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defaultThemeVersion="166925"/>
  <mc:AlternateContent xmlns:mc="http://schemas.openxmlformats.org/markup-compatibility/2006">
    <mc:Choice Requires="x15">
      <x15ac:absPath xmlns:x15ac="http://schemas.microsoft.com/office/spreadsheetml/2010/11/ac" url="https://arcadiso365.sharepoint.com/teams/HS2ASC-RW/PMO/13 - IM - Information Management/09 - Attributes/04-L3_attributes/4 - JSON creation/Archive/"/>
    </mc:Choice>
  </mc:AlternateContent>
  <xr:revisionPtr revIDLastSave="3564" documentId="13_ncr:1_{074540F3-B1D2-4404-BFAE-62EF30AAF567}" xr6:coauthVersionLast="47" xr6:coauthVersionMax="47" xr10:uidLastSave="{73A6824F-4B88-4D57-BD53-2C736CBFFDF1}"/>
  <bookViews>
    <workbookView xWindow="14265" yWindow="3795" windowWidth="29175" windowHeight="15345" tabRatio="420" firstSheet="2" activeTab="2" xr2:uid="{9AE35526-7561-4E8C-B965-85D91EEB3932}"/>
  </bookViews>
  <sheets>
    <sheet name="Priorities table" sheetId="11" r:id="rId1"/>
    <sheet name="Analysis" sheetId="17" r:id="rId2"/>
    <sheet name="Central_Team" sheetId="2" r:id="rId3"/>
    <sheet name="List_Values" sheetId="5" r:id="rId4"/>
    <sheet name="MS_DAC_Team" sheetId="6" r:id="rId5"/>
    <sheet name="WIP-ReportBack" sheetId="13" r:id="rId6"/>
  </sheets>
  <definedNames>
    <definedName name="_xlnm._FilterDatabase" localSheetId="2" hidden="1">Central_Team!$U$742:$U$742</definedName>
    <definedName name="_xlnm._FilterDatabase" localSheetId="5" hidden="1">'WIP-ReportBack'!$B$1:$F$1949</definedName>
    <definedName name="_xlnm.Print_Area" localSheetId="0">'Priorities table'!$A$1:$P$21</definedName>
    <definedName name="Statuses">List_Values!$A$2:$A$13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51" i="2" l="1"/>
  <c r="A2052" i="2"/>
  <c r="A2053" i="2"/>
  <c r="A2054" i="2"/>
  <c r="A2055" i="2"/>
  <c r="A2056" i="2"/>
  <c r="A2057" i="2"/>
  <c r="A2058" i="2"/>
  <c r="A2050" i="2" l="1"/>
  <c r="A2049" i="2"/>
  <c r="A2044" i="2"/>
  <c r="A2042" i="2" l="1"/>
  <c r="A2043" i="2"/>
  <c r="A2045" i="2"/>
  <c r="A2046" i="2"/>
  <c r="A2047" i="2"/>
  <c r="A2048" i="2"/>
  <c r="A2029" i="2" l="1"/>
  <c r="A2030" i="2"/>
  <c r="A2031" i="2"/>
  <c r="A2032" i="2"/>
  <c r="A2033" i="2"/>
  <c r="A2034" i="2"/>
  <c r="A2035" i="2"/>
  <c r="A2036" i="2"/>
  <c r="A2037" i="2"/>
  <c r="A2038" i="2"/>
  <c r="A2039" i="2"/>
  <c r="A2040" i="2"/>
  <c r="A2041" i="2"/>
  <c r="A2005" i="2" l="1"/>
  <c r="A2006" i="2"/>
  <c r="A2007" i="2"/>
  <c r="A2008" i="2"/>
  <c r="A2009" i="2"/>
  <c r="A2010" i="2"/>
  <c r="A2003" i="2"/>
  <c r="A2004" i="2"/>
  <c r="A2011" i="2"/>
  <c r="A2012" i="2"/>
  <c r="A2013" i="2"/>
  <c r="A2014" i="2"/>
  <c r="A2015" i="2"/>
  <c r="A2016" i="2"/>
  <c r="A2017" i="2"/>
  <c r="A2018" i="2"/>
  <c r="A2019" i="2"/>
  <c r="A2020" i="2"/>
  <c r="A2021" i="2"/>
  <c r="A2022" i="2"/>
  <c r="A2023" i="2"/>
  <c r="A2024" i="2"/>
  <c r="A2025" i="2"/>
  <c r="A2026" i="2"/>
  <c r="A2027" i="2"/>
  <c r="A2028" i="2"/>
  <c r="A2002" i="2"/>
  <c r="A2001" i="2"/>
  <c r="A1998" i="2"/>
  <c r="A1999" i="2"/>
  <c r="A2000" i="2"/>
  <c r="A1994" i="2" l="1"/>
  <c r="A1995" i="2"/>
  <c r="A1996" i="2"/>
  <c r="A1997" i="2"/>
  <c r="A1990" i="2" l="1"/>
  <c r="A1991" i="2"/>
  <c r="A1992" i="2"/>
  <c r="A1993" i="2"/>
  <c r="A1974" i="2"/>
  <c r="A1975" i="2"/>
  <c r="A1976" i="2"/>
  <c r="A1977" i="2"/>
  <c r="A1978" i="2"/>
  <c r="A1979" i="2"/>
  <c r="A1980" i="2"/>
  <c r="A1981" i="2"/>
  <c r="A1982" i="2"/>
  <c r="A1983" i="2"/>
  <c r="A1984" i="2"/>
  <c r="A1985" i="2"/>
  <c r="A1986" i="2"/>
  <c r="A1987" i="2"/>
  <c r="A1988" i="2"/>
  <c r="A1989" i="2"/>
  <c r="C1935" i="13" l="1"/>
  <c r="C1936" i="13"/>
  <c r="C1937" i="13"/>
  <c r="C1938" i="13"/>
  <c r="C1939" i="13"/>
  <c r="C1940" i="13"/>
  <c r="C1941" i="13"/>
  <c r="C1942" i="13"/>
  <c r="C1943" i="13"/>
  <c r="C1944" i="13"/>
  <c r="C1945" i="13"/>
  <c r="C1946" i="13"/>
  <c r="C1947" i="13"/>
  <c r="C1948" i="13"/>
  <c r="C1949" i="13"/>
  <c r="D1935" i="13"/>
  <c r="D1936" i="13"/>
  <c r="D1937" i="13"/>
  <c r="D1938" i="13"/>
  <c r="D1939" i="13"/>
  <c r="D1940" i="13"/>
  <c r="D1941" i="13"/>
  <c r="D1942" i="13"/>
  <c r="D1943" i="13"/>
  <c r="D1944" i="13"/>
  <c r="D1945" i="13"/>
  <c r="D1946" i="13"/>
  <c r="D1947" i="13"/>
  <c r="D1948" i="13"/>
  <c r="D1949" i="13"/>
  <c r="E1935" i="13"/>
  <c r="F1935" i="13" s="1" a="1"/>
  <c r="F1935" i="13" s="1"/>
  <c r="E1936" i="13"/>
  <c r="F1936" i="13" s="1" a="1"/>
  <c r="F1936" i="13" s="1"/>
  <c r="E1937" i="13"/>
  <c r="F1937" i="13" s="1" a="1"/>
  <c r="F1937" i="13" s="1"/>
  <c r="E1938" i="13"/>
  <c r="G1938" i="13" s="1" a="1"/>
  <c r="G1938" i="13" s="1"/>
  <c r="E1939" i="13"/>
  <c r="G1939" i="13" s="1" a="1"/>
  <c r="G1939" i="13" s="1"/>
  <c r="E1940" i="13"/>
  <c r="G1940" i="13" s="1" a="1"/>
  <c r="G1940" i="13" s="1"/>
  <c r="E1941" i="13"/>
  <c r="F1941" i="13" s="1" a="1"/>
  <c r="F1941" i="13" s="1"/>
  <c r="E1942" i="13"/>
  <c r="G1942" i="13" s="1" a="1"/>
  <c r="G1942" i="13" s="1"/>
  <c r="E1943" i="13"/>
  <c r="F1943" i="13" s="1" a="1"/>
  <c r="F1943" i="13" s="1"/>
  <c r="E1944" i="13"/>
  <c r="F1944" i="13" s="1" a="1"/>
  <c r="F1944" i="13" s="1"/>
  <c r="E1945" i="13"/>
  <c r="F1945" i="13" s="1" a="1"/>
  <c r="F1945" i="13" s="1"/>
  <c r="E1946" i="13"/>
  <c r="F1946" i="13" s="1" a="1"/>
  <c r="F1946" i="13" s="1"/>
  <c r="E1947" i="13"/>
  <c r="F1947" i="13" s="1" a="1"/>
  <c r="F1947" i="13" s="1"/>
  <c r="E1948" i="13"/>
  <c r="G1948" i="13" s="1" a="1"/>
  <c r="G1948" i="13" s="1"/>
  <c r="E1949" i="13"/>
  <c r="G1949" i="13" s="1" a="1"/>
  <c r="G1949" i="13" s="1"/>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1240" i="13"/>
  <c r="C1241" i="13"/>
  <c r="C1242" i="13"/>
  <c r="C1243" i="13"/>
  <c r="C1244" i="13"/>
  <c r="C1245" i="13"/>
  <c r="C1246" i="13"/>
  <c r="C1247" i="13"/>
  <c r="C1248" i="13"/>
  <c r="C1249" i="13"/>
  <c r="C1250" i="13"/>
  <c r="C1251" i="13"/>
  <c r="C1252" i="13"/>
  <c r="C1253" i="13"/>
  <c r="C1254" i="13"/>
  <c r="C1255" i="13"/>
  <c r="C1256" i="13"/>
  <c r="C1257" i="13"/>
  <c r="C1258" i="13"/>
  <c r="C1259" i="13"/>
  <c r="C1260" i="13"/>
  <c r="C1261" i="13"/>
  <c r="C1262" i="13"/>
  <c r="C1263" i="13"/>
  <c r="C1264" i="13"/>
  <c r="C1265" i="13"/>
  <c r="C1266" i="13"/>
  <c r="C1267" i="13"/>
  <c r="C1268" i="13"/>
  <c r="C1269" i="13"/>
  <c r="C1270" i="13"/>
  <c r="C1271" i="13"/>
  <c r="C1272" i="13"/>
  <c r="C1273" i="13"/>
  <c r="C1274" i="13"/>
  <c r="C1275" i="13"/>
  <c r="C1276" i="13"/>
  <c r="C1277" i="13"/>
  <c r="C1278" i="13"/>
  <c r="C1279" i="13"/>
  <c r="C1280" i="13"/>
  <c r="C1281" i="13"/>
  <c r="C1282" i="13"/>
  <c r="C1283" i="13"/>
  <c r="C1284" i="13"/>
  <c r="C1285" i="13"/>
  <c r="C1286" i="13"/>
  <c r="C1287" i="13"/>
  <c r="C1288" i="13"/>
  <c r="C1289" i="13"/>
  <c r="C1290" i="13"/>
  <c r="C1291" i="13"/>
  <c r="C1292" i="13"/>
  <c r="C1293" i="13"/>
  <c r="C1294" i="13"/>
  <c r="C1295" i="13"/>
  <c r="C1296" i="13"/>
  <c r="C1297" i="13"/>
  <c r="C1298" i="13"/>
  <c r="C1299" i="13"/>
  <c r="C1300" i="13"/>
  <c r="C1301" i="13"/>
  <c r="C1302" i="13"/>
  <c r="C1303" i="13"/>
  <c r="C1304" i="13"/>
  <c r="C1305" i="13"/>
  <c r="C1306" i="13"/>
  <c r="C1307" i="13"/>
  <c r="C1308" i="13"/>
  <c r="C1309" i="13"/>
  <c r="C1310" i="13"/>
  <c r="C1311" i="13"/>
  <c r="C1312" i="13"/>
  <c r="C1313" i="13"/>
  <c r="C1314" i="13"/>
  <c r="C1315" i="13"/>
  <c r="C1316" i="13"/>
  <c r="C1317" i="13"/>
  <c r="C1318" i="13"/>
  <c r="C1319" i="13"/>
  <c r="C1320" i="13"/>
  <c r="C1321" i="13"/>
  <c r="C1322" i="13"/>
  <c r="C1323" i="13"/>
  <c r="C1324" i="13"/>
  <c r="C1325" i="13"/>
  <c r="C1326" i="13"/>
  <c r="C1327" i="13"/>
  <c r="C1328" i="13"/>
  <c r="C1329" i="13"/>
  <c r="C1330" i="13"/>
  <c r="C1331" i="13"/>
  <c r="C1332" i="13"/>
  <c r="C1333" i="13"/>
  <c r="C1334" i="13"/>
  <c r="C1335" i="13"/>
  <c r="C1336" i="13"/>
  <c r="C1337" i="13"/>
  <c r="C1338" i="13"/>
  <c r="C1339" i="13"/>
  <c r="C1340" i="13"/>
  <c r="C1341" i="13"/>
  <c r="C1342" i="13"/>
  <c r="C1343" i="13"/>
  <c r="C1344" i="13"/>
  <c r="C1345" i="13"/>
  <c r="C1346" i="13"/>
  <c r="C1347" i="13"/>
  <c r="C1348" i="13"/>
  <c r="C1349" i="13"/>
  <c r="C1350" i="13"/>
  <c r="C1351" i="13"/>
  <c r="C1352" i="13"/>
  <c r="C1353" i="13"/>
  <c r="C1354" i="13"/>
  <c r="C1355" i="13"/>
  <c r="C1356" i="13"/>
  <c r="C1357" i="13"/>
  <c r="C1358" i="13"/>
  <c r="C1359" i="13"/>
  <c r="C1360" i="13"/>
  <c r="C1361" i="13"/>
  <c r="C1362" i="13"/>
  <c r="C1363" i="13"/>
  <c r="C1364" i="13"/>
  <c r="C1365" i="13"/>
  <c r="C1366" i="13"/>
  <c r="C1367" i="13"/>
  <c r="C1368" i="13"/>
  <c r="C1369" i="13"/>
  <c r="C1370" i="13"/>
  <c r="C1371" i="13"/>
  <c r="C1372" i="13"/>
  <c r="C1373" i="13"/>
  <c r="C1374" i="13"/>
  <c r="C1375" i="13"/>
  <c r="C1376" i="13"/>
  <c r="C1377" i="13"/>
  <c r="C1378" i="13"/>
  <c r="C1379" i="13"/>
  <c r="C1380" i="13"/>
  <c r="C1381" i="13"/>
  <c r="C1382" i="13"/>
  <c r="C1383" i="13"/>
  <c r="C1384" i="13"/>
  <c r="C1385" i="13"/>
  <c r="C1386" i="13"/>
  <c r="C1387" i="13"/>
  <c r="C1388" i="13"/>
  <c r="C1389" i="13"/>
  <c r="C1390" i="13"/>
  <c r="C1391" i="13"/>
  <c r="C1392" i="13"/>
  <c r="C1393" i="13"/>
  <c r="C1394" i="13"/>
  <c r="C1395" i="13"/>
  <c r="C1396" i="13"/>
  <c r="C1397" i="13"/>
  <c r="C1398" i="13"/>
  <c r="C1399" i="13"/>
  <c r="C1400" i="13"/>
  <c r="C1401" i="13"/>
  <c r="C1402" i="13"/>
  <c r="C1403" i="13"/>
  <c r="C1404" i="13"/>
  <c r="C1405" i="13"/>
  <c r="C1406" i="13"/>
  <c r="C1407" i="13"/>
  <c r="C1408" i="13"/>
  <c r="C1409" i="13"/>
  <c r="C1410" i="13"/>
  <c r="C1411" i="13"/>
  <c r="C1412" i="13"/>
  <c r="C1413" i="13"/>
  <c r="C1414" i="13"/>
  <c r="C1415" i="13"/>
  <c r="C1416" i="13"/>
  <c r="C1417" i="13"/>
  <c r="C1418" i="13"/>
  <c r="C1419" i="13"/>
  <c r="C1420" i="13"/>
  <c r="C1421" i="13"/>
  <c r="C1422" i="13"/>
  <c r="C1423" i="13"/>
  <c r="C1424" i="13"/>
  <c r="C1425" i="13"/>
  <c r="C1426" i="13"/>
  <c r="C1427" i="13"/>
  <c r="C1428" i="13"/>
  <c r="C1429" i="13"/>
  <c r="C1430" i="13"/>
  <c r="C1431" i="13"/>
  <c r="C1432" i="13"/>
  <c r="C1433" i="13"/>
  <c r="C1434" i="13"/>
  <c r="C1435" i="13"/>
  <c r="C1436" i="13"/>
  <c r="C1437" i="13"/>
  <c r="C1438" i="13"/>
  <c r="C1439" i="13"/>
  <c r="C1440" i="13"/>
  <c r="C1441" i="13"/>
  <c r="C1442" i="13"/>
  <c r="C1443" i="13"/>
  <c r="C1444" i="13"/>
  <c r="C1445" i="13"/>
  <c r="C1446" i="13"/>
  <c r="C1447" i="13"/>
  <c r="C1448" i="13"/>
  <c r="C1449" i="13"/>
  <c r="C1450" i="13"/>
  <c r="C1451" i="13"/>
  <c r="C1452" i="13"/>
  <c r="C1453" i="13"/>
  <c r="C1454" i="13"/>
  <c r="C1455" i="13"/>
  <c r="C1456" i="13"/>
  <c r="C1457" i="13"/>
  <c r="C1458" i="13"/>
  <c r="C1459" i="13"/>
  <c r="C1460" i="13"/>
  <c r="C1461" i="13"/>
  <c r="C1462" i="13"/>
  <c r="C1463" i="13"/>
  <c r="C1464" i="13"/>
  <c r="C1465" i="13"/>
  <c r="C1466" i="13"/>
  <c r="C1467" i="13"/>
  <c r="C1468" i="13"/>
  <c r="C1469" i="13"/>
  <c r="C1470" i="13"/>
  <c r="C1471" i="13"/>
  <c r="C1472" i="13"/>
  <c r="C1473" i="13"/>
  <c r="C1474" i="13"/>
  <c r="C1475" i="13"/>
  <c r="C1476" i="13"/>
  <c r="C1477" i="13"/>
  <c r="C1478" i="13"/>
  <c r="C1479" i="13"/>
  <c r="C1480" i="13"/>
  <c r="C1481" i="13"/>
  <c r="C1482" i="13"/>
  <c r="C1483" i="13"/>
  <c r="C1484" i="13"/>
  <c r="C1485" i="13"/>
  <c r="C1486" i="13"/>
  <c r="C1487" i="13"/>
  <c r="C1488" i="13"/>
  <c r="C1489" i="13"/>
  <c r="C1490" i="13"/>
  <c r="C1491" i="13"/>
  <c r="C1492" i="13"/>
  <c r="C1493" i="13"/>
  <c r="C1494" i="13"/>
  <c r="C1495" i="13"/>
  <c r="C1496" i="13"/>
  <c r="C1497" i="13"/>
  <c r="C1498" i="13"/>
  <c r="C1499" i="13"/>
  <c r="C1500" i="13"/>
  <c r="C1501" i="13"/>
  <c r="C1502" i="13"/>
  <c r="C1503" i="13"/>
  <c r="C1504" i="13"/>
  <c r="C1505" i="13"/>
  <c r="C1506" i="13"/>
  <c r="C1507" i="13"/>
  <c r="C1508" i="13"/>
  <c r="C1509" i="13"/>
  <c r="C1510" i="13"/>
  <c r="C1511" i="13"/>
  <c r="C1512" i="13"/>
  <c r="C1513" i="13"/>
  <c r="C1514" i="13"/>
  <c r="C1515" i="13"/>
  <c r="C1516" i="13"/>
  <c r="C1517" i="13"/>
  <c r="C1518" i="13"/>
  <c r="C1519" i="13"/>
  <c r="C1520" i="13"/>
  <c r="C1521" i="13"/>
  <c r="C1522" i="13"/>
  <c r="C1523" i="13"/>
  <c r="C1524" i="13"/>
  <c r="C1525" i="13"/>
  <c r="C1526" i="13"/>
  <c r="C1527" i="13"/>
  <c r="C1528" i="13"/>
  <c r="C1529" i="13"/>
  <c r="C1530" i="13"/>
  <c r="C1531" i="13"/>
  <c r="C1532" i="13"/>
  <c r="C1533" i="13"/>
  <c r="C1534" i="13"/>
  <c r="C1535" i="13"/>
  <c r="C1536" i="13"/>
  <c r="C1537" i="13"/>
  <c r="C1538" i="13"/>
  <c r="C1539" i="13"/>
  <c r="C1540" i="13"/>
  <c r="C1541" i="13"/>
  <c r="C1542" i="13"/>
  <c r="C1543" i="13"/>
  <c r="C1544" i="13"/>
  <c r="C1545" i="13"/>
  <c r="C1546" i="13"/>
  <c r="C1547" i="13"/>
  <c r="C1548" i="13"/>
  <c r="C1549" i="13"/>
  <c r="C1550" i="13"/>
  <c r="C1551" i="13"/>
  <c r="C1552" i="13"/>
  <c r="C1553" i="13"/>
  <c r="C1554" i="13"/>
  <c r="C1555" i="13"/>
  <c r="C1556" i="13"/>
  <c r="C1557" i="13"/>
  <c r="C1558" i="13"/>
  <c r="C1559" i="13"/>
  <c r="C1560" i="13"/>
  <c r="C1561" i="13"/>
  <c r="C1562" i="13"/>
  <c r="C1563" i="13"/>
  <c r="C1564" i="13"/>
  <c r="C1565" i="13"/>
  <c r="C1566" i="13"/>
  <c r="C1567" i="13"/>
  <c r="C1568" i="13"/>
  <c r="C1569" i="13"/>
  <c r="C1570" i="13"/>
  <c r="C1571" i="13"/>
  <c r="C1572" i="13"/>
  <c r="C1573" i="13"/>
  <c r="C1574" i="13"/>
  <c r="C1575" i="13"/>
  <c r="C1576" i="13"/>
  <c r="C1577" i="13"/>
  <c r="C1578" i="13"/>
  <c r="C1579" i="13"/>
  <c r="C1580" i="13"/>
  <c r="C1581" i="13"/>
  <c r="C1582" i="13"/>
  <c r="C1583" i="13"/>
  <c r="C1584" i="13"/>
  <c r="C1585" i="13"/>
  <c r="C1586" i="13"/>
  <c r="C1587" i="13"/>
  <c r="C1588" i="13"/>
  <c r="C1589" i="13"/>
  <c r="C1590" i="13"/>
  <c r="C1591" i="13"/>
  <c r="C1592" i="13"/>
  <c r="C1593" i="13"/>
  <c r="C1594" i="13"/>
  <c r="C1595" i="13"/>
  <c r="C1596" i="13"/>
  <c r="C1597" i="13"/>
  <c r="C1598" i="13"/>
  <c r="C1599" i="13"/>
  <c r="C1600" i="13"/>
  <c r="C1601" i="13"/>
  <c r="C1602" i="13"/>
  <c r="C1603" i="13"/>
  <c r="C1604" i="13"/>
  <c r="C1605" i="13"/>
  <c r="C1606" i="13"/>
  <c r="C1607" i="13"/>
  <c r="C1608" i="13"/>
  <c r="C1609" i="13"/>
  <c r="C1610" i="13"/>
  <c r="C1611" i="13"/>
  <c r="C1612" i="13"/>
  <c r="C1613" i="13"/>
  <c r="C1614" i="13"/>
  <c r="C1615" i="13"/>
  <c r="C1616" i="13"/>
  <c r="C1617" i="13"/>
  <c r="C1618" i="13"/>
  <c r="C1619" i="13"/>
  <c r="C1620" i="13"/>
  <c r="C1621" i="13"/>
  <c r="C1622" i="13"/>
  <c r="C1623" i="13"/>
  <c r="C1624" i="13"/>
  <c r="C1625" i="13"/>
  <c r="C1626" i="13"/>
  <c r="C1627" i="13"/>
  <c r="C1628" i="13"/>
  <c r="C1629" i="13"/>
  <c r="C1630" i="13"/>
  <c r="C1631" i="13"/>
  <c r="C1632" i="13"/>
  <c r="C1633" i="13"/>
  <c r="C1634" i="13"/>
  <c r="C1635" i="13"/>
  <c r="C1636" i="13"/>
  <c r="C1637" i="13"/>
  <c r="C1638" i="13"/>
  <c r="C1639" i="13"/>
  <c r="C1640" i="13"/>
  <c r="C1641" i="13"/>
  <c r="C1642" i="13"/>
  <c r="C1643" i="13"/>
  <c r="C1644" i="13"/>
  <c r="C1645" i="13"/>
  <c r="C1646" i="13"/>
  <c r="C1647" i="13"/>
  <c r="C1648" i="13"/>
  <c r="C1649" i="13"/>
  <c r="C1650" i="13"/>
  <c r="C1651" i="13"/>
  <c r="C1652" i="13"/>
  <c r="C1653" i="13"/>
  <c r="C1654" i="13"/>
  <c r="C1655" i="13"/>
  <c r="C1656" i="13"/>
  <c r="C1657" i="13"/>
  <c r="C1658" i="13"/>
  <c r="C1659" i="13"/>
  <c r="C1660" i="13"/>
  <c r="C1661" i="13"/>
  <c r="C1662" i="13"/>
  <c r="C1663" i="13"/>
  <c r="C1664" i="13"/>
  <c r="C1665" i="13"/>
  <c r="C1666" i="13"/>
  <c r="C1667" i="13"/>
  <c r="C1668" i="13"/>
  <c r="C1669" i="13"/>
  <c r="C1670" i="13"/>
  <c r="C1671" i="13"/>
  <c r="C1672" i="13"/>
  <c r="C1673" i="13"/>
  <c r="C1674" i="13"/>
  <c r="C1675" i="13"/>
  <c r="C1676" i="13"/>
  <c r="C1677" i="13"/>
  <c r="C1678" i="13"/>
  <c r="C1679" i="13"/>
  <c r="C1680" i="13"/>
  <c r="C1681" i="13"/>
  <c r="C1682" i="13"/>
  <c r="C1683" i="13"/>
  <c r="C1684" i="13"/>
  <c r="C1685" i="13"/>
  <c r="C1686" i="13"/>
  <c r="C1687" i="13"/>
  <c r="C1688" i="13"/>
  <c r="C1689" i="13"/>
  <c r="C1690" i="13"/>
  <c r="C1691" i="13"/>
  <c r="C1692" i="13"/>
  <c r="C1693" i="13"/>
  <c r="C1694" i="13"/>
  <c r="C1695" i="13"/>
  <c r="C1696" i="13"/>
  <c r="C1697" i="13"/>
  <c r="C1698" i="13"/>
  <c r="C1699" i="13"/>
  <c r="C1700" i="13"/>
  <c r="C1701" i="13"/>
  <c r="C1702" i="13"/>
  <c r="C1703" i="13"/>
  <c r="C1704" i="13"/>
  <c r="C1705" i="13"/>
  <c r="C1706" i="13"/>
  <c r="C1707" i="13"/>
  <c r="C1708" i="13"/>
  <c r="C1709" i="13"/>
  <c r="C1710" i="13"/>
  <c r="C1711" i="13"/>
  <c r="C1712" i="13"/>
  <c r="C1713" i="13"/>
  <c r="C1714" i="13"/>
  <c r="C1715" i="13"/>
  <c r="C1716" i="13"/>
  <c r="C1717" i="13"/>
  <c r="C1718" i="13"/>
  <c r="C1719" i="13"/>
  <c r="C1720" i="13"/>
  <c r="C1721" i="13"/>
  <c r="C1722" i="13"/>
  <c r="C1723" i="13"/>
  <c r="C1724" i="13"/>
  <c r="C1725" i="13"/>
  <c r="C1726" i="13"/>
  <c r="C1727" i="13"/>
  <c r="C1728" i="13"/>
  <c r="C1729" i="13"/>
  <c r="C1730" i="13"/>
  <c r="C1731" i="13"/>
  <c r="C1732" i="13"/>
  <c r="C1733" i="13"/>
  <c r="C1734" i="13"/>
  <c r="C1735" i="13"/>
  <c r="C1736" i="13"/>
  <c r="C1737" i="13"/>
  <c r="C1738" i="13"/>
  <c r="C1739" i="13"/>
  <c r="C1740" i="13"/>
  <c r="C1741" i="13"/>
  <c r="C1742" i="13"/>
  <c r="C1743" i="13"/>
  <c r="C1744" i="13"/>
  <c r="C1745" i="13"/>
  <c r="C1746" i="13"/>
  <c r="C1747" i="13"/>
  <c r="C1748" i="13"/>
  <c r="C1749" i="13"/>
  <c r="C1750" i="13"/>
  <c r="C1751" i="13"/>
  <c r="C1752" i="13"/>
  <c r="C1753" i="13"/>
  <c r="C1754" i="13"/>
  <c r="C1755" i="13"/>
  <c r="C1756" i="13"/>
  <c r="C1757" i="13"/>
  <c r="C1758" i="13"/>
  <c r="C1759" i="13"/>
  <c r="C1760" i="13"/>
  <c r="C1761" i="13"/>
  <c r="C1762" i="13"/>
  <c r="C1763" i="13"/>
  <c r="C1764" i="13"/>
  <c r="C1765" i="13"/>
  <c r="C1766" i="13"/>
  <c r="C1767" i="13"/>
  <c r="C1768" i="13"/>
  <c r="C1769" i="13"/>
  <c r="C1770" i="13"/>
  <c r="C1771" i="13"/>
  <c r="C1772" i="13"/>
  <c r="C1773" i="13"/>
  <c r="C1774" i="13"/>
  <c r="C1775" i="13"/>
  <c r="C1776" i="13"/>
  <c r="C1777" i="13"/>
  <c r="C1778" i="13"/>
  <c r="C1779" i="13"/>
  <c r="C1780" i="13"/>
  <c r="C1781" i="13"/>
  <c r="C1782" i="13"/>
  <c r="C1783" i="13"/>
  <c r="C1784" i="13"/>
  <c r="C1785" i="13"/>
  <c r="C1786" i="13"/>
  <c r="C1787" i="13"/>
  <c r="C1788" i="13"/>
  <c r="C1789" i="13"/>
  <c r="C1790" i="13"/>
  <c r="C1791" i="13"/>
  <c r="C1792" i="13"/>
  <c r="C1793" i="13"/>
  <c r="C1794" i="13"/>
  <c r="C1795" i="13"/>
  <c r="C1796" i="13"/>
  <c r="C1797" i="13"/>
  <c r="C1798" i="13"/>
  <c r="C1799" i="13"/>
  <c r="C1800" i="13"/>
  <c r="C1801" i="13"/>
  <c r="C1802" i="13"/>
  <c r="C1803" i="13"/>
  <c r="C1804" i="13"/>
  <c r="C1805" i="13"/>
  <c r="C1806" i="13"/>
  <c r="C1807" i="13"/>
  <c r="C1808" i="13"/>
  <c r="C1809" i="13"/>
  <c r="C1810" i="13"/>
  <c r="C1811" i="13"/>
  <c r="C1812" i="13"/>
  <c r="C1813" i="13"/>
  <c r="C1814" i="13"/>
  <c r="C1815" i="13"/>
  <c r="C1816" i="13"/>
  <c r="C1817" i="13"/>
  <c r="C1818" i="13"/>
  <c r="C1819" i="13"/>
  <c r="C1820" i="13"/>
  <c r="C1821" i="13"/>
  <c r="C1822" i="13"/>
  <c r="C1823" i="13"/>
  <c r="C1824" i="13"/>
  <c r="C1825" i="13"/>
  <c r="C1826" i="13"/>
  <c r="C1827" i="13"/>
  <c r="C1828" i="13"/>
  <c r="C1829" i="13"/>
  <c r="C1830" i="13"/>
  <c r="C1831" i="13"/>
  <c r="C1832" i="13"/>
  <c r="C1833" i="13"/>
  <c r="C1834" i="13"/>
  <c r="C1835" i="13"/>
  <c r="C1836" i="13"/>
  <c r="C1837" i="13"/>
  <c r="C1838" i="13"/>
  <c r="C1839" i="13"/>
  <c r="C1840" i="13"/>
  <c r="C1841" i="13"/>
  <c r="C1842" i="13"/>
  <c r="C1843" i="13"/>
  <c r="C1844" i="13"/>
  <c r="C1845" i="13"/>
  <c r="C1846" i="13"/>
  <c r="C1847" i="13"/>
  <c r="C1848" i="13"/>
  <c r="C1849" i="13"/>
  <c r="C1850" i="13"/>
  <c r="C1851" i="13"/>
  <c r="C1852" i="13"/>
  <c r="C1853" i="13"/>
  <c r="C1854" i="13"/>
  <c r="C1855" i="13"/>
  <c r="C1856" i="13"/>
  <c r="C1857" i="13"/>
  <c r="C1858" i="13"/>
  <c r="C1859" i="13"/>
  <c r="C1860" i="13"/>
  <c r="C1861" i="13"/>
  <c r="C1862" i="13"/>
  <c r="C1863" i="13"/>
  <c r="C1864" i="13"/>
  <c r="C1865" i="13"/>
  <c r="C1866" i="13"/>
  <c r="C1867" i="13"/>
  <c r="C1868" i="13"/>
  <c r="C1869" i="13"/>
  <c r="C1870" i="13"/>
  <c r="C1871" i="13"/>
  <c r="C1872" i="13"/>
  <c r="C1873" i="13"/>
  <c r="C1874" i="13"/>
  <c r="C1875" i="13"/>
  <c r="C1876" i="13"/>
  <c r="C1877" i="13"/>
  <c r="C1878" i="13"/>
  <c r="C1879" i="13"/>
  <c r="C1880" i="13"/>
  <c r="C1881" i="13"/>
  <c r="C1882" i="13"/>
  <c r="C1883" i="13"/>
  <c r="C1884" i="13"/>
  <c r="C1885" i="13"/>
  <c r="C1886" i="13"/>
  <c r="C1887" i="13"/>
  <c r="C1888" i="13"/>
  <c r="C1889" i="13"/>
  <c r="C1890" i="13"/>
  <c r="C1891" i="13"/>
  <c r="C1892" i="13"/>
  <c r="C1893" i="13"/>
  <c r="C1894" i="13"/>
  <c r="C1895" i="13"/>
  <c r="C1896" i="13"/>
  <c r="C1897" i="13"/>
  <c r="C1898" i="13"/>
  <c r="C1899" i="13"/>
  <c r="C1900" i="13"/>
  <c r="C1901" i="13"/>
  <c r="C1902" i="13"/>
  <c r="C1903" i="13"/>
  <c r="C1904" i="13"/>
  <c r="C1905" i="13"/>
  <c r="C1906" i="13"/>
  <c r="C1907" i="13"/>
  <c r="C1908" i="13"/>
  <c r="C1909" i="13"/>
  <c r="C1910" i="13"/>
  <c r="C1911" i="13"/>
  <c r="C1912" i="13"/>
  <c r="C1913" i="13"/>
  <c r="C1914" i="13"/>
  <c r="C1915" i="13"/>
  <c r="C1916" i="13"/>
  <c r="C1917" i="13"/>
  <c r="C1918" i="13"/>
  <c r="C1919" i="13"/>
  <c r="C1920" i="13"/>
  <c r="C1921" i="13"/>
  <c r="C1922" i="13"/>
  <c r="C1923" i="13"/>
  <c r="C1924" i="13"/>
  <c r="C1925" i="13"/>
  <c r="C1926" i="13"/>
  <c r="C1927" i="13"/>
  <c r="C1928" i="13"/>
  <c r="C1929" i="13"/>
  <c r="C1930" i="13"/>
  <c r="C1931" i="13"/>
  <c r="C1932" i="13"/>
  <c r="C1933" i="13"/>
  <c r="C1934" i="13"/>
  <c r="G1946" i="13" l="1" a="1"/>
  <c r="G1946" i="13" s="1"/>
  <c r="G1945" i="13" a="1"/>
  <c r="G1945" i="13" s="1"/>
  <c r="G1947" i="13" a="1"/>
  <c r="G1947" i="13" s="1"/>
  <c r="G1941" i="13" a="1"/>
  <c r="G1941" i="13" s="1"/>
  <c r="F1942" i="13" a="1"/>
  <c r="F1942" i="13" s="1"/>
  <c r="G1944" i="13" a="1"/>
  <c r="G1944" i="13" s="1"/>
  <c r="G1943" i="13" a="1"/>
  <c r="G1943" i="13" s="1"/>
  <c r="F1948" i="13" a="1"/>
  <c r="F1948" i="13" s="1"/>
  <c r="G1935" i="13" a="1"/>
  <c r="G1935" i="13" s="1"/>
  <c r="F1949" i="13" a="1"/>
  <c r="F1949" i="13" s="1"/>
  <c r="F1940" i="13" a="1"/>
  <c r="F1940" i="13" s="1"/>
  <c r="F1939" i="13" a="1"/>
  <c r="F1939" i="13" s="1"/>
  <c r="G1937" i="13" a="1"/>
  <c r="G1937" i="13" s="1"/>
  <c r="G1936" i="13" a="1"/>
  <c r="G1936" i="13" s="1"/>
  <c r="F1938" i="13" a="1"/>
  <c r="F1938" i="13" s="1"/>
  <c r="D1919" i="13"/>
  <c r="D1920" i="13"/>
  <c r="D1921" i="13"/>
  <c r="D1922" i="13"/>
  <c r="D1923" i="13"/>
  <c r="D1924" i="13"/>
  <c r="D1925" i="13"/>
  <c r="D1926" i="13"/>
  <c r="D1927" i="13"/>
  <c r="D1928" i="13"/>
  <c r="D1929" i="13"/>
  <c r="D1930" i="13"/>
  <c r="D1931" i="13"/>
  <c r="D1932" i="13"/>
  <c r="D1933" i="13"/>
  <c r="D1934" i="13"/>
  <c r="E1919" i="13"/>
  <c r="G1919" i="13" s="1" a="1"/>
  <c r="G1919" i="13" s="1"/>
  <c r="E1920" i="13"/>
  <c r="G1920" i="13" s="1" a="1"/>
  <c r="G1920" i="13" s="1"/>
  <c r="E1921" i="13"/>
  <c r="G1921" i="13" s="1" a="1"/>
  <c r="G1921" i="13" s="1"/>
  <c r="E1922" i="13"/>
  <c r="F1922" i="13" s="1" a="1"/>
  <c r="F1922" i="13" s="1"/>
  <c r="E1923" i="13"/>
  <c r="G1923" i="13" s="1" a="1"/>
  <c r="G1923" i="13" s="1"/>
  <c r="E1924" i="13"/>
  <c r="F1924" i="13" s="1" a="1"/>
  <c r="F1924" i="13" s="1"/>
  <c r="E1925" i="13"/>
  <c r="F1925" i="13" s="1" a="1"/>
  <c r="F1925" i="13" s="1"/>
  <c r="E1926" i="13"/>
  <c r="F1926" i="13" s="1" a="1"/>
  <c r="F1926" i="13" s="1"/>
  <c r="E1927" i="13"/>
  <c r="F1927" i="13" s="1" a="1"/>
  <c r="F1927" i="13" s="1"/>
  <c r="E1928" i="13"/>
  <c r="F1928" i="13" s="1" a="1"/>
  <c r="F1928" i="13" s="1"/>
  <c r="E1929" i="13"/>
  <c r="F1929" i="13" s="1" a="1"/>
  <c r="F1929" i="13" s="1"/>
  <c r="E1930" i="13"/>
  <c r="F1930" i="13" s="1" a="1"/>
  <c r="F1930" i="13" s="1"/>
  <c r="E1931" i="13"/>
  <c r="F1931" i="13" s="1" a="1"/>
  <c r="F1931" i="13" s="1"/>
  <c r="E1932" i="13"/>
  <c r="F1932" i="13" s="1" a="1"/>
  <c r="F1932" i="13" s="1"/>
  <c r="E1933" i="13"/>
  <c r="G1933" i="13" s="1" a="1"/>
  <c r="G1933" i="13" s="1"/>
  <c r="E1934" i="13"/>
  <c r="G1934" i="13" s="1" a="1"/>
  <c r="G1934" i="13" s="1"/>
  <c r="G1929" i="13" l="1" a="1"/>
  <c r="G1929" i="13" s="1"/>
  <c r="G1930" i="13" a="1"/>
  <c r="G1930" i="13" s="1"/>
  <c r="G1928" i="13" a="1"/>
  <c r="G1928" i="13" s="1"/>
  <c r="G1931" i="13" a="1"/>
  <c r="G1931" i="13" s="1"/>
  <c r="G1927" i="13" a="1"/>
  <c r="G1927" i="13" s="1"/>
  <c r="G1932" i="13" a="1"/>
  <c r="G1932" i="13" s="1"/>
  <c r="F1934" i="13" a="1"/>
  <c r="F1934" i="13" s="1"/>
  <c r="F1933" i="13" a="1"/>
  <c r="F1933" i="13" s="1"/>
  <c r="F1923" i="13" a="1"/>
  <c r="F1923" i="13" s="1"/>
  <c r="F1920" i="13" a="1"/>
  <c r="F1920" i="13" s="1"/>
  <c r="F1919" i="13" a="1"/>
  <c r="F1919" i="13" s="1"/>
  <c r="F1921" i="13" a="1"/>
  <c r="F1921" i="13" s="1"/>
  <c r="G1924" i="13" a="1"/>
  <c r="G1924" i="13" s="1"/>
  <c r="G1922" i="13" a="1"/>
  <c r="G1922" i="13" s="1"/>
  <c r="G1926" i="13" a="1"/>
  <c r="G1926" i="13" s="1"/>
  <c r="G1925" i="13" a="1"/>
  <c r="G1925" i="13" s="1"/>
  <c r="B2" i="17"/>
  <c r="C2" i="17"/>
  <c r="D2" i="17"/>
  <c r="E2" i="17"/>
  <c r="B3" i="17"/>
  <c r="C3" i="17"/>
  <c r="D3" i="17"/>
  <c r="E3" i="17"/>
  <c r="B4" i="17"/>
  <c r="C4" i="17"/>
  <c r="D4" i="17"/>
  <c r="E4" i="17"/>
  <c r="B5" i="17"/>
  <c r="C5" i="17"/>
  <c r="D5" i="17"/>
  <c r="E5" i="17"/>
  <c r="B6" i="17"/>
  <c r="C6" i="17"/>
  <c r="D6" i="17"/>
  <c r="E6" i="17"/>
  <c r="B7" i="17"/>
  <c r="C7" i="17"/>
  <c r="D7" i="17"/>
  <c r="E7" i="17"/>
  <c r="B8" i="17"/>
  <c r="C8" i="17"/>
  <c r="D8" i="17"/>
  <c r="E8" i="17"/>
  <c r="B9" i="17"/>
  <c r="C9" i="17"/>
  <c r="D9" i="17"/>
  <c r="E9" i="17"/>
  <c r="B10" i="17"/>
  <c r="C10" i="17"/>
  <c r="D10" i="17"/>
  <c r="E10" i="17"/>
  <c r="B11" i="17"/>
  <c r="C11" i="17"/>
  <c r="D11" i="17"/>
  <c r="E11" i="17"/>
  <c r="B12" i="17"/>
  <c r="C12" i="17"/>
  <c r="D12" i="17"/>
  <c r="E12" i="17"/>
  <c r="C14" i="17"/>
  <c r="D14" i="17"/>
  <c r="E14" i="17"/>
  <c r="C15" i="17"/>
  <c r="D15" i="17"/>
  <c r="E15" i="17"/>
  <c r="C16" i="17"/>
  <c r="D16" i="17"/>
  <c r="E16" i="17"/>
  <c r="C17" i="17"/>
  <c r="D17" i="17"/>
  <c r="E17" i="17"/>
  <c r="C18" i="17"/>
  <c r="D18" i="17"/>
  <c r="E18" i="17"/>
  <c r="C19" i="17"/>
  <c r="D19" i="17"/>
  <c r="E19" i="17"/>
  <c r="C20" i="17"/>
  <c r="D20" i="17"/>
  <c r="E20" i="17"/>
  <c r="C21" i="17"/>
  <c r="D21" i="17"/>
  <c r="E21" i="17"/>
  <c r="C22" i="17"/>
  <c r="D22" i="17"/>
  <c r="E22" i="17"/>
  <c r="C23" i="17"/>
  <c r="D23" i="17"/>
  <c r="E23" i="17"/>
  <c r="C24" i="17"/>
  <c r="D24" i="17"/>
  <c r="E24" i="17"/>
  <c r="C25" i="17"/>
  <c r="D25" i="17"/>
  <c r="E25" i="17"/>
  <c r="C26" i="17"/>
  <c r="D26" i="17"/>
  <c r="E26" i="17"/>
  <c r="C27" i="17"/>
  <c r="D27" i="17"/>
  <c r="E27" i="17"/>
  <c r="C28" i="17"/>
  <c r="D28" i="17"/>
  <c r="E28" i="17"/>
  <c r="C29" i="17"/>
  <c r="D29" i="17"/>
  <c r="E29" i="17"/>
  <c r="C30" i="17"/>
  <c r="D30" i="17"/>
  <c r="E30" i="17"/>
  <c r="C31" i="17"/>
  <c r="D31" i="17"/>
  <c r="E31" i="17"/>
  <c r="C32" i="17"/>
  <c r="D32" i="17"/>
  <c r="E32" i="17"/>
  <c r="C33" i="17"/>
  <c r="D33" i="17"/>
  <c r="E33" i="17"/>
  <c r="C34" i="17"/>
  <c r="D34" i="17"/>
  <c r="E34" i="17"/>
  <c r="C35" i="17"/>
  <c r="D35" i="17"/>
  <c r="E35" i="17"/>
  <c r="C36" i="17"/>
  <c r="D36" i="17"/>
  <c r="E36" i="17"/>
  <c r="C37" i="17"/>
  <c r="D37" i="17"/>
  <c r="E37" i="17"/>
  <c r="C38" i="17"/>
  <c r="D38" i="17"/>
  <c r="E38" i="17"/>
  <c r="E13" i="17"/>
  <c r="D13" i="17"/>
  <c r="C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13" i="17"/>
  <c r="D39" i="17" l="1"/>
  <c r="C39" i="17"/>
  <c r="B39" i="17"/>
  <c r="E39" i="17"/>
  <c r="A1903" i="2"/>
  <c r="A1904" i="2"/>
  <c r="A1905" i="2"/>
  <c r="M6" i="11" l="1"/>
  <c r="E1785" i="13" l="1"/>
  <c r="G1785" i="13" s="1" a="1"/>
  <c r="G1785" i="13" s="1"/>
  <c r="E1786" i="13"/>
  <c r="G1786" i="13" s="1" a="1"/>
  <c r="G1786" i="13" s="1"/>
  <c r="E1787" i="13"/>
  <c r="G1787" i="13" s="1" a="1"/>
  <c r="G1787" i="13" s="1"/>
  <c r="E1788" i="13"/>
  <c r="G1788" i="13" s="1" a="1"/>
  <c r="G1788" i="13" s="1"/>
  <c r="E1789" i="13"/>
  <c r="F1789" i="13" s="1" a="1"/>
  <c r="F1789" i="13" s="1"/>
  <c r="E1790" i="13"/>
  <c r="G1790" i="13" s="1" a="1"/>
  <c r="G1790" i="13" s="1"/>
  <c r="E1791" i="13"/>
  <c r="F1791" i="13" s="1" a="1"/>
  <c r="F1791" i="13" s="1"/>
  <c r="E1792" i="13"/>
  <c r="G1792" i="13" s="1" a="1"/>
  <c r="G1792" i="13" s="1"/>
  <c r="E1793" i="13"/>
  <c r="G1793" i="13" s="1" a="1"/>
  <c r="G1793" i="13" s="1"/>
  <c r="E1794" i="13"/>
  <c r="G1794" i="13" s="1" a="1"/>
  <c r="G1794" i="13" s="1"/>
  <c r="E1795" i="13"/>
  <c r="G1795" i="13" s="1" a="1"/>
  <c r="G1795" i="13" s="1"/>
  <c r="E1796" i="13"/>
  <c r="F1796" i="13" s="1" a="1"/>
  <c r="F1796" i="13" s="1"/>
  <c r="E1797" i="13"/>
  <c r="G1797" i="13" s="1" a="1"/>
  <c r="G1797" i="13" s="1"/>
  <c r="E1798" i="13"/>
  <c r="G1798" i="13" s="1" a="1"/>
  <c r="G1798" i="13" s="1"/>
  <c r="E1799" i="13"/>
  <c r="F1799" i="13" s="1" a="1"/>
  <c r="F1799" i="13" s="1"/>
  <c r="E1800" i="13"/>
  <c r="F1800" i="13" s="1" a="1"/>
  <c r="F1800" i="13" s="1"/>
  <c r="E1801" i="13"/>
  <c r="F1801" i="13" s="1" a="1"/>
  <c r="F1801" i="13" s="1"/>
  <c r="E1802" i="13"/>
  <c r="F1802" i="13" s="1" a="1"/>
  <c r="F1802" i="13" s="1"/>
  <c r="E1803" i="13"/>
  <c r="G1803" i="13" s="1" a="1"/>
  <c r="G1803" i="13" s="1"/>
  <c r="E1804" i="13"/>
  <c r="G1804" i="13" s="1" a="1"/>
  <c r="G1804" i="13" s="1"/>
  <c r="E1805" i="13"/>
  <c r="G1805" i="13" s="1" a="1"/>
  <c r="G1805" i="13" s="1"/>
  <c r="E1806" i="13"/>
  <c r="F1806" i="13" s="1" a="1"/>
  <c r="F1806" i="13" s="1"/>
  <c r="E1807" i="13"/>
  <c r="G1807" i="13" s="1" a="1"/>
  <c r="G1807" i="13" s="1"/>
  <c r="E1808" i="13"/>
  <c r="G1808" i="13" s="1" a="1"/>
  <c r="G1808" i="13" s="1"/>
  <c r="E1809" i="13"/>
  <c r="F1809" i="13" s="1" a="1"/>
  <c r="F1809" i="13" s="1"/>
  <c r="E1810" i="13"/>
  <c r="F1810" i="13" s="1" a="1"/>
  <c r="F1810" i="13" s="1"/>
  <c r="E1811" i="13"/>
  <c r="F1811" i="13" s="1" a="1"/>
  <c r="F1811" i="13" s="1"/>
  <c r="E1812" i="13"/>
  <c r="F1812" i="13" s="1" a="1"/>
  <c r="F1812" i="13" s="1"/>
  <c r="E1813" i="13"/>
  <c r="G1813" i="13" s="1" a="1"/>
  <c r="G1813" i="13" s="1"/>
  <c r="E1814" i="13"/>
  <c r="F1814" i="13" s="1" a="1"/>
  <c r="F1814" i="13" s="1"/>
  <c r="E1815" i="13"/>
  <c r="G1815" i="13" s="1" a="1"/>
  <c r="G1815" i="13" s="1"/>
  <c r="E1816" i="13"/>
  <c r="G1816" i="13" s="1" a="1"/>
  <c r="G1816" i="13" s="1"/>
  <c r="E1817" i="13"/>
  <c r="G1817" i="13" s="1" a="1"/>
  <c r="G1817" i="13" s="1"/>
  <c r="E1818" i="13"/>
  <c r="G1818" i="13" s="1" a="1"/>
  <c r="G1818" i="13" s="1"/>
  <c r="E1819" i="13"/>
  <c r="F1819" i="13" s="1" a="1"/>
  <c r="F1819" i="13" s="1"/>
  <c r="E1820" i="13"/>
  <c r="G1820" i="13" s="1" a="1"/>
  <c r="G1820" i="13" s="1"/>
  <c r="E1821" i="13"/>
  <c r="F1821" i="13" s="1" a="1"/>
  <c r="F1821" i="13" s="1"/>
  <c r="E1822" i="13"/>
  <c r="F1822" i="13" s="1" a="1"/>
  <c r="F1822" i="13" s="1"/>
  <c r="E1823" i="13"/>
  <c r="G1823" i="13" s="1" a="1"/>
  <c r="G1823" i="13" s="1"/>
  <c r="E1824" i="13"/>
  <c r="G1824" i="13" s="1" a="1"/>
  <c r="G1824" i="13" s="1"/>
  <c r="E1825" i="13"/>
  <c r="F1825" i="13" s="1" a="1"/>
  <c r="F1825" i="13" s="1"/>
  <c r="E1826" i="13"/>
  <c r="F1826" i="13" s="1" a="1"/>
  <c r="F1826" i="13" s="1"/>
  <c r="E1827" i="13"/>
  <c r="G1827" i="13" s="1" a="1"/>
  <c r="G1827" i="13" s="1"/>
  <c r="E1828" i="13"/>
  <c r="G1828" i="13" s="1" a="1"/>
  <c r="G1828" i="13" s="1"/>
  <c r="E1829" i="13"/>
  <c r="F1829" i="13" s="1" a="1"/>
  <c r="F1829" i="13" s="1"/>
  <c r="E1830" i="13"/>
  <c r="F1830" i="13" s="1" a="1"/>
  <c r="F1830" i="13" s="1"/>
  <c r="E1831" i="13"/>
  <c r="F1831" i="13" s="1" a="1"/>
  <c r="F1831" i="13" s="1"/>
  <c r="E1832" i="13"/>
  <c r="F1832" i="13" s="1" a="1"/>
  <c r="F1832" i="13" s="1"/>
  <c r="E1833" i="13"/>
  <c r="G1833" i="13" s="1" a="1"/>
  <c r="G1833" i="13" s="1"/>
  <c r="E1834" i="13"/>
  <c r="G1834" i="13" s="1" a="1"/>
  <c r="G1834" i="13" s="1"/>
  <c r="E1835" i="13"/>
  <c r="G1835" i="13" s="1" a="1"/>
  <c r="G1835" i="13" s="1"/>
  <c r="E1836" i="13"/>
  <c r="G1836" i="13" s="1" a="1"/>
  <c r="G1836" i="13" s="1"/>
  <c r="E1837" i="13"/>
  <c r="G1837" i="13" s="1" a="1"/>
  <c r="G1837" i="13" s="1"/>
  <c r="E1838" i="13"/>
  <c r="G1838" i="13" s="1" a="1"/>
  <c r="G1838" i="13" s="1"/>
  <c r="E1839" i="13"/>
  <c r="F1839" i="13" s="1" a="1"/>
  <c r="F1839" i="13" s="1"/>
  <c r="E1840" i="13"/>
  <c r="F1840" i="13" s="1" a="1"/>
  <c r="F1840" i="13" s="1"/>
  <c r="E1841" i="13"/>
  <c r="F1841" i="13" s="1" a="1"/>
  <c r="F1841" i="13" s="1"/>
  <c r="E1842" i="13"/>
  <c r="F1842" i="13" s="1" a="1"/>
  <c r="F1842" i="13" s="1"/>
  <c r="E1843" i="13"/>
  <c r="G1843" i="13" s="1" a="1"/>
  <c r="G1843" i="13" s="1"/>
  <c r="E1844" i="13"/>
  <c r="G1844" i="13" s="1" a="1"/>
  <c r="G1844" i="13" s="1"/>
  <c r="E1845" i="13"/>
  <c r="G1845" i="13" s="1" a="1"/>
  <c r="G1845" i="13" s="1"/>
  <c r="E1846" i="13"/>
  <c r="F1846" i="13" s="1" a="1"/>
  <c r="F1846" i="13" s="1"/>
  <c r="E1847" i="13"/>
  <c r="G1847" i="13" s="1" a="1"/>
  <c r="G1847" i="13" s="1"/>
  <c r="E1848" i="13"/>
  <c r="G1848" i="13" s="1" a="1"/>
  <c r="G1848" i="13" s="1"/>
  <c r="E1849" i="13"/>
  <c r="F1849" i="13" s="1" a="1"/>
  <c r="F1849" i="13" s="1"/>
  <c r="E1850" i="13"/>
  <c r="F1850" i="13" s="1" a="1"/>
  <c r="F1850" i="13" s="1"/>
  <c r="E1851" i="13"/>
  <c r="F1851" i="13" s="1" a="1"/>
  <c r="F1851" i="13" s="1"/>
  <c r="E1852" i="13"/>
  <c r="F1852" i="13" s="1" a="1"/>
  <c r="F1852" i="13" s="1"/>
  <c r="E1853" i="13"/>
  <c r="G1853" i="13" s="1" a="1"/>
  <c r="G1853" i="13" s="1"/>
  <c r="E1854" i="13"/>
  <c r="F1854" i="13" s="1" a="1"/>
  <c r="F1854" i="13" s="1"/>
  <c r="E1855" i="13"/>
  <c r="G1855" i="13" s="1" a="1"/>
  <c r="G1855" i="13" s="1"/>
  <c r="E1856" i="13"/>
  <c r="G1856" i="13" s="1" a="1"/>
  <c r="G1856" i="13" s="1"/>
  <c r="E1857" i="13"/>
  <c r="G1857" i="13" s="1" a="1"/>
  <c r="G1857" i="13" s="1"/>
  <c r="E1858" i="13"/>
  <c r="G1858" i="13" s="1" a="1"/>
  <c r="G1858" i="13" s="1"/>
  <c r="E1859" i="13"/>
  <c r="F1859" i="13" s="1" a="1"/>
  <c r="F1859" i="13" s="1"/>
  <c r="E1860" i="13"/>
  <c r="F1860" i="13" s="1" a="1"/>
  <c r="F1860" i="13" s="1"/>
  <c r="E1861" i="13"/>
  <c r="F1861" i="13" s="1" a="1"/>
  <c r="F1861" i="13" s="1"/>
  <c r="E1862" i="13"/>
  <c r="F1862" i="13" s="1" a="1"/>
  <c r="F1862" i="13" s="1"/>
  <c r="E1863" i="13"/>
  <c r="G1863" i="13" s="1" a="1"/>
  <c r="G1863" i="13" s="1"/>
  <c r="E1864" i="13"/>
  <c r="G1864" i="13" s="1" a="1"/>
  <c r="G1864" i="13" s="1"/>
  <c r="E1865" i="13"/>
  <c r="F1865" i="13" s="1" a="1"/>
  <c r="F1865" i="13" s="1"/>
  <c r="E1866" i="13"/>
  <c r="G1866" i="13" s="1" a="1"/>
  <c r="G1866" i="13" s="1"/>
  <c r="E1867" i="13"/>
  <c r="G1867" i="13" s="1" a="1"/>
  <c r="G1867" i="13" s="1"/>
  <c r="E1868" i="13"/>
  <c r="G1868" i="13" s="1" a="1"/>
  <c r="G1868" i="13" s="1"/>
  <c r="E1869" i="13"/>
  <c r="F1869" i="13" s="1" a="1"/>
  <c r="F1869" i="13" s="1"/>
  <c r="E1870" i="13"/>
  <c r="G1870" i="13" s="1" a="1"/>
  <c r="G1870" i="13" s="1"/>
  <c r="E1871" i="13"/>
  <c r="F1871" i="13" s="1" a="1"/>
  <c r="F1871" i="13" s="1"/>
  <c r="E1872" i="13"/>
  <c r="F1872" i="13" s="1" a="1"/>
  <c r="F1872" i="13" s="1"/>
  <c r="E1873" i="13"/>
  <c r="G1873" i="13" s="1" a="1"/>
  <c r="G1873" i="13" s="1"/>
  <c r="E1874" i="13"/>
  <c r="G1874" i="13" s="1" a="1"/>
  <c r="G1874" i="13" s="1"/>
  <c r="E1875" i="13"/>
  <c r="G1875" i="13" s="1" a="1"/>
  <c r="G1875" i="13" s="1"/>
  <c r="E1876" i="13"/>
  <c r="G1876" i="13" s="1" a="1"/>
  <c r="G1876" i="13" s="1"/>
  <c r="E1877" i="13"/>
  <c r="G1877" i="13" s="1" a="1"/>
  <c r="G1877" i="13" s="1"/>
  <c r="E1878" i="13"/>
  <c r="G1878" i="13" s="1" a="1"/>
  <c r="G1878" i="13" s="1"/>
  <c r="E1879" i="13"/>
  <c r="F1879" i="13" s="1" a="1"/>
  <c r="F1879" i="13" s="1"/>
  <c r="E1880" i="13"/>
  <c r="G1880" i="13" s="1" a="1"/>
  <c r="G1880" i="13" s="1"/>
  <c r="E1881" i="13"/>
  <c r="F1881" i="13" s="1" a="1"/>
  <c r="F1881" i="13" s="1"/>
  <c r="E1882" i="13"/>
  <c r="F1882" i="13" s="1" a="1"/>
  <c r="F1882" i="13" s="1"/>
  <c r="E1883" i="13"/>
  <c r="G1883" i="13" s="1" a="1"/>
  <c r="G1883" i="13" s="1"/>
  <c r="E1884" i="13"/>
  <c r="G1884" i="13" s="1" a="1"/>
  <c r="G1884" i="13" s="1"/>
  <c r="E1885" i="13"/>
  <c r="F1885" i="13" s="1" a="1"/>
  <c r="F1885" i="13" s="1"/>
  <c r="E1886" i="13"/>
  <c r="G1886" i="13" s="1" a="1"/>
  <c r="G1886" i="13" s="1"/>
  <c r="E1887" i="13"/>
  <c r="G1887" i="13" s="1" a="1"/>
  <c r="G1887" i="13" s="1"/>
  <c r="E1888" i="13"/>
  <c r="G1888" i="13" s="1" a="1"/>
  <c r="G1888" i="13" s="1"/>
  <c r="E1889" i="13"/>
  <c r="F1889" i="13" s="1" a="1"/>
  <c r="F1889" i="13" s="1"/>
  <c r="E1890" i="13"/>
  <c r="F1890" i="13" s="1" a="1"/>
  <c r="F1890" i="13" s="1"/>
  <c r="E1891" i="13"/>
  <c r="F1891" i="13" s="1" a="1"/>
  <c r="F1891" i="13" s="1"/>
  <c r="E1892" i="13"/>
  <c r="F1892" i="13" s="1" a="1"/>
  <c r="F1892" i="13" s="1"/>
  <c r="E1893" i="13"/>
  <c r="G1893" i="13" s="1" a="1"/>
  <c r="G1893" i="13" s="1"/>
  <c r="E1894" i="13"/>
  <c r="G1894" i="13" s="1" a="1"/>
  <c r="G1894" i="13" s="1"/>
  <c r="E1895" i="13"/>
  <c r="G1895" i="13" s="1" a="1"/>
  <c r="G1895" i="13" s="1"/>
  <c r="E1896" i="13"/>
  <c r="G1896" i="13" s="1" a="1"/>
  <c r="G1896" i="13" s="1"/>
  <c r="E1897" i="13"/>
  <c r="G1897" i="13" s="1" a="1"/>
  <c r="G1897" i="13" s="1"/>
  <c r="E1898" i="13"/>
  <c r="G1898" i="13" s="1" a="1"/>
  <c r="G1898" i="13" s="1"/>
  <c r="E1899" i="13"/>
  <c r="F1899" i="13" s="1" a="1"/>
  <c r="F1899" i="13" s="1"/>
  <c r="E1900" i="13"/>
  <c r="F1900" i="13" s="1" a="1"/>
  <c r="F1900" i="13" s="1"/>
  <c r="E1901" i="13"/>
  <c r="F1901" i="13" s="1" a="1"/>
  <c r="F1901" i="13" s="1"/>
  <c r="E1902" i="13"/>
  <c r="F1902" i="13" s="1" a="1"/>
  <c r="F1902" i="13" s="1"/>
  <c r="E1903" i="13"/>
  <c r="G1903" i="13" s="1" a="1"/>
  <c r="G1903" i="13" s="1"/>
  <c r="E1904" i="13"/>
  <c r="G1904" i="13" s="1" a="1"/>
  <c r="G1904" i="13" s="1"/>
  <c r="E1905" i="13"/>
  <c r="F1905" i="13" s="1" a="1"/>
  <c r="F1905" i="13" s="1"/>
  <c r="E1906" i="13"/>
  <c r="G1906" i="13" s="1" a="1"/>
  <c r="G1906" i="13" s="1"/>
  <c r="E1907" i="13"/>
  <c r="G1907" i="13" s="1" a="1"/>
  <c r="G1907" i="13" s="1"/>
  <c r="E1908" i="13"/>
  <c r="G1908" i="13" s="1" a="1"/>
  <c r="G1908" i="13" s="1"/>
  <c r="E1909" i="13"/>
  <c r="F1909" i="13" s="1" a="1"/>
  <c r="F1909" i="13" s="1"/>
  <c r="E1910" i="13"/>
  <c r="G1910" i="13" s="1" a="1"/>
  <c r="G1910" i="13" s="1"/>
  <c r="E1911" i="13"/>
  <c r="F1911" i="13" s="1" a="1"/>
  <c r="F1911" i="13" s="1"/>
  <c r="E1912" i="13"/>
  <c r="F1912" i="13" s="1" a="1"/>
  <c r="F1912" i="13" s="1"/>
  <c r="E1913" i="13"/>
  <c r="G1913" i="13" s="1" a="1"/>
  <c r="G1913" i="13" s="1"/>
  <c r="E1914" i="13"/>
  <c r="G1914" i="13" s="1" a="1"/>
  <c r="G1914" i="13" s="1"/>
  <c r="E1915" i="13"/>
  <c r="G1915" i="13" s="1" a="1"/>
  <c r="G1915" i="13" s="1"/>
  <c r="E1916" i="13"/>
  <c r="G1916" i="13" s="1" a="1"/>
  <c r="G1916" i="13" s="1"/>
  <c r="E1917" i="13"/>
  <c r="G1917" i="13" s="1" a="1"/>
  <c r="G1917" i="13" s="1"/>
  <c r="E1918" i="13"/>
  <c r="G1918" i="13" s="1" a="1"/>
  <c r="G1918" i="13" s="1"/>
  <c r="D1785" i="13"/>
  <c r="D1786" i="13"/>
  <c r="D1787" i="13"/>
  <c r="D1788" i="13"/>
  <c r="D1789" i="13"/>
  <c r="D1790" i="13"/>
  <c r="D1791" i="13"/>
  <c r="D1792" i="13"/>
  <c r="D1793" i="13"/>
  <c r="D1794" i="13"/>
  <c r="D1795" i="13"/>
  <c r="D1796" i="13"/>
  <c r="D1797" i="13"/>
  <c r="D1798" i="13"/>
  <c r="D1799" i="13"/>
  <c r="D1800" i="13"/>
  <c r="D1801" i="13"/>
  <c r="D1802" i="13"/>
  <c r="D1803" i="13"/>
  <c r="D1804" i="13"/>
  <c r="D1805" i="13"/>
  <c r="D1806" i="13"/>
  <c r="D1807" i="13"/>
  <c r="D1808" i="13"/>
  <c r="D1809" i="13"/>
  <c r="D1810" i="13"/>
  <c r="D1811" i="13"/>
  <c r="D1812" i="13"/>
  <c r="D1813" i="13"/>
  <c r="D1814" i="13"/>
  <c r="D1815" i="13"/>
  <c r="D1816" i="13"/>
  <c r="D1817" i="13"/>
  <c r="D1818" i="13"/>
  <c r="D1819" i="13"/>
  <c r="D1820" i="13"/>
  <c r="D1821" i="13"/>
  <c r="D1822" i="13"/>
  <c r="D1823" i="13"/>
  <c r="D1824" i="13"/>
  <c r="D1825" i="13"/>
  <c r="D1826" i="13"/>
  <c r="D1827" i="13"/>
  <c r="D1828" i="13"/>
  <c r="D1829" i="13"/>
  <c r="D1830" i="13"/>
  <c r="D1831" i="13"/>
  <c r="D1832" i="13"/>
  <c r="D1833" i="13"/>
  <c r="D1834" i="13"/>
  <c r="D1835" i="13"/>
  <c r="D1836" i="13"/>
  <c r="D1837" i="13"/>
  <c r="D1838" i="13"/>
  <c r="D1839" i="13"/>
  <c r="D1840" i="13"/>
  <c r="D1841" i="13"/>
  <c r="D1842" i="13"/>
  <c r="D1843" i="13"/>
  <c r="D1844" i="13"/>
  <c r="D1845" i="13"/>
  <c r="D1846" i="13"/>
  <c r="D1847" i="13"/>
  <c r="D1848" i="13"/>
  <c r="D1849" i="13"/>
  <c r="D1850" i="13"/>
  <c r="D1851" i="13"/>
  <c r="D1852" i="13"/>
  <c r="D1853" i="13"/>
  <c r="D1854" i="13"/>
  <c r="D1855" i="13"/>
  <c r="D1856" i="13"/>
  <c r="D1857" i="13"/>
  <c r="D1858" i="13"/>
  <c r="D1859" i="13"/>
  <c r="D1860" i="13"/>
  <c r="D1861" i="13"/>
  <c r="D1862" i="13"/>
  <c r="D1863" i="13"/>
  <c r="D1864" i="13"/>
  <c r="D1865" i="13"/>
  <c r="D1866" i="13"/>
  <c r="D1867" i="13"/>
  <c r="D1868" i="13"/>
  <c r="D1869" i="13"/>
  <c r="D1870" i="13"/>
  <c r="D1871" i="13"/>
  <c r="D1872" i="13"/>
  <c r="D1873" i="13"/>
  <c r="D1874" i="13"/>
  <c r="D1875" i="13"/>
  <c r="D1876" i="13"/>
  <c r="D1877" i="13"/>
  <c r="D1878" i="13"/>
  <c r="D1879" i="13"/>
  <c r="D1880" i="13"/>
  <c r="D1881" i="13"/>
  <c r="D1882" i="13"/>
  <c r="D1883" i="13"/>
  <c r="D1884" i="13"/>
  <c r="D1885" i="13"/>
  <c r="D1886" i="13"/>
  <c r="D1887" i="13"/>
  <c r="D1888" i="13"/>
  <c r="D1889" i="13"/>
  <c r="D1890" i="13"/>
  <c r="D1891" i="13"/>
  <c r="D1892" i="13"/>
  <c r="D1893" i="13"/>
  <c r="D1894" i="13"/>
  <c r="D1895" i="13"/>
  <c r="D1896" i="13"/>
  <c r="D1897" i="13"/>
  <c r="D1898" i="13"/>
  <c r="D1899" i="13"/>
  <c r="D1900" i="13"/>
  <c r="D1901" i="13"/>
  <c r="D1902" i="13"/>
  <c r="D1903" i="13"/>
  <c r="D1904" i="13"/>
  <c r="D1905" i="13"/>
  <c r="D1906" i="13"/>
  <c r="D1907" i="13"/>
  <c r="D1908" i="13"/>
  <c r="D1909" i="13"/>
  <c r="D1910" i="13"/>
  <c r="D1911" i="13"/>
  <c r="D1912" i="13"/>
  <c r="D1913" i="13"/>
  <c r="D1914" i="13"/>
  <c r="D1915" i="13"/>
  <c r="D1916" i="13"/>
  <c r="D1917" i="13"/>
  <c r="D1918" i="13"/>
  <c r="F1875" i="13" l="1" a="1"/>
  <c r="F1875" i="13" s="1"/>
  <c r="F1915" i="13" a="1"/>
  <c r="F1915" i="13" s="1"/>
  <c r="F1916" i="13" a="1"/>
  <c r="F1916" i="13" s="1"/>
  <c r="F1815" i="13" a="1"/>
  <c r="F1815" i="13" s="1"/>
  <c r="G1796" i="13" a="1"/>
  <c r="G1796" i="13" s="1"/>
  <c r="F1873" i="13" a="1"/>
  <c r="F1873" i="13" s="1"/>
  <c r="G1799" i="13" a="1"/>
  <c r="G1799" i="13" s="1"/>
  <c r="G1810" i="13" a="1"/>
  <c r="G1810" i="13" s="1"/>
  <c r="G1811" i="13" a="1"/>
  <c r="G1811" i="13" s="1"/>
  <c r="F1874" i="13" a="1"/>
  <c r="F1874" i="13" s="1"/>
  <c r="F1793" i="13" a="1"/>
  <c r="F1793" i="13" s="1"/>
  <c r="F1794" i="13" a="1"/>
  <c r="F1794" i="13" s="1"/>
  <c r="G1851" i="13" a="1"/>
  <c r="G1851" i="13" s="1"/>
  <c r="G1830" i="13" a="1"/>
  <c r="G1830" i="13" s="1"/>
  <c r="F1795" i="13" a="1"/>
  <c r="F1795" i="13" s="1"/>
  <c r="G1852" i="13" a="1"/>
  <c r="G1852" i="13" s="1"/>
  <c r="F1792" i="13" a="1"/>
  <c r="F1792" i="13" s="1"/>
  <c r="G1812" i="13" a="1"/>
  <c r="G1812" i="13" s="1"/>
  <c r="G1860" i="13" a="1"/>
  <c r="G1860" i="13" s="1"/>
  <c r="F1797" i="13" a="1"/>
  <c r="F1797" i="13" s="1"/>
  <c r="G1861" i="13" a="1"/>
  <c r="G1861" i="13" s="1"/>
  <c r="G1871" i="13" a="1"/>
  <c r="G1871" i="13" s="1"/>
  <c r="F1856" i="13" a="1"/>
  <c r="F1856" i="13" s="1"/>
  <c r="F1857" i="13" a="1"/>
  <c r="F1857" i="13" s="1"/>
  <c r="G1890" i="13" a="1"/>
  <c r="G1890" i="13" s="1"/>
  <c r="G1800" i="13" a="1"/>
  <c r="G1800" i="13" s="1"/>
  <c r="F1876" i="13" a="1"/>
  <c r="F1876" i="13" s="1"/>
  <c r="F1877" i="13" a="1"/>
  <c r="F1877" i="13" s="1"/>
  <c r="F1817" i="13" a="1"/>
  <c r="F1817" i="13" s="1"/>
  <c r="F1837" i="13" a="1"/>
  <c r="F1837" i="13" s="1"/>
  <c r="F1903" i="13" a="1"/>
  <c r="F1903" i="13" s="1"/>
  <c r="G1840" i="13" a="1"/>
  <c r="G1840" i="13" s="1"/>
  <c r="F1910" i="13" a="1"/>
  <c r="F1910" i="13" s="1"/>
  <c r="F1843" i="13" a="1"/>
  <c r="F1843" i="13" s="1"/>
  <c r="F1913" i="13" a="1"/>
  <c r="F1913" i="13" s="1"/>
  <c r="G1850" i="13" a="1"/>
  <c r="G1850" i="13" s="1"/>
  <c r="F1790" i="13" a="1"/>
  <c r="F1790" i="13" s="1"/>
  <c r="F1855" i="13" a="1"/>
  <c r="F1855" i="13" s="1"/>
  <c r="F1914" i="13" a="1"/>
  <c r="F1914" i="13" s="1"/>
  <c r="F1863" i="13" a="1"/>
  <c r="F1863" i="13" s="1"/>
  <c r="F1820" i="13" a="1"/>
  <c r="F1820" i="13" s="1"/>
  <c r="F1823" i="13" a="1"/>
  <c r="F1823" i="13" s="1"/>
  <c r="G1814" i="13" a="1"/>
  <c r="G1814" i="13" s="1"/>
  <c r="G1900" i="13" a="1"/>
  <c r="G1900" i="13" s="1"/>
  <c r="F1834" i="13" a="1"/>
  <c r="F1834" i="13" s="1"/>
  <c r="F1896" i="13" a="1"/>
  <c r="F1896" i="13" s="1"/>
  <c r="G1831" i="13" a="1"/>
  <c r="G1831" i="13" s="1"/>
  <c r="F1835" i="13" a="1"/>
  <c r="F1835" i="13" s="1"/>
  <c r="F1897" i="13" a="1"/>
  <c r="F1897" i="13" s="1"/>
  <c r="G1911" i="13" a="1"/>
  <c r="G1911" i="13" s="1"/>
  <c r="F1803" i="13" a="1"/>
  <c r="F1803" i="13" s="1"/>
  <c r="F1816" i="13" a="1"/>
  <c r="F1816" i="13" s="1"/>
  <c r="F1883" i="13" a="1"/>
  <c r="F1883" i="13" s="1"/>
  <c r="F1833" i="13" a="1"/>
  <c r="F1833" i="13" s="1"/>
  <c r="F1895" i="13" a="1"/>
  <c r="F1895" i="13" s="1"/>
  <c r="G1901" i="13" a="1"/>
  <c r="G1901" i="13" s="1"/>
  <c r="F1836" i="13" a="1"/>
  <c r="F1836" i="13" s="1"/>
  <c r="G1881" i="13" a="1"/>
  <c r="G1881" i="13" s="1"/>
  <c r="F1917" i="13" a="1"/>
  <c r="F1917" i="13" s="1"/>
  <c r="G1889" i="13" a="1"/>
  <c r="G1889" i="13" s="1"/>
  <c r="G1854" i="13" a="1"/>
  <c r="G1854" i="13" s="1"/>
  <c r="G1809" i="13" a="1"/>
  <c r="G1809" i="13" s="1"/>
  <c r="G1841" i="13" a="1"/>
  <c r="G1841" i="13" s="1"/>
  <c r="G1849" i="13" a="1"/>
  <c r="G1849" i="13" s="1"/>
  <c r="F1880" i="13" a="1"/>
  <c r="F1880" i="13" s="1"/>
  <c r="G1791" i="13" a="1"/>
  <c r="G1791" i="13" s="1"/>
  <c r="G1821" i="13" a="1"/>
  <c r="G1821" i="13" s="1"/>
  <c r="G1891" i="13" a="1"/>
  <c r="G1891" i="13" s="1"/>
  <c r="G1909" i="13" a="1"/>
  <c r="G1909" i="13" s="1"/>
  <c r="G1789" i="13" a="1"/>
  <c r="G1789" i="13" s="1"/>
  <c r="F1804" i="13" a="1"/>
  <c r="F1804" i="13" s="1"/>
  <c r="F1884" i="13" a="1"/>
  <c r="F1884" i="13" s="1"/>
  <c r="F1813" i="13" a="1"/>
  <c r="F1813" i="13" s="1"/>
  <c r="F1853" i="13" a="1"/>
  <c r="F1853" i="13" s="1"/>
  <c r="F1893" i="13" a="1"/>
  <c r="F1893" i="13" s="1"/>
  <c r="G1879" i="13" a="1"/>
  <c r="G1879" i="13" s="1"/>
  <c r="F1844" i="13" a="1"/>
  <c r="F1844" i="13" s="1"/>
  <c r="G1819" i="13" a="1"/>
  <c r="G1819" i="13" s="1"/>
  <c r="F1894" i="13" a="1"/>
  <c r="F1894" i="13" s="1"/>
  <c r="G1829" i="13" a="1"/>
  <c r="G1829" i="13" s="1"/>
  <c r="G1859" i="13" a="1"/>
  <c r="G1859" i="13" s="1"/>
  <c r="G1899" i="13" a="1"/>
  <c r="G1899" i="13" s="1"/>
  <c r="G1869" i="13" a="1"/>
  <c r="G1869" i="13" s="1"/>
  <c r="F1824" i="13" a="1"/>
  <c r="F1824" i="13" s="1"/>
  <c r="F1864" i="13" a="1"/>
  <c r="F1864" i="13" s="1"/>
  <c r="G1801" i="13" a="1"/>
  <c r="G1801" i="13" s="1"/>
  <c r="G1839" i="13" a="1"/>
  <c r="G1839" i="13" s="1"/>
  <c r="F1870" i="13" a="1"/>
  <c r="F1870" i="13" s="1"/>
  <c r="F1904" i="13" a="1"/>
  <c r="F1904" i="13" s="1"/>
  <c r="F1785" i="13" a="1"/>
  <c r="F1785" i="13" s="1"/>
  <c r="G1802" i="13" a="1"/>
  <c r="G1802" i="13" s="1"/>
  <c r="G1822" i="13" a="1"/>
  <c r="G1822" i="13" s="1"/>
  <c r="G1832" i="13" a="1"/>
  <c r="G1832" i="13" s="1"/>
  <c r="G1842" i="13" a="1"/>
  <c r="G1842" i="13" s="1"/>
  <c r="G1862" i="13" a="1"/>
  <c r="G1862" i="13" s="1"/>
  <c r="G1872" i="13" a="1"/>
  <c r="G1872" i="13" s="1"/>
  <c r="G1882" i="13" a="1"/>
  <c r="G1882" i="13" s="1"/>
  <c r="G1892" i="13" a="1"/>
  <c r="G1892" i="13" s="1"/>
  <c r="G1902" i="13" a="1"/>
  <c r="G1902" i="13" s="1"/>
  <c r="G1912" i="13" a="1"/>
  <c r="G1912" i="13" s="1"/>
  <c r="F1805" i="13" a="1"/>
  <c r="F1805" i="13" s="1"/>
  <c r="F1845" i="13" a="1"/>
  <c r="F1845" i="13" s="1"/>
  <c r="F1786" i="13" a="1"/>
  <c r="F1786" i="13" s="1"/>
  <c r="F1827" i="13" a="1"/>
  <c r="F1827" i="13" s="1"/>
  <c r="F1887" i="13" a="1"/>
  <c r="F1887" i="13" s="1"/>
  <c r="F1907" i="13" a="1"/>
  <c r="F1907" i="13" s="1"/>
  <c r="F1798" i="13" a="1"/>
  <c r="F1798" i="13" s="1"/>
  <c r="F1818" i="13" a="1"/>
  <c r="F1818" i="13" s="1"/>
  <c r="F1828" i="13" a="1"/>
  <c r="F1828" i="13" s="1"/>
  <c r="F1848" i="13" a="1"/>
  <c r="F1848" i="13" s="1"/>
  <c r="F1878" i="13" a="1"/>
  <c r="F1878" i="13" s="1"/>
  <c r="F1898" i="13" a="1"/>
  <c r="F1898" i="13" s="1"/>
  <c r="F1866" i="13" a="1"/>
  <c r="F1866" i="13" s="1"/>
  <c r="F1906" i="13" a="1"/>
  <c r="F1906" i="13" s="1"/>
  <c r="F1787" i="13" a="1"/>
  <c r="F1787" i="13" s="1"/>
  <c r="F1807" i="13" a="1"/>
  <c r="F1807" i="13" s="1"/>
  <c r="F1847" i="13" a="1"/>
  <c r="F1847" i="13" s="1"/>
  <c r="F1867" i="13" a="1"/>
  <c r="F1867" i="13" s="1"/>
  <c r="F1788" i="13" a="1"/>
  <c r="F1788" i="13" s="1"/>
  <c r="F1808" i="13" a="1"/>
  <c r="F1808" i="13" s="1"/>
  <c r="F1838" i="13" a="1"/>
  <c r="F1838" i="13" s="1"/>
  <c r="F1858" i="13" a="1"/>
  <c r="F1858" i="13" s="1"/>
  <c r="F1868" i="13" a="1"/>
  <c r="F1868" i="13" s="1"/>
  <c r="F1888" i="13" a="1"/>
  <c r="F1888" i="13" s="1"/>
  <c r="F1908" i="13" a="1"/>
  <c r="F1908" i="13" s="1"/>
  <c r="F1918" i="13" a="1"/>
  <c r="F1918" i="13" s="1"/>
  <c r="F1886" i="13" a="1"/>
  <c r="F1886" i="13" s="1"/>
  <c r="G1885" i="13" a="1"/>
  <c r="G1885" i="13" s="1"/>
  <c r="G1905" i="13" a="1"/>
  <c r="G1905" i="13" s="1"/>
  <c r="G1825" i="13" a="1"/>
  <c r="G1825" i="13" s="1"/>
  <c r="G1865" i="13" a="1"/>
  <c r="G1865" i="13" s="1"/>
  <c r="G1806" i="13" a="1"/>
  <c r="G1806" i="13" s="1"/>
  <c r="G1826" i="13" a="1"/>
  <c r="G1826" i="13" s="1"/>
  <c r="G1846" i="13" a="1"/>
  <c r="G1846" i="13" s="1"/>
  <c r="A1894" i="2" l="1"/>
  <c r="A1887" i="2"/>
  <c r="A1888" i="2"/>
  <c r="A1889" i="2"/>
  <c r="A1890" i="2"/>
  <c r="A1891" i="2"/>
  <c r="A1892" i="2"/>
  <c r="M18" i="11" l="1"/>
  <c r="M3" i="11"/>
  <c r="M4" i="11"/>
  <c r="M7" i="11"/>
  <c r="M8" i="11"/>
  <c r="M9" i="11"/>
  <c r="M10" i="11"/>
  <c r="M11" i="11"/>
  <c r="M12" i="11"/>
  <c r="M13" i="11"/>
  <c r="M14" i="11"/>
  <c r="M15" i="11"/>
  <c r="M16" i="11"/>
  <c r="M17" i="11"/>
  <c r="M2" i="11"/>
  <c r="A1784" i="2"/>
  <c r="A1785" i="2"/>
  <c r="A1786" i="2"/>
  <c r="A1787" i="2"/>
  <c r="A1780" i="2"/>
  <c r="A1781" i="2"/>
  <c r="A1782" i="2"/>
  <c r="A1783"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93" i="2"/>
  <c r="A1895" i="2"/>
  <c r="A1896" i="2"/>
  <c r="A1897" i="2"/>
  <c r="A1898" i="2"/>
  <c r="A1899" i="2"/>
  <c r="A1900" i="2"/>
  <c r="A1901" i="2"/>
  <c r="A1902"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772" i="2"/>
  <c r="A1773" i="2"/>
  <c r="A1774" i="2"/>
  <c r="A1775" i="2"/>
  <c r="A1776" i="2"/>
  <c r="A1777" i="2"/>
  <c r="A1778" i="2"/>
  <c r="A1779" i="2"/>
  <c r="L2" i="13" l="1"/>
  <c r="L6" i="13"/>
  <c r="M6" i="13"/>
  <c r="L7" i="13"/>
  <c r="M7" i="13"/>
  <c r="L8" i="13"/>
  <c r="M8" i="13"/>
  <c r="L9" i="13"/>
  <c r="M9" i="13"/>
  <c r="L10" i="13"/>
  <c r="M10" i="13"/>
  <c r="L11" i="13"/>
  <c r="M11" i="13"/>
  <c r="L12" i="13"/>
  <c r="M12" i="13"/>
  <c r="L13" i="13"/>
  <c r="M13" i="13"/>
  <c r="L14" i="13"/>
  <c r="M14" i="13"/>
  <c r="L15" i="13"/>
  <c r="M15" i="13"/>
  <c r="L16" i="13"/>
  <c r="M16" i="13"/>
  <c r="L17" i="13"/>
  <c r="M17" i="13"/>
  <c r="L18" i="13"/>
  <c r="M18" i="13"/>
  <c r="L19" i="13"/>
  <c r="M19" i="13"/>
  <c r="L20" i="13"/>
  <c r="M20" i="13"/>
  <c r="L21" i="13"/>
  <c r="M21" i="13"/>
  <c r="L22" i="13"/>
  <c r="M22" i="13"/>
  <c r="L23" i="13"/>
  <c r="M23" i="13"/>
  <c r="L24" i="13"/>
  <c r="M24" i="13"/>
  <c r="L25" i="13"/>
  <c r="M25" i="13"/>
  <c r="L26" i="13"/>
  <c r="M26" i="13"/>
  <c r="L27" i="13"/>
  <c r="M27" i="13"/>
  <c r="L28" i="13"/>
  <c r="M28" i="13"/>
  <c r="L29" i="13"/>
  <c r="M29" i="13"/>
  <c r="L30" i="13"/>
  <c r="M30" i="13"/>
  <c r="L31" i="13"/>
  <c r="M31" i="13"/>
  <c r="L32" i="13"/>
  <c r="M32" i="13"/>
  <c r="L33" i="13"/>
  <c r="M33" i="13"/>
  <c r="L34" i="13"/>
  <c r="M34" i="13"/>
  <c r="L35" i="13"/>
  <c r="M35" i="13"/>
  <c r="L36" i="13"/>
  <c r="M36" i="13"/>
  <c r="L37" i="13"/>
  <c r="M37" i="13"/>
  <c r="L38" i="13"/>
  <c r="M38" i="13"/>
  <c r="L39" i="13"/>
  <c r="M39" i="13"/>
  <c r="L40" i="13"/>
  <c r="M40" i="13"/>
  <c r="L41" i="13"/>
  <c r="M41" i="13"/>
  <c r="L42" i="13"/>
  <c r="M42" i="13"/>
  <c r="L43" i="13"/>
  <c r="M43" i="13"/>
  <c r="L44" i="13"/>
  <c r="M44" i="13"/>
  <c r="L45" i="13"/>
  <c r="M45" i="13"/>
  <c r="L46" i="13"/>
  <c r="M46" i="13"/>
  <c r="L47" i="13"/>
  <c r="M47" i="13"/>
  <c r="L48" i="13"/>
  <c r="M48" i="13"/>
  <c r="L49" i="13"/>
  <c r="M49" i="13"/>
  <c r="L50" i="13"/>
  <c r="M50" i="13"/>
  <c r="L51" i="13"/>
  <c r="M51" i="13"/>
  <c r="L52" i="13"/>
  <c r="M52" i="13"/>
  <c r="L53" i="13"/>
  <c r="M53" i="13"/>
  <c r="L54" i="13"/>
  <c r="M54" i="13"/>
  <c r="L55" i="13"/>
  <c r="M55" i="13"/>
  <c r="L56" i="13"/>
  <c r="M56" i="13"/>
  <c r="L57" i="13"/>
  <c r="M57" i="13"/>
  <c r="L58" i="13"/>
  <c r="M58" i="13"/>
  <c r="L59" i="13"/>
  <c r="M59" i="13"/>
  <c r="L60" i="13"/>
  <c r="M60" i="13"/>
  <c r="L61" i="13"/>
  <c r="M61" i="13"/>
  <c r="L62" i="13"/>
  <c r="M62" i="13"/>
  <c r="L63" i="13"/>
  <c r="M63" i="13"/>
  <c r="L64" i="13"/>
  <c r="M64" i="13"/>
  <c r="L65" i="13"/>
  <c r="M65" i="13"/>
  <c r="L66" i="13"/>
  <c r="M66" i="13"/>
  <c r="L67" i="13"/>
  <c r="M67" i="13"/>
  <c r="L68" i="13"/>
  <c r="M68" i="13"/>
  <c r="L69" i="13"/>
  <c r="M69" i="13"/>
  <c r="L70" i="13"/>
  <c r="M70" i="13"/>
  <c r="L71" i="13"/>
  <c r="M71" i="13"/>
  <c r="L72" i="13"/>
  <c r="M72" i="13"/>
  <c r="L73" i="13"/>
  <c r="M73" i="13"/>
  <c r="L74" i="13"/>
  <c r="M74" i="13"/>
  <c r="L75" i="13"/>
  <c r="M75" i="13"/>
  <c r="L76" i="13"/>
  <c r="M76" i="13"/>
  <c r="L77" i="13"/>
  <c r="M77" i="13"/>
  <c r="L78" i="13"/>
  <c r="M78" i="13"/>
  <c r="L79" i="13"/>
  <c r="M79" i="13"/>
  <c r="L80" i="13"/>
  <c r="M80" i="13"/>
  <c r="L81" i="13"/>
  <c r="M81" i="13"/>
  <c r="L82" i="13"/>
  <c r="M82" i="13"/>
  <c r="L83" i="13"/>
  <c r="M83" i="13"/>
  <c r="L84" i="13"/>
  <c r="M84" i="13"/>
  <c r="L85" i="13"/>
  <c r="M85" i="13"/>
  <c r="L86" i="13"/>
  <c r="M86" i="13"/>
  <c r="L87" i="13"/>
  <c r="M87" i="13"/>
  <c r="L88" i="13"/>
  <c r="M88" i="13"/>
  <c r="L89" i="13"/>
  <c r="M89" i="13"/>
  <c r="L90" i="13"/>
  <c r="M90" i="13"/>
  <c r="L91" i="13"/>
  <c r="M91" i="13"/>
  <c r="L92" i="13"/>
  <c r="M92" i="13"/>
  <c r="L93" i="13"/>
  <c r="M93" i="13"/>
  <c r="L94" i="13"/>
  <c r="M94" i="13"/>
  <c r="L95" i="13"/>
  <c r="M95" i="13"/>
  <c r="L96" i="13"/>
  <c r="M96" i="13"/>
  <c r="L97" i="13"/>
  <c r="M97" i="13"/>
  <c r="L98" i="13"/>
  <c r="M98" i="13"/>
  <c r="L99" i="13"/>
  <c r="M99" i="13"/>
  <c r="L100" i="13"/>
  <c r="M100" i="13"/>
  <c r="L101" i="13"/>
  <c r="M101" i="13"/>
  <c r="L102" i="13"/>
  <c r="M102" i="13"/>
  <c r="L103" i="13"/>
  <c r="M103" i="13"/>
  <c r="L104" i="13"/>
  <c r="M104" i="13"/>
  <c r="L105" i="13"/>
  <c r="M105" i="13"/>
  <c r="L106" i="13"/>
  <c r="M106" i="13"/>
  <c r="L107" i="13"/>
  <c r="M107" i="13"/>
  <c r="L108" i="13"/>
  <c r="M108" i="13"/>
  <c r="L109" i="13"/>
  <c r="M109" i="13"/>
  <c r="L110" i="13"/>
  <c r="M110" i="13"/>
  <c r="L111" i="13"/>
  <c r="M111" i="13"/>
  <c r="L112" i="13"/>
  <c r="M112" i="13"/>
  <c r="L113" i="13"/>
  <c r="M113" i="13"/>
  <c r="L114" i="13"/>
  <c r="M114" i="13"/>
  <c r="L115" i="13"/>
  <c r="M115" i="13"/>
  <c r="L116" i="13"/>
  <c r="M116" i="13"/>
  <c r="L117" i="13"/>
  <c r="M117" i="13"/>
  <c r="L118" i="13"/>
  <c r="M118" i="13"/>
  <c r="L119" i="13"/>
  <c r="M119" i="13"/>
  <c r="L120" i="13"/>
  <c r="M120" i="13"/>
  <c r="L121" i="13"/>
  <c r="M121" i="13"/>
  <c r="L122" i="13"/>
  <c r="M122" i="13"/>
  <c r="L123" i="13"/>
  <c r="M123" i="13"/>
  <c r="L124" i="13"/>
  <c r="M124" i="13"/>
  <c r="L125" i="13"/>
  <c r="M125" i="13"/>
  <c r="L126" i="13"/>
  <c r="M126" i="13"/>
  <c r="L127" i="13"/>
  <c r="M127" i="13"/>
  <c r="L128" i="13"/>
  <c r="M128" i="13"/>
  <c r="L129" i="13"/>
  <c r="M129" i="13"/>
  <c r="L130" i="13"/>
  <c r="M130" i="13"/>
  <c r="L131" i="13"/>
  <c r="M131" i="13"/>
  <c r="L132" i="13"/>
  <c r="M132" i="13"/>
  <c r="L133" i="13"/>
  <c r="M133" i="13"/>
  <c r="L134" i="13"/>
  <c r="M134" i="13"/>
  <c r="L135" i="13"/>
  <c r="M135" i="13"/>
  <c r="L136" i="13"/>
  <c r="M136" i="13"/>
  <c r="L137" i="13"/>
  <c r="M137" i="13"/>
  <c r="L138" i="13"/>
  <c r="M138" i="13"/>
  <c r="L139" i="13"/>
  <c r="M139" i="13"/>
  <c r="L140" i="13"/>
  <c r="M140" i="13"/>
  <c r="L141" i="13"/>
  <c r="M141" i="13"/>
  <c r="L142" i="13"/>
  <c r="M142" i="13"/>
  <c r="L143" i="13"/>
  <c r="M143" i="13"/>
  <c r="L144" i="13"/>
  <c r="M144" i="13"/>
  <c r="L145" i="13"/>
  <c r="M145" i="13"/>
  <c r="L146" i="13"/>
  <c r="M146" i="13"/>
  <c r="L147" i="13"/>
  <c r="M147" i="13"/>
  <c r="L148" i="13"/>
  <c r="M148" i="13"/>
  <c r="L149" i="13"/>
  <c r="M149" i="13"/>
  <c r="L150" i="13"/>
  <c r="M150" i="13"/>
  <c r="L151" i="13"/>
  <c r="M151" i="13"/>
  <c r="L152" i="13"/>
  <c r="M152" i="13"/>
  <c r="L153" i="13"/>
  <c r="M153" i="13"/>
  <c r="L154" i="13"/>
  <c r="M154" i="13"/>
  <c r="L155" i="13"/>
  <c r="M155" i="13"/>
  <c r="L156" i="13"/>
  <c r="M156" i="13"/>
  <c r="L157" i="13"/>
  <c r="M157" i="13"/>
  <c r="L158" i="13"/>
  <c r="M158" i="13"/>
  <c r="L159" i="13"/>
  <c r="M159" i="13"/>
  <c r="L160" i="13"/>
  <c r="M160" i="13"/>
  <c r="L161" i="13"/>
  <c r="M161" i="13"/>
  <c r="L162" i="13"/>
  <c r="M162" i="13"/>
  <c r="L163" i="13"/>
  <c r="M163" i="13"/>
  <c r="L164" i="13"/>
  <c r="M164" i="13"/>
  <c r="L165" i="13"/>
  <c r="M165" i="13"/>
  <c r="L166" i="13"/>
  <c r="M166" i="13"/>
  <c r="L167" i="13"/>
  <c r="M167" i="13"/>
  <c r="L168" i="13"/>
  <c r="M168" i="13"/>
  <c r="L169" i="13"/>
  <c r="M169" i="13"/>
  <c r="L170" i="13"/>
  <c r="M170" i="13"/>
  <c r="L171" i="13"/>
  <c r="M171" i="13"/>
  <c r="L172" i="13"/>
  <c r="M172" i="13"/>
  <c r="L173" i="13"/>
  <c r="M173" i="13"/>
  <c r="L174" i="13"/>
  <c r="M174" i="13"/>
  <c r="L175" i="13"/>
  <c r="M175" i="13"/>
  <c r="L176" i="13"/>
  <c r="M176" i="13"/>
  <c r="L177" i="13"/>
  <c r="M177" i="13"/>
  <c r="L178" i="13"/>
  <c r="M178" i="13"/>
  <c r="L179" i="13"/>
  <c r="M179" i="13"/>
  <c r="L180" i="13"/>
  <c r="M180" i="13"/>
  <c r="L181" i="13"/>
  <c r="M181" i="13"/>
  <c r="L182" i="13"/>
  <c r="M182" i="13"/>
  <c r="L183" i="13"/>
  <c r="M183" i="13"/>
  <c r="L184" i="13"/>
  <c r="M184" i="13"/>
  <c r="L185" i="13"/>
  <c r="M185" i="13"/>
  <c r="L186" i="13"/>
  <c r="M186" i="13"/>
  <c r="L187" i="13"/>
  <c r="M187" i="13"/>
  <c r="L188" i="13"/>
  <c r="M188" i="13"/>
  <c r="L189" i="13"/>
  <c r="M189" i="13"/>
  <c r="L190" i="13"/>
  <c r="M190" i="13"/>
  <c r="L191" i="13"/>
  <c r="M191" i="13"/>
  <c r="L192" i="13"/>
  <c r="M192" i="13"/>
  <c r="L193" i="13"/>
  <c r="M193" i="13"/>
  <c r="L194" i="13"/>
  <c r="M194" i="13"/>
  <c r="L195" i="13"/>
  <c r="M195" i="13"/>
  <c r="L196" i="13"/>
  <c r="M196" i="13"/>
  <c r="L197" i="13"/>
  <c r="M197" i="13"/>
  <c r="L198" i="13"/>
  <c r="M198" i="13"/>
  <c r="L199" i="13"/>
  <c r="M199" i="13"/>
  <c r="L200" i="13"/>
  <c r="M200" i="13"/>
  <c r="L201" i="13"/>
  <c r="M201" i="13"/>
  <c r="L202" i="13"/>
  <c r="M202" i="13"/>
  <c r="L203" i="13"/>
  <c r="M203" i="13"/>
  <c r="L204" i="13"/>
  <c r="M204" i="13"/>
  <c r="L205" i="13"/>
  <c r="M205" i="13"/>
  <c r="L206" i="13"/>
  <c r="M206" i="13"/>
  <c r="L207" i="13"/>
  <c r="M207" i="13"/>
  <c r="L208" i="13"/>
  <c r="M208" i="13"/>
  <c r="L209" i="13"/>
  <c r="M209" i="13"/>
  <c r="L210" i="13"/>
  <c r="M210" i="13"/>
  <c r="L211" i="13"/>
  <c r="M211" i="13"/>
  <c r="L212" i="13"/>
  <c r="M212" i="13"/>
  <c r="L213" i="13"/>
  <c r="M213" i="13"/>
  <c r="L214" i="13"/>
  <c r="M214" i="13"/>
  <c r="L215" i="13"/>
  <c r="M215" i="13"/>
  <c r="L216" i="13"/>
  <c r="M216" i="13"/>
  <c r="L217" i="13"/>
  <c r="M217" i="13"/>
  <c r="L218" i="13"/>
  <c r="M218" i="13"/>
  <c r="L219" i="13"/>
  <c r="M219" i="13"/>
  <c r="L220" i="13"/>
  <c r="M220" i="13"/>
  <c r="L221" i="13"/>
  <c r="M221" i="13"/>
  <c r="L222" i="13"/>
  <c r="M222" i="13"/>
  <c r="L223" i="13"/>
  <c r="M223" i="13"/>
  <c r="L224" i="13"/>
  <c r="M224" i="13"/>
  <c r="L225" i="13"/>
  <c r="M225" i="13"/>
  <c r="L226" i="13"/>
  <c r="M226" i="13"/>
  <c r="L227" i="13"/>
  <c r="M227" i="13"/>
  <c r="L228" i="13"/>
  <c r="M228" i="13"/>
  <c r="L229" i="13"/>
  <c r="M229" i="13"/>
  <c r="L230" i="13"/>
  <c r="M230" i="13"/>
  <c r="L231" i="13"/>
  <c r="M231" i="13"/>
  <c r="L232" i="13"/>
  <c r="M232" i="13"/>
  <c r="L233" i="13"/>
  <c r="M233" i="13"/>
  <c r="L234" i="13"/>
  <c r="M234" i="13"/>
  <c r="L235" i="13"/>
  <c r="M235" i="13"/>
  <c r="L236" i="13"/>
  <c r="M236" i="13"/>
  <c r="L237" i="13"/>
  <c r="M237" i="13"/>
  <c r="L238" i="13"/>
  <c r="M238" i="13"/>
  <c r="L239" i="13"/>
  <c r="M239" i="13"/>
  <c r="L240" i="13"/>
  <c r="M240" i="13"/>
  <c r="L241" i="13"/>
  <c r="M241" i="13"/>
  <c r="L242" i="13"/>
  <c r="M242" i="13"/>
  <c r="L243" i="13"/>
  <c r="M243" i="13"/>
  <c r="L244" i="13"/>
  <c r="M244" i="13"/>
  <c r="L245" i="13"/>
  <c r="M245" i="13"/>
  <c r="L246" i="13"/>
  <c r="M246" i="13"/>
  <c r="L247" i="13"/>
  <c r="M247" i="13"/>
  <c r="L248" i="13"/>
  <c r="M248" i="13"/>
  <c r="L249" i="13"/>
  <c r="M249" i="13"/>
  <c r="L250" i="13"/>
  <c r="M250" i="13"/>
  <c r="L251" i="13"/>
  <c r="M251" i="13"/>
  <c r="L252" i="13"/>
  <c r="M252" i="13"/>
  <c r="L253" i="13"/>
  <c r="M253" i="13"/>
  <c r="L254" i="13"/>
  <c r="M254" i="13"/>
  <c r="L255" i="13"/>
  <c r="M255" i="13"/>
  <c r="L256" i="13"/>
  <c r="M256" i="13"/>
  <c r="L257" i="13"/>
  <c r="M257" i="13"/>
  <c r="L258" i="13"/>
  <c r="M258" i="13"/>
  <c r="L259" i="13"/>
  <c r="M259" i="13"/>
  <c r="L260" i="13"/>
  <c r="M260" i="13"/>
  <c r="L261" i="13"/>
  <c r="M261" i="13"/>
  <c r="L262" i="13"/>
  <c r="M262" i="13"/>
  <c r="L263" i="13"/>
  <c r="M263" i="13"/>
  <c r="L264" i="13"/>
  <c r="M264" i="13"/>
  <c r="L265" i="13"/>
  <c r="M265" i="13"/>
  <c r="L266" i="13"/>
  <c r="M266" i="13"/>
  <c r="L267" i="13"/>
  <c r="M267" i="13"/>
  <c r="L268" i="13"/>
  <c r="M268" i="13"/>
  <c r="L269" i="13"/>
  <c r="M269" i="13"/>
  <c r="L270" i="13"/>
  <c r="M270" i="13"/>
  <c r="L271" i="13"/>
  <c r="M271" i="13"/>
  <c r="L272" i="13"/>
  <c r="M272" i="13"/>
  <c r="L273" i="13"/>
  <c r="M273" i="13"/>
  <c r="L274" i="13"/>
  <c r="M274" i="13"/>
  <c r="L275" i="13"/>
  <c r="M275" i="13"/>
  <c r="L276" i="13"/>
  <c r="M276" i="13"/>
  <c r="L277" i="13"/>
  <c r="M277" i="13"/>
  <c r="L278" i="13"/>
  <c r="M278" i="13"/>
  <c r="L279" i="13"/>
  <c r="M279" i="13"/>
  <c r="L280" i="13"/>
  <c r="M280" i="13"/>
  <c r="L281" i="13"/>
  <c r="M281" i="13"/>
  <c r="L282" i="13"/>
  <c r="M282" i="13"/>
  <c r="L283" i="13"/>
  <c r="M283" i="13"/>
  <c r="L284" i="13"/>
  <c r="M284" i="13"/>
  <c r="L285" i="13"/>
  <c r="M285" i="13"/>
  <c r="L286" i="13"/>
  <c r="M286" i="13"/>
  <c r="L287" i="13"/>
  <c r="M287" i="13"/>
  <c r="L288" i="13"/>
  <c r="M288" i="13"/>
  <c r="L289" i="13"/>
  <c r="M289" i="13"/>
  <c r="L290" i="13"/>
  <c r="M290" i="13"/>
  <c r="L291" i="13"/>
  <c r="M291" i="13"/>
  <c r="L292" i="13"/>
  <c r="M292" i="13"/>
  <c r="L293" i="13"/>
  <c r="M293" i="13"/>
  <c r="L294" i="13"/>
  <c r="M294" i="13"/>
  <c r="L295" i="13"/>
  <c r="M295" i="13"/>
  <c r="L296" i="13"/>
  <c r="M296" i="13"/>
  <c r="L297" i="13"/>
  <c r="M297" i="13"/>
  <c r="L298" i="13"/>
  <c r="M298" i="13"/>
  <c r="L299" i="13"/>
  <c r="M299" i="13"/>
  <c r="L300" i="13"/>
  <c r="M300" i="13"/>
  <c r="L301" i="13"/>
  <c r="M301" i="13"/>
  <c r="L302" i="13"/>
  <c r="M302" i="13"/>
  <c r="L303" i="13"/>
  <c r="M303" i="13"/>
  <c r="L304" i="13"/>
  <c r="M304" i="13"/>
  <c r="L305" i="13"/>
  <c r="M305" i="13"/>
  <c r="L306" i="13"/>
  <c r="M306" i="13"/>
  <c r="L307" i="13"/>
  <c r="M307" i="13"/>
  <c r="L308" i="13"/>
  <c r="M308" i="13"/>
  <c r="L309" i="13"/>
  <c r="M309" i="13"/>
  <c r="L310" i="13"/>
  <c r="M310" i="13"/>
  <c r="L311" i="13"/>
  <c r="M311" i="13"/>
  <c r="L312" i="13"/>
  <c r="M312" i="13"/>
  <c r="L313" i="13"/>
  <c r="M313" i="13"/>
  <c r="L314" i="13"/>
  <c r="M314" i="13"/>
  <c r="L315" i="13"/>
  <c r="M315" i="13"/>
  <c r="L316" i="13"/>
  <c r="M316" i="13"/>
  <c r="L317" i="13"/>
  <c r="M317" i="13"/>
  <c r="L318" i="13"/>
  <c r="M318" i="13"/>
  <c r="L319" i="13"/>
  <c r="M319" i="13"/>
  <c r="L320" i="13"/>
  <c r="M320" i="13"/>
  <c r="L321" i="13"/>
  <c r="M321" i="13"/>
  <c r="L322" i="13"/>
  <c r="M322" i="13"/>
  <c r="L323" i="13"/>
  <c r="M323" i="13"/>
  <c r="L324" i="13"/>
  <c r="M324" i="13"/>
  <c r="L325" i="13"/>
  <c r="M325" i="13"/>
  <c r="L326" i="13"/>
  <c r="M326" i="13"/>
  <c r="L327" i="13"/>
  <c r="M327" i="13"/>
  <c r="L328" i="13"/>
  <c r="M328" i="13"/>
  <c r="L329" i="13"/>
  <c r="M329" i="13"/>
  <c r="L330" i="13"/>
  <c r="M330" i="13"/>
  <c r="L331" i="13"/>
  <c r="M331" i="13"/>
  <c r="L332" i="13"/>
  <c r="M332" i="13"/>
  <c r="L333" i="13"/>
  <c r="M333" i="13"/>
  <c r="L334" i="13"/>
  <c r="M334" i="13"/>
  <c r="L335" i="13"/>
  <c r="M335" i="13"/>
  <c r="L336" i="13"/>
  <c r="M336" i="13"/>
  <c r="L337" i="13"/>
  <c r="M337" i="13"/>
  <c r="L338" i="13"/>
  <c r="M338" i="13"/>
  <c r="L339" i="13"/>
  <c r="M339" i="13"/>
  <c r="L340" i="13"/>
  <c r="M340" i="13"/>
  <c r="L341" i="13"/>
  <c r="M341" i="13"/>
  <c r="L342" i="13"/>
  <c r="M342" i="13"/>
  <c r="L343" i="13"/>
  <c r="M343" i="13"/>
  <c r="L344" i="13"/>
  <c r="M344" i="13"/>
  <c r="L345" i="13"/>
  <c r="M345" i="13"/>
  <c r="L346" i="13"/>
  <c r="M346" i="13"/>
  <c r="L347" i="13"/>
  <c r="M347" i="13"/>
  <c r="L348" i="13"/>
  <c r="M348" i="13"/>
  <c r="L349" i="13"/>
  <c r="M349" i="13"/>
  <c r="L350" i="13"/>
  <c r="M350" i="13"/>
  <c r="L351" i="13"/>
  <c r="M351" i="13"/>
  <c r="L352" i="13"/>
  <c r="M352" i="13"/>
  <c r="L353" i="13"/>
  <c r="M353" i="13"/>
  <c r="L354" i="13"/>
  <c r="M354" i="13"/>
  <c r="L355" i="13"/>
  <c r="M355" i="13"/>
  <c r="L356" i="13"/>
  <c r="M356" i="13"/>
  <c r="L357" i="13"/>
  <c r="M357" i="13"/>
  <c r="L358" i="13"/>
  <c r="M358" i="13"/>
  <c r="L359" i="13"/>
  <c r="M359" i="13"/>
  <c r="L360" i="13"/>
  <c r="M360" i="13"/>
  <c r="L361" i="13"/>
  <c r="M361" i="13"/>
  <c r="L362" i="13"/>
  <c r="M362" i="13"/>
  <c r="L363" i="13"/>
  <c r="M363" i="13"/>
  <c r="L364" i="13"/>
  <c r="M364" i="13"/>
  <c r="L365" i="13"/>
  <c r="M365" i="13"/>
  <c r="L366" i="13"/>
  <c r="M366" i="13"/>
  <c r="L367" i="13"/>
  <c r="M367" i="13"/>
  <c r="L368" i="13"/>
  <c r="M368" i="13"/>
  <c r="L369" i="13"/>
  <c r="M369" i="13"/>
  <c r="L370" i="13"/>
  <c r="M370" i="13"/>
  <c r="L371" i="13"/>
  <c r="M371" i="13"/>
  <c r="L372" i="13"/>
  <c r="M372" i="13"/>
  <c r="L373" i="13"/>
  <c r="M373" i="13"/>
  <c r="L374" i="13"/>
  <c r="M374" i="13"/>
  <c r="L375" i="13"/>
  <c r="M375" i="13"/>
  <c r="L376" i="13"/>
  <c r="M376" i="13"/>
  <c r="L377" i="13"/>
  <c r="M377" i="13"/>
  <c r="L378" i="13"/>
  <c r="M378" i="13"/>
  <c r="L379" i="13"/>
  <c r="M379" i="13"/>
  <c r="L380" i="13"/>
  <c r="M380" i="13"/>
  <c r="L381" i="13"/>
  <c r="M381" i="13"/>
  <c r="L382" i="13"/>
  <c r="M382" i="13"/>
  <c r="L383" i="13"/>
  <c r="M383" i="13"/>
  <c r="L384" i="13"/>
  <c r="M384" i="13"/>
  <c r="L385" i="13"/>
  <c r="M385" i="13"/>
  <c r="L386" i="13"/>
  <c r="M386" i="13"/>
  <c r="L387" i="13"/>
  <c r="M387" i="13"/>
  <c r="L388" i="13"/>
  <c r="M388" i="13"/>
  <c r="L389" i="13"/>
  <c r="M389" i="13"/>
  <c r="L390" i="13"/>
  <c r="M390" i="13"/>
  <c r="L391" i="13"/>
  <c r="M391" i="13"/>
  <c r="L392" i="13"/>
  <c r="M392" i="13"/>
  <c r="L393" i="13"/>
  <c r="M393" i="13"/>
  <c r="L394" i="13"/>
  <c r="M394" i="13"/>
  <c r="L395" i="13"/>
  <c r="M395" i="13"/>
  <c r="L396" i="13"/>
  <c r="M396" i="13"/>
  <c r="L397" i="13"/>
  <c r="M397" i="13"/>
  <c r="L398" i="13"/>
  <c r="M398" i="13"/>
  <c r="L399" i="13"/>
  <c r="M399" i="13"/>
  <c r="L400" i="13"/>
  <c r="M400" i="13"/>
  <c r="L401" i="13"/>
  <c r="M401" i="13"/>
  <c r="L402" i="13"/>
  <c r="M402" i="13"/>
  <c r="L403" i="13"/>
  <c r="M403" i="13"/>
  <c r="L404" i="13"/>
  <c r="M404" i="13"/>
  <c r="L405" i="13"/>
  <c r="M405" i="13"/>
  <c r="L406" i="13"/>
  <c r="M406" i="13"/>
  <c r="L407" i="13"/>
  <c r="M407" i="13"/>
  <c r="L408" i="13"/>
  <c r="M408" i="13"/>
  <c r="L409" i="13"/>
  <c r="M409" i="13"/>
  <c r="L410" i="13"/>
  <c r="M410" i="13"/>
  <c r="L411" i="13"/>
  <c r="M411" i="13"/>
  <c r="L412" i="13"/>
  <c r="M412" i="13"/>
  <c r="L413" i="13"/>
  <c r="M413" i="13"/>
  <c r="L414" i="13"/>
  <c r="M414" i="13"/>
  <c r="L415" i="13"/>
  <c r="M415" i="13"/>
  <c r="L416" i="13"/>
  <c r="M416" i="13"/>
  <c r="L417" i="13"/>
  <c r="M417" i="13"/>
  <c r="L418" i="13"/>
  <c r="M418" i="13"/>
  <c r="L419" i="13"/>
  <c r="M419" i="13"/>
  <c r="L420" i="13"/>
  <c r="M420" i="13"/>
  <c r="L421" i="13"/>
  <c r="M421" i="13"/>
  <c r="L422" i="13"/>
  <c r="M422" i="13"/>
  <c r="L423" i="13"/>
  <c r="M423" i="13"/>
  <c r="L424" i="13"/>
  <c r="M424" i="13"/>
  <c r="L425" i="13"/>
  <c r="M425" i="13"/>
  <c r="L426" i="13"/>
  <c r="M426" i="13"/>
  <c r="L427" i="13"/>
  <c r="M427" i="13"/>
  <c r="L428" i="13"/>
  <c r="M428" i="13"/>
  <c r="L429" i="13"/>
  <c r="M429" i="13"/>
  <c r="L430" i="13"/>
  <c r="M430" i="13"/>
  <c r="L431" i="13"/>
  <c r="M431" i="13"/>
  <c r="L432" i="13"/>
  <c r="M432" i="13"/>
  <c r="L433" i="13"/>
  <c r="M433" i="13"/>
  <c r="L434" i="13"/>
  <c r="M434" i="13"/>
  <c r="L435" i="13"/>
  <c r="M435" i="13"/>
  <c r="L436" i="13"/>
  <c r="M436" i="13"/>
  <c r="L437" i="13"/>
  <c r="M437" i="13"/>
  <c r="L438" i="13"/>
  <c r="M438" i="13"/>
  <c r="L439" i="13"/>
  <c r="M439" i="13"/>
  <c r="L440" i="13"/>
  <c r="M440" i="13"/>
  <c r="L441" i="13"/>
  <c r="M441" i="13"/>
  <c r="L442" i="13"/>
  <c r="M442" i="13"/>
  <c r="L443" i="13"/>
  <c r="M443" i="13"/>
  <c r="L444" i="13"/>
  <c r="M444" i="13"/>
  <c r="L445" i="13"/>
  <c r="M445" i="13"/>
  <c r="L446" i="13"/>
  <c r="M446" i="13"/>
  <c r="L447" i="13"/>
  <c r="M447" i="13"/>
  <c r="L448" i="13"/>
  <c r="M448" i="13"/>
  <c r="L449" i="13"/>
  <c r="M449" i="13"/>
  <c r="L450" i="13"/>
  <c r="M450" i="13"/>
  <c r="L451" i="13"/>
  <c r="M451" i="13"/>
  <c r="L452" i="13"/>
  <c r="M452" i="13"/>
  <c r="L453" i="13"/>
  <c r="M453" i="13"/>
  <c r="L454" i="13"/>
  <c r="M454" i="13"/>
  <c r="L455" i="13"/>
  <c r="M455" i="13"/>
  <c r="L456" i="13"/>
  <c r="M456" i="13"/>
  <c r="L457" i="13"/>
  <c r="M457" i="13"/>
  <c r="L458" i="13"/>
  <c r="M458" i="13"/>
  <c r="L459" i="13"/>
  <c r="M459" i="13"/>
  <c r="L460" i="13"/>
  <c r="M460" i="13"/>
  <c r="L461" i="13"/>
  <c r="M461" i="13"/>
  <c r="L462" i="13"/>
  <c r="M462" i="13"/>
  <c r="L463" i="13"/>
  <c r="M463" i="13"/>
  <c r="L464" i="13"/>
  <c r="M464" i="13"/>
  <c r="L465" i="13"/>
  <c r="M465" i="13"/>
  <c r="L466" i="13"/>
  <c r="M466" i="13"/>
  <c r="L467" i="13"/>
  <c r="M467" i="13"/>
  <c r="L468" i="13"/>
  <c r="M468" i="13"/>
  <c r="L469" i="13"/>
  <c r="M469" i="13"/>
  <c r="L470" i="13"/>
  <c r="M470" i="13"/>
  <c r="L471" i="13"/>
  <c r="M471" i="13"/>
  <c r="L472" i="13"/>
  <c r="M472" i="13"/>
  <c r="L473" i="13"/>
  <c r="M473" i="13"/>
  <c r="L474" i="13"/>
  <c r="M474" i="13"/>
  <c r="L475" i="13"/>
  <c r="M475" i="13"/>
  <c r="L476" i="13"/>
  <c r="M476" i="13"/>
  <c r="L477" i="13"/>
  <c r="M477" i="13"/>
  <c r="L478" i="13"/>
  <c r="M478" i="13"/>
  <c r="L479" i="13"/>
  <c r="M479" i="13"/>
  <c r="L480" i="13"/>
  <c r="M480" i="13"/>
  <c r="L481" i="13"/>
  <c r="M481" i="13"/>
  <c r="L482" i="13"/>
  <c r="M482" i="13"/>
  <c r="L483" i="13"/>
  <c r="M483" i="13"/>
  <c r="L484" i="13"/>
  <c r="M484" i="13"/>
  <c r="L485" i="13"/>
  <c r="M485" i="13"/>
  <c r="L486" i="13"/>
  <c r="M486" i="13"/>
  <c r="L487" i="13"/>
  <c r="M487" i="13"/>
  <c r="L488" i="13"/>
  <c r="M488" i="13"/>
  <c r="L489" i="13"/>
  <c r="M489" i="13"/>
  <c r="L490" i="13"/>
  <c r="M490" i="13"/>
  <c r="L491" i="13"/>
  <c r="M491" i="13"/>
  <c r="L492" i="13"/>
  <c r="M492" i="13"/>
  <c r="L493" i="13"/>
  <c r="M493" i="13"/>
  <c r="L494" i="13"/>
  <c r="M494" i="13"/>
  <c r="L495" i="13"/>
  <c r="M495" i="13"/>
  <c r="L496" i="13"/>
  <c r="M496" i="13"/>
  <c r="L497" i="13"/>
  <c r="M497" i="13"/>
  <c r="L498" i="13"/>
  <c r="M498" i="13"/>
  <c r="L499" i="13"/>
  <c r="M499" i="13"/>
  <c r="L500" i="13"/>
  <c r="M500" i="13"/>
  <c r="L501" i="13"/>
  <c r="M501" i="13"/>
  <c r="L502" i="13"/>
  <c r="M502" i="13"/>
  <c r="L503" i="13"/>
  <c r="M503" i="13"/>
  <c r="L504" i="13"/>
  <c r="M504" i="13"/>
  <c r="L505" i="13"/>
  <c r="M505" i="13"/>
  <c r="L506" i="13"/>
  <c r="M506" i="13"/>
  <c r="L507" i="13"/>
  <c r="M507" i="13"/>
  <c r="L508" i="13"/>
  <c r="M508" i="13"/>
  <c r="L509" i="13"/>
  <c r="M509" i="13"/>
  <c r="L510" i="13"/>
  <c r="M510" i="13"/>
  <c r="L511" i="13"/>
  <c r="M511" i="13"/>
  <c r="L512" i="13"/>
  <c r="M512" i="13"/>
  <c r="L513" i="13"/>
  <c r="M513" i="13"/>
  <c r="L514" i="13"/>
  <c r="M514" i="13"/>
  <c r="L515" i="13"/>
  <c r="M515" i="13"/>
  <c r="L516" i="13"/>
  <c r="M516" i="13"/>
  <c r="L517" i="13"/>
  <c r="M517" i="13"/>
  <c r="L518" i="13"/>
  <c r="M518" i="13"/>
  <c r="L519" i="13"/>
  <c r="M519" i="13"/>
  <c r="L520" i="13"/>
  <c r="M520" i="13"/>
  <c r="L521" i="13"/>
  <c r="M521" i="13"/>
  <c r="L522" i="13"/>
  <c r="M522" i="13"/>
  <c r="L523" i="13"/>
  <c r="M523" i="13"/>
  <c r="L524" i="13"/>
  <c r="M524" i="13"/>
  <c r="L525" i="13"/>
  <c r="M525" i="13"/>
  <c r="L526" i="13"/>
  <c r="M526" i="13"/>
  <c r="L527" i="13"/>
  <c r="M527" i="13"/>
  <c r="L528" i="13"/>
  <c r="M528" i="13"/>
  <c r="L529" i="13"/>
  <c r="M529" i="13"/>
  <c r="L530" i="13"/>
  <c r="M530" i="13"/>
  <c r="L531" i="13"/>
  <c r="M531" i="13"/>
  <c r="L532" i="13"/>
  <c r="M532" i="13"/>
  <c r="L533" i="13"/>
  <c r="M533" i="13"/>
  <c r="L534" i="13"/>
  <c r="M534" i="13"/>
  <c r="L535" i="13"/>
  <c r="M535" i="13"/>
  <c r="L536" i="13"/>
  <c r="M536" i="13"/>
  <c r="L537" i="13"/>
  <c r="M537" i="13"/>
  <c r="L538" i="13"/>
  <c r="M538" i="13"/>
  <c r="L539" i="13"/>
  <c r="M539" i="13"/>
  <c r="L540" i="13"/>
  <c r="M540" i="13"/>
  <c r="L541" i="13"/>
  <c r="M541" i="13"/>
  <c r="L542" i="13"/>
  <c r="M542" i="13"/>
  <c r="L543" i="13"/>
  <c r="M543" i="13"/>
  <c r="L544" i="13"/>
  <c r="M544" i="13"/>
  <c r="L545" i="13"/>
  <c r="M545" i="13"/>
  <c r="L546" i="13"/>
  <c r="M546" i="13"/>
  <c r="L547" i="13"/>
  <c r="M547" i="13"/>
  <c r="L548" i="13"/>
  <c r="M548" i="13"/>
  <c r="L549" i="13"/>
  <c r="M549" i="13"/>
  <c r="L550" i="13"/>
  <c r="M550" i="13"/>
  <c r="L551" i="13"/>
  <c r="M551" i="13"/>
  <c r="L552" i="13"/>
  <c r="M552" i="13"/>
  <c r="L553" i="13"/>
  <c r="M553" i="13"/>
  <c r="L554" i="13"/>
  <c r="M554" i="13"/>
  <c r="L555" i="13"/>
  <c r="M555" i="13"/>
  <c r="L556" i="13"/>
  <c r="M556" i="13"/>
  <c r="L557" i="13"/>
  <c r="M557" i="13"/>
  <c r="L558" i="13"/>
  <c r="M558" i="13"/>
  <c r="L559" i="13"/>
  <c r="M559" i="13"/>
  <c r="L560" i="13"/>
  <c r="M560" i="13"/>
  <c r="L561" i="13"/>
  <c r="M561" i="13"/>
  <c r="L562" i="13"/>
  <c r="M562" i="13"/>
  <c r="L563" i="13"/>
  <c r="M563" i="13"/>
  <c r="L564" i="13"/>
  <c r="M564" i="13"/>
  <c r="L565" i="13"/>
  <c r="M565" i="13"/>
  <c r="L566" i="13"/>
  <c r="M566" i="13"/>
  <c r="L567" i="13"/>
  <c r="M567" i="13"/>
  <c r="L568" i="13"/>
  <c r="M568" i="13"/>
  <c r="L569" i="13"/>
  <c r="M569" i="13"/>
  <c r="L570" i="13"/>
  <c r="M570" i="13"/>
  <c r="L571" i="13"/>
  <c r="M571" i="13"/>
  <c r="L572" i="13"/>
  <c r="M572" i="13"/>
  <c r="L573" i="13"/>
  <c r="M573" i="13"/>
  <c r="L574" i="13"/>
  <c r="M574" i="13"/>
  <c r="L575" i="13"/>
  <c r="M575" i="13"/>
  <c r="L576" i="13"/>
  <c r="M576" i="13"/>
  <c r="L577" i="13"/>
  <c r="M577" i="13"/>
  <c r="L578" i="13"/>
  <c r="M578" i="13"/>
  <c r="L579" i="13"/>
  <c r="M579" i="13"/>
  <c r="L580" i="13"/>
  <c r="M580" i="13"/>
  <c r="L581" i="13"/>
  <c r="M581" i="13"/>
  <c r="L582" i="13"/>
  <c r="M582" i="13"/>
  <c r="L583" i="13"/>
  <c r="M583" i="13"/>
  <c r="L584" i="13"/>
  <c r="M584" i="13"/>
  <c r="L585" i="13"/>
  <c r="M585" i="13"/>
  <c r="L586" i="13"/>
  <c r="M586" i="13"/>
  <c r="L587" i="13"/>
  <c r="M587" i="13"/>
  <c r="L588" i="13"/>
  <c r="M588" i="13"/>
  <c r="L589" i="13"/>
  <c r="M589" i="13"/>
  <c r="L590" i="13"/>
  <c r="M590" i="13"/>
  <c r="L591" i="13"/>
  <c r="M591" i="13"/>
  <c r="L592" i="13"/>
  <c r="M592" i="13"/>
  <c r="L593" i="13"/>
  <c r="M593" i="13"/>
  <c r="L594" i="13"/>
  <c r="M594" i="13"/>
  <c r="L595" i="13"/>
  <c r="M595" i="13"/>
  <c r="L596" i="13"/>
  <c r="M596" i="13"/>
  <c r="L597" i="13"/>
  <c r="M597" i="13"/>
  <c r="L598" i="13"/>
  <c r="M598" i="13"/>
  <c r="L599" i="13"/>
  <c r="M599" i="13"/>
  <c r="L600" i="13"/>
  <c r="M600" i="13"/>
  <c r="L601" i="13"/>
  <c r="M601" i="13"/>
  <c r="L602" i="13"/>
  <c r="M602" i="13"/>
  <c r="L603" i="13"/>
  <c r="M603" i="13"/>
  <c r="L604" i="13"/>
  <c r="M604" i="13"/>
  <c r="L605" i="13"/>
  <c r="M605" i="13"/>
  <c r="L606" i="13"/>
  <c r="M606" i="13"/>
  <c r="L607" i="13"/>
  <c r="M607" i="13"/>
  <c r="L608" i="13"/>
  <c r="M608" i="13"/>
  <c r="L609" i="13"/>
  <c r="M609" i="13"/>
  <c r="L610" i="13"/>
  <c r="M610" i="13"/>
  <c r="L611" i="13"/>
  <c r="M611" i="13"/>
  <c r="L612" i="13"/>
  <c r="M612" i="13"/>
  <c r="L613" i="13"/>
  <c r="M613" i="13"/>
  <c r="L614" i="13"/>
  <c r="M614" i="13"/>
  <c r="L615" i="13"/>
  <c r="M615" i="13"/>
  <c r="L616" i="13"/>
  <c r="M616" i="13"/>
  <c r="L617" i="13"/>
  <c r="M617" i="13"/>
  <c r="L618" i="13"/>
  <c r="M618" i="13"/>
  <c r="L619" i="13"/>
  <c r="M619" i="13"/>
  <c r="L620" i="13"/>
  <c r="M620" i="13"/>
  <c r="L621" i="13"/>
  <c r="M621" i="13"/>
  <c r="L622" i="13"/>
  <c r="M622" i="13"/>
  <c r="L623" i="13"/>
  <c r="M623" i="13"/>
  <c r="L624" i="13"/>
  <c r="M624" i="13"/>
  <c r="L625" i="13"/>
  <c r="M625" i="13"/>
  <c r="L626" i="13"/>
  <c r="M626" i="13"/>
  <c r="L627" i="13"/>
  <c r="M627" i="13"/>
  <c r="L628" i="13"/>
  <c r="M628" i="13"/>
  <c r="L629" i="13"/>
  <c r="M629" i="13"/>
  <c r="L630" i="13"/>
  <c r="M630" i="13"/>
  <c r="L631" i="13"/>
  <c r="M631" i="13"/>
  <c r="L632" i="13"/>
  <c r="M632" i="13"/>
  <c r="L633" i="13"/>
  <c r="M633" i="13"/>
  <c r="L634" i="13"/>
  <c r="M634" i="13"/>
  <c r="L635" i="13"/>
  <c r="M635" i="13"/>
  <c r="L636" i="13"/>
  <c r="M636" i="13"/>
  <c r="L637" i="13"/>
  <c r="M637" i="13"/>
  <c r="L638" i="13"/>
  <c r="M638" i="13"/>
  <c r="L639" i="13"/>
  <c r="M639" i="13"/>
  <c r="L640" i="13"/>
  <c r="M640" i="13"/>
  <c r="L641" i="13"/>
  <c r="M641" i="13"/>
  <c r="L642" i="13"/>
  <c r="M642" i="13"/>
  <c r="L643" i="13"/>
  <c r="M643" i="13"/>
  <c r="L644" i="13"/>
  <c r="M644" i="13"/>
  <c r="L645" i="13"/>
  <c r="M645" i="13"/>
  <c r="L646" i="13"/>
  <c r="M646" i="13"/>
  <c r="L647" i="13"/>
  <c r="M647" i="13"/>
  <c r="L648" i="13"/>
  <c r="M648" i="13"/>
  <c r="L649" i="13"/>
  <c r="M649" i="13"/>
  <c r="L650" i="13"/>
  <c r="M650" i="13"/>
  <c r="L651" i="13"/>
  <c r="M651" i="13"/>
  <c r="L652" i="13"/>
  <c r="M652" i="13"/>
  <c r="L653" i="13"/>
  <c r="M653" i="13"/>
  <c r="L654" i="13"/>
  <c r="M654" i="13"/>
  <c r="L655" i="13"/>
  <c r="M655" i="13"/>
  <c r="L656" i="13"/>
  <c r="M656" i="13"/>
  <c r="L657" i="13"/>
  <c r="M657" i="13"/>
  <c r="L658" i="13"/>
  <c r="M658" i="13"/>
  <c r="L659" i="13"/>
  <c r="M659" i="13"/>
  <c r="L660" i="13"/>
  <c r="M660" i="13"/>
  <c r="L661" i="13"/>
  <c r="M661" i="13"/>
  <c r="L662" i="13"/>
  <c r="M662" i="13"/>
  <c r="L663" i="13"/>
  <c r="M663" i="13"/>
  <c r="L664" i="13"/>
  <c r="M664" i="13"/>
  <c r="L665" i="13"/>
  <c r="M665" i="13"/>
  <c r="L666" i="13"/>
  <c r="M666" i="13"/>
  <c r="L667" i="13"/>
  <c r="M667" i="13"/>
  <c r="L668" i="13"/>
  <c r="M668" i="13"/>
  <c r="L669" i="13"/>
  <c r="M669" i="13"/>
  <c r="L670" i="13"/>
  <c r="M670" i="13"/>
  <c r="L671" i="13"/>
  <c r="M671" i="13"/>
  <c r="L672" i="13"/>
  <c r="M672" i="13"/>
  <c r="L673" i="13"/>
  <c r="M673" i="13"/>
  <c r="L674" i="13"/>
  <c r="M674" i="13"/>
  <c r="L675" i="13"/>
  <c r="M675" i="13"/>
  <c r="L676" i="13"/>
  <c r="M676" i="13"/>
  <c r="L677" i="13"/>
  <c r="M677" i="13"/>
  <c r="L678" i="13"/>
  <c r="M678" i="13"/>
  <c r="L679" i="13"/>
  <c r="M679" i="13"/>
  <c r="L680" i="13"/>
  <c r="M680" i="13"/>
  <c r="L681" i="13"/>
  <c r="M681" i="13"/>
  <c r="L682" i="13"/>
  <c r="M682" i="13"/>
  <c r="L683" i="13"/>
  <c r="M683" i="13"/>
  <c r="L684" i="13"/>
  <c r="M684" i="13"/>
  <c r="L685" i="13"/>
  <c r="M685" i="13"/>
  <c r="L686" i="13"/>
  <c r="M686" i="13"/>
  <c r="L687" i="13"/>
  <c r="M687" i="13"/>
  <c r="L688" i="13"/>
  <c r="M688" i="13"/>
  <c r="L689" i="13"/>
  <c r="M689" i="13"/>
  <c r="L690" i="13"/>
  <c r="M690" i="13"/>
  <c r="L691" i="13"/>
  <c r="M691" i="13"/>
  <c r="L692" i="13"/>
  <c r="M692" i="13"/>
  <c r="L693" i="13"/>
  <c r="M693" i="13"/>
  <c r="L694" i="13"/>
  <c r="M694" i="13"/>
  <c r="L695" i="13"/>
  <c r="M695" i="13"/>
  <c r="L696" i="13"/>
  <c r="M696" i="13"/>
  <c r="L697" i="13"/>
  <c r="M697" i="13"/>
  <c r="L698" i="13"/>
  <c r="M698" i="13"/>
  <c r="L699" i="13"/>
  <c r="M699" i="13"/>
  <c r="L700" i="13"/>
  <c r="M700" i="13"/>
  <c r="L701" i="13"/>
  <c r="M701" i="13"/>
  <c r="L702" i="13"/>
  <c r="M702" i="13"/>
  <c r="L703" i="13"/>
  <c r="M703" i="13"/>
  <c r="L704" i="13"/>
  <c r="M704" i="13"/>
  <c r="L705" i="13"/>
  <c r="M705" i="13"/>
  <c r="L706" i="13"/>
  <c r="M706" i="13"/>
  <c r="L707" i="13"/>
  <c r="M707" i="13"/>
  <c r="L708" i="13"/>
  <c r="M708" i="13"/>
  <c r="L709" i="13"/>
  <c r="M709" i="13"/>
  <c r="L710" i="13"/>
  <c r="M710" i="13"/>
  <c r="L711" i="13"/>
  <c r="M711" i="13"/>
  <c r="L712" i="13"/>
  <c r="M712" i="13"/>
  <c r="L713" i="13"/>
  <c r="M713" i="13"/>
  <c r="L714" i="13"/>
  <c r="M714" i="13"/>
  <c r="L715" i="13"/>
  <c r="M715" i="13"/>
  <c r="L716" i="13"/>
  <c r="M716" i="13"/>
  <c r="L717" i="13"/>
  <c r="M717" i="13"/>
  <c r="L718" i="13"/>
  <c r="M718" i="13"/>
  <c r="L719" i="13"/>
  <c r="M719" i="13"/>
  <c r="L720" i="13"/>
  <c r="M720" i="13"/>
  <c r="L721" i="13"/>
  <c r="M721" i="13"/>
  <c r="L722" i="13"/>
  <c r="M722" i="13"/>
  <c r="L723" i="13"/>
  <c r="M723" i="13"/>
  <c r="L724" i="13"/>
  <c r="M724" i="13"/>
  <c r="L725" i="13"/>
  <c r="M725" i="13"/>
  <c r="L726" i="13"/>
  <c r="M726" i="13"/>
  <c r="L727" i="13"/>
  <c r="M727" i="13"/>
  <c r="L728" i="13"/>
  <c r="M728" i="13"/>
  <c r="L729" i="13"/>
  <c r="M729" i="13"/>
  <c r="L730" i="13"/>
  <c r="M730" i="13"/>
  <c r="L731" i="13"/>
  <c r="M731" i="13"/>
  <c r="L732" i="13"/>
  <c r="M732" i="13"/>
  <c r="L733" i="13"/>
  <c r="M733" i="13"/>
  <c r="L734" i="13"/>
  <c r="M734" i="13"/>
  <c r="L735" i="13"/>
  <c r="M735" i="13"/>
  <c r="L736" i="13"/>
  <c r="M736" i="13"/>
  <c r="L737" i="13"/>
  <c r="M737" i="13"/>
  <c r="L738" i="13"/>
  <c r="M738" i="13"/>
  <c r="L739" i="13"/>
  <c r="M739" i="13"/>
  <c r="L740" i="13"/>
  <c r="M740" i="13"/>
  <c r="L741" i="13"/>
  <c r="M741" i="13"/>
  <c r="L742" i="13"/>
  <c r="M742" i="13"/>
  <c r="L743" i="13"/>
  <c r="M743" i="13"/>
  <c r="L744" i="13"/>
  <c r="M744" i="13"/>
  <c r="L745" i="13"/>
  <c r="M745" i="13"/>
  <c r="L746" i="13"/>
  <c r="M746" i="13"/>
  <c r="L747" i="13"/>
  <c r="M747" i="13"/>
  <c r="L748" i="13"/>
  <c r="M748" i="13"/>
  <c r="L749" i="13"/>
  <c r="M749" i="13"/>
  <c r="L750" i="13"/>
  <c r="M750" i="13"/>
  <c r="L751" i="13"/>
  <c r="M751" i="13"/>
  <c r="L752" i="13"/>
  <c r="M752" i="13"/>
  <c r="L753" i="13"/>
  <c r="M753" i="13"/>
  <c r="L754" i="13"/>
  <c r="M754" i="13"/>
  <c r="L755" i="13"/>
  <c r="M755" i="13"/>
  <c r="L756" i="13"/>
  <c r="M756" i="13"/>
  <c r="L757" i="13"/>
  <c r="M757" i="13"/>
  <c r="L758" i="13"/>
  <c r="M758" i="13"/>
  <c r="L759" i="13"/>
  <c r="M759" i="13"/>
  <c r="L760" i="13"/>
  <c r="M760" i="13"/>
  <c r="L761" i="13"/>
  <c r="M761" i="13"/>
  <c r="L762" i="13"/>
  <c r="M762" i="13"/>
  <c r="L763" i="13"/>
  <c r="M763" i="13"/>
  <c r="L764" i="13"/>
  <c r="M764" i="13"/>
  <c r="L765" i="13"/>
  <c r="M765" i="13"/>
  <c r="L766" i="13"/>
  <c r="M766" i="13"/>
  <c r="L767" i="13"/>
  <c r="M767" i="13"/>
  <c r="L768" i="13"/>
  <c r="M768" i="13"/>
  <c r="L769" i="13"/>
  <c r="M769" i="13"/>
  <c r="L770" i="13"/>
  <c r="M770" i="13"/>
  <c r="L771" i="13"/>
  <c r="M771" i="13"/>
  <c r="L772" i="13"/>
  <c r="M772" i="13"/>
  <c r="L773" i="13"/>
  <c r="M773" i="13"/>
  <c r="L774" i="13"/>
  <c r="M774" i="13"/>
  <c r="L775" i="13"/>
  <c r="M775" i="13"/>
  <c r="L776" i="13"/>
  <c r="M776" i="13"/>
  <c r="L777" i="13"/>
  <c r="M777" i="13"/>
  <c r="L778" i="13"/>
  <c r="M778" i="13"/>
  <c r="L779" i="13"/>
  <c r="M779" i="13"/>
  <c r="L780" i="13"/>
  <c r="M780" i="13"/>
  <c r="L781" i="13"/>
  <c r="M781" i="13"/>
  <c r="L782" i="13"/>
  <c r="M782" i="13"/>
  <c r="L783" i="13"/>
  <c r="M783" i="13"/>
  <c r="L784" i="13"/>
  <c r="M784" i="13"/>
  <c r="L785" i="13"/>
  <c r="M785" i="13"/>
  <c r="L786" i="13"/>
  <c r="M786" i="13"/>
  <c r="L787" i="13"/>
  <c r="M787" i="13"/>
  <c r="L788" i="13"/>
  <c r="M788" i="13"/>
  <c r="L789" i="13"/>
  <c r="M789" i="13"/>
  <c r="L790" i="13"/>
  <c r="M790" i="13"/>
  <c r="L791" i="13"/>
  <c r="M791" i="13"/>
  <c r="L792" i="13"/>
  <c r="M792" i="13"/>
  <c r="L793" i="13"/>
  <c r="M793" i="13"/>
  <c r="L794" i="13"/>
  <c r="M794" i="13"/>
  <c r="L795" i="13"/>
  <c r="M795" i="13"/>
  <c r="L796" i="13"/>
  <c r="M796" i="13"/>
  <c r="L797" i="13"/>
  <c r="M797" i="13"/>
  <c r="L798" i="13"/>
  <c r="M798" i="13"/>
  <c r="L799" i="13"/>
  <c r="M799" i="13"/>
  <c r="L800" i="13"/>
  <c r="M800" i="13"/>
  <c r="L801" i="13"/>
  <c r="M801" i="13"/>
  <c r="L802" i="13"/>
  <c r="M802" i="13"/>
  <c r="L803" i="13"/>
  <c r="M803" i="13"/>
  <c r="L804" i="13"/>
  <c r="M804" i="13"/>
  <c r="L805" i="13"/>
  <c r="M805" i="13"/>
  <c r="L806" i="13"/>
  <c r="M806" i="13"/>
  <c r="L807" i="13"/>
  <c r="M807" i="13"/>
  <c r="L808" i="13"/>
  <c r="M808" i="13"/>
  <c r="L809" i="13"/>
  <c r="M809" i="13"/>
  <c r="L810" i="13"/>
  <c r="M810" i="13"/>
  <c r="L811" i="13"/>
  <c r="M811" i="13"/>
  <c r="L812" i="13"/>
  <c r="M812" i="13"/>
  <c r="L813" i="13"/>
  <c r="M813" i="13"/>
  <c r="L814" i="13"/>
  <c r="M814" i="13"/>
  <c r="L815" i="13"/>
  <c r="M815" i="13"/>
  <c r="L816" i="13"/>
  <c r="M816" i="13"/>
  <c r="L817" i="13"/>
  <c r="M817" i="13"/>
  <c r="L818" i="13"/>
  <c r="M818" i="13"/>
  <c r="L819" i="13"/>
  <c r="M819" i="13"/>
  <c r="L820" i="13"/>
  <c r="M820" i="13"/>
  <c r="L821" i="13"/>
  <c r="M821" i="13"/>
  <c r="L822" i="13"/>
  <c r="M822" i="13"/>
  <c r="L823" i="13"/>
  <c r="M823" i="13"/>
  <c r="L824" i="13"/>
  <c r="M824" i="13"/>
  <c r="L825" i="13"/>
  <c r="M825" i="13"/>
  <c r="L826" i="13"/>
  <c r="M826" i="13"/>
  <c r="L827" i="13"/>
  <c r="M827" i="13"/>
  <c r="L828" i="13"/>
  <c r="M828" i="13"/>
  <c r="L829" i="13"/>
  <c r="M829" i="13"/>
  <c r="L830" i="13"/>
  <c r="M830" i="13"/>
  <c r="L831" i="13"/>
  <c r="M831" i="13"/>
  <c r="L832" i="13"/>
  <c r="M832" i="13"/>
  <c r="L833" i="13"/>
  <c r="M833" i="13"/>
  <c r="L834" i="13"/>
  <c r="M834" i="13"/>
  <c r="L835" i="13"/>
  <c r="M835" i="13"/>
  <c r="L836" i="13"/>
  <c r="M836" i="13"/>
  <c r="L837" i="13"/>
  <c r="M837" i="13"/>
  <c r="L838" i="13"/>
  <c r="M838" i="13"/>
  <c r="L839" i="13"/>
  <c r="M839" i="13"/>
  <c r="L840" i="13"/>
  <c r="M840" i="13"/>
  <c r="L841" i="13"/>
  <c r="M841" i="13"/>
  <c r="L842" i="13"/>
  <c r="M842" i="13"/>
  <c r="L843" i="13"/>
  <c r="M843" i="13"/>
  <c r="L844" i="13"/>
  <c r="M844" i="13"/>
  <c r="L845" i="13"/>
  <c r="M845" i="13"/>
  <c r="L846" i="13"/>
  <c r="M846" i="13"/>
  <c r="L847" i="13"/>
  <c r="M847" i="13"/>
  <c r="L848" i="13"/>
  <c r="M848" i="13"/>
  <c r="L849" i="13"/>
  <c r="M849" i="13"/>
  <c r="L850" i="13"/>
  <c r="M850" i="13"/>
  <c r="L851" i="13"/>
  <c r="M851" i="13"/>
  <c r="L852" i="13"/>
  <c r="M852" i="13"/>
  <c r="L853" i="13"/>
  <c r="M853" i="13"/>
  <c r="L854" i="13"/>
  <c r="M854" i="13"/>
  <c r="L855" i="13"/>
  <c r="M855" i="13"/>
  <c r="L856" i="13"/>
  <c r="M856" i="13"/>
  <c r="L857" i="13"/>
  <c r="M857" i="13"/>
  <c r="L858" i="13"/>
  <c r="M858" i="13"/>
  <c r="L859" i="13"/>
  <c r="M859" i="13"/>
  <c r="L860" i="13"/>
  <c r="M860" i="13"/>
  <c r="L861" i="13"/>
  <c r="M861" i="13"/>
  <c r="L862" i="13"/>
  <c r="M862" i="13"/>
  <c r="L863" i="13"/>
  <c r="M863" i="13"/>
  <c r="L864" i="13"/>
  <c r="M864" i="13"/>
  <c r="L865" i="13"/>
  <c r="M865" i="13"/>
  <c r="L866" i="13"/>
  <c r="M866" i="13"/>
  <c r="L867" i="13"/>
  <c r="M867" i="13"/>
  <c r="L868" i="13"/>
  <c r="M868" i="13"/>
  <c r="L869" i="13"/>
  <c r="M869" i="13"/>
  <c r="L870" i="13"/>
  <c r="M870" i="13"/>
  <c r="L871" i="13"/>
  <c r="M871" i="13"/>
  <c r="L872" i="13"/>
  <c r="M872" i="13"/>
  <c r="L873" i="13"/>
  <c r="M873" i="13"/>
  <c r="L874" i="13"/>
  <c r="M874" i="13"/>
  <c r="L875" i="13"/>
  <c r="M875" i="13"/>
  <c r="L876" i="13"/>
  <c r="M876" i="13"/>
  <c r="L877" i="13"/>
  <c r="M877" i="13"/>
  <c r="L878" i="13"/>
  <c r="M878" i="13"/>
  <c r="L879" i="13"/>
  <c r="M879" i="13"/>
  <c r="L880" i="13"/>
  <c r="M880" i="13"/>
  <c r="L881" i="13"/>
  <c r="M881" i="13"/>
  <c r="L882" i="13"/>
  <c r="M882" i="13"/>
  <c r="L883" i="13"/>
  <c r="M883" i="13"/>
  <c r="L884" i="13"/>
  <c r="M884" i="13"/>
  <c r="L885" i="13"/>
  <c r="M885" i="13"/>
  <c r="L886" i="13"/>
  <c r="M886" i="13"/>
  <c r="L887" i="13"/>
  <c r="M887" i="13"/>
  <c r="L888" i="13"/>
  <c r="M888" i="13"/>
  <c r="L889" i="13"/>
  <c r="M889" i="13"/>
  <c r="L890" i="13"/>
  <c r="M890" i="13"/>
  <c r="L891" i="13"/>
  <c r="M891" i="13"/>
  <c r="L892" i="13"/>
  <c r="M892" i="13"/>
  <c r="L893" i="13"/>
  <c r="M893" i="13"/>
  <c r="L894" i="13"/>
  <c r="M894" i="13"/>
  <c r="L895" i="13"/>
  <c r="M895" i="13"/>
  <c r="L896" i="13"/>
  <c r="M896" i="13"/>
  <c r="L897" i="13"/>
  <c r="M897" i="13"/>
  <c r="L898" i="13"/>
  <c r="M898" i="13"/>
  <c r="L899" i="13"/>
  <c r="M899" i="13"/>
  <c r="L900" i="13"/>
  <c r="M900" i="13"/>
  <c r="L901" i="13"/>
  <c r="M901" i="13"/>
  <c r="L902" i="13"/>
  <c r="M902" i="13"/>
  <c r="L903" i="13"/>
  <c r="M903" i="13"/>
  <c r="L904" i="13"/>
  <c r="M904" i="13"/>
  <c r="L905" i="13"/>
  <c r="M905" i="13"/>
  <c r="L906" i="13"/>
  <c r="M906" i="13"/>
  <c r="L907" i="13"/>
  <c r="M907" i="13"/>
  <c r="L908" i="13"/>
  <c r="M908" i="13"/>
  <c r="L909" i="13"/>
  <c r="M909" i="13"/>
  <c r="L910" i="13"/>
  <c r="M910" i="13"/>
  <c r="L911" i="13"/>
  <c r="M911" i="13"/>
  <c r="L912" i="13"/>
  <c r="M912" i="13"/>
  <c r="L913" i="13"/>
  <c r="M913" i="13"/>
  <c r="L914" i="13"/>
  <c r="M914" i="13"/>
  <c r="L915" i="13"/>
  <c r="M915" i="13"/>
  <c r="L916" i="13"/>
  <c r="M916" i="13"/>
  <c r="L917" i="13"/>
  <c r="M917" i="13"/>
  <c r="L918" i="13"/>
  <c r="M918" i="13"/>
  <c r="L919" i="13"/>
  <c r="M919" i="13"/>
  <c r="L920" i="13"/>
  <c r="M920" i="13"/>
  <c r="L921" i="13"/>
  <c r="M921" i="13"/>
  <c r="L922" i="13"/>
  <c r="M922" i="13"/>
  <c r="L923" i="13"/>
  <c r="M923" i="13"/>
  <c r="L924" i="13"/>
  <c r="M924" i="13"/>
  <c r="L925" i="13"/>
  <c r="M925" i="13"/>
  <c r="L926" i="13"/>
  <c r="M926" i="13"/>
  <c r="L927" i="13"/>
  <c r="M927" i="13"/>
  <c r="L928" i="13"/>
  <c r="M928" i="13"/>
  <c r="L929" i="13"/>
  <c r="M929" i="13"/>
  <c r="L930" i="13"/>
  <c r="M930" i="13"/>
  <c r="L931" i="13"/>
  <c r="M931" i="13"/>
  <c r="L932" i="13"/>
  <c r="M932" i="13"/>
  <c r="L933" i="13"/>
  <c r="M933" i="13"/>
  <c r="L934" i="13"/>
  <c r="M934" i="13"/>
  <c r="L935" i="13"/>
  <c r="M935" i="13"/>
  <c r="L936" i="13"/>
  <c r="M936" i="13"/>
  <c r="L937" i="13"/>
  <c r="M937" i="13"/>
  <c r="L938" i="13"/>
  <c r="M938" i="13"/>
  <c r="L939" i="13"/>
  <c r="M939" i="13"/>
  <c r="L940" i="13"/>
  <c r="M940" i="13"/>
  <c r="L941" i="13"/>
  <c r="M941" i="13"/>
  <c r="L942" i="13"/>
  <c r="M942" i="13"/>
  <c r="L943" i="13"/>
  <c r="M943" i="13"/>
  <c r="L944" i="13"/>
  <c r="M944" i="13"/>
  <c r="L945" i="13"/>
  <c r="M945" i="13"/>
  <c r="L946" i="13"/>
  <c r="M946" i="13"/>
  <c r="L947" i="13"/>
  <c r="M947" i="13"/>
  <c r="L948" i="13"/>
  <c r="M948" i="13"/>
  <c r="L949" i="13"/>
  <c r="M949" i="13"/>
  <c r="L950" i="13"/>
  <c r="M950" i="13"/>
  <c r="L951" i="13"/>
  <c r="M951" i="13"/>
  <c r="L952" i="13"/>
  <c r="M952" i="13"/>
  <c r="L953" i="13"/>
  <c r="M953" i="13"/>
  <c r="L954" i="13"/>
  <c r="M954" i="13"/>
  <c r="L955" i="13"/>
  <c r="M955" i="13"/>
  <c r="L956" i="13"/>
  <c r="M956" i="13"/>
  <c r="L957" i="13"/>
  <c r="M957" i="13"/>
  <c r="L958" i="13"/>
  <c r="M958" i="13"/>
  <c r="L959" i="13"/>
  <c r="M959" i="13"/>
  <c r="L960" i="13"/>
  <c r="M960" i="13"/>
  <c r="L961" i="13"/>
  <c r="M961" i="13"/>
  <c r="L962" i="13"/>
  <c r="M962" i="13"/>
  <c r="L963" i="13"/>
  <c r="M963" i="13"/>
  <c r="L964" i="13"/>
  <c r="M964" i="13"/>
  <c r="L965" i="13"/>
  <c r="M965" i="13"/>
  <c r="L966" i="13"/>
  <c r="M966" i="13"/>
  <c r="L967" i="13"/>
  <c r="M967" i="13"/>
  <c r="L968" i="13"/>
  <c r="M968" i="13"/>
  <c r="L969" i="13"/>
  <c r="M969" i="13"/>
  <c r="L970" i="13"/>
  <c r="M970" i="13"/>
  <c r="L971" i="13"/>
  <c r="M971" i="13"/>
  <c r="L972" i="13"/>
  <c r="M972" i="13"/>
  <c r="L973" i="13"/>
  <c r="M973" i="13"/>
  <c r="L974" i="13"/>
  <c r="M974" i="13"/>
  <c r="L975" i="13"/>
  <c r="M975" i="13"/>
  <c r="L976" i="13"/>
  <c r="M976" i="13"/>
  <c r="L977" i="13"/>
  <c r="M977" i="13"/>
  <c r="L978" i="13"/>
  <c r="M978" i="13"/>
  <c r="L979" i="13"/>
  <c r="M979" i="13"/>
  <c r="L980" i="13"/>
  <c r="M980" i="13"/>
  <c r="L981" i="13"/>
  <c r="M981" i="13"/>
  <c r="L982" i="13"/>
  <c r="M982" i="13"/>
  <c r="L983" i="13"/>
  <c r="M983" i="13"/>
  <c r="L984" i="13"/>
  <c r="M984" i="13"/>
  <c r="L985" i="13"/>
  <c r="M985" i="13"/>
  <c r="L986" i="13"/>
  <c r="M986" i="13"/>
  <c r="L987" i="13"/>
  <c r="M987" i="13"/>
  <c r="L988" i="13"/>
  <c r="M988" i="13"/>
  <c r="L989" i="13"/>
  <c r="M989" i="13"/>
  <c r="L990" i="13"/>
  <c r="M990" i="13"/>
  <c r="L991" i="13"/>
  <c r="M991" i="13"/>
  <c r="L992" i="13"/>
  <c r="M992" i="13"/>
  <c r="L993" i="13"/>
  <c r="M993" i="13"/>
  <c r="L994" i="13"/>
  <c r="M994" i="13"/>
  <c r="L995" i="13"/>
  <c r="M995" i="13"/>
  <c r="L996" i="13"/>
  <c r="M996" i="13"/>
  <c r="L997" i="13"/>
  <c r="M997" i="13"/>
  <c r="L998" i="13"/>
  <c r="M998" i="13"/>
  <c r="L999" i="13"/>
  <c r="M999" i="13"/>
  <c r="L1000" i="13"/>
  <c r="M1000" i="13"/>
  <c r="L1001" i="13"/>
  <c r="M1001" i="13"/>
  <c r="L1002" i="13"/>
  <c r="M1002" i="13"/>
  <c r="L1003" i="13"/>
  <c r="M1003" i="13"/>
  <c r="L1004" i="13"/>
  <c r="M1004" i="13"/>
  <c r="L1005" i="13"/>
  <c r="M1005" i="13"/>
  <c r="L1006" i="13"/>
  <c r="M1006" i="13"/>
  <c r="L1007" i="13"/>
  <c r="M1007" i="13"/>
  <c r="L1008" i="13"/>
  <c r="M1008" i="13"/>
  <c r="L1009" i="13"/>
  <c r="M1009" i="13"/>
  <c r="L1010" i="13"/>
  <c r="M1010" i="13"/>
  <c r="L1011" i="13"/>
  <c r="M1011" i="13"/>
  <c r="L1012" i="13"/>
  <c r="M1012" i="13"/>
  <c r="L1013" i="13"/>
  <c r="M1013" i="13"/>
  <c r="L1014" i="13"/>
  <c r="M1014" i="13"/>
  <c r="L1015" i="13"/>
  <c r="M1015" i="13"/>
  <c r="L1016" i="13"/>
  <c r="M1016" i="13"/>
  <c r="L1017" i="13"/>
  <c r="M1017" i="13"/>
  <c r="L1018" i="13"/>
  <c r="M1018" i="13"/>
  <c r="L1019" i="13"/>
  <c r="M1019" i="13"/>
  <c r="L1020" i="13"/>
  <c r="M1020" i="13"/>
  <c r="L1021" i="13"/>
  <c r="M1021" i="13"/>
  <c r="L1022" i="13"/>
  <c r="M1022" i="13"/>
  <c r="L1023" i="13"/>
  <c r="M1023" i="13"/>
  <c r="L1024" i="13"/>
  <c r="M1024" i="13"/>
  <c r="L1025" i="13"/>
  <c r="M1025" i="13"/>
  <c r="L1026" i="13"/>
  <c r="M1026" i="13"/>
  <c r="L1027" i="13"/>
  <c r="M1027" i="13"/>
  <c r="L1028" i="13"/>
  <c r="M1028" i="13"/>
  <c r="L1029" i="13"/>
  <c r="M1029" i="13"/>
  <c r="L1030" i="13"/>
  <c r="M1030" i="13"/>
  <c r="L1031" i="13"/>
  <c r="M1031" i="13"/>
  <c r="L1032" i="13"/>
  <c r="M1032" i="13"/>
  <c r="L1033" i="13"/>
  <c r="M1033" i="13"/>
  <c r="L1034" i="13"/>
  <c r="M1034" i="13"/>
  <c r="L1035" i="13"/>
  <c r="M1035" i="13"/>
  <c r="L1036" i="13"/>
  <c r="M1036" i="13"/>
  <c r="L1037" i="13"/>
  <c r="M1037" i="13"/>
  <c r="L1038" i="13"/>
  <c r="M1038" i="13"/>
  <c r="L1039" i="13"/>
  <c r="M1039" i="13"/>
  <c r="L1040" i="13"/>
  <c r="M1040" i="13"/>
  <c r="L1041" i="13"/>
  <c r="M1041" i="13"/>
  <c r="L1042" i="13"/>
  <c r="M1042" i="13"/>
  <c r="L1043" i="13"/>
  <c r="M1043" i="13"/>
  <c r="L1044" i="13"/>
  <c r="M1044" i="13"/>
  <c r="L1045" i="13"/>
  <c r="M1045" i="13"/>
  <c r="L1046" i="13"/>
  <c r="M1046" i="13"/>
  <c r="L1047" i="13"/>
  <c r="M1047" i="13"/>
  <c r="L1048" i="13"/>
  <c r="M1048" i="13"/>
  <c r="L1049" i="13"/>
  <c r="M1049" i="13"/>
  <c r="L1050" i="13"/>
  <c r="M1050" i="13"/>
  <c r="L1051" i="13"/>
  <c r="M1051" i="13"/>
  <c r="L1052" i="13"/>
  <c r="M1052" i="13"/>
  <c r="L1053" i="13"/>
  <c r="M1053" i="13"/>
  <c r="L1054" i="13"/>
  <c r="M1054" i="13"/>
  <c r="L1055" i="13"/>
  <c r="M1055" i="13"/>
  <c r="L1056" i="13"/>
  <c r="M1056" i="13"/>
  <c r="L1057" i="13"/>
  <c r="M1057" i="13"/>
  <c r="L1058" i="13"/>
  <c r="M1058" i="13"/>
  <c r="L1059" i="13"/>
  <c r="M1059" i="13"/>
  <c r="L1060" i="13"/>
  <c r="M1060" i="13"/>
  <c r="L1061" i="13"/>
  <c r="M1061" i="13"/>
  <c r="L1062" i="13"/>
  <c r="M1062" i="13"/>
  <c r="L1063" i="13"/>
  <c r="M1063" i="13"/>
  <c r="L1064" i="13"/>
  <c r="M1064" i="13"/>
  <c r="L1065" i="13"/>
  <c r="M1065" i="13"/>
  <c r="L1066" i="13"/>
  <c r="M1066" i="13"/>
  <c r="L1067" i="13"/>
  <c r="M1067" i="13"/>
  <c r="L1068" i="13"/>
  <c r="M1068" i="13"/>
  <c r="L1069" i="13"/>
  <c r="M1069" i="13"/>
  <c r="L1070" i="13"/>
  <c r="M1070" i="13"/>
  <c r="L1071" i="13"/>
  <c r="M1071" i="13"/>
  <c r="L1072" i="13"/>
  <c r="M1072" i="13"/>
  <c r="L1073" i="13"/>
  <c r="M1073" i="13"/>
  <c r="L1074" i="13"/>
  <c r="M1074" i="13"/>
  <c r="L1075" i="13"/>
  <c r="M1075" i="13"/>
  <c r="L1076" i="13"/>
  <c r="M1076" i="13"/>
  <c r="L1077" i="13"/>
  <c r="M1077" i="13"/>
  <c r="L1078" i="13"/>
  <c r="M1078" i="13"/>
  <c r="L1079" i="13"/>
  <c r="M1079" i="13"/>
  <c r="L1080" i="13"/>
  <c r="M1080" i="13"/>
  <c r="L1081" i="13"/>
  <c r="M1081" i="13"/>
  <c r="L1082" i="13"/>
  <c r="M1082" i="13"/>
  <c r="L1083" i="13"/>
  <c r="M1083" i="13"/>
  <c r="L1084" i="13"/>
  <c r="M1084" i="13"/>
  <c r="L1085" i="13"/>
  <c r="M1085" i="13"/>
  <c r="L1086" i="13"/>
  <c r="M1086" i="13"/>
  <c r="L1087" i="13"/>
  <c r="M1087" i="13"/>
  <c r="L1088" i="13"/>
  <c r="M1088" i="13"/>
  <c r="L1089" i="13"/>
  <c r="M1089" i="13"/>
  <c r="L1090" i="13"/>
  <c r="M1090" i="13"/>
  <c r="L1091" i="13"/>
  <c r="M1091" i="13"/>
  <c r="L1092" i="13"/>
  <c r="M1092" i="13"/>
  <c r="L1093" i="13"/>
  <c r="M1093" i="13"/>
  <c r="L1094" i="13"/>
  <c r="M1094" i="13"/>
  <c r="L1095" i="13"/>
  <c r="M1095" i="13"/>
  <c r="L1096" i="13"/>
  <c r="M1096" i="13"/>
  <c r="L1097" i="13"/>
  <c r="M1097" i="13"/>
  <c r="L1098" i="13"/>
  <c r="M1098" i="13"/>
  <c r="L1099" i="13"/>
  <c r="M1099" i="13"/>
  <c r="L1100" i="13"/>
  <c r="M1100" i="13"/>
  <c r="L1101" i="13"/>
  <c r="M1101" i="13"/>
  <c r="L1102" i="13"/>
  <c r="M1102" i="13"/>
  <c r="L1103" i="13"/>
  <c r="M1103" i="13"/>
  <c r="L1104" i="13"/>
  <c r="M1104" i="13"/>
  <c r="L1105" i="13"/>
  <c r="M1105" i="13"/>
  <c r="L1106" i="13"/>
  <c r="M1106" i="13"/>
  <c r="L1107" i="13"/>
  <c r="M1107" i="13"/>
  <c r="L1108" i="13"/>
  <c r="M1108" i="13"/>
  <c r="L1109" i="13"/>
  <c r="M1109" i="13"/>
  <c r="L1110" i="13"/>
  <c r="M1110" i="13"/>
  <c r="L1111" i="13"/>
  <c r="M1111" i="13"/>
  <c r="L1112" i="13"/>
  <c r="M1112" i="13"/>
  <c r="L1113" i="13"/>
  <c r="M1113" i="13"/>
  <c r="L1114" i="13"/>
  <c r="M1114" i="13"/>
  <c r="L1115" i="13"/>
  <c r="M1115" i="13"/>
  <c r="L1116" i="13"/>
  <c r="M1116" i="13"/>
  <c r="L1117" i="13"/>
  <c r="M1117" i="13"/>
  <c r="L1118" i="13"/>
  <c r="M1118" i="13"/>
  <c r="L1119" i="13"/>
  <c r="M1119" i="13"/>
  <c r="L1120" i="13"/>
  <c r="M1120" i="13"/>
  <c r="L1121" i="13"/>
  <c r="M1121" i="13"/>
  <c r="L1122" i="13"/>
  <c r="M1122" i="13"/>
  <c r="L1123" i="13"/>
  <c r="M1123" i="13"/>
  <c r="L1124" i="13"/>
  <c r="M1124" i="13"/>
  <c r="L1125" i="13"/>
  <c r="M1125" i="13"/>
  <c r="L1126" i="13"/>
  <c r="M1126" i="13"/>
  <c r="L1127" i="13"/>
  <c r="M1127" i="13"/>
  <c r="L1128" i="13"/>
  <c r="M1128" i="13"/>
  <c r="L1129" i="13"/>
  <c r="M1129" i="13"/>
  <c r="L1130" i="13"/>
  <c r="M1130" i="13"/>
  <c r="L1131" i="13"/>
  <c r="M1131" i="13"/>
  <c r="L1132" i="13"/>
  <c r="M1132" i="13"/>
  <c r="L1133" i="13"/>
  <c r="M1133" i="13"/>
  <c r="L1134" i="13"/>
  <c r="M1134" i="13"/>
  <c r="L1135" i="13"/>
  <c r="M1135" i="13"/>
  <c r="L1136" i="13"/>
  <c r="M1136" i="13"/>
  <c r="L1137" i="13"/>
  <c r="M1137" i="13"/>
  <c r="L1138" i="13"/>
  <c r="M1138" i="13"/>
  <c r="L1139" i="13"/>
  <c r="M1139" i="13"/>
  <c r="L1140" i="13"/>
  <c r="M1140" i="13"/>
  <c r="L1141" i="13"/>
  <c r="M1141" i="13"/>
  <c r="L1142" i="13"/>
  <c r="M1142" i="13"/>
  <c r="L1143" i="13"/>
  <c r="M1143" i="13"/>
  <c r="L1144" i="13"/>
  <c r="M1144" i="13"/>
  <c r="L1145" i="13"/>
  <c r="M1145" i="13"/>
  <c r="L1146" i="13"/>
  <c r="M1146" i="13"/>
  <c r="L1147" i="13"/>
  <c r="M1147" i="13"/>
  <c r="L1148" i="13"/>
  <c r="M1148" i="13"/>
  <c r="L1149" i="13"/>
  <c r="M1149" i="13"/>
  <c r="L1150" i="13"/>
  <c r="M1150" i="13"/>
  <c r="L1151" i="13"/>
  <c r="M1151" i="13"/>
  <c r="L1152" i="13"/>
  <c r="M1152" i="13"/>
  <c r="L1153" i="13"/>
  <c r="M1153" i="13"/>
  <c r="L1154" i="13"/>
  <c r="M1154" i="13"/>
  <c r="L1155" i="13"/>
  <c r="M1155" i="13"/>
  <c r="L1156" i="13"/>
  <c r="M1156" i="13"/>
  <c r="L1157" i="13"/>
  <c r="M1157" i="13"/>
  <c r="L1158" i="13"/>
  <c r="M1158" i="13"/>
  <c r="L1159" i="13"/>
  <c r="M1159" i="13"/>
  <c r="L1160" i="13"/>
  <c r="M1160" i="13"/>
  <c r="L1161" i="13"/>
  <c r="M1161" i="13"/>
  <c r="L1162" i="13"/>
  <c r="M1162" i="13"/>
  <c r="L1163" i="13"/>
  <c r="M1163" i="13"/>
  <c r="L1164" i="13"/>
  <c r="M1164" i="13"/>
  <c r="L1165" i="13"/>
  <c r="M1165" i="13"/>
  <c r="L1166" i="13"/>
  <c r="M1166" i="13"/>
  <c r="L1167" i="13"/>
  <c r="M1167" i="13"/>
  <c r="L1168" i="13"/>
  <c r="M1168" i="13"/>
  <c r="L1169" i="13"/>
  <c r="M1169" i="13"/>
  <c r="L1170" i="13"/>
  <c r="M1170" i="13"/>
  <c r="L1171" i="13"/>
  <c r="M1171" i="13"/>
  <c r="L1172" i="13"/>
  <c r="M1172" i="13"/>
  <c r="L1173" i="13"/>
  <c r="M1173" i="13"/>
  <c r="L1174" i="13"/>
  <c r="M1174" i="13"/>
  <c r="L1175" i="13"/>
  <c r="M1175" i="13"/>
  <c r="L1176" i="13"/>
  <c r="M1176" i="13"/>
  <c r="L1177" i="13"/>
  <c r="M1177" i="13"/>
  <c r="L1178" i="13"/>
  <c r="M1178" i="13"/>
  <c r="L1179" i="13"/>
  <c r="M1179" i="13"/>
  <c r="L1180" i="13"/>
  <c r="M1180" i="13"/>
  <c r="L1181" i="13"/>
  <c r="M1181" i="13"/>
  <c r="L1182" i="13"/>
  <c r="M1182" i="13"/>
  <c r="L1183" i="13"/>
  <c r="M1183" i="13"/>
  <c r="L1184" i="13"/>
  <c r="M1184" i="13"/>
  <c r="L1185" i="13"/>
  <c r="M1185" i="13"/>
  <c r="L1186" i="13"/>
  <c r="M1186" i="13"/>
  <c r="L1187" i="13"/>
  <c r="M1187" i="13"/>
  <c r="L1188" i="13"/>
  <c r="M1188" i="13"/>
  <c r="L1189" i="13"/>
  <c r="M1189" i="13"/>
  <c r="L1190" i="13"/>
  <c r="M1190" i="13"/>
  <c r="L1191" i="13"/>
  <c r="M1191" i="13"/>
  <c r="L1192" i="13"/>
  <c r="M1192" i="13"/>
  <c r="L1193" i="13"/>
  <c r="M1193" i="13"/>
  <c r="L1194" i="13"/>
  <c r="M1194" i="13"/>
  <c r="L1195" i="13"/>
  <c r="M1195" i="13"/>
  <c r="L1196" i="13"/>
  <c r="M1196" i="13"/>
  <c r="L1197" i="13"/>
  <c r="M1197" i="13"/>
  <c r="L1198" i="13"/>
  <c r="M1198" i="13"/>
  <c r="L1199" i="13"/>
  <c r="M1199" i="13"/>
  <c r="L1200" i="13"/>
  <c r="M1200" i="13"/>
  <c r="L1201" i="13"/>
  <c r="M1201" i="13"/>
  <c r="L1202" i="13"/>
  <c r="M1202" i="13"/>
  <c r="L1203" i="13"/>
  <c r="M1203" i="13"/>
  <c r="L1204" i="13"/>
  <c r="M1204" i="13"/>
  <c r="L1205" i="13"/>
  <c r="M1205" i="13"/>
  <c r="L1206" i="13"/>
  <c r="M1206" i="13"/>
  <c r="L1207" i="13"/>
  <c r="M1207" i="13"/>
  <c r="L1208" i="13"/>
  <c r="M1208" i="13"/>
  <c r="L1209" i="13"/>
  <c r="M1209" i="13"/>
  <c r="L1210" i="13"/>
  <c r="M1210" i="13"/>
  <c r="L1211" i="13"/>
  <c r="M1211" i="13"/>
  <c r="L1212" i="13"/>
  <c r="M1212" i="13"/>
  <c r="L1213" i="13"/>
  <c r="M1213" i="13"/>
  <c r="L1214" i="13"/>
  <c r="M1214" i="13"/>
  <c r="L1215" i="13"/>
  <c r="M1215" i="13"/>
  <c r="L1216" i="13"/>
  <c r="M1216" i="13"/>
  <c r="L1217" i="13"/>
  <c r="M1217" i="13"/>
  <c r="L1218" i="13"/>
  <c r="M1218" i="13"/>
  <c r="L1219" i="13"/>
  <c r="M1219" i="13"/>
  <c r="L1220" i="13"/>
  <c r="M1220" i="13"/>
  <c r="L1221" i="13"/>
  <c r="M1221" i="13"/>
  <c r="L1222" i="13"/>
  <c r="M1222" i="13"/>
  <c r="L1223" i="13"/>
  <c r="M1223" i="13"/>
  <c r="L1224" i="13"/>
  <c r="M1224" i="13"/>
  <c r="L1225" i="13"/>
  <c r="M1225" i="13"/>
  <c r="L1226" i="13"/>
  <c r="M1226" i="13"/>
  <c r="L1227" i="13"/>
  <c r="M1227" i="13"/>
  <c r="L1228" i="13"/>
  <c r="M1228" i="13"/>
  <c r="L1229" i="13"/>
  <c r="M1229" i="13"/>
  <c r="L1230" i="13"/>
  <c r="M1230" i="13"/>
  <c r="L1231" i="13"/>
  <c r="M1231" i="13"/>
  <c r="L1232" i="13"/>
  <c r="M1232" i="13"/>
  <c r="L1233" i="13"/>
  <c r="M1233" i="13"/>
  <c r="L1234" i="13"/>
  <c r="M1234" i="13"/>
  <c r="L1235" i="13"/>
  <c r="M1235" i="13"/>
  <c r="L1236" i="13"/>
  <c r="M1236" i="13"/>
  <c r="L1237" i="13"/>
  <c r="M1237" i="13"/>
  <c r="L1238" i="13"/>
  <c r="M1238" i="13"/>
  <c r="L1239" i="13"/>
  <c r="M1239" i="13"/>
  <c r="L1240" i="13"/>
  <c r="M1240" i="13"/>
  <c r="L1241" i="13"/>
  <c r="M1241" i="13"/>
  <c r="L1242" i="13"/>
  <c r="M1242" i="13"/>
  <c r="L1243" i="13"/>
  <c r="M1243" i="13"/>
  <c r="L1244" i="13"/>
  <c r="M1244" i="13"/>
  <c r="L1245" i="13"/>
  <c r="M1245" i="13"/>
  <c r="L1246" i="13"/>
  <c r="M1246" i="13"/>
  <c r="L1247" i="13"/>
  <c r="M1247" i="13"/>
  <c r="L1248" i="13"/>
  <c r="M1248" i="13"/>
  <c r="L1249" i="13"/>
  <c r="M1249" i="13"/>
  <c r="L1250" i="13"/>
  <c r="M1250" i="13"/>
  <c r="L1251" i="13"/>
  <c r="M1251" i="13"/>
  <c r="L1252" i="13"/>
  <c r="M1252" i="13"/>
  <c r="L1253" i="13"/>
  <c r="M1253" i="13"/>
  <c r="L1254" i="13"/>
  <c r="M1254" i="13"/>
  <c r="L1255" i="13"/>
  <c r="M1255" i="13"/>
  <c r="L1256" i="13"/>
  <c r="M1256" i="13"/>
  <c r="L1257" i="13"/>
  <c r="M1257" i="13"/>
  <c r="L1258" i="13"/>
  <c r="M1258" i="13"/>
  <c r="L1259" i="13"/>
  <c r="M1259" i="13"/>
  <c r="L1260" i="13"/>
  <c r="M1260" i="13"/>
  <c r="L1261" i="13"/>
  <c r="M1261" i="13"/>
  <c r="L1262" i="13"/>
  <c r="M1262" i="13"/>
  <c r="L1263" i="13"/>
  <c r="M1263" i="13"/>
  <c r="L1264" i="13"/>
  <c r="M1264" i="13"/>
  <c r="L1265" i="13"/>
  <c r="M1265" i="13"/>
  <c r="L1266" i="13"/>
  <c r="M1266" i="13"/>
  <c r="L1267" i="13"/>
  <c r="M1267" i="13"/>
  <c r="L1268" i="13"/>
  <c r="M1268" i="13"/>
  <c r="L1269" i="13"/>
  <c r="M1269" i="13"/>
  <c r="L1270" i="13"/>
  <c r="M1270" i="13"/>
  <c r="L1271" i="13"/>
  <c r="M1271" i="13"/>
  <c r="L1272" i="13"/>
  <c r="M1272" i="13"/>
  <c r="L1273" i="13"/>
  <c r="M1273" i="13"/>
  <c r="L1274" i="13"/>
  <c r="M1274" i="13"/>
  <c r="L1275" i="13"/>
  <c r="M1275" i="13"/>
  <c r="L1276" i="13"/>
  <c r="M1276" i="13"/>
  <c r="L1277" i="13"/>
  <c r="M1277" i="13"/>
  <c r="L1278" i="13"/>
  <c r="M1278" i="13"/>
  <c r="L1279" i="13"/>
  <c r="M1279" i="13"/>
  <c r="L1280" i="13"/>
  <c r="M1280" i="13"/>
  <c r="L1281" i="13"/>
  <c r="M1281" i="13"/>
  <c r="L1282" i="13"/>
  <c r="M1282" i="13"/>
  <c r="L1283" i="13"/>
  <c r="M1283" i="13"/>
  <c r="L1284" i="13"/>
  <c r="M1284" i="13"/>
  <c r="L1285" i="13"/>
  <c r="M1285" i="13"/>
  <c r="L1286" i="13"/>
  <c r="M1286" i="13"/>
  <c r="L1287" i="13"/>
  <c r="M1287" i="13"/>
  <c r="L1288" i="13"/>
  <c r="M1288" i="13"/>
  <c r="L1289" i="13"/>
  <c r="M1289" i="13"/>
  <c r="L1290" i="13"/>
  <c r="M1290" i="13"/>
  <c r="L1291" i="13"/>
  <c r="M1291" i="13"/>
  <c r="L1292" i="13"/>
  <c r="M1292" i="13"/>
  <c r="L1293" i="13"/>
  <c r="M1293" i="13"/>
  <c r="L1294" i="13"/>
  <c r="M1294" i="13"/>
  <c r="L1295" i="13"/>
  <c r="M1295" i="13"/>
  <c r="L1296" i="13"/>
  <c r="M1296" i="13"/>
  <c r="L1297" i="13"/>
  <c r="M1297" i="13"/>
  <c r="L1298" i="13"/>
  <c r="M1298" i="13"/>
  <c r="L1299" i="13"/>
  <c r="M1299" i="13"/>
  <c r="L1300" i="13"/>
  <c r="M1300" i="13"/>
  <c r="L1301" i="13"/>
  <c r="M1301" i="13"/>
  <c r="L1302" i="13"/>
  <c r="M1302" i="13"/>
  <c r="L1303" i="13"/>
  <c r="M1303" i="13"/>
  <c r="L1304" i="13"/>
  <c r="M1304" i="13"/>
  <c r="L1305" i="13"/>
  <c r="M1305" i="13"/>
  <c r="L1306" i="13"/>
  <c r="M1306" i="13"/>
  <c r="L1307" i="13"/>
  <c r="M1307" i="13"/>
  <c r="L1308" i="13"/>
  <c r="M1308" i="13"/>
  <c r="L1309" i="13"/>
  <c r="M1309" i="13"/>
  <c r="L1310" i="13"/>
  <c r="M1310" i="13"/>
  <c r="L1311" i="13"/>
  <c r="M1311" i="13"/>
  <c r="L1312" i="13"/>
  <c r="M1312" i="13"/>
  <c r="L1313" i="13"/>
  <c r="M1313" i="13"/>
  <c r="L1314" i="13"/>
  <c r="M1314" i="13"/>
  <c r="L1315" i="13"/>
  <c r="M1315" i="13"/>
  <c r="L1316" i="13"/>
  <c r="M1316" i="13"/>
  <c r="L1317" i="13"/>
  <c r="M1317" i="13"/>
  <c r="L1318" i="13"/>
  <c r="M1318" i="13"/>
  <c r="L1319" i="13"/>
  <c r="M1319" i="13"/>
  <c r="L1320" i="13"/>
  <c r="M1320" i="13"/>
  <c r="L1321" i="13"/>
  <c r="M1321" i="13"/>
  <c r="L1322" i="13"/>
  <c r="M1322" i="13"/>
  <c r="L1323" i="13"/>
  <c r="M1323" i="13"/>
  <c r="L1324" i="13"/>
  <c r="M1324" i="13"/>
  <c r="L1325" i="13"/>
  <c r="M1325" i="13"/>
  <c r="L1326" i="13"/>
  <c r="M1326" i="13"/>
  <c r="L1327" i="13"/>
  <c r="M1327" i="13"/>
  <c r="L1328" i="13"/>
  <c r="M1328" i="13"/>
  <c r="L1329" i="13"/>
  <c r="M1329" i="13"/>
  <c r="L1330" i="13"/>
  <c r="M1330" i="13"/>
  <c r="L1331" i="13"/>
  <c r="M1331" i="13"/>
  <c r="L1332" i="13"/>
  <c r="M1332" i="13"/>
  <c r="L1333" i="13"/>
  <c r="M1333" i="13"/>
  <c r="L1334" i="13"/>
  <c r="M1334" i="13"/>
  <c r="L1335" i="13"/>
  <c r="M1335" i="13"/>
  <c r="L1336" i="13"/>
  <c r="M1336" i="13"/>
  <c r="L1337" i="13"/>
  <c r="M1337" i="13"/>
  <c r="L1338" i="13"/>
  <c r="M1338" i="13"/>
  <c r="L1339" i="13"/>
  <c r="M1339" i="13"/>
  <c r="L1340" i="13"/>
  <c r="M1340" i="13"/>
  <c r="L1341" i="13"/>
  <c r="M1341" i="13"/>
  <c r="L1342" i="13"/>
  <c r="M1342" i="13"/>
  <c r="L1343" i="13"/>
  <c r="M1343" i="13"/>
  <c r="L1344" i="13"/>
  <c r="M1344" i="13"/>
  <c r="L1345" i="13"/>
  <c r="M1345" i="13"/>
  <c r="L1346" i="13"/>
  <c r="M1346" i="13"/>
  <c r="L1347" i="13"/>
  <c r="M1347" i="13"/>
  <c r="L1348" i="13"/>
  <c r="M1348" i="13"/>
  <c r="L1349" i="13"/>
  <c r="M1349" i="13"/>
  <c r="L1350" i="13"/>
  <c r="M1350" i="13"/>
  <c r="L1351" i="13"/>
  <c r="M1351" i="13"/>
  <c r="L1352" i="13"/>
  <c r="M1352" i="13"/>
  <c r="L1353" i="13"/>
  <c r="M1353" i="13"/>
  <c r="L1354" i="13"/>
  <c r="M1354" i="13"/>
  <c r="L1355" i="13"/>
  <c r="M1355" i="13"/>
  <c r="L1356" i="13"/>
  <c r="M1356" i="13"/>
  <c r="L1357" i="13"/>
  <c r="M1357" i="13"/>
  <c r="L1358" i="13"/>
  <c r="M1358" i="13"/>
  <c r="L1359" i="13"/>
  <c r="M1359" i="13"/>
  <c r="L1360" i="13"/>
  <c r="M1360" i="13"/>
  <c r="L1361" i="13"/>
  <c r="M1361" i="13"/>
  <c r="L1362" i="13"/>
  <c r="M1362" i="13"/>
  <c r="L1363" i="13"/>
  <c r="M1363" i="13"/>
  <c r="L1364" i="13"/>
  <c r="M1364" i="13"/>
  <c r="L1365" i="13"/>
  <c r="M1365" i="13"/>
  <c r="L1366" i="13"/>
  <c r="M1366" i="13"/>
  <c r="L1367" i="13"/>
  <c r="M1367" i="13"/>
  <c r="L1368" i="13"/>
  <c r="M1368" i="13"/>
  <c r="L1369" i="13"/>
  <c r="M1369" i="13"/>
  <c r="L1370" i="13"/>
  <c r="M1370" i="13"/>
  <c r="L1371" i="13"/>
  <c r="M1371" i="13"/>
  <c r="L1372" i="13"/>
  <c r="M1372" i="13"/>
  <c r="L1373" i="13"/>
  <c r="M1373" i="13"/>
  <c r="L1374" i="13"/>
  <c r="M1374" i="13"/>
  <c r="L1375" i="13"/>
  <c r="M1375" i="13"/>
  <c r="L1376" i="13"/>
  <c r="M1376" i="13"/>
  <c r="L1377" i="13"/>
  <c r="M1377" i="13"/>
  <c r="L1378" i="13"/>
  <c r="M1378" i="13"/>
  <c r="L1379" i="13"/>
  <c r="M1379" i="13"/>
  <c r="L1380" i="13"/>
  <c r="M1380" i="13"/>
  <c r="L1381" i="13"/>
  <c r="M1381" i="13"/>
  <c r="L1382" i="13"/>
  <c r="M1382" i="13"/>
  <c r="L1383" i="13"/>
  <c r="M1383" i="13"/>
  <c r="L1384" i="13"/>
  <c r="M1384" i="13"/>
  <c r="L1385" i="13"/>
  <c r="M1385" i="13"/>
  <c r="L1386" i="13"/>
  <c r="M1386" i="13"/>
  <c r="L1387" i="13"/>
  <c r="M1387" i="13"/>
  <c r="L1388" i="13"/>
  <c r="M1388" i="13"/>
  <c r="L1389" i="13"/>
  <c r="M1389" i="13"/>
  <c r="L1390" i="13"/>
  <c r="M1390" i="13"/>
  <c r="L1391" i="13"/>
  <c r="M1391" i="13"/>
  <c r="L1392" i="13"/>
  <c r="M1392" i="13"/>
  <c r="L1393" i="13"/>
  <c r="M1393" i="13"/>
  <c r="L1394" i="13"/>
  <c r="M1394" i="13"/>
  <c r="L1395" i="13"/>
  <c r="M1395" i="13"/>
  <c r="L1396" i="13"/>
  <c r="M1396" i="13"/>
  <c r="L1397" i="13"/>
  <c r="M1397" i="13"/>
  <c r="L1398" i="13"/>
  <c r="M1398" i="13"/>
  <c r="L1399" i="13"/>
  <c r="M1399" i="13"/>
  <c r="L1400" i="13"/>
  <c r="M1400" i="13"/>
  <c r="L1401" i="13"/>
  <c r="M1401" i="13"/>
  <c r="L1402" i="13"/>
  <c r="M1402" i="13"/>
  <c r="L1403" i="13"/>
  <c r="M1403" i="13"/>
  <c r="L1404" i="13"/>
  <c r="M1404" i="13"/>
  <c r="L1405" i="13"/>
  <c r="M1405" i="13"/>
  <c r="L1406" i="13"/>
  <c r="M1406" i="13"/>
  <c r="L1407" i="13"/>
  <c r="M1407" i="13"/>
  <c r="L1408" i="13"/>
  <c r="M1408" i="13"/>
  <c r="L1409" i="13"/>
  <c r="M1409" i="13"/>
  <c r="L1410" i="13"/>
  <c r="M1410" i="13"/>
  <c r="L1411" i="13"/>
  <c r="M1411" i="13"/>
  <c r="L1412" i="13"/>
  <c r="M1412" i="13"/>
  <c r="L1413" i="13"/>
  <c r="M1413" i="13"/>
  <c r="L1414" i="13"/>
  <c r="M1414" i="13"/>
  <c r="L1415" i="13"/>
  <c r="M1415" i="13"/>
  <c r="L1416" i="13"/>
  <c r="M1416" i="13"/>
  <c r="L1417" i="13"/>
  <c r="M1417" i="13"/>
  <c r="L1418" i="13"/>
  <c r="M1418" i="13"/>
  <c r="L1419" i="13"/>
  <c r="M1419" i="13"/>
  <c r="L1420" i="13"/>
  <c r="M1420" i="13"/>
  <c r="L1421" i="13"/>
  <c r="M1421" i="13"/>
  <c r="L1422" i="13"/>
  <c r="M1422" i="13"/>
  <c r="L1423" i="13"/>
  <c r="M1423" i="13"/>
  <c r="L1424" i="13"/>
  <c r="M1424" i="13"/>
  <c r="L1425" i="13"/>
  <c r="M1425" i="13"/>
  <c r="L1426" i="13"/>
  <c r="M1426" i="13"/>
  <c r="L1427" i="13"/>
  <c r="M1427" i="13"/>
  <c r="L1428" i="13"/>
  <c r="M1428" i="13"/>
  <c r="L1429" i="13"/>
  <c r="M1429" i="13"/>
  <c r="L1430" i="13"/>
  <c r="M1430" i="13"/>
  <c r="L1431" i="13"/>
  <c r="M1431" i="13"/>
  <c r="L1432" i="13"/>
  <c r="M1432" i="13"/>
  <c r="L1433" i="13"/>
  <c r="M1433" i="13"/>
  <c r="L1434" i="13"/>
  <c r="M1434" i="13"/>
  <c r="L1435" i="13"/>
  <c r="M1435" i="13"/>
  <c r="L1436" i="13"/>
  <c r="M1436" i="13"/>
  <c r="L1437" i="13"/>
  <c r="M1437" i="13"/>
  <c r="L1438" i="13"/>
  <c r="M1438" i="13"/>
  <c r="L1439" i="13"/>
  <c r="M1439" i="13"/>
  <c r="L1440" i="13"/>
  <c r="M1440" i="13"/>
  <c r="L1441" i="13"/>
  <c r="M1441" i="13"/>
  <c r="L1442" i="13"/>
  <c r="M1442" i="13"/>
  <c r="L1443" i="13"/>
  <c r="M1443" i="13"/>
  <c r="L1444" i="13"/>
  <c r="M1444" i="13"/>
  <c r="L1445" i="13"/>
  <c r="M1445" i="13"/>
  <c r="L1446" i="13"/>
  <c r="M1446" i="13"/>
  <c r="L1447" i="13"/>
  <c r="M1447" i="13"/>
  <c r="L1448" i="13"/>
  <c r="M1448" i="13"/>
  <c r="L1449" i="13"/>
  <c r="M1449" i="13"/>
  <c r="L1450" i="13"/>
  <c r="M1450" i="13"/>
  <c r="L1451" i="13"/>
  <c r="M1451" i="13"/>
  <c r="L1452" i="13"/>
  <c r="M1452" i="13"/>
  <c r="L1453" i="13"/>
  <c r="M1453" i="13"/>
  <c r="L1454" i="13"/>
  <c r="M1454" i="13"/>
  <c r="L1455" i="13"/>
  <c r="M1455" i="13"/>
  <c r="L1456" i="13"/>
  <c r="M1456" i="13"/>
  <c r="L1457" i="13"/>
  <c r="M1457" i="13"/>
  <c r="L1458" i="13"/>
  <c r="M1458" i="13"/>
  <c r="L1459" i="13"/>
  <c r="M1459" i="13"/>
  <c r="L1460" i="13"/>
  <c r="M1460" i="13"/>
  <c r="L1461" i="13"/>
  <c r="M1461" i="13"/>
  <c r="L1462" i="13"/>
  <c r="M1462" i="13"/>
  <c r="L1463" i="13"/>
  <c r="M1463" i="13"/>
  <c r="L1464" i="13"/>
  <c r="M1464" i="13"/>
  <c r="L1465" i="13"/>
  <c r="M1465" i="13"/>
  <c r="L1466" i="13"/>
  <c r="M1466" i="13"/>
  <c r="L1467" i="13"/>
  <c r="M1467" i="13"/>
  <c r="L1468" i="13"/>
  <c r="M1468" i="13"/>
  <c r="L1469" i="13"/>
  <c r="M1469" i="13"/>
  <c r="L1470" i="13"/>
  <c r="M1470" i="13"/>
  <c r="L1471" i="13"/>
  <c r="M1471" i="13"/>
  <c r="L1472" i="13"/>
  <c r="M1472" i="13"/>
  <c r="L1473" i="13"/>
  <c r="M1473" i="13"/>
  <c r="L1474" i="13"/>
  <c r="M1474" i="13"/>
  <c r="L1475" i="13"/>
  <c r="M1475" i="13"/>
  <c r="L1476" i="13"/>
  <c r="M1476" i="13"/>
  <c r="L1477" i="13"/>
  <c r="M1477" i="13"/>
  <c r="L1478" i="13"/>
  <c r="M1478" i="13"/>
  <c r="L1479" i="13"/>
  <c r="M1479" i="13"/>
  <c r="L1480" i="13"/>
  <c r="M1480" i="13"/>
  <c r="L1481" i="13"/>
  <c r="M1481" i="13"/>
  <c r="L1482" i="13"/>
  <c r="M1482" i="13"/>
  <c r="L1483" i="13"/>
  <c r="M1483" i="13"/>
  <c r="L1484" i="13"/>
  <c r="M1484" i="13"/>
  <c r="L1485" i="13"/>
  <c r="M1485" i="13"/>
  <c r="L1486" i="13"/>
  <c r="M1486" i="13"/>
  <c r="L1487" i="13"/>
  <c r="M1487" i="13"/>
  <c r="L1488" i="13"/>
  <c r="M1488" i="13"/>
  <c r="L1489" i="13"/>
  <c r="M1489" i="13"/>
  <c r="L1490" i="13"/>
  <c r="M1490" i="13"/>
  <c r="L1491" i="13"/>
  <c r="M1491" i="13"/>
  <c r="L1492" i="13"/>
  <c r="M1492" i="13"/>
  <c r="L1493" i="13"/>
  <c r="M1493" i="13"/>
  <c r="L1494" i="13"/>
  <c r="M1494" i="13"/>
  <c r="L1495" i="13"/>
  <c r="M1495" i="13"/>
  <c r="L1496" i="13"/>
  <c r="M1496" i="13"/>
  <c r="L1497" i="13"/>
  <c r="M1497" i="13"/>
  <c r="L1498" i="13"/>
  <c r="M1498" i="13"/>
  <c r="L1499" i="13"/>
  <c r="M1499" i="13"/>
  <c r="L1500" i="13"/>
  <c r="M1500" i="13"/>
  <c r="L1501" i="13"/>
  <c r="M1501" i="13"/>
  <c r="L1502" i="13"/>
  <c r="M1502" i="13"/>
  <c r="L1503" i="13"/>
  <c r="M1503" i="13"/>
  <c r="L1504" i="13"/>
  <c r="M1504" i="13"/>
  <c r="L1505" i="13"/>
  <c r="M1505" i="13"/>
  <c r="L1506" i="13"/>
  <c r="M1506" i="13"/>
  <c r="L1507" i="13"/>
  <c r="M1507" i="13"/>
  <c r="L1508" i="13"/>
  <c r="M1508" i="13"/>
  <c r="L1509" i="13"/>
  <c r="M1509" i="13"/>
  <c r="L1510" i="13"/>
  <c r="M1510" i="13"/>
  <c r="L1511" i="13"/>
  <c r="M1511" i="13"/>
  <c r="L1512" i="13"/>
  <c r="M1512" i="13"/>
  <c r="L1513" i="13"/>
  <c r="M1513" i="13"/>
  <c r="L1514" i="13"/>
  <c r="M1514" i="13"/>
  <c r="L1515" i="13"/>
  <c r="M1515" i="13"/>
  <c r="L1516" i="13"/>
  <c r="M1516" i="13"/>
  <c r="L1517" i="13"/>
  <c r="M1517" i="13"/>
  <c r="L1518" i="13"/>
  <c r="M1518" i="13"/>
  <c r="L1519" i="13"/>
  <c r="M1519" i="13"/>
  <c r="L1520" i="13"/>
  <c r="M1520" i="13"/>
  <c r="L1521" i="13"/>
  <c r="M1521" i="13"/>
  <c r="L1522" i="13"/>
  <c r="M1522" i="13"/>
  <c r="L1523" i="13"/>
  <c r="M1523" i="13"/>
  <c r="L1524" i="13"/>
  <c r="M1524" i="13"/>
  <c r="L1525" i="13"/>
  <c r="M1525" i="13"/>
  <c r="L1526" i="13"/>
  <c r="M1526" i="13"/>
  <c r="L1527" i="13"/>
  <c r="M1527" i="13"/>
  <c r="L1528" i="13"/>
  <c r="M1528" i="13"/>
  <c r="L1529" i="13"/>
  <c r="M1529" i="13"/>
  <c r="L1530" i="13"/>
  <c r="M1530" i="13"/>
  <c r="L1531" i="13"/>
  <c r="M1531" i="13"/>
  <c r="L1532" i="13"/>
  <c r="M1532" i="13"/>
  <c r="L1533" i="13"/>
  <c r="M1533" i="13"/>
  <c r="L1534" i="13"/>
  <c r="M1534" i="13"/>
  <c r="L1535" i="13"/>
  <c r="M1535" i="13"/>
  <c r="L1536" i="13"/>
  <c r="M1536" i="13"/>
  <c r="L1537" i="13"/>
  <c r="M1537" i="13"/>
  <c r="L1538" i="13"/>
  <c r="M1538" i="13"/>
  <c r="L1539" i="13"/>
  <c r="M1539" i="13"/>
  <c r="L1540" i="13"/>
  <c r="M1540" i="13"/>
  <c r="L1541" i="13"/>
  <c r="M1541" i="13"/>
  <c r="L1542" i="13"/>
  <c r="M1542" i="13"/>
  <c r="L1543" i="13"/>
  <c r="M1543" i="13"/>
  <c r="L1544" i="13"/>
  <c r="M1544" i="13"/>
  <c r="L1545" i="13"/>
  <c r="M1545" i="13"/>
  <c r="L1546" i="13"/>
  <c r="M1546" i="13"/>
  <c r="L1547" i="13"/>
  <c r="M1547" i="13"/>
  <c r="L1548" i="13"/>
  <c r="M1548" i="13"/>
  <c r="L1549" i="13"/>
  <c r="M1549" i="13"/>
  <c r="L1550" i="13"/>
  <c r="M1550" i="13"/>
  <c r="L1551" i="13"/>
  <c r="M1551" i="13"/>
  <c r="L1552" i="13"/>
  <c r="M1552" i="13"/>
  <c r="L1553" i="13"/>
  <c r="M1553" i="13"/>
  <c r="L1554" i="13"/>
  <c r="M1554" i="13"/>
  <c r="L1555" i="13"/>
  <c r="M1555" i="13"/>
  <c r="L1556" i="13"/>
  <c r="M1556" i="13"/>
  <c r="L1557" i="13"/>
  <c r="M1557" i="13"/>
  <c r="L1558" i="13"/>
  <c r="M1558" i="13"/>
  <c r="L1559" i="13"/>
  <c r="M1559" i="13"/>
  <c r="L1560" i="13"/>
  <c r="M1560" i="13"/>
  <c r="L1561" i="13"/>
  <c r="M1561" i="13"/>
  <c r="L1562" i="13"/>
  <c r="M1562" i="13"/>
  <c r="L1563" i="13"/>
  <c r="M1563" i="13"/>
  <c r="L1564" i="13"/>
  <c r="M1564" i="13"/>
  <c r="L1565" i="13"/>
  <c r="M1565" i="13"/>
  <c r="L1566" i="13"/>
  <c r="M1566" i="13"/>
  <c r="L1567" i="13"/>
  <c r="M1567" i="13"/>
  <c r="L1568" i="13"/>
  <c r="M1568" i="13"/>
  <c r="L1569" i="13"/>
  <c r="M1569" i="13"/>
  <c r="L1570" i="13"/>
  <c r="M1570" i="13"/>
  <c r="L1571" i="13"/>
  <c r="M1571" i="13"/>
  <c r="L1572" i="13"/>
  <c r="M1572" i="13"/>
  <c r="L1573" i="13"/>
  <c r="M1573" i="13"/>
  <c r="L1574" i="13"/>
  <c r="M1574" i="13"/>
  <c r="L1575" i="13"/>
  <c r="M1575" i="13"/>
  <c r="L1576" i="13"/>
  <c r="M1576" i="13"/>
  <c r="L1577" i="13"/>
  <c r="M1577" i="13"/>
  <c r="L1578" i="13"/>
  <c r="M1578" i="13"/>
  <c r="L1579" i="13"/>
  <c r="M1579" i="13"/>
  <c r="L1580" i="13"/>
  <c r="M1580" i="13"/>
  <c r="L1581" i="13"/>
  <c r="M1581" i="13"/>
  <c r="L1582" i="13"/>
  <c r="M1582" i="13"/>
  <c r="L1583" i="13"/>
  <c r="M1583" i="13"/>
  <c r="L1584" i="13"/>
  <c r="M1584" i="13"/>
  <c r="L1585" i="13"/>
  <c r="M1585" i="13"/>
  <c r="L1586" i="13"/>
  <c r="M1586" i="13"/>
  <c r="L1587" i="13"/>
  <c r="M1587" i="13"/>
  <c r="L1588" i="13"/>
  <c r="M1588" i="13"/>
  <c r="L1589" i="13"/>
  <c r="M1589" i="13"/>
  <c r="L1590" i="13"/>
  <c r="M1590" i="13"/>
  <c r="L1591" i="13"/>
  <c r="M1591" i="13"/>
  <c r="L1592" i="13"/>
  <c r="M1592" i="13"/>
  <c r="L1593" i="13"/>
  <c r="M1593" i="13"/>
  <c r="L1594" i="13"/>
  <c r="M1594" i="13"/>
  <c r="L1595" i="13"/>
  <c r="M1595" i="13"/>
  <c r="L1596" i="13"/>
  <c r="M1596" i="13"/>
  <c r="L1597" i="13"/>
  <c r="M1597" i="13"/>
  <c r="L1598" i="13"/>
  <c r="M1598" i="13"/>
  <c r="L1599" i="13"/>
  <c r="M1599" i="13"/>
  <c r="L1600" i="13"/>
  <c r="M1600" i="13"/>
  <c r="L1601" i="13"/>
  <c r="M1601" i="13"/>
  <c r="L1602" i="13"/>
  <c r="M1602" i="13"/>
  <c r="L1603" i="13"/>
  <c r="M1603" i="13"/>
  <c r="L1604" i="13"/>
  <c r="M1604" i="13"/>
  <c r="L1605" i="13"/>
  <c r="M1605" i="13"/>
  <c r="L1606" i="13"/>
  <c r="M1606" i="13"/>
  <c r="L1607" i="13"/>
  <c r="M1607" i="13"/>
  <c r="L1608" i="13"/>
  <c r="M1608" i="13"/>
  <c r="L1609" i="13"/>
  <c r="M1609" i="13"/>
  <c r="L1610" i="13"/>
  <c r="M1610" i="13"/>
  <c r="L1611" i="13"/>
  <c r="M1611" i="13"/>
  <c r="L1612" i="13"/>
  <c r="M1612" i="13"/>
  <c r="L1613" i="13"/>
  <c r="M1613" i="13"/>
  <c r="L1614" i="13"/>
  <c r="M1614" i="13"/>
  <c r="L1615" i="13"/>
  <c r="M1615" i="13"/>
  <c r="L1616" i="13"/>
  <c r="M1616" i="13"/>
  <c r="L1617" i="13"/>
  <c r="M1617" i="13"/>
  <c r="L1618" i="13"/>
  <c r="M1618" i="13"/>
  <c r="L1619" i="13"/>
  <c r="M1619" i="13"/>
  <c r="L1620" i="13"/>
  <c r="M1620" i="13"/>
  <c r="L1621" i="13"/>
  <c r="M1621" i="13"/>
  <c r="L1622" i="13"/>
  <c r="M1622" i="13"/>
  <c r="L1623" i="13"/>
  <c r="M1623" i="13"/>
  <c r="L1624" i="13"/>
  <c r="M1624" i="13"/>
  <c r="L1625" i="13"/>
  <c r="M1625" i="13"/>
  <c r="L1626" i="13"/>
  <c r="M1626" i="13"/>
  <c r="L1627" i="13"/>
  <c r="M1627" i="13"/>
  <c r="L1628" i="13"/>
  <c r="M1628" i="13"/>
  <c r="L1629" i="13"/>
  <c r="M1629" i="13"/>
  <c r="L1630" i="13"/>
  <c r="M1630" i="13"/>
  <c r="L1631" i="13"/>
  <c r="M1631" i="13"/>
  <c r="L1632" i="13"/>
  <c r="M1632" i="13"/>
  <c r="L1633" i="13"/>
  <c r="M1633" i="13"/>
  <c r="L1634" i="13"/>
  <c r="M1634" i="13"/>
  <c r="L1635" i="13"/>
  <c r="M1635" i="13"/>
  <c r="L1636" i="13"/>
  <c r="M1636" i="13"/>
  <c r="L1637" i="13"/>
  <c r="M1637" i="13"/>
  <c r="L1638" i="13"/>
  <c r="M1638" i="13"/>
  <c r="L1639" i="13"/>
  <c r="M1639" i="13"/>
  <c r="L1640" i="13"/>
  <c r="M1640" i="13"/>
  <c r="L1641" i="13"/>
  <c r="M1641" i="13"/>
  <c r="L1642" i="13"/>
  <c r="M1642" i="13"/>
  <c r="L1643" i="13"/>
  <c r="M1643" i="13"/>
  <c r="L1644" i="13"/>
  <c r="M1644" i="13"/>
  <c r="L1645" i="13"/>
  <c r="M1645" i="13"/>
  <c r="L1646" i="13"/>
  <c r="M1646" i="13"/>
  <c r="L1647" i="13"/>
  <c r="M1647" i="13"/>
  <c r="L1648" i="13"/>
  <c r="M1648" i="13"/>
  <c r="L1649" i="13"/>
  <c r="M1649" i="13"/>
  <c r="L1650" i="13"/>
  <c r="M1650" i="13"/>
  <c r="L1651" i="13"/>
  <c r="M1651" i="13"/>
  <c r="L1652" i="13"/>
  <c r="M1652" i="13"/>
  <c r="L1653" i="13"/>
  <c r="M1653" i="13"/>
  <c r="L1654" i="13"/>
  <c r="M1654" i="13"/>
  <c r="L1655" i="13"/>
  <c r="M1655" i="13"/>
  <c r="L1656" i="13"/>
  <c r="M1656" i="13"/>
  <c r="L1657" i="13"/>
  <c r="M1657" i="13"/>
  <c r="L1658" i="13"/>
  <c r="M1658" i="13"/>
  <c r="L1659" i="13"/>
  <c r="M1659" i="13"/>
  <c r="L1660" i="13"/>
  <c r="M1660" i="13"/>
  <c r="L1661" i="13"/>
  <c r="M1661" i="13"/>
  <c r="L1662" i="13"/>
  <c r="M1662" i="13"/>
  <c r="L1663" i="13"/>
  <c r="M1663" i="13"/>
  <c r="L1664" i="13"/>
  <c r="M1664" i="13"/>
  <c r="L1665" i="13"/>
  <c r="M1665" i="13"/>
  <c r="L1666" i="13"/>
  <c r="M1666" i="13"/>
  <c r="L1667" i="13"/>
  <c r="M1667" i="13"/>
  <c r="L1668" i="13"/>
  <c r="M1668" i="13"/>
  <c r="L1669" i="13"/>
  <c r="M1669" i="13"/>
  <c r="L1670" i="13"/>
  <c r="M1670" i="13"/>
  <c r="L1671" i="13"/>
  <c r="M1671" i="13"/>
  <c r="L1672" i="13"/>
  <c r="M1672" i="13"/>
  <c r="L1673" i="13"/>
  <c r="M1673" i="13"/>
  <c r="L1674" i="13"/>
  <c r="M1674" i="13"/>
  <c r="L1675" i="13"/>
  <c r="M1675" i="13"/>
  <c r="L1676" i="13"/>
  <c r="M1676" i="13"/>
  <c r="L1677" i="13"/>
  <c r="M1677" i="13"/>
  <c r="L1678" i="13"/>
  <c r="M1678" i="13"/>
  <c r="L1679" i="13"/>
  <c r="M1679" i="13"/>
  <c r="L1680" i="13"/>
  <c r="M1680" i="13"/>
  <c r="L1681" i="13"/>
  <c r="M1681" i="13"/>
  <c r="L1682" i="13"/>
  <c r="M1682" i="13"/>
  <c r="L1683" i="13"/>
  <c r="M1683" i="13"/>
  <c r="L1684" i="13"/>
  <c r="M1684" i="13"/>
  <c r="L1685" i="13"/>
  <c r="M1685" i="13"/>
  <c r="L1686" i="13"/>
  <c r="M1686" i="13"/>
  <c r="L1687" i="13"/>
  <c r="M1687" i="13"/>
  <c r="L1688" i="13"/>
  <c r="M1688" i="13"/>
  <c r="L1689" i="13"/>
  <c r="M1689" i="13"/>
  <c r="L1690" i="13"/>
  <c r="M1690" i="13"/>
  <c r="L1691" i="13"/>
  <c r="M1691" i="13"/>
  <c r="L1692" i="13"/>
  <c r="M1692" i="13"/>
  <c r="L1693" i="13"/>
  <c r="M1693" i="13"/>
  <c r="L1694" i="13"/>
  <c r="M1694" i="13"/>
  <c r="L1695" i="13"/>
  <c r="M1695" i="13"/>
  <c r="L1696" i="13"/>
  <c r="M1696" i="13"/>
  <c r="L1697" i="13"/>
  <c r="M1697" i="13"/>
  <c r="L1698" i="13"/>
  <c r="M1698" i="13"/>
  <c r="L1699" i="13"/>
  <c r="M1699" i="13"/>
  <c r="L1700" i="13"/>
  <c r="M1700" i="13"/>
  <c r="L1701" i="13"/>
  <c r="M1701" i="13"/>
  <c r="L1702" i="13"/>
  <c r="M1702" i="13"/>
  <c r="L1703" i="13"/>
  <c r="M1703" i="13"/>
  <c r="L1704" i="13"/>
  <c r="M1704" i="13"/>
  <c r="L1705" i="13"/>
  <c r="M1705" i="13"/>
  <c r="L1706" i="13"/>
  <c r="M1706" i="13"/>
  <c r="L1707" i="13"/>
  <c r="M1707" i="13"/>
  <c r="L1708" i="13"/>
  <c r="M1708" i="13"/>
  <c r="L1709" i="13"/>
  <c r="M1709" i="13"/>
  <c r="L1710" i="13"/>
  <c r="M1710" i="13"/>
  <c r="L1711" i="13"/>
  <c r="M1711" i="13"/>
  <c r="L1712" i="13"/>
  <c r="M1712" i="13"/>
  <c r="L1713" i="13"/>
  <c r="M1713" i="13"/>
  <c r="L1714" i="13"/>
  <c r="M1714" i="13"/>
  <c r="L1715" i="13"/>
  <c r="M1715" i="13"/>
  <c r="L1716" i="13"/>
  <c r="M1716" i="13"/>
  <c r="L1717" i="13"/>
  <c r="M1717" i="13"/>
  <c r="L1718" i="13"/>
  <c r="M1718" i="13"/>
  <c r="L1719" i="13"/>
  <c r="M1719" i="13"/>
  <c r="L1720" i="13"/>
  <c r="M1720" i="13"/>
  <c r="L1721" i="13"/>
  <c r="M1721" i="13"/>
  <c r="L1722" i="13"/>
  <c r="M1722" i="13"/>
  <c r="L1723" i="13"/>
  <c r="M1723" i="13"/>
  <c r="L1724" i="13"/>
  <c r="M1724" i="13"/>
  <c r="L1725" i="13"/>
  <c r="M1725" i="13"/>
  <c r="L1726" i="13"/>
  <c r="M1726" i="13"/>
  <c r="L1727" i="13"/>
  <c r="M1727" i="13"/>
  <c r="L1728" i="13"/>
  <c r="M1728" i="13"/>
  <c r="L1729" i="13"/>
  <c r="M1729" i="13"/>
  <c r="L1730" i="13"/>
  <c r="M1730" i="13"/>
  <c r="L1731" i="13"/>
  <c r="M1731" i="13"/>
  <c r="L1732" i="13"/>
  <c r="M1732" i="13"/>
  <c r="L1733" i="13"/>
  <c r="M1733" i="13"/>
  <c r="L1734" i="13"/>
  <c r="M1734" i="13"/>
  <c r="L1735" i="13"/>
  <c r="M1735" i="13"/>
  <c r="L1736" i="13"/>
  <c r="M1736" i="13"/>
  <c r="L1737" i="13"/>
  <c r="M1737" i="13"/>
  <c r="L1738" i="13"/>
  <c r="M1738" i="13"/>
  <c r="L1739" i="13"/>
  <c r="M1739" i="13"/>
  <c r="L1740" i="13"/>
  <c r="M1740" i="13"/>
  <c r="L1741" i="13"/>
  <c r="M1741" i="13"/>
  <c r="L1742" i="13"/>
  <c r="M1742" i="13"/>
  <c r="L1743" i="13"/>
  <c r="M1743" i="13"/>
  <c r="L1744" i="13"/>
  <c r="M1744" i="13"/>
  <c r="L1745" i="13"/>
  <c r="M1745" i="13"/>
  <c r="L1746" i="13"/>
  <c r="M1746" i="13"/>
  <c r="L1747" i="13"/>
  <c r="M1747" i="13"/>
  <c r="L1748" i="13"/>
  <c r="M1748" i="13"/>
  <c r="L1749" i="13"/>
  <c r="M1749" i="13"/>
  <c r="L1750" i="13"/>
  <c r="M1750" i="13"/>
  <c r="L1751" i="13"/>
  <c r="M1751" i="13"/>
  <c r="L1752" i="13"/>
  <c r="M1752" i="13"/>
  <c r="L1753" i="13"/>
  <c r="M1753" i="13"/>
  <c r="L1754" i="13"/>
  <c r="M1754" i="13"/>
  <c r="L1755" i="13"/>
  <c r="M1755" i="13"/>
  <c r="L1756" i="13"/>
  <c r="M1756" i="13"/>
  <c r="L1757" i="13"/>
  <c r="M1757" i="13"/>
  <c r="L1758" i="13"/>
  <c r="M1758" i="13"/>
  <c r="L1759" i="13"/>
  <c r="M1759" i="13"/>
  <c r="L1760" i="13"/>
  <c r="M1760" i="13"/>
  <c r="L1761" i="13"/>
  <c r="M1761" i="13"/>
  <c r="L1762" i="13"/>
  <c r="M1762" i="13"/>
  <c r="L1763" i="13"/>
  <c r="M1763" i="13"/>
  <c r="L1764" i="13"/>
  <c r="M1764" i="13"/>
  <c r="L1765" i="13"/>
  <c r="M1765" i="13"/>
  <c r="L1766" i="13"/>
  <c r="M1766" i="13"/>
  <c r="L1767" i="13"/>
  <c r="M1767" i="13"/>
  <c r="L1768" i="13"/>
  <c r="M1768" i="13"/>
  <c r="L1769" i="13"/>
  <c r="M1769" i="13"/>
  <c r="L1770" i="13"/>
  <c r="M1770" i="13"/>
  <c r="L1771" i="13"/>
  <c r="M1771" i="13"/>
  <c r="L1772" i="13"/>
  <c r="M1772" i="13"/>
  <c r="L1773" i="13"/>
  <c r="M1773" i="13"/>
  <c r="L1774" i="13"/>
  <c r="M1774" i="13"/>
  <c r="L1775" i="13"/>
  <c r="M1775" i="13"/>
  <c r="L1776" i="13"/>
  <c r="M1776" i="13"/>
  <c r="L1777" i="13"/>
  <c r="M1777" i="13"/>
  <c r="L1778" i="13"/>
  <c r="M1778" i="13"/>
  <c r="L1779" i="13"/>
  <c r="M1779" i="13"/>
  <c r="L1780" i="13"/>
  <c r="M1780" i="13"/>
  <c r="L1781" i="13"/>
  <c r="M1781" i="13"/>
  <c r="L1782" i="13"/>
  <c r="M1782" i="13"/>
  <c r="L1783" i="13"/>
  <c r="M1783" i="13"/>
  <c r="L1784" i="13"/>
  <c r="M1784" i="13"/>
  <c r="L1785" i="13"/>
  <c r="M1785" i="13"/>
  <c r="L1786" i="13"/>
  <c r="M1786" i="13"/>
  <c r="L1787" i="13"/>
  <c r="M1787" i="13"/>
  <c r="L1788" i="13"/>
  <c r="M1788" i="13"/>
  <c r="L1789" i="13"/>
  <c r="M1789" i="13"/>
  <c r="L1790" i="13"/>
  <c r="M1790" i="13"/>
  <c r="L1791" i="13"/>
  <c r="M1791" i="13"/>
  <c r="L1792" i="13"/>
  <c r="M1792" i="13"/>
  <c r="L1793" i="13"/>
  <c r="M1793" i="13"/>
  <c r="L1794" i="13"/>
  <c r="M1794" i="13"/>
  <c r="L1795" i="13"/>
  <c r="M1795" i="13"/>
  <c r="L1796" i="13"/>
  <c r="M1796" i="13"/>
  <c r="L1797" i="13"/>
  <c r="M1797" i="13"/>
  <c r="L1798" i="13"/>
  <c r="M1798" i="13"/>
  <c r="L1799" i="13"/>
  <c r="M1799" i="13"/>
  <c r="L1800" i="13"/>
  <c r="M1800" i="13"/>
  <c r="L1801" i="13"/>
  <c r="M1801" i="13"/>
  <c r="L1802" i="13"/>
  <c r="M1802" i="13"/>
  <c r="L1803" i="13"/>
  <c r="M1803" i="13"/>
  <c r="L1804" i="13"/>
  <c r="M1804" i="13"/>
  <c r="L1805" i="13"/>
  <c r="M1805" i="13"/>
  <c r="L1806" i="13"/>
  <c r="M1806" i="13"/>
  <c r="L1807" i="13"/>
  <c r="M1807" i="13"/>
  <c r="L1808" i="13"/>
  <c r="M1808" i="13"/>
  <c r="L1809" i="13"/>
  <c r="M1809" i="13"/>
  <c r="L1810" i="13"/>
  <c r="M1810" i="13"/>
  <c r="L1811" i="13"/>
  <c r="M1811" i="13"/>
  <c r="L1812" i="13"/>
  <c r="M1812" i="13"/>
  <c r="L1813" i="13"/>
  <c r="M1813" i="13"/>
  <c r="L1814" i="13"/>
  <c r="M1814" i="13"/>
  <c r="L1815" i="13"/>
  <c r="M1815" i="13"/>
  <c r="L1816" i="13"/>
  <c r="M1816" i="13"/>
  <c r="L1817" i="13"/>
  <c r="M1817" i="13"/>
  <c r="L1818" i="13"/>
  <c r="M1818" i="13"/>
  <c r="L1819" i="13"/>
  <c r="M1819" i="13"/>
  <c r="L1820" i="13"/>
  <c r="M1820" i="13"/>
  <c r="L1821" i="13"/>
  <c r="M1821" i="13"/>
  <c r="L1822" i="13"/>
  <c r="M1822" i="13"/>
  <c r="L1823" i="13"/>
  <c r="M1823" i="13"/>
  <c r="L1824" i="13"/>
  <c r="M1824" i="13"/>
  <c r="L1825" i="13"/>
  <c r="M1825" i="13"/>
  <c r="L1826" i="13"/>
  <c r="M1826" i="13"/>
  <c r="L1827" i="13"/>
  <c r="M1827" i="13"/>
  <c r="L1828" i="13"/>
  <c r="M1828" i="13"/>
  <c r="L1829" i="13"/>
  <c r="M1829" i="13"/>
  <c r="L1830" i="13"/>
  <c r="M1830" i="13"/>
  <c r="L1831" i="13"/>
  <c r="M1831" i="13"/>
  <c r="L1832" i="13"/>
  <c r="M1832" i="13"/>
  <c r="L1833" i="13"/>
  <c r="M1833" i="13"/>
  <c r="L1834" i="13"/>
  <c r="M1834" i="13"/>
  <c r="L1835" i="13"/>
  <c r="M1835" i="13"/>
  <c r="L1836" i="13"/>
  <c r="M1836" i="13"/>
  <c r="L1837" i="13"/>
  <c r="M1837" i="13"/>
  <c r="L1838" i="13"/>
  <c r="M1838" i="13"/>
  <c r="L1839" i="13"/>
  <c r="M1839" i="13"/>
  <c r="L1840" i="13"/>
  <c r="M1840" i="13"/>
  <c r="L1841" i="13"/>
  <c r="M1841" i="13"/>
  <c r="L1842" i="13"/>
  <c r="M1842" i="13"/>
  <c r="L1843" i="13"/>
  <c r="M1843" i="13"/>
  <c r="L1844" i="13"/>
  <c r="M1844" i="13"/>
  <c r="L1845" i="13"/>
  <c r="M1845" i="13"/>
  <c r="L1846" i="13"/>
  <c r="M1846" i="13"/>
  <c r="L1847" i="13"/>
  <c r="M1847" i="13"/>
  <c r="L1848" i="13"/>
  <c r="M1848" i="13"/>
  <c r="L1849" i="13"/>
  <c r="M1849" i="13"/>
  <c r="L1850" i="13"/>
  <c r="M1850" i="13"/>
  <c r="L1851" i="13"/>
  <c r="M1851" i="13"/>
  <c r="L1852" i="13"/>
  <c r="M1852" i="13"/>
  <c r="L1853" i="13"/>
  <c r="M1853" i="13"/>
  <c r="L1854" i="13"/>
  <c r="M1854" i="13"/>
  <c r="L1855" i="13"/>
  <c r="M1855" i="13"/>
  <c r="L1856" i="13"/>
  <c r="M1856" i="13"/>
  <c r="L1857" i="13"/>
  <c r="M1857" i="13"/>
  <c r="L1858" i="13"/>
  <c r="M1858" i="13"/>
  <c r="L1859" i="13"/>
  <c r="M1859" i="13"/>
  <c r="L1860" i="13"/>
  <c r="M1860" i="13"/>
  <c r="L1861" i="13"/>
  <c r="M1861" i="13"/>
  <c r="L1862" i="13"/>
  <c r="M1862" i="13"/>
  <c r="L1863" i="13"/>
  <c r="M1863" i="13"/>
  <c r="L1864" i="13"/>
  <c r="M1864" i="13"/>
  <c r="L1865" i="13"/>
  <c r="M1865" i="13"/>
  <c r="L1866" i="13"/>
  <c r="M1866" i="13"/>
  <c r="L1867" i="13"/>
  <c r="M1867" i="13"/>
  <c r="L1868" i="13"/>
  <c r="M1868" i="13"/>
  <c r="L1869" i="13"/>
  <c r="M1869" i="13"/>
  <c r="L1870" i="13"/>
  <c r="M1870" i="13"/>
  <c r="L1871" i="13"/>
  <c r="M1871" i="13"/>
  <c r="L1872" i="13"/>
  <c r="M1872" i="13"/>
  <c r="L1873" i="13"/>
  <c r="M1873" i="13"/>
  <c r="L1874" i="13"/>
  <c r="M1874" i="13"/>
  <c r="L1875" i="13"/>
  <c r="M1875" i="13"/>
  <c r="L1876" i="13"/>
  <c r="M1876" i="13"/>
  <c r="L1877" i="13"/>
  <c r="M1877" i="13"/>
  <c r="L1878" i="13"/>
  <c r="M1878" i="13"/>
  <c r="L1879" i="13"/>
  <c r="M1879" i="13"/>
  <c r="L1880" i="13"/>
  <c r="M1880" i="13"/>
  <c r="L1881" i="13"/>
  <c r="M1881" i="13"/>
  <c r="L1882" i="13"/>
  <c r="M1882" i="13"/>
  <c r="L1883" i="13"/>
  <c r="M1883" i="13"/>
  <c r="L1884" i="13"/>
  <c r="M1884" i="13"/>
  <c r="L1885" i="13"/>
  <c r="M1885" i="13"/>
  <c r="L1886" i="13"/>
  <c r="M1886" i="13"/>
  <c r="L1887" i="13"/>
  <c r="M1887" i="13"/>
  <c r="L1888" i="13"/>
  <c r="M1888" i="13"/>
  <c r="L1889" i="13"/>
  <c r="M1889" i="13"/>
  <c r="L1890" i="13"/>
  <c r="M1890" i="13"/>
  <c r="L1891" i="13"/>
  <c r="M1891" i="13"/>
  <c r="L1892" i="13"/>
  <c r="M1892" i="13"/>
  <c r="L1893" i="13"/>
  <c r="M1893" i="13"/>
  <c r="L1894" i="13"/>
  <c r="M1894" i="13"/>
  <c r="L1895" i="13"/>
  <c r="M1895" i="13"/>
  <c r="L1896" i="13"/>
  <c r="M1896" i="13"/>
  <c r="L1897" i="13"/>
  <c r="M1897" i="13"/>
  <c r="L1898" i="13"/>
  <c r="M1898" i="13"/>
  <c r="L1899" i="13"/>
  <c r="M1899" i="13"/>
  <c r="L1900" i="13"/>
  <c r="M1900" i="13"/>
  <c r="L1901" i="13"/>
  <c r="M1901" i="13"/>
  <c r="L1902" i="13"/>
  <c r="M1902" i="13"/>
  <c r="L1903" i="13"/>
  <c r="M1903" i="13"/>
  <c r="L1904" i="13"/>
  <c r="M1904" i="13"/>
  <c r="L1905" i="13"/>
  <c r="M1905" i="13"/>
  <c r="L1906" i="13"/>
  <c r="M1906" i="13"/>
  <c r="L1907" i="13"/>
  <c r="M1907" i="13"/>
  <c r="L1908" i="13"/>
  <c r="M1908" i="13"/>
  <c r="L1909" i="13"/>
  <c r="M1909" i="13"/>
  <c r="L1910" i="13"/>
  <c r="M1910" i="13"/>
  <c r="L1911" i="13"/>
  <c r="M1911" i="13"/>
  <c r="L1912" i="13"/>
  <c r="M1912" i="13"/>
  <c r="L1913" i="13"/>
  <c r="M1913" i="13"/>
  <c r="L1914" i="13"/>
  <c r="M1914" i="13"/>
  <c r="L1915" i="13"/>
  <c r="M1915" i="13"/>
  <c r="L1916" i="13"/>
  <c r="M1916" i="13"/>
  <c r="L1917" i="13"/>
  <c r="M1917" i="13"/>
  <c r="L1918" i="13"/>
  <c r="M1918" i="13"/>
  <c r="L1919" i="13"/>
  <c r="M1919" i="13"/>
  <c r="L1920" i="13"/>
  <c r="M1920" i="13"/>
  <c r="L1921" i="13"/>
  <c r="M1921" i="13"/>
  <c r="L1922" i="13"/>
  <c r="M1922" i="13"/>
  <c r="L1923" i="13"/>
  <c r="M1923" i="13"/>
  <c r="L1924" i="13"/>
  <c r="M1924" i="13"/>
  <c r="L1925" i="13"/>
  <c r="M1925" i="13"/>
  <c r="L1926" i="13"/>
  <c r="M1926" i="13"/>
  <c r="L1927" i="13"/>
  <c r="M1927" i="13"/>
  <c r="L1928" i="13"/>
  <c r="M1928" i="13"/>
  <c r="L1929" i="13"/>
  <c r="M1929" i="13"/>
  <c r="L1930" i="13"/>
  <c r="M1930" i="13"/>
  <c r="L1931" i="13"/>
  <c r="M1931" i="13"/>
  <c r="L1932" i="13"/>
  <c r="M1932" i="13"/>
  <c r="L1933" i="13"/>
  <c r="M1933" i="13"/>
  <c r="L1934" i="13"/>
  <c r="M1934" i="13"/>
  <c r="L1935" i="13"/>
  <c r="M1935" i="13"/>
  <c r="L1936" i="13"/>
  <c r="M1936" i="13"/>
  <c r="L1937" i="13"/>
  <c r="M1937" i="13"/>
  <c r="L1938" i="13"/>
  <c r="M1938" i="13"/>
  <c r="L1939" i="13"/>
  <c r="M1939" i="13"/>
  <c r="L1940" i="13"/>
  <c r="M1940" i="13"/>
  <c r="L1941" i="13"/>
  <c r="M1941" i="13"/>
  <c r="L1942" i="13"/>
  <c r="M1942" i="13"/>
  <c r="L1943" i="13"/>
  <c r="M1943" i="13"/>
  <c r="L1944" i="13"/>
  <c r="M1944" i="13"/>
  <c r="L1945" i="13"/>
  <c r="M1945" i="13"/>
  <c r="L1946" i="13"/>
  <c r="M1946" i="13"/>
  <c r="L1947" i="13"/>
  <c r="M1947" i="13"/>
  <c r="L1948" i="13"/>
  <c r="M1948" i="13"/>
  <c r="L1949" i="13"/>
  <c r="M1949" i="13"/>
  <c r="L1950" i="13"/>
  <c r="M1950" i="13"/>
  <c r="L1951" i="13"/>
  <c r="M1951" i="13"/>
  <c r="L1952" i="13"/>
  <c r="M1952" i="13"/>
  <c r="L1953" i="13"/>
  <c r="M1953" i="13"/>
  <c r="L1954" i="13"/>
  <c r="M1954" i="13"/>
  <c r="L1955" i="13"/>
  <c r="M1955" i="13"/>
  <c r="L1956" i="13"/>
  <c r="M1956" i="13"/>
  <c r="L1957" i="13"/>
  <c r="M1957" i="13"/>
  <c r="L1958" i="13"/>
  <c r="M1958" i="13"/>
  <c r="L1959" i="13"/>
  <c r="M1959" i="13"/>
  <c r="L1960" i="13"/>
  <c r="M1960" i="13"/>
  <c r="L1961" i="13"/>
  <c r="M1961" i="13"/>
  <c r="L1962" i="13"/>
  <c r="M1962" i="13"/>
  <c r="L1963" i="13"/>
  <c r="M1963" i="13"/>
  <c r="L1964" i="13"/>
  <c r="M1964" i="13"/>
  <c r="L1965" i="13"/>
  <c r="M1965" i="13"/>
  <c r="L1966" i="13"/>
  <c r="M1966" i="13"/>
  <c r="L1967" i="13"/>
  <c r="M1967" i="13"/>
  <c r="L1968" i="13"/>
  <c r="M1968" i="13"/>
  <c r="L1969" i="13"/>
  <c r="M1969" i="13"/>
  <c r="L1970" i="13"/>
  <c r="M1970" i="13"/>
  <c r="L1971" i="13"/>
  <c r="M1971" i="13"/>
  <c r="L1972" i="13"/>
  <c r="M1972" i="13"/>
  <c r="L1973" i="13"/>
  <c r="M1973" i="13"/>
  <c r="L1974" i="13"/>
  <c r="M1974" i="13"/>
  <c r="L1975" i="13"/>
  <c r="M1975" i="13"/>
  <c r="L1976" i="13"/>
  <c r="M1976" i="13"/>
  <c r="L1977" i="13"/>
  <c r="M1977" i="13"/>
  <c r="L1978" i="13"/>
  <c r="M1978" i="13"/>
  <c r="L1979" i="13"/>
  <c r="M1979" i="13"/>
  <c r="L1980" i="13"/>
  <c r="M1980" i="13"/>
  <c r="L1981" i="13"/>
  <c r="M1981" i="13"/>
  <c r="L1982" i="13"/>
  <c r="M1982" i="13"/>
  <c r="L1983" i="13"/>
  <c r="M1983" i="13"/>
  <c r="L1984" i="13"/>
  <c r="M1984" i="13"/>
  <c r="L1985" i="13"/>
  <c r="M1985" i="13"/>
  <c r="L1986" i="13"/>
  <c r="M1986" i="13"/>
  <c r="L1987" i="13"/>
  <c r="M1987" i="13"/>
  <c r="L1988" i="13"/>
  <c r="M1988" i="13"/>
  <c r="L1989" i="13"/>
  <c r="M1989" i="13"/>
  <c r="L1990" i="13"/>
  <c r="M1990" i="13"/>
  <c r="L1991" i="13"/>
  <c r="M1991" i="13"/>
  <c r="L1992" i="13"/>
  <c r="M1992" i="13"/>
  <c r="L1993" i="13"/>
  <c r="M1993" i="13"/>
  <c r="L1994" i="13"/>
  <c r="M1994" i="13"/>
  <c r="L1995" i="13"/>
  <c r="M1995" i="13"/>
  <c r="L1996" i="13"/>
  <c r="M1996" i="13"/>
  <c r="L1997" i="13"/>
  <c r="M1997" i="13"/>
  <c r="L1998" i="13"/>
  <c r="M1998" i="13"/>
  <c r="L1999" i="13"/>
  <c r="M1999" i="13"/>
  <c r="L2000" i="13"/>
  <c r="M2000" i="13"/>
  <c r="L2001" i="13"/>
  <c r="M2001" i="13"/>
  <c r="L2002" i="13"/>
  <c r="M2002" i="13"/>
  <c r="L2003" i="13"/>
  <c r="M2003" i="13"/>
  <c r="L2004" i="13"/>
  <c r="M2004" i="13"/>
  <c r="L2005" i="13"/>
  <c r="M2005" i="13"/>
  <c r="L2006" i="13"/>
  <c r="M2006" i="13"/>
  <c r="L2007" i="13"/>
  <c r="M2007" i="13"/>
  <c r="L2008" i="13"/>
  <c r="M2008" i="13"/>
  <c r="L2009" i="13"/>
  <c r="M2009" i="13"/>
  <c r="L2010" i="13"/>
  <c r="M2010" i="13"/>
  <c r="L2011" i="13"/>
  <c r="M2011" i="13"/>
  <c r="L2012" i="13"/>
  <c r="M2012" i="13"/>
  <c r="L2013" i="13"/>
  <c r="M2013" i="13"/>
  <c r="L2014" i="13"/>
  <c r="M2014" i="13"/>
  <c r="L2015" i="13"/>
  <c r="M2015" i="13"/>
  <c r="L2016" i="13"/>
  <c r="M2016" i="13"/>
  <c r="L2017" i="13"/>
  <c r="M2017" i="13"/>
  <c r="L2018" i="13"/>
  <c r="M2018" i="13"/>
  <c r="L2019" i="13"/>
  <c r="M2019" i="13"/>
  <c r="L2020" i="13"/>
  <c r="M2020" i="13"/>
  <c r="L2021" i="13"/>
  <c r="M2021" i="13"/>
  <c r="L2022" i="13"/>
  <c r="M2022" i="13"/>
  <c r="L2023" i="13"/>
  <c r="M2023" i="13"/>
  <c r="L2024" i="13"/>
  <c r="M2024" i="13"/>
  <c r="L2025" i="13"/>
  <c r="M2025" i="13"/>
  <c r="L2026" i="13"/>
  <c r="M2026" i="13"/>
  <c r="L2027" i="13"/>
  <c r="M2027" i="13"/>
  <c r="L2028" i="13"/>
  <c r="M2028" i="13"/>
  <c r="L2029" i="13"/>
  <c r="M2029" i="13"/>
  <c r="L2030" i="13"/>
  <c r="M2030" i="13"/>
  <c r="L2031" i="13"/>
  <c r="M2031" i="13"/>
  <c r="L2032" i="13"/>
  <c r="M2032" i="13"/>
  <c r="L2033" i="13"/>
  <c r="M2033" i="13"/>
  <c r="L2034" i="13"/>
  <c r="M2034" i="13"/>
  <c r="L2035" i="13"/>
  <c r="M2035" i="13"/>
  <c r="L2036" i="13"/>
  <c r="M2036" i="13"/>
  <c r="L2037" i="13"/>
  <c r="M2037" i="13"/>
  <c r="L2038" i="13"/>
  <c r="M2038" i="13"/>
  <c r="L2039" i="13"/>
  <c r="M2039" i="13"/>
  <c r="L2040" i="13"/>
  <c r="M2040" i="13"/>
  <c r="L2041" i="13"/>
  <c r="M2041" i="13"/>
  <c r="L2042" i="13"/>
  <c r="M2042" i="13"/>
  <c r="L2043" i="13"/>
  <c r="M2043" i="13"/>
  <c r="L2044" i="13"/>
  <c r="M2044" i="13"/>
  <c r="L2045" i="13"/>
  <c r="M2045" i="13"/>
  <c r="L2046" i="13"/>
  <c r="M2046" i="13"/>
  <c r="L2047" i="13"/>
  <c r="M2047" i="13"/>
  <c r="L2048" i="13"/>
  <c r="M2048" i="13"/>
  <c r="L2049" i="13"/>
  <c r="M2049" i="13"/>
  <c r="L2050" i="13"/>
  <c r="M2050" i="13"/>
  <c r="L2051" i="13"/>
  <c r="M2051" i="13"/>
  <c r="L2052" i="13"/>
  <c r="M2052" i="13"/>
  <c r="L2053" i="13"/>
  <c r="M2053" i="13"/>
  <c r="L2054" i="13"/>
  <c r="M2054" i="13"/>
  <c r="L2055" i="13"/>
  <c r="M2055" i="13"/>
  <c r="L2056" i="13"/>
  <c r="M2056" i="13"/>
  <c r="L2057" i="13"/>
  <c r="M2057" i="13"/>
  <c r="L2058" i="13"/>
  <c r="M2058" i="13"/>
  <c r="L2059" i="13"/>
  <c r="M2059" i="13"/>
  <c r="L2060" i="13"/>
  <c r="M2060" i="13"/>
  <c r="L2061" i="13"/>
  <c r="M2061" i="13"/>
  <c r="L2062" i="13"/>
  <c r="M2062" i="13"/>
  <c r="L2063" i="13"/>
  <c r="M2063" i="13"/>
  <c r="L2064" i="13"/>
  <c r="M2064" i="13"/>
  <c r="L2065" i="13"/>
  <c r="M2065" i="13"/>
  <c r="L2066" i="13"/>
  <c r="M2066" i="13"/>
  <c r="L2067" i="13"/>
  <c r="M2067" i="13"/>
  <c r="L2068" i="13"/>
  <c r="M2068" i="13"/>
  <c r="L2069" i="13"/>
  <c r="M2069" i="13"/>
  <c r="L2070" i="13"/>
  <c r="M2070" i="13"/>
  <c r="L2071" i="13"/>
  <c r="M2071" i="13"/>
  <c r="L2072" i="13"/>
  <c r="M2072" i="13"/>
  <c r="L2073" i="13"/>
  <c r="M2073" i="13"/>
  <c r="L2074" i="13"/>
  <c r="M2074" i="13"/>
  <c r="L2075" i="13"/>
  <c r="M2075" i="13"/>
  <c r="L2076" i="13"/>
  <c r="M2076" i="13"/>
  <c r="L2077" i="13"/>
  <c r="M2077" i="13"/>
  <c r="L2078" i="13"/>
  <c r="M2078" i="13"/>
  <c r="L2079" i="13"/>
  <c r="M2079" i="13"/>
  <c r="L2080" i="13"/>
  <c r="M2080" i="13"/>
  <c r="L2081" i="13"/>
  <c r="M2081" i="13"/>
  <c r="L2082" i="13"/>
  <c r="M2082" i="13"/>
  <c r="L2083" i="13"/>
  <c r="M2083" i="13"/>
  <c r="L2084" i="13"/>
  <c r="M2084" i="13"/>
  <c r="L2085" i="13"/>
  <c r="M2085" i="13"/>
  <c r="L2086" i="13"/>
  <c r="M2086" i="13"/>
  <c r="L2087" i="13"/>
  <c r="M2087" i="13"/>
  <c r="L2088" i="13"/>
  <c r="M2088" i="13"/>
  <c r="L2089" i="13"/>
  <c r="M2089" i="13"/>
  <c r="L2090" i="13"/>
  <c r="M2090" i="13"/>
  <c r="L2091" i="13"/>
  <c r="M2091" i="13"/>
  <c r="L2092" i="13"/>
  <c r="M2092" i="13"/>
  <c r="L2093" i="13"/>
  <c r="M2093" i="13"/>
  <c r="L2094" i="13"/>
  <c r="M2094" i="13"/>
  <c r="L2095" i="13"/>
  <c r="M2095" i="13"/>
  <c r="L2096" i="13"/>
  <c r="M2096" i="13"/>
  <c r="L2097" i="13"/>
  <c r="M2097" i="13"/>
  <c r="L2098" i="13"/>
  <c r="M2098" i="13"/>
  <c r="L2099" i="13"/>
  <c r="M2099" i="13"/>
  <c r="L2100" i="13"/>
  <c r="M2100" i="13"/>
  <c r="L2101" i="13"/>
  <c r="M2101" i="13"/>
  <c r="L2102" i="13"/>
  <c r="M2102" i="13"/>
  <c r="L2103" i="13"/>
  <c r="M2103" i="13"/>
  <c r="L2104" i="13"/>
  <c r="M2104" i="13"/>
  <c r="L2105" i="13"/>
  <c r="M2105" i="13"/>
  <c r="L2106" i="13"/>
  <c r="M2106" i="13"/>
  <c r="L2107" i="13"/>
  <c r="M2107" i="13"/>
  <c r="L2108" i="13"/>
  <c r="M2108" i="13"/>
  <c r="L2109" i="13"/>
  <c r="M2109" i="13"/>
  <c r="L2110" i="13"/>
  <c r="M2110" i="13"/>
  <c r="L2111" i="13"/>
  <c r="M2111" i="13"/>
  <c r="L2112" i="13"/>
  <c r="M2112" i="13"/>
  <c r="L2113" i="13"/>
  <c r="M2113" i="13"/>
  <c r="L2114" i="13"/>
  <c r="M2114" i="13"/>
  <c r="L2115" i="13"/>
  <c r="M2115" i="13"/>
  <c r="L2116" i="13"/>
  <c r="M2116" i="13"/>
  <c r="L2117" i="13"/>
  <c r="M2117" i="13"/>
  <c r="L2118" i="13"/>
  <c r="M2118" i="13"/>
  <c r="L2119" i="13"/>
  <c r="M2119" i="13"/>
  <c r="L2120" i="13"/>
  <c r="M2120" i="13"/>
  <c r="L2121" i="13"/>
  <c r="M2121" i="13"/>
  <c r="L2122" i="13"/>
  <c r="M2122" i="13"/>
  <c r="L2123" i="13"/>
  <c r="M2123" i="13"/>
  <c r="L2124" i="13"/>
  <c r="M2124" i="13"/>
  <c r="L2125" i="13"/>
  <c r="M2125" i="13"/>
  <c r="L2126" i="13"/>
  <c r="M2126" i="13"/>
  <c r="L2127" i="13"/>
  <c r="M2127" i="13"/>
  <c r="L2128" i="13"/>
  <c r="M2128" i="13"/>
  <c r="L2129" i="13"/>
  <c r="M2129" i="13"/>
  <c r="L2130" i="13"/>
  <c r="M2130" i="13"/>
  <c r="L2131" i="13"/>
  <c r="M2131" i="13"/>
  <c r="L2132" i="13"/>
  <c r="M2132" i="13"/>
  <c r="L2133" i="13"/>
  <c r="M2133" i="13"/>
  <c r="L2134" i="13"/>
  <c r="M2134" i="13"/>
  <c r="L2135" i="13"/>
  <c r="M2135" i="13"/>
  <c r="L2136" i="13"/>
  <c r="M2136" i="13"/>
  <c r="L2137" i="13"/>
  <c r="M2137" i="13"/>
  <c r="L2138" i="13"/>
  <c r="M2138" i="13"/>
  <c r="L2139" i="13"/>
  <c r="M2139" i="13"/>
  <c r="L2140" i="13"/>
  <c r="M2140" i="13"/>
  <c r="L2141" i="13"/>
  <c r="M2141" i="13"/>
  <c r="L2142" i="13"/>
  <c r="M2142" i="13"/>
  <c r="L2143" i="13"/>
  <c r="M2143" i="13"/>
  <c r="L2144" i="13"/>
  <c r="M2144" i="13"/>
  <c r="L2145" i="13"/>
  <c r="M2145" i="13"/>
  <c r="L2146" i="13"/>
  <c r="M2146" i="13"/>
  <c r="L2147" i="13"/>
  <c r="M2147" i="13"/>
  <c r="L2148" i="13"/>
  <c r="M2148" i="13"/>
  <c r="L2149" i="13"/>
  <c r="M2149" i="13"/>
  <c r="L2150" i="13"/>
  <c r="M2150" i="13"/>
  <c r="L2151" i="13"/>
  <c r="M2151" i="13"/>
  <c r="L2152" i="13"/>
  <c r="M2152" i="13"/>
  <c r="L2153" i="13"/>
  <c r="M2153" i="13"/>
  <c r="L2154" i="13"/>
  <c r="M2154" i="13"/>
  <c r="L2155" i="13"/>
  <c r="M2155" i="13"/>
  <c r="L2156" i="13"/>
  <c r="M2156" i="13"/>
  <c r="L2157" i="13"/>
  <c r="M2157" i="13"/>
  <c r="L2158" i="13"/>
  <c r="M2158" i="13"/>
  <c r="L2159" i="13"/>
  <c r="M2159" i="13"/>
  <c r="L2160" i="13"/>
  <c r="M2160" i="13"/>
  <c r="L2161" i="13"/>
  <c r="M2161" i="13"/>
  <c r="L2162" i="13"/>
  <c r="M2162" i="13"/>
  <c r="L2163" i="13"/>
  <c r="M2163" i="13"/>
  <c r="L2164" i="13"/>
  <c r="M2164" i="13"/>
  <c r="L2165" i="13"/>
  <c r="M2165" i="13"/>
  <c r="L2166" i="13"/>
  <c r="M2166" i="13"/>
  <c r="L2167" i="13"/>
  <c r="M2167" i="13"/>
  <c r="L2168" i="13"/>
  <c r="M2168" i="13"/>
  <c r="L2169" i="13"/>
  <c r="M2169" i="13"/>
  <c r="L2170" i="13"/>
  <c r="M2170" i="13"/>
  <c r="L2171" i="13"/>
  <c r="M2171" i="13"/>
  <c r="L2172" i="13"/>
  <c r="M2172" i="13"/>
  <c r="L2173" i="13"/>
  <c r="M2173" i="13"/>
  <c r="L2174" i="13"/>
  <c r="M2174" i="13"/>
  <c r="L2175" i="13"/>
  <c r="M2175" i="13"/>
  <c r="L2176" i="13"/>
  <c r="M2176" i="13"/>
  <c r="L2177" i="13"/>
  <c r="M2177" i="13"/>
  <c r="L2178" i="13"/>
  <c r="M2178" i="13"/>
  <c r="L2179" i="13"/>
  <c r="M2179" i="13"/>
  <c r="L2180" i="13"/>
  <c r="M2180" i="13"/>
  <c r="L2181" i="13"/>
  <c r="M2181" i="13"/>
  <c r="L2182" i="13"/>
  <c r="M2182" i="13"/>
  <c r="L2183" i="13"/>
  <c r="M2183" i="13"/>
  <c r="L2184" i="13"/>
  <c r="M2184" i="13"/>
  <c r="L2185" i="13"/>
  <c r="M2185" i="13"/>
  <c r="L2186" i="13"/>
  <c r="M2186" i="13"/>
  <c r="L2187" i="13"/>
  <c r="M2187" i="13"/>
  <c r="L2188" i="13"/>
  <c r="M2188" i="13"/>
  <c r="L2189" i="13"/>
  <c r="M2189" i="13"/>
  <c r="L2190" i="13"/>
  <c r="M2190" i="13"/>
  <c r="L2191" i="13"/>
  <c r="M2191" i="13"/>
  <c r="L2192" i="13"/>
  <c r="M2192" i="13"/>
  <c r="L2193" i="13"/>
  <c r="M2193" i="13"/>
  <c r="L2194" i="13"/>
  <c r="M2194" i="13"/>
  <c r="L2195" i="13"/>
  <c r="M2195" i="13"/>
  <c r="L2196" i="13"/>
  <c r="M2196" i="13"/>
  <c r="L2197" i="13"/>
  <c r="M2197" i="13"/>
  <c r="L2198" i="13"/>
  <c r="M2198" i="13"/>
  <c r="L2199" i="13"/>
  <c r="M2199" i="13"/>
  <c r="L2200" i="13"/>
  <c r="M2200" i="13"/>
  <c r="L2201" i="13"/>
  <c r="M2201" i="13"/>
  <c r="L2202" i="13"/>
  <c r="M2202" i="13"/>
  <c r="L2203" i="13"/>
  <c r="M2203" i="13"/>
  <c r="L2204" i="13"/>
  <c r="M2204" i="13"/>
  <c r="L2205" i="13"/>
  <c r="M2205" i="13"/>
  <c r="L2206" i="13"/>
  <c r="M2206" i="13"/>
  <c r="L2207" i="13"/>
  <c r="M2207" i="13"/>
  <c r="L2208" i="13"/>
  <c r="M2208" i="13"/>
  <c r="L2209" i="13"/>
  <c r="M2209" i="13"/>
  <c r="L2210" i="13"/>
  <c r="M2210" i="13"/>
  <c r="L2211" i="13"/>
  <c r="M2211" i="13"/>
  <c r="L2212" i="13"/>
  <c r="M2212" i="13"/>
  <c r="L2213" i="13"/>
  <c r="M2213" i="13"/>
  <c r="L2214" i="13"/>
  <c r="M2214" i="13"/>
  <c r="L2215" i="13"/>
  <c r="M2215" i="13"/>
  <c r="L2216" i="13"/>
  <c r="M2216" i="13"/>
  <c r="L2217" i="13"/>
  <c r="M2217" i="13"/>
  <c r="L2218" i="13"/>
  <c r="M2218" i="13"/>
  <c r="L2219" i="13"/>
  <c r="M2219" i="13"/>
  <c r="L2220" i="13"/>
  <c r="M2220" i="13"/>
  <c r="L2221" i="13"/>
  <c r="M2221" i="13"/>
  <c r="L2222" i="13"/>
  <c r="M2222" i="13"/>
  <c r="L2223" i="13"/>
  <c r="M2223" i="13"/>
  <c r="L2224" i="13"/>
  <c r="M2224" i="13"/>
  <c r="L2225" i="13"/>
  <c r="M2225" i="13"/>
  <c r="L2226" i="13"/>
  <c r="M2226" i="13"/>
  <c r="L2227" i="13"/>
  <c r="M2227" i="13"/>
  <c r="L2228" i="13"/>
  <c r="M2228" i="13"/>
  <c r="L2229" i="13"/>
  <c r="M2229" i="13"/>
  <c r="L2230" i="13"/>
  <c r="M2230" i="13"/>
  <c r="L2231" i="13"/>
  <c r="M2231" i="13"/>
  <c r="L2232" i="13"/>
  <c r="M2232" i="13"/>
  <c r="L2233" i="13"/>
  <c r="M2233" i="13"/>
  <c r="L2234" i="13"/>
  <c r="M2234" i="13"/>
  <c r="L2235" i="13"/>
  <c r="M2235" i="13"/>
  <c r="L2236" i="13"/>
  <c r="M2236" i="13"/>
  <c r="L2237" i="13"/>
  <c r="M2237" i="13"/>
  <c r="L2238" i="13"/>
  <c r="M2238" i="13"/>
  <c r="L2239" i="13"/>
  <c r="M2239" i="13"/>
  <c r="L2240" i="13"/>
  <c r="M2240" i="13"/>
  <c r="L2241" i="13"/>
  <c r="M2241" i="13"/>
  <c r="L2242" i="13"/>
  <c r="M2242" i="13"/>
  <c r="L2243" i="13"/>
  <c r="M2243" i="13"/>
  <c r="L2244" i="13"/>
  <c r="M2244" i="13"/>
  <c r="L2245" i="13"/>
  <c r="M2245" i="13"/>
  <c r="L2246" i="13"/>
  <c r="M2246" i="13"/>
  <c r="L2247" i="13"/>
  <c r="M2247" i="13"/>
  <c r="L2248" i="13"/>
  <c r="M2248" i="13"/>
  <c r="L2249" i="13"/>
  <c r="M2249" i="13"/>
  <c r="L2250" i="13"/>
  <c r="M2250" i="13"/>
  <c r="L2251" i="13"/>
  <c r="M2251" i="13"/>
  <c r="L2252" i="13"/>
  <c r="M2252" i="13"/>
  <c r="L2253" i="13"/>
  <c r="M2253" i="13"/>
  <c r="L2254" i="13"/>
  <c r="M2254" i="13"/>
  <c r="L2255" i="13"/>
  <c r="M2255" i="13"/>
  <c r="L2256" i="13"/>
  <c r="M2256" i="13"/>
  <c r="L2257" i="13"/>
  <c r="M2257" i="13"/>
  <c r="L2258" i="13"/>
  <c r="M2258" i="13"/>
  <c r="L2259" i="13"/>
  <c r="M2259" i="13"/>
  <c r="L2260" i="13"/>
  <c r="M2260" i="13"/>
  <c r="L2261" i="13"/>
  <c r="M2261" i="13"/>
  <c r="L2262" i="13"/>
  <c r="M2262" i="13"/>
  <c r="L2263" i="13"/>
  <c r="M2263" i="13"/>
  <c r="L2264" i="13"/>
  <c r="M2264" i="13"/>
  <c r="L2265" i="13"/>
  <c r="M2265" i="13"/>
  <c r="L2266" i="13"/>
  <c r="M2266" i="13"/>
  <c r="L2267" i="13"/>
  <c r="M2267" i="13"/>
  <c r="L2268" i="13"/>
  <c r="M2268" i="13"/>
  <c r="L2269" i="13"/>
  <c r="M2269" i="13"/>
  <c r="L2270" i="13"/>
  <c r="M2270" i="13"/>
  <c r="L2271" i="13"/>
  <c r="M2271" i="13"/>
  <c r="L2272" i="13"/>
  <c r="M2272" i="13"/>
  <c r="L2273" i="13"/>
  <c r="M2273" i="13"/>
  <c r="L2274" i="13"/>
  <c r="M2274" i="13"/>
  <c r="L2275" i="13"/>
  <c r="M2275" i="13"/>
  <c r="L2276" i="13"/>
  <c r="M2276" i="13"/>
  <c r="L2277" i="13"/>
  <c r="M2277" i="13"/>
  <c r="L2278" i="13"/>
  <c r="M2278" i="13"/>
  <c r="L2279" i="13"/>
  <c r="M2279" i="13"/>
  <c r="L2280" i="13"/>
  <c r="M2280" i="13"/>
  <c r="L2281" i="13"/>
  <c r="M2281" i="13"/>
  <c r="L2282" i="13"/>
  <c r="M2282" i="13"/>
  <c r="L2283" i="13"/>
  <c r="M2283" i="13"/>
  <c r="L2284" i="13"/>
  <c r="M2284" i="13"/>
  <c r="L2285" i="13"/>
  <c r="M2285" i="13"/>
  <c r="L2286" i="13"/>
  <c r="M2286" i="13"/>
  <c r="L2287" i="13"/>
  <c r="M2287" i="13"/>
  <c r="L2288" i="13"/>
  <c r="M2288" i="13"/>
  <c r="L2289" i="13"/>
  <c r="M2289" i="13"/>
  <c r="L2290" i="13"/>
  <c r="M2290" i="13"/>
  <c r="L2291" i="13"/>
  <c r="M2291" i="13"/>
  <c r="L2292" i="13"/>
  <c r="M2292" i="13"/>
  <c r="L2293" i="13"/>
  <c r="M2293" i="13"/>
  <c r="L2294" i="13"/>
  <c r="M2294" i="13"/>
  <c r="L2295" i="13"/>
  <c r="M2295" i="13"/>
  <c r="L2296" i="13"/>
  <c r="M2296" i="13"/>
  <c r="L2297" i="13"/>
  <c r="M2297" i="13"/>
  <c r="L2298" i="13"/>
  <c r="M2298" i="13"/>
  <c r="L2299" i="13"/>
  <c r="M2299" i="13"/>
  <c r="L2300" i="13"/>
  <c r="M2300" i="13"/>
  <c r="L2301" i="13"/>
  <c r="M2301" i="13"/>
  <c r="L2302" i="13"/>
  <c r="M2302" i="13"/>
  <c r="L2303" i="13"/>
  <c r="M2303" i="13"/>
  <c r="L2304" i="13"/>
  <c r="M2304" i="13"/>
  <c r="L2305" i="13"/>
  <c r="M2305" i="13"/>
  <c r="L2306" i="13"/>
  <c r="M2306" i="13"/>
  <c r="L2307" i="13"/>
  <c r="M2307" i="13"/>
  <c r="L2308" i="13"/>
  <c r="M2308" i="13"/>
  <c r="L2309" i="13"/>
  <c r="M2309" i="13"/>
  <c r="L2310" i="13"/>
  <c r="M2310" i="13"/>
  <c r="L2311" i="13"/>
  <c r="M2311" i="13"/>
  <c r="L2312" i="13"/>
  <c r="M2312" i="13"/>
  <c r="L2313" i="13"/>
  <c r="M2313" i="13"/>
  <c r="L2314" i="13"/>
  <c r="M2314" i="13"/>
  <c r="L2315" i="13"/>
  <c r="M2315" i="13"/>
  <c r="L2316" i="13"/>
  <c r="M2316" i="13"/>
  <c r="L2317" i="13"/>
  <c r="M2317" i="13"/>
  <c r="L2318" i="13"/>
  <c r="M2318" i="13"/>
  <c r="L2319" i="13"/>
  <c r="M2319" i="13"/>
  <c r="L2320" i="13"/>
  <c r="M2320" i="13"/>
  <c r="L2321" i="13"/>
  <c r="M2321" i="13"/>
  <c r="L2322" i="13"/>
  <c r="M2322" i="13"/>
  <c r="L2323" i="13"/>
  <c r="M2323" i="13"/>
  <c r="L2324" i="13"/>
  <c r="M2324" i="13"/>
  <c r="L2325" i="13"/>
  <c r="M2325" i="13"/>
  <c r="L2326" i="13"/>
  <c r="M2326" i="13"/>
  <c r="L2327" i="13"/>
  <c r="M2327" i="13"/>
  <c r="L2328" i="13"/>
  <c r="M2328" i="13"/>
  <c r="L2329" i="13"/>
  <c r="M2329" i="13"/>
  <c r="L2330" i="13"/>
  <c r="M2330" i="13"/>
  <c r="L2331" i="13"/>
  <c r="M2331" i="13"/>
  <c r="L2332" i="13"/>
  <c r="M2332" i="13"/>
  <c r="L2333" i="13"/>
  <c r="M2333" i="13"/>
  <c r="L2334" i="13"/>
  <c r="M2334" i="13"/>
  <c r="L2335" i="13"/>
  <c r="M2335" i="13"/>
  <c r="L2336" i="13"/>
  <c r="M2336" i="13"/>
  <c r="L2337" i="13"/>
  <c r="M2337" i="13"/>
  <c r="L2338" i="13"/>
  <c r="M2338" i="13"/>
  <c r="L2339" i="13"/>
  <c r="M2339" i="13"/>
  <c r="L2340" i="13"/>
  <c r="M2340" i="13"/>
  <c r="L2341" i="13"/>
  <c r="M2341" i="13"/>
  <c r="L2342" i="13"/>
  <c r="M2342" i="13"/>
  <c r="L2343" i="13"/>
  <c r="M2343" i="13"/>
  <c r="L2344" i="13"/>
  <c r="M2344" i="13"/>
  <c r="L2345" i="13"/>
  <c r="M2345" i="13"/>
  <c r="L2346" i="13"/>
  <c r="M2346" i="13"/>
  <c r="L2347" i="13"/>
  <c r="M2347" i="13"/>
  <c r="L2348" i="13"/>
  <c r="M2348" i="13"/>
  <c r="L2349" i="13"/>
  <c r="M2349" i="13"/>
  <c r="L2350" i="13"/>
  <c r="M2350" i="13"/>
  <c r="L2351" i="13"/>
  <c r="M2351" i="13"/>
  <c r="L2352" i="13"/>
  <c r="M2352" i="13"/>
  <c r="L2353" i="13"/>
  <c r="M2353" i="13"/>
  <c r="L2354" i="13"/>
  <c r="M2354" i="13"/>
  <c r="L2355" i="13"/>
  <c r="M2355" i="13"/>
  <c r="L2356" i="13"/>
  <c r="M2356" i="13"/>
  <c r="L2357" i="13"/>
  <c r="M2357" i="13"/>
  <c r="L2358" i="13"/>
  <c r="M2358" i="13"/>
  <c r="L2359" i="13"/>
  <c r="M2359" i="13"/>
  <c r="L2360" i="13"/>
  <c r="M2360" i="13"/>
  <c r="L2361" i="13"/>
  <c r="M2361" i="13"/>
  <c r="L2362" i="13"/>
  <c r="M2362" i="13"/>
  <c r="L2363" i="13"/>
  <c r="M2363" i="13"/>
  <c r="L2364" i="13"/>
  <c r="M2364" i="13"/>
  <c r="L2365" i="13"/>
  <c r="M2365" i="13"/>
  <c r="L2366" i="13"/>
  <c r="M2366" i="13"/>
  <c r="L2367" i="13"/>
  <c r="M2367" i="13"/>
  <c r="L2368" i="13"/>
  <c r="M2368" i="13"/>
  <c r="L2369" i="13"/>
  <c r="M2369" i="13"/>
  <c r="L2370" i="13"/>
  <c r="M2370" i="13"/>
  <c r="L2371" i="13"/>
  <c r="M2371" i="13"/>
  <c r="L2372" i="13"/>
  <c r="M2372" i="13"/>
  <c r="L2373" i="13"/>
  <c r="M2373" i="13"/>
  <c r="L2374" i="13"/>
  <c r="M2374" i="13"/>
  <c r="L2375" i="13"/>
  <c r="M2375" i="13"/>
  <c r="L2376" i="13"/>
  <c r="M2376" i="13"/>
  <c r="L2377" i="13"/>
  <c r="M2377" i="13"/>
  <c r="L2378" i="13"/>
  <c r="M2378" i="13"/>
  <c r="L2379" i="13"/>
  <c r="M2379" i="13"/>
  <c r="L2380" i="13"/>
  <c r="M2380" i="13"/>
  <c r="L2381" i="13"/>
  <c r="M2381" i="13"/>
  <c r="L2382" i="13"/>
  <c r="M2382" i="13"/>
  <c r="L2383" i="13"/>
  <c r="M2383" i="13"/>
  <c r="L2384" i="13"/>
  <c r="M2384" i="13"/>
  <c r="L2385" i="13"/>
  <c r="M2385" i="13"/>
  <c r="L2386" i="13"/>
  <c r="M2386" i="13"/>
  <c r="L2387" i="13"/>
  <c r="M2387" i="13"/>
  <c r="L2388" i="13"/>
  <c r="M2388" i="13"/>
  <c r="L2389" i="13"/>
  <c r="M2389" i="13"/>
  <c r="L2390" i="13"/>
  <c r="M2390" i="13"/>
  <c r="L2391" i="13"/>
  <c r="M2391" i="13"/>
  <c r="L2392" i="13"/>
  <c r="M2392" i="13"/>
  <c r="L2393" i="13"/>
  <c r="M2393" i="13"/>
  <c r="L2394" i="13"/>
  <c r="M2394" i="13"/>
  <c r="L2395" i="13"/>
  <c r="M2395" i="13"/>
  <c r="L2396" i="13"/>
  <c r="M2396" i="13"/>
  <c r="L2397" i="13"/>
  <c r="M2397" i="13"/>
  <c r="L2398" i="13"/>
  <c r="M2398" i="13"/>
  <c r="L2399" i="13"/>
  <c r="M2399" i="13"/>
  <c r="L2400" i="13"/>
  <c r="M2400" i="13"/>
  <c r="L2401" i="13"/>
  <c r="M2401" i="13"/>
  <c r="L2402" i="13"/>
  <c r="M2402" i="13"/>
  <c r="L2403" i="13"/>
  <c r="M2403" i="13"/>
  <c r="L2404" i="13"/>
  <c r="M2404" i="13"/>
  <c r="L2405" i="13"/>
  <c r="M2405" i="13"/>
  <c r="L2406" i="13"/>
  <c r="M2406" i="13"/>
  <c r="L2407" i="13"/>
  <c r="M2407" i="13"/>
  <c r="L2408" i="13"/>
  <c r="M2408" i="13"/>
  <c r="L2409" i="13"/>
  <c r="M2409" i="13"/>
  <c r="L2410" i="13"/>
  <c r="M2410" i="13"/>
  <c r="L2411" i="13"/>
  <c r="M2411" i="13"/>
  <c r="L2412" i="13"/>
  <c r="M2412" i="13"/>
  <c r="L2413" i="13"/>
  <c r="M2413" i="13"/>
  <c r="L2414" i="13"/>
  <c r="M2414" i="13"/>
  <c r="L2415" i="13"/>
  <c r="M2415" i="13"/>
  <c r="L2416" i="13"/>
  <c r="M2416" i="13"/>
  <c r="L2417" i="13"/>
  <c r="M2417" i="13"/>
  <c r="L2418" i="13"/>
  <c r="M2418" i="13"/>
  <c r="L2419" i="13"/>
  <c r="M2419" i="13"/>
  <c r="L2420" i="13"/>
  <c r="M2420" i="13"/>
  <c r="L2421" i="13"/>
  <c r="M2421" i="13"/>
  <c r="L2422" i="13"/>
  <c r="M2422" i="13"/>
  <c r="L2423" i="13"/>
  <c r="M2423" i="13"/>
  <c r="L2424" i="13"/>
  <c r="M2424" i="13"/>
  <c r="L2425" i="13"/>
  <c r="M2425" i="13"/>
  <c r="L2426" i="13"/>
  <c r="M2426" i="13"/>
  <c r="L2427" i="13"/>
  <c r="M2427" i="13"/>
  <c r="L2428" i="13"/>
  <c r="M2428" i="13"/>
  <c r="L2429" i="13"/>
  <c r="M2429" i="13"/>
  <c r="L2430" i="13"/>
  <c r="M2430" i="13"/>
  <c r="L2431" i="13"/>
  <c r="M2431" i="13"/>
  <c r="L2432" i="13"/>
  <c r="M2432" i="13"/>
  <c r="L2433" i="13"/>
  <c r="M2433" i="13"/>
  <c r="L2434" i="13"/>
  <c r="M2434" i="13"/>
  <c r="L2435" i="13"/>
  <c r="M2435" i="13"/>
  <c r="L2436" i="13"/>
  <c r="M2436" i="13"/>
  <c r="L2437" i="13"/>
  <c r="M2437" i="13"/>
  <c r="L2438" i="13"/>
  <c r="M2438" i="13"/>
  <c r="L2439" i="13"/>
  <c r="M2439" i="13"/>
  <c r="L2440" i="13"/>
  <c r="M2440" i="13"/>
  <c r="L2441" i="13"/>
  <c r="M2441" i="13"/>
  <c r="L2442" i="13"/>
  <c r="M2442" i="13"/>
  <c r="L2443" i="13"/>
  <c r="M2443" i="13"/>
  <c r="L2444" i="13"/>
  <c r="M2444" i="13"/>
  <c r="L2445" i="13"/>
  <c r="M2445" i="13"/>
  <c r="L2446" i="13"/>
  <c r="M2446" i="13"/>
  <c r="L2447" i="13"/>
  <c r="M2447" i="13"/>
  <c r="L2448" i="13"/>
  <c r="M2448" i="13"/>
  <c r="L2449" i="13"/>
  <c r="M2449" i="13"/>
  <c r="L2450" i="13"/>
  <c r="M2450" i="13"/>
  <c r="L2451" i="13"/>
  <c r="M2451" i="13"/>
  <c r="L2452" i="13"/>
  <c r="M2452" i="13"/>
  <c r="L2453" i="13"/>
  <c r="M2453" i="13"/>
  <c r="L2454" i="13"/>
  <c r="M2454" i="13"/>
  <c r="L2455" i="13"/>
  <c r="M2455" i="13"/>
  <c r="L2456" i="13"/>
  <c r="M2456" i="13"/>
  <c r="L2457" i="13"/>
  <c r="M2457" i="13"/>
  <c r="L2458" i="13"/>
  <c r="M2458" i="13"/>
  <c r="L2459" i="13"/>
  <c r="M2459" i="13"/>
  <c r="L2460" i="13"/>
  <c r="M2460" i="13"/>
  <c r="L2461" i="13"/>
  <c r="M2461" i="13"/>
  <c r="L2462" i="13"/>
  <c r="M2462" i="13"/>
  <c r="L2463" i="13"/>
  <c r="M2463" i="13"/>
  <c r="L2464" i="13"/>
  <c r="M2464" i="13"/>
  <c r="L2465" i="13"/>
  <c r="M2465" i="13"/>
  <c r="L2466" i="13"/>
  <c r="M2466" i="13"/>
  <c r="L2467" i="13"/>
  <c r="M2467" i="13"/>
  <c r="L2468" i="13"/>
  <c r="M2468" i="13"/>
  <c r="L2469" i="13"/>
  <c r="M2469" i="13"/>
  <c r="L2470" i="13"/>
  <c r="M2470" i="13"/>
  <c r="L2471" i="13"/>
  <c r="M2471" i="13"/>
  <c r="L2472" i="13"/>
  <c r="M2472" i="13"/>
  <c r="L2473" i="13"/>
  <c r="M2473" i="13"/>
  <c r="L2474" i="13"/>
  <c r="M2474" i="13"/>
  <c r="L2475" i="13"/>
  <c r="M2475" i="13"/>
  <c r="L2476" i="13"/>
  <c r="M2476" i="13"/>
  <c r="L2477" i="13"/>
  <c r="M2477" i="13"/>
  <c r="L2478" i="13"/>
  <c r="M2478" i="13"/>
  <c r="L2479" i="13"/>
  <c r="M2479" i="13"/>
  <c r="L2480" i="13"/>
  <c r="M2480" i="13"/>
  <c r="L2481" i="13"/>
  <c r="M2481" i="13"/>
  <c r="L2482" i="13"/>
  <c r="M2482" i="13"/>
  <c r="L2483" i="13"/>
  <c r="M2483" i="13"/>
  <c r="L2484" i="13"/>
  <c r="M2484" i="13"/>
  <c r="L2485" i="13"/>
  <c r="M2485" i="13"/>
  <c r="L2486" i="13"/>
  <c r="M2486" i="13"/>
  <c r="L2487" i="13"/>
  <c r="M2487" i="13"/>
  <c r="L2488" i="13"/>
  <c r="M2488" i="13"/>
  <c r="L2489" i="13"/>
  <c r="M2489" i="13"/>
  <c r="L2490" i="13"/>
  <c r="M2490" i="13"/>
  <c r="L2491" i="13"/>
  <c r="M2491" i="13"/>
  <c r="L2492" i="13"/>
  <c r="M2492" i="13"/>
  <c r="L2493" i="13"/>
  <c r="M2493" i="13"/>
  <c r="L2494" i="13"/>
  <c r="M2494" i="13"/>
  <c r="L2495" i="13"/>
  <c r="M2495" i="13"/>
  <c r="L2496" i="13"/>
  <c r="M2496" i="13"/>
  <c r="L2497" i="13"/>
  <c r="M2497" i="13"/>
  <c r="L2498" i="13"/>
  <c r="M2498" i="13"/>
  <c r="L2499" i="13"/>
  <c r="M2499" i="13"/>
  <c r="L2500" i="13"/>
  <c r="M2500" i="13"/>
  <c r="L2501" i="13"/>
  <c r="M2501" i="13"/>
  <c r="L2502" i="13"/>
  <c r="M2502" i="13"/>
  <c r="L2503" i="13"/>
  <c r="M2503" i="13"/>
  <c r="L2504" i="13"/>
  <c r="M2504" i="13"/>
  <c r="L2505" i="13"/>
  <c r="M2505" i="13"/>
  <c r="L2506" i="13"/>
  <c r="M2506" i="13"/>
  <c r="L2507" i="13"/>
  <c r="M2507" i="13"/>
  <c r="L2508" i="13"/>
  <c r="M2508" i="13"/>
  <c r="L2509" i="13"/>
  <c r="M2509" i="13"/>
  <c r="L2510" i="13"/>
  <c r="M2510" i="13"/>
  <c r="L2511" i="13"/>
  <c r="M2511" i="13"/>
  <c r="L2512" i="13"/>
  <c r="M2512" i="13"/>
  <c r="L2513" i="13"/>
  <c r="M2513" i="13"/>
  <c r="L2514" i="13"/>
  <c r="M2514" i="13"/>
  <c r="L2515" i="13"/>
  <c r="M2515" i="13"/>
  <c r="L2516" i="13"/>
  <c r="M2516" i="13"/>
  <c r="L2517" i="13"/>
  <c r="M2517" i="13"/>
  <c r="L2518" i="13"/>
  <c r="M2518" i="13"/>
  <c r="L2519" i="13"/>
  <c r="M2519" i="13"/>
  <c r="L2520" i="13"/>
  <c r="M2520" i="13"/>
  <c r="L2521" i="13"/>
  <c r="M2521" i="13"/>
  <c r="L2522" i="13"/>
  <c r="M2522" i="13"/>
  <c r="L2523" i="13"/>
  <c r="M2523" i="13"/>
  <c r="L2524" i="13"/>
  <c r="M2524" i="13"/>
  <c r="L2525" i="13"/>
  <c r="M2525" i="13"/>
  <c r="L2526" i="13"/>
  <c r="M2526" i="13"/>
  <c r="L2527" i="13"/>
  <c r="M2527" i="13"/>
  <c r="L2528" i="13"/>
  <c r="M2528" i="13"/>
  <c r="L2529" i="13"/>
  <c r="M2529" i="13"/>
  <c r="L2530" i="13"/>
  <c r="M2530" i="13"/>
  <c r="L2531" i="13"/>
  <c r="M2531" i="13"/>
  <c r="L2532" i="13"/>
  <c r="M2532" i="13"/>
  <c r="L2533" i="13"/>
  <c r="M2533" i="13"/>
  <c r="L2534" i="13"/>
  <c r="M2534" i="13"/>
  <c r="L2535" i="13"/>
  <c r="M2535" i="13"/>
  <c r="L2536" i="13"/>
  <c r="M2536" i="13"/>
  <c r="L2537" i="13"/>
  <c r="M2537" i="13"/>
  <c r="L2538" i="13"/>
  <c r="M2538" i="13"/>
  <c r="L2539" i="13"/>
  <c r="M2539" i="13"/>
  <c r="L2540" i="13"/>
  <c r="M2540" i="13"/>
  <c r="L2541" i="13"/>
  <c r="M2541" i="13"/>
  <c r="L2542" i="13"/>
  <c r="M2542" i="13"/>
  <c r="L2543" i="13"/>
  <c r="M2543" i="13"/>
  <c r="L2544" i="13"/>
  <c r="M2544" i="13"/>
  <c r="L2545" i="13"/>
  <c r="M2545" i="13"/>
  <c r="L2546" i="13"/>
  <c r="M2546" i="13"/>
  <c r="L2547" i="13"/>
  <c r="M2547" i="13"/>
  <c r="L2548" i="13"/>
  <c r="M2548" i="13"/>
  <c r="L2549" i="13"/>
  <c r="M2549" i="13"/>
  <c r="L2550" i="13"/>
  <c r="M2550" i="13"/>
  <c r="L2551" i="13"/>
  <c r="M2551" i="13"/>
  <c r="L2552" i="13"/>
  <c r="M2552" i="13"/>
  <c r="L2553" i="13"/>
  <c r="M2553" i="13"/>
  <c r="L2554" i="13"/>
  <c r="M2554" i="13"/>
  <c r="L2555" i="13"/>
  <c r="M2555" i="13"/>
  <c r="L2556" i="13"/>
  <c r="M2556" i="13"/>
  <c r="L2557" i="13"/>
  <c r="M2557" i="13"/>
  <c r="L2558" i="13"/>
  <c r="M2558" i="13"/>
  <c r="L2559" i="13"/>
  <c r="M2559" i="13"/>
  <c r="L2560" i="13"/>
  <c r="M2560" i="13"/>
  <c r="L2561" i="13"/>
  <c r="M2561" i="13"/>
  <c r="L2562" i="13"/>
  <c r="M2562" i="13"/>
  <c r="L2563" i="13"/>
  <c r="M2563" i="13"/>
  <c r="L2564" i="13"/>
  <c r="M2564" i="13"/>
  <c r="L2565" i="13"/>
  <c r="M2565" i="13"/>
  <c r="L2566" i="13"/>
  <c r="M2566" i="13"/>
  <c r="L2567" i="13"/>
  <c r="M2567" i="13"/>
  <c r="L2568" i="13"/>
  <c r="M2568" i="13"/>
  <c r="L2569" i="13"/>
  <c r="M2569" i="13"/>
  <c r="L2570" i="13"/>
  <c r="M2570" i="13"/>
  <c r="L2571" i="13"/>
  <c r="M2571" i="13"/>
  <c r="L2572" i="13"/>
  <c r="M2572" i="13"/>
  <c r="L2573" i="13"/>
  <c r="M2573" i="13"/>
  <c r="L2574" i="13"/>
  <c r="M2574" i="13"/>
  <c r="L2575" i="13"/>
  <c r="M2575" i="13"/>
  <c r="L2576" i="13"/>
  <c r="M2576" i="13"/>
  <c r="L2577" i="13"/>
  <c r="M2577" i="13"/>
  <c r="L2578" i="13"/>
  <c r="M2578" i="13"/>
  <c r="L2579" i="13"/>
  <c r="M2579" i="13"/>
  <c r="L2580" i="13"/>
  <c r="M2580" i="13"/>
  <c r="L2581" i="13"/>
  <c r="M2581" i="13"/>
  <c r="L2582" i="13"/>
  <c r="M2582" i="13"/>
  <c r="L2583" i="13"/>
  <c r="M2583" i="13"/>
  <c r="L2584" i="13"/>
  <c r="M2584" i="13"/>
  <c r="L2585" i="13"/>
  <c r="M2585" i="13"/>
  <c r="L2586" i="13"/>
  <c r="M2586" i="13"/>
  <c r="L2587" i="13"/>
  <c r="M2587" i="13"/>
  <c r="L2588" i="13"/>
  <c r="M2588" i="13"/>
  <c r="L2589" i="13"/>
  <c r="M2589" i="13"/>
  <c r="L2590" i="13"/>
  <c r="M2590" i="13"/>
  <c r="L2591" i="13"/>
  <c r="M2591" i="13"/>
  <c r="L2592" i="13"/>
  <c r="M2592" i="13"/>
  <c r="L2593" i="13"/>
  <c r="M2593" i="13"/>
  <c r="L2594" i="13"/>
  <c r="M2594" i="13"/>
  <c r="L2595" i="13"/>
  <c r="M2595" i="13"/>
  <c r="L2596" i="13"/>
  <c r="M2596" i="13"/>
  <c r="L2597" i="13"/>
  <c r="M2597" i="13"/>
  <c r="L2598" i="13"/>
  <c r="M2598" i="13"/>
  <c r="L2599" i="13"/>
  <c r="M2599" i="13"/>
  <c r="L2600" i="13"/>
  <c r="M2600" i="13"/>
  <c r="L2601" i="13"/>
  <c r="M2601" i="13"/>
  <c r="L2602" i="13"/>
  <c r="M2602" i="13"/>
  <c r="L2603" i="13"/>
  <c r="M2603" i="13"/>
  <c r="L2604" i="13"/>
  <c r="M2604" i="13"/>
  <c r="L2605" i="13"/>
  <c r="M2605" i="13"/>
  <c r="L2606" i="13"/>
  <c r="M2606" i="13"/>
  <c r="L2607" i="13"/>
  <c r="M2607" i="13"/>
  <c r="L2608" i="13"/>
  <c r="M2608" i="13"/>
  <c r="L2609" i="13"/>
  <c r="M2609" i="13"/>
  <c r="L2610" i="13"/>
  <c r="M2610" i="13"/>
  <c r="L2611" i="13"/>
  <c r="M2611" i="13"/>
  <c r="L2612" i="13"/>
  <c r="M2612" i="13"/>
  <c r="L2613" i="13"/>
  <c r="M2613" i="13"/>
  <c r="L2614" i="13"/>
  <c r="M2614" i="13"/>
  <c r="L2615" i="13"/>
  <c r="M2615" i="13"/>
  <c r="L2616" i="13"/>
  <c r="M2616" i="13"/>
  <c r="L2617" i="13"/>
  <c r="M2617" i="13"/>
  <c r="L2618" i="13"/>
  <c r="M2618" i="13"/>
  <c r="L2619" i="13"/>
  <c r="M2619" i="13"/>
  <c r="L2620" i="13"/>
  <c r="M2620" i="13"/>
  <c r="L2621" i="13"/>
  <c r="M2621" i="13"/>
  <c r="L2622" i="13"/>
  <c r="M2622" i="13"/>
  <c r="L2623" i="13"/>
  <c r="M2623" i="13"/>
  <c r="L2624" i="13"/>
  <c r="M2624" i="13"/>
  <c r="L2625" i="13"/>
  <c r="M2625" i="13"/>
  <c r="L2626" i="13"/>
  <c r="M2626" i="13"/>
  <c r="L2627" i="13"/>
  <c r="M2627" i="13"/>
  <c r="L2628" i="13"/>
  <c r="M2628" i="13"/>
  <c r="L2629" i="13"/>
  <c r="M2629" i="13"/>
  <c r="L2630" i="13"/>
  <c r="M2630" i="13"/>
  <c r="L2631" i="13"/>
  <c r="M2631" i="13"/>
  <c r="L2632" i="13"/>
  <c r="M2632" i="13"/>
  <c r="L2633" i="13"/>
  <c r="M2633" i="13"/>
  <c r="L2634" i="13"/>
  <c r="M2634" i="13"/>
  <c r="L2635" i="13"/>
  <c r="M2635" i="13"/>
  <c r="L2636" i="13"/>
  <c r="M2636" i="13"/>
  <c r="L2637" i="13"/>
  <c r="M2637" i="13"/>
  <c r="L2638" i="13"/>
  <c r="M2638" i="13"/>
  <c r="L2639" i="13"/>
  <c r="M2639" i="13"/>
  <c r="L2640" i="13"/>
  <c r="M2640" i="13"/>
  <c r="L2641" i="13"/>
  <c r="M2641" i="13"/>
  <c r="L2642" i="13"/>
  <c r="M2642" i="13"/>
  <c r="L2643" i="13"/>
  <c r="M2643" i="13"/>
  <c r="L2644" i="13"/>
  <c r="M2644" i="13"/>
  <c r="L2645" i="13"/>
  <c r="M2645" i="13"/>
  <c r="L2646" i="13"/>
  <c r="M2646" i="13"/>
  <c r="L2647" i="13"/>
  <c r="M2647" i="13"/>
  <c r="L2648" i="13"/>
  <c r="M2648" i="13"/>
  <c r="L2649" i="13"/>
  <c r="M2649" i="13"/>
  <c r="L2650" i="13"/>
  <c r="M2650" i="13"/>
  <c r="L2651" i="13"/>
  <c r="M2651" i="13"/>
  <c r="L2652" i="13"/>
  <c r="M2652" i="13"/>
  <c r="L2653" i="13"/>
  <c r="M2653" i="13"/>
  <c r="L2654" i="13"/>
  <c r="M2654" i="13"/>
  <c r="L2655" i="13"/>
  <c r="M2655" i="13"/>
  <c r="L2656" i="13"/>
  <c r="M2656" i="13"/>
  <c r="L2657" i="13"/>
  <c r="M2657" i="13"/>
  <c r="L2658" i="13"/>
  <c r="M2658" i="13"/>
  <c r="L2659" i="13"/>
  <c r="M2659" i="13"/>
  <c r="L2660" i="13"/>
  <c r="M2660" i="13"/>
  <c r="L2661" i="13"/>
  <c r="M2661" i="13"/>
  <c r="L2662" i="13"/>
  <c r="M2662" i="13"/>
  <c r="L2663" i="13"/>
  <c r="M2663" i="13"/>
  <c r="L2664" i="13"/>
  <c r="M2664" i="13"/>
  <c r="L2665" i="13"/>
  <c r="M2665" i="13"/>
  <c r="L2666" i="13"/>
  <c r="M2666" i="13"/>
  <c r="L2667" i="13"/>
  <c r="M2667" i="13"/>
  <c r="L2668" i="13"/>
  <c r="M2668" i="13"/>
  <c r="L2669" i="13"/>
  <c r="M2669" i="13"/>
  <c r="L2670" i="13"/>
  <c r="M2670" i="13"/>
  <c r="L2671" i="13"/>
  <c r="M2671" i="13"/>
  <c r="L2672" i="13"/>
  <c r="M2672" i="13"/>
  <c r="L2673" i="13"/>
  <c r="M2673" i="13"/>
  <c r="L2674" i="13"/>
  <c r="M2674" i="13"/>
  <c r="L2675" i="13"/>
  <c r="M2675" i="13"/>
  <c r="L2676" i="13"/>
  <c r="M2676" i="13"/>
  <c r="L2677" i="13"/>
  <c r="M2677" i="13"/>
  <c r="L2678" i="13"/>
  <c r="M2678" i="13"/>
  <c r="L2679" i="13"/>
  <c r="M2679" i="13"/>
  <c r="L2680" i="13"/>
  <c r="M2680" i="13"/>
  <c r="L2681" i="13"/>
  <c r="M2681" i="13"/>
  <c r="L2682" i="13"/>
  <c r="M2682" i="13"/>
  <c r="L2683" i="13"/>
  <c r="M2683" i="13"/>
  <c r="L2684" i="13"/>
  <c r="M2684" i="13"/>
  <c r="L2685" i="13"/>
  <c r="M2685" i="13"/>
  <c r="L2686" i="13"/>
  <c r="M2686" i="13"/>
  <c r="L2687" i="13"/>
  <c r="M2687" i="13"/>
  <c r="L2688" i="13"/>
  <c r="M2688" i="13"/>
  <c r="L2689" i="13"/>
  <c r="M2689" i="13"/>
  <c r="L2690" i="13"/>
  <c r="M2690" i="13"/>
  <c r="L2691" i="13"/>
  <c r="M2691" i="13"/>
  <c r="L2692" i="13"/>
  <c r="M2692" i="13"/>
  <c r="L2693" i="13"/>
  <c r="M2693" i="13"/>
  <c r="L2694" i="13"/>
  <c r="M2694" i="13"/>
  <c r="L2695" i="13"/>
  <c r="M2695" i="13"/>
  <c r="L2696" i="13"/>
  <c r="M2696" i="13"/>
  <c r="L2697" i="13"/>
  <c r="M2697" i="13"/>
  <c r="L2698" i="13"/>
  <c r="M2698" i="13"/>
  <c r="L2699" i="13"/>
  <c r="M2699" i="13"/>
  <c r="L2700" i="13"/>
  <c r="M2700" i="13"/>
  <c r="L2701" i="13"/>
  <c r="M2701" i="13"/>
  <c r="L2702" i="13"/>
  <c r="M2702" i="13"/>
  <c r="L2703" i="13"/>
  <c r="M2703" i="13"/>
  <c r="L2704" i="13"/>
  <c r="M2704" i="13"/>
  <c r="L2705" i="13"/>
  <c r="M2705" i="13"/>
  <c r="L2706" i="13"/>
  <c r="M2706" i="13"/>
  <c r="L2707" i="13"/>
  <c r="M2707" i="13"/>
  <c r="L2708" i="13"/>
  <c r="M2708" i="13"/>
  <c r="L2709" i="13"/>
  <c r="M2709" i="13"/>
  <c r="L2710" i="13"/>
  <c r="M2710" i="13"/>
  <c r="L2711" i="13"/>
  <c r="M2711" i="13"/>
  <c r="L2712" i="13"/>
  <c r="M2712" i="13"/>
  <c r="L2713" i="13"/>
  <c r="M2713" i="13"/>
  <c r="L2714" i="13"/>
  <c r="M2714" i="13"/>
  <c r="L2715" i="13"/>
  <c r="M2715" i="13"/>
  <c r="L2716" i="13"/>
  <c r="M2716" i="13"/>
  <c r="L2717" i="13"/>
  <c r="M2717" i="13"/>
  <c r="L2718" i="13"/>
  <c r="M2718" i="13"/>
  <c r="L2719" i="13"/>
  <c r="M2719" i="13"/>
  <c r="L2720" i="13"/>
  <c r="M2720" i="13"/>
  <c r="L2721" i="13"/>
  <c r="M2721" i="13"/>
  <c r="L2722" i="13"/>
  <c r="M2722" i="13"/>
  <c r="L2723" i="13"/>
  <c r="M2723" i="13"/>
  <c r="L2724" i="13"/>
  <c r="M2724" i="13"/>
  <c r="L2725" i="13"/>
  <c r="M2725" i="13"/>
  <c r="L2726" i="13"/>
  <c r="M2726" i="13"/>
  <c r="L2727" i="13"/>
  <c r="M2727" i="13"/>
  <c r="L2728" i="13"/>
  <c r="M2728" i="13"/>
  <c r="L2729" i="13"/>
  <c r="M2729" i="13"/>
  <c r="L2730" i="13"/>
  <c r="M2730" i="13"/>
  <c r="L2731" i="13"/>
  <c r="M2731" i="13"/>
  <c r="L2732" i="13"/>
  <c r="M2732" i="13"/>
  <c r="L2733" i="13"/>
  <c r="M2733" i="13"/>
  <c r="L2734" i="13"/>
  <c r="M2734" i="13"/>
  <c r="L2735" i="13"/>
  <c r="M2735" i="13"/>
  <c r="L2736" i="13"/>
  <c r="M2736" i="13"/>
  <c r="L2737" i="13"/>
  <c r="M2737" i="13"/>
  <c r="L2738" i="13"/>
  <c r="M2738" i="13"/>
  <c r="L2739" i="13"/>
  <c r="M2739" i="13"/>
  <c r="L2740" i="13"/>
  <c r="M2740" i="13"/>
  <c r="L2741" i="13"/>
  <c r="M2741" i="13"/>
  <c r="L2742" i="13"/>
  <c r="M2742" i="13"/>
  <c r="L2743" i="13"/>
  <c r="M2743" i="13"/>
  <c r="L2744" i="13"/>
  <c r="M2744" i="13"/>
  <c r="L2745" i="13"/>
  <c r="M2745" i="13"/>
  <c r="L2746" i="13"/>
  <c r="M2746" i="13"/>
  <c r="L2747" i="13"/>
  <c r="M2747" i="13"/>
  <c r="L2748" i="13"/>
  <c r="M2748" i="13"/>
  <c r="L2749" i="13"/>
  <c r="M2749" i="13"/>
  <c r="L2750" i="13"/>
  <c r="M2750" i="13"/>
  <c r="L2751" i="13"/>
  <c r="M2751" i="13"/>
  <c r="L2752" i="13"/>
  <c r="M2752" i="13"/>
  <c r="L2753" i="13"/>
  <c r="M2753" i="13"/>
  <c r="L2754" i="13"/>
  <c r="M2754" i="13"/>
  <c r="L2755" i="13"/>
  <c r="M2755" i="13"/>
  <c r="L2756" i="13"/>
  <c r="M2756" i="13"/>
  <c r="L2757" i="13"/>
  <c r="M2757" i="13"/>
  <c r="L2758" i="13"/>
  <c r="M2758" i="13"/>
  <c r="L2759" i="13"/>
  <c r="M2759" i="13"/>
  <c r="L2760" i="13"/>
  <c r="M2760" i="13"/>
  <c r="L2761" i="13"/>
  <c r="M2761" i="13"/>
  <c r="L2762" i="13"/>
  <c r="M2762" i="13"/>
  <c r="L2763" i="13"/>
  <c r="M2763" i="13"/>
  <c r="L2764" i="13"/>
  <c r="M2764" i="13"/>
  <c r="L2765" i="13"/>
  <c r="M2765" i="13"/>
  <c r="L2766" i="13"/>
  <c r="M2766" i="13"/>
  <c r="L2767" i="13"/>
  <c r="M2767" i="13"/>
  <c r="L2768" i="13"/>
  <c r="M2768" i="13"/>
  <c r="L2769" i="13"/>
  <c r="M2769" i="13"/>
  <c r="L2770" i="13"/>
  <c r="M2770" i="13"/>
  <c r="L2771" i="13"/>
  <c r="M2771" i="13"/>
  <c r="L2772" i="13"/>
  <c r="M2772" i="13"/>
  <c r="L2773" i="13"/>
  <c r="M2773" i="13"/>
  <c r="L2774" i="13"/>
  <c r="M2774" i="13"/>
  <c r="L2775" i="13"/>
  <c r="M2775" i="13"/>
  <c r="L2776" i="13"/>
  <c r="M2776" i="13"/>
  <c r="L2777" i="13"/>
  <c r="M2777" i="13"/>
  <c r="L2778" i="13"/>
  <c r="M2778" i="13"/>
  <c r="L2779" i="13"/>
  <c r="M2779" i="13"/>
  <c r="L2780" i="13"/>
  <c r="M2780" i="13"/>
  <c r="L2781" i="13"/>
  <c r="M2781" i="13"/>
  <c r="L2782" i="13"/>
  <c r="M2782" i="13"/>
  <c r="L2783" i="13"/>
  <c r="M2783" i="13"/>
  <c r="L2784" i="13"/>
  <c r="M2784" i="13"/>
  <c r="L2785" i="13"/>
  <c r="M2785" i="13"/>
  <c r="L2786" i="13"/>
  <c r="M2786" i="13"/>
  <c r="L2787" i="13"/>
  <c r="M2787" i="13"/>
  <c r="L2788" i="13"/>
  <c r="M2788" i="13"/>
  <c r="L2789" i="13"/>
  <c r="M2789" i="13"/>
  <c r="L2790" i="13"/>
  <c r="M2790" i="13"/>
  <c r="L2791" i="13"/>
  <c r="M2791" i="13"/>
  <c r="L2792" i="13"/>
  <c r="M2792" i="13"/>
  <c r="L2793" i="13"/>
  <c r="M2793" i="13"/>
  <c r="L2794" i="13"/>
  <c r="M2794" i="13"/>
  <c r="L2795" i="13"/>
  <c r="M2795" i="13"/>
  <c r="L2796" i="13"/>
  <c r="M2796" i="13"/>
  <c r="L2797" i="13"/>
  <c r="M2797" i="13"/>
  <c r="L2798" i="13"/>
  <c r="M2798" i="13"/>
  <c r="L2799" i="13"/>
  <c r="M2799" i="13"/>
  <c r="L2800" i="13"/>
  <c r="M2800" i="13"/>
  <c r="L2801" i="13"/>
  <c r="M2801" i="13"/>
  <c r="L2802" i="13"/>
  <c r="M2802" i="13"/>
  <c r="L2803" i="13"/>
  <c r="M2803" i="13"/>
  <c r="L2804" i="13"/>
  <c r="M2804" i="13"/>
  <c r="L2805" i="13"/>
  <c r="M2805" i="13"/>
  <c r="L2806" i="13"/>
  <c r="M2806" i="13"/>
  <c r="L2807" i="13"/>
  <c r="M2807" i="13"/>
  <c r="L2808" i="13"/>
  <c r="M2808" i="13"/>
  <c r="L2809" i="13"/>
  <c r="M2809" i="13"/>
  <c r="L2810" i="13"/>
  <c r="M2810" i="13"/>
  <c r="L2811" i="13"/>
  <c r="M2811" i="13"/>
  <c r="L2812" i="13"/>
  <c r="M2812" i="13"/>
  <c r="L2813" i="13"/>
  <c r="M2813" i="13"/>
  <c r="L2814" i="13"/>
  <c r="M2814" i="13"/>
  <c r="L2815" i="13"/>
  <c r="M2815" i="13"/>
  <c r="L2816" i="13"/>
  <c r="M2816" i="13"/>
  <c r="L2817" i="13"/>
  <c r="M2817" i="13"/>
  <c r="L2818" i="13"/>
  <c r="M2818" i="13"/>
  <c r="L2819" i="13"/>
  <c r="M2819" i="13"/>
  <c r="L2820" i="13"/>
  <c r="M2820" i="13"/>
  <c r="L2821" i="13"/>
  <c r="M2821" i="13"/>
  <c r="L2822" i="13"/>
  <c r="M2822" i="13"/>
  <c r="L2823" i="13"/>
  <c r="M2823" i="13"/>
  <c r="L2824" i="13"/>
  <c r="M2824" i="13"/>
  <c r="L2825" i="13"/>
  <c r="M2825" i="13"/>
  <c r="L2826" i="13"/>
  <c r="M2826" i="13"/>
  <c r="L2827" i="13"/>
  <c r="M2827" i="13"/>
  <c r="L2828" i="13"/>
  <c r="M2828" i="13"/>
  <c r="L2829" i="13"/>
  <c r="M2829" i="13"/>
  <c r="L2830" i="13"/>
  <c r="M2830" i="13"/>
  <c r="L2831" i="13"/>
  <c r="M2831" i="13"/>
  <c r="L2832" i="13"/>
  <c r="M2832" i="13"/>
  <c r="L2833" i="13"/>
  <c r="M2833" i="13"/>
  <c r="L2834" i="13"/>
  <c r="M2834" i="13"/>
  <c r="L2835" i="13"/>
  <c r="M2835" i="13"/>
  <c r="L2836" i="13"/>
  <c r="M2836" i="13"/>
  <c r="L2837" i="13"/>
  <c r="M2837" i="13"/>
  <c r="L2838" i="13"/>
  <c r="M2838" i="13"/>
  <c r="L2839" i="13"/>
  <c r="M2839" i="13"/>
  <c r="L2840" i="13"/>
  <c r="M2840" i="13"/>
  <c r="L2841" i="13"/>
  <c r="M2841" i="13"/>
  <c r="L2842" i="13"/>
  <c r="M2842" i="13"/>
  <c r="L2843" i="13"/>
  <c r="M2843" i="13"/>
  <c r="L2844" i="13"/>
  <c r="M2844" i="13"/>
  <c r="L2845" i="13"/>
  <c r="M2845" i="13"/>
  <c r="L2846" i="13"/>
  <c r="M2846" i="13"/>
  <c r="L2847" i="13"/>
  <c r="M2847" i="13"/>
  <c r="L2848" i="13"/>
  <c r="M2848" i="13"/>
  <c r="L2849" i="13"/>
  <c r="M2849" i="13"/>
  <c r="L2850" i="13"/>
  <c r="M2850" i="13"/>
  <c r="L2851" i="13"/>
  <c r="M2851" i="13"/>
  <c r="L2852" i="13"/>
  <c r="M2852" i="13"/>
  <c r="L2853" i="13"/>
  <c r="M2853" i="13"/>
  <c r="L2854" i="13"/>
  <c r="M2854" i="13"/>
  <c r="L2855" i="13"/>
  <c r="M2855" i="13"/>
  <c r="L2856" i="13"/>
  <c r="M2856" i="13"/>
  <c r="L2857" i="13"/>
  <c r="M2857" i="13"/>
  <c r="L2858" i="13"/>
  <c r="M2858" i="13"/>
  <c r="L2859" i="13"/>
  <c r="M2859" i="13"/>
  <c r="L2860" i="13"/>
  <c r="M2860" i="13"/>
  <c r="L2861" i="13"/>
  <c r="M2861" i="13"/>
  <c r="L2862" i="13"/>
  <c r="M2862" i="13"/>
  <c r="L2863" i="13"/>
  <c r="M2863" i="13"/>
  <c r="L2864" i="13"/>
  <c r="M2864" i="13"/>
  <c r="L2865" i="13"/>
  <c r="M2865" i="13"/>
  <c r="L2866" i="13"/>
  <c r="M2866" i="13"/>
  <c r="L2867" i="13"/>
  <c r="M2867" i="13"/>
  <c r="L2868" i="13"/>
  <c r="M2868" i="13"/>
  <c r="L2869" i="13"/>
  <c r="M2869" i="13"/>
  <c r="L2870" i="13"/>
  <c r="M2870" i="13"/>
  <c r="L2871" i="13"/>
  <c r="M2871" i="13"/>
  <c r="L2872" i="13"/>
  <c r="M2872" i="13"/>
  <c r="L2873" i="13"/>
  <c r="M2873" i="13"/>
  <c r="L2874" i="13"/>
  <c r="M2874" i="13"/>
  <c r="L2875" i="13"/>
  <c r="M2875" i="13"/>
  <c r="L2876" i="13"/>
  <c r="M2876" i="13"/>
  <c r="L2877" i="13"/>
  <c r="M2877" i="13"/>
  <c r="L2878" i="13"/>
  <c r="M2878" i="13"/>
  <c r="L2879" i="13"/>
  <c r="M2879" i="13"/>
  <c r="L2880" i="13"/>
  <c r="M2880" i="13"/>
  <c r="L2881" i="13"/>
  <c r="M2881" i="13"/>
  <c r="L2882" i="13"/>
  <c r="M2882" i="13"/>
  <c r="L2883" i="13"/>
  <c r="M2883" i="13"/>
  <c r="L2884" i="13"/>
  <c r="M2884" i="13"/>
  <c r="L2885" i="13"/>
  <c r="M2885" i="13"/>
  <c r="L2886" i="13"/>
  <c r="M2886" i="13"/>
  <c r="L2887" i="13"/>
  <c r="M2887" i="13"/>
  <c r="L2888" i="13"/>
  <c r="M2888" i="13"/>
  <c r="L2889" i="13"/>
  <c r="M2889" i="13"/>
  <c r="L2890" i="13"/>
  <c r="M2890" i="13"/>
  <c r="L2891" i="13"/>
  <c r="M2891" i="13"/>
  <c r="L2892" i="13"/>
  <c r="M2892" i="13"/>
  <c r="L2893" i="13"/>
  <c r="M2893" i="13"/>
  <c r="L2894" i="13"/>
  <c r="M2894" i="13"/>
  <c r="L2895" i="13"/>
  <c r="M2895" i="13"/>
  <c r="L2896" i="13"/>
  <c r="M2896" i="13"/>
  <c r="L2897" i="13"/>
  <c r="M2897" i="13"/>
  <c r="L2898" i="13"/>
  <c r="M2898" i="13"/>
  <c r="L2899" i="13"/>
  <c r="M2899" i="13"/>
  <c r="L2900" i="13"/>
  <c r="M2900" i="13"/>
  <c r="L2901" i="13"/>
  <c r="M2901" i="13"/>
  <c r="L2902" i="13"/>
  <c r="M2902" i="13"/>
  <c r="L2903" i="13"/>
  <c r="M2903" i="13"/>
  <c r="L2904" i="13"/>
  <c r="M2904" i="13"/>
  <c r="L2905" i="13"/>
  <c r="M2905" i="13"/>
  <c r="L2906" i="13"/>
  <c r="M2906" i="13"/>
  <c r="L2907" i="13"/>
  <c r="M2907" i="13"/>
  <c r="L2908" i="13"/>
  <c r="M2908" i="13"/>
  <c r="L2909" i="13"/>
  <c r="M2909" i="13"/>
  <c r="L2910" i="13"/>
  <c r="M2910" i="13"/>
  <c r="L2911" i="13"/>
  <c r="M2911" i="13"/>
  <c r="L2912" i="13"/>
  <c r="M2912" i="13"/>
  <c r="L2913" i="13"/>
  <c r="M2913" i="13"/>
  <c r="L2914" i="13"/>
  <c r="M2914" i="13"/>
  <c r="L2915" i="13"/>
  <c r="M2915" i="13"/>
  <c r="L2916" i="13"/>
  <c r="M2916" i="13"/>
  <c r="L2917" i="13"/>
  <c r="M2917" i="13"/>
  <c r="L2918" i="13"/>
  <c r="M2918" i="13"/>
  <c r="L2919" i="13"/>
  <c r="M2919" i="13"/>
  <c r="L2920" i="13"/>
  <c r="M2920" i="13"/>
  <c r="L2921" i="13"/>
  <c r="M2921" i="13"/>
  <c r="L2922" i="13"/>
  <c r="M2922" i="13"/>
  <c r="L2923" i="13"/>
  <c r="M2923" i="13"/>
  <c r="L2924" i="13"/>
  <c r="M2924" i="13"/>
  <c r="L2925" i="13"/>
  <c r="M2925" i="13"/>
  <c r="L2926" i="13"/>
  <c r="M2926" i="13"/>
  <c r="L2927" i="13"/>
  <c r="M2927" i="13"/>
  <c r="L2928" i="13"/>
  <c r="M2928" i="13"/>
  <c r="L2929" i="13"/>
  <c r="M2929" i="13"/>
  <c r="L2930" i="13"/>
  <c r="M2930" i="13"/>
  <c r="L2931" i="13"/>
  <c r="M2931" i="13"/>
  <c r="L2932" i="13"/>
  <c r="M2932" i="13"/>
  <c r="L2933" i="13"/>
  <c r="M2933" i="13"/>
  <c r="L2934" i="13"/>
  <c r="M2934" i="13"/>
  <c r="L2935" i="13"/>
  <c r="M2935" i="13"/>
  <c r="L2936" i="13"/>
  <c r="M2936" i="13"/>
  <c r="L2937" i="13"/>
  <c r="M2937" i="13"/>
  <c r="L2938" i="13"/>
  <c r="M2938" i="13"/>
  <c r="L2939" i="13"/>
  <c r="M2939" i="13"/>
  <c r="L2940" i="13"/>
  <c r="M2940" i="13"/>
  <c r="L2941" i="13"/>
  <c r="M2941" i="13"/>
  <c r="L2942" i="13"/>
  <c r="M2942" i="13"/>
  <c r="L2943" i="13"/>
  <c r="M2943" i="13"/>
  <c r="L2944" i="13"/>
  <c r="M2944" i="13"/>
  <c r="L2945" i="13"/>
  <c r="M2945" i="13"/>
  <c r="L2946" i="13"/>
  <c r="M2946" i="13"/>
  <c r="L2947" i="13"/>
  <c r="M2947" i="13"/>
  <c r="L2948" i="13"/>
  <c r="M2948" i="13"/>
  <c r="L2949" i="13"/>
  <c r="M2949" i="13"/>
  <c r="L2950" i="13"/>
  <c r="M2950" i="13"/>
  <c r="L2951" i="13"/>
  <c r="M2951" i="13"/>
  <c r="L2952" i="13"/>
  <c r="M2952" i="13"/>
  <c r="L2953" i="13"/>
  <c r="M2953" i="13"/>
  <c r="L2954" i="13"/>
  <c r="M2954" i="13"/>
  <c r="L2955" i="13"/>
  <c r="M2955" i="13"/>
  <c r="L2956" i="13"/>
  <c r="M2956" i="13"/>
  <c r="L2957" i="13"/>
  <c r="M2957" i="13"/>
  <c r="L2958" i="13"/>
  <c r="M2958" i="13"/>
  <c r="L2959" i="13"/>
  <c r="M2959" i="13"/>
  <c r="L2960" i="13"/>
  <c r="M2960" i="13"/>
  <c r="L2961" i="13"/>
  <c r="M2961" i="13"/>
  <c r="L2962" i="13"/>
  <c r="M2962" i="13"/>
  <c r="L2963" i="13"/>
  <c r="M2963" i="13"/>
  <c r="L2964" i="13"/>
  <c r="M2964" i="13"/>
  <c r="L2965" i="13"/>
  <c r="M2965" i="13"/>
  <c r="L2966" i="13"/>
  <c r="M2966" i="13"/>
  <c r="L2967" i="13"/>
  <c r="M2967" i="13"/>
  <c r="L2968" i="13"/>
  <c r="M2968" i="13"/>
  <c r="L2969" i="13"/>
  <c r="M2969" i="13"/>
  <c r="L2970" i="13"/>
  <c r="M2970" i="13"/>
  <c r="L2971" i="13"/>
  <c r="M2971" i="13"/>
  <c r="L2972" i="13"/>
  <c r="M2972" i="13"/>
  <c r="L2973" i="13"/>
  <c r="M2973" i="13"/>
  <c r="L2974" i="13"/>
  <c r="M2974" i="13"/>
  <c r="L2975" i="13"/>
  <c r="M2975" i="13"/>
  <c r="L2976" i="13"/>
  <c r="M2976" i="13"/>
  <c r="L2977" i="13"/>
  <c r="M2977" i="13"/>
  <c r="L2978" i="13"/>
  <c r="M2978" i="13"/>
  <c r="L2979" i="13"/>
  <c r="M2979" i="13"/>
  <c r="L2980" i="13"/>
  <c r="M2980" i="13"/>
  <c r="L2981" i="13"/>
  <c r="M2981" i="13"/>
  <c r="L2982" i="13"/>
  <c r="M2982" i="13"/>
  <c r="L2983" i="13"/>
  <c r="M2983" i="13"/>
  <c r="L2984" i="13"/>
  <c r="M2984" i="13"/>
  <c r="L2985" i="13"/>
  <c r="M2985" i="13"/>
  <c r="L2986" i="13"/>
  <c r="M2986" i="13"/>
  <c r="L2987" i="13"/>
  <c r="M2987" i="13"/>
  <c r="L2988" i="13"/>
  <c r="M2988" i="13"/>
  <c r="L2989" i="13"/>
  <c r="M2989" i="13"/>
  <c r="L2990" i="13"/>
  <c r="M2990" i="13"/>
  <c r="L2991" i="13"/>
  <c r="M2991" i="13"/>
  <c r="L2992" i="13"/>
  <c r="M2992" i="13"/>
  <c r="L2993" i="13"/>
  <c r="M2993" i="13"/>
  <c r="L2994" i="13"/>
  <c r="M2994" i="13"/>
  <c r="L2995" i="13"/>
  <c r="M2995" i="13"/>
  <c r="L2996" i="13"/>
  <c r="M2996" i="13"/>
  <c r="L2997" i="13"/>
  <c r="M2997" i="13"/>
  <c r="L2998" i="13"/>
  <c r="M2998" i="13"/>
  <c r="L2999" i="13"/>
  <c r="M2999" i="13"/>
  <c r="L3000" i="13"/>
  <c r="M3000" i="13"/>
  <c r="L3001" i="13"/>
  <c r="M3001" i="13"/>
  <c r="L3002" i="13"/>
  <c r="M3002" i="13"/>
  <c r="L3003" i="13"/>
  <c r="M3003" i="13"/>
  <c r="L3004" i="13"/>
  <c r="M3004" i="13"/>
  <c r="L3005" i="13"/>
  <c r="M3005" i="13"/>
  <c r="L3006" i="13"/>
  <c r="M3006" i="13"/>
  <c r="L3007" i="13"/>
  <c r="M3007" i="13"/>
  <c r="L3008" i="13"/>
  <c r="M3008" i="13"/>
  <c r="L3009" i="13"/>
  <c r="M3009" i="13"/>
  <c r="L3010" i="13"/>
  <c r="M3010" i="13"/>
  <c r="L3011" i="13"/>
  <c r="M3011" i="13"/>
  <c r="L3012" i="13"/>
  <c r="M3012" i="13"/>
  <c r="L3013" i="13"/>
  <c r="M3013" i="13"/>
  <c r="L3014" i="13"/>
  <c r="M3014" i="13"/>
  <c r="L3015" i="13"/>
  <c r="M3015" i="13"/>
  <c r="L3016" i="13"/>
  <c r="M3016" i="13"/>
  <c r="L3017" i="13"/>
  <c r="M3017" i="13"/>
  <c r="L3018" i="13"/>
  <c r="M3018" i="13"/>
  <c r="L3019" i="13"/>
  <c r="M3019" i="13"/>
  <c r="L3020" i="13"/>
  <c r="M3020" i="13"/>
  <c r="L3021" i="13"/>
  <c r="M3021" i="13"/>
  <c r="L3022" i="13"/>
  <c r="M3022" i="13"/>
  <c r="L3023" i="13"/>
  <c r="M3023" i="13"/>
  <c r="L3024" i="13"/>
  <c r="M3024" i="13"/>
  <c r="L3025" i="13"/>
  <c r="M3025" i="13"/>
  <c r="L3026" i="13"/>
  <c r="M3026" i="13"/>
  <c r="L3027" i="13"/>
  <c r="M3027" i="13"/>
  <c r="L3028" i="13"/>
  <c r="M3028" i="13"/>
  <c r="L3029" i="13"/>
  <c r="M3029" i="13"/>
  <c r="L3030" i="13"/>
  <c r="M3030" i="13"/>
  <c r="L3031" i="13"/>
  <c r="M3031" i="13"/>
  <c r="L3032" i="13"/>
  <c r="M3032" i="13"/>
  <c r="L3033" i="13"/>
  <c r="M3033" i="13"/>
  <c r="L3034" i="13"/>
  <c r="M3034" i="13"/>
  <c r="L3035" i="13"/>
  <c r="M3035" i="13"/>
  <c r="L3036" i="13"/>
  <c r="M3036" i="13"/>
  <c r="L3037" i="13"/>
  <c r="M3037" i="13"/>
  <c r="L3038" i="13"/>
  <c r="M3038" i="13"/>
  <c r="L3039" i="13"/>
  <c r="M3039" i="13"/>
  <c r="L3040" i="13"/>
  <c r="M3040" i="13"/>
  <c r="L3041" i="13"/>
  <c r="M3041" i="13"/>
  <c r="L3042" i="13"/>
  <c r="M3042" i="13"/>
  <c r="L3043" i="13"/>
  <c r="M3043" i="13"/>
  <c r="L3044" i="13"/>
  <c r="M3044" i="13"/>
  <c r="L3045" i="13"/>
  <c r="M3045" i="13"/>
  <c r="L3046" i="13"/>
  <c r="M3046" i="13"/>
  <c r="L3047" i="13"/>
  <c r="M3047" i="13"/>
  <c r="L3048" i="13"/>
  <c r="M3048" i="13"/>
  <c r="L3049" i="13"/>
  <c r="M3049" i="13"/>
  <c r="L3050" i="13"/>
  <c r="M3050" i="13"/>
  <c r="L3051" i="13"/>
  <c r="M3051" i="13"/>
  <c r="L3052" i="13"/>
  <c r="M3052" i="13"/>
  <c r="L3053" i="13"/>
  <c r="M3053" i="13"/>
  <c r="L3054" i="13"/>
  <c r="M3054" i="13"/>
  <c r="L3055" i="13"/>
  <c r="M3055" i="13"/>
  <c r="L3056" i="13"/>
  <c r="M3056" i="13"/>
  <c r="L3057" i="13"/>
  <c r="M3057" i="13"/>
  <c r="L3058" i="13"/>
  <c r="M3058" i="13"/>
  <c r="L3059" i="13"/>
  <c r="M3059" i="13"/>
  <c r="L3060" i="13"/>
  <c r="M3060" i="13"/>
  <c r="L3061" i="13"/>
  <c r="M3061" i="13"/>
  <c r="L3062" i="13"/>
  <c r="M3062" i="13"/>
  <c r="L3063" i="13"/>
  <c r="M3063" i="13"/>
  <c r="L3064" i="13"/>
  <c r="M3064" i="13"/>
  <c r="L3065" i="13"/>
  <c r="M3065" i="13"/>
  <c r="L3066" i="13"/>
  <c r="M3066" i="13"/>
  <c r="L3067" i="13"/>
  <c r="M3067" i="13"/>
  <c r="L3068" i="13"/>
  <c r="M3068" i="13"/>
  <c r="L3069" i="13"/>
  <c r="M3069" i="13"/>
  <c r="L3070" i="13"/>
  <c r="M3070" i="13"/>
  <c r="L3071" i="13"/>
  <c r="M3071" i="13"/>
  <c r="L3072" i="13"/>
  <c r="M3072" i="13"/>
  <c r="L3073" i="13"/>
  <c r="M3073" i="13"/>
  <c r="L3074" i="13"/>
  <c r="M3074" i="13"/>
  <c r="L3075" i="13"/>
  <c r="M3075" i="13"/>
  <c r="L3076" i="13"/>
  <c r="M3076" i="13"/>
  <c r="L3077" i="13"/>
  <c r="M3077" i="13"/>
  <c r="L3078" i="13"/>
  <c r="M3078" i="13"/>
  <c r="L3079" i="13"/>
  <c r="M3079" i="13"/>
  <c r="L3080" i="13"/>
  <c r="M3080" i="13"/>
  <c r="L3081" i="13"/>
  <c r="M3081" i="13"/>
  <c r="L3082" i="13"/>
  <c r="M3082" i="13"/>
  <c r="L3083" i="13"/>
  <c r="M3083" i="13"/>
  <c r="L3084" i="13"/>
  <c r="M3084" i="13"/>
  <c r="L3085" i="13"/>
  <c r="M3085" i="13"/>
  <c r="L3086" i="13"/>
  <c r="M3086" i="13"/>
  <c r="L3087" i="13"/>
  <c r="M3087" i="13"/>
  <c r="L3088" i="13"/>
  <c r="M3088" i="13"/>
  <c r="L3089" i="13"/>
  <c r="M3089" i="13"/>
  <c r="L3090" i="13"/>
  <c r="M3090" i="13"/>
  <c r="L3091" i="13"/>
  <c r="M3091" i="13"/>
  <c r="L3092" i="13"/>
  <c r="M3092" i="13"/>
  <c r="L3093" i="13"/>
  <c r="M3093" i="13"/>
  <c r="L3094" i="13"/>
  <c r="M3094" i="13"/>
  <c r="L3095" i="13"/>
  <c r="M3095" i="13"/>
  <c r="L3096" i="13"/>
  <c r="M3096" i="13"/>
  <c r="L3097" i="13"/>
  <c r="M3097" i="13"/>
  <c r="L3098" i="13"/>
  <c r="M3098" i="13"/>
  <c r="L3099" i="13"/>
  <c r="M3099" i="13"/>
  <c r="L3100" i="13"/>
  <c r="M3100" i="13"/>
  <c r="L3101" i="13"/>
  <c r="M3101" i="13"/>
  <c r="L3102" i="13"/>
  <c r="M3102" i="13"/>
  <c r="L3103" i="13"/>
  <c r="M3103" i="13"/>
  <c r="L3104" i="13"/>
  <c r="M3104" i="13"/>
  <c r="L3105" i="13"/>
  <c r="M3105" i="13"/>
  <c r="L3106" i="13"/>
  <c r="M3106" i="13"/>
  <c r="L3107" i="13"/>
  <c r="M3107" i="13"/>
  <c r="L3108" i="13"/>
  <c r="M3108" i="13"/>
  <c r="L3109" i="13"/>
  <c r="M3109" i="13"/>
  <c r="L3110" i="13"/>
  <c r="M3110" i="13"/>
  <c r="L3111" i="13"/>
  <c r="M3111" i="13"/>
  <c r="L3112" i="13"/>
  <c r="M3112" i="13"/>
  <c r="L3113" i="13"/>
  <c r="M3113" i="13"/>
  <c r="L3114" i="13"/>
  <c r="M3114" i="13"/>
  <c r="L3115" i="13"/>
  <c r="M3115" i="13"/>
  <c r="L3116" i="13"/>
  <c r="M3116" i="13"/>
  <c r="L3117" i="13"/>
  <c r="M3117" i="13"/>
  <c r="L3118" i="13"/>
  <c r="M3118" i="13"/>
  <c r="L3119" i="13"/>
  <c r="M3119" i="13"/>
  <c r="L3120" i="13"/>
  <c r="M3120" i="13"/>
  <c r="L3121" i="13"/>
  <c r="M3121" i="13"/>
  <c r="L3122" i="13"/>
  <c r="M3122" i="13"/>
  <c r="L3123" i="13"/>
  <c r="M3123" i="13"/>
  <c r="L3124" i="13"/>
  <c r="M3124" i="13"/>
  <c r="L3125" i="13"/>
  <c r="M3125" i="13"/>
  <c r="L3126" i="13"/>
  <c r="M3126" i="13"/>
  <c r="L3127" i="13"/>
  <c r="M3127" i="13"/>
  <c r="L3128" i="13"/>
  <c r="M3128" i="13"/>
  <c r="L3129" i="13"/>
  <c r="M3129" i="13"/>
  <c r="L3130" i="13"/>
  <c r="M3130" i="13"/>
  <c r="L3131" i="13"/>
  <c r="M3131" i="13"/>
  <c r="L3132" i="13"/>
  <c r="M3132" i="13"/>
  <c r="L3133" i="13"/>
  <c r="M3133" i="13"/>
  <c r="L3134" i="13"/>
  <c r="M3134" i="13"/>
  <c r="L3135" i="13"/>
  <c r="M3135" i="13"/>
  <c r="L3136" i="13"/>
  <c r="M3136" i="13"/>
  <c r="L3137" i="13"/>
  <c r="M3137" i="13"/>
  <c r="L3138" i="13"/>
  <c r="M3138" i="13"/>
  <c r="L3139" i="13"/>
  <c r="M3139" i="13"/>
  <c r="L3140" i="13"/>
  <c r="M3140" i="13"/>
  <c r="L3141" i="13"/>
  <c r="M3141" i="13"/>
  <c r="L3142" i="13"/>
  <c r="M3142" i="13"/>
  <c r="L3143" i="13"/>
  <c r="M3143" i="13"/>
  <c r="L3144" i="13"/>
  <c r="M3144" i="13"/>
  <c r="L3145" i="13"/>
  <c r="M3145" i="13"/>
  <c r="L3146" i="13"/>
  <c r="M3146" i="13"/>
  <c r="L3147" i="13"/>
  <c r="M3147" i="13"/>
  <c r="L3148" i="13"/>
  <c r="M3148" i="13"/>
  <c r="L3149" i="13"/>
  <c r="M3149" i="13"/>
  <c r="L3150" i="13"/>
  <c r="M3150" i="13"/>
  <c r="L3151" i="13"/>
  <c r="M3151" i="13"/>
  <c r="L3152" i="13"/>
  <c r="M3152" i="13"/>
  <c r="L3153" i="13"/>
  <c r="M3153" i="13"/>
  <c r="L3154" i="13"/>
  <c r="M3154" i="13"/>
  <c r="L3155" i="13"/>
  <c r="M3155" i="13"/>
  <c r="L3156" i="13"/>
  <c r="M3156" i="13"/>
  <c r="L3157" i="13"/>
  <c r="M3157" i="13"/>
  <c r="L3158" i="13"/>
  <c r="M3158" i="13"/>
  <c r="L3159" i="13"/>
  <c r="M3159" i="13"/>
  <c r="L3160" i="13"/>
  <c r="M3160" i="13"/>
  <c r="L3161" i="13"/>
  <c r="M3161" i="13"/>
  <c r="L3162" i="13"/>
  <c r="M3162" i="13"/>
  <c r="L3163" i="13"/>
  <c r="M3163" i="13"/>
  <c r="L3164" i="13"/>
  <c r="M3164" i="13"/>
  <c r="L3165" i="13"/>
  <c r="M3165" i="13"/>
  <c r="L3166" i="13"/>
  <c r="M3166" i="13"/>
  <c r="L3167" i="13"/>
  <c r="M3167" i="13"/>
  <c r="L3168" i="13"/>
  <c r="M3168" i="13"/>
  <c r="L3169" i="13"/>
  <c r="M3169" i="13"/>
  <c r="L3170" i="13"/>
  <c r="M3170" i="13"/>
  <c r="L3171" i="13"/>
  <c r="M3171" i="13"/>
  <c r="L3172" i="13"/>
  <c r="M3172" i="13"/>
  <c r="L3173" i="13"/>
  <c r="M3173" i="13"/>
  <c r="L3174" i="13"/>
  <c r="M3174" i="13"/>
  <c r="L3175" i="13"/>
  <c r="M3175" i="13"/>
  <c r="L3176" i="13"/>
  <c r="M3176" i="13"/>
  <c r="L3177" i="13"/>
  <c r="M3177" i="13"/>
  <c r="L3178" i="13"/>
  <c r="M3178" i="13"/>
  <c r="L3179" i="13"/>
  <c r="M3179" i="13"/>
  <c r="L3180" i="13"/>
  <c r="M3180" i="13"/>
  <c r="L3181" i="13"/>
  <c r="M3181" i="13"/>
  <c r="L3182" i="13"/>
  <c r="M3182" i="13"/>
  <c r="L3183" i="13"/>
  <c r="M3183" i="13"/>
  <c r="L3184" i="13"/>
  <c r="M3184" i="13"/>
  <c r="L3185" i="13"/>
  <c r="M3185" i="13"/>
  <c r="L3186" i="13"/>
  <c r="M3186" i="13"/>
  <c r="L3187" i="13"/>
  <c r="M3187" i="13"/>
  <c r="L3188" i="13"/>
  <c r="M3188" i="13"/>
  <c r="L3189" i="13"/>
  <c r="M3189" i="13"/>
  <c r="L3190" i="13"/>
  <c r="M3190" i="13"/>
  <c r="L3191" i="13"/>
  <c r="M3191" i="13"/>
  <c r="L3192" i="13"/>
  <c r="M3192" i="13"/>
  <c r="L3193" i="13"/>
  <c r="M3193" i="13"/>
  <c r="L3194" i="13"/>
  <c r="M3194" i="13"/>
  <c r="L3195" i="13"/>
  <c r="M3195" i="13"/>
  <c r="L3196" i="13"/>
  <c r="M3196" i="13"/>
  <c r="L3197" i="13"/>
  <c r="M3197" i="13"/>
  <c r="L3198" i="13"/>
  <c r="M3198" i="13"/>
  <c r="L3199" i="13"/>
  <c r="M3199" i="13"/>
  <c r="L3200" i="13"/>
  <c r="M3200" i="13"/>
  <c r="L3201" i="13"/>
  <c r="M3201" i="13"/>
  <c r="L3202" i="13"/>
  <c r="M3202" i="13"/>
  <c r="L3203" i="13"/>
  <c r="M3203" i="13"/>
  <c r="L3204" i="13"/>
  <c r="M3204" i="13"/>
  <c r="L3205" i="13"/>
  <c r="M3205" i="13"/>
  <c r="L3206" i="13"/>
  <c r="M3206" i="13"/>
  <c r="L3207" i="13"/>
  <c r="M3207" i="13"/>
  <c r="L3208" i="13"/>
  <c r="M3208" i="13"/>
  <c r="L3209" i="13"/>
  <c r="M3209" i="13"/>
  <c r="L3210" i="13"/>
  <c r="M3210" i="13"/>
  <c r="L3211" i="13"/>
  <c r="M3211" i="13"/>
  <c r="L3212" i="13"/>
  <c r="M3212" i="13"/>
  <c r="L3213" i="13"/>
  <c r="M3213" i="13"/>
  <c r="L3214" i="13"/>
  <c r="M3214" i="13"/>
  <c r="L3215" i="13"/>
  <c r="M3215" i="13"/>
  <c r="L3216" i="13"/>
  <c r="M3216" i="13"/>
  <c r="L3217" i="13"/>
  <c r="M3217" i="13"/>
  <c r="L3218" i="13"/>
  <c r="M3218" i="13"/>
  <c r="L3219" i="13"/>
  <c r="M3219" i="13"/>
  <c r="L3220" i="13"/>
  <c r="M3220" i="13"/>
  <c r="L3221" i="13"/>
  <c r="M3221" i="13"/>
  <c r="L3222" i="13"/>
  <c r="M3222" i="13"/>
  <c r="L3223" i="13"/>
  <c r="M3223" i="13"/>
  <c r="L3224" i="13"/>
  <c r="M3224" i="13"/>
  <c r="L3225" i="13"/>
  <c r="M3225" i="13"/>
  <c r="L3226" i="13"/>
  <c r="M3226" i="13"/>
  <c r="L3227" i="13"/>
  <c r="M3227" i="13"/>
  <c r="L3228" i="13"/>
  <c r="M3228" i="13"/>
  <c r="L3229" i="13"/>
  <c r="M3229" i="13"/>
  <c r="L3230" i="13"/>
  <c r="M3230" i="13"/>
  <c r="L3231" i="13"/>
  <c r="M3231" i="13"/>
  <c r="L3232" i="13"/>
  <c r="M3232" i="13"/>
  <c r="L3233" i="13"/>
  <c r="M3233" i="13"/>
  <c r="L3234" i="13"/>
  <c r="M3234" i="13"/>
  <c r="L3235" i="13"/>
  <c r="M3235" i="13"/>
  <c r="L3236" i="13"/>
  <c r="M3236" i="13"/>
  <c r="L3237" i="13"/>
  <c r="M3237" i="13"/>
  <c r="L3238" i="13"/>
  <c r="M3238" i="13"/>
  <c r="L3239" i="13"/>
  <c r="M3239" i="13"/>
  <c r="L3240" i="13"/>
  <c r="M3240" i="13"/>
  <c r="L3241" i="13"/>
  <c r="M3241" i="13"/>
  <c r="L3242" i="13"/>
  <c r="M3242" i="13"/>
  <c r="L3243" i="13"/>
  <c r="M3243" i="13"/>
  <c r="L3244" i="13"/>
  <c r="M3244" i="13"/>
  <c r="L3245" i="13"/>
  <c r="M3245" i="13"/>
  <c r="L3246" i="13"/>
  <c r="M3246" i="13"/>
  <c r="L3247" i="13"/>
  <c r="M3247" i="13"/>
  <c r="L3248" i="13"/>
  <c r="M3248" i="13"/>
  <c r="L3249" i="13"/>
  <c r="M3249" i="13"/>
  <c r="L3250" i="13"/>
  <c r="M3250" i="13"/>
  <c r="L3251" i="13"/>
  <c r="M3251" i="13"/>
  <c r="L3252" i="13"/>
  <c r="M3252" i="13"/>
  <c r="L3253" i="13"/>
  <c r="M3253" i="13"/>
  <c r="L3254" i="13"/>
  <c r="M3254" i="13"/>
  <c r="L3255" i="13"/>
  <c r="M3255" i="13"/>
  <c r="L3256" i="13"/>
  <c r="M3256" i="13"/>
  <c r="L3257" i="13"/>
  <c r="M3257" i="13"/>
  <c r="L3258" i="13"/>
  <c r="M3258" i="13"/>
  <c r="L3259" i="13"/>
  <c r="M3259" i="13"/>
  <c r="L3260" i="13"/>
  <c r="M3260" i="13"/>
  <c r="L3261" i="13"/>
  <c r="M3261" i="13"/>
  <c r="L3262" i="13"/>
  <c r="M3262" i="13"/>
  <c r="L3263" i="13"/>
  <c r="M3263" i="13"/>
  <c r="L3264" i="13"/>
  <c r="M3264" i="13"/>
  <c r="L3265" i="13"/>
  <c r="M3265" i="13"/>
  <c r="L3266" i="13"/>
  <c r="M3266" i="13"/>
  <c r="L3267" i="13"/>
  <c r="M3267" i="13"/>
  <c r="L3268" i="13"/>
  <c r="M3268" i="13"/>
  <c r="L3269" i="13"/>
  <c r="M3269" i="13"/>
  <c r="L3270" i="13"/>
  <c r="M3270" i="13"/>
  <c r="L3271" i="13"/>
  <c r="M3271" i="13"/>
  <c r="L3272" i="13"/>
  <c r="M3272" i="13"/>
  <c r="L3273" i="13"/>
  <c r="M3273" i="13"/>
  <c r="L3274" i="13"/>
  <c r="M3274" i="13"/>
  <c r="L3275" i="13"/>
  <c r="M3275" i="13"/>
  <c r="L3276" i="13"/>
  <c r="M3276" i="13"/>
  <c r="L3277" i="13"/>
  <c r="M3277" i="13"/>
  <c r="L3278" i="13"/>
  <c r="M3278" i="13"/>
  <c r="L3279" i="13"/>
  <c r="M3279" i="13"/>
  <c r="L3280" i="13"/>
  <c r="M3280" i="13"/>
  <c r="L3281" i="13"/>
  <c r="M3281" i="13"/>
  <c r="L3282" i="13"/>
  <c r="M3282" i="13"/>
  <c r="L3283" i="13"/>
  <c r="M3283" i="13"/>
  <c r="L3284" i="13"/>
  <c r="M3284" i="13"/>
  <c r="L3285" i="13"/>
  <c r="M3285" i="13"/>
  <c r="L3286" i="13"/>
  <c r="M3286" i="13"/>
  <c r="L3287" i="13"/>
  <c r="M3287" i="13"/>
  <c r="L3288" i="13"/>
  <c r="M3288" i="13"/>
  <c r="L3289" i="13"/>
  <c r="M3289" i="13"/>
  <c r="L3290" i="13"/>
  <c r="M3290" i="13"/>
  <c r="L3291" i="13"/>
  <c r="M3291" i="13"/>
  <c r="L3292" i="13"/>
  <c r="M3292" i="13"/>
  <c r="L3293" i="13"/>
  <c r="M3293" i="13"/>
  <c r="L3294" i="13"/>
  <c r="M3294" i="13"/>
  <c r="L3295" i="13"/>
  <c r="M3295" i="13"/>
  <c r="L3296" i="13"/>
  <c r="M3296" i="13"/>
  <c r="L3297" i="13"/>
  <c r="M3297" i="13"/>
  <c r="L3298" i="13"/>
  <c r="M3298" i="13"/>
  <c r="L3299" i="13"/>
  <c r="M3299" i="13"/>
  <c r="L3300" i="13"/>
  <c r="M3300" i="13"/>
  <c r="L3301" i="13"/>
  <c r="M3301" i="13"/>
  <c r="L3302" i="13"/>
  <c r="M3302" i="13"/>
  <c r="L3303" i="13"/>
  <c r="M3303" i="13"/>
  <c r="L3304" i="13"/>
  <c r="M3304" i="13"/>
  <c r="L3305" i="13"/>
  <c r="M3305" i="13"/>
  <c r="L3306" i="13"/>
  <c r="M3306" i="13"/>
  <c r="L3307" i="13"/>
  <c r="M3307" i="13"/>
  <c r="L3308" i="13"/>
  <c r="M3308" i="13"/>
  <c r="L3309" i="13"/>
  <c r="M3309" i="13"/>
  <c r="L3310" i="13"/>
  <c r="M3310" i="13"/>
  <c r="L3311" i="13"/>
  <c r="M3311" i="13"/>
  <c r="L3312" i="13"/>
  <c r="M3312" i="13"/>
  <c r="L3313" i="13"/>
  <c r="M3313" i="13"/>
  <c r="L3314" i="13"/>
  <c r="M3314" i="13"/>
  <c r="L3315" i="13"/>
  <c r="M3315" i="13"/>
  <c r="L3316" i="13"/>
  <c r="M3316" i="13"/>
  <c r="L3317" i="13"/>
  <c r="M3317" i="13"/>
  <c r="L3318" i="13"/>
  <c r="M3318" i="13"/>
  <c r="L3319" i="13"/>
  <c r="M3319" i="13"/>
  <c r="L3320" i="13"/>
  <c r="M3320" i="13"/>
  <c r="L3321" i="13"/>
  <c r="M3321" i="13"/>
  <c r="L3322" i="13"/>
  <c r="M3322" i="13"/>
  <c r="L3323" i="13"/>
  <c r="M3323" i="13"/>
  <c r="L3324" i="13"/>
  <c r="M3324" i="13"/>
  <c r="L3325" i="13"/>
  <c r="M3325" i="13"/>
  <c r="L3326" i="13"/>
  <c r="M3326" i="13"/>
  <c r="L3327" i="13"/>
  <c r="M3327" i="13"/>
  <c r="L3328" i="13"/>
  <c r="M3328" i="13"/>
  <c r="L3329" i="13"/>
  <c r="M3329" i="13"/>
  <c r="L3330" i="13"/>
  <c r="M3330" i="13"/>
  <c r="L3331" i="13"/>
  <c r="M3331" i="13"/>
  <c r="L3332" i="13"/>
  <c r="M3332" i="13"/>
  <c r="L3333" i="13"/>
  <c r="M3333" i="13"/>
  <c r="L3334" i="13"/>
  <c r="M3334" i="13"/>
  <c r="L3335" i="13"/>
  <c r="M3335" i="13"/>
  <c r="L3336" i="13"/>
  <c r="M3336" i="13"/>
  <c r="L3337" i="13"/>
  <c r="M3337" i="13"/>
  <c r="L3338" i="13"/>
  <c r="M3338" i="13"/>
  <c r="L3339" i="13"/>
  <c r="M3339" i="13"/>
  <c r="L3340" i="13"/>
  <c r="M3340" i="13"/>
  <c r="L3341" i="13"/>
  <c r="M3341" i="13"/>
  <c r="L3342" i="13"/>
  <c r="M3342" i="13"/>
  <c r="L3343" i="13"/>
  <c r="M3343" i="13"/>
  <c r="L3344" i="13"/>
  <c r="M3344" i="13"/>
  <c r="L3345" i="13"/>
  <c r="M3345" i="13"/>
  <c r="L3346" i="13"/>
  <c r="M3346" i="13"/>
  <c r="L3347" i="13"/>
  <c r="M3347" i="13"/>
  <c r="L3348" i="13"/>
  <c r="M3348" i="13"/>
  <c r="L3349" i="13"/>
  <c r="M3349" i="13"/>
  <c r="L3350" i="13"/>
  <c r="M3350" i="13"/>
  <c r="L3351" i="13"/>
  <c r="M3351" i="13"/>
  <c r="L3352" i="13"/>
  <c r="M3352" i="13"/>
  <c r="L3353" i="13"/>
  <c r="M3353" i="13"/>
  <c r="L3354" i="13"/>
  <c r="M3354" i="13"/>
  <c r="L3355" i="13"/>
  <c r="M3355" i="13"/>
  <c r="L3356" i="13"/>
  <c r="M3356" i="13"/>
  <c r="L3357" i="13"/>
  <c r="M3357" i="13"/>
  <c r="L3358" i="13"/>
  <c r="M3358" i="13"/>
  <c r="L3359" i="13"/>
  <c r="M3359" i="13"/>
  <c r="L3360" i="13"/>
  <c r="M3360" i="13"/>
  <c r="L3361" i="13"/>
  <c r="M3361" i="13"/>
  <c r="L3362" i="13"/>
  <c r="M3362" i="13"/>
  <c r="L3363" i="13"/>
  <c r="M3363" i="13"/>
  <c r="L3364" i="13"/>
  <c r="M3364" i="13"/>
  <c r="L3365" i="13"/>
  <c r="M3365" i="13"/>
  <c r="L3366" i="13"/>
  <c r="M3366" i="13"/>
  <c r="L3367" i="13"/>
  <c r="M3367" i="13"/>
  <c r="L3368" i="13"/>
  <c r="M3368" i="13"/>
  <c r="L3369" i="13"/>
  <c r="M3369" i="13"/>
  <c r="L3370" i="13"/>
  <c r="M3370" i="13"/>
  <c r="L3371" i="13"/>
  <c r="M3371" i="13"/>
  <c r="L3372" i="13"/>
  <c r="M3372" i="13"/>
  <c r="L3373" i="13"/>
  <c r="M3373" i="13"/>
  <c r="L3374" i="13"/>
  <c r="M3374" i="13"/>
  <c r="L3375" i="13"/>
  <c r="M3375" i="13"/>
  <c r="L3376" i="13"/>
  <c r="M3376" i="13"/>
  <c r="L3377" i="13"/>
  <c r="M3377" i="13"/>
  <c r="L3378" i="13"/>
  <c r="M3378" i="13"/>
  <c r="L3379" i="13"/>
  <c r="M3379" i="13"/>
  <c r="L3380" i="13"/>
  <c r="M3380" i="13"/>
  <c r="L3381" i="13"/>
  <c r="M3381" i="13"/>
  <c r="L3382" i="13"/>
  <c r="M3382" i="13"/>
  <c r="L3383" i="13"/>
  <c r="M3383" i="13"/>
  <c r="L3384" i="13"/>
  <c r="M3384" i="13"/>
  <c r="L3385" i="13"/>
  <c r="M3385" i="13"/>
  <c r="L3386" i="13"/>
  <c r="M3386" i="13"/>
  <c r="L3387" i="13"/>
  <c r="M3387" i="13"/>
  <c r="L3388" i="13"/>
  <c r="M3388" i="13"/>
  <c r="L3389" i="13"/>
  <c r="M3389" i="13"/>
  <c r="L3390" i="13"/>
  <c r="M3390" i="13"/>
  <c r="L3391" i="13"/>
  <c r="M3391" i="13"/>
  <c r="L3392" i="13"/>
  <c r="M3392" i="13"/>
  <c r="L3393" i="13"/>
  <c r="M3393" i="13"/>
  <c r="L3394" i="13"/>
  <c r="M3394" i="13"/>
  <c r="L3395" i="13"/>
  <c r="M3395" i="13"/>
  <c r="L3396" i="13"/>
  <c r="M3396" i="13"/>
  <c r="L3397" i="13"/>
  <c r="M3397" i="13"/>
  <c r="L3398" i="13"/>
  <c r="M3398" i="13"/>
  <c r="L3399" i="13"/>
  <c r="M3399" i="13"/>
  <c r="L3400" i="13"/>
  <c r="M3400" i="13"/>
  <c r="L3401" i="13"/>
  <c r="M3401" i="13"/>
  <c r="L3402" i="13"/>
  <c r="M3402" i="13"/>
  <c r="L3403" i="13"/>
  <c r="M3403" i="13"/>
  <c r="L3404" i="13"/>
  <c r="M3404" i="13"/>
  <c r="L3405" i="13"/>
  <c r="M3405" i="13"/>
  <c r="L3406" i="13"/>
  <c r="M3406" i="13"/>
  <c r="L3407" i="13"/>
  <c r="M3407" i="13"/>
  <c r="L3408" i="13"/>
  <c r="M3408" i="13"/>
  <c r="L3409" i="13"/>
  <c r="M3409" i="13"/>
  <c r="L3410" i="13"/>
  <c r="M3410" i="13"/>
  <c r="L3411" i="13"/>
  <c r="M3411" i="13"/>
  <c r="L3412" i="13"/>
  <c r="M3412" i="13"/>
  <c r="L3413" i="13"/>
  <c r="M3413" i="13"/>
  <c r="L3414" i="13"/>
  <c r="M3414" i="13"/>
  <c r="L3415" i="13"/>
  <c r="M3415" i="13"/>
  <c r="L3416" i="13"/>
  <c r="M3416" i="13"/>
  <c r="L3417" i="13"/>
  <c r="M3417" i="13"/>
  <c r="L3418" i="13"/>
  <c r="M3418" i="13"/>
  <c r="L3419" i="13"/>
  <c r="M3419" i="13"/>
  <c r="L3420" i="13"/>
  <c r="M3420" i="13"/>
  <c r="L3421" i="13"/>
  <c r="M3421" i="13"/>
  <c r="L3422" i="13"/>
  <c r="M3422" i="13"/>
  <c r="L3423" i="13"/>
  <c r="M3423" i="13"/>
  <c r="L3424" i="13"/>
  <c r="M3424" i="13"/>
  <c r="L3425" i="13"/>
  <c r="M3425" i="13"/>
  <c r="L3426" i="13"/>
  <c r="M3426" i="13"/>
  <c r="L3427" i="13"/>
  <c r="M3427" i="13"/>
  <c r="L3428" i="13"/>
  <c r="M3428" i="13"/>
  <c r="L3429" i="13"/>
  <c r="M3429" i="13"/>
  <c r="L3430" i="13"/>
  <c r="M3430" i="13"/>
  <c r="L3431" i="13"/>
  <c r="M3431" i="13"/>
  <c r="L3432" i="13"/>
  <c r="M3432" i="13"/>
  <c r="L3433" i="13"/>
  <c r="M3433" i="13"/>
  <c r="L3434" i="13"/>
  <c r="M3434" i="13"/>
  <c r="L3435" i="13"/>
  <c r="M3435" i="13"/>
  <c r="L3436" i="13"/>
  <c r="M3436" i="13"/>
  <c r="L3437" i="13"/>
  <c r="M3437" i="13"/>
  <c r="L3438" i="13"/>
  <c r="M3438" i="13"/>
  <c r="L3439" i="13"/>
  <c r="M3439" i="13"/>
  <c r="L3440" i="13"/>
  <c r="M3440" i="13"/>
  <c r="L3441" i="13"/>
  <c r="M3441" i="13"/>
  <c r="L3442" i="13"/>
  <c r="M3442" i="13"/>
  <c r="L3443" i="13"/>
  <c r="M3443" i="13"/>
  <c r="L3444" i="13"/>
  <c r="M3444" i="13"/>
  <c r="L3445" i="13"/>
  <c r="M3445" i="13"/>
  <c r="L3446" i="13"/>
  <c r="M3446" i="13"/>
  <c r="L3447" i="13"/>
  <c r="M3447" i="13"/>
  <c r="L3448" i="13"/>
  <c r="M3448" i="13"/>
  <c r="L3449" i="13"/>
  <c r="M3449" i="13"/>
  <c r="L3450" i="13"/>
  <c r="M3450" i="13"/>
  <c r="L3451" i="13"/>
  <c r="M3451" i="13"/>
  <c r="L3452" i="13"/>
  <c r="M3452" i="13"/>
  <c r="L3453" i="13"/>
  <c r="M3453" i="13"/>
  <c r="L3454" i="13"/>
  <c r="M3454" i="13"/>
  <c r="L3455" i="13"/>
  <c r="M3455" i="13"/>
  <c r="L3456" i="13"/>
  <c r="M3456" i="13"/>
  <c r="L3457" i="13"/>
  <c r="M3457" i="13"/>
  <c r="L3458" i="13"/>
  <c r="M3458" i="13"/>
  <c r="L3459" i="13"/>
  <c r="M3459" i="13"/>
  <c r="L3460" i="13"/>
  <c r="M3460" i="13"/>
  <c r="L3461" i="13"/>
  <c r="M3461" i="13"/>
  <c r="L3462" i="13"/>
  <c r="M3462" i="13"/>
  <c r="L3463" i="13"/>
  <c r="M3463" i="13"/>
  <c r="L3464" i="13"/>
  <c r="M3464" i="13"/>
  <c r="L3465" i="13"/>
  <c r="M3465" i="13"/>
  <c r="L3466" i="13"/>
  <c r="M3466" i="13"/>
  <c r="L3467" i="13"/>
  <c r="M3467" i="13"/>
  <c r="L3468" i="13"/>
  <c r="M3468" i="13"/>
  <c r="L3469" i="13"/>
  <c r="M3469" i="13"/>
  <c r="L3470" i="13"/>
  <c r="M3470" i="13"/>
  <c r="L3471" i="13"/>
  <c r="M3471" i="13"/>
  <c r="L3472" i="13"/>
  <c r="M3472" i="13"/>
  <c r="L3473" i="13"/>
  <c r="M3473" i="13"/>
  <c r="L3474" i="13"/>
  <c r="M3474" i="13"/>
  <c r="L3475" i="13"/>
  <c r="M3475" i="13"/>
  <c r="L3476" i="13"/>
  <c r="M3476" i="13"/>
  <c r="L3477" i="13"/>
  <c r="M3477" i="13"/>
  <c r="L3478" i="13"/>
  <c r="M3478" i="13"/>
  <c r="L3479" i="13"/>
  <c r="M3479" i="13"/>
  <c r="L3480" i="13"/>
  <c r="M3480" i="13"/>
  <c r="L3481" i="13"/>
  <c r="M3481" i="13"/>
  <c r="L3482" i="13"/>
  <c r="M3482" i="13"/>
  <c r="L3483" i="13"/>
  <c r="M3483" i="13"/>
  <c r="L3484" i="13"/>
  <c r="M3484" i="13"/>
  <c r="L3485" i="13"/>
  <c r="M3485" i="13"/>
  <c r="L3486" i="13"/>
  <c r="M3486" i="13"/>
  <c r="L3487" i="13"/>
  <c r="M3487" i="13"/>
  <c r="L3488" i="13"/>
  <c r="M3488" i="13"/>
  <c r="L3489" i="13"/>
  <c r="M3489" i="13"/>
  <c r="L3490" i="13"/>
  <c r="M3490" i="13"/>
  <c r="L3491" i="13"/>
  <c r="M3491" i="13"/>
  <c r="L3492" i="13"/>
  <c r="M3492" i="13"/>
  <c r="L3493" i="13"/>
  <c r="M3493" i="13"/>
  <c r="L3494" i="13"/>
  <c r="M3494" i="13"/>
  <c r="L3495" i="13"/>
  <c r="M3495" i="13"/>
  <c r="L3496" i="13"/>
  <c r="M3496" i="13"/>
  <c r="L3497" i="13"/>
  <c r="M3497" i="13"/>
  <c r="L3498" i="13"/>
  <c r="M3498" i="13"/>
  <c r="L3499" i="13"/>
  <c r="M3499" i="13"/>
  <c r="L3500" i="13"/>
  <c r="M3500" i="13"/>
  <c r="L3501" i="13"/>
  <c r="M3501" i="13"/>
  <c r="L3502" i="13"/>
  <c r="M3502" i="13"/>
  <c r="L3503" i="13"/>
  <c r="M3503" i="13"/>
  <c r="L3504" i="13"/>
  <c r="M3504" i="13"/>
  <c r="L3505" i="13"/>
  <c r="M3505" i="13"/>
  <c r="L3506" i="13"/>
  <c r="M3506" i="13"/>
  <c r="L3507" i="13"/>
  <c r="M3507" i="13"/>
  <c r="L3508" i="13"/>
  <c r="M3508" i="13"/>
  <c r="L3509" i="13"/>
  <c r="M3509" i="13"/>
  <c r="L3510" i="13"/>
  <c r="M3510" i="13"/>
  <c r="L3511" i="13"/>
  <c r="M3511" i="13"/>
  <c r="L3512" i="13"/>
  <c r="M3512" i="13"/>
  <c r="L3513" i="13"/>
  <c r="M3513" i="13"/>
  <c r="L3514" i="13"/>
  <c r="M3514" i="13"/>
  <c r="L3515" i="13"/>
  <c r="M3515" i="13"/>
  <c r="L3516" i="13"/>
  <c r="M3516" i="13"/>
  <c r="L3517" i="13"/>
  <c r="M3517" i="13"/>
  <c r="L3518" i="13"/>
  <c r="M3518" i="13"/>
  <c r="L3519" i="13"/>
  <c r="M3519" i="13"/>
  <c r="L3520" i="13"/>
  <c r="M3520" i="13"/>
  <c r="L3521" i="13"/>
  <c r="M3521" i="13"/>
  <c r="L3522" i="13"/>
  <c r="M3522" i="13"/>
  <c r="L3523" i="13"/>
  <c r="M3523" i="13"/>
  <c r="L3524" i="13"/>
  <c r="M3524" i="13"/>
  <c r="L3525" i="13"/>
  <c r="M3525" i="13"/>
  <c r="L3526" i="13"/>
  <c r="M3526" i="13"/>
  <c r="L3527" i="13"/>
  <c r="M3527" i="13"/>
  <c r="L3528" i="13"/>
  <c r="M3528" i="13"/>
  <c r="L3529" i="13"/>
  <c r="M3529" i="13"/>
  <c r="L3530" i="13"/>
  <c r="M3530" i="13"/>
  <c r="L3531" i="13"/>
  <c r="M3531" i="13"/>
  <c r="L3532" i="13"/>
  <c r="M3532" i="13"/>
  <c r="L3533" i="13"/>
  <c r="M3533" i="13"/>
  <c r="L3534" i="13"/>
  <c r="M3534" i="13"/>
  <c r="L3535" i="13"/>
  <c r="M3535" i="13"/>
  <c r="L3536" i="13"/>
  <c r="M3536" i="13"/>
  <c r="L3537" i="13"/>
  <c r="M3537" i="13"/>
  <c r="L3538" i="13"/>
  <c r="M3538" i="13"/>
  <c r="L3539" i="13"/>
  <c r="M3539" i="13"/>
  <c r="L3540" i="13"/>
  <c r="M3540" i="13"/>
  <c r="L3541" i="13"/>
  <c r="M3541" i="13"/>
  <c r="L3542" i="13"/>
  <c r="M3542" i="13"/>
  <c r="L3543" i="13"/>
  <c r="M3543" i="13"/>
  <c r="L3544" i="13"/>
  <c r="M3544" i="13"/>
  <c r="L3545" i="13"/>
  <c r="M3545" i="13"/>
  <c r="L3546" i="13"/>
  <c r="M3546" i="13"/>
  <c r="L3547" i="13"/>
  <c r="M3547" i="13"/>
  <c r="L3548" i="13"/>
  <c r="M3548" i="13"/>
  <c r="L3549" i="13"/>
  <c r="M3549" i="13"/>
  <c r="L3550" i="13"/>
  <c r="M3550" i="13"/>
  <c r="L3551" i="13"/>
  <c r="M3551" i="13"/>
  <c r="L3552" i="13"/>
  <c r="M3552" i="13"/>
  <c r="L3553" i="13"/>
  <c r="M3553" i="13"/>
  <c r="L3554" i="13"/>
  <c r="M3554" i="13"/>
  <c r="L3555" i="13"/>
  <c r="M3555" i="13"/>
  <c r="L3556" i="13"/>
  <c r="M3556" i="13"/>
  <c r="L3557" i="13"/>
  <c r="M3557" i="13"/>
  <c r="L3558" i="13"/>
  <c r="M3558" i="13"/>
  <c r="L3559" i="13"/>
  <c r="M3559" i="13"/>
  <c r="L3560" i="13"/>
  <c r="M3560" i="13"/>
  <c r="L3561" i="13"/>
  <c r="M3561" i="13"/>
  <c r="L3562" i="13"/>
  <c r="M3562" i="13"/>
  <c r="L3563" i="13"/>
  <c r="M3563" i="13"/>
  <c r="L3564" i="13"/>
  <c r="M3564" i="13"/>
  <c r="L3565" i="13"/>
  <c r="M3565" i="13"/>
  <c r="L3566" i="13"/>
  <c r="M3566" i="13"/>
  <c r="L3567" i="13"/>
  <c r="M3567" i="13"/>
  <c r="L3568" i="13"/>
  <c r="M3568" i="13"/>
  <c r="L3569" i="13"/>
  <c r="M3569" i="13"/>
  <c r="L3570" i="13"/>
  <c r="M3570" i="13"/>
  <c r="L3571" i="13"/>
  <c r="M3571" i="13"/>
  <c r="L3572" i="13"/>
  <c r="M3572" i="13"/>
  <c r="L3573" i="13"/>
  <c r="M3573" i="13"/>
  <c r="L3574" i="13"/>
  <c r="M3574" i="13"/>
  <c r="L3575" i="13"/>
  <c r="M3575" i="13"/>
  <c r="L3576" i="13"/>
  <c r="M3576" i="13"/>
  <c r="L3577" i="13"/>
  <c r="M3577" i="13"/>
  <c r="L3578" i="13"/>
  <c r="M3578" i="13"/>
  <c r="L3579" i="13"/>
  <c r="M3579" i="13"/>
  <c r="L3580" i="13"/>
  <c r="M3580" i="13"/>
  <c r="L3581" i="13"/>
  <c r="M3581" i="13"/>
  <c r="L3582" i="13"/>
  <c r="M3582" i="13"/>
  <c r="L3583" i="13"/>
  <c r="M3583" i="13"/>
  <c r="L3584" i="13"/>
  <c r="M3584" i="13"/>
  <c r="L3585" i="13"/>
  <c r="M3585" i="13"/>
  <c r="L3586" i="13"/>
  <c r="M3586" i="13"/>
  <c r="L3587" i="13"/>
  <c r="M3587" i="13"/>
  <c r="L3588" i="13"/>
  <c r="M3588" i="13"/>
  <c r="L3589" i="13"/>
  <c r="M3589" i="13"/>
  <c r="L3590" i="13"/>
  <c r="M3590" i="13"/>
  <c r="L3591" i="13"/>
  <c r="M3591" i="13"/>
  <c r="L3592" i="13"/>
  <c r="M3592" i="13"/>
  <c r="L3593" i="13"/>
  <c r="M3593" i="13"/>
  <c r="L3594" i="13"/>
  <c r="M3594" i="13"/>
  <c r="L3595" i="13"/>
  <c r="M3595" i="13"/>
  <c r="L3596" i="13"/>
  <c r="M3596" i="13"/>
  <c r="L3597" i="13"/>
  <c r="M3597" i="13"/>
  <c r="L3598" i="13"/>
  <c r="M3598" i="13"/>
  <c r="L3599" i="13"/>
  <c r="M3599" i="13"/>
  <c r="L3600" i="13"/>
  <c r="M3600" i="13"/>
  <c r="L3601" i="13"/>
  <c r="M3601" i="13"/>
  <c r="L3602" i="13"/>
  <c r="M3602" i="13"/>
  <c r="L3603" i="13"/>
  <c r="M3603" i="13"/>
  <c r="L3604" i="13"/>
  <c r="M3604" i="13"/>
  <c r="L3605" i="13"/>
  <c r="M3605" i="13"/>
  <c r="L3606" i="13"/>
  <c r="M3606" i="13"/>
  <c r="L3607" i="13"/>
  <c r="M3607" i="13"/>
  <c r="L3608" i="13"/>
  <c r="M3608" i="13"/>
  <c r="L3609" i="13"/>
  <c r="M3609" i="13"/>
  <c r="L3610" i="13"/>
  <c r="M3610" i="13"/>
  <c r="L3611" i="13"/>
  <c r="M3611" i="13"/>
  <c r="L3612" i="13"/>
  <c r="M3612" i="13"/>
  <c r="L3613" i="13"/>
  <c r="M3613" i="13"/>
  <c r="L3614" i="13"/>
  <c r="M3614" i="13"/>
  <c r="L3615" i="13"/>
  <c r="M3615" i="13"/>
  <c r="L3616" i="13"/>
  <c r="M3616" i="13"/>
  <c r="L3617" i="13"/>
  <c r="M3617" i="13"/>
  <c r="L3618" i="13"/>
  <c r="M3618" i="13"/>
  <c r="L3619" i="13"/>
  <c r="M3619" i="13"/>
  <c r="L3620" i="13"/>
  <c r="M3620" i="13"/>
  <c r="L3621" i="13"/>
  <c r="M3621" i="13"/>
  <c r="L3622" i="13"/>
  <c r="M3622" i="13"/>
  <c r="L3623" i="13"/>
  <c r="M3623" i="13"/>
  <c r="L3624" i="13"/>
  <c r="M3624" i="13"/>
  <c r="L3625" i="13"/>
  <c r="M3625" i="13"/>
  <c r="L3626" i="13"/>
  <c r="M3626" i="13"/>
  <c r="L3627" i="13"/>
  <c r="M3627" i="13"/>
  <c r="L3628" i="13"/>
  <c r="M3628" i="13"/>
  <c r="L3629" i="13"/>
  <c r="M3629" i="13"/>
  <c r="L3630" i="13"/>
  <c r="M3630" i="13"/>
  <c r="L3631" i="13"/>
  <c r="M3631" i="13"/>
  <c r="L3632" i="13"/>
  <c r="M3632" i="13"/>
  <c r="L3633" i="13"/>
  <c r="M3633" i="13"/>
  <c r="L3634" i="13"/>
  <c r="M3634" i="13"/>
  <c r="L3635" i="13"/>
  <c r="M3635" i="13"/>
  <c r="L3636" i="13"/>
  <c r="M3636" i="13"/>
  <c r="L3637" i="13"/>
  <c r="M3637" i="13"/>
  <c r="L3638" i="13"/>
  <c r="M3638" i="13"/>
  <c r="L3639" i="13"/>
  <c r="M3639" i="13"/>
  <c r="L3640" i="13"/>
  <c r="M3640" i="13"/>
  <c r="L3641" i="13"/>
  <c r="M3641" i="13"/>
  <c r="L3642" i="13"/>
  <c r="M3642" i="13"/>
  <c r="L3643" i="13"/>
  <c r="M3643" i="13"/>
  <c r="L3644" i="13"/>
  <c r="M3644" i="13"/>
  <c r="L3645" i="13"/>
  <c r="M3645" i="13"/>
  <c r="L3646" i="13"/>
  <c r="M3646" i="13"/>
  <c r="L3647" i="13"/>
  <c r="M3647" i="13"/>
  <c r="L3648" i="13"/>
  <c r="M3648" i="13"/>
  <c r="L3649" i="13"/>
  <c r="M3649" i="13"/>
  <c r="L3650" i="13"/>
  <c r="M3650" i="13"/>
  <c r="L3651" i="13"/>
  <c r="M3651" i="13"/>
  <c r="L3652" i="13"/>
  <c r="M3652" i="13"/>
  <c r="L3653" i="13"/>
  <c r="M3653" i="13"/>
  <c r="L3654" i="13"/>
  <c r="M3654" i="13"/>
  <c r="L3655" i="13"/>
  <c r="M3655" i="13"/>
  <c r="L3656" i="13"/>
  <c r="M3656" i="13"/>
  <c r="L3657" i="13"/>
  <c r="M3657" i="13"/>
  <c r="L3658" i="13"/>
  <c r="M3658" i="13"/>
  <c r="L3659" i="13"/>
  <c r="M3659" i="13"/>
  <c r="L3660" i="13"/>
  <c r="M3660" i="13"/>
  <c r="L3661" i="13"/>
  <c r="M3661" i="13"/>
  <c r="L3662" i="13"/>
  <c r="M3662" i="13"/>
  <c r="L3663" i="13"/>
  <c r="M3663" i="13"/>
  <c r="L3664" i="13"/>
  <c r="M3664" i="13"/>
  <c r="L3665" i="13"/>
  <c r="M3665" i="13"/>
  <c r="L3666" i="13"/>
  <c r="M3666" i="13"/>
  <c r="L3667" i="13"/>
  <c r="M3667" i="13"/>
  <c r="L3668" i="13"/>
  <c r="M3668" i="13"/>
  <c r="L3669" i="13"/>
  <c r="M3669" i="13"/>
  <c r="L3670" i="13"/>
  <c r="M3670" i="13"/>
  <c r="L3671" i="13"/>
  <c r="M3671" i="13"/>
  <c r="L3672" i="13"/>
  <c r="M3672" i="13"/>
  <c r="L3673" i="13"/>
  <c r="M3673" i="13"/>
  <c r="L3674" i="13"/>
  <c r="M3674" i="13"/>
  <c r="L3675" i="13"/>
  <c r="M3675" i="13"/>
  <c r="L3676" i="13"/>
  <c r="M3676" i="13"/>
  <c r="L3677" i="13"/>
  <c r="M3677" i="13"/>
  <c r="L3678" i="13"/>
  <c r="M3678" i="13"/>
  <c r="L3679" i="13"/>
  <c r="M3679" i="13"/>
  <c r="L3680" i="13"/>
  <c r="M3680" i="13"/>
  <c r="L3681" i="13"/>
  <c r="M3681" i="13"/>
  <c r="L3682" i="13"/>
  <c r="M3682" i="13"/>
  <c r="L3683" i="13"/>
  <c r="M3683" i="13"/>
  <c r="L3684" i="13"/>
  <c r="M3684" i="13"/>
  <c r="L3685" i="13"/>
  <c r="M3685" i="13"/>
  <c r="L3686" i="13"/>
  <c r="M3686" i="13"/>
  <c r="L3687" i="13"/>
  <c r="M3687" i="13"/>
  <c r="L3688" i="13"/>
  <c r="M3688" i="13"/>
  <c r="L3689" i="13"/>
  <c r="M3689" i="13"/>
  <c r="L3690" i="13"/>
  <c r="M3690" i="13"/>
  <c r="L3691" i="13"/>
  <c r="M3691" i="13"/>
  <c r="L3692" i="13"/>
  <c r="M3692" i="13"/>
  <c r="L3693" i="13"/>
  <c r="M3693" i="13"/>
  <c r="L3694" i="13"/>
  <c r="M3694" i="13"/>
  <c r="L3695" i="13"/>
  <c r="M3695" i="13"/>
  <c r="L3696" i="13"/>
  <c r="M3696" i="13"/>
  <c r="L3697" i="13"/>
  <c r="M3697" i="13"/>
  <c r="L3698" i="13"/>
  <c r="M3698" i="13"/>
  <c r="L3699" i="13"/>
  <c r="M3699" i="13"/>
  <c r="L3700" i="13"/>
  <c r="M3700" i="13"/>
  <c r="L3701" i="13"/>
  <c r="M3701" i="13"/>
  <c r="L3702" i="13"/>
  <c r="M3702" i="13"/>
  <c r="L3703" i="13"/>
  <c r="M3703" i="13"/>
  <c r="L3704" i="13"/>
  <c r="M3704" i="13"/>
  <c r="L3705" i="13"/>
  <c r="M3705" i="13"/>
  <c r="L3706" i="13"/>
  <c r="M3706" i="13"/>
  <c r="L3707" i="13"/>
  <c r="M3707" i="13"/>
  <c r="L3708" i="13"/>
  <c r="M3708" i="13"/>
  <c r="L3709" i="13"/>
  <c r="M3709" i="13"/>
  <c r="L3710" i="13"/>
  <c r="M3710" i="13"/>
  <c r="L3711" i="13"/>
  <c r="M3711" i="13"/>
  <c r="L3712" i="13"/>
  <c r="M3712" i="13"/>
  <c r="L3713" i="13"/>
  <c r="M3713" i="13"/>
  <c r="L3714" i="13"/>
  <c r="M3714" i="13"/>
  <c r="L3715" i="13"/>
  <c r="M3715" i="13"/>
  <c r="L3716" i="13"/>
  <c r="M3716" i="13"/>
  <c r="L3717" i="13"/>
  <c r="M3717" i="13"/>
  <c r="L3718" i="13"/>
  <c r="M3718" i="13"/>
  <c r="L3719" i="13"/>
  <c r="M3719" i="13"/>
  <c r="L3720" i="13"/>
  <c r="M3720" i="13"/>
  <c r="L3721" i="13"/>
  <c r="M3721" i="13"/>
  <c r="L3722" i="13"/>
  <c r="M3722" i="13"/>
  <c r="L3723" i="13"/>
  <c r="M3723" i="13"/>
  <c r="L3724" i="13"/>
  <c r="M3724" i="13"/>
  <c r="L3725" i="13"/>
  <c r="M3725" i="13"/>
  <c r="L3726" i="13"/>
  <c r="M3726" i="13"/>
  <c r="L3727" i="13"/>
  <c r="M3727" i="13"/>
  <c r="L3728" i="13"/>
  <c r="M3728" i="13"/>
  <c r="L3729" i="13"/>
  <c r="M3729" i="13"/>
  <c r="L3730" i="13"/>
  <c r="M3730" i="13"/>
  <c r="L3731" i="13"/>
  <c r="M3731" i="13"/>
  <c r="L3732" i="13"/>
  <c r="M3732" i="13"/>
  <c r="L3733" i="13"/>
  <c r="M3733" i="13"/>
  <c r="L3734" i="13"/>
  <c r="M3734" i="13"/>
  <c r="L3735" i="13"/>
  <c r="M3735" i="13"/>
  <c r="L3736" i="13"/>
  <c r="M3736" i="13"/>
  <c r="L3737" i="13"/>
  <c r="M3737" i="13"/>
  <c r="L3738" i="13"/>
  <c r="M3738" i="13"/>
  <c r="L3739" i="13"/>
  <c r="M3739" i="13"/>
  <c r="L3740" i="13"/>
  <c r="M3740" i="13"/>
  <c r="L3741" i="13"/>
  <c r="M3741" i="13"/>
  <c r="L3742" i="13"/>
  <c r="M3742" i="13"/>
  <c r="L3743" i="13"/>
  <c r="M3743" i="13"/>
  <c r="L3744" i="13"/>
  <c r="M3744" i="13"/>
  <c r="L3745" i="13"/>
  <c r="M3745" i="13"/>
  <c r="L3746" i="13"/>
  <c r="M3746" i="13"/>
  <c r="L3747" i="13"/>
  <c r="M3747" i="13"/>
  <c r="L3748" i="13"/>
  <c r="M3748" i="13"/>
  <c r="L3749" i="13"/>
  <c r="M3749" i="13"/>
  <c r="L3750" i="13"/>
  <c r="M3750" i="13"/>
  <c r="L3751" i="13"/>
  <c r="M3751" i="13"/>
  <c r="L3752" i="13"/>
  <c r="M3752" i="13"/>
  <c r="L3753" i="13"/>
  <c r="M3753" i="13"/>
  <c r="L3754" i="13"/>
  <c r="M3754" i="13"/>
  <c r="L3755" i="13"/>
  <c r="M3755" i="13"/>
  <c r="L3756" i="13"/>
  <c r="M3756" i="13"/>
  <c r="L3757" i="13"/>
  <c r="M3757" i="13"/>
  <c r="L3758" i="13"/>
  <c r="M3758" i="13"/>
  <c r="L3759" i="13"/>
  <c r="M3759" i="13"/>
  <c r="L3760" i="13"/>
  <c r="M3760" i="13"/>
  <c r="L3761" i="13"/>
  <c r="M3761" i="13"/>
  <c r="L3762" i="13"/>
  <c r="M3762" i="13"/>
  <c r="L3763" i="13"/>
  <c r="M3763" i="13"/>
  <c r="L3764" i="13"/>
  <c r="M3764" i="13"/>
  <c r="L3765" i="13"/>
  <c r="M3765" i="13"/>
  <c r="L3766" i="13"/>
  <c r="M3766" i="13"/>
  <c r="L3767" i="13"/>
  <c r="M3767" i="13"/>
  <c r="L3768" i="13"/>
  <c r="M3768" i="13"/>
  <c r="L3769" i="13"/>
  <c r="M3769" i="13"/>
  <c r="L3770" i="13"/>
  <c r="M3770" i="13"/>
  <c r="L3771" i="13"/>
  <c r="M3771" i="13"/>
  <c r="L3772" i="13"/>
  <c r="M3772" i="13"/>
  <c r="L3773" i="13"/>
  <c r="M3773" i="13"/>
  <c r="L3774" i="13"/>
  <c r="M3774" i="13"/>
  <c r="L3775" i="13"/>
  <c r="M3775" i="13"/>
  <c r="L3776" i="13"/>
  <c r="M3776" i="13"/>
  <c r="L3777" i="13"/>
  <c r="M3777" i="13"/>
  <c r="L3778" i="13"/>
  <c r="M3778" i="13"/>
  <c r="L3779" i="13"/>
  <c r="M3779" i="13"/>
  <c r="L3780" i="13"/>
  <c r="M3780" i="13"/>
  <c r="L3781" i="13"/>
  <c r="M3781" i="13"/>
  <c r="L3782" i="13"/>
  <c r="M3782" i="13"/>
  <c r="L3783" i="13"/>
  <c r="M3783" i="13"/>
  <c r="L3784" i="13"/>
  <c r="M3784" i="13"/>
  <c r="L3785" i="13"/>
  <c r="M3785" i="13"/>
  <c r="L3786" i="13"/>
  <c r="M3786" i="13"/>
  <c r="L3787" i="13"/>
  <c r="M3787" i="13"/>
  <c r="L3788" i="13"/>
  <c r="M3788" i="13"/>
  <c r="L3789" i="13"/>
  <c r="M3789" i="13"/>
  <c r="L3790" i="13"/>
  <c r="M3790" i="13"/>
  <c r="L3791" i="13"/>
  <c r="M3791" i="13"/>
  <c r="L3792" i="13"/>
  <c r="M3792" i="13"/>
  <c r="L3793" i="13"/>
  <c r="M3793" i="13"/>
  <c r="L3794" i="13"/>
  <c r="M3794" i="13"/>
  <c r="L3795" i="13"/>
  <c r="M3795" i="13"/>
  <c r="L3796" i="13"/>
  <c r="M3796" i="13"/>
  <c r="L3797" i="13"/>
  <c r="M3797" i="13"/>
  <c r="L3798" i="13"/>
  <c r="M3798" i="13"/>
  <c r="L3799" i="13"/>
  <c r="M3799" i="13"/>
  <c r="L3800" i="13"/>
  <c r="M3800" i="13"/>
  <c r="L3801" i="13"/>
  <c r="M3801" i="13"/>
  <c r="L3802" i="13"/>
  <c r="M3802" i="13"/>
  <c r="L3803" i="13"/>
  <c r="M3803" i="13"/>
  <c r="L3804" i="13"/>
  <c r="M3804" i="13"/>
  <c r="L3805" i="13"/>
  <c r="M3805" i="13"/>
  <c r="L3806" i="13"/>
  <c r="M3806" i="13"/>
  <c r="L3807" i="13"/>
  <c r="M3807" i="13"/>
  <c r="L3808" i="13"/>
  <c r="M3808" i="13"/>
  <c r="L3809" i="13"/>
  <c r="M3809" i="13"/>
  <c r="L3810" i="13"/>
  <c r="M3810" i="13"/>
  <c r="L3811" i="13"/>
  <c r="M3811" i="13"/>
  <c r="L3812" i="13"/>
  <c r="M3812" i="13"/>
  <c r="L3813" i="13"/>
  <c r="M3813" i="13"/>
  <c r="L3814" i="13"/>
  <c r="M3814" i="13"/>
  <c r="L3815" i="13"/>
  <c r="M3815" i="13"/>
  <c r="L3816" i="13"/>
  <c r="M3816" i="13"/>
  <c r="L3817" i="13"/>
  <c r="M3817" i="13"/>
  <c r="L3818" i="13"/>
  <c r="M3818" i="13"/>
  <c r="L3819" i="13"/>
  <c r="M3819" i="13"/>
  <c r="L3820" i="13"/>
  <c r="M3820" i="13"/>
  <c r="L3821" i="13"/>
  <c r="M3821" i="13"/>
  <c r="L3822" i="13"/>
  <c r="M3822" i="13"/>
  <c r="L3823" i="13"/>
  <c r="M3823" i="13"/>
  <c r="L3824" i="13"/>
  <c r="M3824" i="13"/>
  <c r="L3825" i="13"/>
  <c r="M3825" i="13"/>
  <c r="L3826" i="13"/>
  <c r="M3826" i="13"/>
  <c r="L3827" i="13"/>
  <c r="M3827" i="13"/>
  <c r="L3828" i="13"/>
  <c r="M3828" i="13"/>
  <c r="L3829" i="13"/>
  <c r="M3829" i="13"/>
  <c r="L3830" i="13"/>
  <c r="M3830" i="13"/>
  <c r="L3831" i="13"/>
  <c r="M3831" i="13"/>
  <c r="L3832" i="13"/>
  <c r="M3832" i="13"/>
  <c r="L3833" i="13"/>
  <c r="M3833" i="13"/>
  <c r="L3834" i="13"/>
  <c r="M3834" i="13"/>
  <c r="L3835" i="13"/>
  <c r="M3835" i="13"/>
  <c r="L3836" i="13"/>
  <c r="M3836" i="13"/>
  <c r="L3837" i="13"/>
  <c r="M3837" i="13"/>
  <c r="L3838" i="13"/>
  <c r="M3838" i="13"/>
  <c r="L3839" i="13"/>
  <c r="M3839" i="13"/>
  <c r="L3840" i="13"/>
  <c r="M3840" i="13"/>
  <c r="L3841" i="13"/>
  <c r="M3841" i="13"/>
  <c r="L3842" i="13"/>
  <c r="M3842" i="13"/>
  <c r="L3843" i="13"/>
  <c r="M3843" i="13"/>
  <c r="L3844" i="13"/>
  <c r="M3844" i="13"/>
  <c r="L3845" i="13"/>
  <c r="M3845" i="13"/>
  <c r="L3846" i="13"/>
  <c r="M3846" i="13"/>
  <c r="L3847" i="13"/>
  <c r="M3847" i="13"/>
  <c r="L3848" i="13"/>
  <c r="M3848" i="13"/>
  <c r="L3849" i="13"/>
  <c r="M3849" i="13"/>
  <c r="L3850" i="13"/>
  <c r="M3850" i="13"/>
  <c r="L3851" i="13"/>
  <c r="M3851" i="13"/>
  <c r="L3852" i="13"/>
  <c r="M3852" i="13"/>
  <c r="L3853" i="13"/>
  <c r="M3853" i="13"/>
  <c r="L3854" i="13"/>
  <c r="M3854" i="13"/>
  <c r="L3855" i="13"/>
  <c r="M3855" i="13"/>
  <c r="L3856" i="13"/>
  <c r="M3856" i="13"/>
  <c r="L3857" i="13"/>
  <c r="M3857" i="13"/>
  <c r="L3858" i="13"/>
  <c r="M3858" i="13"/>
  <c r="L3859" i="13"/>
  <c r="M3859" i="13"/>
  <c r="L3860" i="13"/>
  <c r="M3860" i="13"/>
  <c r="L3861" i="13"/>
  <c r="M3861" i="13"/>
  <c r="L3862" i="13"/>
  <c r="M3862" i="13"/>
  <c r="L3863" i="13"/>
  <c r="M3863" i="13"/>
  <c r="L3864" i="13"/>
  <c r="M3864" i="13"/>
  <c r="L3865" i="13"/>
  <c r="M3865" i="13"/>
  <c r="L3866" i="13"/>
  <c r="M3866" i="13"/>
  <c r="L3867" i="13"/>
  <c r="M3867" i="13"/>
  <c r="L3868" i="13"/>
  <c r="M3868" i="13"/>
  <c r="L3869" i="13"/>
  <c r="M3869" i="13"/>
  <c r="L3870" i="13"/>
  <c r="M3870" i="13"/>
  <c r="L3871" i="13"/>
  <c r="M3871" i="13"/>
  <c r="L3872" i="13"/>
  <c r="M3872" i="13"/>
  <c r="L3873" i="13"/>
  <c r="M3873" i="13"/>
  <c r="L3874" i="13"/>
  <c r="M3874" i="13"/>
  <c r="L3875" i="13"/>
  <c r="M3875" i="13"/>
  <c r="L3876" i="13"/>
  <c r="M3876" i="13"/>
  <c r="L3877" i="13"/>
  <c r="M3877" i="13"/>
  <c r="L3878" i="13"/>
  <c r="M3878" i="13"/>
  <c r="L3879" i="13"/>
  <c r="M3879" i="13"/>
  <c r="L3880" i="13"/>
  <c r="M3880" i="13"/>
  <c r="L3881" i="13"/>
  <c r="M3881" i="13"/>
  <c r="L3882" i="13"/>
  <c r="M3882" i="13"/>
  <c r="L3883" i="13"/>
  <c r="M3883" i="13"/>
  <c r="L3884" i="13"/>
  <c r="M3884" i="13"/>
  <c r="L3885" i="13"/>
  <c r="M3885" i="13"/>
  <c r="L3886" i="13"/>
  <c r="M3886" i="13"/>
  <c r="L3887" i="13"/>
  <c r="M3887" i="13"/>
  <c r="L3888" i="13"/>
  <c r="M3888" i="13"/>
  <c r="L3889" i="13"/>
  <c r="M3889" i="13"/>
  <c r="L3890" i="13"/>
  <c r="M3890" i="13"/>
  <c r="L3891" i="13"/>
  <c r="M3891" i="13"/>
  <c r="L3892" i="13"/>
  <c r="M3892" i="13"/>
  <c r="L3893" i="13"/>
  <c r="M3893" i="13"/>
  <c r="L3894" i="13"/>
  <c r="M3894" i="13"/>
  <c r="L3895" i="13"/>
  <c r="M3895" i="13"/>
  <c r="L3896" i="13"/>
  <c r="M3896" i="13"/>
  <c r="L3897" i="13"/>
  <c r="M3897" i="13"/>
  <c r="L3898" i="13"/>
  <c r="M3898" i="13"/>
  <c r="L3899" i="13"/>
  <c r="M3899" i="13"/>
  <c r="L3900" i="13"/>
  <c r="M3900" i="13"/>
  <c r="L3901" i="13"/>
  <c r="M3901" i="13"/>
  <c r="L3902" i="13"/>
  <c r="M3902" i="13"/>
  <c r="L3903" i="13"/>
  <c r="M3903" i="13"/>
  <c r="L3904" i="13"/>
  <c r="M3904" i="13"/>
  <c r="L3905" i="13"/>
  <c r="M3905" i="13"/>
  <c r="L3906" i="13"/>
  <c r="M3906" i="13"/>
  <c r="L3907" i="13"/>
  <c r="M3907" i="13"/>
  <c r="L3908" i="13"/>
  <c r="M3908" i="13"/>
  <c r="L3909" i="13"/>
  <c r="M3909" i="13"/>
  <c r="L3910" i="13"/>
  <c r="M3910" i="13"/>
  <c r="L3911" i="13"/>
  <c r="M3911" i="13"/>
  <c r="L3912" i="13"/>
  <c r="M3912" i="13"/>
  <c r="L3913" i="13"/>
  <c r="M3913" i="13"/>
  <c r="L3914" i="13"/>
  <c r="M3914" i="13"/>
  <c r="L3915" i="13"/>
  <c r="M3915" i="13"/>
  <c r="L3916" i="13"/>
  <c r="M3916" i="13"/>
  <c r="L3917" i="13"/>
  <c r="M3917" i="13"/>
  <c r="L3918" i="13"/>
  <c r="M3918" i="13"/>
  <c r="L3919" i="13"/>
  <c r="M3919" i="13"/>
  <c r="L3920" i="13"/>
  <c r="M3920" i="13"/>
  <c r="L3921" i="13"/>
  <c r="M3921" i="13"/>
  <c r="L3922" i="13"/>
  <c r="M3922" i="13"/>
  <c r="L3923" i="13"/>
  <c r="M3923" i="13"/>
  <c r="L3924" i="13"/>
  <c r="M3924" i="13"/>
  <c r="L3925" i="13"/>
  <c r="M3925" i="13"/>
  <c r="L3926" i="13"/>
  <c r="M3926" i="13"/>
  <c r="L3927" i="13"/>
  <c r="M3927" i="13"/>
  <c r="L3928" i="13"/>
  <c r="M3928" i="13"/>
  <c r="L3929" i="13"/>
  <c r="M3929" i="13"/>
  <c r="L3930" i="13"/>
  <c r="M3930" i="13"/>
  <c r="L3931" i="13"/>
  <c r="M3931" i="13"/>
  <c r="L3932" i="13"/>
  <c r="M3932" i="13"/>
  <c r="L3933" i="13"/>
  <c r="M3933" i="13"/>
  <c r="L3934" i="13"/>
  <c r="M3934" i="13"/>
  <c r="L3935" i="13"/>
  <c r="M3935" i="13"/>
  <c r="L3936" i="13"/>
  <c r="M3936" i="13"/>
  <c r="L3937" i="13"/>
  <c r="M3937" i="13"/>
  <c r="L3938" i="13"/>
  <c r="M3938" i="13"/>
  <c r="L3939" i="13"/>
  <c r="M3939" i="13"/>
  <c r="L3940" i="13"/>
  <c r="M3940" i="13"/>
  <c r="L3941" i="13"/>
  <c r="M3941" i="13"/>
  <c r="L3942" i="13"/>
  <c r="M3942" i="13"/>
  <c r="L3943" i="13"/>
  <c r="M3943" i="13"/>
  <c r="L3944" i="13"/>
  <c r="M3944" i="13"/>
  <c r="L3945" i="13"/>
  <c r="M3945" i="13"/>
  <c r="L3946" i="13"/>
  <c r="M3946" i="13"/>
  <c r="L3947" i="13"/>
  <c r="M3947" i="13"/>
  <c r="L3948" i="13"/>
  <c r="M3948" i="13"/>
  <c r="L3949" i="13"/>
  <c r="M3949" i="13"/>
  <c r="L3950" i="13"/>
  <c r="M3950" i="13"/>
  <c r="L3951" i="13"/>
  <c r="M3951" i="13"/>
  <c r="L3952" i="13"/>
  <c r="M3952" i="13"/>
  <c r="L3953" i="13"/>
  <c r="M3953" i="13"/>
  <c r="L3954" i="13"/>
  <c r="M3954" i="13"/>
  <c r="L3955" i="13"/>
  <c r="M3955" i="13"/>
  <c r="L3956" i="13"/>
  <c r="M3956" i="13"/>
  <c r="L3957" i="13"/>
  <c r="M3957" i="13"/>
  <c r="L3958" i="13"/>
  <c r="M3958" i="13"/>
  <c r="L3959" i="13"/>
  <c r="M3959" i="13"/>
  <c r="L3960" i="13"/>
  <c r="M3960" i="13"/>
  <c r="L3961" i="13"/>
  <c r="M3961" i="13"/>
  <c r="L3962" i="13"/>
  <c r="M3962" i="13"/>
  <c r="L3963" i="13"/>
  <c r="M3963" i="13"/>
  <c r="L3964" i="13"/>
  <c r="M3964" i="13"/>
  <c r="L3965" i="13"/>
  <c r="M3965" i="13"/>
  <c r="L3966" i="13"/>
  <c r="M3966" i="13"/>
  <c r="L3967" i="13"/>
  <c r="M3967" i="13"/>
  <c r="L3968" i="13"/>
  <c r="M3968" i="13"/>
  <c r="L3969" i="13"/>
  <c r="M3969" i="13"/>
  <c r="L3970" i="13"/>
  <c r="M3970" i="13"/>
  <c r="L3971" i="13"/>
  <c r="M3971" i="13"/>
  <c r="L3972" i="13"/>
  <c r="M3972" i="13"/>
  <c r="L3973" i="13"/>
  <c r="M3973" i="13"/>
  <c r="L3974" i="13"/>
  <c r="M3974" i="13"/>
  <c r="L3975" i="13"/>
  <c r="M3975" i="13"/>
  <c r="L3976" i="13"/>
  <c r="M3976" i="13"/>
  <c r="L3977" i="13"/>
  <c r="M3977" i="13"/>
  <c r="L3978" i="13"/>
  <c r="M3978" i="13"/>
  <c r="L3979" i="13"/>
  <c r="M3979" i="13"/>
  <c r="L3980" i="13"/>
  <c r="M3980" i="13"/>
  <c r="L3981" i="13"/>
  <c r="M3981" i="13"/>
  <c r="L3982" i="13"/>
  <c r="M3982" i="13"/>
  <c r="L3983" i="13"/>
  <c r="M3983" i="13"/>
  <c r="L3984" i="13"/>
  <c r="M3984" i="13"/>
  <c r="L3985" i="13"/>
  <c r="M3985" i="13"/>
  <c r="L3986" i="13"/>
  <c r="M3986" i="13"/>
  <c r="L3987" i="13"/>
  <c r="M3987" i="13"/>
  <c r="L3988" i="13"/>
  <c r="M3988" i="13"/>
  <c r="L3989" i="13"/>
  <c r="M3989" i="13"/>
  <c r="L3990" i="13"/>
  <c r="M3990" i="13"/>
  <c r="L3991" i="13"/>
  <c r="M3991" i="13"/>
  <c r="L3992" i="13"/>
  <c r="M3992" i="13"/>
  <c r="L3993" i="13"/>
  <c r="M3993" i="13"/>
  <c r="L3994" i="13"/>
  <c r="M3994" i="13"/>
  <c r="L3995" i="13"/>
  <c r="M3995" i="13"/>
  <c r="L3996" i="13"/>
  <c r="M3996" i="13"/>
  <c r="L3997" i="13"/>
  <c r="M3997" i="13"/>
  <c r="L3998" i="13"/>
  <c r="M3998" i="13"/>
  <c r="L3999" i="13"/>
  <c r="M3999" i="13"/>
  <c r="L4000" i="13"/>
  <c r="M4000" i="13"/>
  <c r="L4001" i="13"/>
  <c r="M4001" i="13"/>
  <c r="L4002" i="13"/>
  <c r="M4002" i="13"/>
  <c r="L4003" i="13"/>
  <c r="M4003" i="13"/>
  <c r="L4004" i="13"/>
  <c r="M4004" i="13"/>
  <c r="L4005" i="13"/>
  <c r="M4005" i="13"/>
  <c r="L4006" i="13"/>
  <c r="M4006" i="13"/>
  <c r="L4007" i="13"/>
  <c r="M4007" i="13"/>
  <c r="L4008" i="13"/>
  <c r="M4008" i="13"/>
  <c r="L4009" i="13"/>
  <c r="M4009" i="13"/>
  <c r="L4010" i="13"/>
  <c r="M4010" i="13"/>
  <c r="L4011" i="13"/>
  <c r="M4011" i="13"/>
  <c r="L4012" i="13"/>
  <c r="M4012" i="13"/>
  <c r="L4013" i="13"/>
  <c r="M4013" i="13"/>
  <c r="L4014" i="13"/>
  <c r="M4014" i="13"/>
  <c r="L4015" i="13"/>
  <c r="M4015" i="13"/>
  <c r="L4016" i="13"/>
  <c r="M4016" i="13"/>
  <c r="L4017" i="13"/>
  <c r="M4017" i="13"/>
  <c r="L4018" i="13"/>
  <c r="M4018" i="13"/>
  <c r="L4019" i="13"/>
  <c r="M4019" i="13"/>
  <c r="L4020" i="13"/>
  <c r="M4020" i="13"/>
  <c r="L4021" i="13"/>
  <c r="M4021" i="13"/>
  <c r="L4022" i="13"/>
  <c r="M4022" i="13"/>
  <c r="L4023" i="13"/>
  <c r="M4023" i="13"/>
  <c r="L4024" i="13"/>
  <c r="M4024" i="13"/>
  <c r="L4025" i="13"/>
  <c r="M4025" i="13"/>
  <c r="L4026" i="13"/>
  <c r="M4026" i="13"/>
  <c r="L4027" i="13"/>
  <c r="M4027" i="13"/>
  <c r="L4028" i="13"/>
  <c r="M4028" i="13"/>
  <c r="L4029" i="13"/>
  <c r="M4029" i="13"/>
  <c r="L4030" i="13"/>
  <c r="M4030" i="13"/>
  <c r="L4031" i="13"/>
  <c r="M4031" i="13"/>
  <c r="L4032" i="13"/>
  <c r="M4032" i="13"/>
  <c r="L4033" i="13"/>
  <c r="M4033" i="13"/>
  <c r="L4034" i="13"/>
  <c r="M4034" i="13"/>
  <c r="L4035" i="13"/>
  <c r="M4035" i="13"/>
  <c r="L4036" i="13"/>
  <c r="M4036" i="13"/>
  <c r="L4037" i="13"/>
  <c r="M4037" i="13"/>
  <c r="L4038" i="13"/>
  <c r="M4038" i="13"/>
  <c r="L4039" i="13"/>
  <c r="M4039" i="13"/>
  <c r="L4040" i="13"/>
  <c r="M4040" i="13"/>
  <c r="L4041" i="13"/>
  <c r="M4041" i="13"/>
  <c r="L4042" i="13"/>
  <c r="M4042" i="13"/>
  <c r="L4043" i="13"/>
  <c r="M4043" i="13"/>
  <c r="L4044" i="13"/>
  <c r="M4044" i="13"/>
  <c r="L4045" i="13"/>
  <c r="M4045" i="13"/>
  <c r="L4046" i="13"/>
  <c r="M4046" i="13"/>
  <c r="L4047" i="13"/>
  <c r="M4047" i="13"/>
  <c r="L4048" i="13"/>
  <c r="M4048" i="13"/>
  <c r="L4049" i="13"/>
  <c r="M4049" i="13"/>
  <c r="L4050" i="13"/>
  <c r="M4050" i="13"/>
  <c r="L4051" i="13"/>
  <c r="M4051" i="13"/>
  <c r="L4052" i="13"/>
  <c r="M4052" i="13"/>
  <c r="L4053" i="13"/>
  <c r="M4053" i="13"/>
  <c r="L4054" i="13"/>
  <c r="M4054" i="13"/>
  <c r="L4055" i="13"/>
  <c r="M4055" i="13"/>
  <c r="L4056" i="13"/>
  <c r="M4056" i="13"/>
  <c r="L4057" i="13"/>
  <c r="M4057" i="13"/>
  <c r="L4058" i="13"/>
  <c r="M4058" i="13"/>
  <c r="L4059" i="13"/>
  <c r="M4059" i="13"/>
  <c r="L4060" i="13"/>
  <c r="M4060" i="13"/>
  <c r="L4061" i="13"/>
  <c r="M4061" i="13"/>
  <c r="L4062" i="13"/>
  <c r="M4062" i="13"/>
  <c r="L4063" i="13"/>
  <c r="M4063" i="13"/>
  <c r="L4064" i="13"/>
  <c r="M4064" i="13"/>
  <c r="L4065" i="13"/>
  <c r="M4065" i="13"/>
  <c r="L4066" i="13"/>
  <c r="M4066" i="13"/>
  <c r="L4067" i="13"/>
  <c r="M4067" i="13"/>
  <c r="L4068" i="13"/>
  <c r="M4068" i="13"/>
  <c r="L4069" i="13"/>
  <c r="M4069" i="13"/>
  <c r="L4070" i="13"/>
  <c r="M4070" i="13"/>
  <c r="L4071" i="13"/>
  <c r="M4071" i="13"/>
  <c r="L4072" i="13"/>
  <c r="M4072" i="13"/>
  <c r="L4073" i="13"/>
  <c r="M4073" i="13"/>
  <c r="L4074" i="13"/>
  <c r="M4074" i="13"/>
  <c r="L4075" i="13"/>
  <c r="M4075" i="13"/>
  <c r="L4076" i="13"/>
  <c r="M4076" i="13"/>
  <c r="L4077" i="13"/>
  <c r="M4077" i="13"/>
  <c r="L4078" i="13"/>
  <c r="M4078" i="13"/>
  <c r="L4079" i="13"/>
  <c r="M4079" i="13"/>
  <c r="L4080" i="13"/>
  <c r="M4080" i="13"/>
  <c r="L4081" i="13"/>
  <c r="M4081" i="13"/>
  <c r="L4082" i="13"/>
  <c r="M4082" i="13"/>
  <c r="L4083" i="13"/>
  <c r="M4083" i="13"/>
  <c r="L4084" i="13"/>
  <c r="M4084" i="13"/>
  <c r="L4085" i="13"/>
  <c r="M4085" i="13"/>
  <c r="L4086" i="13"/>
  <c r="M4086" i="13"/>
  <c r="L4087" i="13"/>
  <c r="M4087" i="13"/>
  <c r="L4088" i="13"/>
  <c r="M4088" i="13"/>
  <c r="L4089" i="13"/>
  <c r="M4089" i="13"/>
  <c r="L4090" i="13"/>
  <c r="M4090" i="13"/>
  <c r="L4091" i="13"/>
  <c r="M4091" i="13"/>
  <c r="L4092" i="13"/>
  <c r="M4092" i="13"/>
  <c r="L4093" i="13"/>
  <c r="M4093" i="13"/>
  <c r="L4094" i="13"/>
  <c r="M4094" i="13"/>
  <c r="L4095" i="13"/>
  <c r="M4095" i="13"/>
  <c r="L4096" i="13"/>
  <c r="M4096" i="13"/>
  <c r="L4097" i="13"/>
  <c r="M4097" i="13"/>
  <c r="L4098" i="13"/>
  <c r="M4098" i="13"/>
  <c r="L4099" i="13"/>
  <c r="M4099" i="13"/>
  <c r="L4100" i="13"/>
  <c r="M4100" i="13"/>
  <c r="L4101" i="13"/>
  <c r="M4101" i="13"/>
  <c r="L4102" i="13"/>
  <c r="M4102" i="13"/>
  <c r="L4103" i="13"/>
  <c r="M4103" i="13"/>
  <c r="L4104" i="13"/>
  <c r="M4104" i="13"/>
  <c r="L4105" i="13"/>
  <c r="M4105" i="13"/>
  <c r="L4106" i="13"/>
  <c r="M4106" i="13"/>
  <c r="L4107" i="13"/>
  <c r="M4107" i="13"/>
  <c r="L4108" i="13"/>
  <c r="M4108" i="13"/>
  <c r="L4109" i="13"/>
  <c r="M4109" i="13"/>
  <c r="L4110" i="13"/>
  <c r="M4110" i="13"/>
  <c r="L4111" i="13"/>
  <c r="M4111" i="13"/>
  <c r="L4112" i="13"/>
  <c r="M4112" i="13"/>
  <c r="L4113" i="13"/>
  <c r="M4113" i="13"/>
  <c r="L4114" i="13"/>
  <c r="M4114" i="13"/>
  <c r="L4115" i="13"/>
  <c r="M4115" i="13"/>
  <c r="L4116" i="13"/>
  <c r="M4116" i="13"/>
  <c r="L4117" i="13"/>
  <c r="M4117" i="13"/>
  <c r="L4118" i="13"/>
  <c r="M4118" i="13"/>
  <c r="L4119" i="13"/>
  <c r="M4119" i="13"/>
  <c r="L4120" i="13"/>
  <c r="M4120" i="13"/>
  <c r="L4121" i="13"/>
  <c r="M4121" i="13"/>
  <c r="L4122" i="13"/>
  <c r="M4122" i="13"/>
  <c r="L4123" i="13"/>
  <c r="M4123" i="13"/>
  <c r="L4124" i="13"/>
  <c r="M4124" i="13"/>
  <c r="L4125" i="13"/>
  <c r="M4125" i="13"/>
  <c r="L4126" i="13"/>
  <c r="M4126" i="13"/>
  <c r="L4127" i="13"/>
  <c r="M4127" i="13"/>
  <c r="L4128" i="13"/>
  <c r="M4128" i="13"/>
  <c r="L4129" i="13"/>
  <c r="M4129" i="13"/>
  <c r="L4130" i="13"/>
  <c r="M4130" i="13"/>
  <c r="L4131" i="13"/>
  <c r="M4131" i="13"/>
  <c r="L4132" i="13"/>
  <c r="M4132" i="13"/>
  <c r="L4133" i="13"/>
  <c r="M4133" i="13"/>
  <c r="L4134" i="13"/>
  <c r="M4134" i="13"/>
  <c r="L4135" i="13"/>
  <c r="M4135" i="13"/>
  <c r="L4136" i="13"/>
  <c r="M4136" i="13"/>
  <c r="L4137" i="13"/>
  <c r="M4137" i="13"/>
  <c r="L4138" i="13"/>
  <c r="M4138" i="13"/>
  <c r="L4139" i="13"/>
  <c r="M4139" i="13"/>
  <c r="L4140" i="13"/>
  <c r="M4140" i="13"/>
  <c r="L4141" i="13"/>
  <c r="M4141" i="13"/>
  <c r="L4142" i="13"/>
  <c r="M4142" i="13"/>
  <c r="L4143" i="13"/>
  <c r="M4143" i="13"/>
  <c r="L4144" i="13"/>
  <c r="M4144" i="13"/>
  <c r="L4145" i="13"/>
  <c r="M4145" i="13"/>
  <c r="L4146" i="13"/>
  <c r="M4146" i="13"/>
  <c r="L4147" i="13"/>
  <c r="M4147" i="13"/>
  <c r="L4148" i="13"/>
  <c r="M4148" i="13"/>
  <c r="L4149" i="13"/>
  <c r="M4149" i="13"/>
  <c r="L4150" i="13"/>
  <c r="M4150" i="13"/>
  <c r="L4151" i="13"/>
  <c r="M4151" i="13"/>
  <c r="L4152" i="13"/>
  <c r="M4152" i="13"/>
  <c r="L4153" i="13"/>
  <c r="M4153" i="13"/>
  <c r="L4154" i="13"/>
  <c r="M4154" i="13"/>
  <c r="L4155" i="13"/>
  <c r="M4155" i="13"/>
  <c r="L4156" i="13"/>
  <c r="M4156" i="13"/>
  <c r="L4157" i="13"/>
  <c r="M4157" i="13"/>
  <c r="L4158" i="13"/>
  <c r="M4158" i="13"/>
  <c r="L4159" i="13"/>
  <c r="M4159" i="13"/>
  <c r="L4160" i="13"/>
  <c r="M4160" i="13"/>
  <c r="L4161" i="13"/>
  <c r="M4161" i="13"/>
  <c r="L4162" i="13"/>
  <c r="M4162" i="13"/>
  <c r="L4163" i="13"/>
  <c r="M4163" i="13"/>
  <c r="L4164" i="13"/>
  <c r="M4164" i="13"/>
  <c r="L4165" i="13"/>
  <c r="M4165" i="13"/>
  <c r="L4166" i="13"/>
  <c r="M4166" i="13"/>
  <c r="L4167" i="13"/>
  <c r="M4167" i="13"/>
  <c r="L4168" i="13"/>
  <c r="M4168" i="13"/>
  <c r="L4169" i="13"/>
  <c r="M4169" i="13"/>
  <c r="L4170" i="13"/>
  <c r="M4170" i="13"/>
  <c r="L4171" i="13"/>
  <c r="M4171" i="13"/>
  <c r="L4172" i="13"/>
  <c r="M4172" i="13"/>
  <c r="L4173" i="13"/>
  <c r="M4173" i="13"/>
  <c r="L4174" i="13"/>
  <c r="M4174" i="13"/>
  <c r="L4175" i="13"/>
  <c r="M4175" i="13"/>
  <c r="L4176" i="13"/>
  <c r="M4176" i="13"/>
  <c r="L4177" i="13"/>
  <c r="M4177" i="13"/>
  <c r="L4178" i="13"/>
  <c r="M4178" i="13"/>
  <c r="L4179" i="13"/>
  <c r="M4179" i="13"/>
  <c r="L4180" i="13"/>
  <c r="M4180" i="13"/>
  <c r="L4181" i="13"/>
  <c r="M4181" i="13"/>
  <c r="L4182" i="13"/>
  <c r="M4182" i="13"/>
  <c r="L4183" i="13"/>
  <c r="M4183" i="13"/>
  <c r="L4184" i="13"/>
  <c r="M4184" i="13"/>
  <c r="L4185" i="13"/>
  <c r="M4185" i="13"/>
  <c r="L4186" i="13"/>
  <c r="M4186" i="13"/>
  <c r="L4187" i="13"/>
  <c r="M4187" i="13"/>
  <c r="L4188" i="13"/>
  <c r="M4188" i="13"/>
  <c r="L4189" i="13"/>
  <c r="M4189" i="13"/>
  <c r="L4190" i="13"/>
  <c r="M4190" i="13"/>
  <c r="L4191" i="13"/>
  <c r="M4191" i="13"/>
  <c r="L4192" i="13"/>
  <c r="M4192" i="13"/>
  <c r="L4193" i="13"/>
  <c r="M4193" i="13"/>
  <c r="L4194" i="13"/>
  <c r="M4194" i="13"/>
  <c r="L4195" i="13"/>
  <c r="M4195" i="13"/>
  <c r="L4196" i="13"/>
  <c r="M4196" i="13"/>
  <c r="L4197" i="13"/>
  <c r="M4197" i="13"/>
  <c r="L4198" i="13"/>
  <c r="M4198" i="13"/>
  <c r="L4199" i="13"/>
  <c r="M4199" i="13"/>
  <c r="L4200" i="13"/>
  <c r="M4200" i="13"/>
  <c r="L4201" i="13"/>
  <c r="M4201" i="13"/>
  <c r="L4202" i="13"/>
  <c r="M4202" i="13"/>
  <c r="L4203" i="13"/>
  <c r="M4203" i="13"/>
  <c r="L4204" i="13"/>
  <c r="M4204" i="13"/>
  <c r="L4205" i="13"/>
  <c r="M4205" i="13"/>
  <c r="L4206" i="13"/>
  <c r="M4206" i="13"/>
  <c r="L4207" i="13"/>
  <c r="M4207" i="13"/>
  <c r="L4208" i="13"/>
  <c r="M4208" i="13"/>
  <c r="L4209" i="13"/>
  <c r="M4209" i="13"/>
  <c r="L4210" i="13"/>
  <c r="M4210" i="13"/>
  <c r="L4211" i="13"/>
  <c r="M4211" i="13"/>
  <c r="L4212" i="13"/>
  <c r="M4212" i="13"/>
  <c r="L4213" i="13"/>
  <c r="M4213" i="13"/>
  <c r="L4214" i="13"/>
  <c r="M4214" i="13"/>
  <c r="L4215" i="13"/>
  <c r="M4215" i="13"/>
  <c r="L4216" i="13"/>
  <c r="M4216" i="13"/>
  <c r="L4217" i="13"/>
  <c r="M4217" i="13"/>
  <c r="L4218" i="13"/>
  <c r="M4218" i="13"/>
  <c r="L4219" i="13"/>
  <c r="M4219" i="13"/>
  <c r="L4220" i="13"/>
  <c r="M4220" i="13"/>
  <c r="L4221" i="13"/>
  <c r="M4221" i="13"/>
  <c r="L4222" i="13"/>
  <c r="M4222" i="13"/>
  <c r="L4223" i="13"/>
  <c r="M4223" i="13"/>
  <c r="L4224" i="13"/>
  <c r="M4224" i="13"/>
  <c r="L4225" i="13"/>
  <c r="M4225" i="13"/>
  <c r="L4226" i="13"/>
  <c r="M4226" i="13"/>
  <c r="L4227" i="13"/>
  <c r="M4227" i="13"/>
  <c r="L4228" i="13"/>
  <c r="M4228" i="13"/>
  <c r="L4229" i="13"/>
  <c r="M4229" i="13"/>
  <c r="L4230" i="13"/>
  <c r="M4230" i="13"/>
  <c r="L4231" i="13"/>
  <c r="M4231" i="13"/>
  <c r="L4232" i="13"/>
  <c r="M4232" i="13"/>
  <c r="L4233" i="13"/>
  <c r="M4233" i="13"/>
  <c r="L4234" i="13"/>
  <c r="M4234" i="13"/>
  <c r="L4235" i="13"/>
  <c r="M4235" i="13"/>
  <c r="L4236" i="13"/>
  <c r="M4236" i="13"/>
  <c r="L4237" i="13"/>
  <c r="M4237" i="13"/>
  <c r="L4238" i="13"/>
  <c r="M4238" i="13"/>
  <c r="L4239" i="13"/>
  <c r="M4239" i="13"/>
  <c r="L4240" i="13"/>
  <c r="M4240" i="13"/>
  <c r="L4241" i="13"/>
  <c r="M4241" i="13"/>
  <c r="L4242" i="13"/>
  <c r="M4242" i="13"/>
  <c r="L4243" i="13"/>
  <c r="M4243" i="13"/>
  <c r="L4244" i="13"/>
  <c r="M4244" i="13"/>
  <c r="L4245" i="13"/>
  <c r="M4245" i="13"/>
  <c r="L4246" i="13"/>
  <c r="M4246" i="13"/>
  <c r="L4247" i="13"/>
  <c r="M4247" i="13"/>
  <c r="L4248" i="13"/>
  <c r="M4248" i="13"/>
  <c r="L4249" i="13"/>
  <c r="M4249" i="13"/>
  <c r="L4250" i="13"/>
  <c r="M4250" i="13"/>
  <c r="L4251" i="13"/>
  <c r="M4251" i="13"/>
  <c r="L4252" i="13"/>
  <c r="M4252" i="13"/>
  <c r="L4253" i="13"/>
  <c r="M4253" i="13"/>
  <c r="L4254" i="13"/>
  <c r="M4254" i="13"/>
  <c r="L4255" i="13"/>
  <c r="M4255" i="13"/>
  <c r="L4256" i="13"/>
  <c r="M4256" i="13"/>
  <c r="L4257" i="13"/>
  <c r="M4257" i="13"/>
  <c r="L4258" i="13"/>
  <c r="M4258" i="13"/>
  <c r="L4259" i="13"/>
  <c r="M4259" i="13"/>
  <c r="L4260" i="13"/>
  <c r="M4260" i="13"/>
  <c r="L4261" i="13"/>
  <c r="M4261" i="13"/>
  <c r="L4262" i="13"/>
  <c r="M4262" i="13"/>
  <c r="L4263" i="13"/>
  <c r="M4263" i="13"/>
  <c r="L4264" i="13"/>
  <c r="M4264" i="13"/>
  <c r="L4265" i="13"/>
  <c r="M4265" i="13"/>
  <c r="L4266" i="13"/>
  <c r="M4266" i="13"/>
  <c r="L4267" i="13"/>
  <c r="M4267" i="13"/>
  <c r="L4268" i="13"/>
  <c r="M4268" i="13"/>
  <c r="L4269" i="13"/>
  <c r="M4269" i="13"/>
  <c r="L4270" i="13"/>
  <c r="M4270" i="13"/>
  <c r="L4271" i="13"/>
  <c r="M4271" i="13"/>
  <c r="L4272" i="13"/>
  <c r="M4272" i="13"/>
  <c r="L4273" i="13"/>
  <c r="M4273" i="13"/>
  <c r="L4274" i="13"/>
  <c r="M4274" i="13"/>
  <c r="L4275" i="13"/>
  <c r="M4275" i="13"/>
  <c r="L4276" i="13"/>
  <c r="M4276" i="13"/>
  <c r="L4277" i="13"/>
  <c r="M4277" i="13"/>
  <c r="L4278" i="13"/>
  <c r="M4278" i="13"/>
  <c r="L4279" i="13"/>
  <c r="M4279" i="13"/>
  <c r="L4280" i="13"/>
  <c r="M4280" i="13"/>
  <c r="L4281" i="13"/>
  <c r="M4281" i="13"/>
  <c r="L4282" i="13"/>
  <c r="M4282" i="13"/>
  <c r="L4283" i="13"/>
  <c r="M4283" i="13"/>
  <c r="L4284" i="13"/>
  <c r="M4284" i="13"/>
  <c r="L4285" i="13"/>
  <c r="M4285" i="13"/>
  <c r="L4286" i="13"/>
  <c r="M4286" i="13"/>
  <c r="L4287" i="13"/>
  <c r="M4287" i="13"/>
  <c r="L4288" i="13"/>
  <c r="M4288" i="13"/>
  <c r="L4289" i="13"/>
  <c r="M4289" i="13"/>
  <c r="L4290" i="13"/>
  <c r="M4290" i="13"/>
  <c r="L4291" i="13"/>
  <c r="M4291" i="13"/>
  <c r="L4292" i="13"/>
  <c r="M4292" i="13"/>
  <c r="L4293" i="13"/>
  <c r="M4293" i="13"/>
  <c r="L4294" i="13"/>
  <c r="M4294" i="13"/>
  <c r="L4295" i="13"/>
  <c r="M4295" i="13"/>
  <c r="L4296" i="13"/>
  <c r="M4296" i="13"/>
  <c r="L4297" i="13"/>
  <c r="M4297" i="13"/>
  <c r="L4298" i="13"/>
  <c r="M4298" i="13"/>
  <c r="L4299" i="13"/>
  <c r="M4299" i="13"/>
  <c r="L4300" i="13"/>
  <c r="M4300" i="13"/>
  <c r="L4301" i="13"/>
  <c r="M4301" i="13"/>
  <c r="L4302" i="13"/>
  <c r="M4302" i="13"/>
  <c r="L4303" i="13"/>
  <c r="M4303" i="13"/>
  <c r="L4304" i="13"/>
  <c r="M4304" i="13"/>
  <c r="L4305" i="13"/>
  <c r="M4305" i="13"/>
  <c r="L4306" i="13"/>
  <c r="M4306" i="13"/>
  <c r="L4307" i="13"/>
  <c r="M4307" i="13"/>
  <c r="L4308" i="13"/>
  <c r="M4308" i="13"/>
  <c r="L4309" i="13"/>
  <c r="M4309" i="13"/>
  <c r="L4310" i="13"/>
  <c r="M4310" i="13"/>
  <c r="L4311" i="13"/>
  <c r="M4311" i="13"/>
  <c r="L4312" i="13"/>
  <c r="M4312" i="13"/>
  <c r="L4313" i="13"/>
  <c r="M4313" i="13"/>
  <c r="L4314" i="13"/>
  <c r="M4314" i="13"/>
  <c r="L4315" i="13"/>
  <c r="M4315" i="13"/>
  <c r="L4316" i="13"/>
  <c r="M4316" i="13"/>
  <c r="L4317" i="13"/>
  <c r="M4317" i="13"/>
  <c r="L4318" i="13"/>
  <c r="M4318" i="13"/>
  <c r="L4319" i="13"/>
  <c r="M4319" i="13"/>
  <c r="L4320" i="13"/>
  <c r="M4320" i="13"/>
  <c r="L4321" i="13"/>
  <c r="M4321" i="13"/>
  <c r="L4322" i="13"/>
  <c r="M4322" i="13"/>
  <c r="L4323" i="13"/>
  <c r="M4323" i="13"/>
  <c r="L4324" i="13"/>
  <c r="M4324" i="13"/>
  <c r="L4325" i="13"/>
  <c r="M4325" i="13"/>
  <c r="L4326" i="13"/>
  <c r="M4326" i="13"/>
  <c r="L4327" i="13"/>
  <c r="M4327" i="13"/>
  <c r="L4328" i="13"/>
  <c r="M4328" i="13"/>
  <c r="L4329" i="13"/>
  <c r="M4329" i="13"/>
  <c r="L4330" i="13"/>
  <c r="M4330" i="13"/>
  <c r="L4331" i="13"/>
  <c r="M4331" i="13"/>
  <c r="L4332" i="13"/>
  <c r="M4332" i="13"/>
  <c r="L4333" i="13"/>
  <c r="M4333" i="13"/>
  <c r="L4334" i="13"/>
  <c r="M4334" i="13"/>
  <c r="L4335" i="13"/>
  <c r="M4335" i="13"/>
  <c r="L4336" i="13"/>
  <c r="M4336" i="13"/>
  <c r="L4337" i="13"/>
  <c r="M4337" i="13"/>
  <c r="L4338" i="13"/>
  <c r="M4338" i="13"/>
  <c r="L4339" i="13"/>
  <c r="M4339" i="13"/>
  <c r="L4340" i="13"/>
  <c r="M4340" i="13"/>
  <c r="L4341" i="13"/>
  <c r="M4341" i="13"/>
  <c r="L4342" i="13"/>
  <c r="M4342" i="13"/>
  <c r="L4343" i="13"/>
  <c r="M4343" i="13"/>
  <c r="L4344" i="13"/>
  <c r="M4344" i="13"/>
  <c r="L4345" i="13"/>
  <c r="M4345" i="13"/>
  <c r="L4346" i="13"/>
  <c r="M4346" i="13"/>
  <c r="L4347" i="13"/>
  <c r="M4347" i="13"/>
  <c r="L4348" i="13"/>
  <c r="M4348" i="13"/>
  <c r="L4349" i="13"/>
  <c r="M4349" i="13"/>
  <c r="L4350" i="13"/>
  <c r="M4350" i="13"/>
  <c r="L4351" i="13"/>
  <c r="M4351" i="13"/>
  <c r="L4352" i="13"/>
  <c r="M4352" i="13"/>
  <c r="L4353" i="13"/>
  <c r="M4353" i="13"/>
  <c r="L4354" i="13"/>
  <c r="M4354" i="13"/>
  <c r="L4355" i="13"/>
  <c r="M4355" i="13"/>
  <c r="L4356" i="13"/>
  <c r="M4356" i="13"/>
  <c r="L4357" i="13"/>
  <c r="M4357" i="13"/>
  <c r="L4358" i="13"/>
  <c r="M4358" i="13"/>
  <c r="L4359" i="13"/>
  <c r="M4359" i="13"/>
  <c r="L4360" i="13"/>
  <c r="M4360" i="13"/>
  <c r="L4361" i="13"/>
  <c r="M4361" i="13"/>
  <c r="L4362" i="13"/>
  <c r="M4362" i="13"/>
  <c r="L4363" i="13"/>
  <c r="M4363" i="13"/>
  <c r="L4364" i="13"/>
  <c r="M4364" i="13"/>
  <c r="L4365" i="13"/>
  <c r="M4365" i="13"/>
  <c r="L4366" i="13"/>
  <c r="M4366" i="13"/>
  <c r="L4367" i="13"/>
  <c r="M4367" i="13"/>
  <c r="L4368" i="13"/>
  <c r="M4368" i="13"/>
  <c r="L4369" i="13"/>
  <c r="M4369" i="13"/>
  <c r="L4370" i="13"/>
  <c r="M4370" i="13"/>
  <c r="L4371" i="13"/>
  <c r="M4371" i="13"/>
  <c r="L4372" i="13"/>
  <c r="M4372" i="13"/>
  <c r="L4373" i="13"/>
  <c r="M4373" i="13"/>
  <c r="L4374" i="13"/>
  <c r="M4374" i="13"/>
  <c r="L4375" i="13"/>
  <c r="M4375" i="13"/>
  <c r="L4376" i="13"/>
  <c r="M4376" i="13"/>
  <c r="L4377" i="13"/>
  <c r="M4377" i="13"/>
  <c r="L4378" i="13"/>
  <c r="M4378" i="13"/>
  <c r="L4379" i="13"/>
  <c r="M4379" i="13"/>
  <c r="L4380" i="13"/>
  <c r="M4380" i="13"/>
  <c r="L4381" i="13"/>
  <c r="M4381" i="13"/>
  <c r="L4382" i="13"/>
  <c r="M4382" i="13"/>
  <c r="L4383" i="13"/>
  <c r="M4383" i="13"/>
  <c r="L4384" i="13"/>
  <c r="M4384" i="13"/>
  <c r="L4385" i="13"/>
  <c r="M4385" i="13"/>
  <c r="L4386" i="13"/>
  <c r="M4386" i="13"/>
  <c r="L4387" i="13"/>
  <c r="M4387" i="13"/>
  <c r="L4388" i="13"/>
  <c r="M4388" i="13"/>
  <c r="L4389" i="13"/>
  <c r="M4389" i="13"/>
  <c r="L4390" i="13"/>
  <c r="M4390" i="13"/>
  <c r="L4391" i="13"/>
  <c r="M4391" i="13"/>
  <c r="L4392" i="13"/>
  <c r="M4392" i="13"/>
  <c r="L4393" i="13"/>
  <c r="M4393" i="13"/>
  <c r="L4394" i="13"/>
  <c r="M4394" i="13"/>
  <c r="L4395" i="13"/>
  <c r="M4395" i="13"/>
  <c r="L4396" i="13"/>
  <c r="M4396" i="13"/>
  <c r="L4397" i="13"/>
  <c r="M4397" i="13"/>
  <c r="L4398" i="13"/>
  <c r="M4398" i="13"/>
  <c r="L4399" i="13"/>
  <c r="M4399" i="13"/>
  <c r="L4400" i="13"/>
  <c r="M4400" i="13"/>
  <c r="L4401" i="13"/>
  <c r="M4401" i="13"/>
  <c r="L4402" i="13"/>
  <c r="M4402" i="13"/>
  <c r="L4403" i="13"/>
  <c r="M4403" i="13"/>
  <c r="L4404" i="13"/>
  <c r="M4404" i="13"/>
  <c r="L4405" i="13"/>
  <c r="M4405" i="13"/>
  <c r="L4406" i="13"/>
  <c r="M4406" i="13"/>
  <c r="L4407" i="13"/>
  <c r="M4407" i="13"/>
  <c r="L4408" i="13"/>
  <c r="M4408" i="13"/>
  <c r="L4409" i="13"/>
  <c r="M4409" i="13"/>
  <c r="L4410" i="13"/>
  <c r="M4410" i="13"/>
  <c r="L4411" i="13"/>
  <c r="M4411" i="13"/>
  <c r="L4412" i="13"/>
  <c r="M4412" i="13"/>
  <c r="L4413" i="13"/>
  <c r="M4413" i="13"/>
  <c r="L4414" i="13"/>
  <c r="M4414" i="13"/>
  <c r="L4415" i="13"/>
  <c r="M4415" i="13"/>
  <c r="L4416" i="13"/>
  <c r="M4416" i="13"/>
  <c r="L4417" i="13"/>
  <c r="M4417" i="13"/>
  <c r="L4418" i="13"/>
  <c r="M4418" i="13"/>
  <c r="L4419" i="13"/>
  <c r="M4419" i="13"/>
  <c r="L4420" i="13"/>
  <c r="M4420" i="13"/>
  <c r="L4421" i="13"/>
  <c r="M4421" i="13"/>
  <c r="L4422" i="13"/>
  <c r="M4422" i="13"/>
  <c r="L4423" i="13"/>
  <c r="M4423" i="13"/>
  <c r="L4424" i="13"/>
  <c r="M4424" i="13"/>
  <c r="L4425" i="13"/>
  <c r="M4425" i="13"/>
  <c r="L4426" i="13"/>
  <c r="M4426" i="13"/>
  <c r="L4427" i="13"/>
  <c r="M4427" i="13"/>
  <c r="L4428" i="13"/>
  <c r="M4428" i="13"/>
  <c r="L4429" i="13"/>
  <c r="M4429" i="13"/>
  <c r="L4430" i="13"/>
  <c r="M4430" i="13"/>
  <c r="L4431" i="13"/>
  <c r="M4431" i="13"/>
  <c r="L4432" i="13"/>
  <c r="M4432" i="13"/>
  <c r="L4433" i="13"/>
  <c r="M4433" i="13"/>
  <c r="L4434" i="13"/>
  <c r="M4434" i="13"/>
  <c r="L4435" i="13"/>
  <c r="M4435" i="13"/>
  <c r="L4436" i="13"/>
  <c r="M4436" i="13"/>
  <c r="L4437" i="13"/>
  <c r="M4437" i="13"/>
  <c r="L4438" i="13"/>
  <c r="M4438" i="13"/>
  <c r="L4439" i="13"/>
  <c r="M4439" i="13"/>
  <c r="L4440" i="13"/>
  <c r="M4440" i="13"/>
  <c r="L4441" i="13"/>
  <c r="M4441" i="13"/>
  <c r="L4442" i="13"/>
  <c r="M4442" i="13"/>
  <c r="L4443" i="13"/>
  <c r="M4443" i="13"/>
  <c r="L4444" i="13"/>
  <c r="M4444" i="13"/>
  <c r="L4445" i="13"/>
  <c r="M4445" i="13"/>
  <c r="L4446" i="13"/>
  <c r="M4446" i="13"/>
  <c r="L4447" i="13"/>
  <c r="M4447" i="13"/>
  <c r="L4448" i="13"/>
  <c r="M4448" i="13"/>
  <c r="L4449" i="13"/>
  <c r="M4449" i="13"/>
  <c r="L4450" i="13"/>
  <c r="M4450" i="13"/>
  <c r="L4451" i="13"/>
  <c r="M4451" i="13"/>
  <c r="L4452" i="13"/>
  <c r="M4452" i="13"/>
  <c r="L4453" i="13"/>
  <c r="M4453" i="13"/>
  <c r="L4454" i="13"/>
  <c r="M4454" i="13"/>
  <c r="L4455" i="13"/>
  <c r="M4455" i="13"/>
  <c r="L4456" i="13"/>
  <c r="M4456" i="13"/>
  <c r="L4457" i="13"/>
  <c r="M4457" i="13"/>
  <c r="L4458" i="13"/>
  <c r="M4458" i="13"/>
  <c r="L4459" i="13"/>
  <c r="M4459" i="13"/>
  <c r="L4460" i="13"/>
  <c r="M4460" i="13"/>
  <c r="L4461" i="13"/>
  <c r="M4461" i="13"/>
  <c r="L4462" i="13"/>
  <c r="M4462" i="13"/>
  <c r="L4463" i="13"/>
  <c r="M4463" i="13"/>
  <c r="L3" i="13"/>
  <c r="M3" i="13"/>
  <c r="L4" i="13"/>
  <c r="M4" i="13"/>
  <c r="L5" i="13"/>
  <c r="M5" i="13"/>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2" i="2"/>
  <c r="A1753" i="2"/>
  <c r="A1754" i="2"/>
  <c r="A1755" i="2"/>
  <c r="A1756" i="2"/>
  <c r="A1757" i="2"/>
  <c r="A1758" i="2"/>
  <c r="A1759" i="2"/>
  <c r="A1760" i="2"/>
  <c r="A1761" i="2"/>
  <c r="A1762" i="2"/>
  <c r="A1763" i="2"/>
  <c r="A1764" i="2"/>
  <c r="A1765" i="2"/>
  <c r="A1766" i="2"/>
  <c r="A1767" i="2"/>
  <c r="A1768" i="2"/>
  <c r="A1769" i="2"/>
  <c r="A1770" i="2"/>
  <c r="A1771" i="2"/>
  <c r="M2" i="13"/>
  <c r="E1389" i="13"/>
  <c r="F1389" i="13" s="1" a="1"/>
  <c r="F1389" i="13" s="1"/>
  <c r="E1390" i="13"/>
  <c r="G1390" i="13" s="1" a="1"/>
  <c r="G1390" i="13" s="1"/>
  <c r="E1391" i="13"/>
  <c r="G1391" i="13" s="1" a="1"/>
  <c r="G1391" i="13" s="1"/>
  <c r="E1392" i="13"/>
  <c r="G1392" i="13" s="1" a="1"/>
  <c r="G1392" i="13" s="1"/>
  <c r="E1393" i="13"/>
  <c r="G1393" i="13" s="1" a="1"/>
  <c r="G1393" i="13" s="1"/>
  <c r="E1394" i="13"/>
  <c r="G1394" i="13" s="1" a="1"/>
  <c r="G1394" i="13" s="1"/>
  <c r="E1395" i="13"/>
  <c r="F1395" i="13" s="1" a="1"/>
  <c r="F1395" i="13" s="1"/>
  <c r="E1396" i="13"/>
  <c r="G1396" i="13" s="1" a="1"/>
  <c r="G1396" i="13" s="1"/>
  <c r="E1397" i="13"/>
  <c r="E1398" i="13"/>
  <c r="G1398" i="13" s="1" a="1"/>
  <c r="G1398" i="13" s="1"/>
  <c r="E1399" i="13"/>
  <c r="F1399" i="13" s="1" a="1"/>
  <c r="F1399" i="13" s="1"/>
  <c r="E1400" i="13"/>
  <c r="G1400" i="13" s="1" a="1"/>
  <c r="G1400" i="13" s="1"/>
  <c r="E1401" i="13"/>
  <c r="F1401" i="13" s="1" a="1"/>
  <c r="F1401" i="13" s="1"/>
  <c r="E1402" i="13"/>
  <c r="G1402" i="13" s="1" a="1"/>
  <c r="G1402" i="13" s="1"/>
  <c r="E1403" i="13"/>
  <c r="F1403" i="13" s="1" a="1"/>
  <c r="F1403" i="13" s="1"/>
  <c r="E1404" i="13"/>
  <c r="G1404" i="13" s="1" a="1"/>
  <c r="G1404" i="13" s="1"/>
  <c r="E1405" i="13"/>
  <c r="F1405" i="13" s="1" a="1"/>
  <c r="F1405" i="13" s="1"/>
  <c r="E1406" i="13"/>
  <c r="G1406" i="13" s="1" a="1"/>
  <c r="G1406" i="13" s="1"/>
  <c r="E1407" i="13"/>
  <c r="E1408" i="13"/>
  <c r="G1408" i="13" s="1" a="1"/>
  <c r="G1408" i="13" s="1"/>
  <c r="E1409" i="13"/>
  <c r="E1410" i="13"/>
  <c r="E1411" i="13"/>
  <c r="G1411" i="13" s="1" a="1"/>
  <c r="G1411" i="13" s="1"/>
  <c r="E1412" i="13"/>
  <c r="E1413" i="13"/>
  <c r="E1414" i="13"/>
  <c r="E1415" i="13"/>
  <c r="E1416" i="13"/>
  <c r="E1417" i="13"/>
  <c r="E1418" i="13"/>
  <c r="E1419" i="13"/>
  <c r="F1419" i="13" s="1" a="1"/>
  <c r="F1419" i="13" s="1"/>
  <c r="E1420" i="13"/>
  <c r="F1420" i="13" s="1" a="1"/>
  <c r="F1420" i="13" s="1"/>
  <c r="E1421" i="13"/>
  <c r="E1422" i="13"/>
  <c r="G1422" i="13" s="1" a="1"/>
  <c r="G1422" i="13" s="1"/>
  <c r="E1423" i="13"/>
  <c r="E1424" i="13"/>
  <c r="F1424" i="13" s="1" a="1"/>
  <c r="F1424" i="13" s="1"/>
  <c r="E1425" i="13"/>
  <c r="F1425" i="13" s="1" a="1"/>
  <c r="F1425" i="13" s="1"/>
  <c r="E1426" i="13"/>
  <c r="E1427" i="13"/>
  <c r="E1428" i="13"/>
  <c r="G1428" i="13" s="1" a="1"/>
  <c r="G1428" i="13" s="1"/>
  <c r="E1429" i="13"/>
  <c r="F1429" i="13" s="1" a="1"/>
  <c r="F1429" i="13" s="1"/>
  <c r="E1430" i="13"/>
  <c r="G1430" i="13" s="1" a="1"/>
  <c r="G1430" i="13" s="1"/>
  <c r="E1431" i="13"/>
  <c r="E1432" i="13"/>
  <c r="G1432" i="13" s="1" a="1"/>
  <c r="G1432" i="13" s="1"/>
  <c r="E1433" i="13"/>
  <c r="E1434" i="13"/>
  <c r="G1434" i="13" s="1" a="1"/>
  <c r="G1434" i="13" s="1"/>
  <c r="E1435" i="13"/>
  <c r="E1436" i="13"/>
  <c r="G1436" i="13" s="1" a="1"/>
  <c r="G1436" i="13" s="1"/>
  <c r="E1437" i="13"/>
  <c r="F1437" i="13" s="1" a="1"/>
  <c r="F1437" i="13" s="1"/>
  <c r="E1438" i="13"/>
  <c r="E1439" i="13"/>
  <c r="E1440" i="13"/>
  <c r="E1441" i="13"/>
  <c r="F1441" i="13" s="1" a="1"/>
  <c r="F1441" i="13" s="1"/>
  <c r="E1442" i="13"/>
  <c r="E1443" i="13"/>
  <c r="E1444" i="13"/>
  <c r="E1445" i="13"/>
  <c r="F1445" i="13" s="1" a="1"/>
  <c r="F1445" i="13" s="1"/>
  <c r="E1446" i="13"/>
  <c r="G1446" i="13" s="1" a="1"/>
  <c r="G1446" i="13" s="1"/>
  <c r="E1447" i="13"/>
  <c r="F1447" i="13" s="1" a="1"/>
  <c r="F1447" i="13" s="1"/>
  <c r="E1448" i="13"/>
  <c r="E1449" i="13"/>
  <c r="F1449" i="13" s="1" a="1"/>
  <c r="F1449" i="13" s="1"/>
  <c r="E1450" i="13"/>
  <c r="E1451" i="13"/>
  <c r="E1452" i="13"/>
  <c r="E1453" i="13"/>
  <c r="G1453" i="13" s="1" a="1"/>
  <c r="G1453" i="13" s="1"/>
  <c r="E1454" i="13"/>
  <c r="G1454" i="13" s="1" a="1"/>
  <c r="G1454" i="13" s="1"/>
  <c r="E1455" i="13"/>
  <c r="G1455" i="13" s="1" a="1"/>
  <c r="G1455" i="13" s="1"/>
  <c r="E1456" i="13"/>
  <c r="E1457" i="13"/>
  <c r="E1458" i="13"/>
  <c r="E1459" i="13"/>
  <c r="F1459" i="13" s="1" a="1"/>
  <c r="F1459" i="13" s="1"/>
  <c r="E1460" i="13"/>
  <c r="E1461" i="13"/>
  <c r="E1462" i="13"/>
  <c r="E1463" i="13"/>
  <c r="E1464" i="13"/>
  <c r="E1465" i="13"/>
  <c r="F1465" i="13" s="1" a="1"/>
  <c r="F1465" i="13" s="1"/>
  <c r="E1466" i="13"/>
  <c r="G1466" i="13" s="1" a="1"/>
  <c r="G1466" i="13" s="1"/>
  <c r="E1467" i="13"/>
  <c r="F1467" i="13" s="1" a="1"/>
  <c r="F1467" i="13" s="1"/>
  <c r="E1468" i="13"/>
  <c r="G1468" i="13" s="1" a="1"/>
  <c r="G1468" i="13" s="1"/>
  <c r="E1469" i="13"/>
  <c r="F1469" i="13" s="1" a="1"/>
  <c r="F1469" i="13" s="1"/>
  <c r="E1470" i="13"/>
  <c r="E1471" i="13"/>
  <c r="G1471" i="13" s="1" a="1"/>
  <c r="G1471" i="13" s="1"/>
  <c r="E1472" i="13"/>
  <c r="E1473" i="13"/>
  <c r="G1473" i="13" s="1" a="1"/>
  <c r="G1473" i="13" s="1"/>
  <c r="E1474" i="13"/>
  <c r="E1475" i="13"/>
  <c r="G1475" i="13" s="1" a="1"/>
  <c r="G1475" i="13" s="1"/>
  <c r="E1476" i="13"/>
  <c r="E1477" i="13"/>
  <c r="E1478" i="13"/>
  <c r="E1479" i="13"/>
  <c r="F1479" i="13" s="1" a="1"/>
  <c r="F1479" i="13" s="1"/>
  <c r="E1480" i="13"/>
  <c r="E1481" i="13"/>
  <c r="E1482" i="13"/>
  <c r="E1483" i="13"/>
  <c r="E1484" i="13"/>
  <c r="G1484" i="13" s="1" a="1"/>
  <c r="G1484" i="13" s="1"/>
  <c r="E1485" i="13"/>
  <c r="E1486" i="13"/>
  <c r="G1486" i="13" s="1" a="1"/>
  <c r="G1486" i="13" s="1"/>
  <c r="E1487" i="13"/>
  <c r="E1488" i="13"/>
  <c r="E1489" i="13"/>
  <c r="E1490" i="13"/>
  <c r="G1490" i="13" s="1" a="1"/>
  <c r="G1490" i="13" s="1"/>
  <c r="E1491" i="13"/>
  <c r="G1491" i="13" s="1" a="1"/>
  <c r="G1491" i="13" s="1"/>
  <c r="E1492" i="13"/>
  <c r="G1492" i="13" s="1" a="1"/>
  <c r="G1492" i="13" s="1"/>
  <c r="E1493" i="13"/>
  <c r="G1493" i="13" s="1" a="1"/>
  <c r="G1493" i="13" s="1"/>
  <c r="E1494" i="13"/>
  <c r="G1494" i="13" s="1" a="1"/>
  <c r="G1494" i="13" s="1"/>
  <c r="E1495" i="13"/>
  <c r="G1495" i="13" s="1" a="1"/>
  <c r="G1495" i="13" s="1"/>
  <c r="E1496" i="13"/>
  <c r="G1496" i="13" s="1" a="1"/>
  <c r="G1496" i="13" s="1"/>
  <c r="E1497" i="13"/>
  <c r="E1498" i="13"/>
  <c r="E1499" i="13"/>
  <c r="G1499" i="13" s="1" a="1"/>
  <c r="G1499" i="13" s="1"/>
  <c r="E1500" i="13"/>
  <c r="F1500" i="13" s="1" a="1"/>
  <c r="F1500" i="13" s="1"/>
  <c r="E1501" i="13"/>
  <c r="E1502" i="13"/>
  <c r="F1502" i="13" s="1" a="1"/>
  <c r="F1502" i="13" s="1"/>
  <c r="E1503" i="13"/>
  <c r="F1503" i="13" s="1" a="1"/>
  <c r="F1503" i="13" s="1"/>
  <c r="E1504" i="13"/>
  <c r="F1504" i="13" s="1" a="1"/>
  <c r="F1504" i="13" s="1"/>
  <c r="E1505" i="13"/>
  <c r="G1505" i="13" s="1" a="1"/>
  <c r="G1505" i="13" s="1"/>
  <c r="E1506" i="13"/>
  <c r="E1507" i="13"/>
  <c r="F1507" i="13" s="1" a="1"/>
  <c r="F1507" i="13" s="1"/>
  <c r="E1508" i="13"/>
  <c r="G1508" i="13" s="1" a="1"/>
  <c r="G1508" i="13" s="1"/>
  <c r="E1509" i="13"/>
  <c r="F1509" i="13" s="1" a="1"/>
  <c r="F1509" i="13" s="1"/>
  <c r="E1510" i="13"/>
  <c r="G1510" i="13" s="1" a="1"/>
  <c r="G1510" i="13" s="1"/>
  <c r="E1511" i="13"/>
  <c r="G1511" i="13" s="1" a="1"/>
  <c r="G1511" i="13" s="1"/>
  <c r="E1512" i="13"/>
  <c r="E1513" i="13"/>
  <c r="G1513" i="13" s="1" a="1"/>
  <c r="G1513" i="13" s="1"/>
  <c r="E1514" i="13"/>
  <c r="E1515" i="13"/>
  <c r="G1515" i="13" s="1" a="1"/>
  <c r="G1515" i="13" s="1"/>
  <c r="E1516" i="13"/>
  <c r="G1516" i="13" s="1" a="1"/>
  <c r="G1516" i="13" s="1"/>
  <c r="E1517" i="13"/>
  <c r="G1517" i="13" s="1" a="1"/>
  <c r="G1517" i="13" s="1"/>
  <c r="E1518" i="13"/>
  <c r="G1518" i="13" s="1" a="1"/>
  <c r="G1518" i="13" s="1"/>
  <c r="E1519" i="13"/>
  <c r="G1519" i="13" s="1" a="1"/>
  <c r="G1519" i="13" s="1"/>
  <c r="E1520" i="13"/>
  <c r="G1520" i="13" s="1" a="1"/>
  <c r="G1520" i="13" s="1"/>
  <c r="E1521" i="13"/>
  <c r="E1522" i="13"/>
  <c r="E1523" i="13"/>
  <c r="E1524" i="13"/>
  <c r="E1525" i="13"/>
  <c r="E1526" i="13"/>
  <c r="E1527" i="13"/>
  <c r="E1528" i="13"/>
  <c r="E1529" i="13"/>
  <c r="E1530" i="13"/>
  <c r="E1531" i="13"/>
  <c r="G1531" i="13" s="1" a="1"/>
  <c r="G1531" i="13" s="1"/>
  <c r="E1532" i="13"/>
  <c r="G1532" i="13" s="1" a="1"/>
  <c r="G1532" i="13" s="1"/>
  <c r="E1533" i="13"/>
  <c r="G1533" i="13" s="1" a="1"/>
  <c r="G1533" i="13" s="1"/>
  <c r="E1534" i="13"/>
  <c r="E1535" i="13"/>
  <c r="E1536" i="13"/>
  <c r="G1536" i="13" s="1" a="1"/>
  <c r="G1536" i="13" s="1"/>
  <c r="E1537" i="13"/>
  <c r="G1537" i="13" s="1" a="1"/>
  <c r="G1537" i="13" s="1"/>
  <c r="E1538" i="13"/>
  <c r="E1539" i="13"/>
  <c r="G1539" i="13" s="1" a="1"/>
  <c r="G1539" i="13" s="1"/>
  <c r="E1540" i="13"/>
  <c r="F1540" i="13" s="1" a="1"/>
  <c r="F1540" i="13" s="1"/>
  <c r="E1541" i="13"/>
  <c r="E1542" i="13"/>
  <c r="E1543" i="13"/>
  <c r="G1543" i="13" s="1" a="1"/>
  <c r="G1543" i="13" s="1"/>
  <c r="E1544" i="13"/>
  <c r="E1545" i="13"/>
  <c r="E1546" i="13"/>
  <c r="G1546" i="13" s="1" a="1"/>
  <c r="G1546" i="13" s="1"/>
  <c r="E1547" i="13"/>
  <c r="F1547" i="13" s="1" a="1"/>
  <c r="F1547" i="13" s="1"/>
  <c r="E1548" i="13"/>
  <c r="G1548" i="13" s="1" a="1"/>
  <c r="G1548" i="13" s="1"/>
  <c r="E1549" i="13"/>
  <c r="F1549" i="13" s="1" a="1"/>
  <c r="F1549" i="13" s="1"/>
  <c r="E1550" i="13"/>
  <c r="G1550" i="13" s="1" a="1"/>
  <c r="G1550" i="13" s="1"/>
  <c r="E1551" i="13"/>
  <c r="G1551" i="13" s="1" a="1"/>
  <c r="G1551" i="13" s="1"/>
  <c r="E1552" i="13"/>
  <c r="E1553" i="13"/>
  <c r="E1554" i="13"/>
  <c r="E1555" i="13"/>
  <c r="E1556" i="13"/>
  <c r="G1556" i="13" s="1" a="1"/>
  <c r="G1556" i="13" s="1"/>
  <c r="E1557" i="13"/>
  <c r="E1558" i="13"/>
  <c r="E1559" i="13"/>
  <c r="E1560" i="13"/>
  <c r="E1561" i="13"/>
  <c r="E1562" i="13"/>
  <c r="E1563" i="13"/>
  <c r="E1564" i="13"/>
  <c r="E1565" i="13"/>
  <c r="E1566" i="13"/>
  <c r="E1567" i="13"/>
  <c r="E1568" i="13"/>
  <c r="E1569" i="13"/>
  <c r="F1569" i="13" s="1" a="1"/>
  <c r="F1569" i="13" s="1"/>
  <c r="E1570" i="13"/>
  <c r="E1571" i="13"/>
  <c r="E1572" i="13"/>
  <c r="E1573" i="13"/>
  <c r="E1574" i="13"/>
  <c r="E1575" i="13"/>
  <c r="E1576" i="13"/>
  <c r="E1577" i="13"/>
  <c r="E1578" i="13"/>
  <c r="E1579" i="13"/>
  <c r="E1580" i="13"/>
  <c r="E1581" i="13"/>
  <c r="E1582" i="13"/>
  <c r="E1583" i="13"/>
  <c r="E1584" i="13"/>
  <c r="E1585" i="13"/>
  <c r="E1586" i="13"/>
  <c r="G1586" i="13" s="1" a="1"/>
  <c r="G1586" i="13" s="1"/>
  <c r="E1587" i="13"/>
  <c r="F1587" i="13" s="1" a="1"/>
  <c r="F1587" i="13" s="1"/>
  <c r="E1588" i="13"/>
  <c r="E1589" i="13"/>
  <c r="F1589" i="13" s="1" a="1"/>
  <c r="F1589" i="13" s="1"/>
  <c r="E1590" i="13"/>
  <c r="G1590" i="13" s="1" a="1"/>
  <c r="G1590" i="13" s="1"/>
  <c r="E1591" i="13"/>
  <c r="G1591" i="13" s="1" a="1"/>
  <c r="G1591" i="13" s="1"/>
  <c r="E1592" i="13"/>
  <c r="G1592" i="13" s="1" a="1"/>
  <c r="G1592" i="13" s="1"/>
  <c r="E1593" i="13"/>
  <c r="E1594" i="13"/>
  <c r="E1595" i="13"/>
  <c r="G1595" i="13" s="1" a="1"/>
  <c r="G1595" i="13" s="1"/>
  <c r="E1596" i="13"/>
  <c r="E1597" i="13"/>
  <c r="G1597" i="13" s="1" a="1"/>
  <c r="G1597" i="13" s="1"/>
  <c r="E1598" i="13"/>
  <c r="G1598" i="13" s="1" a="1"/>
  <c r="G1598" i="13" s="1"/>
  <c r="E1599" i="13"/>
  <c r="E1600" i="13"/>
  <c r="G1600" i="13" s="1" a="1"/>
  <c r="G1600" i="13" s="1"/>
  <c r="E1601" i="13"/>
  <c r="G1601" i="13" s="1" a="1"/>
  <c r="G1601" i="13" s="1"/>
  <c r="E1602" i="13"/>
  <c r="G1602" i="13" s="1" a="1"/>
  <c r="G1602" i="13" s="1"/>
  <c r="E1603" i="13"/>
  <c r="G1603" i="13" s="1" a="1"/>
  <c r="G1603" i="13" s="1"/>
  <c r="E1604" i="13"/>
  <c r="G1604" i="13" s="1" a="1"/>
  <c r="G1604" i="13" s="1"/>
  <c r="E1605" i="13"/>
  <c r="E1606" i="13"/>
  <c r="E1607" i="13"/>
  <c r="G1607" i="13" s="1" a="1"/>
  <c r="G1607" i="13" s="1"/>
  <c r="E1608" i="13"/>
  <c r="E1609" i="13"/>
  <c r="G1609" i="13" s="1" a="1"/>
  <c r="G1609" i="13" s="1"/>
  <c r="E1610" i="13"/>
  <c r="G1610" i="13" s="1" a="1"/>
  <c r="G1610" i="13" s="1"/>
  <c r="E1611" i="13"/>
  <c r="E1612" i="13"/>
  <c r="E1613" i="13"/>
  <c r="G1613" i="13" s="1" a="1"/>
  <c r="G1613" i="13" s="1"/>
  <c r="E1614" i="13"/>
  <c r="G1614" i="13" s="1" a="1"/>
  <c r="G1614" i="13" s="1"/>
  <c r="E1615" i="13"/>
  <c r="E1616" i="13"/>
  <c r="G1616" i="13" s="1" a="1"/>
  <c r="G1616" i="13" s="1"/>
  <c r="E1617" i="13"/>
  <c r="G1617" i="13" s="1" a="1"/>
  <c r="G1617" i="13" s="1"/>
  <c r="E1618" i="13"/>
  <c r="E1619" i="13"/>
  <c r="E1620" i="13"/>
  <c r="E1621" i="13"/>
  <c r="G1621" i="13" s="1" a="1"/>
  <c r="G1621" i="13" s="1"/>
  <c r="E1622" i="13"/>
  <c r="E1623" i="13"/>
  <c r="G1623" i="13" s="1" a="1"/>
  <c r="G1623" i="13" s="1"/>
  <c r="E1624" i="13"/>
  <c r="E1625" i="13"/>
  <c r="G1625" i="13" s="1" a="1"/>
  <c r="G1625" i="13" s="1"/>
  <c r="E1626" i="13"/>
  <c r="E1627" i="13"/>
  <c r="E1628" i="13"/>
  <c r="E1629" i="13"/>
  <c r="G1629" i="13" s="1" a="1"/>
  <c r="G1629" i="13" s="1"/>
  <c r="E1630" i="13"/>
  <c r="E1631" i="13"/>
  <c r="E1632" i="13"/>
  <c r="E1633" i="13"/>
  <c r="G1633" i="13" s="1" a="1"/>
  <c r="G1633" i="13" s="1"/>
  <c r="E1634" i="13"/>
  <c r="G1634" i="13" s="1" a="1"/>
  <c r="G1634" i="13" s="1"/>
  <c r="E1635" i="13"/>
  <c r="G1635" i="13" s="1" a="1"/>
  <c r="G1635" i="13" s="1"/>
  <c r="E1636" i="13"/>
  <c r="E1637" i="13"/>
  <c r="G1637" i="13" s="1" a="1"/>
  <c r="G1637" i="13" s="1"/>
  <c r="E1638" i="13"/>
  <c r="E1639" i="13"/>
  <c r="G1639" i="13" s="1" a="1"/>
  <c r="G1639" i="13" s="1"/>
  <c r="E1640" i="13"/>
  <c r="E1641" i="13"/>
  <c r="G1641" i="13" s="1" a="1"/>
  <c r="G1641" i="13" s="1"/>
  <c r="E1642" i="13"/>
  <c r="E1643" i="13"/>
  <c r="E1644" i="13"/>
  <c r="G1644" i="13" s="1" a="1"/>
  <c r="G1644" i="13" s="1"/>
  <c r="E1645" i="13"/>
  <c r="E1646" i="13"/>
  <c r="G1646" i="13" s="1" a="1"/>
  <c r="G1646" i="13" s="1"/>
  <c r="E1647" i="13"/>
  <c r="E1648" i="13"/>
  <c r="G1648" i="13" s="1" a="1"/>
  <c r="G1648" i="13" s="1"/>
  <c r="E1649" i="13"/>
  <c r="E1650" i="13"/>
  <c r="G1650" i="13" s="1" a="1"/>
  <c r="G1650" i="13" s="1"/>
  <c r="E1651" i="13"/>
  <c r="E1652" i="13"/>
  <c r="E1653" i="13"/>
  <c r="E1654" i="13"/>
  <c r="G1654" i="13" s="1" a="1"/>
  <c r="G1654" i="13" s="1"/>
  <c r="E1655" i="13"/>
  <c r="G1655" i="13" s="1" a="1"/>
  <c r="G1655" i="13" s="1"/>
  <c r="E1656" i="13"/>
  <c r="G1656" i="13" s="1" a="1"/>
  <c r="G1656" i="13" s="1"/>
  <c r="E1657" i="13"/>
  <c r="G1657" i="13" s="1" a="1"/>
  <c r="G1657" i="13" s="1"/>
  <c r="E1658" i="13"/>
  <c r="G1658" i="13" s="1" a="1"/>
  <c r="G1658" i="13" s="1"/>
  <c r="E1659" i="13"/>
  <c r="E1660" i="13"/>
  <c r="E1661" i="13"/>
  <c r="E1662" i="13"/>
  <c r="G1662" i="13" s="1" a="1"/>
  <c r="G1662" i="13" s="1"/>
  <c r="E1663" i="13"/>
  <c r="G1663" i="13" s="1" a="1"/>
  <c r="G1663" i="13" s="1"/>
  <c r="E1664" i="13"/>
  <c r="G1664" i="13" s="1" a="1"/>
  <c r="G1664" i="13" s="1"/>
  <c r="E1665" i="13"/>
  <c r="E1666" i="13"/>
  <c r="G1666" i="13" s="1" a="1"/>
  <c r="G1666" i="13" s="1"/>
  <c r="E1667" i="13"/>
  <c r="G1667" i="13" s="1" a="1"/>
  <c r="G1667" i="13" s="1"/>
  <c r="E1668" i="13"/>
  <c r="G1668" i="13" s="1" a="1"/>
  <c r="G1668" i="13" s="1"/>
  <c r="E1669" i="13"/>
  <c r="G1669" i="13" s="1" a="1"/>
  <c r="G1669" i="13" s="1"/>
  <c r="E1670" i="13"/>
  <c r="E1671" i="13"/>
  <c r="E1672" i="13"/>
  <c r="E1673" i="13"/>
  <c r="E1674" i="13"/>
  <c r="E1675" i="13"/>
  <c r="G1675" i="13" s="1" a="1"/>
  <c r="G1675" i="13" s="1"/>
  <c r="E1676" i="13"/>
  <c r="E1677" i="13"/>
  <c r="G1677" i="13" s="1" a="1"/>
  <c r="G1677" i="13" s="1"/>
  <c r="E1678" i="13"/>
  <c r="E1679" i="13"/>
  <c r="E1680" i="13"/>
  <c r="E1681" i="13"/>
  <c r="G1681" i="13" s="1" a="1"/>
  <c r="G1681" i="13" s="1"/>
  <c r="E1682" i="13"/>
  <c r="G1682" i="13" s="1" a="1"/>
  <c r="G1682" i="13" s="1"/>
  <c r="E1683" i="13"/>
  <c r="E1684" i="13"/>
  <c r="E1685" i="13"/>
  <c r="G1685" i="13" s="1" a="1"/>
  <c r="G1685" i="13" s="1"/>
  <c r="E1686" i="13"/>
  <c r="E1687" i="13"/>
  <c r="E1688" i="13"/>
  <c r="E1689" i="13"/>
  <c r="G1689" i="13" s="1" a="1"/>
  <c r="G1689" i="13" s="1"/>
  <c r="E1690" i="13"/>
  <c r="E1691" i="13"/>
  <c r="G1691" i="13" s="1" a="1"/>
  <c r="G1691" i="13" s="1"/>
  <c r="E1692" i="13"/>
  <c r="F1692" i="13" s="1" a="1"/>
  <c r="F1692" i="13" s="1"/>
  <c r="E1693" i="13"/>
  <c r="E1694" i="13"/>
  <c r="E1695" i="13"/>
  <c r="G1695" i="13" s="1" a="1"/>
  <c r="G1695" i="13" s="1"/>
  <c r="E1696" i="13"/>
  <c r="G1696" i="13" s="1" a="1"/>
  <c r="G1696" i="13" s="1"/>
  <c r="E1697" i="13"/>
  <c r="G1697" i="13" s="1" a="1"/>
  <c r="G1697" i="13" s="1"/>
  <c r="E1698" i="13"/>
  <c r="E1699" i="13"/>
  <c r="E1700" i="13"/>
  <c r="E1701" i="13"/>
  <c r="E1702" i="13"/>
  <c r="E1703" i="13"/>
  <c r="E1704" i="13"/>
  <c r="E1705" i="13"/>
  <c r="E1706" i="13"/>
  <c r="E1707" i="13"/>
  <c r="E1708" i="13"/>
  <c r="E1709" i="13"/>
  <c r="E1710" i="13"/>
  <c r="F1710" i="13" s="1" a="1"/>
  <c r="F1710" i="13" s="1"/>
  <c r="E1711" i="13"/>
  <c r="E1712" i="13"/>
  <c r="G1712" i="13" s="1" a="1"/>
  <c r="G1712" i="13" s="1"/>
  <c r="E1713" i="13"/>
  <c r="E1714" i="13"/>
  <c r="E1715" i="13"/>
  <c r="G1715" i="13" s="1" a="1"/>
  <c r="G1715" i="13" s="1"/>
  <c r="E1716" i="13"/>
  <c r="E1717" i="13"/>
  <c r="E1718" i="13"/>
  <c r="E1719" i="13"/>
  <c r="E1720" i="13"/>
  <c r="E1721" i="13"/>
  <c r="E1722" i="13"/>
  <c r="E1723" i="13"/>
  <c r="E1724" i="13"/>
  <c r="G1724" i="13" s="1" a="1"/>
  <c r="G1724" i="13" s="1"/>
  <c r="E1725" i="13"/>
  <c r="E1726" i="13"/>
  <c r="E1727" i="13"/>
  <c r="E1728" i="13"/>
  <c r="G1728" i="13" s="1" a="1"/>
  <c r="G1728" i="13" s="1"/>
  <c r="E1729" i="13"/>
  <c r="E1730" i="13"/>
  <c r="E1731" i="13"/>
  <c r="E1732" i="13"/>
  <c r="E1733" i="13"/>
  <c r="G1733" i="13" s="1" a="1"/>
  <c r="G1733" i="13" s="1"/>
  <c r="E1734" i="13"/>
  <c r="G1734" i="13" s="1" a="1"/>
  <c r="G1734" i="13" s="1"/>
  <c r="E1735" i="13"/>
  <c r="E1736" i="13"/>
  <c r="E1737" i="13"/>
  <c r="E1738" i="13"/>
  <c r="E1739" i="13"/>
  <c r="E1740" i="13"/>
  <c r="E1741" i="13"/>
  <c r="G1741" i="13" s="1" a="1"/>
  <c r="G1741" i="13" s="1"/>
  <c r="E1742" i="13"/>
  <c r="E1743" i="13"/>
  <c r="G1743" i="13" s="1" a="1"/>
  <c r="G1743" i="13" s="1"/>
  <c r="E1744" i="13"/>
  <c r="G1744" i="13" s="1" a="1"/>
  <c r="G1744" i="13" s="1"/>
  <c r="E1745" i="13"/>
  <c r="E1746" i="13"/>
  <c r="G1746" i="13" s="1" a="1"/>
  <c r="G1746" i="13" s="1"/>
  <c r="E1747" i="13"/>
  <c r="G1747" i="13" s="1" a="1"/>
  <c r="G1747" i="13" s="1"/>
  <c r="E1748" i="13"/>
  <c r="G1748" i="13" s="1" a="1"/>
  <c r="G1748" i="13" s="1"/>
  <c r="E1749" i="13"/>
  <c r="E1750" i="13"/>
  <c r="G1750" i="13" s="1" a="1"/>
  <c r="G1750" i="13" s="1"/>
  <c r="E1751" i="13"/>
  <c r="G1751" i="13" s="1" a="1"/>
  <c r="G1751" i="13" s="1"/>
  <c r="E1752" i="13"/>
  <c r="E1753" i="13"/>
  <c r="G1753" i="13" s="1" a="1"/>
  <c r="G1753" i="13" s="1"/>
  <c r="E1754" i="13"/>
  <c r="E1755" i="13"/>
  <c r="G1755" i="13" s="1" a="1"/>
  <c r="G1755" i="13" s="1"/>
  <c r="E1756" i="13"/>
  <c r="E1757" i="13"/>
  <c r="E1758" i="13"/>
  <c r="E1759" i="13"/>
  <c r="E1760" i="13"/>
  <c r="E1761" i="13"/>
  <c r="E1762" i="13"/>
  <c r="G1762" i="13" s="1" a="1"/>
  <c r="G1762" i="13" s="1"/>
  <c r="E1763" i="13"/>
  <c r="G1763" i="13" s="1" a="1"/>
  <c r="G1763" i="13" s="1"/>
  <c r="E1764" i="13"/>
  <c r="E1765" i="13"/>
  <c r="E1766" i="13"/>
  <c r="E1767" i="13"/>
  <c r="E1768" i="13"/>
  <c r="E1769" i="13"/>
  <c r="E1770" i="13"/>
  <c r="E1771" i="13"/>
  <c r="E1772" i="13"/>
  <c r="E1773" i="13"/>
  <c r="E1774" i="13"/>
  <c r="G1774" i="13" s="1" a="1"/>
  <c r="G1774" i="13" s="1"/>
  <c r="E1775" i="13"/>
  <c r="G1775" i="13" s="1" a="1"/>
  <c r="G1775" i="13" s="1"/>
  <c r="E1776" i="13"/>
  <c r="E1777" i="13"/>
  <c r="G1777" i="13" s="1" a="1"/>
  <c r="G1777" i="13" s="1"/>
  <c r="E1778" i="13"/>
  <c r="E1779" i="13"/>
  <c r="G1779" i="13" s="1" a="1"/>
  <c r="G1779" i="13" s="1"/>
  <c r="E1780" i="13"/>
  <c r="E1781" i="13"/>
  <c r="E1782" i="13"/>
  <c r="G1782" i="13" s="1" a="1"/>
  <c r="G1782" i="13" s="1"/>
  <c r="E1783" i="13"/>
  <c r="E1784" i="13"/>
  <c r="D1389" i="13"/>
  <c r="D1390" i="13"/>
  <c r="D1391" i="13"/>
  <c r="D1392" i="13"/>
  <c r="D1393" i="13"/>
  <c r="D1394" i="13"/>
  <c r="D1395" i="13"/>
  <c r="D1396" i="13"/>
  <c r="D1397" i="13"/>
  <c r="D1398" i="13"/>
  <c r="D1399" i="13"/>
  <c r="D1400" i="13"/>
  <c r="D1401" i="13"/>
  <c r="D1402" i="13"/>
  <c r="D1403" i="13"/>
  <c r="D1404" i="13"/>
  <c r="D1405" i="13"/>
  <c r="D1406" i="13"/>
  <c r="D1407" i="13"/>
  <c r="D1408" i="13"/>
  <c r="D1409" i="13"/>
  <c r="D1410" i="13"/>
  <c r="D1411" i="13"/>
  <c r="D1412" i="13"/>
  <c r="D1413" i="13"/>
  <c r="D1414" i="13"/>
  <c r="D1415" i="13"/>
  <c r="D1416" i="13"/>
  <c r="D1417" i="13"/>
  <c r="D1418" i="13"/>
  <c r="D1419" i="13"/>
  <c r="D1420" i="13"/>
  <c r="D1421" i="13"/>
  <c r="D1422" i="13"/>
  <c r="D1423" i="13"/>
  <c r="D1424" i="13"/>
  <c r="D1425" i="13"/>
  <c r="D1426" i="13"/>
  <c r="D1427" i="13"/>
  <c r="D1428" i="13"/>
  <c r="D1429" i="13"/>
  <c r="D1430" i="13"/>
  <c r="D1431" i="13"/>
  <c r="D1432" i="13"/>
  <c r="D1433" i="13"/>
  <c r="D1434" i="13"/>
  <c r="D1435" i="13"/>
  <c r="D1436" i="13"/>
  <c r="D1437" i="13"/>
  <c r="D1438" i="13"/>
  <c r="D1439" i="13"/>
  <c r="D1440" i="13"/>
  <c r="D1441" i="13"/>
  <c r="D1442" i="13"/>
  <c r="D1443" i="13"/>
  <c r="D1444" i="13"/>
  <c r="D1445" i="13"/>
  <c r="D1446" i="13"/>
  <c r="D1447" i="13"/>
  <c r="D1448" i="13"/>
  <c r="D1449" i="13"/>
  <c r="D1450" i="13"/>
  <c r="D1451" i="13"/>
  <c r="D1452" i="13"/>
  <c r="D1453" i="13"/>
  <c r="D1454" i="13"/>
  <c r="D1455" i="13"/>
  <c r="D1456" i="13"/>
  <c r="D1457" i="13"/>
  <c r="D1458" i="13"/>
  <c r="D1459" i="13"/>
  <c r="D1460" i="13"/>
  <c r="D1461" i="13"/>
  <c r="D1462" i="13"/>
  <c r="D1463" i="13"/>
  <c r="D1464" i="13"/>
  <c r="D1465" i="13"/>
  <c r="D1466" i="13"/>
  <c r="D1467" i="13"/>
  <c r="D1468" i="13"/>
  <c r="D1469" i="13"/>
  <c r="D1470" i="13"/>
  <c r="D1471" i="13"/>
  <c r="D1472" i="13"/>
  <c r="D1473" i="13"/>
  <c r="D1474" i="13"/>
  <c r="D1475" i="13"/>
  <c r="D1476" i="13"/>
  <c r="D1477" i="13"/>
  <c r="D1478" i="13"/>
  <c r="D1479" i="13"/>
  <c r="D1480" i="13"/>
  <c r="D1481" i="13"/>
  <c r="D1482" i="13"/>
  <c r="D1483" i="13"/>
  <c r="D1484" i="13"/>
  <c r="D1485" i="13"/>
  <c r="D1486" i="13"/>
  <c r="D1487" i="13"/>
  <c r="D1488" i="13"/>
  <c r="D1489" i="13"/>
  <c r="D1490" i="13"/>
  <c r="D1491" i="13"/>
  <c r="D1492" i="13"/>
  <c r="D1493" i="13"/>
  <c r="D1494" i="13"/>
  <c r="D1495" i="13"/>
  <c r="D1496" i="13"/>
  <c r="D1497" i="13"/>
  <c r="D1498" i="13"/>
  <c r="D1499" i="13"/>
  <c r="D1500" i="13"/>
  <c r="D1501" i="13"/>
  <c r="D1502" i="13"/>
  <c r="D1503" i="13"/>
  <c r="D1504" i="13"/>
  <c r="D1505" i="13"/>
  <c r="D1506" i="13"/>
  <c r="D1507" i="13"/>
  <c r="D1508" i="13"/>
  <c r="D1509" i="13"/>
  <c r="D1510" i="13"/>
  <c r="D1511" i="13"/>
  <c r="D1512" i="13"/>
  <c r="D1513" i="13"/>
  <c r="D1514" i="13"/>
  <c r="D1515" i="13"/>
  <c r="D1516" i="13"/>
  <c r="D1517" i="13"/>
  <c r="D1518" i="13"/>
  <c r="D1519" i="13"/>
  <c r="D1520" i="13"/>
  <c r="D1521" i="13"/>
  <c r="D1522" i="13"/>
  <c r="D1523" i="13"/>
  <c r="D1524" i="13"/>
  <c r="D1525" i="13"/>
  <c r="D1526" i="13"/>
  <c r="D1527" i="13"/>
  <c r="D1528" i="13"/>
  <c r="D1529" i="13"/>
  <c r="D1530" i="13"/>
  <c r="D1531" i="13"/>
  <c r="D1532" i="13"/>
  <c r="D1533" i="13"/>
  <c r="D1534" i="13"/>
  <c r="D1535" i="13"/>
  <c r="D1536" i="13"/>
  <c r="D1537" i="13"/>
  <c r="D1538" i="13"/>
  <c r="D1539" i="13"/>
  <c r="D1540" i="13"/>
  <c r="D1541" i="13"/>
  <c r="D1542" i="13"/>
  <c r="D1543" i="13"/>
  <c r="D1544" i="13"/>
  <c r="D1545" i="13"/>
  <c r="D1546" i="13"/>
  <c r="D1547" i="13"/>
  <c r="D1548" i="13"/>
  <c r="D1549" i="13"/>
  <c r="D1550" i="13"/>
  <c r="D1551" i="13"/>
  <c r="D1552" i="13"/>
  <c r="D1553" i="13"/>
  <c r="D1554" i="13"/>
  <c r="D1555" i="13"/>
  <c r="D1556" i="13"/>
  <c r="D1557" i="13"/>
  <c r="D1558" i="13"/>
  <c r="D1559" i="13"/>
  <c r="D1560" i="13"/>
  <c r="D1561" i="13"/>
  <c r="D1562" i="13"/>
  <c r="D1563" i="13"/>
  <c r="D1564" i="13"/>
  <c r="D1565" i="13"/>
  <c r="D1566" i="13"/>
  <c r="D1567" i="13"/>
  <c r="D1568" i="13"/>
  <c r="D1569" i="13"/>
  <c r="D1570" i="13"/>
  <c r="D1571" i="13"/>
  <c r="D1572" i="13"/>
  <c r="D1573" i="13"/>
  <c r="D1574" i="13"/>
  <c r="D1575" i="13"/>
  <c r="D1576" i="13"/>
  <c r="D1577" i="13"/>
  <c r="D1578" i="13"/>
  <c r="D1579" i="13"/>
  <c r="D1580" i="13"/>
  <c r="D1581" i="13"/>
  <c r="D1582" i="13"/>
  <c r="D1583" i="13"/>
  <c r="D1584" i="13"/>
  <c r="D1585" i="13"/>
  <c r="D1586" i="13"/>
  <c r="D1587" i="13"/>
  <c r="D1588" i="13"/>
  <c r="D1589" i="13"/>
  <c r="D1590" i="13"/>
  <c r="D1591" i="13"/>
  <c r="D1592" i="13"/>
  <c r="D1593" i="13"/>
  <c r="D1594" i="13"/>
  <c r="D1595" i="13"/>
  <c r="D1596" i="13"/>
  <c r="D1597" i="13"/>
  <c r="D1598" i="13"/>
  <c r="D1599" i="13"/>
  <c r="D1600" i="13"/>
  <c r="D1601" i="13"/>
  <c r="D1602" i="13"/>
  <c r="D1603" i="13"/>
  <c r="D1604" i="13"/>
  <c r="D1605" i="13"/>
  <c r="D1606" i="13"/>
  <c r="D1607" i="13"/>
  <c r="D1608" i="13"/>
  <c r="D1609" i="13"/>
  <c r="D1610" i="13"/>
  <c r="D1611" i="13"/>
  <c r="D1612" i="13"/>
  <c r="D1613" i="13"/>
  <c r="D1614" i="13"/>
  <c r="D1615" i="13"/>
  <c r="D1616" i="13"/>
  <c r="D1617" i="13"/>
  <c r="D1618" i="13"/>
  <c r="D1619" i="13"/>
  <c r="D1620" i="13"/>
  <c r="D1621" i="13"/>
  <c r="D1622" i="13"/>
  <c r="D1623" i="13"/>
  <c r="D1624" i="13"/>
  <c r="D1625" i="13"/>
  <c r="D1626" i="13"/>
  <c r="D1627" i="13"/>
  <c r="D1628" i="13"/>
  <c r="D1629" i="13"/>
  <c r="D1630" i="13"/>
  <c r="D1631" i="13"/>
  <c r="D1632" i="13"/>
  <c r="D1633" i="13"/>
  <c r="D1634" i="13"/>
  <c r="D1635" i="13"/>
  <c r="D1636" i="13"/>
  <c r="D1637" i="13"/>
  <c r="D1638" i="13"/>
  <c r="D1639" i="13"/>
  <c r="D1640" i="13"/>
  <c r="D1641" i="13"/>
  <c r="D1642" i="13"/>
  <c r="D1643" i="13"/>
  <c r="D1644" i="13"/>
  <c r="D1645" i="13"/>
  <c r="D1646" i="13"/>
  <c r="D1647" i="13"/>
  <c r="D1648" i="13"/>
  <c r="D1649" i="13"/>
  <c r="D1650" i="13"/>
  <c r="D1651" i="13"/>
  <c r="D1652" i="13"/>
  <c r="D1653" i="13"/>
  <c r="D1654" i="13"/>
  <c r="D1655" i="13"/>
  <c r="D1656" i="13"/>
  <c r="D1657" i="13"/>
  <c r="D1658" i="13"/>
  <c r="D1659" i="13"/>
  <c r="D1660" i="13"/>
  <c r="D1661" i="13"/>
  <c r="D1662" i="13"/>
  <c r="D1663" i="13"/>
  <c r="D1664" i="13"/>
  <c r="D1665" i="13"/>
  <c r="D1666" i="13"/>
  <c r="D1667" i="13"/>
  <c r="D1668" i="13"/>
  <c r="D1669" i="13"/>
  <c r="D1670" i="13"/>
  <c r="D1671" i="13"/>
  <c r="D1672" i="13"/>
  <c r="D1673" i="13"/>
  <c r="D1674" i="13"/>
  <c r="D1675" i="13"/>
  <c r="D1676" i="13"/>
  <c r="D1677" i="13"/>
  <c r="D1678" i="13"/>
  <c r="D1679" i="13"/>
  <c r="D1680" i="13"/>
  <c r="D1681" i="13"/>
  <c r="D1682" i="13"/>
  <c r="D1683" i="13"/>
  <c r="D1684" i="13"/>
  <c r="D1685" i="13"/>
  <c r="D1686" i="13"/>
  <c r="D1687" i="13"/>
  <c r="D1688" i="13"/>
  <c r="D1689" i="13"/>
  <c r="D1690" i="13"/>
  <c r="D1691" i="13"/>
  <c r="D1692" i="13"/>
  <c r="D1693" i="13"/>
  <c r="D1694" i="13"/>
  <c r="D1695" i="13"/>
  <c r="D1696" i="13"/>
  <c r="D1697" i="13"/>
  <c r="D1698" i="13"/>
  <c r="D1699" i="13"/>
  <c r="D1700" i="13"/>
  <c r="D1701" i="13"/>
  <c r="D1702" i="13"/>
  <c r="D1703" i="13"/>
  <c r="D1704" i="13"/>
  <c r="D1705" i="13"/>
  <c r="D1706" i="13"/>
  <c r="D1707" i="13"/>
  <c r="D1708" i="13"/>
  <c r="D1709" i="13"/>
  <c r="D1710" i="13"/>
  <c r="D1711" i="13"/>
  <c r="D1712" i="13"/>
  <c r="D1713" i="13"/>
  <c r="D1714" i="13"/>
  <c r="D1715" i="13"/>
  <c r="D1716" i="13"/>
  <c r="D1717" i="13"/>
  <c r="D1718" i="13"/>
  <c r="D1719" i="13"/>
  <c r="D1720" i="13"/>
  <c r="D1721" i="13"/>
  <c r="D1722" i="13"/>
  <c r="D1723" i="13"/>
  <c r="D1724" i="13"/>
  <c r="D1725" i="13"/>
  <c r="D1726" i="13"/>
  <c r="D1727" i="13"/>
  <c r="D1728" i="13"/>
  <c r="D1729" i="13"/>
  <c r="D1730" i="13"/>
  <c r="D1731" i="13"/>
  <c r="D1732" i="13"/>
  <c r="D1733" i="13"/>
  <c r="D1734" i="13"/>
  <c r="D1735" i="13"/>
  <c r="D1736" i="13"/>
  <c r="D1737" i="13"/>
  <c r="D1738" i="13"/>
  <c r="D1739" i="13"/>
  <c r="D1740" i="13"/>
  <c r="D1741" i="13"/>
  <c r="D1742" i="13"/>
  <c r="D1743" i="13"/>
  <c r="D1744" i="13"/>
  <c r="D1745" i="13"/>
  <c r="D1746" i="13"/>
  <c r="D1747" i="13"/>
  <c r="D1748" i="13"/>
  <c r="D1749" i="13"/>
  <c r="D1750" i="13"/>
  <c r="D1751" i="13"/>
  <c r="D1752" i="13"/>
  <c r="D1753" i="13"/>
  <c r="D1754" i="13"/>
  <c r="D1755" i="13"/>
  <c r="D1756" i="13"/>
  <c r="D1757" i="13"/>
  <c r="D1758" i="13"/>
  <c r="D1759" i="13"/>
  <c r="D1760" i="13"/>
  <c r="D1761" i="13"/>
  <c r="D1762" i="13"/>
  <c r="D1763" i="13"/>
  <c r="D1764" i="13"/>
  <c r="D1765" i="13"/>
  <c r="D1766" i="13"/>
  <c r="D1767" i="13"/>
  <c r="D1768" i="13"/>
  <c r="D1769" i="13"/>
  <c r="D1770" i="13"/>
  <c r="D1771" i="13"/>
  <c r="D1772" i="13"/>
  <c r="D1773" i="13"/>
  <c r="D1774" i="13"/>
  <c r="D1775" i="13"/>
  <c r="D1776" i="13"/>
  <c r="D1777" i="13"/>
  <c r="D1778" i="13"/>
  <c r="D1779" i="13"/>
  <c r="D1780" i="13"/>
  <c r="D1781" i="13"/>
  <c r="D1782" i="13"/>
  <c r="D1783" i="13"/>
  <c r="D1784" i="13"/>
  <c r="F25" i="11" l="1"/>
  <c r="F24" i="11"/>
  <c r="F23" i="11"/>
  <c r="F22" i="11"/>
  <c r="F2" i="11"/>
  <c r="F19" i="11"/>
  <c r="F6" i="11"/>
  <c r="F3" i="11"/>
  <c r="F13" i="11"/>
  <c r="F4" i="11"/>
  <c r="F15" i="11"/>
  <c r="F20" i="11"/>
  <c r="F7" i="11"/>
  <c r="F17" i="11"/>
  <c r="F21" i="11"/>
  <c r="F8" i="11"/>
  <c r="F9" i="11"/>
  <c r="F10" i="11"/>
  <c r="F5" i="11"/>
  <c r="F11" i="11"/>
  <c r="F12" i="11"/>
  <c r="F14" i="11"/>
  <c r="F16" i="11"/>
  <c r="F18" i="11"/>
  <c r="G1528" i="13" a="1"/>
  <c r="G1528" i="13" s="1"/>
  <c r="G1729" i="13" a="1"/>
  <c r="G1729" i="13" s="1"/>
  <c r="G1488" i="13" a="1"/>
  <c r="G1488" i="13" s="1"/>
  <c r="G1448" i="13" a="1"/>
  <c r="G1448" i="13" s="1"/>
  <c r="G1687" i="13" a="1"/>
  <c r="G1687" i="13" s="1"/>
  <c r="F1567" i="13" a="1"/>
  <c r="F1567" i="13" s="1"/>
  <c r="G1585" i="13" a="1"/>
  <c r="G1585" i="13" s="1"/>
  <c r="F1684" i="13" a="1"/>
  <c r="F1684" i="13" s="1"/>
  <c r="F1544" i="13" a="1"/>
  <c r="F1544" i="13" s="1"/>
  <c r="G1723" i="13" a="1"/>
  <c r="G1723" i="13" s="1"/>
  <c r="G1683" i="13" a="1"/>
  <c r="G1683" i="13" s="1"/>
  <c r="G1643" i="13" a="1"/>
  <c r="G1643" i="13" s="1"/>
  <c r="G1561" i="13" a="1"/>
  <c r="G1561" i="13" s="1"/>
  <c r="G1541" i="13" a="1"/>
  <c r="G1541" i="13" s="1"/>
  <c r="G1521" i="13" a="1"/>
  <c r="G1521" i="13" s="1"/>
  <c r="G1501" i="13" a="1"/>
  <c r="G1501" i="13" s="1"/>
  <c r="G1481" i="13" a="1"/>
  <c r="G1481" i="13" s="1"/>
  <c r="G1461" i="13" a="1"/>
  <c r="G1461" i="13" s="1"/>
  <c r="F1421" i="13" a="1"/>
  <c r="F1421" i="13" s="1"/>
  <c r="G1749" i="13" a="1"/>
  <c r="G1749" i="13" s="1"/>
  <c r="F1708" i="13" a="1"/>
  <c r="F1708" i="13" s="1"/>
  <c r="G1725" i="13" a="1"/>
  <c r="G1725" i="13" s="1"/>
  <c r="G1705" i="13" a="1"/>
  <c r="G1705" i="13" s="1"/>
  <c r="G1605" i="13" a="1"/>
  <c r="G1605" i="13" s="1"/>
  <c r="G1485" i="13" a="1"/>
  <c r="G1485" i="13" s="1"/>
  <c r="G1564" i="13" a="1"/>
  <c r="G1564" i="13" s="1"/>
  <c r="G1444" i="13" a="1"/>
  <c r="G1444" i="13" s="1"/>
  <c r="F1483" i="13" a="1"/>
  <c r="F1483" i="13" s="1"/>
  <c r="G1780" i="13" a="1"/>
  <c r="G1780" i="13" s="1"/>
  <c r="G1740" i="13" a="1"/>
  <c r="G1740" i="13" s="1"/>
  <c r="G1720" i="13" a="1"/>
  <c r="G1720" i="13" s="1"/>
  <c r="G1680" i="13" a="1"/>
  <c r="G1680" i="13" s="1"/>
  <c r="G1660" i="13" a="1"/>
  <c r="G1660" i="13" s="1"/>
  <c r="G1640" i="13" a="1"/>
  <c r="G1640" i="13" s="1"/>
  <c r="G1620" i="13" a="1"/>
  <c r="G1620" i="13" s="1"/>
  <c r="F1580" i="13" a="1"/>
  <c r="F1580" i="13" s="1"/>
  <c r="G1480" i="13" a="1"/>
  <c r="G1480" i="13" s="1"/>
  <c r="F1460" i="13" a="1"/>
  <c r="F1460" i="13" s="1"/>
  <c r="G1440" i="13" a="1"/>
  <c r="G1440" i="13" s="1"/>
  <c r="G1769" i="13" a="1"/>
  <c r="G1769" i="13" s="1"/>
  <c r="G1707" i="13" a="1"/>
  <c r="G1707" i="13" s="1"/>
  <c r="G1627" i="13" a="1"/>
  <c r="G1627" i="13" s="1"/>
  <c r="F1487" i="13" a="1"/>
  <c r="F1487" i="13" s="1"/>
  <c r="G1606" i="13" a="1"/>
  <c r="G1606" i="13" s="1"/>
  <c r="G1764" i="13" a="1"/>
  <c r="G1764" i="13" s="1"/>
  <c r="G1583" i="13" a="1"/>
  <c r="G1583" i="13" s="1"/>
  <c r="G1523" i="13" a="1"/>
  <c r="G1523" i="13" s="1"/>
  <c r="F1423" i="13" a="1"/>
  <c r="F1423" i="13" s="1"/>
  <c r="G1761" i="13" a="1"/>
  <c r="G1761" i="13" s="1"/>
  <c r="G1701" i="13" a="1"/>
  <c r="G1701" i="13" s="1"/>
  <c r="G1759" i="13" a="1"/>
  <c r="G1759" i="13" s="1"/>
  <c r="G1699" i="13" a="1"/>
  <c r="G1699" i="13" s="1"/>
  <c r="F1439" i="13" a="1"/>
  <c r="F1439" i="13" s="1"/>
  <c r="G1649" i="13" a="1"/>
  <c r="G1649" i="13" s="1"/>
  <c r="G1506" i="13" a="1"/>
  <c r="G1506" i="13" s="1"/>
  <c r="G1426" i="13" a="1"/>
  <c r="G1426" i="13" s="1"/>
  <c r="G1745" i="13" a="1"/>
  <c r="G1745" i="13" s="1"/>
  <c r="G1665" i="13" a="1"/>
  <c r="G1665" i="13" s="1"/>
  <c r="G1565" i="13" a="1"/>
  <c r="G1565" i="13" s="1"/>
  <c r="F1704" i="13" a="1"/>
  <c r="F1704" i="13" s="1"/>
  <c r="F1624" i="13" a="1"/>
  <c r="F1624" i="13" s="1"/>
  <c r="G1524" i="13" a="1"/>
  <c r="G1524" i="13" s="1"/>
  <c r="G1722" i="13" a="1"/>
  <c r="G1722" i="13" s="1"/>
  <c r="F1582" i="13" a="1"/>
  <c r="F1582" i="13" s="1"/>
  <c r="G1581" i="13" a="1"/>
  <c r="G1581" i="13" s="1"/>
  <c r="G1760" i="13" a="1"/>
  <c r="G1760" i="13" s="1"/>
  <c r="F1700" i="13" a="1"/>
  <c r="F1700" i="13" s="1"/>
  <c r="G1778" i="13" a="1"/>
  <c r="G1778" i="13" s="1"/>
  <c r="G1738" i="13" a="1"/>
  <c r="G1738" i="13" s="1"/>
  <c r="F1678" i="13" a="1"/>
  <c r="F1678" i="13" s="1"/>
  <c r="F1409" i="13" a="1"/>
  <c r="F1409" i="13" s="1"/>
  <c r="G1768" i="13" a="1"/>
  <c r="G1768" i="13" s="1"/>
  <c r="G1767" i="13" a="1"/>
  <c r="G1767" i="13" s="1"/>
  <c r="G1727" i="13" a="1"/>
  <c r="G1727" i="13" s="1"/>
  <c r="G1647" i="13" a="1"/>
  <c r="G1647" i="13" s="1"/>
  <c r="G1527" i="13" a="1"/>
  <c r="G1527" i="13" s="1"/>
  <c r="F1584" i="13" a="1"/>
  <c r="F1584" i="13" s="1"/>
  <c r="F1464" i="13" a="1"/>
  <c r="F1464" i="13" s="1"/>
  <c r="G1783" i="13" a="1"/>
  <c r="G1783" i="13" s="1"/>
  <c r="F1542" i="13" a="1"/>
  <c r="F1542" i="13" s="1"/>
  <c r="F1462" i="13" a="1"/>
  <c r="F1462" i="13" s="1"/>
  <c r="G1781" i="13" a="1"/>
  <c r="G1781" i="13" s="1"/>
  <c r="G1721" i="13" a="1"/>
  <c r="G1721" i="13" s="1"/>
  <c r="G1739" i="13" a="1"/>
  <c r="G1739" i="13" s="1"/>
  <c r="G1719" i="13" a="1"/>
  <c r="G1719" i="13" s="1"/>
  <c r="G1679" i="13" a="1"/>
  <c r="G1679" i="13" s="1"/>
  <c r="G1659" i="13" a="1"/>
  <c r="G1659" i="13" s="1"/>
  <c r="G1619" i="13" a="1"/>
  <c r="G1619" i="13" s="1"/>
  <c r="G1599" i="13" a="1"/>
  <c r="G1599" i="13" s="1"/>
  <c r="G1579" i="13" a="1"/>
  <c r="G1579" i="13" s="1"/>
  <c r="F1559" i="13" a="1"/>
  <c r="F1559" i="13" s="1"/>
  <c r="G1758" i="13" a="1"/>
  <c r="G1758" i="13" s="1"/>
  <c r="G1718" i="13" a="1"/>
  <c r="G1718" i="13" s="1"/>
  <c r="F1698" i="13" a="1"/>
  <c r="F1698" i="13" s="1"/>
  <c r="G1638" i="13" a="1"/>
  <c r="G1638" i="13" s="1"/>
  <c r="G1618" i="13" a="1"/>
  <c r="G1618" i="13" s="1"/>
  <c r="G1578" i="13" a="1"/>
  <c r="G1578" i="13" s="1"/>
  <c r="G1538" i="13" a="1"/>
  <c r="G1538" i="13" s="1"/>
  <c r="G1478" i="13" a="1"/>
  <c r="G1478" i="13" s="1"/>
  <c r="G1458" i="13" a="1"/>
  <c r="G1458" i="13" s="1"/>
  <c r="G1765" i="13" a="1"/>
  <c r="G1765" i="13" s="1"/>
  <c r="G1645" i="13" a="1"/>
  <c r="G1645" i="13" s="1"/>
  <c r="G1545" i="13" a="1"/>
  <c r="G1545" i="13" s="1"/>
  <c r="G1703" i="13" a="1"/>
  <c r="G1703" i="13" s="1"/>
  <c r="G1622" i="13" a="1"/>
  <c r="G1622" i="13" s="1"/>
  <c r="G1418" i="13" a="1"/>
  <c r="G1418" i="13" s="1"/>
  <c r="F1489" i="13" a="1"/>
  <c r="F1489" i="13" s="1"/>
  <c r="F1688" i="13" a="1"/>
  <c r="F1688" i="13" s="1"/>
  <c r="F1628" i="13" a="1"/>
  <c r="F1628" i="13" s="1"/>
  <c r="G1568" i="13" a="1"/>
  <c r="G1568" i="13" s="1"/>
  <c r="G1706" i="13" a="1"/>
  <c r="G1706" i="13" s="1"/>
  <c r="G1784" i="13" a="1"/>
  <c r="G1784" i="13" s="1"/>
  <c r="G1563" i="13" a="1"/>
  <c r="G1563" i="13" s="1"/>
  <c r="F1443" i="13" a="1"/>
  <c r="F1443" i="13" s="1"/>
  <c r="G1742" i="13" a="1"/>
  <c r="G1742" i="13" s="1"/>
  <c r="G1702" i="13" a="1"/>
  <c r="G1702" i="13" s="1"/>
  <c r="G1642" i="13" a="1"/>
  <c r="G1642" i="13" s="1"/>
  <c r="G1522" i="13" a="1"/>
  <c r="G1522" i="13" s="1"/>
  <c r="G1442" i="13" a="1"/>
  <c r="G1442" i="13" s="1"/>
  <c r="G1560" i="13" a="1"/>
  <c r="G1560" i="13" s="1"/>
  <c r="G1558" i="13" a="1"/>
  <c r="G1558" i="13" s="1"/>
  <c r="G1498" i="13" a="1"/>
  <c r="G1498" i="13" s="1"/>
  <c r="G1438" i="13" a="1"/>
  <c r="G1438" i="13" s="1"/>
  <c r="G1608" i="13" a="1"/>
  <c r="G1608" i="13" s="1"/>
  <c r="G1766" i="13" a="1"/>
  <c r="G1766" i="13" s="1"/>
  <c r="G1726" i="13" a="1"/>
  <c r="G1726" i="13" s="1"/>
  <c r="G1686" i="13" a="1"/>
  <c r="G1686" i="13" s="1"/>
  <c r="F1626" i="13" a="1"/>
  <c r="F1626" i="13" s="1"/>
  <c r="G1566" i="13" a="1"/>
  <c r="G1566" i="13" s="1"/>
  <c r="G1526" i="13" a="1"/>
  <c r="G1526" i="13" s="1"/>
  <c r="F1463" i="13" a="1"/>
  <c r="F1463" i="13" s="1"/>
  <c r="G1562" i="13" a="1"/>
  <c r="G1562" i="13" s="1"/>
  <c r="G1482" i="13" a="1"/>
  <c r="G1482" i="13" s="1"/>
  <c r="G1661" i="13" a="1"/>
  <c r="G1661" i="13" s="1"/>
  <c r="G1772" i="13" a="1"/>
  <c r="G1772" i="13" s="1"/>
  <c r="G1752" i="13" a="1"/>
  <c r="G1752" i="13" s="1"/>
  <c r="G1732" i="13" a="1"/>
  <c r="G1732" i="13" s="1"/>
  <c r="G1672" i="13" a="1"/>
  <c r="G1672" i="13" s="1"/>
  <c r="G1652" i="13" a="1"/>
  <c r="G1652" i="13" s="1"/>
  <c r="G1632" i="13" a="1"/>
  <c r="G1632" i="13" s="1"/>
  <c r="G1612" i="13" a="1"/>
  <c r="G1612" i="13" s="1"/>
  <c r="G1572" i="13" a="1"/>
  <c r="G1572" i="13" s="1"/>
  <c r="G1552" i="13" a="1"/>
  <c r="G1552" i="13" s="1"/>
  <c r="G1709" i="13" a="1"/>
  <c r="G1709" i="13" s="1"/>
  <c r="F1529" i="13" a="1"/>
  <c r="F1529" i="13" s="1"/>
  <c r="G1588" i="13" a="1"/>
  <c r="G1588" i="13" s="1"/>
  <c r="G1525" i="13" a="1"/>
  <c r="G1525" i="13" s="1"/>
  <c r="G1770" i="13" a="1"/>
  <c r="G1770" i="13" s="1"/>
  <c r="G1730" i="13" a="1"/>
  <c r="G1730" i="13" s="1"/>
  <c r="F1690" i="13" a="1"/>
  <c r="F1690" i="13" s="1"/>
  <c r="G1670" i="13" a="1"/>
  <c r="G1670" i="13" s="1"/>
  <c r="G1630" i="13" a="1"/>
  <c r="G1630" i="13" s="1"/>
  <c r="G1570" i="13" a="1"/>
  <c r="G1570" i="13" s="1"/>
  <c r="G1530" i="13" a="1"/>
  <c r="G1530" i="13" s="1"/>
  <c r="G1470" i="13" a="1"/>
  <c r="G1470" i="13" s="1"/>
  <c r="G1450" i="13" a="1"/>
  <c r="G1450" i="13" s="1"/>
  <c r="G1410" i="13" a="1"/>
  <c r="G1410" i="13" s="1"/>
  <c r="F1417" i="13" a="1"/>
  <c r="F1417" i="13" s="1"/>
  <c r="F1397" i="13" a="1"/>
  <c r="F1397" i="13" s="1"/>
  <c r="G1737" i="13" a="1"/>
  <c r="G1737" i="13" s="1"/>
  <c r="G1717" i="13" a="1"/>
  <c r="G1717" i="13" s="1"/>
  <c r="G1577" i="13" a="1"/>
  <c r="G1577" i="13" s="1"/>
  <c r="F1557" i="13" a="1"/>
  <c r="F1557" i="13" s="1"/>
  <c r="G1497" i="13" a="1"/>
  <c r="G1497" i="13" s="1"/>
  <c r="F1457" i="13" a="1"/>
  <c r="F1457" i="13" s="1"/>
  <c r="G1776" i="13" a="1"/>
  <c r="G1776" i="13" s="1"/>
  <c r="G1756" i="13" a="1"/>
  <c r="G1756" i="13" s="1"/>
  <c r="G1736" i="13" a="1"/>
  <c r="G1736" i="13" s="1"/>
  <c r="G1716" i="13" a="1"/>
  <c r="G1716" i="13" s="1"/>
  <c r="G1676" i="13" a="1"/>
  <c r="G1676" i="13" s="1"/>
  <c r="G1636" i="13" a="1"/>
  <c r="G1636" i="13" s="1"/>
  <c r="G1576" i="13" a="1"/>
  <c r="G1576" i="13" s="1"/>
  <c r="G1476" i="13" a="1"/>
  <c r="G1476" i="13" s="1"/>
  <c r="G1456" i="13" a="1"/>
  <c r="G1456" i="13" s="1"/>
  <c r="G1416" i="13" a="1"/>
  <c r="G1416" i="13" s="1"/>
  <c r="G1757" i="13" a="1"/>
  <c r="G1757" i="13" s="1"/>
  <c r="G1477" i="13" a="1"/>
  <c r="G1477" i="13" s="1"/>
  <c r="G1735" i="13" a="1"/>
  <c r="G1735" i="13" s="1"/>
  <c r="G1615" i="13" a="1"/>
  <c r="G1615" i="13" s="1"/>
  <c r="G1575" i="13" a="1"/>
  <c r="G1575" i="13" s="1"/>
  <c r="G1555" i="13" a="1"/>
  <c r="G1555" i="13" s="1"/>
  <c r="G1535" i="13" a="1"/>
  <c r="G1535" i="13" s="1"/>
  <c r="F1435" i="13" a="1"/>
  <c r="F1435" i="13" s="1"/>
  <c r="F1415" i="13" a="1"/>
  <c r="F1415" i="13" s="1"/>
  <c r="G1714" i="13" a="1"/>
  <c r="G1714" i="13" s="1"/>
  <c r="G1694" i="13" a="1"/>
  <c r="G1694" i="13" s="1"/>
  <c r="G1674" i="13" a="1"/>
  <c r="G1674" i="13" s="1"/>
  <c r="G1594" i="13" a="1"/>
  <c r="G1594" i="13" s="1"/>
  <c r="G1574" i="13" a="1"/>
  <c r="G1574" i="13" s="1"/>
  <c r="G1554" i="13" a="1"/>
  <c r="G1554" i="13" s="1"/>
  <c r="G1534" i="13" a="1"/>
  <c r="G1534" i="13" s="1"/>
  <c r="G1514" i="13" a="1"/>
  <c r="G1514" i="13" s="1"/>
  <c r="G1474" i="13" a="1"/>
  <c r="G1474" i="13" s="1"/>
  <c r="G1414" i="13" a="1"/>
  <c r="G1414" i="13" s="1"/>
  <c r="G1754" i="13" a="1"/>
  <c r="G1754" i="13" s="1"/>
  <c r="G1773" i="13" a="1"/>
  <c r="G1773" i="13" s="1"/>
  <c r="G1713" i="13" a="1"/>
  <c r="G1713" i="13" s="1"/>
  <c r="G1693" i="13" a="1"/>
  <c r="G1693" i="13" s="1"/>
  <c r="G1673" i="13" a="1"/>
  <c r="G1673" i="13" s="1"/>
  <c r="G1653" i="13" a="1"/>
  <c r="G1653" i="13" s="1"/>
  <c r="G1593" i="13" a="1"/>
  <c r="G1593" i="13" s="1"/>
  <c r="G1573" i="13" a="1"/>
  <c r="G1573" i="13" s="1"/>
  <c r="G1553" i="13" a="1"/>
  <c r="G1553" i="13" s="1"/>
  <c r="G1433" i="13" a="1"/>
  <c r="G1433" i="13" s="1"/>
  <c r="G1413" i="13" a="1"/>
  <c r="G1413" i="13" s="1"/>
  <c r="G1512" i="13" a="1"/>
  <c r="G1512" i="13" s="1"/>
  <c r="G1472" i="13" a="1"/>
  <c r="G1472" i="13" s="1"/>
  <c r="G1452" i="13" a="1"/>
  <c r="G1452" i="13" s="1"/>
  <c r="G1412" i="13" a="1"/>
  <c r="G1412" i="13" s="1"/>
  <c r="G1771" i="13" a="1"/>
  <c r="G1771" i="13" s="1"/>
  <c r="G1731" i="13" a="1"/>
  <c r="G1731" i="13" s="1"/>
  <c r="G1711" i="13" a="1"/>
  <c r="G1711" i="13" s="1"/>
  <c r="G1671" i="13" a="1"/>
  <c r="G1671" i="13" s="1"/>
  <c r="G1651" i="13" a="1"/>
  <c r="G1651" i="13" s="1"/>
  <c r="G1631" i="13" a="1"/>
  <c r="G1631" i="13" s="1"/>
  <c r="G1611" i="13" a="1"/>
  <c r="G1611" i="13" s="1"/>
  <c r="G1571" i="13" a="1"/>
  <c r="G1571" i="13" s="1"/>
  <c r="G1451" i="13" a="1"/>
  <c r="G1451" i="13" s="1"/>
  <c r="G1431" i="13" a="1"/>
  <c r="G1431" i="13" s="1"/>
  <c r="F1427" i="13" a="1"/>
  <c r="F1427" i="13" s="1"/>
  <c r="F1407" i="13" a="1"/>
  <c r="F1407" i="13" s="1"/>
  <c r="F1394" i="13" a="1"/>
  <c r="F1394" i="13" s="1"/>
  <c r="F1414" i="13" a="1"/>
  <c r="F1414" i="13" s="1"/>
  <c r="F1422" i="13" a="1"/>
  <c r="F1422" i="13" s="1"/>
  <c r="F1426" i="13" a="1"/>
  <c r="F1426" i="13" s="1"/>
  <c r="F1466" i="13" a="1"/>
  <c r="F1466" i="13" s="1"/>
  <c r="F1506" i="13" a="1"/>
  <c r="F1506" i="13" s="1"/>
  <c r="F1546" i="13" a="1"/>
  <c r="F1546" i="13" s="1"/>
  <c r="F1586" i="13" a="1"/>
  <c r="F1586" i="13" s="1"/>
  <c r="F1630" i="13" a="1"/>
  <c r="F1630" i="13" s="1"/>
  <c r="F1674" i="13" a="1"/>
  <c r="F1674" i="13" s="1"/>
  <c r="F1718" i="13" a="1"/>
  <c r="F1718" i="13" s="1"/>
  <c r="F1772" i="13" a="1"/>
  <c r="F1772" i="13" s="1"/>
  <c r="G1420" i="13" a="1"/>
  <c r="G1420" i="13" s="1"/>
  <c r="G1460" i="13" a="1"/>
  <c r="G1460" i="13" s="1"/>
  <c r="G1500" i="13" a="1"/>
  <c r="G1500" i="13" s="1"/>
  <c r="G1540" i="13" a="1"/>
  <c r="G1540" i="13" s="1"/>
  <c r="G1580" i="13" a="1"/>
  <c r="G1580" i="13" s="1"/>
  <c r="G1624" i="13" a="1"/>
  <c r="G1624" i="13" s="1"/>
  <c r="F1428" i="13" a="1"/>
  <c r="F1428" i="13" s="1"/>
  <c r="F1468" i="13" a="1"/>
  <c r="F1468" i="13" s="1"/>
  <c r="F1508" i="13" a="1"/>
  <c r="F1508" i="13" s="1"/>
  <c r="F1548" i="13" a="1"/>
  <c r="F1548" i="13" s="1"/>
  <c r="F1588" i="13" a="1"/>
  <c r="F1588" i="13" s="1"/>
  <c r="F1632" i="13" a="1"/>
  <c r="F1632" i="13" s="1"/>
  <c r="F1676" i="13" a="1"/>
  <c r="F1676" i="13" s="1"/>
  <c r="F1720" i="13" a="1"/>
  <c r="F1720" i="13" s="1"/>
  <c r="F1776" i="13" a="1"/>
  <c r="F1776" i="13" s="1"/>
  <c r="G1462" i="13" a="1"/>
  <c r="G1462" i="13" s="1"/>
  <c r="G1502" i="13" a="1"/>
  <c r="G1502" i="13" s="1"/>
  <c r="G1542" i="13" a="1"/>
  <c r="G1542" i="13" s="1"/>
  <c r="G1582" i="13" a="1"/>
  <c r="G1582" i="13" s="1"/>
  <c r="G1626" i="13" a="1"/>
  <c r="G1626" i="13" s="1"/>
  <c r="G1678" i="13" a="1"/>
  <c r="G1678" i="13" s="1"/>
  <c r="F1390" i="13" a="1"/>
  <c r="F1390" i="13" s="1"/>
  <c r="F1430" i="13" a="1"/>
  <c r="F1430" i="13" s="1"/>
  <c r="F1470" i="13" a="1"/>
  <c r="F1470" i="13" s="1"/>
  <c r="F1510" i="13" a="1"/>
  <c r="F1510" i="13" s="1"/>
  <c r="F1550" i="13" a="1"/>
  <c r="F1550" i="13" s="1"/>
  <c r="F1590" i="13" a="1"/>
  <c r="F1590" i="13" s="1"/>
  <c r="F1634" i="13" a="1"/>
  <c r="F1634" i="13" s="1"/>
  <c r="F1724" i="13" a="1"/>
  <c r="F1724" i="13" s="1"/>
  <c r="F1778" i="13" a="1"/>
  <c r="F1778" i="13" s="1"/>
  <c r="G1424" i="13" a="1"/>
  <c r="G1424" i="13" s="1"/>
  <c r="G1464" i="13" a="1"/>
  <c r="G1464" i="13" s="1"/>
  <c r="G1504" i="13" a="1"/>
  <c r="G1504" i="13" s="1"/>
  <c r="G1544" i="13" a="1"/>
  <c r="G1544" i="13" s="1"/>
  <c r="G1584" i="13" a="1"/>
  <c r="G1584" i="13" s="1"/>
  <c r="G1628" i="13" a="1"/>
  <c r="G1628" i="13" s="1"/>
  <c r="G1684" i="13" a="1"/>
  <c r="G1684" i="13" s="1"/>
  <c r="F1392" i="13" a="1"/>
  <c r="F1392" i="13" s="1"/>
  <c r="F1432" i="13" a="1"/>
  <c r="F1432" i="13" s="1"/>
  <c r="F1472" i="13" a="1"/>
  <c r="F1472" i="13" s="1"/>
  <c r="F1512" i="13" a="1"/>
  <c r="F1512" i="13" s="1"/>
  <c r="F1552" i="13" a="1"/>
  <c r="F1552" i="13" s="1"/>
  <c r="F1592" i="13" a="1"/>
  <c r="F1592" i="13" s="1"/>
  <c r="F1636" i="13" a="1"/>
  <c r="F1636" i="13" s="1"/>
  <c r="F1680" i="13" a="1"/>
  <c r="F1680" i="13" s="1"/>
  <c r="F1728" i="13" a="1"/>
  <c r="F1728" i="13" s="1"/>
  <c r="F1780" i="13" a="1"/>
  <c r="F1780" i="13" s="1"/>
  <c r="G1688" i="13" a="1"/>
  <c r="G1688" i="13" s="1"/>
  <c r="F1434" i="13" a="1"/>
  <c r="F1434" i="13" s="1"/>
  <c r="F1474" i="13" a="1"/>
  <c r="F1474" i="13" s="1"/>
  <c r="F1514" i="13" a="1"/>
  <c r="F1514" i="13" s="1"/>
  <c r="F1554" i="13" a="1"/>
  <c r="F1554" i="13" s="1"/>
  <c r="F1594" i="13" a="1"/>
  <c r="F1594" i="13" s="1"/>
  <c r="F1638" i="13" a="1"/>
  <c r="F1638" i="13" s="1"/>
  <c r="F1730" i="13" a="1"/>
  <c r="F1730" i="13" s="1"/>
  <c r="F1784" i="13" a="1"/>
  <c r="F1784" i="13" s="1"/>
  <c r="G1690" i="13" a="1"/>
  <c r="G1690" i="13" s="1"/>
  <c r="F1396" i="13" a="1"/>
  <c r="F1396" i="13" s="1"/>
  <c r="F1436" i="13" a="1"/>
  <c r="F1436" i="13" s="1"/>
  <c r="F1476" i="13" a="1"/>
  <c r="F1476" i="13" s="1"/>
  <c r="F1516" i="13" a="1"/>
  <c r="F1516" i="13" s="1"/>
  <c r="F1556" i="13" a="1"/>
  <c r="F1556" i="13" s="1"/>
  <c r="F1596" i="13" a="1"/>
  <c r="F1596" i="13" s="1"/>
  <c r="F1640" i="13" a="1"/>
  <c r="F1640" i="13" s="1"/>
  <c r="F1686" i="13" a="1"/>
  <c r="F1686" i="13" s="1"/>
  <c r="F1732" i="13" a="1"/>
  <c r="F1732" i="13" s="1"/>
  <c r="G1692" i="13" a="1"/>
  <c r="G1692" i="13" s="1"/>
  <c r="F1398" i="13" a="1"/>
  <c r="F1398" i="13" s="1"/>
  <c r="F1438" i="13" a="1"/>
  <c r="F1438" i="13" s="1"/>
  <c r="F1478" i="13" a="1"/>
  <c r="F1478" i="13" s="1"/>
  <c r="F1518" i="13" a="1"/>
  <c r="F1518" i="13" s="1"/>
  <c r="F1558" i="13" a="1"/>
  <c r="F1558" i="13" s="1"/>
  <c r="F1598" i="13" a="1"/>
  <c r="F1598" i="13" s="1"/>
  <c r="F1644" i="13" a="1"/>
  <c r="F1644" i="13" s="1"/>
  <c r="F1734" i="13" a="1"/>
  <c r="F1734" i="13" s="1"/>
  <c r="G1698" i="13" a="1"/>
  <c r="G1698" i="13" s="1"/>
  <c r="F1400" i="13" a="1"/>
  <c r="F1400" i="13" s="1"/>
  <c r="F1440" i="13" a="1"/>
  <c r="F1440" i="13" s="1"/>
  <c r="F1480" i="13" a="1"/>
  <c r="F1480" i="13" s="1"/>
  <c r="F1520" i="13" a="1"/>
  <c r="F1520" i="13" s="1"/>
  <c r="F1560" i="13" a="1"/>
  <c r="F1560" i="13" s="1"/>
  <c r="F1600" i="13" a="1"/>
  <c r="F1600" i="13" s="1"/>
  <c r="F1646" i="13" a="1"/>
  <c r="F1646" i="13" s="1"/>
  <c r="F1736" i="13" a="1"/>
  <c r="F1736" i="13" s="1"/>
  <c r="G1700" i="13" a="1"/>
  <c r="G1700" i="13" s="1"/>
  <c r="F1402" i="13" a="1"/>
  <c r="F1402" i="13" s="1"/>
  <c r="F1442" i="13" a="1"/>
  <c r="F1442" i="13" s="1"/>
  <c r="F1482" i="13" a="1"/>
  <c r="F1482" i="13" s="1"/>
  <c r="F1522" i="13" a="1"/>
  <c r="F1522" i="13" s="1"/>
  <c r="F1562" i="13" a="1"/>
  <c r="F1562" i="13" s="1"/>
  <c r="F1604" i="13" a="1"/>
  <c r="F1604" i="13" s="1"/>
  <c r="F1648" i="13" a="1"/>
  <c r="F1648" i="13" s="1"/>
  <c r="F1738" i="13" a="1"/>
  <c r="F1738" i="13" s="1"/>
  <c r="G1596" i="13" a="1"/>
  <c r="G1596" i="13" s="1"/>
  <c r="G1704" i="13" a="1"/>
  <c r="G1704" i="13" s="1"/>
  <c r="F1404" i="13" a="1"/>
  <c r="F1404" i="13" s="1"/>
  <c r="F1444" i="13" a="1"/>
  <c r="F1444" i="13" s="1"/>
  <c r="F1484" i="13" a="1"/>
  <c r="F1484" i="13" s="1"/>
  <c r="F1524" i="13" a="1"/>
  <c r="F1524" i="13" s="1"/>
  <c r="F1564" i="13" a="1"/>
  <c r="F1564" i="13" s="1"/>
  <c r="F1606" i="13" a="1"/>
  <c r="F1606" i="13" s="1"/>
  <c r="F1650" i="13" a="1"/>
  <c r="F1650" i="13" s="1"/>
  <c r="F1694" i="13" a="1"/>
  <c r="F1694" i="13" s="1"/>
  <c r="F1740" i="13" a="1"/>
  <c r="F1740" i="13" s="1"/>
  <c r="G1708" i="13" a="1"/>
  <c r="G1708" i="13" s="1"/>
  <c r="F1406" i="13" a="1"/>
  <c r="F1406" i="13" s="1"/>
  <c r="F1446" i="13" a="1"/>
  <c r="F1446" i="13" s="1"/>
  <c r="F1486" i="13" a="1"/>
  <c r="F1486" i="13" s="1"/>
  <c r="F1526" i="13" a="1"/>
  <c r="F1526" i="13" s="1"/>
  <c r="F1566" i="13" a="1"/>
  <c r="F1566" i="13" s="1"/>
  <c r="F1608" i="13" a="1"/>
  <c r="F1608" i="13" s="1"/>
  <c r="F1652" i="13" a="1"/>
  <c r="F1652" i="13" s="1"/>
  <c r="F1696" i="13" a="1"/>
  <c r="F1696" i="13" s="1"/>
  <c r="F1744" i="13" a="1"/>
  <c r="F1744" i="13" s="1"/>
  <c r="G1710" i="13" a="1"/>
  <c r="G1710" i="13" s="1"/>
  <c r="F1408" i="13" a="1"/>
  <c r="F1408" i="13" s="1"/>
  <c r="F1448" i="13" a="1"/>
  <c r="F1448" i="13" s="1"/>
  <c r="F1488" i="13" a="1"/>
  <c r="F1488" i="13" s="1"/>
  <c r="F1528" i="13" a="1"/>
  <c r="F1528" i="13" s="1"/>
  <c r="F1568" i="13" a="1"/>
  <c r="F1568" i="13" s="1"/>
  <c r="F1610" i="13" a="1"/>
  <c r="F1610" i="13" s="1"/>
  <c r="F1654" i="13" a="1"/>
  <c r="F1654" i="13" s="1"/>
  <c r="F1748" i="13" a="1"/>
  <c r="F1748" i="13" s="1"/>
  <c r="F1410" i="13" a="1"/>
  <c r="F1410" i="13" s="1"/>
  <c r="F1450" i="13" a="1"/>
  <c r="F1450" i="13" s="1"/>
  <c r="F1490" i="13" a="1"/>
  <c r="F1490" i="13" s="1"/>
  <c r="F1530" i="13" a="1"/>
  <c r="F1530" i="13" s="1"/>
  <c r="F1570" i="13" a="1"/>
  <c r="F1570" i="13" s="1"/>
  <c r="F1612" i="13" a="1"/>
  <c r="F1612" i="13" s="1"/>
  <c r="F1656" i="13" a="1"/>
  <c r="F1656" i="13" s="1"/>
  <c r="F1750" i="13" a="1"/>
  <c r="F1750" i="13" s="1"/>
  <c r="F1412" i="13" a="1"/>
  <c r="F1412" i="13" s="1"/>
  <c r="F1452" i="13" a="1"/>
  <c r="F1452" i="13" s="1"/>
  <c r="F1492" i="13" a="1"/>
  <c r="F1492" i="13" s="1"/>
  <c r="F1532" i="13" a="1"/>
  <c r="F1532" i="13" s="1"/>
  <c r="F1572" i="13" a="1"/>
  <c r="F1572" i="13" s="1"/>
  <c r="F1614" i="13" a="1"/>
  <c r="F1614" i="13" s="1"/>
  <c r="F1658" i="13" a="1"/>
  <c r="F1658" i="13" s="1"/>
  <c r="F1752" i="13" a="1"/>
  <c r="F1752" i="13" s="1"/>
  <c r="F1454" i="13" a="1"/>
  <c r="F1454" i="13" s="1"/>
  <c r="F1494" i="13" a="1"/>
  <c r="F1494" i="13" s="1"/>
  <c r="F1534" i="13" a="1"/>
  <c r="F1534" i="13" s="1"/>
  <c r="F1574" i="13" a="1"/>
  <c r="F1574" i="13" s="1"/>
  <c r="F1616" i="13" a="1"/>
  <c r="F1616" i="13" s="1"/>
  <c r="F1660" i="13" a="1"/>
  <c r="F1660" i="13" s="1"/>
  <c r="F1706" i="13" a="1"/>
  <c r="F1706" i="13" s="1"/>
  <c r="F1756" i="13" a="1"/>
  <c r="F1756" i="13" s="1"/>
  <c r="F1416" i="13" a="1"/>
  <c r="F1416" i="13" s="1"/>
  <c r="F1456" i="13" a="1"/>
  <c r="F1456" i="13" s="1"/>
  <c r="F1496" i="13" a="1"/>
  <c r="F1496" i="13" s="1"/>
  <c r="F1536" i="13" a="1"/>
  <c r="F1536" i="13" s="1"/>
  <c r="F1576" i="13" a="1"/>
  <c r="F1576" i="13" s="1"/>
  <c r="F1618" i="13" a="1"/>
  <c r="F1618" i="13" s="1"/>
  <c r="F1664" i="13" a="1"/>
  <c r="F1664" i="13" s="1"/>
  <c r="F1758" i="13" a="1"/>
  <c r="F1758" i="13" s="1"/>
  <c r="F1418" i="13" a="1"/>
  <c r="F1418" i="13" s="1"/>
  <c r="F1458" i="13" a="1"/>
  <c r="F1458" i="13" s="1"/>
  <c r="F1498" i="13" a="1"/>
  <c r="F1498" i="13" s="1"/>
  <c r="F1538" i="13" a="1"/>
  <c r="F1538" i="13" s="1"/>
  <c r="F1578" i="13" a="1"/>
  <c r="F1578" i="13" s="1"/>
  <c r="F1620" i="13" a="1"/>
  <c r="F1620" i="13" s="1"/>
  <c r="F1666" i="13" a="1"/>
  <c r="F1666" i="13" s="1"/>
  <c r="F1760" i="13" a="1"/>
  <c r="F1760" i="13" s="1"/>
  <c r="F1668" i="13" a="1"/>
  <c r="F1668" i="13" s="1"/>
  <c r="F1712" i="13" a="1"/>
  <c r="F1712" i="13" s="1"/>
  <c r="F1764" i="13" a="1"/>
  <c r="F1764" i="13" s="1"/>
  <c r="F1670" i="13" a="1"/>
  <c r="F1670" i="13" s="1"/>
  <c r="F1714" i="13" a="1"/>
  <c r="F1714" i="13" s="1"/>
  <c r="F1768" i="13" a="1"/>
  <c r="F1768" i="13" s="1"/>
  <c r="F1672" i="13" a="1"/>
  <c r="F1672" i="13" s="1"/>
  <c r="F1716" i="13" a="1"/>
  <c r="F1716" i="13" s="1"/>
  <c r="F1770" i="13" a="1"/>
  <c r="F1770" i="13" s="1"/>
  <c r="F1391" i="13" a="1"/>
  <c r="F1391" i="13" s="1"/>
  <c r="F1411" i="13" a="1"/>
  <c r="F1411" i="13" s="1"/>
  <c r="F1431" i="13" a="1"/>
  <c r="F1431" i="13" s="1"/>
  <c r="F1451" i="13" a="1"/>
  <c r="F1451" i="13" s="1"/>
  <c r="F1471" i="13" a="1"/>
  <c r="F1471" i="13" s="1"/>
  <c r="F1491" i="13" a="1"/>
  <c r="F1491" i="13" s="1"/>
  <c r="F1511" i="13" a="1"/>
  <c r="F1511" i="13" s="1"/>
  <c r="F1531" i="13" a="1"/>
  <c r="F1531" i="13" s="1"/>
  <c r="F1551" i="13" a="1"/>
  <c r="F1551" i="13" s="1"/>
  <c r="F1571" i="13" a="1"/>
  <c r="F1571" i="13" s="1"/>
  <c r="F1591" i="13" a="1"/>
  <c r="F1591" i="13" s="1"/>
  <c r="F1611" i="13" a="1"/>
  <c r="F1611" i="13" s="1"/>
  <c r="F1631" i="13" a="1"/>
  <c r="F1631" i="13" s="1"/>
  <c r="F1651" i="13" a="1"/>
  <c r="F1651" i="13" s="1"/>
  <c r="F1671" i="13" a="1"/>
  <c r="F1671" i="13" s="1"/>
  <c r="F1691" i="13" a="1"/>
  <c r="F1691" i="13" s="1"/>
  <c r="F1711" i="13" a="1"/>
  <c r="F1711" i="13" s="1"/>
  <c r="F1731" i="13" a="1"/>
  <c r="F1731" i="13" s="1"/>
  <c r="F1751" i="13" a="1"/>
  <c r="F1751" i="13" s="1"/>
  <c r="F1771" i="13" a="1"/>
  <c r="F1771" i="13" s="1"/>
  <c r="G1395" i="13" a="1"/>
  <c r="G1395" i="13" s="1"/>
  <c r="G1415" i="13" a="1"/>
  <c r="G1415" i="13" s="1"/>
  <c r="G1435" i="13" a="1"/>
  <c r="G1435" i="13" s="1"/>
  <c r="G1503" i="13" a="1"/>
  <c r="G1503" i="13" s="1"/>
  <c r="G1457" i="13" a="1"/>
  <c r="G1457" i="13" s="1"/>
  <c r="G1479" i="13" a="1"/>
  <c r="G1479" i="13" s="1"/>
  <c r="G1529" i="13" a="1"/>
  <c r="G1529" i="13" s="1"/>
  <c r="G1557" i="13" a="1"/>
  <c r="G1557" i="13" s="1"/>
  <c r="F1393" i="13" a="1"/>
  <c r="F1393" i="13" s="1"/>
  <c r="F1413" i="13" a="1"/>
  <c r="F1413" i="13" s="1"/>
  <c r="F1433" i="13" a="1"/>
  <c r="F1433" i="13" s="1"/>
  <c r="F1453" i="13" a="1"/>
  <c r="F1453" i="13" s="1"/>
  <c r="F1473" i="13" a="1"/>
  <c r="F1473" i="13" s="1"/>
  <c r="F1493" i="13" a="1"/>
  <c r="F1493" i="13" s="1"/>
  <c r="F1513" i="13" a="1"/>
  <c r="F1513" i="13" s="1"/>
  <c r="F1533" i="13" a="1"/>
  <c r="F1533" i="13" s="1"/>
  <c r="F1553" i="13" a="1"/>
  <c r="F1553" i="13" s="1"/>
  <c r="F1573" i="13" a="1"/>
  <c r="F1573" i="13" s="1"/>
  <c r="F1593" i="13" a="1"/>
  <c r="F1593" i="13" s="1"/>
  <c r="F1613" i="13" a="1"/>
  <c r="F1613" i="13" s="1"/>
  <c r="F1633" i="13" a="1"/>
  <c r="F1633" i="13" s="1"/>
  <c r="F1653" i="13" a="1"/>
  <c r="F1653" i="13" s="1"/>
  <c r="F1673" i="13" a="1"/>
  <c r="F1673" i="13" s="1"/>
  <c r="F1693" i="13" a="1"/>
  <c r="F1693" i="13" s="1"/>
  <c r="F1713" i="13" a="1"/>
  <c r="F1713" i="13" s="1"/>
  <c r="F1733" i="13" a="1"/>
  <c r="F1733" i="13" s="1"/>
  <c r="F1753" i="13" a="1"/>
  <c r="F1753" i="13" s="1"/>
  <c r="F1773" i="13" a="1"/>
  <c r="F1773" i="13" s="1"/>
  <c r="G1397" i="13" a="1"/>
  <c r="G1397" i="13" s="1"/>
  <c r="G1417" i="13" a="1"/>
  <c r="G1417" i="13" s="1"/>
  <c r="G1437" i="13" a="1"/>
  <c r="G1437" i="13" s="1"/>
  <c r="G1587" i="13" a="1"/>
  <c r="G1587" i="13" s="1"/>
  <c r="F1754" i="13" a="1"/>
  <c r="F1754" i="13" s="1"/>
  <c r="F1774" i="13" a="1"/>
  <c r="F1774" i="13" s="1"/>
  <c r="G1459" i="13" a="1"/>
  <c r="G1459" i="13" s="1"/>
  <c r="G1507" i="13" a="1"/>
  <c r="G1507" i="13" s="1"/>
  <c r="G1559" i="13" a="1"/>
  <c r="G1559" i="13" s="1"/>
  <c r="F1455" i="13" a="1"/>
  <c r="F1455" i="13" s="1"/>
  <c r="F1475" i="13" a="1"/>
  <c r="F1475" i="13" s="1"/>
  <c r="F1495" i="13" a="1"/>
  <c r="F1495" i="13" s="1"/>
  <c r="F1515" i="13" a="1"/>
  <c r="F1515" i="13" s="1"/>
  <c r="F1535" i="13" a="1"/>
  <c r="F1535" i="13" s="1"/>
  <c r="F1555" i="13" a="1"/>
  <c r="F1555" i="13" s="1"/>
  <c r="F1575" i="13" a="1"/>
  <c r="F1575" i="13" s="1"/>
  <c r="F1595" i="13" a="1"/>
  <c r="F1595" i="13" s="1"/>
  <c r="F1615" i="13" a="1"/>
  <c r="F1615" i="13" s="1"/>
  <c r="F1635" i="13" a="1"/>
  <c r="F1635" i="13" s="1"/>
  <c r="F1655" i="13" a="1"/>
  <c r="F1655" i="13" s="1"/>
  <c r="F1675" i="13" a="1"/>
  <c r="F1675" i="13" s="1"/>
  <c r="F1695" i="13" a="1"/>
  <c r="F1695" i="13" s="1"/>
  <c r="F1715" i="13" a="1"/>
  <c r="F1715" i="13" s="1"/>
  <c r="F1735" i="13" a="1"/>
  <c r="F1735" i="13" s="1"/>
  <c r="F1755" i="13" a="1"/>
  <c r="F1755" i="13" s="1"/>
  <c r="F1775" i="13" a="1"/>
  <c r="F1775" i="13" s="1"/>
  <c r="G1399" i="13" a="1"/>
  <c r="G1399" i="13" s="1"/>
  <c r="G1419" i="13" a="1"/>
  <c r="G1419" i="13" s="1"/>
  <c r="G1439" i="13" a="1"/>
  <c r="G1439" i="13" s="1"/>
  <c r="G1483" i="13" a="1"/>
  <c r="G1483" i="13" s="1"/>
  <c r="G1589" i="13" a="1"/>
  <c r="G1589" i="13" s="1"/>
  <c r="G1509" i="13" a="1"/>
  <c r="G1509" i="13" s="1"/>
  <c r="F1477" i="13" a="1"/>
  <c r="F1477" i="13" s="1"/>
  <c r="F1497" i="13" a="1"/>
  <c r="F1497" i="13" s="1"/>
  <c r="F1517" i="13" a="1"/>
  <c r="F1517" i="13" s="1"/>
  <c r="F1537" i="13" a="1"/>
  <c r="F1537" i="13" s="1"/>
  <c r="F1577" i="13" a="1"/>
  <c r="F1577" i="13" s="1"/>
  <c r="F1597" i="13" a="1"/>
  <c r="F1597" i="13" s="1"/>
  <c r="F1617" i="13" a="1"/>
  <c r="F1617" i="13" s="1"/>
  <c r="F1637" i="13" a="1"/>
  <c r="F1637" i="13" s="1"/>
  <c r="F1657" i="13" a="1"/>
  <c r="F1657" i="13" s="1"/>
  <c r="F1677" i="13" a="1"/>
  <c r="F1677" i="13" s="1"/>
  <c r="F1697" i="13" a="1"/>
  <c r="F1697" i="13" s="1"/>
  <c r="F1717" i="13" a="1"/>
  <c r="F1717" i="13" s="1"/>
  <c r="F1737" i="13" a="1"/>
  <c r="F1737" i="13" s="1"/>
  <c r="F1757" i="13" a="1"/>
  <c r="F1757" i="13" s="1"/>
  <c r="F1777" i="13" a="1"/>
  <c r="F1777" i="13" s="1"/>
  <c r="G1401" i="13" a="1"/>
  <c r="G1401" i="13" s="1"/>
  <c r="G1421" i="13" a="1"/>
  <c r="G1421" i="13" s="1"/>
  <c r="G1441" i="13" a="1"/>
  <c r="G1441" i="13" s="1"/>
  <c r="G1463" i="13" a="1"/>
  <c r="G1463" i="13" s="1"/>
  <c r="G1487" i="13" a="1"/>
  <c r="G1487" i="13" s="1"/>
  <c r="F1499" i="13" a="1"/>
  <c r="F1499" i="13" s="1"/>
  <c r="F1519" i="13" a="1"/>
  <c r="F1519" i="13" s="1"/>
  <c r="F1539" i="13" a="1"/>
  <c r="F1539" i="13" s="1"/>
  <c r="F1579" i="13" a="1"/>
  <c r="F1579" i="13" s="1"/>
  <c r="F1599" i="13" a="1"/>
  <c r="F1599" i="13" s="1"/>
  <c r="F1619" i="13" a="1"/>
  <c r="F1619" i="13" s="1"/>
  <c r="F1639" i="13" a="1"/>
  <c r="F1639" i="13" s="1"/>
  <c r="F1659" i="13" a="1"/>
  <c r="F1659" i="13" s="1"/>
  <c r="F1679" i="13" a="1"/>
  <c r="F1679" i="13" s="1"/>
  <c r="F1699" i="13" a="1"/>
  <c r="F1699" i="13" s="1"/>
  <c r="F1719" i="13" a="1"/>
  <c r="F1719" i="13" s="1"/>
  <c r="F1739" i="13" a="1"/>
  <c r="F1739" i="13" s="1"/>
  <c r="F1759" i="13" a="1"/>
  <c r="F1759" i="13" s="1"/>
  <c r="F1779" i="13" a="1"/>
  <c r="F1779" i="13" s="1"/>
  <c r="G1403" i="13" a="1"/>
  <c r="G1403" i="13" s="1"/>
  <c r="G1423" i="13" a="1"/>
  <c r="G1423" i="13" s="1"/>
  <c r="G1443" i="13" a="1"/>
  <c r="G1443" i="13" s="1"/>
  <c r="G1465" i="13" a="1"/>
  <c r="G1465" i="13" s="1"/>
  <c r="G1567" i="13" a="1"/>
  <c r="G1567" i="13" s="1"/>
  <c r="G1489" i="13" a="1"/>
  <c r="G1489" i="13" s="1"/>
  <c r="F1461" i="13" a="1"/>
  <c r="F1461" i="13" s="1"/>
  <c r="F1481" i="13" a="1"/>
  <c r="F1481" i="13" s="1"/>
  <c r="F1501" i="13" a="1"/>
  <c r="F1501" i="13" s="1"/>
  <c r="F1521" i="13" a="1"/>
  <c r="F1521" i="13" s="1"/>
  <c r="F1541" i="13" a="1"/>
  <c r="F1541" i="13" s="1"/>
  <c r="F1561" i="13" a="1"/>
  <c r="F1561" i="13" s="1"/>
  <c r="F1581" i="13" a="1"/>
  <c r="F1581" i="13" s="1"/>
  <c r="F1601" i="13" a="1"/>
  <c r="F1601" i="13" s="1"/>
  <c r="F1621" i="13" a="1"/>
  <c r="F1621" i="13" s="1"/>
  <c r="F1641" i="13" a="1"/>
  <c r="F1641" i="13" s="1"/>
  <c r="F1661" i="13" a="1"/>
  <c r="F1661" i="13" s="1"/>
  <c r="F1681" i="13" a="1"/>
  <c r="F1681" i="13" s="1"/>
  <c r="F1701" i="13" a="1"/>
  <c r="F1701" i="13" s="1"/>
  <c r="F1721" i="13" a="1"/>
  <c r="F1721" i="13" s="1"/>
  <c r="F1741" i="13" a="1"/>
  <c r="F1741" i="13" s="1"/>
  <c r="F1761" i="13" a="1"/>
  <c r="F1761" i="13" s="1"/>
  <c r="F1781" i="13" a="1"/>
  <c r="F1781" i="13" s="1"/>
  <c r="G1405" i="13" a="1"/>
  <c r="G1405" i="13" s="1"/>
  <c r="G1425" i="13" a="1"/>
  <c r="G1425" i="13" s="1"/>
  <c r="G1445" i="13" a="1"/>
  <c r="G1445" i="13" s="1"/>
  <c r="G1467" i="13" a="1"/>
  <c r="G1467" i="13" s="1"/>
  <c r="G1569" i="13" a="1"/>
  <c r="G1569" i="13" s="1"/>
  <c r="F1602" i="13" a="1"/>
  <c r="F1602" i="13" s="1"/>
  <c r="F1622" i="13" a="1"/>
  <c r="F1622" i="13" s="1"/>
  <c r="F1642" i="13" a="1"/>
  <c r="F1642" i="13" s="1"/>
  <c r="F1662" i="13" a="1"/>
  <c r="F1662" i="13" s="1"/>
  <c r="F1682" i="13" a="1"/>
  <c r="F1682" i="13" s="1"/>
  <c r="F1702" i="13" a="1"/>
  <c r="F1702" i="13" s="1"/>
  <c r="F1722" i="13" a="1"/>
  <c r="F1722" i="13" s="1"/>
  <c r="F1742" i="13" a="1"/>
  <c r="F1742" i="13" s="1"/>
  <c r="F1762" i="13" a="1"/>
  <c r="F1762" i="13" s="1"/>
  <c r="F1782" i="13" a="1"/>
  <c r="F1782" i="13" s="1"/>
  <c r="F1523" i="13" a="1"/>
  <c r="F1523" i="13" s="1"/>
  <c r="F1543" i="13" a="1"/>
  <c r="F1543" i="13" s="1"/>
  <c r="F1563" i="13" a="1"/>
  <c r="F1563" i="13" s="1"/>
  <c r="F1583" i="13" a="1"/>
  <c r="F1583" i="13" s="1"/>
  <c r="F1603" i="13" a="1"/>
  <c r="F1603" i="13" s="1"/>
  <c r="F1623" i="13" a="1"/>
  <c r="F1623" i="13" s="1"/>
  <c r="F1643" i="13" a="1"/>
  <c r="F1643" i="13" s="1"/>
  <c r="F1663" i="13" a="1"/>
  <c r="F1663" i="13" s="1"/>
  <c r="F1683" i="13" a="1"/>
  <c r="F1683" i="13" s="1"/>
  <c r="F1703" i="13" a="1"/>
  <c r="F1703" i="13" s="1"/>
  <c r="F1723" i="13" a="1"/>
  <c r="F1723" i="13" s="1"/>
  <c r="F1743" i="13" a="1"/>
  <c r="F1743" i="13" s="1"/>
  <c r="F1763" i="13" a="1"/>
  <c r="F1763" i="13" s="1"/>
  <c r="F1783" i="13" a="1"/>
  <c r="F1783" i="13" s="1"/>
  <c r="G1407" i="13" a="1"/>
  <c r="G1407" i="13" s="1"/>
  <c r="G1427" i="13" a="1"/>
  <c r="G1427" i="13" s="1"/>
  <c r="G1447" i="13" a="1"/>
  <c r="G1447" i="13" s="1"/>
  <c r="G1469" i="13" a="1"/>
  <c r="G1469" i="13" s="1"/>
  <c r="F1485" i="13" a="1"/>
  <c r="F1485" i="13" s="1"/>
  <c r="F1505" i="13" a="1"/>
  <c r="F1505" i="13" s="1"/>
  <c r="F1525" i="13" a="1"/>
  <c r="F1525" i="13" s="1"/>
  <c r="F1545" i="13" a="1"/>
  <c r="F1545" i="13" s="1"/>
  <c r="F1565" i="13" a="1"/>
  <c r="F1565" i="13" s="1"/>
  <c r="F1585" i="13" a="1"/>
  <c r="F1585" i="13" s="1"/>
  <c r="F1605" i="13" a="1"/>
  <c r="F1605" i="13" s="1"/>
  <c r="F1625" i="13" a="1"/>
  <c r="F1625" i="13" s="1"/>
  <c r="F1645" i="13" a="1"/>
  <c r="F1645" i="13" s="1"/>
  <c r="F1665" i="13" a="1"/>
  <c r="F1665" i="13" s="1"/>
  <c r="F1685" i="13" a="1"/>
  <c r="F1685" i="13" s="1"/>
  <c r="F1705" i="13" a="1"/>
  <c r="F1705" i="13" s="1"/>
  <c r="F1725" i="13" a="1"/>
  <c r="F1725" i="13" s="1"/>
  <c r="F1745" i="13" a="1"/>
  <c r="F1745" i="13" s="1"/>
  <c r="F1765" i="13" a="1"/>
  <c r="F1765" i="13" s="1"/>
  <c r="G1389" i="13" a="1"/>
  <c r="G1389" i="13" s="1"/>
  <c r="G1409" i="13" a="1"/>
  <c r="G1409" i="13" s="1"/>
  <c r="G1429" i="13" a="1"/>
  <c r="G1429" i="13" s="1"/>
  <c r="G1449" i="13" a="1"/>
  <c r="G1449" i="13" s="1"/>
  <c r="G1547" i="13" a="1"/>
  <c r="G1547" i="13" s="1"/>
  <c r="F1726" i="13" a="1"/>
  <c r="F1726" i="13" s="1"/>
  <c r="F1746" i="13" a="1"/>
  <c r="F1746" i="13" s="1"/>
  <c r="F1766" i="13" a="1"/>
  <c r="F1766" i="13" s="1"/>
  <c r="F1527" i="13" a="1"/>
  <c r="F1527" i="13" s="1"/>
  <c r="F1607" i="13" a="1"/>
  <c r="F1607" i="13" s="1"/>
  <c r="F1627" i="13" a="1"/>
  <c r="F1627" i="13" s="1"/>
  <c r="F1647" i="13" a="1"/>
  <c r="F1647" i="13" s="1"/>
  <c r="F1667" i="13" a="1"/>
  <c r="F1667" i="13" s="1"/>
  <c r="F1687" i="13" a="1"/>
  <c r="F1687" i="13" s="1"/>
  <c r="F1707" i="13" a="1"/>
  <c r="F1707" i="13" s="1"/>
  <c r="F1727" i="13" a="1"/>
  <c r="F1727" i="13" s="1"/>
  <c r="F1747" i="13" a="1"/>
  <c r="F1747" i="13" s="1"/>
  <c r="F1767" i="13" a="1"/>
  <c r="F1767" i="13" s="1"/>
  <c r="G1549" i="13" a="1"/>
  <c r="G1549" i="13" s="1"/>
  <c r="F1609" i="13" a="1"/>
  <c r="F1609" i="13" s="1"/>
  <c r="F1629" i="13" a="1"/>
  <c r="F1629" i="13" s="1"/>
  <c r="F1649" i="13" a="1"/>
  <c r="F1649" i="13" s="1"/>
  <c r="F1669" i="13" a="1"/>
  <c r="F1669" i="13" s="1"/>
  <c r="F1689" i="13" a="1"/>
  <c r="F1689" i="13" s="1"/>
  <c r="F1709" i="13" a="1"/>
  <c r="F1709" i="13" s="1"/>
  <c r="F1729" i="13" a="1"/>
  <c r="F1729" i="13" s="1"/>
  <c r="F1749" i="13" a="1"/>
  <c r="F1749" i="13" s="1"/>
  <c r="F1769" i="13" a="1"/>
  <c r="F1769" i="13" s="1"/>
  <c r="A2" i="2"/>
  <c r="X1642" i="2"/>
  <c r="Y1642" i="2"/>
  <c r="Z1642" i="2"/>
  <c r="X1394" i="2"/>
  <c r="Y1394" i="2"/>
  <c r="Z1394" i="2"/>
  <c r="X1397" i="2"/>
  <c r="Y1397" i="2"/>
  <c r="Z1397" i="2"/>
  <c r="D1356" i="13"/>
  <c r="D1357" i="13"/>
  <c r="D1358" i="13"/>
  <c r="D1359" i="13"/>
  <c r="D1360" i="13"/>
  <c r="D1361" i="13"/>
  <c r="D1362" i="13"/>
  <c r="D1363" i="13"/>
  <c r="D1364" i="13"/>
  <c r="D1365" i="13"/>
  <c r="D1366" i="13"/>
  <c r="D1367" i="13"/>
  <c r="D1368" i="13"/>
  <c r="D1369" i="13"/>
  <c r="D1370" i="13"/>
  <c r="D1371" i="13"/>
  <c r="D1372" i="13"/>
  <c r="D1373" i="13"/>
  <c r="D1374" i="13"/>
  <c r="D1375" i="13"/>
  <c r="D1376" i="13"/>
  <c r="D1377" i="13"/>
  <c r="D1378" i="13"/>
  <c r="D1379" i="13"/>
  <c r="D1380" i="13"/>
  <c r="D1381" i="13"/>
  <c r="D1382" i="13"/>
  <c r="D1383" i="13"/>
  <c r="D1384" i="13"/>
  <c r="D1385" i="13"/>
  <c r="D1386" i="13"/>
  <c r="D1387" i="13"/>
  <c r="D1388" i="13"/>
  <c r="E1356" i="13"/>
  <c r="G1356" i="13" s="1" a="1"/>
  <c r="G1356" i="13" s="1"/>
  <c r="E1357" i="13"/>
  <c r="G1357" i="13" s="1" a="1"/>
  <c r="G1357" i="13" s="1"/>
  <c r="E1358" i="13"/>
  <c r="E1359" i="13"/>
  <c r="E1360" i="13"/>
  <c r="E1361" i="13"/>
  <c r="E1362" i="13"/>
  <c r="E1363" i="13"/>
  <c r="E1364" i="13"/>
  <c r="E1365" i="13"/>
  <c r="F1365" i="13" s="1" a="1"/>
  <c r="F1365" i="13" s="1"/>
  <c r="E1366" i="13"/>
  <c r="F1366" i="13" s="1" a="1"/>
  <c r="F1366" i="13" s="1"/>
  <c r="E1367" i="13"/>
  <c r="G1367" i="13" s="1" a="1"/>
  <c r="G1367" i="13" s="1"/>
  <c r="E1368" i="13"/>
  <c r="F1368" i="13" s="1" a="1"/>
  <c r="F1368" i="13" s="1"/>
  <c r="E1369" i="13"/>
  <c r="G1369" i="13" s="1" a="1"/>
  <c r="G1369" i="13" s="1"/>
  <c r="E1370" i="13"/>
  <c r="E1371" i="13"/>
  <c r="F1371" i="13" s="1" a="1"/>
  <c r="F1371" i="13" s="1"/>
  <c r="E1372" i="13"/>
  <c r="F1372" i="13" s="1" a="1"/>
  <c r="F1372" i="13" s="1"/>
  <c r="E1373" i="13"/>
  <c r="G1373" i="13" s="1" a="1"/>
  <c r="G1373" i="13" s="1"/>
  <c r="E1374" i="13"/>
  <c r="G1374" i="13" s="1" a="1"/>
  <c r="G1374" i="13" s="1"/>
  <c r="E1375" i="13"/>
  <c r="F1375" i="13" s="1" a="1"/>
  <c r="F1375" i="13" s="1"/>
  <c r="E1376" i="13"/>
  <c r="F1376" i="13" s="1" a="1"/>
  <c r="F1376" i="13" s="1"/>
  <c r="E1377" i="13"/>
  <c r="G1377" i="13" s="1" a="1"/>
  <c r="G1377" i="13" s="1"/>
  <c r="E1378" i="13"/>
  <c r="E1379" i="13"/>
  <c r="E1380" i="13"/>
  <c r="F1380" i="13" s="1" a="1"/>
  <c r="F1380" i="13" s="1"/>
  <c r="E1381" i="13"/>
  <c r="G1381" i="13" s="1" a="1"/>
  <c r="G1381" i="13" s="1"/>
  <c r="E1382" i="13"/>
  <c r="E1383" i="13"/>
  <c r="F1383" i="13" s="1" a="1"/>
  <c r="F1383" i="13" s="1"/>
  <c r="E1384" i="13"/>
  <c r="F1384" i="13" s="1" a="1"/>
  <c r="F1384" i="13" s="1"/>
  <c r="E1385" i="13"/>
  <c r="E1386" i="13"/>
  <c r="F1386" i="13" s="1" a="1"/>
  <c r="F1386" i="13" s="1"/>
  <c r="E1387" i="13"/>
  <c r="F1387" i="13" s="1" a="1"/>
  <c r="F1387" i="13" s="1"/>
  <c r="E1388" i="13"/>
  <c r="F1388" i="13" s="1" a="1"/>
  <c r="F1388" i="13" s="1"/>
  <c r="F1364" i="13" l="1" a="1"/>
  <c r="F1364" i="13" s="1"/>
  <c r="F1385" i="13" a="1"/>
  <c r="F1385" i="13" s="1"/>
  <c r="F1363" i="13" a="1"/>
  <c r="F1363" i="13" s="1"/>
  <c r="F1361" i="13" a="1"/>
  <c r="F1361" i="13" s="1"/>
  <c r="F1360" i="13" a="1"/>
  <c r="F1360" i="13" s="1"/>
  <c r="F1362" i="13" a="1"/>
  <c r="F1362" i="13" s="1"/>
  <c r="F1359" i="13" a="1"/>
  <c r="F1359" i="13" s="1"/>
  <c r="F1379" i="13" a="1"/>
  <c r="F1379" i="13" s="1"/>
  <c r="F1378" i="13" a="1"/>
  <c r="F1378" i="13" s="1"/>
  <c r="G1378" i="13" a="1"/>
  <c r="G1378" i="13" s="1"/>
  <c r="G1366" i="13" a="1"/>
  <c r="G1366" i="13" s="1"/>
  <c r="G1365" i="13" a="1"/>
  <c r="G1365" i="13" s="1"/>
  <c r="G1364" i="13" a="1"/>
  <c r="G1364" i="13" s="1"/>
  <c r="G1362" i="13" a="1"/>
  <c r="G1362" i="13" s="1"/>
  <c r="F1367" i="13" a="1"/>
  <c r="F1367" i="13" s="1"/>
  <c r="G1363" i="13" a="1"/>
  <c r="G1363" i="13" s="1"/>
  <c r="G1388" i="13" a="1"/>
  <c r="G1388" i="13" s="1"/>
  <c r="G1380" i="13" a="1"/>
  <c r="G1380" i="13" s="1"/>
  <c r="F1377" i="13" a="1"/>
  <c r="F1377" i="13" s="1"/>
  <c r="F1369" i="13" a="1"/>
  <c r="F1369" i="13" s="1"/>
  <c r="G1376" i="13" a="1"/>
  <c r="G1376" i="13" s="1"/>
  <c r="F1357" i="13" a="1"/>
  <c r="F1357" i="13" s="1"/>
  <c r="G1385" i="13" a="1"/>
  <c r="G1385" i="13" s="1"/>
  <c r="F1374" i="13" a="1"/>
  <c r="F1374" i="13" s="1"/>
  <c r="G1386" i="13" a="1"/>
  <c r="G1386" i="13" s="1"/>
  <c r="F1381" i="13" a="1"/>
  <c r="F1381" i="13" s="1"/>
  <c r="G1368" i="13" a="1"/>
  <c r="G1368" i="13" s="1"/>
  <c r="G1375" i="13" a="1"/>
  <c r="G1375" i="13" s="1"/>
  <c r="G1379" i="13" a="1"/>
  <c r="G1379" i="13" s="1"/>
  <c r="G1361" i="13" a="1"/>
  <c r="G1361" i="13" s="1"/>
  <c r="G1360" i="13" a="1"/>
  <c r="G1360" i="13" s="1"/>
  <c r="F1356" i="13" a="1"/>
  <c r="F1356" i="13" s="1"/>
  <c r="F1373" i="13" a="1"/>
  <c r="F1373" i="13" s="1"/>
  <c r="G1359" i="13" a="1"/>
  <c r="G1359" i="13" s="1"/>
  <c r="G1371" i="13" a="1"/>
  <c r="G1371" i="13" s="1"/>
  <c r="G1387" i="13" a="1"/>
  <c r="G1387" i="13" s="1"/>
  <c r="G1384" i="13" a="1"/>
  <c r="G1384" i="13" s="1"/>
  <c r="G1383" i="13" a="1"/>
  <c r="G1383" i="13" s="1"/>
  <c r="G1372" i="13" a="1"/>
  <c r="G1372" i="13" s="1"/>
  <c r="G1358" i="13" a="1"/>
  <c r="G1358" i="13" s="1"/>
  <c r="F1358" i="13" a="1"/>
  <c r="F1358" i="13" s="1"/>
  <c r="G1382" i="13" a="1"/>
  <c r="G1382" i="13" s="1"/>
  <c r="F1382" i="13" a="1"/>
  <c r="F1382" i="13" s="1"/>
  <c r="G1370" i="13" a="1"/>
  <c r="G1370" i="13" s="1"/>
  <c r="F1370" i="13" a="1"/>
  <c r="F1370" i="13" s="1"/>
  <c r="D1268" i="13"/>
  <c r="D1269" i="13"/>
  <c r="D1270" i="13"/>
  <c r="D1271" i="13"/>
  <c r="D1272" i="13"/>
  <c r="D1273" i="13"/>
  <c r="D1274" i="13"/>
  <c r="D1275" i="13"/>
  <c r="D1276" i="13"/>
  <c r="D1277" i="13"/>
  <c r="D1278" i="13"/>
  <c r="D1279" i="13"/>
  <c r="D1280" i="13"/>
  <c r="D1281" i="13"/>
  <c r="D1282" i="13"/>
  <c r="D1283" i="13"/>
  <c r="D1284" i="13"/>
  <c r="D1285" i="13"/>
  <c r="D1286" i="13"/>
  <c r="D1287" i="13"/>
  <c r="D1288" i="13"/>
  <c r="D1289" i="13"/>
  <c r="D1290" i="13"/>
  <c r="D1291" i="13"/>
  <c r="D1292" i="13"/>
  <c r="D1293" i="13"/>
  <c r="D1294" i="13"/>
  <c r="D1295" i="13"/>
  <c r="D1296" i="13"/>
  <c r="D1297" i="13"/>
  <c r="D1298" i="13"/>
  <c r="D1299" i="13"/>
  <c r="D1300" i="13"/>
  <c r="D1301" i="13"/>
  <c r="D1302" i="13"/>
  <c r="D1303" i="13"/>
  <c r="D1304" i="13"/>
  <c r="D1305" i="13"/>
  <c r="D1306" i="13"/>
  <c r="D1307" i="13"/>
  <c r="D1308" i="13"/>
  <c r="D1309" i="13"/>
  <c r="D1310" i="13"/>
  <c r="D1311" i="13"/>
  <c r="D1312" i="13"/>
  <c r="D1313" i="13"/>
  <c r="D1314" i="13"/>
  <c r="D1315" i="13"/>
  <c r="D1316" i="13"/>
  <c r="D1317" i="13"/>
  <c r="D1318" i="13"/>
  <c r="D1319" i="13"/>
  <c r="D1320" i="13"/>
  <c r="D1321" i="13"/>
  <c r="D1322" i="13"/>
  <c r="D1323" i="13"/>
  <c r="D1324" i="13"/>
  <c r="D1325" i="13"/>
  <c r="D1326" i="13"/>
  <c r="D1327" i="13"/>
  <c r="D1328" i="13"/>
  <c r="D1329" i="13"/>
  <c r="D1330" i="13"/>
  <c r="D1331" i="13"/>
  <c r="D1332" i="13"/>
  <c r="D1333" i="13"/>
  <c r="D1334" i="13"/>
  <c r="D1335" i="13"/>
  <c r="D1336" i="13"/>
  <c r="D1337" i="13"/>
  <c r="D1338" i="13"/>
  <c r="D1339" i="13"/>
  <c r="D1340" i="13"/>
  <c r="D1341" i="13"/>
  <c r="D1342" i="13"/>
  <c r="D1343" i="13"/>
  <c r="D1344" i="13"/>
  <c r="D1345" i="13"/>
  <c r="D1346" i="13"/>
  <c r="D1347" i="13"/>
  <c r="D1348" i="13"/>
  <c r="D1349" i="13"/>
  <c r="D1350" i="13"/>
  <c r="D1351" i="13"/>
  <c r="D1352" i="13"/>
  <c r="D1353" i="13"/>
  <c r="D1354" i="13"/>
  <c r="D1355" i="13"/>
  <c r="E1268" i="13"/>
  <c r="E1269" i="13"/>
  <c r="E1270" i="13"/>
  <c r="E1271" i="13"/>
  <c r="E1272" i="13"/>
  <c r="E1273" i="13"/>
  <c r="E1274" i="13"/>
  <c r="E1275" i="13"/>
  <c r="E1276" i="13"/>
  <c r="E1277" i="13"/>
  <c r="E1278" i="13"/>
  <c r="E1279" i="13"/>
  <c r="E1280" i="13"/>
  <c r="E1281" i="13"/>
  <c r="E1282" i="13"/>
  <c r="E1283" i="13"/>
  <c r="E1284" i="13"/>
  <c r="E1285" i="13"/>
  <c r="E1286" i="13"/>
  <c r="F1286" i="13" s="1" a="1"/>
  <c r="F1286" i="13" s="1"/>
  <c r="E1287" i="13"/>
  <c r="F1287" i="13" s="1" a="1"/>
  <c r="F1287" i="13" s="1"/>
  <c r="E1288" i="13"/>
  <c r="G1288" i="13" s="1" a="1"/>
  <c r="G1288" i="13" s="1"/>
  <c r="E1289" i="13"/>
  <c r="F1289" i="13" s="1" a="1"/>
  <c r="F1289" i="13" s="1"/>
  <c r="E1290" i="13"/>
  <c r="E1291" i="13"/>
  <c r="G1291" i="13" s="1" a="1"/>
  <c r="G1291" i="13" s="1"/>
  <c r="E1292" i="13"/>
  <c r="F1292" i="13" s="1" a="1"/>
  <c r="F1292" i="13" s="1"/>
  <c r="E1293" i="13"/>
  <c r="E1294" i="13"/>
  <c r="E1295" i="13"/>
  <c r="E1296" i="13"/>
  <c r="E1297" i="13"/>
  <c r="E1298" i="13"/>
  <c r="E1299" i="13"/>
  <c r="E1300" i="13"/>
  <c r="G1300" i="13" s="1" a="1"/>
  <c r="G1300" i="13" s="1"/>
  <c r="E1301" i="13"/>
  <c r="E1302" i="13"/>
  <c r="E1303" i="13"/>
  <c r="E1304" i="13"/>
  <c r="E1305" i="13"/>
  <c r="E1306" i="13"/>
  <c r="E1307" i="13"/>
  <c r="E1308" i="13"/>
  <c r="E1309" i="13"/>
  <c r="E1310" i="13"/>
  <c r="E1311" i="13"/>
  <c r="E1312" i="13"/>
  <c r="E1313" i="13"/>
  <c r="G1313" i="13" s="1" a="1"/>
  <c r="G1313" i="13" s="1"/>
  <c r="E1314" i="13"/>
  <c r="F1314" i="13" s="1" a="1"/>
  <c r="F1314" i="13" s="1"/>
  <c r="E1315" i="13"/>
  <c r="E1316" i="13"/>
  <c r="E1317" i="13"/>
  <c r="E1318" i="13"/>
  <c r="E1319" i="13"/>
  <c r="E1320" i="13"/>
  <c r="E1321" i="13"/>
  <c r="E1322" i="13"/>
  <c r="E1323" i="13"/>
  <c r="F1323" i="13" s="1" a="1"/>
  <c r="F1323" i="13" s="1"/>
  <c r="E1324" i="13"/>
  <c r="E1325" i="13"/>
  <c r="E1326" i="13"/>
  <c r="G1326" i="13" s="1" a="1"/>
  <c r="G1326" i="13" s="1"/>
  <c r="E1327" i="13"/>
  <c r="F1327" i="13" s="1" a="1"/>
  <c r="F1327" i="13" s="1"/>
  <c r="E1328" i="13"/>
  <c r="E1329" i="13"/>
  <c r="E1330" i="13"/>
  <c r="F1330" i="13" s="1" a="1"/>
  <c r="F1330" i="13" s="1"/>
  <c r="E1331" i="13"/>
  <c r="G1331" i="13" s="1" a="1"/>
  <c r="G1331" i="13" s="1"/>
  <c r="E1332" i="13"/>
  <c r="E1333" i="13"/>
  <c r="F1333" i="13" s="1" a="1"/>
  <c r="F1333" i="13" s="1"/>
  <c r="E1334" i="13"/>
  <c r="F1334" i="13" s="1" a="1"/>
  <c r="F1334" i="13" s="1"/>
  <c r="E1335" i="13"/>
  <c r="G1335" i="13" s="1" a="1"/>
  <c r="G1335" i="13" s="1"/>
  <c r="E1336" i="13"/>
  <c r="F1336" i="13" s="1" a="1"/>
  <c r="F1336" i="13" s="1"/>
  <c r="E1337" i="13"/>
  <c r="F1337" i="13" s="1" a="1"/>
  <c r="F1337" i="13" s="1"/>
  <c r="E1338" i="13"/>
  <c r="G1338" i="13" s="1" a="1"/>
  <c r="G1338" i="13" s="1"/>
  <c r="E1339" i="13"/>
  <c r="F1339" i="13" s="1" a="1"/>
  <c r="F1339" i="13" s="1"/>
  <c r="E1340" i="13"/>
  <c r="F1340" i="13" s="1" a="1"/>
  <c r="F1340" i="13" s="1"/>
  <c r="E1341" i="13"/>
  <c r="E1342" i="13"/>
  <c r="E1343" i="13"/>
  <c r="E1344" i="13"/>
  <c r="F1344" i="13" s="1" a="1"/>
  <c r="F1344" i="13" s="1"/>
  <c r="E1345" i="13"/>
  <c r="G1345" i="13" s="1" a="1"/>
  <c r="G1345" i="13" s="1"/>
  <c r="E1346" i="13"/>
  <c r="E1347" i="13"/>
  <c r="E1348" i="13"/>
  <c r="E1349" i="13"/>
  <c r="E1350" i="13"/>
  <c r="E1351" i="13"/>
  <c r="E1352" i="13"/>
  <c r="E1353" i="13"/>
  <c r="E1354" i="13"/>
  <c r="E1355" i="13"/>
  <c r="G1355" i="13" s="1" a="1"/>
  <c r="G1355" i="13" s="1"/>
  <c r="X1332" i="2"/>
  <c r="Y1332" i="2"/>
  <c r="Z1332" i="2"/>
  <c r="X1323" i="2"/>
  <c r="Y1323" i="2"/>
  <c r="Z1323" i="2"/>
  <c r="X1318" i="2"/>
  <c r="Y1318" i="2"/>
  <c r="Z1318" i="2"/>
  <c r="F1351" i="13" l="1" a="1"/>
  <c r="F1351" i="13" s="1"/>
  <c r="F1269" i="13" a="1"/>
  <c r="F1269" i="13" s="1"/>
  <c r="G1311" i="13" a="1"/>
  <c r="G1311" i="13" s="1"/>
  <c r="F1268" i="13" a="1"/>
  <c r="F1268" i="13" s="1"/>
  <c r="F1332" i="13" a="1"/>
  <c r="F1332" i="13" s="1"/>
  <c r="F1272" i="13" a="1"/>
  <c r="F1272" i="13" s="1"/>
  <c r="F1271" i="13" a="1"/>
  <c r="F1271" i="13" s="1"/>
  <c r="F1350" i="13" a="1"/>
  <c r="F1350" i="13" s="1"/>
  <c r="G1310" i="13" a="1"/>
  <c r="G1310" i="13" s="1"/>
  <c r="G1349" i="13" a="1"/>
  <c r="G1349" i="13" s="1"/>
  <c r="F1309" i="13" a="1"/>
  <c r="F1309" i="13" s="1"/>
  <c r="F1347" i="13" a="1"/>
  <c r="F1347" i="13" s="1"/>
  <c r="F1270" i="13" a="1"/>
  <c r="F1270" i="13" s="1"/>
  <c r="F1325" i="13" a="1"/>
  <c r="F1325" i="13" s="1"/>
  <c r="F1305" i="13" a="1"/>
  <c r="F1305" i="13" s="1"/>
  <c r="F1285" i="13" a="1"/>
  <c r="F1285" i="13" s="1"/>
  <c r="G1329" i="13" a="1"/>
  <c r="G1329" i="13" s="1"/>
  <c r="G1308" i="13" a="1"/>
  <c r="G1308" i="13" s="1"/>
  <c r="F1307" i="13" a="1"/>
  <c r="F1307" i="13" s="1"/>
  <c r="G1324" i="13" a="1"/>
  <c r="G1324" i="13" s="1"/>
  <c r="F1304" i="13" a="1"/>
  <c r="F1304" i="13" s="1"/>
  <c r="F1284" i="13" a="1"/>
  <c r="F1284" i="13" s="1"/>
  <c r="G1343" i="13" a="1"/>
  <c r="G1343" i="13" s="1"/>
  <c r="F1303" i="13" a="1"/>
  <c r="F1303" i="13" s="1"/>
  <c r="F1283" i="13" a="1"/>
  <c r="F1283" i="13" s="1"/>
  <c r="F1328" i="13" a="1"/>
  <c r="F1328" i="13" s="1"/>
  <c r="G1342" i="13" a="1"/>
  <c r="G1342" i="13" s="1"/>
  <c r="G1322" i="13" a="1"/>
  <c r="G1322" i="13" s="1"/>
  <c r="F1302" i="13" a="1"/>
  <c r="F1302" i="13" s="1"/>
  <c r="F1282" i="13" a="1"/>
  <c r="F1282" i="13" s="1"/>
  <c r="F1348" i="13" a="1"/>
  <c r="F1348" i="13" s="1"/>
  <c r="F1341" i="13" a="1"/>
  <c r="F1341" i="13" s="1"/>
  <c r="F1321" i="13" a="1"/>
  <c r="F1321" i="13" s="1"/>
  <c r="F1301" i="13" a="1"/>
  <c r="F1301" i="13" s="1"/>
  <c r="G1281" i="13" a="1"/>
  <c r="G1281" i="13" s="1"/>
  <c r="F1352" i="13" a="1"/>
  <c r="F1352" i="13" s="1"/>
  <c r="F1312" i="13" a="1"/>
  <c r="F1312" i="13" s="1"/>
  <c r="G1280" i="13" a="1"/>
  <c r="G1280" i="13" s="1"/>
  <c r="G1319" i="13" a="1"/>
  <c r="G1319" i="13" s="1"/>
  <c r="G1299" i="13" a="1"/>
  <c r="G1299" i="13" s="1"/>
  <c r="G1279" i="13" a="1"/>
  <c r="G1279" i="13" s="1"/>
  <c r="F1346" i="13" a="1"/>
  <c r="F1346" i="13" s="1"/>
  <c r="G1306" i="13" a="1"/>
  <c r="G1306" i="13" s="1"/>
  <c r="G1320" i="13" a="1"/>
  <c r="G1320" i="13" s="1"/>
  <c r="G1318" i="13" a="1"/>
  <c r="G1318" i="13" s="1"/>
  <c r="G1278" i="13" a="1"/>
  <c r="G1278" i="13" s="1"/>
  <c r="F1298" i="13" a="1"/>
  <c r="F1298" i="13" s="1"/>
  <c r="F1317" i="13" a="1"/>
  <c r="F1317" i="13" s="1"/>
  <c r="F1297" i="13" a="1"/>
  <c r="F1297" i="13" s="1"/>
  <c r="F1277" i="13" a="1"/>
  <c r="F1277" i="13" s="1"/>
  <c r="F1354" i="13" a="1"/>
  <c r="F1354" i="13" s="1"/>
  <c r="F1316" i="13" a="1"/>
  <c r="F1316" i="13" s="1"/>
  <c r="F1296" i="13" a="1"/>
  <c r="F1296" i="13" s="1"/>
  <c r="G1276" i="13" a="1"/>
  <c r="G1276" i="13" s="1"/>
  <c r="F1290" i="13" a="1"/>
  <c r="F1290" i="13" s="1"/>
  <c r="F1315" i="13" a="1"/>
  <c r="F1315" i="13" s="1"/>
  <c r="F1295" i="13" a="1"/>
  <c r="F1295" i="13" s="1"/>
  <c r="F1275" i="13" a="1"/>
  <c r="F1275" i="13" s="1"/>
  <c r="F1294" i="13" a="1"/>
  <c r="F1294" i="13" s="1"/>
  <c r="G1274" i="13" a="1"/>
  <c r="G1274" i="13" s="1"/>
  <c r="F1353" i="13" a="1"/>
  <c r="F1353" i="13" s="1"/>
  <c r="G1293" i="13" a="1"/>
  <c r="G1293" i="13" s="1"/>
  <c r="G1273" i="13" a="1"/>
  <c r="G1273" i="13" s="1"/>
  <c r="F1274" i="13" a="1"/>
  <c r="F1274" i="13" s="1"/>
  <c r="G1303" i="13" a="1"/>
  <c r="G1303" i="13" s="1"/>
  <c r="F1320" i="13" a="1"/>
  <c r="F1320" i="13" s="1"/>
  <c r="F1279" i="13" a="1"/>
  <c r="F1279" i="13" s="1"/>
  <c r="F1278" i="13" a="1"/>
  <c r="F1278" i="13" s="1"/>
  <c r="F1276" i="13" a="1"/>
  <c r="F1276" i="13" s="1"/>
  <c r="G1323" i="13" a="1"/>
  <c r="G1323" i="13" s="1"/>
  <c r="G1304" i="13" a="1"/>
  <c r="G1304" i="13" s="1"/>
  <c r="G1336" i="13" a="1"/>
  <c r="G1336" i="13" s="1"/>
  <c r="G1314" i="13" a="1"/>
  <c r="G1314" i="13" s="1"/>
  <c r="G1337" i="13" a="1"/>
  <c r="G1337" i="13" s="1"/>
  <c r="G1296" i="13" a="1"/>
  <c r="G1296" i="13" s="1"/>
  <c r="G1284" i="13" a="1"/>
  <c r="G1284" i="13" s="1"/>
  <c r="G1277" i="13" a="1"/>
  <c r="G1277" i="13" s="1"/>
  <c r="F1338" i="13" a="1"/>
  <c r="F1338" i="13" s="1"/>
  <c r="F1300" i="13" a="1"/>
  <c r="F1300" i="13" s="1"/>
  <c r="G1340" i="13" a="1"/>
  <c r="G1340" i="13" s="1"/>
  <c r="G1270" i="13" a="1"/>
  <c r="G1270" i="13" s="1"/>
  <c r="F1324" i="13" a="1"/>
  <c r="F1324" i="13" s="1"/>
  <c r="G1334" i="13" a="1"/>
  <c r="G1334" i="13" s="1"/>
  <c r="F1326" i="13" a="1"/>
  <c r="F1326" i="13" s="1"/>
  <c r="G1317" i="13" a="1"/>
  <c r="G1317" i="13" s="1"/>
  <c r="G1316" i="13" a="1"/>
  <c r="G1316" i="13" s="1"/>
  <c r="F1322" i="13" a="1"/>
  <c r="F1322" i="13" s="1"/>
  <c r="F1349" i="13" a="1"/>
  <c r="F1349" i="13" s="1"/>
  <c r="G1301" i="13" a="1"/>
  <c r="G1301" i="13" s="1"/>
  <c r="G1344" i="13" a="1"/>
  <c r="G1344" i="13" s="1"/>
  <c r="G1298" i="13" a="1"/>
  <c r="G1298" i="13" s="1"/>
  <c r="G1341" i="13" a="1"/>
  <c r="G1341" i="13" s="1"/>
  <c r="G1346" i="13" a="1"/>
  <c r="G1346" i="13" s="1"/>
  <c r="F1310" i="13" a="1"/>
  <c r="F1310" i="13" s="1"/>
  <c r="G1290" i="13" a="1"/>
  <c r="G1290" i="13" s="1"/>
  <c r="F1291" i="13" a="1"/>
  <c r="F1291" i="13" s="1"/>
  <c r="G1289" i="13" a="1"/>
  <c r="G1289" i="13" s="1"/>
  <c r="G1287" i="13" a="1"/>
  <c r="G1287" i="13" s="1"/>
  <c r="G1312" i="13" a="1"/>
  <c r="G1312" i="13" s="1"/>
  <c r="G1350" i="13" a="1"/>
  <c r="G1350" i="13" s="1"/>
  <c r="G1286" i="13" a="1"/>
  <c r="G1286" i="13" s="1"/>
  <c r="G1348" i="13" a="1"/>
  <c r="G1348" i="13" s="1"/>
  <c r="G1347" i="13" a="1"/>
  <c r="G1347" i="13" s="1"/>
  <c r="F1308" i="13" a="1"/>
  <c r="F1308" i="13" s="1"/>
  <c r="G1275" i="13" a="1"/>
  <c r="G1275" i="13" s="1"/>
  <c r="G1272" i="13" a="1"/>
  <c r="G1272" i="13" s="1"/>
  <c r="F1281" i="13" a="1"/>
  <c r="F1281" i="13" s="1"/>
  <c r="G1302" i="13" a="1"/>
  <c r="G1302" i="13" s="1"/>
  <c r="G1332" i="13" a="1"/>
  <c r="G1332" i="13" s="1"/>
  <c r="F1288" i="13" a="1"/>
  <c r="F1288" i="13" s="1"/>
  <c r="G1292" i="13" a="1"/>
  <c r="G1292" i="13" s="1"/>
  <c r="G1327" i="13" a="1"/>
  <c r="G1327" i="13" s="1"/>
  <c r="G1268" i="13" a="1"/>
  <c r="G1268" i="13" s="1"/>
  <c r="G1328" i="13" a="1"/>
  <c r="G1328" i="13" s="1"/>
  <c r="G1325" i="13" a="1"/>
  <c r="G1325" i="13" s="1"/>
  <c r="G1330" i="13" a="1"/>
  <c r="G1330" i="13" s="1"/>
  <c r="F1306" i="13" a="1"/>
  <c r="F1306" i="13" s="1"/>
  <c r="F1335" i="13" a="1"/>
  <c r="F1335" i="13" s="1"/>
  <c r="G1354" i="13" a="1"/>
  <c r="G1354" i="13" s="1"/>
  <c r="F1318" i="13" a="1"/>
  <c r="F1318" i="13" s="1"/>
  <c r="G1353" i="13" a="1"/>
  <c r="G1353" i="13" s="1"/>
  <c r="G1352" i="13" a="1"/>
  <c r="G1352" i="13" s="1"/>
  <c r="F1311" i="13" a="1"/>
  <c r="F1311" i="13" s="1"/>
  <c r="G1309" i="13" a="1"/>
  <c r="G1309" i="13" s="1"/>
  <c r="G1294" i="13" a="1"/>
  <c r="G1294" i="13" s="1"/>
  <c r="F1299" i="13" a="1"/>
  <c r="F1299" i="13" s="1"/>
  <c r="F1342" i="13" a="1"/>
  <c r="F1342" i="13" s="1"/>
  <c r="F1313" i="13" a="1"/>
  <c r="F1313" i="13" s="1"/>
  <c r="G1285" i="13" a="1"/>
  <c r="G1285" i="13" s="1"/>
  <c r="G1297" i="13" a="1"/>
  <c r="G1297" i="13" s="1"/>
  <c r="G1282" i="13" a="1"/>
  <c r="G1282" i="13" s="1"/>
  <c r="F1345" i="13" a="1"/>
  <c r="F1345" i="13" s="1"/>
  <c r="G1333" i="13" a="1"/>
  <c r="G1333" i="13" s="1"/>
  <c r="F1273" i="13" a="1"/>
  <c r="F1273" i="13" s="1"/>
  <c r="G1321" i="13" a="1"/>
  <c r="G1321" i="13" s="1"/>
  <c r="G1339" i="13" a="1"/>
  <c r="G1339" i="13" s="1"/>
  <c r="G1351" i="13" a="1"/>
  <c r="G1351" i="13" s="1"/>
  <c r="G1315" i="13" a="1"/>
  <c r="G1315" i="13" s="1"/>
  <c r="G1269" i="13" a="1"/>
  <c r="G1269" i="13" s="1"/>
  <c r="F1329" i="13" a="1"/>
  <c r="F1329" i="13" s="1"/>
  <c r="F1293" i="13" a="1"/>
  <c r="F1293" i="13" s="1"/>
  <c r="G1305" i="13" a="1"/>
  <c r="G1305" i="13" s="1"/>
  <c r="F1280" i="13" a="1"/>
  <c r="F1280" i="13" s="1"/>
  <c r="F1355" i="13" a="1"/>
  <c r="F1355" i="13" s="1"/>
  <c r="F1343" i="13" a="1"/>
  <c r="F1343" i="13" s="1"/>
  <c r="F1331" i="13" a="1"/>
  <c r="F1331" i="13" s="1"/>
  <c r="F1319" i="13" a="1"/>
  <c r="F1319" i="13" s="1"/>
  <c r="G1307" i="13" a="1"/>
  <c r="G1307" i="13" s="1"/>
  <c r="G1295" i="13" a="1"/>
  <c r="G1295" i="13" s="1"/>
  <c r="G1283" i="13" a="1"/>
  <c r="G1283" i="13" s="1"/>
  <c r="G1271" i="13" a="1"/>
  <c r="G1271" i="13" s="1"/>
  <c r="X1292" i="2"/>
  <c r="X1278" i="2" l="1"/>
  <c r="X1290" i="2"/>
  <c r="X1291" i="2"/>
  <c r="X1293" i="2"/>
  <c r="X1294" i="2"/>
  <c r="X1295" i="2"/>
  <c r="X1296" i="2"/>
  <c r="X1297" i="2"/>
  <c r="X1298" i="2"/>
  <c r="X1299" i="2"/>
  <c r="X1300" i="2"/>
  <c r="X1301" i="2"/>
  <c r="X1302" i="2"/>
  <c r="X1303" i="2"/>
  <c r="X1304" i="2"/>
  <c r="X1305" i="2"/>
  <c r="X1307" i="2"/>
  <c r="X1308" i="2"/>
  <c r="X1309" i="2"/>
  <c r="X1306" i="2"/>
  <c r="X1310" i="2"/>
  <c r="X1312" i="2"/>
  <c r="X1313" i="2"/>
  <c r="X1316" i="2"/>
  <c r="X1317" i="2"/>
  <c r="X1314" i="2"/>
  <c r="X1311" i="2"/>
  <c r="X1315" i="2"/>
  <c r="X1319" i="2"/>
  <c r="X1320" i="2"/>
  <c r="X1321" i="2"/>
  <c r="X1322" i="2"/>
  <c r="X1327" i="2"/>
  <c r="X1325" i="2"/>
  <c r="X1324" i="2"/>
  <c r="X1326" i="2"/>
  <c r="X1331" i="2"/>
  <c r="X1328" i="2"/>
  <c r="X1329" i="2"/>
  <c r="X1330" i="2"/>
  <c r="X1334" i="2"/>
  <c r="X1335" i="2"/>
  <c r="X1337" i="2"/>
  <c r="X1338" i="2"/>
  <c r="X1339" i="2"/>
  <c r="X1340" i="2"/>
  <c r="X1341" i="2"/>
  <c r="X1342" i="2"/>
  <c r="X1333" i="2"/>
  <c r="X1343" i="2"/>
  <c r="X1336" i="2"/>
  <c r="X1344" i="2"/>
  <c r="X1345" i="2"/>
  <c r="X1347" i="2"/>
  <c r="X1348" i="2"/>
  <c r="X1349" i="2"/>
  <c r="X1350" i="2"/>
  <c r="X1351" i="2"/>
  <c r="X1346" i="2"/>
  <c r="X1364" i="2"/>
  <c r="X1365" i="2"/>
  <c r="X1366" i="2"/>
  <c r="X1352" i="2"/>
  <c r="X1353" i="2"/>
  <c r="X1354" i="2"/>
  <c r="X1355" i="2"/>
  <c r="X1356" i="2"/>
  <c r="X1357" i="2"/>
  <c r="X1358" i="2"/>
  <c r="X1359" i="2"/>
  <c r="X1360" i="2"/>
  <c r="X1361" i="2"/>
  <c r="X1362" i="2"/>
  <c r="X1363" i="2"/>
  <c r="X1367" i="2"/>
  <c r="X1368" i="2"/>
  <c r="X1369" i="2"/>
  <c r="X1371" i="2"/>
  <c r="X1372" i="2"/>
  <c r="X1370" i="2"/>
  <c r="X1373" i="2"/>
  <c r="X1374" i="2"/>
  <c r="X1378" i="2"/>
  <c r="X1475" i="2"/>
  <c r="X1375" i="2"/>
  <c r="X1376" i="2"/>
  <c r="X1377" i="2"/>
  <c r="X1379" i="2"/>
  <c r="X1380" i="2"/>
  <c r="X1381" i="2"/>
  <c r="X1382" i="2"/>
  <c r="X1383" i="2"/>
  <c r="X1384" i="2"/>
  <c r="X1385" i="2"/>
  <c r="X1386" i="2"/>
  <c r="X1387" i="2"/>
  <c r="X1388" i="2"/>
  <c r="X1389" i="2"/>
  <c r="X1390" i="2"/>
  <c r="X1391" i="2"/>
  <c r="X1400" i="2"/>
  <c r="X1401" i="2"/>
  <c r="X1402" i="2"/>
  <c r="X1403" i="2"/>
  <c r="X1404" i="2"/>
  <c r="X1405" i="2"/>
  <c r="X1406" i="2"/>
  <c r="X1393" i="2"/>
  <c r="X1395" i="2"/>
  <c r="X1396" i="2"/>
  <c r="X1398" i="2"/>
  <c r="X1399" i="2"/>
  <c r="X1392"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07" i="2"/>
  <c r="X1408" i="2"/>
  <c r="X1409" i="2"/>
  <c r="X1410" i="2"/>
  <c r="X1443" i="2"/>
  <c r="X1444" i="2"/>
  <c r="X1445" i="2"/>
  <c r="X1447" i="2"/>
  <c r="X1446" i="2"/>
  <c r="X1448" i="2"/>
  <c r="X1449" i="2"/>
  <c r="X1450" i="2"/>
  <c r="X1452" i="2"/>
  <c r="X1453" i="2"/>
  <c r="X1454" i="2"/>
  <c r="X1455" i="2"/>
  <c r="X1456" i="2"/>
  <c r="X1451" i="2"/>
  <c r="X1457" i="2"/>
  <c r="X1458" i="2"/>
  <c r="X1459" i="2"/>
  <c r="X1460" i="2"/>
  <c r="X1461" i="2"/>
  <c r="X1462" i="2"/>
  <c r="X1463" i="2"/>
  <c r="X1464" i="2"/>
  <c r="X1465" i="2"/>
  <c r="X1466" i="2"/>
  <c r="X1467" i="2"/>
  <c r="X1468" i="2"/>
  <c r="X1469" i="2"/>
  <c r="X1470" i="2"/>
  <c r="X1471" i="2"/>
  <c r="X1472" i="2"/>
  <c r="X1473" i="2"/>
  <c r="X1476" i="2"/>
  <c r="X1477" i="2"/>
  <c r="X1478" i="2"/>
  <c r="X1479" i="2"/>
  <c r="Y1278" i="2"/>
  <c r="Y1290" i="2"/>
  <c r="Y1291" i="2"/>
  <c r="Y1292" i="2"/>
  <c r="Y1293" i="2"/>
  <c r="Y1294" i="2"/>
  <c r="Y1295" i="2"/>
  <c r="Y1296" i="2"/>
  <c r="Y1297" i="2"/>
  <c r="Y1298" i="2"/>
  <c r="Y1299" i="2"/>
  <c r="Y1300" i="2"/>
  <c r="Y1301" i="2"/>
  <c r="Y1302" i="2"/>
  <c r="Y1303" i="2"/>
  <c r="Y1304" i="2"/>
  <c r="Y1305" i="2"/>
  <c r="Y1307" i="2"/>
  <c r="Y1308" i="2"/>
  <c r="Y1309" i="2"/>
  <c r="Y1306" i="2"/>
  <c r="Y1310" i="2"/>
  <c r="Y1312" i="2"/>
  <c r="Y1313" i="2"/>
  <c r="Y1316" i="2"/>
  <c r="Y1317" i="2"/>
  <c r="Y1314" i="2"/>
  <c r="Y1311" i="2"/>
  <c r="Y1315" i="2"/>
  <c r="Y1319" i="2"/>
  <c r="Y1320" i="2"/>
  <c r="Y1321" i="2"/>
  <c r="Y1322" i="2"/>
  <c r="Y1327" i="2"/>
  <c r="Y1325" i="2"/>
  <c r="Y1324" i="2"/>
  <c r="Y1326" i="2"/>
  <c r="Y1331" i="2"/>
  <c r="Y1328" i="2"/>
  <c r="Y1329" i="2"/>
  <c r="Y1330" i="2"/>
  <c r="Y1334" i="2"/>
  <c r="Y1335" i="2"/>
  <c r="Y1337" i="2"/>
  <c r="Y1338" i="2"/>
  <c r="Y1339" i="2"/>
  <c r="Y1340" i="2"/>
  <c r="Y1341" i="2"/>
  <c r="Y1342" i="2"/>
  <c r="Y1333" i="2"/>
  <c r="Y1343" i="2"/>
  <c r="Y1336" i="2"/>
  <c r="Y1344" i="2"/>
  <c r="Y1345" i="2"/>
  <c r="Y1347" i="2"/>
  <c r="Y1348" i="2"/>
  <c r="Y1349" i="2"/>
  <c r="Y1350" i="2"/>
  <c r="Y1351" i="2"/>
  <c r="Y1346" i="2"/>
  <c r="Y1364" i="2"/>
  <c r="Y1365" i="2"/>
  <c r="Y1366" i="2"/>
  <c r="Y1352" i="2"/>
  <c r="Y1353" i="2"/>
  <c r="Y1354" i="2"/>
  <c r="Y1355" i="2"/>
  <c r="Y1356" i="2"/>
  <c r="Y1357" i="2"/>
  <c r="Y1358" i="2"/>
  <c r="Y1359" i="2"/>
  <c r="Y1360" i="2"/>
  <c r="Y1361" i="2"/>
  <c r="Y1362" i="2"/>
  <c r="Y1363" i="2"/>
  <c r="Y1367" i="2"/>
  <c r="Y1368" i="2"/>
  <c r="Y1369" i="2"/>
  <c r="Y1371" i="2"/>
  <c r="Y1372" i="2"/>
  <c r="Y1370" i="2"/>
  <c r="Y1373" i="2"/>
  <c r="Y1374" i="2"/>
  <c r="Y1378" i="2"/>
  <c r="Y1475" i="2"/>
  <c r="Y1375" i="2"/>
  <c r="Y1376" i="2"/>
  <c r="Y1377" i="2"/>
  <c r="Y1379" i="2"/>
  <c r="Y1380" i="2"/>
  <c r="Y1381" i="2"/>
  <c r="Y1382" i="2"/>
  <c r="Y1383" i="2"/>
  <c r="Y1384" i="2"/>
  <c r="Y1385" i="2"/>
  <c r="Y1386" i="2"/>
  <c r="Y1387" i="2"/>
  <c r="Y1388" i="2"/>
  <c r="Y1389" i="2"/>
  <c r="Y1390" i="2"/>
  <c r="Y1391" i="2"/>
  <c r="Y1400" i="2"/>
  <c r="Y1401" i="2"/>
  <c r="Y1402" i="2"/>
  <c r="Y1403" i="2"/>
  <c r="Y1404" i="2"/>
  <c r="Y1405" i="2"/>
  <c r="Y1406" i="2"/>
  <c r="Y1393" i="2"/>
  <c r="Y1395" i="2"/>
  <c r="Y1396" i="2"/>
  <c r="Y1398" i="2"/>
  <c r="Y1399" i="2"/>
  <c r="Y1392"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07" i="2"/>
  <c r="Y1408" i="2"/>
  <c r="Y1409" i="2"/>
  <c r="Y1410" i="2"/>
  <c r="Y1443" i="2"/>
  <c r="Y1444" i="2"/>
  <c r="Y1445" i="2"/>
  <c r="Y1447" i="2"/>
  <c r="Y1446" i="2"/>
  <c r="Y1448" i="2"/>
  <c r="Y1449" i="2"/>
  <c r="Y1450" i="2"/>
  <c r="Y1452" i="2"/>
  <c r="Y1453" i="2"/>
  <c r="Y1454" i="2"/>
  <c r="Y1455" i="2"/>
  <c r="Y1456" i="2"/>
  <c r="Y1451" i="2"/>
  <c r="Y1457" i="2"/>
  <c r="Y1458" i="2"/>
  <c r="Y1459" i="2"/>
  <c r="Y1460" i="2"/>
  <c r="Y1461" i="2"/>
  <c r="Y1462" i="2"/>
  <c r="Y1463" i="2"/>
  <c r="Y1464" i="2"/>
  <c r="Y1465" i="2"/>
  <c r="Y1466" i="2"/>
  <c r="Y1467" i="2"/>
  <c r="Y1468" i="2"/>
  <c r="Y1469" i="2"/>
  <c r="Y1470" i="2"/>
  <c r="Y1471" i="2"/>
  <c r="Y1472" i="2"/>
  <c r="Y1473" i="2"/>
  <c r="Y1476" i="2"/>
  <c r="Y1477" i="2"/>
  <c r="Y1478" i="2"/>
  <c r="Y1479" i="2"/>
  <c r="Z1278" i="2"/>
  <c r="Z1290" i="2"/>
  <c r="Z1291" i="2"/>
  <c r="Z1292" i="2"/>
  <c r="Z1293" i="2"/>
  <c r="Z1294" i="2"/>
  <c r="Z1295" i="2"/>
  <c r="Z1296" i="2"/>
  <c r="Z1297" i="2"/>
  <c r="Z1298" i="2"/>
  <c r="Z1299" i="2"/>
  <c r="Z1300" i="2"/>
  <c r="Z1301" i="2"/>
  <c r="Z1302" i="2"/>
  <c r="Z1303" i="2"/>
  <c r="Z1304" i="2"/>
  <c r="Z1305" i="2"/>
  <c r="Z1307" i="2"/>
  <c r="Z1308" i="2"/>
  <c r="Z1309" i="2"/>
  <c r="Z1306" i="2"/>
  <c r="Z1310" i="2"/>
  <c r="Z1312" i="2"/>
  <c r="Z1313" i="2"/>
  <c r="Z1316" i="2"/>
  <c r="Z1317" i="2"/>
  <c r="Z1314" i="2"/>
  <c r="Z1311" i="2"/>
  <c r="Z1315" i="2"/>
  <c r="Z1319" i="2"/>
  <c r="Z1320" i="2"/>
  <c r="Z1321" i="2"/>
  <c r="Z1322" i="2"/>
  <c r="Z1327" i="2"/>
  <c r="Z1325" i="2"/>
  <c r="Z1324" i="2"/>
  <c r="Z1326" i="2"/>
  <c r="Z1331" i="2"/>
  <c r="Z1328" i="2"/>
  <c r="Z1329" i="2"/>
  <c r="Z1330" i="2"/>
  <c r="Z1334" i="2"/>
  <c r="Z1335" i="2"/>
  <c r="Z1337" i="2"/>
  <c r="Z1338" i="2"/>
  <c r="Z1339" i="2"/>
  <c r="Z1340" i="2"/>
  <c r="Z1341" i="2"/>
  <c r="Z1342" i="2"/>
  <c r="Z1333" i="2"/>
  <c r="Z1343" i="2"/>
  <c r="Z1336" i="2"/>
  <c r="Z1344" i="2"/>
  <c r="Z1345" i="2"/>
  <c r="Z1347" i="2"/>
  <c r="Z1348" i="2"/>
  <c r="Z1349" i="2"/>
  <c r="Z1350" i="2"/>
  <c r="Z1351" i="2"/>
  <c r="Z1346" i="2"/>
  <c r="Z1364" i="2"/>
  <c r="Z1365" i="2"/>
  <c r="Z1366" i="2"/>
  <c r="Z1352" i="2"/>
  <c r="Z1353" i="2"/>
  <c r="Z1354" i="2"/>
  <c r="Z1355" i="2"/>
  <c r="Z1356" i="2"/>
  <c r="Z1357" i="2"/>
  <c r="Z1358" i="2"/>
  <c r="Z1359" i="2"/>
  <c r="Z1360" i="2"/>
  <c r="Z1361" i="2"/>
  <c r="Z1362" i="2"/>
  <c r="Z1363" i="2"/>
  <c r="Z1367" i="2"/>
  <c r="Z1368" i="2"/>
  <c r="Z1369" i="2"/>
  <c r="Z1371" i="2"/>
  <c r="Z1372" i="2"/>
  <c r="Z1370" i="2"/>
  <c r="Z1373" i="2"/>
  <c r="Z1374" i="2"/>
  <c r="Z1378" i="2"/>
  <c r="Z1475" i="2"/>
  <c r="Z1375" i="2"/>
  <c r="Z1376" i="2"/>
  <c r="Z1377" i="2"/>
  <c r="Z1379" i="2"/>
  <c r="Z1380" i="2"/>
  <c r="Z1381" i="2"/>
  <c r="Z1382" i="2"/>
  <c r="Z1383" i="2"/>
  <c r="Z1384" i="2"/>
  <c r="Z1385" i="2"/>
  <c r="Z1386" i="2"/>
  <c r="Z1387" i="2"/>
  <c r="Z1388" i="2"/>
  <c r="Z1389" i="2"/>
  <c r="Z1390" i="2"/>
  <c r="Z1391" i="2"/>
  <c r="Z1400" i="2"/>
  <c r="Z1401" i="2"/>
  <c r="Z1402" i="2"/>
  <c r="Z1403" i="2"/>
  <c r="Z1404" i="2"/>
  <c r="Z1405" i="2"/>
  <c r="Z1406" i="2"/>
  <c r="Z1393" i="2"/>
  <c r="Z1395" i="2"/>
  <c r="Z1396" i="2"/>
  <c r="Z1398" i="2"/>
  <c r="Z1399" i="2"/>
  <c r="Z1392"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07" i="2"/>
  <c r="Z1408" i="2"/>
  <c r="Z1409" i="2"/>
  <c r="Z1410" i="2"/>
  <c r="Z1443" i="2"/>
  <c r="Z1444" i="2"/>
  <c r="Z1445" i="2"/>
  <c r="Z1447" i="2"/>
  <c r="Z1446" i="2"/>
  <c r="Z1448" i="2"/>
  <c r="Z1449" i="2"/>
  <c r="Z1450" i="2"/>
  <c r="Z1452" i="2"/>
  <c r="Z1453" i="2"/>
  <c r="Z1454" i="2"/>
  <c r="Z1455" i="2"/>
  <c r="Z1456" i="2"/>
  <c r="Z1451" i="2"/>
  <c r="Z1457" i="2"/>
  <c r="Z1458" i="2"/>
  <c r="Z1459" i="2"/>
  <c r="Z1460" i="2"/>
  <c r="Z1461" i="2"/>
  <c r="Z1462" i="2"/>
  <c r="Z1463" i="2"/>
  <c r="Z1464" i="2"/>
  <c r="Z1465" i="2"/>
  <c r="Z1466" i="2"/>
  <c r="Z1467" i="2"/>
  <c r="Z1468" i="2"/>
  <c r="Z1469" i="2"/>
  <c r="Z1470" i="2"/>
  <c r="Z1471" i="2"/>
  <c r="Z1472" i="2"/>
  <c r="Z1473" i="2"/>
  <c r="Z1476" i="2"/>
  <c r="Z1477" i="2"/>
  <c r="Z1478" i="2"/>
  <c r="Z1479" i="2"/>
  <c r="E1257" i="13"/>
  <c r="E1258" i="13"/>
  <c r="E1259" i="13"/>
  <c r="E1260" i="13"/>
  <c r="E1261" i="13"/>
  <c r="E1262" i="13"/>
  <c r="E1263" i="13"/>
  <c r="E1264" i="13"/>
  <c r="E1265" i="13"/>
  <c r="E1266" i="13"/>
  <c r="E1267" i="13"/>
  <c r="D1257" i="13"/>
  <c r="D1258" i="13"/>
  <c r="D1259" i="13"/>
  <c r="D1260" i="13"/>
  <c r="D1261" i="13"/>
  <c r="D1262" i="13"/>
  <c r="D1263" i="13"/>
  <c r="D1264" i="13"/>
  <c r="D1265" i="13"/>
  <c r="D1266" i="13"/>
  <c r="D1267" i="13"/>
  <c r="G1267" i="13" l="1" a="1"/>
  <c r="G1267" i="13" s="1"/>
  <c r="G1266" i="13" a="1"/>
  <c r="G1266" i="13" s="1"/>
  <c r="F1264" i="13" a="1"/>
  <c r="F1264" i="13" s="1"/>
  <c r="F1265" i="13" a="1"/>
  <c r="F1265" i="13" s="1"/>
  <c r="F1263" i="13" a="1"/>
  <c r="F1263" i="13" s="1"/>
  <c r="G1261" i="13" a="1"/>
  <c r="G1261" i="13" s="1"/>
  <c r="G1260" i="13" a="1"/>
  <c r="G1260" i="13" s="1"/>
  <c r="G1259" i="13" a="1"/>
  <c r="G1259" i="13" s="1"/>
  <c r="F1258" i="13" a="1"/>
  <c r="F1258" i="13" s="1"/>
  <c r="G1257" i="13" a="1"/>
  <c r="G1257" i="13" s="1"/>
  <c r="G1262" i="13" a="1"/>
  <c r="G1262" i="13" s="1"/>
  <c r="F1259" i="13" a="1"/>
  <c r="F1259" i="13" s="1"/>
  <c r="F1260" i="13" a="1"/>
  <c r="F1260" i="13" s="1"/>
  <c r="F1261" i="13" a="1"/>
  <c r="F1261" i="13" s="1"/>
  <c r="F1262" i="13" a="1"/>
  <c r="F1262" i="13" s="1"/>
  <c r="G1258" i="13" a="1"/>
  <c r="G1258" i="13" s="1"/>
  <c r="G1263" i="13" a="1"/>
  <c r="G1263" i="13" s="1"/>
  <c r="G1264" i="13" a="1"/>
  <c r="G1264" i="13" s="1"/>
  <c r="F1266" i="13" a="1"/>
  <c r="F1266" i="13" s="1"/>
  <c r="G1265" i="13" a="1"/>
  <c r="G1265" i="13" s="1"/>
  <c r="F1257" i="13" a="1"/>
  <c r="F1257" i="13" s="1"/>
  <c r="F1267" i="13" a="1"/>
  <c r="F1267" i="13" s="1"/>
  <c r="E1197" i="13" l="1"/>
  <c r="E1198" i="13"/>
  <c r="E1199" i="13"/>
  <c r="E1200" i="13"/>
  <c r="E1201" i="13"/>
  <c r="E1202" i="13"/>
  <c r="E1203" i="13"/>
  <c r="E1204" i="13"/>
  <c r="E1205" i="13"/>
  <c r="G1205" i="13" s="1" a="1"/>
  <c r="G1205" i="13" s="1"/>
  <c r="E1206" i="13"/>
  <c r="E1207" i="13"/>
  <c r="F1207" i="13" s="1" a="1"/>
  <c r="F1207" i="13" s="1"/>
  <c r="E1208" i="13"/>
  <c r="G1208" i="13" s="1" a="1"/>
  <c r="G1208" i="13" s="1"/>
  <c r="E1209" i="13"/>
  <c r="F1209" i="13" s="1" a="1"/>
  <c r="F1209" i="13" s="1"/>
  <c r="E1210" i="13"/>
  <c r="E1211" i="13"/>
  <c r="E1212" i="13"/>
  <c r="E1213" i="13"/>
  <c r="E1214" i="13"/>
  <c r="E1215" i="13"/>
  <c r="E1216" i="13"/>
  <c r="E1217" i="13"/>
  <c r="E1218" i="13"/>
  <c r="E1219" i="13"/>
  <c r="E1220" i="13"/>
  <c r="E1221" i="13"/>
  <c r="E1222" i="13"/>
  <c r="E1223" i="13"/>
  <c r="E1224" i="13"/>
  <c r="E1225" i="13"/>
  <c r="E1226" i="13"/>
  <c r="E1227" i="13"/>
  <c r="G1227" i="13" s="1" a="1"/>
  <c r="G1227" i="13" s="1"/>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F1252" i="13" s="1" a="1"/>
  <c r="F1252" i="13" s="1"/>
  <c r="E1253" i="13"/>
  <c r="G1253" i="13" s="1" a="1"/>
  <c r="G1253" i="13" s="1"/>
  <c r="E1254" i="13"/>
  <c r="E1255" i="13"/>
  <c r="E1256" i="13"/>
  <c r="D1197" i="13"/>
  <c r="D1198" i="13"/>
  <c r="D1199" i="13"/>
  <c r="D1200" i="13"/>
  <c r="D1201" i="13"/>
  <c r="D1202" i="13"/>
  <c r="D1203" i="13"/>
  <c r="D1204" i="13"/>
  <c r="D1205" i="13"/>
  <c r="D1206" i="13"/>
  <c r="D1207" i="13"/>
  <c r="D1208" i="13"/>
  <c r="D1209" i="13"/>
  <c r="D1210" i="13"/>
  <c r="D1211" i="13"/>
  <c r="D1212" i="13"/>
  <c r="D1213" i="13"/>
  <c r="D1214" i="13"/>
  <c r="D1215" i="13"/>
  <c r="D1216" i="13"/>
  <c r="D1217" i="13"/>
  <c r="D1218" i="13"/>
  <c r="D1219" i="13"/>
  <c r="D1220" i="13"/>
  <c r="D1221" i="13"/>
  <c r="D1222" i="13"/>
  <c r="D1223" i="13"/>
  <c r="D1224" i="13"/>
  <c r="D1225" i="13"/>
  <c r="D1226" i="13"/>
  <c r="D1227" i="13"/>
  <c r="D1228" i="13"/>
  <c r="D1229" i="13"/>
  <c r="D1230" i="13"/>
  <c r="D1231" i="13"/>
  <c r="D1232" i="13"/>
  <c r="D1233" i="13"/>
  <c r="D1234" i="13"/>
  <c r="D1235" i="13"/>
  <c r="D1236" i="13"/>
  <c r="D1237" i="13"/>
  <c r="D1238" i="13"/>
  <c r="D1239" i="13"/>
  <c r="D1240" i="13"/>
  <c r="D1241" i="13"/>
  <c r="D1242" i="13"/>
  <c r="D1243" i="13"/>
  <c r="D1244" i="13"/>
  <c r="D1245" i="13"/>
  <c r="D1246" i="13"/>
  <c r="D1247" i="13"/>
  <c r="D1248" i="13"/>
  <c r="D1249" i="13"/>
  <c r="D1250" i="13"/>
  <c r="D1251" i="13"/>
  <c r="D1252" i="13"/>
  <c r="D1253" i="13"/>
  <c r="D1254" i="13"/>
  <c r="D1255" i="13"/>
  <c r="D1256" i="13"/>
  <c r="X1209" i="2"/>
  <c r="X1215" i="2"/>
  <c r="X1216" i="2"/>
  <c r="X1220" i="2"/>
  <c r="X1221" i="2"/>
  <c r="X1222" i="2"/>
  <c r="X1223" i="2"/>
  <c r="X1224" i="2"/>
  <c r="X1225" i="2"/>
  <c r="X1226" i="2"/>
  <c r="X1227" i="2"/>
  <c r="X1228" i="2"/>
  <c r="X1217" i="2"/>
  <c r="X1230" i="2"/>
  <c r="X1219" i="2"/>
  <c r="X1229" i="2"/>
  <c r="X1218" i="2"/>
  <c r="X1232" i="2"/>
  <c r="X1231" i="2"/>
  <c r="X1233" i="2"/>
  <c r="X1235" i="2"/>
  <c r="X1236" i="2"/>
  <c r="X1237" i="2"/>
  <c r="X1234" i="2"/>
  <c r="X1238" i="2"/>
  <c r="X1281" i="2"/>
  <c r="X1282" i="2"/>
  <c r="X1283" i="2"/>
  <c r="X1284" i="2"/>
  <c r="X1285" i="2"/>
  <c r="X1286" i="2"/>
  <c r="X1243" i="2"/>
  <c r="X1244" i="2"/>
  <c r="X1245" i="2"/>
  <c r="X1246" i="2"/>
  <c r="X1247" i="2"/>
  <c r="X1248" i="2"/>
  <c r="X1249" i="2"/>
  <c r="X1250" i="2"/>
  <c r="X1251" i="2"/>
  <c r="X1239" i="2"/>
  <c r="X1242" i="2"/>
  <c r="X1241" i="2"/>
  <c r="X1240" i="2"/>
  <c r="X1253" i="2"/>
  <c r="X1254" i="2"/>
  <c r="X1255" i="2"/>
  <c r="X1256" i="2"/>
  <c r="X1257" i="2"/>
  <c r="X1258" i="2"/>
  <c r="X1266" i="2"/>
  <c r="X1267" i="2"/>
  <c r="X1268" i="2"/>
  <c r="X1269" i="2"/>
  <c r="X1270" i="2"/>
  <c r="X1271" i="2"/>
  <c r="X1259" i="2"/>
  <c r="X1252" i="2"/>
  <c r="X1260" i="2"/>
  <c r="X1261" i="2"/>
  <c r="X1262" i="2"/>
  <c r="X1263" i="2"/>
  <c r="X1264" i="2"/>
  <c r="X1265" i="2"/>
  <c r="X1272" i="2"/>
  <c r="X1274" i="2"/>
  <c r="X1287" i="2"/>
  <c r="X1279" i="2"/>
  <c r="X1280" i="2"/>
  <c r="X1288" i="2"/>
  <c r="X1289" i="2"/>
  <c r="X1275" i="2"/>
  <c r="X1276" i="2"/>
  <c r="X1277" i="2"/>
  <c r="Y1209" i="2"/>
  <c r="Y1215" i="2"/>
  <c r="Y1216" i="2"/>
  <c r="Y1220" i="2"/>
  <c r="Y1221" i="2"/>
  <c r="Y1222" i="2"/>
  <c r="Y1223" i="2"/>
  <c r="Y1224" i="2"/>
  <c r="Y1225" i="2"/>
  <c r="Y1226" i="2"/>
  <c r="Y1227" i="2"/>
  <c r="Y1228" i="2"/>
  <c r="Y1217" i="2"/>
  <c r="Y1230" i="2"/>
  <c r="Y1219" i="2"/>
  <c r="Y1229" i="2"/>
  <c r="Y1218" i="2"/>
  <c r="Y1232" i="2"/>
  <c r="Y1231" i="2"/>
  <c r="Y1233" i="2"/>
  <c r="Y1235" i="2"/>
  <c r="Y1236" i="2"/>
  <c r="Y1237" i="2"/>
  <c r="Y1234" i="2"/>
  <c r="Y1238" i="2"/>
  <c r="Y1281" i="2"/>
  <c r="Y1282" i="2"/>
  <c r="Y1283" i="2"/>
  <c r="Y1284" i="2"/>
  <c r="Y1285" i="2"/>
  <c r="Y1286" i="2"/>
  <c r="Y1243" i="2"/>
  <c r="Y1244" i="2"/>
  <c r="Y1245" i="2"/>
  <c r="Y1246" i="2"/>
  <c r="Y1247" i="2"/>
  <c r="Y1248" i="2"/>
  <c r="Y1249" i="2"/>
  <c r="Y1250" i="2"/>
  <c r="Y1251" i="2"/>
  <c r="Y1239" i="2"/>
  <c r="Y1242" i="2"/>
  <c r="Y1241" i="2"/>
  <c r="Y1240" i="2"/>
  <c r="Y1253" i="2"/>
  <c r="Y1254" i="2"/>
  <c r="Y1255" i="2"/>
  <c r="Y1256" i="2"/>
  <c r="Y1257" i="2"/>
  <c r="Y1258" i="2"/>
  <c r="Y1266" i="2"/>
  <c r="Y1267" i="2"/>
  <c r="Y1268" i="2"/>
  <c r="Y1269" i="2"/>
  <c r="Y1270" i="2"/>
  <c r="Y1271" i="2"/>
  <c r="Y1259" i="2"/>
  <c r="Y1252" i="2"/>
  <c r="Y1260" i="2"/>
  <c r="Y1261" i="2"/>
  <c r="Y1262" i="2"/>
  <c r="Y1263" i="2"/>
  <c r="Y1264" i="2"/>
  <c r="Y1265" i="2"/>
  <c r="Y1272" i="2"/>
  <c r="Y1274" i="2"/>
  <c r="Y1287" i="2"/>
  <c r="Y1279" i="2"/>
  <c r="Y1280" i="2"/>
  <c r="Y1288" i="2"/>
  <c r="Y1289" i="2"/>
  <c r="Y1275" i="2"/>
  <c r="Y1276" i="2"/>
  <c r="Y1277" i="2"/>
  <c r="Z1209" i="2"/>
  <c r="Z1215" i="2"/>
  <c r="Z1216" i="2"/>
  <c r="Z1220" i="2"/>
  <c r="Z1221" i="2"/>
  <c r="Z1222" i="2"/>
  <c r="Z1223" i="2"/>
  <c r="Z1224" i="2"/>
  <c r="Z1225" i="2"/>
  <c r="Z1226" i="2"/>
  <c r="Z1227" i="2"/>
  <c r="Z1228" i="2"/>
  <c r="Z1217" i="2"/>
  <c r="Z1230" i="2"/>
  <c r="Z1219" i="2"/>
  <c r="Z1229" i="2"/>
  <c r="Z1218" i="2"/>
  <c r="Z1232" i="2"/>
  <c r="Z1231" i="2"/>
  <c r="Z1233" i="2"/>
  <c r="Z1235" i="2"/>
  <c r="Z1236" i="2"/>
  <c r="Z1237" i="2"/>
  <c r="Z1234" i="2"/>
  <c r="Z1238" i="2"/>
  <c r="Z1281" i="2"/>
  <c r="Z1282" i="2"/>
  <c r="Z1283" i="2"/>
  <c r="Z1284" i="2"/>
  <c r="Z1285" i="2"/>
  <c r="Z1286" i="2"/>
  <c r="Z1243" i="2"/>
  <c r="Z1244" i="2"/>
  <c r="Z1245" i="2"/>
  <c r="Z1246" i="2"/>
  <c r="Z1247" i="2"/>
  <c r="Z1248" i="2"/>
  <c r="Z1249" i="2"/>
  <c r="Z1250" i="2"/>
  <c r="Z1251" i="2"/>
  <c r="Z1239" i="2"/>
  <c r="Z1242" i="2"/>
  <c r="Z1241" i="2"/>
  <c r="Z1240" i="2"/>
  <c r="Z1253" i="2"/>
  <c r="Z1254" i="2"/>
  <c r="Z1255" i="2"/>
  <c r="Z1256" i="2"/>
  <c r="Z1257" i="2"/>
  <c r="Z1258" i="2"/>
  <c r="Z1266" i="2"/>
  <c r="Z1267" i="2"/>
  <c r="Z1268" i="2"/>
  <c r="Z1269" i="2"/>
  <c r="Z1270" i="2"/>
  <c r="Z1271" i="2"/>
  <c r="Z1259" i="2"/>
  <c r="Z1252" i="2"/>
  <c r="Z1260" i="2"/>
  <c r="Z1261" i="2"/>
  <c r="Z1262" i="2"/>
  <c r="Z1263" i="2"/>
  <c r="Z1264" i="2"/>
  <c r="Z1265" i="2"/>
  <c r="Z1272" i="2"/>
  <c r="Z1274" i="2"/>
  <c r="Z1287" i="2"/>
  <c r="Z1279" i="2"/>
  <c r="Z1280" i="2"/>
  <c r="Z1288" i="2"/>
  <c r="Z1289" i="2"/>
  <c r="Z1275" i="2"/>
  <c r="Z1276" i="2"/>
  <c r="Z1277" i="2"/>
  <c r="X1212" i="2"/>
  <c r="Y1212" i="2"/>
  <c r="Z1212" i="2"/>
  <c r="X1211" i="2"/>
  <c r="Y1211" i="2"/>
  <c r="Z1211" i="2"/>
  <c r="X1199" i="2"/>
  <c r="X1200" i="2"/>
  <c r="X1201" i="2"/>
  <c r="X1202" i="2"/>
  <c r="X1203" i="2"/>
  <c r="X1204" i="2"/>
  <c r="X1205" i="2"/>
  <c r="X1206" i="2"/>
  <c r="X1207" i="2"/>
  <c r="Y1199" i="2"/>
  <c r="Y1200" i="2"/>
  <c r="Y1201" i="2"/>
  <c r="Y1202" i="2"/>
  <c r="Y1203" i="2"/>
  <c r="Y1204" i="2"/>
  <c r="Y1205" i="2"/>
  <c r="Y1206" i="2"/>
  <c r="Y1207" i="2"/>
  <c r="Z1199" i="2"/>
  <c r="Z1200" i="2"/>
  <c r="Z1201" i="2"/>
  <c r="Z1202" i="2"/>
  <c r="Z1203" i="2"/>
  <c r="Z1204" i="2"/>
  <c r="Z1205" i="2"/>
  <c r="Z1206" i="2"/>
  <c r="Z1207" i="2"/>
  <c r="X1208" i="2"/>
  <c r="Y1208" i="2"/>
  <c r="Z1208" i="2"/>
  <c r="X1210" i="2"/>
  <c r="Y1210" i="2"/>
  <c r="Z1210" i="2"/>
  <c r="X1214" i="2"/>
  <c r="Y1214" i="2"/>
  <c r="Z1214" i="2"/>
  <c r="X1213" i="2"/>
  <c r="Y1213" i="2"/>
  <c r="Z1213" i="2"/>
  <c r="G1255" i="13" l="1" a="1"/>
  <c r="G1255" i="13" s="1"/>
  <c r="G1254" i="13" a="1"/>
  <c r="G1254" i="13" s="1"/>
  <c r="F1251" i="13" a="1"/>
  <c r="F1251" i="13" s="1"/>
  <c r="G1211" i="13" a="1"/>
  <c r="G1211" i="13" s="1"/>
  <c r="F1250" i="13" a="1"/>
  <c r="F1250" i="13" s="1"/>
  <c r="G1210" i="13" a="1"/>
  <c r="G1210" i="13" s="1"/>
  <c r="G1246" i="13" a="1"/>
  <c r="G1246" i="13" s="1"/>
  <c r="G1206" i="13" a="1"/>
  <c r="G1206" i="13" s="1"/>
  <c r="G1204" i="13" a="1"/>
  <c r="G1204" i="13" s="1"/>
  <c r="G1245" i="13" a="1"/>
  <c r="G1245" i="13" s="1"/>
  <c r="G1243" i="13" a="1"/>
  <c r="G1243" i="13" s="1"/>
  <c r="G1203" i="13" a="1"/>
  <c r="G1203" i="13" s="1"/>
  <c r="F1242" i="13" a="1"/>
  <c r="F1242" i="13" s="1"/>
  <c r="G1200" i="13" a="1"/>
  <c r="G1200" i="13" s="1"/>
  <c r="G1241" i="13" a="1"/>
  <c r="G1241" i="13" s="1"/>
  <c r="G1239" i="13" a="1"/>
  <c r="G1239" i="13" s="1"/>
  <c r="G1199" i="13" a="1"/>
  <c r="G1199" i="13" s="1"/>
  <c r="G1249" i="13" a="1"/>
  <c r="G1249" i="13" s="1"/>
  <c r="G1247" i="13" a="1"/>
  <c r="G1247" i="13" s="1"/>
  <c r="G1240" i="13" a="1"/>
  <c r="G1240" i="13" s="1"/>
  <c r="G1238" i="13" a="1"/>
  <c r="G1238" i="13" s="1"/>
  <c r="G1198" i="13" a="1"/>
  <c r="G1198" i="13" s="1"/>
  <c r="G1237" i="13" a="1"/>
  <c r="G1237" i="13" s="1"/>
  <c r="G1197" i="13" a="1"/>
  <c r="G1197" i="13" s="1"/>
  <c r="G1256" i="13" a="1"/>
  <c r="G1256" i="13" s="1"/>
  <c r="F1220" i="13" a="1"/>
  <c r="F1220" i="13" s="1"/>
  <c r="F1231" i="13" a="1"/>
  <c r="F1231" i="13" s="1"/>
  <c r="G1229" i="13" a="1"/>
  <c r="G1229" i="13" s="1"/>
  <c r="F1217" i="13" a="1"/>
  <c r="F1217" i="13" s="1"/>
  <c r="F1218" i="13" a="1"/>
  <c r="F1218" i="13" s="1"/>
  <c r="F1228" i="13" a="1"/>
  <c r="F1228" i="13" s="1"/>
  <c r="F1216" i="13" a="1"/>
  <c r="F1216" i="13" s="1"/>
  <c r="G1215" i="13" a="1"/>
  <c r="G1215" i="13" s="1"/>
  <c r="G1219" i="13" a="1"/>
  <c r="G1219" i="13" s="1"/>
  <c r="G1226" i="13" a="1"/>
  <c r="G1226" i="13" s="1"/>
  <c r="F1214" i="13" a="1"/>
  <c r="F1214" i="13" s="1"/>
  <c r="G1244" i="13" a="1"/>
  <c r="G1244" i="13" s="1"/>
  <c r="G1232" i="13" a="1"/>
  <c r="G1232" i="13" s="1"/>
  <c r="G1225" i="13" a="1"/>
  <c r="G1225" i="13" s="1"/>
  <c r="G1213" i="13" a="1"/>
  <c r="G1213" i="13" s="1"/>
  <c r="G1248" i="13" a="1"/>
  <c r="G1248" i="13" s="1"/>
  <c r="G1236" i="13" a="1"/>
  <c r="G1236" i="13" s="1"/>
  <c r="G1224" i="13" a="1"/>
  <c r="G1224" i="13" s="1"/>
  <c r="F1212" i="13" a="1"/>
  <c r="F1212" i="13" s="1"/>
  <c r="G1235" i="13" a="1"/>
  <c r="G1235" i="13" s="1"/>
  <c r="G1223" i="13" a="1"/>
  <c r="G1223" i="13" s="1"/>
  <c r="G1230" i="13" a="1"/>
  <c r="G1230" i="13" s="1"/>
  <c r="F1234" i="13" a="1"/>
  <c r="F1234" i="13" s="1"/>
  <c r="G1233" i="13" a="1"/>
  <c r="G1233" i="13" s="1"/>
  <c r="F1221" i="13" a="1"/>
  <c r="F1221" i="13" s="1"/>
  <c r="G1242" i="13" a="1"/>
  <c r="G1242" i="13" s="1"/>
  <c r="G1228" i="13" a="1"/>
  <c r="G1228" i="13" s="1"/>
  <c r="F1206" i="13" a="1"/>
  <c r="F1206" i="13" s="1"/>
  <c r="F1226" i="13" a="1"/>
  <c r="F1226" i="13" s="1"/>
  <c r="F1248" i="13" a="1"/>
  <c r="F1248" i="13" s="1"/>
  <c r="G1216" i="13" a="1"/>
  <c r="G1216" i="13" s="1"/>
  <c r="G1221" i="13" a="1"/>
  <c r="G1221" i="13" s="1"/>
  <c r="G1222" i="13" a="1"/>
  <c r="G1222" i="13" s="1"/>
  <c r="F1222" i="13" a="1"/>
  <c r="F1222" i="13" s="1"/>
  <c r="G1202" i="13" a="1"/>
  <c r="G1202" i="13" s="1"/>
  <c r="F1202" i="13" a="1"/>
  <c r="F1202" i="13" s="1"/>
  <c r="G1201" i="13" a="1"/>
  <c r="G1201" i="13" s="1"/>
  <c r="F1201" i="13" a="1"/>
  <c r="F1201" i="13" s="1"/>
  <c r="G1214" i="13" a="1"/>
  <c r="G1214" i="13" s="1"/>
  <c r="F1208" i="13" a="1"/>
  <c r="F1208" i="13" s="1"/>
  <c r="F1229" i="13" a="1"/>
  <c r="F1229" i="13" s="1"/>
  <c r="F1246" i="13" a="1"/>
  <c r="F1246" i="13" s="1"/>
  <c r="G1209" i="13" a="1"/>
  <c r="G1209" i="13" s="1"/>
  <c r="F1236" i="13" a="1"/>
  <c r="F1236" i="13" s="1"/>
  <c r="G1218" i="13" a="1"/>
  <c r="G1218" i="13" s="1"/>
  <c r="F1199" i="13" a="1"/>
  <c r="F1199" i="13" s="1"/>
  <c r="G1220" i="13" a="1"/>
  <c r="G1220" i="13" s="1"/>
  <c r="F1240" i="13" a="1"/>
  <c r="F1240" i="13" s="1"/>
  <c r="F1241" i="13" a="1"/>
  <c r="F1241" i="13" s="1"/>
  <c r="F1238" i="13" a="1"/>
  <c r="F1238" i="13" s="1"/>
  <c r="F1200" i="13" a="1"/>
  <c r="F1200" i="13" s="1"/>
  <c r="F1239" i="13" a="1"/>
  <c r="F1239" i="13" s="1"/>
  <c r="F1205" i="13" a="1"/>
  <c r="F1205" i="13" s="1"/>
  <c r="F1249" i="13" a="1"/>
  <c r="F1249" i="13" s="1"/>
  <c r="F1215" i="13" a="1"/>
  <c r="F1215" i="13" s="1"/>
  <c r="F1256" i="13" a="1"/>
  <c r="F1256" i="13" s="1"/>
  <c r="F1198" i="13" a="1"/>
  <c r="F1198" i="13" s="1"/>
  <c r="F1219" i="13" a="1"/>
  <c r="F1219" i="13" s="1"/>
  <c r="G1251" i="13" a="1"/>
  <c r="G1251" i="13" s="1"/>
  <c r="F1197" i="13" a="1"/>
  <c r="F1197" i="13" s="1"/>
  <c r="F1227" i="13" a="1"/>
  <c r="F1227" i="13" s="1"/>
  <c r="F1237" i="13" a="1"/>
  <c r="F1237" i="13" s="1"/>
  <c r="F1247" i="13" a="1"/>
  <c r="F1247" i="13" s="1"/>
  <c r="G1207" i="13" a="1"/>
  <c r="G1207" i="13" s="1"/>
  <c r="G1217" i="13" a="1"/>
  <c r="G1217" i="13" s="1"/>
  <c r="G1250" i="13" a="1"/>
  <c r="G1250" i="13" s="1"/>
  <c r="F1210" i="13" a="1"/>
  <c r="F1210" i="13" s="1"/>
  <c r="F1230" i="13" a="1"/>
  <c r="F1230" i="13" s="1"/>
  <c r="G1231" i="13" a="1"/>
  <c r="G1231" i="13" s="1"/>
  <c r="F1232" i="13" a="1"/>
  <c r="F1232" i="13" s="1"/>
  <c r="G1212" i="13" a="1"/>
  <c r="G1212" i="13" s="1"/>
  <c r="G1252" i="13" a="1"/>
  <c r="G1252" i="13" s="1"/>
  <c r="F1203" i="13" a="1"/>
  <c r="F1203" i="13" s="1"/>
  <c r="F1213" i="13" a="1"/>
  <c r="F1213" i="13" s="1"/>
  <c r="F1223" i="13" a="1"/>
  <c r="F1223" i="13" s="1"/>
  <c r="F1233" i="13" a="1"/>
  <c r="F1233" i="13" s="1"/>
  <c r="F1243" i="13" a="1"/>
  <c r="F1243" i="13" s="1"/>
  <c r="F1253" i="13" a="1"/>
  <c r="F1253" i="13" s="1"/>
  <c r="F1204" i="13" a="1"/>
  <c r="F1204" i="13" s="1"/>
  <c r="F1224" i="13" a="1"/>
  <c r="F1224" i="13" s="1"/>
  <c r="F1244" i="13" a="1"/>
  <c r="F1244" i="13" s="1"/>
  <c r="F1254" i="13" a="1"/>
  <c r="F1254" i="13" s="1"/>
  <c r="G1234" i="13" a="1"/>
  <c r="G1234" i="13" s="1"/>
  <c r="F1211" i="13" a="1"/>
  <c r="F1211" i="13" s="1"/>
  <c r="F1225" i="13" a="1"/>
  <c r="F1225" i="13" s="1"/>
  <c r="F1235" i="13" a="1"/>
  <c r="F1235" i="13" s="1"/>
  <c r="F1245" i="13" a="1"/>
  <c r="F1245" i="13" s="1"/>
  <c r="F1255" i="13" a="1"/>
  <c r="F1255" i="13" s="1"/>
  <c r="X1192" i="2"/>
  <c r="X1193" i="2"/>
  <c r="Y1192" i="2"/>
  <c r="Y1193" i="2"/>
  <c r="Z1192" i="2"/>
  <c r="Z1193" i="2"/>
  <c r="X1198" i="2" l="1"/>
  <c r="Y1198" i="2"/>
  <c r="Z1198" i="2"/>
  <c r="X1197" i="2"/>
  <c r="Y1197" i="2"/>
  <c r="Z1197" i="2"/>
  <c r="X1196" i="2"/>
  <c r="Y1196" i="2"/>
  <c r="Z1196" i="2"/>
  <c r="X1194" i="2"/>
  <c r="Y1194" i="2"/>
  <c r="Z1194" i="2"/>
  <c r="X1195" i="2"/>
  <c r="Y1195" i="2"/>
  <c r="Z1195" i="2"/>
  <c r="X1159" i="2" l="1"/>
  <c r="X1160" i="2"/>
  <c r="Y1159" i="2"/>
  <c r="Y1160" i="2"/>
  <c r="Z1159" i="2"/>
  <c r="Z1160" i="2"/>
  <c r="X1191" i="2" l="1"/>
  <c r="Y1191" i="2"/>
  <c r="Z1191" i="2"/>
  <c r="X1190" i="2"/>
  <c r="Y1190" i="2"/>
  <c r="Z1190" i="2"/>
  <c r="X1170" i="2"/>
  <c r="Y1170" i="2"/>
  <c r="Z1170" i="2"/>
  <c r="X1169" i="2"/>
  <c r="Y1169" i="2"/>
  <c r="Z1169" i="2"/>
  <c r="E1160" i="13" l="1"/>
  <c r="F1160" i="13" s="1" a="1"/>
  <c r="F1160" i="13" s="1"/>
  <c r="E1161" i="13"/>
  <c r="F1161" i="13" s="1" a="1"/>
  <c r="F1161" i="13" s="1"/>
  <c r="E1162" i="13"/>
  <c r="E1163" i="13"/>
  <c r="F1163" i="13" s="1" a="1"/>
  <c r="F1163" i="13" s="1"/>
  <c r="E1164" i="13"/>
  <c r="E1165" i="13"/>
  <c r="E1166" i="13"/>
  <c r="E1167" i="13"/>
  <c r="F1167" i="13" s="1" a="1"/>
  <c r="F1167" i="13" s="1"/>
  <c r="E1168" i="13"/>
  <c r="E1169" i="13"/>
  <c r="E1170" i="13"/>
  <c r="E1171" i="13"/>
  <c r="E1172" i="13"/>
  <c r="E1173" i="13"/>
  <c r="E1174" i="13"/>
  <c r="E1175" i="13"/>
  <c r="G1175" i="13" s="1" a="1"/>
  <c r="G1175" i="13" s="1"/>
  <c r="E1176" i="13"/>
  <c r="E1177" i="13"/>
  <c r="E1178" i="13"/>
  <c r="E1179" i="13"/>
  <c r="E1180" i="13"/>
  <c r="E1181" i="13"/>
  <c r="E1182" i="13"/>
  <c r="E1183" i="13"/>
  <c r="E1184" i="13"/>
  <c r="E1185" i="13"/>
  <c r="E1186" i="13"/>
  <c r="E1187" i="13"/>
  <c r="E1188" i="13"/>
  <c r="F1188" i="13" s="1" a="1"/>
  <c r="F1188" i="13" s="1"/>
  <c r="E1189" i="13"/>
  <c r="E1190" i="13"/>
  <c r="E1191" i="13"/>
  <c r="E1192" i="13"/>
  <c r="E1193" i="13"/>
  <c r="E1194" i="13"/>
  <c r="E1195" i="13"/>
  <c r="E1196" i="13"/>
  <c r="D1160" i="13"/>
  <c r="D1161" i="13"/>
  <c r="D1162" i="13"/>
  <c r="D1163" i="13"/>
  <c r="D1164" i="13"/>
  <c r="D1165" i="13"/>
  <c r="D1166" i="13"/>
  <c r="D1167" i="13"/>
  <c r="D1168" i="13"/>
  <c r="D1169" i="13"/>
  <c r="D1170" i="13"/>
  <c r="D1171" i="13"/>
  <c r="D1172" i="13"/>
  <c r="D1173" i="13"/>
  <c r="D1174" i="13"/>
  <c r="D1175" i="13"/>
  <c r="D1176" i="13"/>
  <c r="D1177" i="13"/>
  <c r="D1178" i="13"/>
  <c r="D1179" i="13"/>
  <c r="D1180" i="13"/>
  <c r="D1181" i="13"/>
  <c r="D1182" i="13"/>
  <c r="D1183" i="13"/>
  <c r="D1184" i="13"/>
  <c r="D1185" i="13"/>
  <c r="D1186" i="13"/>
  <c r="D1187" i="13"/>
  <c r="D1188" i="13"/>
  <c r="D1189" i="13"/>
  <c r="D1190" i="13"/>
  <c r="D1191" i="13"/>
  <c r="D1192" i="13"/>
  <c r="D1193" i="13"/>
  <c r="D1194" i="13"/>
  <c r="D1195" i="13"/>
  <c r="D1196" i="13"/>
  <c r="F1174" i="13" l="1" a="1"/>
  <c r="F1174" i="13" s="1"/>
  <c r="F1169" i="13" a="1"/>
  <c r="F1169" i="13" s="1"/>
  <c r="G1168" i="13" a="1"/>
  <c r="G1168" i="13" s="1"/>
  <c r="G1166" i="13" a="1"/>
  <c r="G1166" i="13" s="1"/>
  <c r="G1165" i="13" a="1"/>
  <c r="G1165" i="13" s="1"/>
  <c r="G1162" i="13" a="1"/>
  <c r="G1162" i="13" s="1"/>
  <c r="G1173" i="13" a="1"/>
  <c r="G1173" i="13" s="1"/>
  <c r="F1172" i="13" a="1"/>
  <c r="F1172" i="13" s="1"/>
  <c r="F1191" i="13" a="1"/>
  <c r="F1191" i="13" s="1"/>
  <c r="F1171" i="13" a="1"/>
  <c r="F1171" i="13" s="1"/>
  <c r="F1190" i="13" a="1"/>
  <c r="F1190" i="13" s="1"/>
  <c r="G1170" i="13" a="1"/>
  <c r="G1170" i="13" s="1"/>
  <c r="F1178" i="13" a="1"/>
  <c r="F1178" i="13" s="1"/>
  <c r="G1176" i="13" a="1"/>
  <c r="G1176" i="13" s="1"/>
  <c r="G1195" i="13" a="1"/>
  <c r="G1195" i="13" s="1"/>
  <c r="G1194" i="13" a="1"/>
  <c r="G1194" i="13" s="1"/>
  <c r="F1192" i="13" a="1"/>
  <c r="F1192" i="13" s="1"/>
  <c r="G1193" i="13" a="1"/>
  <c r="G1193" i="13" s="1"/>
  <c r="F1189" i="13" a="1"/>
  <c r="F1189" i="13" s="1"/>
  <c r="F1187" i="13" a="1"/>
  <c r="F1187" i="13" s="1"/>
  <c r="G1186" i="13" a="1"/>
  <c r="G1186" i="13" s="1"/>
  <c r="G1185" i="13" a="1"/>
  <c r="G1185" i="13" s="1"/>
  <c r="G1184" i="13" a="1"/>
  <c r="G1184" i="13" s="1"/>
  <c r="G1164" i="13" a="1"/>
  <c r="G1164" i="13" s="1"/>
  <c r="G1196" i="13" a="1"/>
  <c r="G1196" i="13" s="1"/>
  <c r="G1182" i="13" a="1"/>
  <c r="G1182" i="13" s="1"/>
  <c r="F1181" i="13" a="1"/>
  <c r="F1181" i="13" s="1"/>
  <c r="F1179" i="13" a="1"/>
  <c r="F1179" i="13" s="1"/>
  <c r="G1177" i="13" a="1"/>
  <c r="G1177" i="13" s="1"/>
  <c r="F1183" i="13" a="1"/>
  <c r="F1183" i="13" s="1"/>
  <c r="F1180" i="13" a="1"/>
  <c r="F1180" i="13" s="1"/>
  <c r="F1173" i="13" a="1"/>
  <c r="F1173" i="13" s="1"/>
  <c r="F1177" i="13" a="1"/>
  <c r="F1177" i="13" s="1"/>
  <c r="F1184" i="13" a="1"/>
  <c r="F1184" i="13" s="1"/>
  <c r="F1185" i="13" a="1"/>
  <c r="F1185" i="13" s="1"/>
  <c r="F1194" i="13" a="1"/>
  <c r="F1194" i="13" s="1"/>
  <c r="G1174" i="13" a="1"/>
  <c r="G1174" i="13" s="1"/>
  <c r="G1187" i="13" a="1"/>
  <c r="G1187" i="13" s="1"/>
  <c r="G1192" i="13" a="1"/>
  <c r="G1192" i="13" s="1"/>
  <c r="F1193" i="13" a="1"/>
  <c r="F1193" i="13" s="1"/>
  <c r="G1172" i="13" a="1"/>
  <c r="G1172" i="13" s="1"/>
  <c r="F1164" i="13" a="1"/>
  <c r="F1164" i="13" s="1"/>
  <c r="F1165" i="13" a="1"/>
  <c r="F1165" i="13" s="1"/>
  <c r="F1195" i="13" a="1"/>
  <c r="F1195" i="13" s="1"/>
  <c r="G1179" i="13" a="1"/>
  <c r="G1179" i="13" s="1"/>
  <c r="F1196" i="13" a="1"/>
  <c r="F1196" i="13" s="1"/>
  <c r="G1180" i="13" a="1"/>
  <c r="G1180" i="13" s="1"/>
  <c r="F1175" i="13" a="1"/>
  <c r="F1175" i="13" s="1"/>
  <c r="G1178" i="13" a="1"/>
  <c r="G1178" i="13" s="1"/>
  <c r="G1160" i="13" a="1"/>
  <c r="G1160" i="13" s="1"/>
  <c r="G1181" i="13" a="1"/>
  <c r="G1181" i="13" s="1"/>
  <c r="F1176" i="13" a="1"/>
  <c r="F1176" i="13" s="1"/>
  <c r="G1161" i="13" a="1"/>
  <c r="G1161" i="13" s="1"/>
  <c r="G1167" i="13" a="1"/>
  <c r="G1167" i="13" s="1"/>
  <c r="F1186" i="13" a="1"/>
  <c r="F1186" i="13" s="1"/>
  <c r="F1168" i="13" a="1"/>
  <c r="F1168" i="13" s="1"/>
  <c r="G1171" i="13" a="1"/>
  <c r="G1171" i="13" s="1"/>
  <c r="G1191" i="13" a="1"/>
  <c r="G1191" i="13" s="1"/>
  <c r="F1170" i="13" a="1"/>
  <c r="F1170" i="13" s="1"/>
  <c r="G1163" i="13" a="1"/>
  <c r="G1163" i="13" s="1"/>
  <c r="F1162" i="13" a="1"/>
  <c r="F1162" i="13" s="1"/>
  <c r="F1182" i="13" a="1"/>
  <c r="F1182" i="13" s="1"/>
  <c r="G1188" i="13" a="1"/>
  <c r="G1188" i="13" s="1"/>
  <c r="F1166" i="13" a="1"/>
  <c r="F1166" i="13" s="1"/>
  <c r="G1169" i="13" a="1"/>
  <c r="G1169" i="13" s="1"/>
  <c r="G1189" i="13" a="1"/>
  <c r="G1189" i="13" s="1"/>
  <c r="G1190" i="13" a="1"/>
  <c r="G1190" i="13" s="1"/>
  <c r="G1183" i="13" a="1"/>
  <c r="G1183" i="13" s="1"/>
  <c r="X1186" i="2" l="1"/>
  <c r="X1187" i="2"/>
  <c r="X1188" i="2"/>
  <c r="X1189" i="2"/>
  <c r="Y1186" i="2"/>
  <c r="Y1187" i="2"/>
  <c r="Y1188" i="2"/>
  <c r="Y1189" i="2"/>
  <c r="Z1186" i="2"/>
  <c r="Z1187" i="2"/>
  <c r="Z1188" i="2"/>
  <c r="Z1189" i="2"/>
  <c r="X1182" i="2"/>
  <c r="X1183" i="2"/>
  <c r="X1184" i="2"/>
  <c r="X1185" i="2"/>
  <c r="Y1182" i="2"/>
  <c r="Y1183" i="2"/>
  <c r="Y1184" i="2"/>
  <c r="Y1185" i="2"/>
  <c r="Z1182" i="2"/>
  <c r="Z1183" i="2"/>
  <c r="Z1184" i="2"/>
  <c r="Z1185" i="2"/>
  <c r="X1172" i="2"/>
  <c r="X1173" i="2"/>
  <c r="X1174" i="2"/>
  <c r="X1175" i="2"/>
  <c r="X1176" i="2"/>
  <c r="X1177" i="2"/>
  <c r="X1178" i="2"/>
  <c r="X1179" i="2"/>
  <c r="X1180" i="2"/>
  <c r="X1181" i="2"/>
  <c r="X1161" i="2"/>
  <c r="X1162" i="2"/>
  <c r="X1163" i="2"/>
  <c r="X1164" i="2"/>
  <c r="X1165" i="2"/>
  <c r="X1166" i="2"/>
  <c r="X1167" i="2"/>
  <c r="X1168" i="2"/>
  <c r="Y1172" i="2"/>
  <c r="Y1173" i="2"/>
  <c r="Y1174" i="2"/>
  <c r="Y1175" i="2"/>
  <c r="Y1176" i="2"/>
  <c r="Y1177" i="2"/>
  <c r="Y1178" i="2"/>
  <c r="Y1179" i="2"/>
  <c r="Y1180" i="2"/>
  <c r="Y1181" i="2"/>
  <c r="Y1161" i="2"/>
  <c r="Y1162" i="2"/>
  <c r="Y1163" i="2"/>
  <c r="Y1164" i="2"/>
  <c r="Y1165" i="2"/>
  <c r="Y1166" i="2"/>
  <c r="Y1167" i="2"/>
  <c r="Y1168" i="2"/>
  <c r="Z1172" i="2"/>
  <c r="Z1173" i="2"/>
  <c r="Z1174" i="2"/>
  <c r="Z1175" i="2"/>
  <c r="Z1176" i="2"/>
  <c r="Z1177" i="2"/>
  <c r="Z1178" i="2"/>
  <c r="Z1179" i="2"/>
  <c r="Z1180" i="2"/>
  <c r="Z1181" i="2"/>
  <c r="Z1161" i="2"/>
  <c r="Z1162" i="2"/>
  <c r="Z1163" i="2"/>
  <c r="Z1164" i="2"/>
  <c r="Z1165" i="2"/>
  <c r="Z1166" i="2"/>
  <c r="Z1167" i="2"/>
  <c r="Z1168" i="2"/>
  <c r="X1171" i="2"/>
  <c r="Y1171" i="2"/>
  <c r="Z1171" i="2"/>
  <c r="X1157" i="2" l="1"/>
  <c r="Y1157" i="2"/>
  <c r="Z1157" i="2"/>
  <c r="X1158" i="2"/>
  <c r="Y1158" i="2"/>
  <c r="Z1158" i="2"/>
  <c r="X1156" i="2"/>
  <c r="Y1156" i="2"/>
  <c r="Z1156" i="2"/>
  <c r="X1150" i="2"/>
  <c r="X1149" i="2"/>
  <c r="Y1150" i="2"/>
  <c r="Y1149" i="2"/>
  <c r="Z1150" i="2"/>
  <c r="Z1149" i="2"/>
  <c r="X1151" i="2" l="1"/>
  <c r="Y1151" i="2"/>
  <c r="Z1151" i="2"/>
  <c r="X1153" i="2"/>
  <c r="Y1153" i="2"/>
  <c r="Z1153" i="2"/>
  <c r="X1155" i="2"/>
  <c r="Y1155" i="2"/>
  <c r="Z1155" i="2"/>
  <c r="X1154" i="2"/>
  <c r="Y1154" i="2"/>
  <c r="Z1154" i="2"/>
  <c r="X1152" i="2"/>
  <c r="Y1152" i="2"/>
  <c r="Z1152" i="2"/>
  <c r="E1095" i="13"/>
  <c r="E1096" i="13"/>
  <c r="E1097" i="13"/>
  <c r="E1098" i="13"/>
  <c r="E1099" i="13"/>
  <c r="E1100" i="13"/>
  <c r="F1100" i="13" s="1" a="1"/>
  <c r="F1100" i="13" s="1"/>
  <c r="E1101" i="13"/>
  <c r="E1102" i="13"/>
  <c r="F1102" i="13" s="1" a="1"/>
  <c r="F1102" i="13" s="1"/>
  <c r="E1103" i="13"/>
  <c r="E1104" i="13"/>
  <c r="E1105" i="13"/>
  <c r="E1106" i="13"/>
  <c r="E1107" i="13"/>
  <c r="E1108" i="13"/>
  <c r="E1109" i="13"/>
  <c r="E1110" i="13"/>
  <c r="E1111" i="13"/>
  <c r="E1112" i="13"/>
  <c r="E1113" i="13"/>
  <c r="E1114" i="13"/>
  <c r="E1115" i="13"/>
  <c r="E1116" i="13"/>
  <c r="E1117" i="13"/>
  <c r="E1118" i="13"/>
  <c r="E1119" i="13"/>
  <c r="E1120" i="13"/>
  <c r="E1121" i="13"/>
  <c r="F1121" i="13" s="1" a="1"/>
  <c r="F1121" i="13" s="1"/>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D1095" i="13"/>
  <c r="D1096" i="13"/>
  <c r="D1097" i="13"/>
  <c r="D1098" i="13"/>
  <c r="D1099" i="13"/>
  <c r="D1100" i="13"/>
  <c r="D1101" i="13"/>
  <c r="D1102" i="13"/>
  <c r="D1103" i="13"/>
  <c r="D1104" i="13"/>
  <c r="D1105" i="13"/>
  <c r="D1106" i="13"/>
  <c r="D1107" i="13"/>
  <c r="D1108" i="13"/>
  <c r="D1109" i="13"/>
  <c r="D1110" i="13"/>
  <c r="D1111" i="13"/>
  <c r="D1112" i="13"/>
  <c r="D1113" i="13"/>
  <c r="D1114" i="13"/>
  <c r="D1115" i="13"/>
  <c r="D1116" i="13"/>
  <c r="D1117" i="13"/>
  <c r="D1118" i="13"/>
  <c r="D1119" i="13"/>
  <c r="D1120" i="13"/>
  <c r="D1121" i="13"/>
  <c r="D1122" i="13"/>
  <c r="D1123" i="13"/>
  <c r="D1124" i="13"/>
  <c r="D1125" i="13"/>
  <c r="D1126" i="13"/>
  <c r="D1127" i="13"/>
  <c r="D1128" i="13"/>
  <c r="D1129" i="13"/>
  <c r="D1130" i="13"/>
  <c r="D1131" i="13"/>
  <c r="D1132" i="13"/>
  <c r="D1133" i="13"/>
  <c r="D1134" i="13"/>
  <c r="D1135" i="13"/>
  <c r="D1136" i="13"/>
  <c r="D1137" i="13"/>
  <c r="D1138" i="13"/>
  <c r="D1139" i="13"/>
  <c r="D1140" i="13"/>
  <c r="D1141" i="13"/>
  <c r="D1142" i="13"/>
  <c r="D1143" i="13"/>
  <c r="D1144" i="13"/>
  <c r="D1145" i="13"/>
  <c r="D1146" i="13"/>
  <c r="D1147" i="13"/>
  <c r="D1148" i="13"/>
  <c r="D1149" i="13"/>
  <c r="D1150" i="13"/>
  <c r="D1151" i="13"/>
  <c r="D1152" i="13"/>
  <c r="D1153" i="13"/>
  <c r="D1154" i="13"/>
  <c r="D1155" i="13"/>
  <c r="D1156" i="13"/>
  <c r="D1157" i="13"/>
  <c r="D1158" i="13"/>
  <c r="D1159" i="13"/>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X1148" i="2"/>
  <c r="Y1148" i="2"/>
  <c r="Z1148" i="2"/>
  <c r="X1147" i="2"/>
  <c r="Y1147" i="2"/>
  <c r="Z1147" i="2"/>
  <c r="G1117" i="13" l="1" a="1"/>
  <c r="G1117" i="13" s="1"/>
  <c r="G1116" i="13" a="1"/>
  <c r="G1116" i="13" s="1"/>
  <c r="F1096" i="13" a="1"/>
  <c r="F1096" i="13" s="1"/>
  <c r="G1115" i="13" a="1"/>
  <c r="G1115" i="13" s="1"/>
  <c r="G1095" i="13" a="1"/>
  <c r="G1095" i="13" s="1"/>
  <c r="F1120" i="13" a="1"/>
  <c r="F1120" i="13" s="1"/>
  <c r="G1114" i="13" a="1"/>
  <c r="G1114" i="13" s="1"/>
  <c r="F1113" i="13" a="1"/>
  <c r="F1113" i="13" s="1"/>
  <c r="G1158" i="13" a="1"/>
  <c r="G1158" i="13" s="1"/>
  <c r="G1112" i="13" a="1"/>
  <c r="G1112" i="13" s="1"/>
  <c r="G1119" i="13" a="1"/>
  <c r="G1119" i="13" s="1"/>
  <c r="G1159" i="13" a="1"/>
  <c r="G1159" i="13" s="1"/>
  <c r="G1111" i="13" a="1"/>
  <c r="G1111" i="13" s="1"/>
  <c r="F1122" i="13" a="1"/>
  <c r="F1122" i="13" s="1"/>
  <c r="F1099" i="13" a="1"/>
  <c r="F1099" i="13" s="1"/>
  <c r="F1124" i="13" a="1"/>
  <c r="F1124" i="13" s="1"/>
  <c r="F1101" i="13" a="1"/>
  <c r="F1101" i="13" s="1"/>
  <c r="G1155" i="13" a="1"/>
  <c r="G1155" i="13" s="1"/>
  <c r="G1151" i="13" a="1"/>
  <c r="G1151" i="13" s="1"/>
  <c r="G1131" i="13" a="1"/>
  <c r="G1131" i="13" s="1"/>
  <c r="G1130" i="13" a="1"/>
  <c r="G1130" i="13" s="1"/>
  <c r="G1149" i="13" a="1"/>
  <c r="G1149" i="13" s="1"/>
  <c r="F1109" i="13" a="1"/>
  <c r="F1109" i="13" s="1"/>
  <c r="F1128" i="13" a="1"/>
  <c r="F1128" i="13" s="1"/>
  <c r="G1147" i="13" a="1"/>
  <c r="G1147" i="13" s="1"/>
  <c r="G1107" i="13" a="1"/>
  <c r="G1107" i="13" s="1"/>
  <c r="G1146" i="13" a="1"/>
  <c r="G1146" i="13" s="1"/>
  <c r="G1126" i="13" a="1"/>
  <c r="G1126" i="13" s="1"/>
  <c r="G1106" i="13" a="1"/>
  <c r="G1106" i="13" s="1"/>
  <c r="F1133" i="13" a="1"/>
  <c r="F1133" i="13" s="1"/>
  <c r="G1150" i="13" a="1"/>
  <c r="G1150" i="13" s="1"/>
  <c r="F1110" i="13" a="1"/>
  <c r="F1110" i="13" s="1"/>
  <c r="F1129" i="13" a="1"/>
  <c r="F1129" i="13" s="1"/>
  <c r="G1148" i="13" a="1"/>
  <c r="G1148" i="13" s="1"/>
  <c r="F1108" i="13" a="1"/>
  <c r="F1108" i="13" s="1"/>
  <c r="G1127" i="13" a="1"/>
  <c r="G1127" i="13" s="1"/>
  <c r="G1145" i="13" a="1"/>
  <c r="G1145" i="13" s="1"/>
  <c r="G1125" i="13" a="1"/>
  <c r="G1125" i="13" s="1"/>
  <c r="G1105" i="13" a="1"/>
  <c r="G1105" i="13" s="1"/>
  <c r="F1152" i="13" a="1"/>
  <c r="F1152" i="13" s="1"/>
  <c r="F1132" i="13" a="1"/>
  <c r="F1132" i="13" s="1"/>
  <c r="F1144" i="13" a="1"/>
  <c r="F1144" i="13" s="1"/>
  <c r="F1104" i="13" a="1"/>
  <c r="F1104" i="13" s="1"/>
  <c r="F1136" i="13" a="1"/>
  <c r="F1136" i="13" s="1"/>
  <c r="G1134" i="13" a="1"/>
  <c r="G1134" i="13" s="1"/>
  <c r="F1143" i="13" a="1"/>
  <c r="F1143" i="13" s="1"/>
  <c r="G1135" i="13" a="1"/>
  <c r="G1135" i="13" s="1"/>
  <c r="G1154" i="13" a="1"/>
  <c r="G1154" i="13" s="1"/>
  <c r="F1153" i="13" a="1"/>
  <c r="F1153" i="13" s="1"/>
  <c r="F1123" i="13" a="1"/>
  <c r="F1123" i="13" s="1"/>
  <c r="F1103" i="13" a="1"/>
  <c r="F1103" i="13" s="1"/>
  <c r="F1142" i="13" a="1"/>
  <c r="F1142" i="13" s="1"/>
  <c r="F1141" i="13" a="1"/>
  <c r="F1141" i="13" s="1"/>
  <c r="G1138" i="13" a="1"/>
  <c r="G1138" i="13" s="1"/>
  <c r="G1118" i="13" a="1"/>
  <c r="G1118" i="13" s="1"/>
  <c r="G1098" i="13" a="1"/>
  <c r="G1098" i="13" s="1"/>
  <c r="G1156" i="13" a="1"/>
  <c r="G1156" i="13" s="1"/>
  <c r="F1140" i="13" a="1"/>
  <c r="F1140" i="13" s="1"/>
  <c r="F1139" i="13" a="1"/>
  <c r="F1139" i="13" s="1"/>
  <c r="G1157" i="13" a="1"/>
  <c r="G1157" i="13" s="1"/>
  <c r="G1137" i="13" a="1"/>
  <c r="G1137" i="13" s="1"/>
  <c r="G1097" i="13" a="1"/>
  <c r="G1097" i="13" s="1"/>
  <c r="F1118" i="13" a="1"/>
  <c r="F1118" i="13" s="1"/>
  <c r="F1116" i="13" a="1"/>
  <c r="F1116" i="13" s="1"/>
  <c r="F1119" i="13" a="1"/>
  <c r="F1119" i="13" s="1"/>
  <c r="F1151" i="13" a="1"/>
  <c r="F1151" i="13" s="1"/>
  <c r="F1149" i="13" a="1"/>
  <c r="F1149" i="13" s="1"/>
  <c r="F1154" i="13" a="1"/>
  <c r="F1154" i="13" s="1"/>
  <c r="F1156" i="13" a="1"/>
  <c r="F1156" i="13" s="1"/>
  <c r="F1130" i="13" a="1"/>
  <c r="F1130" i="13" s="1"/>
  <c r="F1148" i="13" a="1"/>
  <c r="F1148" i="13" s="1"/>
  <c r="F1150" i="13" a="1"/>
  <c r="F1150" i="13" s="1"/>
  <c r="F1158" i="13" a="1"/>
  <c r="F1158" i="13" s="1"/>
  <c r="G1109" i="13" a="1"/>
  <c r="G1109" i="13" s="1"/>
  <c r="G1120" i="13" a="1"/>
  <c r="G1120" i="13" s="1"/>
  <c r="G1128" i="13" a="1"/>
  <c r="G1128" i="13" s="1"/>
  <c r="G1129" i="13" a="1"/>
  <c r="G1129" i="13" s="1"/>
  <c r="F1111" i="13" a="1"/>
  <c r="F1111" i="13" s="1"/>
  <c r="F1112" i="13" a="1"/>
  <c r="F1112" i="13" s="1"/>
  <c r="F1114" i="13" a="1"/>
  <c r="F1114" i="13" s="1"/>
  <c r="G1136" i="13" a="1"/>
  <c r="G1136" i="13" s="1"/>
  <c r="G1096" i="13" a="1"/>
  <c r="G1096" i="13" s="1"/>
  <c r="G1139" i="13" a="1"/>
  <c r="G1139" i="13" s="1"/>
  <c r="G1099" i="13" a="1"/>
  <c r="G1099" i="13" s="1"/>
  <c r="F1131" i="13" a="1"/>
  <c r="F1131" i="13" s="1"/>
  <c r="G1144" i="13" a="1"/>
  <c r="G1144" i="13" s="1"/>
  <c r="F1159" i="13" a="1"/>
  <c r="F1159" i="13" s="1"/>
  <c r="F1098" i="13" a="1"/>
  <c r="F1098" i="13" s="1"/>
  <c r="F1134" i="13" a="1"/>
  <c r="F1134" i="13" s="1"/>
  <c r="G1100" i="13" a="1"/>
  <c r="G1100" i="13" s="1"/>
  <c r="G1104" i="13" a="1"/>
  <c r="G1104" i="13" s="1"/>
  <c r="G1140" i="13" a="1"/>
  <c r="G1140" i="13" s="1"/>
  <c r="G1108" i="13" a="1"/>
  <c r="G1108" i="13" s="1"/>
  <c r="F1138" i="13" a="1"/>
  <c r="F1138" i="13" s="1"/>
  <c r="G1110" i="13" a="1"/>
  <c r="G1110" i="13" s="1"/>
  <c r="G1124" i="13" a="1"/>
  <c r="G1124" i="13" s="1"/>
  <c r="F1095" i="13" a="1"/>
  <c r="F1095" i="13" s="1"/>
  <c r="F1105" i="13" a="1"/>
  <c r="F1105" i="13" s="1"/>
  <c r="F1125" i="13" a="1"/>
  <c r="F1125" i="13" s="1"/>
  <c r="F1106" i="13" a="1"/>
  <c r="F1106" i="13" s="1"/>
  <c r="F1126" i="13" a="1"/>
  <c r="F1126" i="13" s="1"/>
  <c r="F1146" i="13" a="1"/>
  <c r="F1146" i="13" s="1"/>
  <c r="G1101" i="13" a="1"/>
  <c r="G1101" i="13" s="1"/>
  <c r="G1121" i="13" a="1"/>
  <c r="G1121" i="13" s="1"/>
  <c r="G1141" i="13" a="1"/>
  <c r="G1141" i="13" s="1"/>
  <c r="F1115" i="13" a="1"/>
  <c r="F1115" i="13" s="1"/>
  <c r="F1135" i="13" a="1"/>
  <c r="F1135" i="13" s="1"/>
  <c r="F1145" i="13" a="1"/>
  <c r="F1145" i="13" s="1"/>
  <c r="F1155" i="13" a="1"/>
  <c r="F1155" i="13" s="1"/>
  <c r="F1097" i="13" a="1"/>
  <c r="F1097" i="13" s="1"/>
  <c r="F1107" i="13" a="1"/>
  <c r="F1107" i="13" s="1"/>
  <c r="F1117" i="13" a="1"/>
  <c r="F1117" i="13" s="1"/>
  <c r="F1127" i="13" a="1"/>
  <c r="F1127" i="13" s="1"/>
  <c r="F1137" i="13" a="1"/>
  <c r="F1137" i="13" s="1"/>
  <c r="F1147" i="13" a="1"/>
  <c r="F1147" i="13" s="1"/>
  <c r="F1157" i="13" a="1"/>
  <c r="F1157" i="13" s="1"/>
  <c r="G1102" i="13" a="1"/>
  <c r="G1102" i="13" s="1"/>
  <c r="G1122" i="13" a="1"/>
  <c r="G1122" i="13" s="1"/>
  <c r="G1132" i="13" a="1"/>
  <c r="G1132" i="13" s="1"/>
  <c r="G1142" i="13" a="1"/>
  <c r="G1142" i="13" s="1"/>
  <c r="G1152" i="13" a="1"/>
  <c r="G1152" i="13" s="1"/>
  <c r="G1103" i="13" a="1"/>
  <c r="G1103" i="13" s="1"/>
  <c r="G1113" i="13" a="1"/>
  <c r="G1113" i="13" s="1"/>
  <c r="G1123" i="13" a="1"/>
  <c r="G1123" i="13" s="1"/>
  <c r="G1133" i="13" a="1"/>
  <c r="G1133" i="13" s="1"/>
  <c r="G1143" i="13" a="1"/>
  <c r="G1143" i="13" s="1"/>
  <c r="G1153" i="13" a="1"/>
  <c r="G1153" i="13" s="1"/>
  <c r="X1108" i="2"/>
  <c r="X1109" i="2"/>
  <c r="X1110" i="2"/>
  <c r="X1111" i="2"/>
  <c r="Y1108" i="2"/>
  <c r="Y1109" i="2"/>
  <c r="Y1110" i="2"/>
  <c r="Y1111" i="2"/>
  <c r="Z1108" i="2"/>
  <c r="Z1109" i="2"/>
  <c r="Z1110" i="2"/>
  <c r="Z1111" i="2"/>
  <c r="X1112" i="2"/>
  <c r="Y1112" i="2"/>
  <c r="Z1112" i="2"/>
  <c r="X1113" i="2"/>
  <c r="Y1113" i="2"/>
  <c r="Z1113" i="2"/>
  <c r="X1107" i="2" l="1"/>
  <c r="Y1107" i="2"/>
  <c r="Z1107" i="2"/>
  <c r="X1097" i="2" l="1"/>
  <c r="X1098" i="2"/>
  <c r="X1099" i="2"/>
  <c r="Y1097" i="2"/>
  <c r="Y1098" i="2"/>
  <c r="Y1099" i="2"/>
  <c r="Z1097" i="2"/>
  <c r="Z1098" i="2"/>
  <c r="Z1099" i="2"/>
  <c r="X1105" i="2" l="1"/>
  <c r="X1106" i="2"/>
  <c r="Y1105" i="2"/>
  <c r="Y1106" i="2"/>
  <c r="Z1105" i="2"/>
  <c r="Z1106" i="2"/>
  <c r="X1103" i="2"/>
  <c r="X1104" i="2"/>
  <c r="Y1103" i="2"/>
  <c r="Y1104" i="2"/>
  <c r="Z1103" i="2"/>
  <c r="Z1104" i="2"/>
  <c r="E849" i="13" l="1"/>
  <c r="E850" i="13"/>
  <c r="E851" i="13"/>
  <c r="E852" i="13"/>
  <c r="E853" i="13"/>
  <c r="E854" i="13"/>
  <c r="E855" i="13"/>
  <c r="E856" i="13"/>
  <c r="E857" i="13"/>
  <c r="E858" i="13"/>
  <c r="E859" i="13"/>
  <c r="E860" i="13"/>
  <c r="E861" i="13"/>
  <c r="E862" i="13"/>
  <c r="E863" i="13"/>
  <c r="E864" i="13"/>
  <c r="G864" i="13" s="1" a="1"/>
  <c r="G864" i="13" s="1"/>
  <c r="E865" i="13"/>
  <c r="E866" i="13"/>
  <c r="E867" i="13"/>
  <c r="F867" i="13" s="1" a="1"/>
  <c r="F867" i="13" s="1"/>
  <c r="E868" i="13"/>
  <c r="E869" i="13"/>
  <c r="E870" i="13"/>
  <c r="E871" i="13"/>
  <c r="E872" i="13"/>
  <c r="E873" i="13"/>
  <c r="E874" i="13"/>
  <c r="E875" i="13"/>
  <c r="E876" i="13"/>
  <c r="E877" i="13"/>
  <c r="E878" i="13"/>
  <c r="E879" i="13"/>
  <c r="E880" i="13"/>
  <c r="G880" i="13" s="1" a="1"/>
  <c r="G880" i="13" s="1"/>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F907" i="13" s="1" a="1"/>
  <c r="F907" i="13" s="1"/>
  <c r="E908" i="13"/>
  <c r="E909" i="13"/>
  <c r="E910" i="13"/>
  <c r="G910" i="13" s="1" a="1"/>
  <c r="G910" i="13" s="1"/>
  <c r="E911" i="13"/>
  <c r="G911" i="13" s="1" a="1"/>
  <c r="G911" i="13" s="1"/>
  <c r="E912" i="13"/>
  <c r="E913" i="13"/>
  <c r="G913" i="13" s="1" a="1"/>
  <c r="G913" i="13" s="1"/>
  <c r="E914" i="13"/>
  <c r="F914" i="13" s="1" a="1"/>
  <c r="F914" i="13" s="1"/>
  <c r="E915" i="13"/>
  <c r="F915" i="13" s="1" a="1"/>
  <c r="F915" i="13" s="1"/>
  <c r="E916" i="13"/>
  <c r="G916" i="13" s="1" a="1"/>
  <c r="G916" i="13" s="1"/>
  <c r="E917" i="13"/>
  <c r="F917" i="13" s="1" a="1"/>
  <c r="F917" i="13" s="1"/>
  <c r="E918" i="13"/>
  <c r="F918" i="13" s="1" a="1"/>
  <c r="F918" i="13" s="1"/>
  <c r="E919" i="13"/>
  <c r="E920" i="13"/>
  <c r="G920" i="13" s="1" a="1"/>
  <c r="G920" i="13" s="1"/>
  <c r="E921" i="13"/>
  <c r="G921" i="13" s="1" a="1"/>
  <c r="G921" i="13" s="1"/>
  <c r="E922" i="13"/>
  <c r="G922" i="13" s="1" a="1"/>
  <c r="G922" i="13" s="1"/>
  <c r="E923" i="13"/>
  <c r="G923" i="13" s="1" a="1"/>
  <c r="G923" i="13" s="1"/>
  <c r="E924" i="13"/>
  <c r="G924" i="13" s="1" a="1"/>
  <c r="G924" i="13" s="1"/>
  <c r="E925" i="13"/>
  <c r="F925" i="13" s="1" a="1"/>
  <c r="F925" i="13" s="1"/>
  <c r="E926" i="13"/>
  <c r="G926" i="13" s="1" a="1"/>
  <c r="G926" i="13" s="1"/>
  <c r="E927" i="13"/>
  <c r="G927" i="13" s="1" a="1"/>
  <c r="G927" i="13" s="1"/>
  <c r="E928" i="13"/>
  <c r="F928" i="13" s="1" a="1"/>
  <c r="F928" i="13" s="1"/>
  <c r="E929" i="13"/>
  <c r="F929" i="13" s="1" a="1"/>
  <c r="F929" i="13" s="1"/>
  <c r="E930" i="13"/>
  <c r="G930" i="13" s="1" a="1"/>
  <c r="G930" i="13" s="1"/>
  <c r="E931" i="13"/>
  <c r="E932" i="13"/>
  <c r="G932" i="13" s="1" a="1"/>
  <c r="G932" i="13" s="1"/>
  <c r="E933" i="13"/>
  <c r="G933" i="13" s="1" a="1"/>
  <c r="G933" i="13" s="1"/>
  <c r="E934" i="13"/>
  <c r="F934" i="13" s="1" a="1"/>
  <c r="F934" i="13" s="1"/>
  <c r="E935" i="13"/>
  <c r="F935" i="13" s="1" a="1"/>
  <c r="F935" i="13" s="1"/>
  <c r="E936" i="13"/>
  <c r="F936" i="13" s="1" a="1"/>
  <c r="F936" i="13" s="1"/>
  <c r="E937" i="13"/>
  <c r="F937" i="13" s="1" a="1"/>
  <c r="F937" i="13" s="1"/>
  <c r="E938" i="13"/>
  <c r="F938" i="13" s="1" a="1"/>
  <c r="F938" i="13" s="1"/>
  <c r="E939" i="13"/>
  <c r="E940" i="13"/>
  <c r="G940" i="13" s="1" a="1"/>
  <c r="G940" i="13" s="1"/>
  <c r="E941" i="13"/>
  <c r="G941" i="13" s="1" a="1"/>
  <c r="G941" i="13" s="1"/>
  <c r="E942" i="13"/>
  <c r="G942" i="13" s="1" a="1"/>
  <c r="G942" i="13" s="1"/>
  <c r="E943" i="13"/>
  <c r="G943" i="13" s="1" a="1"/>
  <c r="G943" i="13" s="1"/>
  <c r="E944" i="13"/>
  <c r="F944" i="13" s="1" a="1"/>
  <c r="F944" i="13" s="1"/>
  <c r="E945" i="13"/>
  <c r="F945" i="13" s="1" a="1"/>
  <c r="F945" i="13" s="1"/>
  <c r="E946" i="13"/>
  <c r="F946" i="13" s="1" a="1"/>
  <c r="F946" i="13" s="1"/>
  <c r="E947" i="13"/>
  <c r="F947" i="13" s="1" a="1"/>
  <c r="F947" i="13" s="1"/>
  <c r="E948" i="13"/>
  <c r="E949" i="13"/>
  <c r="E950" i="13"/>
  <c r="E951" i="13"/>
  <c r="E952" i="13"/>
  <c r="E953" i="13"/>
  <c r="E954" i="13"/>
  <c r="E955" i="13"/>
  <c r="E956" i="13"/>
  <c r="F956" i="13" s="1" a="1"/>
  <c r="F956" i="13" s="1"/>
  <c r="E957" i="13"/>
  <c r="F957" i="13" s="1" a="1"/>
  <c r="F957" i="13" s="1"/>
  <c r="E958" i="13"/>
  <c r="F958" i="13" s="1" a="1"/>
  <c r="F958" i="13" s="1"/>
  <c r="E959" i="13"/>
  <c r="E960" i="13"/>
  <c r="G960" i="13" s="1" a="1"/>
  <c r="G960" i="13" s="1"/>
  <c r="E961" i="13"/>
  <c r="E962" i="13"/>
  <c r="E963" i="13"/>
  <c r="E964" i="13"/>
  <c r="G964" i="13" s="1" a="1"/>
  <c r="G964" i="13" s="1"/>
  <c r="E965" i="13"/>
  <c r="F965" i="13" s="1" a="1"/>
  <c r="F965" i="13" s="1"/>
  <c r="E966" i="13"/>
  <c r="E967" i="13"/>
  <c r="E968" i="13"/>
  <c r="E969" i="13"/>
  <c r="E970" i="13"/>
  <c r="E971" i="13"/>
  <c r="G971" i="13" s="1" a="1"/>
  <c r="G971" i="13" s="1"/>
  <c r="E972" i="13"/>
  <c r="G972" i="13" s="1" a="1"/>
  <c r="G972" i="13" s="1"/>
  <c r="E973" i="13"/>
  <c r="G973" i="13" s="1" a="1"/>
  <c r="G973" i="13" s="1"/>
  <c r="E974" i="13"/>
  <c r="F974" i="13" s="1" a="1"/>
  <c r="F974" i="13" s="1"/>
  <c r="E975" i="13"/>
  <c r="E976" i="13"/>
  <c r="E977" i="13"/>
  <c r="E978" i="13"/>
  <c r="E979" i="13"/>
  <c r="E980" i="13"/>
  <c r="G980" i="13" s="1" a="1"/>
  <c r="G980" i="13" s="1"/>
  <c r="E981" i="13"/>
  <c r="G981" i="13" s="1" a="1"/>
  <c r="G981" i="13" s="1"/>
  <c r="E982" i="13"/>
  <c r="E983" i="13"/>
  <c r="G983" i="13" s="1" a="1"/>
  <c r="G983" i="13" s="1"/>
  <c r="E984" i="13"/>
  <c r="E985" i="13"/>
  <c r="E986" i="13"/>
  <c r="E987" i="13"/>
  <c r="E988" i="13"/>
  <c r="E989" i="13"/>
  <c r="E990" i="13"/>
  <c r="E991" i="13"/>
  <c r="E992" i="13"/>
  <c r="E993" i="13"/>
  <c r="E994" i="13"/>
  <c r="E995" i="13"/>
  <c r="E996" i="13"/>
  <c r="E997" i="13"/>
  <c r="F997" i="13" s="1" a="1"/>
  <c r="F997" i="13" s="1"/>
  <c r="E998" i="13"/>
  <c r="E999" i="13"/>
  <c r="E1000" i="13"/>
  <c r="G1000" i="13" s="1" a="1"/>
  <c r="G1000" i="13" s="1"/>
  <c r="E1001" i="13"/>
  <c r="E1002" i="13"/>
  <c r="E1003" i="13"/>
  <c r="E1004" i="13"/>
  <c r="E1005" i="13"/>
  <c r="E1006" i="13"/>
  <c r="E1007" i="13"/>
  <c r="E1008" i="13"/>
  <c r="E1009" i="13"/>
  <c r="E1010" i="13"/>
  <c r="E1011" i="13"/>
  <c r="G1011" i="13" s="1" a="1"/>
  <c r="G1011" i="13" s="1"/>
  <c r="E1012" i="13"/>
  <c r="E1013" i="13"/>
  <c r="E1014" i="13"/>
  <c r="E1015" i="13"/>
  <c r="E1016" i="13"/>
  <c r="E1017" i="13"/>
  <c r="E1018" i="13"/>
  <c r="E1019" i="13"/>
  <c r="E1020" i="13"/>
  <c r="E1021" i="13"/>
  <c r="E1022" i="13"/>
  <c r="G1022" i="13" s="1" a="1"/>
  <c r="G1022" i="13" s="1"/>
  <c r="E1023" i="13"/>
  <c r="G1023" i="13" s="1" a="1"/>
  <c r="G1023" i="13" s="1"/>
  <c r="E1024" i="13"/>
  <c r="E1025" i="13"/>
  <c r="E1026" i="13"/>
  <c r="E1027" i="13"/>
  <c r="E1028" i="13"/>
  <c r="E1029" i="13"/>
  <c r="E1030" i="13"/>
  <c r="E1031" i="13"/>
  <c r="E1032" i="13"/>
  <c r="E1033" i="13"/>
  <c r="E1034" i="13"/>
  <c r="E1035" i="13"/>
  <c r="E1036" i="13"/>
  <c r="E1037" i="13"/>
  <c r="E1038" i="13"/>
  <c r="F1038" i="13" s="1" a="1"/>
  <c r="F1038" i="13" s="1"/>
  <c r="E1039" i="13"/>
  <c r="E1040" i="13"/>
  <c r="E1041" i="13"/>
  <c r="E1042" i="13"/>
  <c r="E1043" i="13"/>
  <c r="E1044" i="13"/>
  <c r="E1045" i="13"/>
  <c r="E1046" i="13"/>
  <c r="E1047" i="13"/>
  <c r="E1048" i="13"/>
  <c r="E1049" i="13"/>
  <c r="E1050" i="13"/>
  <c r="E1051" i="13"/>
  <c r="G1051" i="13" s="1" a="1"/>
  <c r="G1051" i="13" s="1"/>
  <c r="E1052" i="13"/>
  <c r="E1053" i="13"/>
  <c r="E1054" i="13"/>
  <c r="E1055" i="13"/>
  <c r="E1056" i="13"/>
  <c r="E1057" i="13"/>
  <c r="E1058" i="13"/>
  <c r="E1059" i="13"/>
  <c r="E1060" i="13"/>
  <c r="E1061" i="13"/>
  <c r="E1062" i="13"/>
  <c r="E1063" i="13"/>
  <c r="G1063" i="13" s="1" a="1"/>
  <c r="G1063" i="13" s="1"/>
  <c r="E1064" i="13"/>
  <c r="G1064" i="13" s="1" a="1"/>
  <c r="G1064" i="13" s="1"/>
  <c r="E1065" i="13"/>
  <c r="F1065" i="13" s="1" a="1"/>
  <c r="F1065" i="13" s="1"/>
  <c r="E1066" i="13"/>
  <c r="E1067" i="13"/>
  <c r="E1068" i="13"/>
  <c r="E1069" i="13"/>
  <c r="E1070" i="13"/>
  <c r="E1071" i="13"/>
  <c r="E1072" i="13"/>
  <c r="G1072" i="13" s="1" a="1"/>
  <c r="G1072" i="13" s="1"/>
  <c r="E1073" i="13"/>
  <c r="E1074" i="13"/>
  <c r="E1075" i="13"/>
  <c r="E1076" i="13"/>
  <c r="G1076" i="13" s="1" a="1"/>
  <c r="G1076" i="13" s="1"/>
  <c r="E1077" i="13"/>
  <c r="F1077" i="13" s="1" a="1"/>
  <c r="F1077" i="13" s="1"/>
  <c r="E1078" i="13"/>
  <c r="F1078" i="13" s="1" a="1"/>
  <c r="F1078" i="13" s="1"/>
  <c r="E1079" i="13"/>
  <c r="E1080" i="13"/>
  <c r="E1081" i="13"/>
  <c r="E1082" i="13"/>
  <c r="E1083" i="13"/>
  <c r="E1084" i="13"/>
  <c r="E1085" i="13"/>
  <c r="E1086" i="13"/>
  <c r="E1087" i="13"/>
  <c r="E1088" i="13"/>
  <c r="E1089" i="13"/>
  <c r="E1090" i="13"/>
  <c r="E1091" i="13"/>
  <c r="E1092" i="13"/>
  <c r="E1093" i="13"/>
  <c r="E1094" i="13"/>
  <c r="G1094" i="13" s="1" a="1"/>
  <c r="G1094" i="13" s="1"/>
  <c r="D849" i="13"/>
  <c r="D850" i="13"/>
  <c r="D851" i="13"/>
  <c r="D852" i="13"/>
  <c r="D853" i="13"/>
  <c r="D854" i="13"/>
  <c r="D855" i="13"/>
  <c r="D856" i="13"/>
  <c r="D857" i="13"/>
  <c r="D858" i="13"/>
  <c r="D859" i="13"/>
  <c r="D860" i="13"/>
  <c r="D861" i="13"/>
  <c r="D862" i="13"/>
  <c r="D863" i="13"/>
  <c r="D864" i="13"/>
  <c r="D865" i="13"/>
  <c r="D866" i="13"/>
  <c r="D867" i="13"/>
  <c r="D868" i="13"/>
  <c r="D869" i="13"/>
  <c r="D870" i="13"/>
  <c r="D871" i="13"/>
  <c r="D872" i="13"/>
  <c r="D873" i="13"/>
  <c r="D874" i="13"/>
  <c r="D875" i="13"/>
  <c r="D876" i="13"/>
  <c r="D877" i="13"/>
  <c r="D878" i="13"/>
  <c r="D879" i="13"/>
  <c r="D880" i="13"/>
  <c r="D881" i="13"/>
  <c r="D882" i="13"/>
  <c r="D883" i="13"/>
  <c r="D884" i="13"/>
  <c r="D885" i="13"/>
  <c r="D886" i="13"/>
  <c r="D887" i="13"/>
  <c r="D888" i="13"/>
  <c r="D889" i="13"/>
  <c r="D890" i="13"/>
  <c r="D891" i="13"/>
  <c r="D892" i="13"/>
  <c r="D893" i="13"/>
  <c r="D894" i="13"/>
  <c r="D895" i="13"/>
  <c r="D896" i="13"/>
  <c r="D897" i="13"/>
  <c r="D898" i="13"/>
  <c r="D899" i="13"/>
  <c r="D900" i="13"/>
  <c r="D901" i="13"/>
  <c r="D902" i="13"/>
  <c r="D903" i="13"/>
  <c r="D904" i="13"/>
  <c r="D905" i="13"/>
  <c r="D906" i="13"/>
  <c r="D907" i="13"/>
  <c r="D908" i="13"/>
  <c r="D909" i="13"/>
  <c r="D910" i="13"/>
  <c r="D911" i="13"/>
  <c r="D912" i="13"/>
  <c r="D913" i="13"/>
  <c r="D914" i="13"/>
  <c r="D915" i="13"/>
  <c r="D916" i="13"/>
  <c r="D917" i="13"/>
  <c r="D918" i="13"/>
  <c r="D919" i="13"/>
  <c r="D920" i="13"/>
  <c r="D921" i="13"/>
  <c r="D922" i="13"/>
  <c r="D923" i="13"/>
  <c r="D924" i="13"/>
  <c r="D925" i="13"/>
  <c r="D926" i="13"/>
  <c r="D927" i="13"/>
  <c r="D928" i="13"/>
  <c r="D929" i="13"/>
  <c r="D930" i="13"/>
  <c r="D931" i="13"/>
  <c r="D932" i="13"/>
  <c r="D933" i="13"/>
  <c r="D934" i="13"/>
  <c r="D935" i="13"/>
  <c r="D936" i="13"/>
  <c r="D937" i="13"/>
  <c r="D938" i="13"/>
  <c r="D939" i="13"/>
  <c r="D940" i="13"/>
  <c r="D941" i="13"/>
  <c r="D942" i="13"/>
  <c r="D943" i="13"/>
  <c r="D944" i="13"/>
  <c r="D945" i="13"/>
  <c r="D946" i="13"/>
  <c r="D947" i="13"/>
  <c r="D948" i="13"/>
  <c r="D949" i="13"/>
  <c r="D950" i="13"/>
  <c r="D951" i="13"/>
  <c r="D952" i="13"/>
  <c r="D953" i="13"/>
  <c r="D954" i="13"/>
  <c r="D955" i="13"/>
  <c r="D956" i="13"/>
  <c r="D957" i="13"/>
  <c r="D958" i="13"/>
  <c r="D959" i="13"/>
  <c r="D960" i="13"/>
  <c r="D961" i="13"/>
  <c r="D962" i="13"/>
  <c r="D963" i="13"/>
  <c r="D964" i="13"/>
  <c r="D965" i="13"/>
  <c r="D966" i="13"/>
  <c r="D967" i="13"/>
  <c r="D968" i="13"/>
  <c r="D969" i="13"/>
  <c r="D970" i="13"/>
  <c r="D971" i="13"/>
  <c r="D972" i="13"/>
  <c r="D973" i="13"/>
  <c r="D974" i="13"/>
  <c r="D975" i="13"/>
  <c r="D976" i="13"/>
  <c r="D977" i="13"/>
  <c r="D978" i="13"/>
  <c r="D979" i="13"/>
  <c r="D980" i="13"/>
  <c r="D981" i="13"/>
  <c r="D982" i="13"/>
  <c r="D983" i="13"/>
  <c r="D984" i="13"/>
  <c r="D985" i="13"/>
  <c r="D986" i="13"/>
  <c r="D987" i="13"/>
  <c r="D988" i="13"/>
  <c r="D989" i="13"/>
  <c r="D990" i="13"/>
  <c r="D991" i="13"/>
  <c r="D992" i="13"/>
  <c r="D993" i="13"/>
  <c r="D994" i="13"/>
  <c r="D995" i="13"/>
  <c r="D996" i="13"/>
  <c r="D997" i="13"/>
  <c r="D998" i="13"/>
  <c r="D999" i="13"/>
  <c r="D1000" i="13"/>
  <c r="D1001" i="13"/>
  <c r="D1002" i="13"/>
  <c r="D1003" i="13"/>
  <c r="D1004" i="13"/>
  <c r="D1005" i="13"/>
  <c r="D1006" i="13"/>
  <c r="D1007" i="13"/>
  <c r="D1008" i="13"/>
  <c r="D1009" i="13"/>
  <c r="D1010" i="13"/>
  <c r="D1011" i="13"/>
  <c r="D1012" i="13"/>
  <c r="D1013" i="13"/>
  <c r="D1014" i="13"/>
  <c r="D1015" i="13"/>
  <c r="D1016" i="13"/>
  <c r="D1017" i="13"/>
  <c r="D1018" i="13"/>
  <c r="D1019" i="13"/>
  <c r="D1020" i="13"/>
  <c r="D1021" i="13"/>
  <c r="D1022" i="13"/>
  <c r="D1023" i="13"/>
  <c r="D1024" i="13"/>
  <c r="D1025" i="13"/>
  <c r="D1026" i="13"/>
  <c r="D1027" i="13"/>
  <c r="D1028" i="13"/>
  <c r="D1029" i="13"/>
  <c r="D1030" i="13"/>
  <c r="D1031" i="13"/>
  <c r="D1032" i="13"/>
  <c r="D1033" i="13"/>
  <c r="D1034" i="13"/>
  <c r="D1035" i="13"/>
  <c r="D1036" i="13"/>
  <c r="D1037" i="13"/>
  <c r="D1038" i="13"/>
  <c r="D1039" i="13"/>
  <c r="D1040" i="13"/>
  <c r="D1041" i="13"/>
  <c r="D1042" i="13"/>
  <c r="D1043" i="13"/>
  <c r="D1044" i="13"/>
  <c r="D1045" i="13"/>
  <c r="D1046" i="13"/>
  <c r="D1047" i="13"/>
  <c r="D1048" i="13"/>
  <c r="D1049" i="13"/>
  <c r="D1050" i="13"/>
  <c r="D1051" i="13"/>
  <c r="D1052" i="13"/>
  <c r="D1053" i="13"/>
  <c r="D1054" i="13"/>
  <c r="D1055" i="13"/>
  <c r="D1056" i="13"/>
  <c r="D1057" i="13"/>
  <c r="D1058" i="13"/>
  <c r="D1059" i="13"/>
  <c r="D1060" i="13"/>
  <c r="D1061" i="13"/>
  <c r="D1062" i="13"/>
  <c r="D1063" i="13"/>
  <c r="D1064" i="13"/>
  <c r="D1065" i="13"/>
  <c r="D1066" i="13"/>
  <c r="D1067" i="13"/>
  <c r="D1068" i="13"/>
  <c r="D1069" i="13"/>
  <c r="D1070" i="13"/>
  <c r="D1071" i="13"/>
  <c r="D1072" i="13"/>
  <c r="D1073" i="13"/>
  <c r="D1074" i="13"/>
  <c r="D1075" i="13"/>
  <c r="D1076" i="13"/>
  <c r="D1077" i="13"/>
  <c r="D1078" i="13"/>
  <c r="D1079" i="13"/>
  <c r="D1080" i="13"/>
  <c r="D1081" i="13"/>
  <c r="D1082" i="13"/>
  <c r="D1083" i="13"/>
  <c r="D1084" i="13"/>
  <c r="D1085" i="13"/>
  <c r="D1086" i="13"/>
  <c r="D1087" i="13"/>
  <c r="D1088" i="13"/>
  <c r="D1089" i="13"/>
  <c r="D1090" i="13"/>
  <c r="D1091" i="13"/>
  <c r="D1092" i="13"/>
  <c r="D1093" i="13"/>
  <c r="D1094" i="13"/>
  <c r="F887" i="13" l="1" a="1"/>
  <c r="F887" i="13" s="1"/>
  <c r="F1086" i="13" a="1"/>
  <c r="F1086" i="13" s="1"/>
  <c r="G1066" i="13" a="1"/>
  <c r="G1066" i="13" s="1"/>
  <c r="F1026" i="13" a="1"/>
  <c r="F1026" i="13" s="1"/>
  <c r="F1006" i="13" a="1"/>
  <c r="F1006" i="13" s="1"/>
  <c r="F986" i="13" a="1"/>
  <c r="F986" i="13" s="1"/>
  <c r="G906" i="13" a="1"/>
  <c r="G906" i="13" s="1"/>
  <c r="F886" i="13" a="1"/>
  <c r="F886" i="13" s="1"/>
  <c r="F1025" i="13" a="1"/>
  <c r="F1025" i="13" s="1"/>
  <c r="F1005" i="13" a="1"/>
  <c r="F1005" i="13" s="1"/>
  <c r="F985" i="13" a="1"/>
  <c r="F985" i="13" s="1"/>
  <c r="F885" i="13" a="1"/>
  <c r="F885" i="13" s="1"/>
  <c r="F904" i="13" a="1"/>
  <c r="F904" i="13" s="1"/>
  <c r="G884" i="13" a="1"/>
  <c r="G884" i="13" s="1"/>
  <c r="G1003" i="13" a="1"/>
  <c r="G1003" i="13" s="1"/>
  <c r="G963" i="13" a="1"/>
  <c r="G963" i="13" s="1"/>
  <c r="G903" i="13" a="1"/>
  <c r="G903" i="13" s="1"/>
  <c r="G883" i="13" a="1"/>
  <c r="G883" i="13" s="1"/>
  <c r="G863" i="13" a="1"/>
  <c r="G863" i="13" s="1"/>
  <c r="F1085" i="13" a="1"/>
  <c r="F1085" i="13" s="1"/>
  <c r="G984" i="13" a="1"/>
  <c r="G984" i="13" s="1"/>
  <c r="G1082" i="13" a="1"/>
  <c r="G1082" i="13" s="1"/>
  <c r="G1002" i="13" a="1"/>
  <c r="G1002" i="13" s="1"/>
  <c r="G982" i="13" a="1"/>
  <c r="G982" i="13" s="1"/>
  <c r="G962" i="13" a="1"/>
  <c r="G962" i="13" s="1"/>
  <c r="G902" i="13" a="1"/>
  <c r="G902" i="13" s="1"/>
  <c r="G882" i="13" a="1"/>
  <c r="G882" i="13" s="1"/>
  <c r="G862" i="13" a="1"/>
  <c r="G862" i="13" s="1"/>
  <c r="G1004" i="13" a="1"/>
  <c r="G1004" i="13" s="1"/>
  <c r="G1083" i="13" a="1"/>
  <c r="G1083" i="13" s="1"/>
  <c r="G1081" i="13" a="1"/>
  <c r="G1081" i="13" s="1"/>
  <c r="G1041" i="13" a="1"/>
  <c r="G1041" i="13" s="1"/>
  <c r="G961" i="13" a="1"/>
  <c r="G961" i="13" s="1"/>
  <c r="G901" i="13" a="1"/>
  <c r="G901" i="13" s="1"/>
  <c r="G881" i="13" a="1"/>
  <c r="G881" i="13" s="1"/>
  <c r="G861" i="13" a="1"/>
  <c r="G861" i="13" s="1"/>
  <c r="G1021" i="13" a="1"/>
  <c r="G1021" i="13" s="1"/>
  <c r="G1001" i="13" a="1"/>
  <c r="G1001" i="13" s="1"/>
  <c r="G1080" i="13" a="1"/>
  <c r="G1080" i="13" s="1"/>
  <c r="G1040" i="13" a="1"/>
  <c r="G1040" i="13" s="1"/>
  <c r="G1020" i="13" a="1"/>
  <c r="G1020" i="13" s="1"/>
  <c r="G860" i="13" a="1"/>
  <c r="G860" i="13" s="1"/>
  <c r="G1084" i="13" a="1"/>
  <c r="G1084" i="13" s="1"/>
  <c r="G1024" i="13" a="1"/>
  <c r="G1024" i="13" s="1"/>
  <c r="G900" i="13" a="1"/>
  <c r="G900" i="13" s="1"/>
  <c r="F968" i="13" a="1"/>
  <c r="F968" i="13" s="1"/>
  <c r="F888" i="13" a="1"/>
  <c r="F888" i="13" s="1"/>
  <c r="G987" i="13" a="1"/>
  <c r="G987" i="13" s="1"/>
  <c r="F1018" i="13" a="1"/>
  <c r="F1018" i="13" s="1"/>
  <c r="F898" i="13" a="1"/>
  <c r="F898" i="13" s="1"/>
  <c r="F858" i="13" a="1"/>
  <c r="F858" i="13" s="1"/>
  <c r="F897" i="13" a="1"/>
  <c r="F897" i="13" s="1"/>
  <c r="F857" i="13" a="1"/>
  <c r="F857" i="13" s="1"/>
  <c r="F998" i="13" a="1"/>
  <c r="F998" i="13" s="1"/>
  <c r="F896" i="13" a="1"/>
  <c r="F896" i="13" s="1"/>
  <c r="F856" i="13" a="1"/>
  <c r="F856" i="13" s="1"/>
  <c r="F1037" i="13" a="1"/>
  <c r="F1037" i="13" s="1"/>
  <c r="F1017" i="13" a="1"/>
  <c r="F1017" i="13" s="1"/>
  <c r="G1036" i="13" a="1"/>
  <c r="G1036" i="13" s="1"/>
  <c r="F1016" i="13" a="1"/>
  <c r="F1016" i="13" s="1"/>
  <c r="F996" i="13" a="1"/>
  <c r="F996" i="13" s="1"/>
  <c r="F1075" i="13" a="1"/>
  <c r="F1075" i="13" s="1"/>
  <c r="F1035" i="13" a="1"/>
  <c r="F1035" i="13" s="1"/>
  <c r="F1015" i="13" a="1"/>
  <c r="F1015" i="13" s="1"/>
  <c r="F995" i="13" a="1"/>
  <c r="F995" i="13" s="1"/>
  <c r="F975" i="13" a="1"/>
  <c r="F975" i="13" s="1"/>
  <c r="F955" i="13" a="1"/>
  <c r="F955" i="13" s="1"/>
  <c r="F895" i="13" a="1"/>
  <c r="F895" i="13" s="1"/>
  <c r="G855" i="13" a="1"/>
  <c r="G855" i="13" s="1"/>
  <c r="G988" i="13" a="1"/>
  <c r="G988" i="13" s="1"/>
  <c r="F908" i="13" a="1"/>
  <c r="F908" i="13" s="1"/>
  <c r="F1067" i="13" a="1"/>
  <c r="F1067" i="13" s="1"/>
  <c r="G894" i="13" a="1"/>
  <c r="G894" i="13" s="1"/>
  <c r="G854" i="13" a="1"/>
  <c r="G854" i="13" s="1"/>
  <c r="F1087" i="13" a="1"/>
  <c r="F1087" i="13" s="1"/>
  <c r="G893" i="13" a="1"/>
  <c r="G893" i="13" s="1"/>
  <c r="G853" i="13" a="1"/>
  <c r="G853" i="13" s="1"/>
  <c r="G1034" i="13" a="1"/>
  <c r="G1034" i="13" s="1"/>
  <c r="G1073" i="13" a="1"/>
  <c r="G1073" i="13" s="1"/>
  <c r="G1033" i="13" a="1"/>
  <c r="G1033" i="13" s="1"/>
  <c r="G1013" i="13" a="1"/>
  <c r="G1013" i="13" s="1"/>
  <c r="G993" i="13" a="1"/>
  <c r="G993" i="13" s="1"/>
  <c r="G992" i="13" a="1"/>
  <c r="G992" i="13" s="1"/>
  <c r="G912" i="13" a="1"/>
  <c r="G912" i="13" s="1"/>
  <c r="G892" i="13" a="1"/>
  <c r="G892" i="13" s="1"/>
  <c r="G852" i="13" a="1"/>
  <c r="G852" i="13" s="1"/>
  <c r="F1068" i="13" a="1"/>
  <c r="F1068" i="13" s="1"/>
  <c r="F1008" i="13" a="1"/>
  <c r="F1008" i="13" s="1"/>
  <c r="G948" i="13" a="1"/>
  <c r="G948" i="13" s="1"/>
  <c r="F1007" i="13" a="1"/>
  <c r="F1007" i="13" s="1"/>
  <c r="G1012" i="13" a="1"/>
  <c r="G1012" i="13" s="1"/>
  <c r="G1071" i="13" a="1"/>
  <c r="G1071" i="13" s="1"/>
  <c r="G951" i="13" a="1"/>
  <c r="G951" i="13" s="1"/>
  <c r="G931" i="13" a="1"/>
  <c r="G931" i="13" s="1"/>
  <c r="G891" i="13" a="1"/>
  <c r="G891" i="13" s="1"/>
  <c r="G851" i="13" a="1"/>
  <c r="G851" i="13" s="1"/>
  <c r="G991" i="13" a="1"/>
  <c r="G991" i="13" s="1"/>
  <c r="G1070" i="13" a="1"/>
  <c r="G1070" i="13" s="1"/>
  <c r="G890" i="13" a="1"/>
  <c r="G890" i="13" s="1"/>
  <c r="G850" i="13" a="1"/>
  <c r="G850" i="13" s="1"/>
  <c r="F1074" i="13" a="1"/>
  <c r="F1074" i="13" s="1"/>
  <c r="F1014" i="13" a="1"/>
  <c r="F1014" i="13" s="1"/>
  <c r="F994" i="13" a="1"/>
  <c r="F994" i="13" s="1"/>
  <c r="G970" i="13" a="1"/>
  <c r="G970" i="13" s="1"/>
  <c r="G950" i="13" a="1"/>
  <c r="G950" i="13" s="1"/>
  <c r="F1069" i="13" a="1"/>
  <c r="F1069" i="13" s="1"/>
  <c r="F1009" i="13" a="1"/>
  <c r="F1009" i="13" s="1"/>
  <c r="F969" i="13" a="1"/>
  <c r="F969" i="13" s="1"/>
  <c r="F949" i="13" a="1"/>
  <c r="F949" i="13" s="1"/>
  <c r="F889" i="13" a="1"/>
  <c r="F889" i="13" s="1"/>
  <c r="F849" i="13" a="1"/>
  <c r="F849" i="13" s="1"/>
  <c r="G866" i="13" a="1"/>
  <c r="G866" i="13" s="1"/>
  <c r="F905" i="13" a="1"/>
  <c r="F905" i="13" s="1"/>
  <c r="F865" i="13" a="1"/>
  <c r="F865" i="13" s="1"/>
  <c r="G1044" i="13" a="1"/>
  <c r="G1044" i="13" s="1"/>
  <c r="F1047" i="13" a="1"/>
  <c r="F1047" i="13" s="1"/>
  <c r="F1027" i="13" a="1"/>
  <c r="F1027" i="13" s="1"/>
  <c r="G868" i="13" a="1"/>
  <c r="G868" i="13" s="1"/>
  <c r="G1062" i="13" a="1"/>
  <c r="G1062" i="13" s="1"/>
  <c r="G1088" i="13" a="1"/>
  <c r="G1088" i="13" s="1"/>
  <c r="F1028" i="13" a="1"/>
  <c r="F1028" i="13" s="1"/>
  <c r="G1060" i="13" a="1"/>
  <c r="G1060" i="13" s="1"/>
  <c r="F1058" i="13" a="1"/>
  <c r="F1058" i="13" s="1"/>
  <c r="F978" i="13" a="1"/>
  <c r="F978" i="13" s="1"/>
  <c r="F878" i="13" a="1"/>
  <c r="F878" i="13" s="1"/>
  <c r="F1048" i="13" a="1"/>
  <c r="F1048" i="13" s="1"/>
  <c r="F966" i="13" a="1"/>
  <c r="F966" i="13" s="1"/>
  <c r="G1061" i="13" a="1"/>
  <c r="G1061" i="13" s="1"/>
  <c r="F977" i="13" a="1"/>
  <c r="F977" i="13" s="1"/>
  <c r="F877" i="13" a="1"/>
  <c r="F877" i="13" s="1"/>
  <c r="G1043" i="13" a="1"/>
  <c r="G1043" i="13" s="1"/>
  <c r="F976" i="13" a="1"/>
  <c r="F976" i="13" s="1"/>
  <c r="G876" i="13" a="1"/>
  <c r="G876" i="13" s="1"/>
  <c r="F875" i="13" a="1"/>
  <c r="F875" i="13" s="1"/>
  <c r="G1042" i="13" a="1"/>
  <c r="G1042" i="13" s="1"/>
  <c r="G954" i="13" a="1"/>
  <c r="G954" i="13" s="1"/>
  <c r="G874" i="13" a="1"/>
  <c r="G874" i="13" s="1"/>
  <c r="G1046" i="13" a="1"/>
  <c r="G1046" i="13" s="1"/>
  <c r="G953" i="13" a="1"/>
  <c r="G953" i="13" s="1"/>
  <c r="G873" i="13" a="1"/>
  <c r="G873" i="13" s="1"/>
  <c r="F1054" i="13" a="1"/>
  <c r="F1054" i="13" s="1"/>
  <c r="G1052" i="13" a="1"/>
  <c r="G1052" i="13" s="1"/>
  <c r="G1032" i="13" a="1"/>
  <c r="G1032" i="13" s="1"/>
  <c r="G952" i="13" a="1"/>
  <c r="G952" i="13" s="1"/>
  <c r="G872" i="13" a="1"/>
  <c r="G872" i="13" s="1"/>
  <c r="F967" i="13" a="1"/>
  <c r="F967" i="13" s="1"/>
  <c r="F1055" i="13" a="1"/>
  <c r="F1055" i="13" s="1"/>
  <c r="G1053" i="13" a="1"/>
  <c r="G1053" i="13" s="1"/>
  <c r="G1092" i="13" a="1"/>
  <c r="G1092" i="13" s="1"/>
  <c r="G1091" i="13" a="1"/>
  <c r="G1091" i="13" s="1"/>
  <c r="G1031" i="13" a="1"/>
  <c r="G1031" i="13" s="1"/>
  <c r="G871" i="13" a="1"/>
  <c r="G871" i="13" s="1"/>
  <c r="F1057" i="13" a="1"/>
  <c r="F1057" i="13" s="1"/>
  <c r="G1090" i="13" a="1"/>
  <c r="G1090" i="13" s="1"/>
  <c r="G1050" i="13" a="1"/>
  <c r="G1050" i="13" s="1"/>
  <c r="G1030" i="13" a="1"/>
  <c r="G1030" i="13" s="1"/>
  <c r="G1010" i="13" a="1"/>
  <c r="G1010" i="13" s="1"/>
  <c r="G990" i="13" a="1"/>
  <c r="G990" i="13" s="1"/>
  <c r="F870" i="13" a="1"/>
  <c r="F870" i="13" s="1"/>
  <c r="F1045" i="13" a="1"/>
  <c r="F1045" i="13" s="1"/>
  <c r="F1056" i="13" a="1"/>
  <c r="F1056" i="13" s="1"/>
  <c r="G1093" i="13" a="1"/>
  <c r="G1093" i="13" s="1"/>
  <c r="F1089" i="13" a="1"/>
  <c r="F1089" i="13" s="1"/>
  <c r="F1049" i="13" a="1"/>
  <c r="F1049" i="13" s="1"/>
  <c r="F1029" i="13" a="1"/>
  <c r="F1029" i="13" s="1"/>
  <c r="F989" i="13" a="1"/>
  <c r="F989" i="13" s="1"/>
  <c r="F909" i="13" a="1"/>
  <c r="F909" i="13" s="1"/>
  <c r="F869" i="13" a="1"/>
  <c r="F869" i="13" s="1"/>
  <c r="F880" i="13" a="1"/>
  <c r="F880" i="13" s="1"/>
  <c r="F900" i="13" a="1"/>
  <c r="F900" i="13" s="1"/>
  <c r="G934" i="13" a="1"/>
  <c r="G934" i="13" s="1"/>
  <c r="F901" i="13" a="1"/>
  <c r="F901" i="13" s="1"/>
  <c r="G935" i="13" a="1"/>
  <c r="G935" i="13" s="1"/>
  <c r="F910" i="13" a="1"/>
  <c r="F910" i="13" s="1"/>
  <c r="G944" i="13" a="1"/>
  <c r="G944" i="13" s="1"/>
  <c r="F924" i="13" a="1"/>
  <c r="F924" i="13" s="1"/>
  <c r="G966" i="13" a="1"/>
  <c r="G966" i="13" s="1"/>
  <c r="F926" i="13" a="1"/>
  <c r="F926" i="13" s="1"/>
  <c r="G1006" i="13" a="1"/>
  <c r="G1006" i="13" s="1"/>
  <c r="F960" i="13" a="1"/>
  <c r="F960" i="13" s="1"/>
  <c r="F970" i="13" a="1"/>
  <c r="F970" i="13" s="1"/>
  <c r="F971" i="13" a="1"/>
  <c r="F971" i="13" s="1"/>
  <c r="F972" i="13" a="1"/>
  <c r="F972" i="13" s="1"/>
  <c r="F980" i="13" a="1"/>
  <c r="F980" i="13" s="1"/>
  <c r="F981" i="13" a="1"/>
  <c r="F981" i="13" s="1"/>
  <c r="F1000" i="13" a="1"/>
  <c r="F1000" i="13" s="1"/>
  <c r="F1001" i="13" a="1"/>
  <c r="F1001" i="13" s="1"/>
  <c r="F1070" i="13" a="1"/>
  <c r="F1070" i="13" s="1"/>
  <c r="F866" i="13" a="1"/>
  <c r="F866" i="13" s="1"/>
  <c r="F1071" i="13" a="1"/>
  <c r="F1071" i="13" s="1"/>
  <c r="F872" i="13" a="1"/>
  <c r="F872" i="13" s="1"/>
  <c r="F1083" i="13" a="1"/>
  <c r="F1083" i="13" s="1"/>
  <c r="F874" i="13" a="1"/>
  <c r="F874" i="13" s="1"/>
  <c r="F1084" i="13" a="1"/>
  <c r="F1084" i="13" s="1"/>
  <c r="F1090" i="13" a="1"/>
  <c r="F1090" i="13" s="1"/>
  <c r="F890" i="13" a="1"/>
  <c r="F890" i="13" s="1"/>
  <c r="F1091" i="13" a="1"/>
  <c r="F1091" i="13" s="1"/>
  <c r="F892" i="13" a="1"/>
  <c r="F892" i="13" s="1"/>
  <c r="G867" i="13" a="1"/>
  <c r="G867" i="13" s="1"/>
  <c r="F930" i="13" a="1"/>
  <c r="F930" i="13" s="1"/>
  <c r="F1011" i="13" a="1"/>
  <c r="F1011" i="13" s="1"/>
  <c r="G1035" i="13" a="1"/>
  <c r="G1035" i="13" s="1"/>
  <c r="F850" i="13" a="1"/>
  <c r="F850" i="13" s="1"/>
  <c r="F852" i="13" a="1"/>
  <c r="F852" i="13" s="1"/>
  <c r="F931" i="13" a="1"/>
  <c r="F931" i="13" s="1"/>
  <c r="F1031" i="13" a="1"/>
  <c r="F1031" i="13" s="1"/>
  <c r="G1048" i="13" a="1"/>
  <c r="G1048" i="13" s="1"/>
  <c r="G1015" i="13" a="1"/>
  <c r="G1015" i="13" s="1"/>
  <c r="F1010" i="13" a="1"/>
  <c r="F1010" i="13" s="1"/>
  <c r="F854" i="13" a="1"/>
  <c r="F854" i="13" s="1"/>
  <c r="F932" i="13" a="1"/>
  <c r="F932" i="13" s="1"/>
  <c r="F1032" i="13" a="1"/>
  <c r="F1032" i="13" s="1"/>
  <c r="G875" i="13" a="1"/>
  <c r="G875" i="13" s="1"/>
  <c r="G1054" i="13" a="1"/>
  <c r="G1054" i="13" s="1"/>
  <c r="G974" i="13" a="1"/>
  <c r="G974" i="13" s="1"/>
  <c r="F991" i="13" a="1"/>
  <c r="F991" i="13" s="1"/>
  <c r="G994" i="13" a="1"/>
  <c r="G994" i="13" s="1"/>
  <c r="F1094" i="13" a="1"/>
  <c r="F1094" i="13" s="1"/>
  <c r="G870" i="13" a="1"/>
  <c r="G870" i="13" s="1"/>
  <c r="F855" i="13" a="1"/>
  <c r="F855" i="13" s="1"/>
  <c r="F948" i="13" a="1"/>
  <c r="F948" i="13" s="1"/>
  <c r="F1034" i="13" a="1"/>
  <c r="F1034" i="13" s="1"/>
  <c r="G1055" i="13" a="1"/>
  <c r="G1055" i="13" s="1"/>
  <c r="G975" i="13" a="1"/>
  <c r="G975" i="13" s="1"/>
  <c r="F950" i="13" a="1"/>
  <c r="F950" i="13" s="1"/>
  <c r="F1052" i="13" a="1"/>
  <c r="F1052" i="13" s="1"/>
  <c r="G904" i="13" a="1"/>
  <c r="G904" i="13" s="1"/>
  <c r="G1057" i="13" a="1"/>
  <c r="G1057" i="13" s="1"/>
  <c r="F894" i="13" a="1"/>
  <c r="F894" i="13" s="1"/>
  <c r="G1014" i="13" a="1"/>
  <c r="G1014" i="13" s="1"/>
  <c r="G1016" i="13" a="1"/>
  <c r="G1016" i="13" s="1"/>
  <c r="F951" i="13" a="1"/>
  <c r="F951" i="13" s="1"/>
  <c r="F1062" i="13" a="1"/>
  <c r="F1062" i="13" s="1"/>
  <c r="G905" i="13" a="1"/>
  <c r="G905" i="13" s="1"/>
  <c r="G1074" i="13" a="1"/>
  <c r="G1074" i="13" s="1"/>
  <c r="F1092" i="13" a="1"/>
  <c r="F1092" i="13" s="1"/>
  <c r="F851" i="13" a="1"/>
  <c r="F851" i="13" s="1"/>
  <c r="F952" i="13" a="1"/>
  <c r="F952" i="13" s="1"/>
  <c r="F1063" i="13" a="1"/>
  <c r="F1063" i="13" s="1"/>
  <c r="G914" i="13" a="1"/>
  <c r="G914" i="13" s="1"/>
  <c r="G1086" i="13" a="1"/>
  <c r="G1086" i="13" s="1"/>
  <c r="F912" i="13" a="1"/>
  <c r="F912" i="13" s="1"/>
  <c r="F871" i="13" a="1"/>
  <c r="F871" i="13" s="1"/>
  <c r="F954" i="13" a="1"/>
  <c r="F954" i="13" s="1"/>
  <c r="F1064" i="13" a="1"/>
  <c r="F1064" i="13" s="1"/>
  <c r="G928" i="13" a="1"/>
  <c r="G928" i="13" s="1"/>
  <c r="G968" i="13" a="1"/>
  <c r="G968" i="13" s="1"/>
  <c r="G1008" i="13" a="1"/>
  <c r="G1008" i="13" s="1"/>
  <c r="F1088" i="13" a="1"/>
  <c r="F1088" i="13" s="1"/>
  <c r="F1044" i="13" a="1"/>
  <c r="F1044" i="13" s="1"/>
  <c r="G908" i="13" a="1"/>
  <c r="G908" i="13" s="1"/>
  <c r="F961" i="13" a="1"/>
  <c r="F961" i="13" s="1"/>
  <c r="G1026" i="13" a="1"/>
  <c r="G1026" i="13" s="1"/>
  <c r="F962" i="13" a="1"/>
  <c r="F962" i="13" s="1"/>
  <c r="F983" i="13" a="1"/>
  <c r="F983" i="13" s="1"/>
  <c r="F1012" i="13" a="1"/>
  <c r="F1012" i="13" s="1"/>
  <c r="F1072" i="13" a="1"/>
  <c r="F1072" i="13" s="1"/>
  <c r="G915" i="13" a="1"/>
  <c r="G915" i="13" s="1"/>
  <c r="G986" i="13" a="1"/>
  <c r="G986" i="13" s="1"/>
  <c r="G1027" i="13" a="1"/>
  <c r="G1027" i="13" s="1"/>
  <c r="G907" i="13" a="1"/>
  <c r="G907" i="13" s="1"/>
  <c r="G946" i="13" a="1"/>
  <c r="G946" i="13" s="1"/>
  <c r="G1068" i="13" a="1"/>
  <c r="G1068" i="13" s="1"/>
  <c r="F861" i="13" a="1"/>
  <c r="F861" i="13" s="1"/>
  <c r="F882" i="13" a="1"/>
  <c r="F882" i="13" s="1"/>
  <c r="F942" i="13" a="1"/>
  <c r="F942" i="13" s="1"/>
  <c r="F1050" i="13" a="1"/>
  <c r="F1050" i="13" s="1"/>
  <c r="G887" i="13" a="1"/>
  <c r="G887" i="13" s="1"/>
  <c r="G1075" i="13" a="1"/>
  <c r="G1075" i="13" s="1"/>
  <c r="F902" i="13" a="1"/>
  <c r="F902" i="13" s="1"/>
  <c r="G885" i="13" a="1"/>
  <c r="G885" i="13" s="1"/>
  <c r="F860" i="13" a="1"/>
  <c r="F860" i="13" s="1"/>
  <c r="F1046" i="13" a="1"/>
  <c r="F1046" i="13" s="1"/>
  <c r="G886" i="13" a="1"/>
  <c r="G886" i="13" s="1"/>
  <c r="F963" i="13" a="1"/>
  <c r="F963" i="13" s="1"/>
  <c r="F987" i="13" a="1"/>
  <c r="F987" i="13" s="1"/>
  <c r="G1028" i="13" a="1"/>
  <c r="G1028" i="13" s="1"/>
  <c r="F1043" i="13" a="1"/>
  <c r="F1043" i="13" s="1"/>
  <c r="G1067" i="13" a="1"/>
  <c r="G1067" i="13" s="1"/>
  <c r="G947" i="13" a="1"/>
  <c r="G947" i="13" s="1"/>
  <c r="F862" i="13" a="1"/>
  <c r="F862" i="13" s="1"/>
  <c r="F883" i="13" a="1"/>
  <c r="F883" i="13" s="1"/>
  <c r="F911" i="13" a="1"/>
  <c r="F911" i="13" s="1"/>
  <c r="F943" i="13" a="1"/>
  <c r="F943" i="13" s="1"/>
  <c r="F988" i="13" a="1"/>
  <c r="F988" i="13" s="1"/>
  <c r="F1024" i="13" a="1"/>
  <c r="F1024" i="13" s="1"/>
  <c r="F1051" i="13" a="1"/>
  <c r="F1051" i="13" s="1"/>
  <c r="F1080" i="13" a="1"/>
  <c r="F1080" i="13" s="1"/>
  <c r="G888" i="13" a="1"/>
  <c r="G888" i="13" s="1"/>
  <c r="G925" i="13" a="1"/>
  <c r="G925" i="13" s="1"/>
  <c r="G1077" i="13" a="1"/>
  <c r="G1077" i="13" s="1"/>
  <c r="F868" i="13" a="1"/>
  <c r="F868" i="13" s="1"/>
  <c r="G1007" i="13" a="1"/>
  <c r="G1007" i="13" s="1"/>
  <c r="F927" i="13" a="1"/>
  <c r="F927" i="13" s="1"/>
  <c r="G945" i="13" a="1"/>
  <c r="G945" i="13" s="1"/>
  <c r="F906" i="13" a="1"/>
  <c r="F906" i="13" s="1"/>
  <c r="F982" i="13" a="1"/>
  <c r="F982" i="13" s="1"/>
  <c r="G985" i="13" a="1"/>
  <c r="G985" i="13" s="1"/>
  <c r="F881" i="13" a="1"/>
  <c r="F881" i="13" s="1"/>
  <c r="F964" i="13" a="1"/>
  <c r="F964" i="13" s="1"/>
  <c r="F990" i="13" a="1"/>
  <c r="F990" i="13" s="1"/>
  <c r="G955" i="13" a="1"/>
  <c r="G955" i="13" s="1"/>
  <c r="G967" i="13" a="1"/>
  <c r="G967" i="13" s="1"/>
  <c r="F863" i="13" a="1"/>
  <c r="F863" i="13" s="1"/>
  <c r="G857" i="13" a="1"/>
  <c r="G857" i="13" s="1"/>
  <c r="G1087" i="13" a="1"/>
  <c r="G1087" i="13" s="1"/>
  <c r="F1066" i="13" a="1"/>
  <c r="F1066" i="13" s="1"/>
  <c r="F1081" i="13" a="1"/>
  <c r="F1081" i="13" s="1"/>
  <c r="F864" i="13" a="1"/>
  <c r="F864" i="13" s="1"/>
  <c r="F992" i="13" a="1"/>
  <c r="F992" i="13" s="1"/>
  <c r="F1030" i="13" a="1"/>
  <c r="F1030" i="13" s="1"/>
  <c r="F1061" i="13" a="1"/>
  <c r="F1061" i="13" s="1"/>
  <c r="F1082" i="13" a="1"/>
  <c r="F1082" i="13" s="1"/>
  <c r="G965" i="13" a="1"/>
  <c r="G965" i="13" s="1"/>
  <c r="G995" i="13" a="1"/>
  <c r="G995" i="13" s="1"/>
  <c r="G1047" i="13" a="1"/>
  <c r="G1047" i="13" s="1"/>
  <c r="F891" i="13" a="1"/>
  <c r="F891" i="13" s="1"/>
  <c r="F920" i="13" a="1"/>
  <c r="F920" i="13" s="1"/>
  <c r="G895" i="13" a="1"/>
  <c r="G895" i="13" s="1"/>
  <c r="G1037" i="13" a="1"/>
  <c r="G1037" i="13" s="1"/>
  <c r="G1058" i="13" a="1"/>
  <c r="G1058" i="13" s="1"/>
  <c r="F913" i="13" a="1"/>
  <c r="F913" i="13" s="1"/>
  <c r="F876" i="13" a="1"/>
  <c r="F876" i="13" s="1"/>
  <c r="F1033" i="13" a="1"/>
  <c r="F1033" i="13" s="1"/>
  <c r="F916" i="13" a="1"/>
  <c r="F916" i="13" s="1"/>
  <c r="F933" i="13" a="1"/>
  <c r="F933" i="13" s="1"/>
  <c r="G1085" i="13" a="1"/>
  <c r="G1085" i="13" s="1"/>
  <c r="F884" i="13" a="1"/>
  <c r="F884" i="13" s="1"/>
  <c r="F984" i="13" a="1"/>
  <c r="F984" i="13" s="1"/>
  <c r="F1002" i="13" a="1"/>
  <c r="F1002" i="13" s="1"/>
  <c r="F1020" i="13" a="1"/>
  <c r="F1020" i="13" s="1"/>
  <c r="G996" i="13" a="1"/>
  <c r="G996" i="13" s="1"/>
  <c r="G1017" i="13" a="1"/>
  <c r="G1017" i="13" s="1"/>
  <c r="G1038" i="13" a="1"/>
  <c r="G1038" i="13" s="1"/>
  <c r="F1013" i="13" a="1"/>
  <c r="F1013" i="13" s="1"/>
  <c r="G1078" i="13" a="1"/>
  <c r="G1078" i="13" s="1"/>
  <c r="F1053" i="13" a="1"/>
  <c r="F1053" i="13" s="1"/>
  <c r="G858" i="13" a="1"/>
  <c r="G858" i="13" s="1"/>
  <c r="G1065" i="13" a="1"/>
  <c r="G1065" i="13" s="1"/>
  <c r="F1076" i="13" a="1"/>
  <c r="F1076" i="13" s="1"/>
  <c r="F893" i="13" a="1"/>
  <c r="F893" i="13" s="1"/>
  <c r="F853" i="13" a="1"/>
  <c r="F853" i="13" s="1"/>
  <c r="F903" i="13" a="1"/>
  <c r="F903" i="13" s="1"/>
  <c r="F921" i="13" a="1"/>
  <c r="F921" i="13" s="1"/>
  <c r="F1003" i="13" a="1"/>
  <c r="F1003" i="13" s="1"/>
  <c r="F1021" i="13" a="1"/>
  <c r="F1021" i="13" s="1"/>
  <c r="F1036" i="13" a="1"/>
  <c r="F1036" i="13" s="1"/>
  <c r="G877" i="13" a="1"/>
  <c r="G877" i="13" s="1"/>
  <c r="G896" i="13" a="1"/>
  <c r="G896" i="13" s="1"/>
  <c r="G936" i="13" a="1"/>
  <c r="G936" i="13" s="1"/>
  <c r="G956" i="13" a="1"/>
  <c r="G956" i="13" s="1"/>
  <c r="G976" i="13" a="1"/>
  <c r="G976" i="13" s="1"/>
  <c r="G997" i="13" a="1"/>
  <c r="G997" i="13" s="1"/>
  <c r="G1018" i="13" a="1"/>
  <c r="G1018" i="13" s="1"/>
  <c r="G1056" i="13" a="1"/>
  <c r="G1056" i="13" s="1"/>
  <c r="F953" i="13" a="1"/>
  <c r="F953" i="13" s="1"/>
  <c r="F1040" i="13" a="1"/>
  <c r="F1040" i="13" s="1"/>
  <c r="G1045" i="13" a="1"/>
  <c r="G1045" i="13" s="1"/>
  <c r="F922" i="13" a="1"/>
  <c r="F922" i="13" s="1"/>
  <c r="F940" i="13" a="1"/>
  <c r="F940" i="13" s="1"/>
  <c r="F1004" i="13" a="1"/>
  <c r="F1004" i="13" s="1"/>
  <c r="F1022" i="13" a="1"/>
  <c r="F1022" i="13" s="1"/>
  <c r="F1073" i="13" a="1"/>
  <c r="F1073" i="13" s="1"/>
  <c r="G878" i="13" a="1"/>
  <c r="G878" i="13" s="1"/>
  <c r="G897" i="13" a="1"/>
  <c r="G897" i="13" s="1"/>
  <c r="G917" i="13" a="1"/>
  <c r="G917" i="13" s="1"/>
  <c r="G937" i="13" a="1"/>
  <c r="G937" i="13" s="1"/>
  <c r="G957" i="13" a="1"/>
  <c r="G957" i="13" s="1"/>
  <c r="G977" i="13" a="1"/>
  <c r="G977" i="13" s="1"/>
  <c r="G998" i="13" a="1"/>
  <c r="G998" i="13" s="1"/>
  <c r="G856" i="13" a="1"/>
  <c r="G856" i="13" s="1"/>
  <c r="F1079" i="13" a="1"/>
  <c r="F1079" i="13" s="1"/>
  <c r="G1079" i="13" a="1"/>
  <c r="G1079" i="13" s="1"/>
  <c r="F1059" i="13" a="1"/>
  <c r="F1059" i="13" s="1"/>
  <c r="G1059" i="13" a="1"/>
  <c r="G1059" i="13" s="1"/>
  <c r="F1039" i="13" a="1"/>
  <c r="F1039" i="13" s="1"/>
  <c r="G1039" i="13" a="1"/>
  <c r="G1039" i="13" s="1"/>
  <c r="F1019" i="13" a="1"/>
  <c r="F1019" i="13" s="1"/>
  <c r="G1019" i="13" a="1"/>
  <c r="G1019" i="13" s="1"/>
  <c r="F999" i="13" a="1"/>
  <c r="F999" i="13" s="1"/>
  <c r="G999" i="13" a="1"/>
  <c r="G999" i="13" s="1"/>
  <c r="F979" i="13" a="1"/>
  <c r="F979" i="13" s="1"/>
  <c r="G979" i="13" a="1"/>
  <c r="G979" i="13" s="1"/>
  <c r="F959" i="13" a="1"/>
  <c r="F959" i="13" s="1"/>
  <c r="G959" i="13" a="1"/>
  <c r="G959" i="13" s="1"/>
  <c r="F939" i="13" a="1"/>
  <c r="F939" i="13" s="1"/>
  <c r="G939" i="13" a="1"/>
  <c r="G939" i="13" s="1"/>
  <c r="F919" i="13" a="1"/>
  <c r="F919" i="13" s="1"/>
  <c r="G919" i="13" a="1"/>
  <c r="G919" i="13" s="1"/>
  <c r="F899" i="13" a="1"/>
  <c r="F899" i="13" s="1"/>
  <c r="G899" i="13" a="1"/>
  <c r="G899" i="13" s="1"/>
  <c r="F879" i="13" a="1"/>
  <c r="F879" i="13" s="1"/>
  <c r="G879" i="13" a="1"/>
  <c r="G879" i="13" s="1"/>
  <c r="F859" i="13" a="1"/>
  <c r="F859" i="13" s="1"/>
  <c r="G859" i="13" a="1"/>
  <c r="G859" i="13" s="1"/>
  <c r="F1041" i="13" a="1"/>
  <c r="F1041" i="13" s="1"/>
  <c r="G1025" i="13" a="1"/>
  <c r="G1025" i="13" s="1"/>
  <c r="F923" i="13" a="1"/>
  <c r="F923" i="13" s="1"/>
  <c r="F941" i="13" a="1"/>
  <c r="F941" i="13" s="1"/>
  <c r="F1023" i="13" a="1"/>
  <c r="F1023" i="13" s="1"/>
  <c r="F1060" i="13" a="1"/>
  <c r="F1060" i="13" s="1"/>
  <c r="G865" i="13" a="1"/>
  <c r="G865" i="13" s="1"/>
  <c r="G898" i="13" a="1"/>
  <c r="G898" i="13" s="1"/>
  <c r="G918" i="13" a="1"/>
  <c r="G918" i="13" s="1"/>
  <c r="G938" i="13" a="1"/>
  <c r="G938" i="13" s="1"/>
  <c r="G958" i="13" a="1"/>
  <c r="G958" i="13" s="1"/>
  <c r="G978" i="13" a="1"/>
  <c r="G978" i="13" s="1"/>
  <c r="F993" i="13" a="1"/>
  <c r="F993" i="13" s="1"/>
  <c r="F873" i="13" a="1"/>
  <c r="F873" i="13" s="1"/>
  <c r="F973" i="13" a="1"/>
  <c r="F973" i="13" s="1"/>
  <c r="F1042" i="13" a="1"/>
  <c r="F1042" i="13" s="1"/>
  <c r="F1093" i="13" a="1"/>
  <c r="F1093" i="13" s="1"/>
  <c r="G1005" i="13" a="1"/>
  <c r="G1005" i="13" s="1"/>
  <c r="G849" i="13" a="1"/>
  <c r="G849" i="13" s="1"/>
  <c r="G869" i="13" a="1"/>
  <c r="G869" i="13" s="1"/>
  <c r="G889" i="13" a="1"/>
  <c r="G889" i="13" s="1"/>
  <c r="G949" i="13" a="1"/>
  <c r="G949" i="13" s="1"/>
  <c r="G969" i="13" a="1"/>
  <c r="G969" i="13" s="1"/>
  <c r="G989" i="13" a="1"/>
  <c r="G989" i="13" s="1"/>
  <c r="G1009" i="13" a="1"/>
  <c r="G1009" i="13" s="1"/>
  <c r="G1029" i="13" a="1"/>
  <c r="G1029" i="13" s="1"/>
  <c r="G1049" i="13" a="1"/>
  <c r="G1049" i="13" s="1"/>
  <c r="G1069" i="13" a="1"/>
  <c r="G1069" i="13" s="1"/>
  <c r="G1089" i="13" a="1"/>
  <c r="G1089" i="13" s="1"/>
  <c r="G909" i="13" a="1"/>
  <c r="G909" i="13" s="1"/>
  <c r="G929" i="13" a="1"/>
  <c r="G929" i="13" s="1"/>
  <c r="X1066" i="2"/>
  <c r="Y1066" i="2"/>
  <c r="Z1066" i="2"/>
  <c r="X1061" i="2" l="1"/>
  <c r="Y1061" i="2"/>
  <c r="X1052" i="2" l="1"/>
  <c r="Y1052" i="2"/>
  <c r="Z1052" i="2"/>
  <c r="X1041" i="2" l="1"/>
  <c r="Y1041" i="2"/>
  <c r="Z1041" i="2"/>
  <c r="X1042" i="2"/>
  <c r="Y1042" i="2"/>
  <c r="Z1042" i="2"/>
  <c r="X1043" i="2"/>
  <c r="Y1043" i="2"/>
  <c r="Z1043" i="2"/>
  <c r="X1044" i="2"/>
  <c r="Y1044" i="2"/>
  <c r="Z1044" i="2"/>
  <c r="X1045" i="2"/>
  <c r="Y1045" i="2"/>
  <c r="Z1045" i="2"/>
  <c r="X1046" i="2"/>
  <c r="Y1046" i="2"/>
  <c r="Z1046" i="2"/>
  <c r="X1047" i="2"/>
  <c r="Y1047" i="2"/>
  <c r="Z1047" i="2"/>
  <c r="X1048" i="2"/>
  <c r="Y1048" i="2"/>
  <c r="Z1048" i="2"/>
  <c r="X1049" i="2"/>
  <c r="Y1049" i="2"/>
  <c r="Z1049" i="2"/>
  <c r="X1050" i="2"/>
  <c r="Y1050" i="2"/>
  <c r="Z1050" i="2"/>
  <c r="X1040" i="2"/>
  <c r="Y1040" i="2"/>
  <c r="Z1040" i="2"/>
  <c r="X1058" i="2"/>
  <c r="Y1058" i="2"/>
  <c r="Z1058" i="2"/>
  <c r="X1053" i="2"/>
  <c r="Y1053" i="2"/>
  <c r="Z1053" i="2"/>
  <c r="X1054" i="2"/>
  <c r="Y1054" i="2"/>
  <c r="Z1054" i="2"/>
  <c r="X1059" i="2"/>
  <c r="Y1059" i="2"/>
  <c r="Z1059" i="2"/>
  <c r="X1060" i="2"/>
  <c r="Y1060" i="2"/>
  <c r="Z1060" i="2"/>
  <c r="X1056" i="2"/>
  <c r="Y1056" i="2"/>
  <c r="Z1056" i="2"/>
  <c r="X1057" i="2"/>
  <c r="Y1057" i="2"/>
  <c r="Z1057" i="2"/>
  <c r="X1055" i="2"/>
  <c r="Y1055" i="2"/>
  <c r="Z1055" i="2"/>
  <c r="X1064" i="2"/>
  <c r="Y1064" i="2"/>
  <c r="Z1064" i="2"/>
  <c r="X1062" i="2"/>
  <c r="Y1062" i="2"/>
  <c r="Z1062" i="2"/>
  <c r="X1063" i="2"/>
  <c r="Y1063" i="2"/>
  <c r="Z1063" i="2"/>
  <c r="X1065" i="2"/>
  <c r="Y1065" i="2"/>
  <c r="Z1065" i="2"/>
  <c r="X1075" i="2"/>
  <c r="Y1075" i="2"/>
  <c r="Z1075" i="2"/>
  <c r="X1076" i="2"/>
  <c r="Y1076" i="2"/>
  <c r="Z1076" i="2"/>
  <c r="X1083" i="2"/>
  <c r="Y1083" i="2"/>
  <c r="Z1083" i="2"/>
  <c r="X1081" i="2"/>
  <c r="Y1081" i="2"/>
  <c r="Z1081" i="2"/>
  <c r="X1068" i="2"/>
  <c r="Y1068" i="2"/>
  <c r="Z1068" i="2"/>
  <c r="X1082" i="2"/>
  <c r="Y1082" i="2"/>
  <c r="Z1082" i="2"/>
  <c r="X1069" i="2"/>
  <c r="Y1069" i="2"/>
  <c r="Z1069" i="2"/>
  <c r="X1070" i="2"/>
  <c r="Y1070" i="2"/>
  <c r="Z1070" i="2"/>
  <c r="X1071" i="2"/>
  <c r="Y1071" i="2"/>
  <c r="Z1071" i="2"/>
  <c r="X1072" i="2"/>
  <c r="Y1072" i="2"/>
  <c r="Z1072" i="2"/>
  <c r="X1073" i="2"/>
  <c r="Y1073" i="2"/>
  <c r="Z1073" i="2"/>
  <c r="X1074" i="2"/>
  <c r="Y1074" i="2"/>
  <c r="Z1074" i="2"/>
  <c r="X1067" i="2"/>
  <c r="Y1067" i="2"/>
  <c r="Z1067" i="2"/>
  <c r="X1077" i="2"/>
  <c r="Y1077" i="2"/>
  <c r="Z1077" i="2"/>
  <c r="X1078" i="2"/>
  <c r="Y1078" i="2"/>
  <c r="Z1078" i="2"/>
  <c r="X1079" i="2"/>
  <c r="Y1079" i="2"/>
  <c r="Z1079" i="2"/>
  <c r="X1080" i="2"/>
  <c r="Y1080" i="2"/>
  <c r="Z1080" i="2"/>
  <c r="X1088" i="2"/>
  <c r="Y1088" i="2"/>
  <c r="Z1088" i="2"/>
  <c r="X1089" i="2"/>
  <c r="Y1089" i="2"/>
  <c r="Z1089" i="2"/>
  <c r="X1086" i="2"/>
  <c r="Y1086" i="2"/>
  <c r="Z1086" i="2"/>
  <c r="X1087" i="2"/>
  <c r="Y1087" i="2"/>
  <c r="Z1087" i="2"/>
  <c r="X1084" i="2"/>
  <c r="Y1084" i="2"/>
  <c r="Z1084" i="2"/>
  <c r="X1085" i="2"/>
  <c r="Y1085" i="2"/>
  <c r="Z1085" i="2"/>
  <c r="X1093" i="2" l="1"/>
  <c r="X1094" i="2"/>
  <c r="X1090" i="2"/>
  <c r="X1095" i="2"/>
  <c r="X1096" i="2"/>
  <c r="X1091" i="2"/>
  <c r="X1100" i="2"/>
  <c r="X1101" i="2"/>
  <c r="X1102" i="2"/>
  <c r="Y1093" i="2"/>
  <c r="Y1094" i="2"/>
  <c r="Y1090" i="2"/>
  <c r="Y1095" i="2"/>
  <c r="Y1096" i="2"/>
  <c r="Y1091" i="2"/>
  <c r="Y1100" i="2"/>
  <c r="Y1101" i="2"/>
  <c r="Y1102" i="2"/>
  <c r="Z1093" i="2"/>
  <c r="Z1094" i="2"/>
  <c r="Z1090" i="2"/>
  <c r="Z1095" i="2"/>
  <c r="Z1096" i="2"/>
  <c r="Z1091" i="2"/>
  <c r="Z1100" i="2"/>
  <c r="Z1101" i="2"/>
  <c r="Z1102" i="2"/>
  <c r="X1092" i="2"/>
  <c r="Y1092" i="2"/>
  <c r="Z1092" i="2"/>
  <c r="E2" i="13" l="1"/>
  <c r="E3" i="13"/>
  <c r="E4" i="13"/>
  <c r="E5" i="13"/>
  <c r="F5" i="13" s="1" a="1"/>
  <c r="F5" i="13" s="1"/>
  <c r="E6" i="13"/>
  <c r="G6" i="13" s="1" a="1"/>
  <c r="G6" i="13" s="1"/>
  <c r="E7" i="13"/>
  <c r="F7" i="13" s="1" a="1"/>
  <c r="F7" i="13" s="1"/>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G50" i="13" s="1" a="1"/>
  <c r="G50" i="13" s="1"/>
  <c r="E51" i="13"/>
  <c r="E52" i="13"/>
  <c r="E53" i="13"/>
  <c r="E54" i="13"/>
  <c r="E55" i="13"/>
  <c r="E56" i="13"/>
  <c r="E57" i="13"/>
  <c r="E58" i="13"/>
  <c r="E59" i="13"/>
  <c r="E60" i="13"/>
  <c r="E61" i="13"/>
  <c r="G61" i="13" s="1" a="1"/>
  <c r="G61" i="13" s="1"/>
  <c r="E62" i="13"/>
  <c r="G62" i="13" s="1" a="1"/>
  <c r="G62" i="13" s="1"/>
  <c r="E63" i="13"/>
  <c r="G63" i="13" s="1" a="1"/>
  <c r="G63" i="13" s="1"/>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G102" i="13" s="1" a="1"/>
  <c r="G102" i="13" s="1"/>
  <c r="E103" i="13"/>
  <c r="E104" i="13"/>
  <c r="E105" i="13"/>
  <c r="G105" i="13" s="1" a="1"/>
  <c r="G105" i="13" s="1"/>
  <c r="E106" i="13"/>
  <c r="G106" i="13" s="1" a="1"/>
  <c r="G106" i="13" s="1"/>
  <c r="E107" i="13"/>
  <c r="E108" i="13"/>
  <c r="E109" i="13"/>
  <c r="E110" i="13"/>
  <c r="E111" i="13"/>
  <c r="E112" i="13"/>
  <c r="E113" i="13"/>
  <c r="E114" i="13"/>
  <c r="E115" i="13"/>
  <c r="E116" i="13"/>
  <c r="G116" i="13" s="1" a="1"/>
  <c r="G116" i="13" s="1"/>
  <c r="E117" i="13"/>
  <c r="G117" i="13" s="1" a="1"/>
  <c r="G117" i="13" s="1"/>
  <c r="E118" i="13"/>
  <c r="E119" i="13"/>
  <c r="E120" i="13"/>
  <c r="E121" i="13"/>
  <c r="E122" i="13"/>
  <c r="E123" i="13"/>
  <c r="E124" i="13"/>
  <c r="E125" i="13"/>
  <c r="E126" i="13"/>
  <c r="E127" i="13"/>
  <c r="E128" i="13"/>
  <c r="E129" i="13"/>
  <c r="E130" i="13"/>
  <c r="E131" i="13"/>
  <c r="E132" i="13"/>
  <c r="E133" i="13"/>
  <c r="G133" i="13" s="1" a="1"/>
  <c r="G133" i="13" s="1"/>
  <c r="E134" i="13"/>
  <c r="G134" i="13" s="1" a="1"/>
  <c r="G134" i="13" s="1"/>
  <c r="E135" i="13"/>
  <c r="G135" i="13" s="1" a="1"/>
  <c r="G135" i="13" s="1"/>
  <c r="E136" i="13"/>
  <c r="E137" i="13"/>
  <c r="E138" i="13"/>
  <c r="E139" i="13"/>
  <c r="F139" i="13" s="1" a="1"/>
  <c r="F139" i="13" s="1"/>
  <c r="E140" i="13"/>
  <c r="G140" i="13" s="1" a="1"/>
  <c r="G140" i="13" s="1"/>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G171" i="13" s="1" a="1"/>
  <c r="G171" i="13" s="1"/>
  <c r="E172" i="13"/>
  <c r="E173" i="13"/>
  <c r="E174" i="13"/>
  <c r="E175" i="13"/>
  <c r="E176" i="13"/>
  <c r="E177" i="13"/>
  <c r="E178" i="13"/>
  <c r="E179" i="13"/>
  <c r="E180" i="13"/>
  <c r="E181" i="13"/>
  <c r="E182" i="13"/>
  <c r="E183" i="13"/>
  <c r="E184" i="13"/>
  <c r="E185" i="13"/>
  <c r="G185" i="13" s="1" a="1"/>
  <c r="G185" i="13" s="1"/>
  <c r="E186" i="13"/>
  <c r="E187" i="13"/>
  <c r="E188" i="13"/>
  <c r="G188" i="13" s="1" a="1"/>
  <c r="G188" i="13" s="1"/>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G228" i="13" s="1" a="1"/>
  <c r="G228" i="13" s="1"/>
  <c r="E229" i="13"/>
  <c r="E230" i="13"/>
  <c r="G230" i="13" s="1" a="1"/>
  <c r="G230" i="13" s="1"/>
  <c r="E231" i="13"/>
  <c r="E232" i="13"/>
  <c r="E233" i="13"/>
  <c r="E234" i="13"/>
  <c r="E235" i="13"/>
  <c r="G235" i="13" s="1" a="1"/>
  <c r="G235" i="13" s="1"/>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F287" i="13" s="1" a="1"/>
  <c r="F287" i="13" s="1"/>
  <c r="E288" i="13"/>
  <c r="E289" i="13"/>
  <c r="E290" i="13"/>
  <c r="E291" i="13"/>
  <c r="G291" i="13" s="1" a="1"/>
  <c r="G291" i="13" s="1"/>
  <c r="E292" i="13"/>
  <c r="E293" i="13"/>
  <c r="E294" i="13"/>
  <c r="E295" i="13"/>
  <c r="E296" i="13"/>
  <c r="E297" i="13"/>
  <c r="E298" i="13"/>
  <c r="E299" i="13"/>
  <c r="E300" i="13"/>
  <c r="G300" i="13" s="1" a="1"/>
  <c r="G300" i="13" s="1"/>
  <c r="E301" i="13"/>
  <c r="E302" i="13"/>
  <c r="E303" i="13"/>
  <c r="G303" i="13" s="1" a="1"/>
  <c r="G303" i="13" s="1"/>
  <c r="E304" i="13"/>
  <c r="E305" i="13"/>
  <c r="E306" i="13"/>
  <c r="E307" i="13"/>
  <c r="E308" i="13"/>
  <c r="E309" i="13"/>
  <c r="E310" i="13"/>
  <c r="E311" i="13"/>
  <c r="E312" i="13"/>
  <c r="E313" i="13"/>
  <c r="E314" i="13"/>
  <c r="E315" i="13"/>
  <c r="E316" i="13"/>
  <c r="E317" i="13"/>
  <c r="E318" i="13"/>
  <c r="E319" i="13"/>
  <c r="E320" i="13"/>
  <c r="E321" i="13"/>
  <c r="E322" i="13"/>
  <c r="E323" i="13"/>
  <c r="E324" i="13"/>
  <c r="E325" i="13"/>
  <c r="G325" i="13" s="1" a="1"/>
  <c r="G325" i="13" s="1"/>
  <c r="E326" i="13"/>
  <c r="G326" i="13" s="1" a="1"/>
  <c r="G326" i="13" s="1"/>
  <c r="E327" i="13"/>
  <c r="E328" i="13"/>
  <c r="E329" i="13"/>
  <c r="E330" i="13"/>
  <c r="E331" i="13"/>
  <c r="E332" i="13"/>
  <c r="E333" i="13"/>
  <c r="E334" i="13"/>
  <c r="E335" i="13"/>
  <c r="E336" i="13"/>
  <c r="G336" i="13" s="1" a="1"/>
  <c r="G336" i="13" s="1"/>
  <c r="E337" i="13"/>
  <c r="E338" i="13"/>
  <c r="E339" i="13"/>
  <c r="E340" i="13"/>
  <c r="E341" i="13"/>
  <c r="E342" i="13"/>
  <c r="E343" i="13"/>
  <c r="E344" i="13"/>
  <c r="E345" i="13"/>
  <c r="E346" i="13"/>
  <c r="E347" i="13"/>
  <c r="G347" i="13" s="1" a="1"/>
  <c r="G347" i="13" s="1"/>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G377" i="13" s="1" a="1"/>
  <c r="G377" i="13" s="1"/>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G400" i="13" s="1" a="1"/>
  <c r="G400" i="13" s="1"/>
  <c r="E401" i="13"/>
  <c r="G401" i="13" s="1" a="1"/>
  <c r="G401" i="13" s="1"/>
  <c r="E402" i="13"/>
  <c r="G402" i="13" s="1" a="1"/>
  <c r="G402" i="13" s="1"/>
  <c r="E403" i="13"/>
  <c r="F403" i="13" s="1" a="1"/>
  <c r="F403" i="13" s="1"/>
  <c r="E404" i="13"/>
  <c r="E405" i="13"/>
  <c r="F405" i="13" s="1" a="1"/>
  <c r="F405" i="13" s="1"/>
  <c r="E406" i="13"/>
  <c r="F406" i="13" s="1" a="1"/>
  <c r="F406" i="13" s="1"/>
  <c r="E407" i="13"/>
  <c r="G407" i="13" s="1" a="1"/>
  <c r="G407" i="13" s="1"/>
  <c r="E408" i="13"/>
  <c r="G408" i="13" s="1" a="1"/>
  <c r="G408" i="13" s="1"/>
  <c r="E409" i="13"/>
  <c r="G409" i="13" s="1" a="1"/>
  <c r="G409" i="13" s="1"/>
  <c r="E410" i="13"/>
  <c r="G410" i="13" s="1" a="1"/>
  <c r="G410" i="13" s="1"/>
  <c r="E411" i="13"/>
  <c r="E412" i="13"/>
  <c r="G412" i="13" s="1" a="1"/>
  <c r="G412" i="13" s="1"/>
  <c r="E413" i="13"/>
  <c r="G413" i="13" s="1" a="1"/>
  <c r="G413" i="13" s="1"/>
  <c r="E414" i="13"/>
  <c r="E415" i="13"/>
  <c r="E416" i="13"/>
  <c r="E417" i="13"/>
  <c r="E418" i="13"/>
  <c r="E419" i="13"/>
  <c r="E420" i="13"/>
  <c r="E421" i="13"/>
  <c r="E422" i="13"/>
  <c r="E423" i="13"/>
  <c r="E424" i="13"/>
  <c r="E425" i="13"/>
  <c r="E426" i="13"/>
  <c r="G426" i="13" s="1" a="1"/>
  <c r="G426" i="13" s="1"/>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G452" i="13" s="1" a="1"/>
  <c r="G452" i="13" s="1"/>
  <c r="E453" i="13"/>
  <c r="E454" i="13"/>
  <c r="E455" i="13"/>
  <c r="E456" i="13"/>
  <c r="F456" i="13" s="1" a="1"/>
  <c r="F456" i="13" s="1"/>
  <c r="E457" i="13"/>
  <c r="G457" i="13" s="1" a="1"/>
  <c r="G457" i="13" s="1"/>
  <c r="E458" i="13"/>
  <c r="E459" i="13"/>
  <c r="E460" i="13"/>
  <c r="E461" i="13"/>
  <c r="E462" i="13"/>
  <c r="E463" i="13"/>
  <c r="E464" i="13"/>
  <c r="E465" i="13"/>
  <c r="E466" i="13"/>
  <c r="E467" i="13"/>
  <c r="E468" i="13"/>
  <c r="E469" i="13"/>
  <c r="E470" i="13"/>
  <c r="E471" i="13"/>
  <c r="E472" i="13"/>
  <c r="E473" i="13"/>
  <c r="E474" i="13"/>
  <c r="E475" i="13"/>
  <c r="E476" i="13"/>
  <c r="F476" i="13" s="1" a="1"/>
  <c r="F476" i="13" s="1"/>
  <c r="E477" i="13"/>
  <c r="E478" i="13"/>
  <c r="E479" i="13"/>
  <c r="E480" i="13"/>
  <c r="E481" i="13"/>
  <c r="E482" i="13"/>
  <c r="E483" i="13"/>
  <c r="E484" i="13"/>
  <c r="E485" i="13"/>
  <c r="E486" i="13"/>
  <c r="E487" i="13"/>
  <c r="E488" i="13"/>
  <c r="G488" i="13" s="1" a="1"/>
  <c r="G488" i="13" s="1"/>
  <c r="E489" i="13"/>
  <c r="E490" i="13"/>
  <c r="E491" i="13"/>
  <c r="E492" i="13"/>
  <c r="E493" i="13"/>
  <c r="E494" i="13"/>
  <c r="E495" i="13"/>
  <c r="E496" i="13"/>
  <c r="E497" i="13"/>
  <c r="E498" i="13"/>
  <c r="E499" i="13"/>
  <c r="E500" i="13"/>
  <c r="E501" i="13"/>
  <c r="E502" i="13"/>
  <c r="E503" i="13"/>
  <c r="E504" i="13"/>
  <c r="E505" i="13"/>
  <c r="F505" i="13" s="1" a="1"/>
  <c r="F505" i="13" s="1"/>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G546" i="13" s="1" a="1"/>
  <c r="G546" i="13" s="1"/>
  <c r="E547" i="13"/>
  <c r="G547" i="13" s="1" a="1"/>
  <c r="G547" i="13" s="1"/>
  <c r="E548" i="13"/>
  <c r="G548" i="13" s="1" a="1"/>
  <c r="G548" i="13" s="1"/>
  <c r="E549" i="13"/>
  <c r="E550" i="13"/>
  <c r="E551" i="13"/>
  <c r="E552" i="13"/>
  <c r="E553" i="13"/>
  <c r="E554" i="13"/>
  <c r="G554" i="13" s="1" a="1"/>
  <c r="G554" i="13" s="1"/>
  <c r="E555" i="13"/>
  <c r="E556" i="13"/>
  <c r="F556" i="13" s="1" a="1"/>
  <c r="F556" i="13" s="1"/>
  <c r="E557" i="13"/>
  <c r="G557" i="13" s="1" a="1"/>
  <c r="G557" i="13" s="1"/>
  <c r="E558" i="13"/>
  <c r="E559" i="13"/>
  <c r="E560" i="13"/>
  <c r="E561" i="13"/>
  <c r="E562" i="13"/>
  <c r="E563" i="13"/>
  <c r="G563" i="13" s="1" a="1"/>
  <c r="G563" i="13" s="1"/>
  <c r="E564" i="13"/>
  <c r="G564" i="13" s="1" a="1"/>
  <c r="G564" i="13" s="1"/>
  <c r="E565" i="13"/>
  <c r="G565" i="13" s="1" a="1"/>
  <c r="G565" i="13" s="1"/>
  <c r="E566" i="13"/>
  <c r="E567" i="13"/>
  <c r="E568" i="13"/>
  <c r="E569" i="13"/>
  <c r="E570" i="13"/>
  <c r="E571" i="13"/>
  <c r="E572" i="13"/>
  <c r="E573" i="13"/>
  <c r="E574" i="13"/>
  <c r="E575" i="13"/>
  <c r="G575" i="13" s="1" a="1"/>
  <c r="G575" i="13" s="1"/>
  <c r="E576" i="13"/>
  <c r="G576" i="13" s="1" a="1"/>
  <c r="G576" i="13" s="1"/>
  <c r="E577" i="13"/>
  <c r="E578" i="13"/>
  <c r="E579" i="13"/>
  <c r="E580" i="13"/>
  <c r="E581" i="13"/>
  <c r="E582" i="13"/>
  <c r="E583" i="13"/>
  <c r="E584" i="13"/>
  <c r="E585" i="13"/>
  <c r="E586" i="13"/>
  <c r="E587" i="13"/>
  <c r="E588" i="13"/>
  <c r="E589" i="13"/>
  <c r="E590" i="13"/>
  <c r="E591" i="13"/>
  <c r="E592" i="13"/>
  <c r="E593" i="13"/>
  <c r="E594" i="13"/>
  <c r="E595" i="13"/>
  <c r="G595" i="13" s="1" a="1"/>
  <c r="G595" i="13" s="1"/>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F658" i="13" s="1" a="1"/>
  <c r="F658" i="13" s="1"/>
  <c r="E659" i="13"/>
  <c r="E660" i="13"/>
  <c r="E661" i="13"/>
  <c r="E662" i="13"/>
  <c r="E663" i="13"/>
  <c r="E664" i="13"/>
  <c r="E665" i="13"/>
  <c r="E666" i="13"/>
  <c r="E667" i="13"/>
  <c r="E668" i="13"/>
  <c r="E669" i="13"/>
  <c r="E670" i="13"/>
  <c r="E671" i="13"/>
  <c r="G671" i="13" s="1" a="1"/>
  <c r="G671" i="13" s="1"/>
  <c r="E672" i="13"/>
  <c r="E673" i="13"/>
  <c r="E674" i="13"/>
  <c r="E675" i="13"/>
  <c r="E676" i="13"/>
  <c r="E677" i="13"/>
  <c r="G677" i="13" s="1" a="1"/>
  <c r="G677" i="13" s="1"/>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F703" i="13" s="1" a="1"/>
  <c r="F703" i="13" s="1"/>
  <c r="E704" i="13"/>
  <c r="E705" i="13"/>
  <c r="E706" i="13"/>
  <c r="E707" i="13"/>
  <c r="E708" i="13"/>
  <c r="G708" i="13" s="1" a="1"/>
  <c r="G708" i="13" s="1"/>
  <c r="E709" i="13"/>
  <c r="E710" i="13"/>
  <c r="E711" i="13"/>
  <c r="E712" i="13"/>
  <c r="E713" i="13"/>
  <c r="F713" i="13" s="1" a="1"/>
  <c r="F713" i="13" s="1"/>
  <c r="E714" i="13"/>
  <c r="F714" i="13" s="1" a="1"/>
  <c r="F714" i="13" s="1"/>
  <c r="E715" i="13"/>
  <c r="E716" i="13"/>
  <c r="G716" i="13" s="1" a="1"/>
  <c r="G716" i="13" s="1"/>
  <c r="E717" i="13"/>
  <c r="E718" i="13"/>
  <c r="E719" i="13"/>
  <c r="E720" i="13"/>
  <c r="E721" i="13"/>
  <c r="E722" i="13"/>
  <c r="E723" i="13"/>
  <c r="G723" i="13" s="1" a="1"/>
  <c r="G723" i="13" s="1"/>
  <c r="E724" i="13"/>
  <c r="E725" i="13"/>
  <c r="E726" i="13"/>
  <c r="E727" i="13"/>
  <c r="E728" i="13"/>
  <c r="E729" i="13"/>
  <c r="E730" i="13"/>
  <c r="E731" i="13"/>
  <c r="E732" i="13"/>
  <c r="E733" i="13"/>
  <c r="E734" i="13"/>
  <c r="E735" i="13"/>
  <c r="E736" i="13"/>
  <c r="E737" i="13"/>
  <c r="F737" i="13" s="1" a="1"/>
  <c r="F737" i="13" s="1"/>
  <c r="E738" i="13"/>
  <c r="F738" i="13" s="1" a="1"/>
  <c r="F738" i="13" s="1"/>
  <c r="E739" i="13"/>
  <c r="E740" i="13"/>
  <c r="E741" i="13"/>
  <c r="E742" i="13"/>
  <c r="E743" i="13"/>
  <c r="E744" i="13"/>
  <c r="E745" i="13"/>
  <c r="E746" i="13"/>
  <c r="E747" i="13"/>
  <c r="E748" i="13"/>
  <c r="E749" i="13"/>
  <c r="E750" i="13"/>
  <c r="E751" i="13"/>
  <c r="E752" i="13"/>
  <c r="E753" i="13"/>
  <c r="E754" i="13"/>
  <c r="E755" i="13"/>
  <c r="E756" i="13"/>
  <c r="E757" i="13"/>
  <c r="G757" i="13" s="1" a="1"/>
  <c r="G757" i="13" s="1"/>
  <c r="E758" i="13"/>
  <c r="E759" i="13"/>
  <c r="E760" i="13"/>
  <c r="G760" i="13" s="1" a="1"/>
  <c r="G760" i="13" s="1"/>
  <c r="E761" i="13"/>
  <c r="E762" i="13"/>
  <c r="E763" i="13"/>
  <c r="E764" i="13"/>
  <c r="E765" i="13"/>
  <c r="E766" i="13"/>
  <c r="E767" i="13"/>
  <c r="F767" i="13" s="1" a="1"/>
  <c r="F767" i="13" s="1"/>
  <c r="E768" i="13"/>
  <c r="F768" i="13" s="1" a="1"/>
  <c r="F768" i="13" s="1"/>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D2"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3" i="13"/>
  <c r="D364" i="13"/>
  <c r="D365" i="13"/>
  <c r="D366" i="13"/>
  <c r="D367" i="13"/>
  <c r="D368" i="13"/>
  <c r="D369" i="13"/>
  <c r="D370" i="13"/>
  <c r="D371" i="13"/>
  <c r="D372" i="13"/>
  <c r="D373" i="13"/>
  <c r="D374" i="13"/>
  <c r="D375" i="13"/>
  <c r="D376" i="13"/>
  <c r="D377" i="13"/>
  <c r="D378" i="13"/>
  <c r="D379" i="13"/>
  <c r="D380" i="13"/>
  <c r="D381" i="13"/>
  <c r="D382" i="13"/>
  <c r="D383" i="13"/>
  <c r="D384"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14" i="13"/>
  <c r="D415" i="13"/>
  <c r="D416" i="13"/>
  <c r="D417" i="13"/>
  <c r="D418" i="13"/>
  <c r="D419" i="13"/>
  <c r="D420" i="13"/>
  <c r="D421" i="13"/>
  <c r="D422" i="13"/>
  <c r="D423" i="13"/>
  <c r="D424" i="13"/>
  <c r="D425" i="13"/>
  <c r="D426" i="13"/>
  <c r="D427" i="13"/>
  <c r="D428" i="13"/>
  <c r="D429" i="13"/>
  <c r="D430" i="13"/>
  <c r="D431" i="13"/>
  <c r="D432" i="13"/>
  <c r="D433" i="13"/>
  <c r="D434" i="13"/>
  <c r="D435" i="13"/>
  <c r="D436" i="13"/>
  <c r="D437" i="13"/>
  <c r="D438" i="13"/>
  <c r="D439" i="13"/>
  <c r="D440" i="13"/>
  <c r="D441" i="13"/>
  <c r="D442" i="13"/>
  <c r="D443" i="13"/>
  <c r="D444" i="13"/>
  <c r="D445" i="13"/>
  <c r="D446" i="13"/>
  <c r="D447" i="13"/>
  <c r="D448" i="13"/>
  <c r="D449" i="13"/>
  <c r="D450" i="13"/>
  <c r="D451" i="13"/>
  <c r="D452" i="13"/>
  <c r="D453" i="13"/>
  <c r="D454" i="13"/>
  <c r="D455" i="13"/>
  <c r="D456" i="13"/>
  <c r="D457" i="13"/>
  <c r="D458" i="13"/>
  <c r="D459" i="13"/>
  <c r="D460" i="13"/>
  <c r="D461" i="13"/>
  <c r="D462" i="13"/>
  <c r="D463" i="13"/>
  <c r="D464" i="13"/>
  <c r="D465" i="13"/>
  <c r="D466" i="13"/>
  <c r="D467" i="13"/>
  <c r="D468" i="13"/>
  <c r="D469" i="13"/>
  <c r="D470" i="13"/>
  <c r="D471" i="13"/>
  <c r="D472" i="13"/>
  <c r="D473" i="13"/>
  <c r="D474" i="13"/>
  <c r="D475" i="13"/>
  <c r="D476" i="13"/>
  <c r="D477" i="13"/>
  <c r="D478" i="13"/>
  <c r="D479" i="13"/>
  <c r="D480" i="13"/>
  <c r="D481" i="13"/>
  <c r="D482" i="13"/>
  <c r="D483" i="13"/>
  <c r="D484" i="13"/>
  <c r="D485" i="13"/>
  <c r="D486" i="13"/>
  <c r="D487" i="13"/>
  <c r="D488" i="13"/>
  <c r="D489" i="13"/>
  <c r="D490" i="13"/>
  <c r="D491" i="13"/>
  <c r="D492" i="13"/>
  <c r="D493" i="13"/>
  <c r="D494" i="13"/>
  <c r="D495" i="13"/>
  <c r="D496" i="13"/>
  <c r="D497" i="13"/>
  <c r="D498" i="13"/>
  <c r="D499" i="13"/>
  <c r="D500" i="13"/>
  <c r="D501" i="13"/>
  <c r="D502" i="13"/>
  <c r="D503" i="13"/>
  <c r="D504" i="13"/>
  <c r="D505" i="13"/>
  <c r="D506" i="13"/>
  <c r="D507" i="13"/>
  <c r="D508" i="13"/>
  <c r="D509" i="13"/>
  <c r="D510" i="13"/>
  <c r="D511" i="13"/>
  <c r="D512" i="13"/>
  <c r="D513" i="13"/>
  <c r="D514" i="13"/>
  <c r="D515" i="13"/>
  <c r="D516" i="13"/>
  <c r="D517" i="13"/>
  <c r="D518" i="13"/>
  <c r="D519" i="13"/>
  <c r="D520" i="13"/>
  <c r="D521" i="13"/>
  <c r="D522" i="13"/>
  <c r="D523" i="13"/>
  <c r="D524" i="13"/>
  <c r="D525" i="13"/>
  <c r="D526" i="13"/>
  <c r="D527" i="13"/>
  <c r="D528" i="13"/>
  <c r="D529" i="13"/>
  <c r="D530" i="13"/>
  <c r="D531" i="13"/>
  <c r="D532" i="13"/>
  <c r="D533" i="13"/>
  <c r="D534" i="13"/>
  <c r="D535" i="13"/>
  <c r="D536" i="13"/>
  <c r="D537" i="13"/>
  <c r="D538" i="13"/>
  <c r="D539" i="13"/>
  <c r="D540" i="13"/>
  <c r="D541" i="13"/>
  <c r="D542" i="13"/>
  <c r="D543" i="13"/>
  <c r="D544" i="13"/>
  <c r="D545" i="13"/>
  <c r="D546" i="13"/>
  <c r="D547" i="13"/>
  <c r="D548" i="13"/>
  <c r="D549" i="13"/>
  <c r="D550" i="13"/>
  <c r="D551" i="13"/>
  <c r="D552" i="13"/>
  <c r="D553" i="13"/>
  <c r="D554" i="13"/>
  <c r="D555" i="13"/>
  <c r="D556" i="13"/>
  <c r="D557" i="13"/>
  <c r="D558" i="13"/>
  <c r="D559" i="13"/>
  <c r="D560" i="13"/>
  <c r="D561" i="13"/>
  <c r="D562" i="13"/>
  <c r="D563" i="13"/>
  <c r="D564" i="13"/>
  <c r="D565" i="13"/>
  <c r="D566" i="13"/>
  <c r="D567" i="13"/>
  <c r="D568" i="13"/>
  <c r="D569" i="13"/>
  <c r="D570" i="13"/>
  <c r="D571" i="13"/>
  <c r="D572" i="13"/>
  <c r="D573" i="13"/>
  <c r="D574" i="13"/>
  <c r="D575" i="13"/>
  <c r="D576" i="13"/>
  <c r="D577" i="13"/>
  <c r="D578" i="13"/>
  <c r="D579" i="13"/>
  <c r="D580" i="13"/>
  <c r="D581" i="13"/>
  <c r="D582" i="13"/>
  <c r="D583" i="13"/>
  <c r="D584" i="13"/>
  <c r="D585" i="13"/>
  <c r="D586" i="13"/>
  <c r="D587" i="13"/>
  <c r="D588" i="13"/>
  <c r="D589" i="13"/>
  <c r="D590" i="13"/>
  <c r="D591" i="13"/>
  <c r="D592" i="13"/>
  <c r="D593" i="13"/>
  <c r="D594" i="13"/>
  <c r="D595" i="13"/>
  <c r="D596" i="13"/>
  <c r="D597" i="13"/>
  <c r="D598" i="13"/>
  <c r="D599" i="13"/>
  <c r="D600" i="13"/>
  <c r="D601" i="13"/>
  <c r="D602" i="13"/>
  <c r="D603" i="13"/>
  <c r="D604" i="13"/>
  <c r="D605" i="13"/>
  <c r="D606" i="13"/>
  <c r="D607" i="13"/>
  <c r="D608" i="13"/>
  <c r="D609" i="13"/>
  <c r="D610" i="13"/>
  <c r="D611" i="13"/>
  <c r="D612" i="13"/>
  <c r="D613" i="13"/>
  <c r="D614" i="13"/>
  <c r="D615" i="13"/>
  <c r="D616" i="13"/>
  <c r="D617" i="13"/>
  <c r="D618" i="13"/>
  <c r="D619" i="13"/>
  <c r="D620" i="13"/>
  <c r="D621" i="13"/>
  <c r="D622" i="13"/>
  <c r="D623" i="13"/>
  <c r="D624" i="13"/>
  <c r="D625" i="13"/>
  <c r="D626" i="13"/>
  <c r="D627" i="13"/>
  <c r="D628" i="13"/>
  <c r="D629" i="13"/>
  <c r="D630" i="13"/>
  <c r="D631" i="13"/>
  <c r="D632" i="13"/>
  <c r="D633" i="13"/>
  <c r="D634" i="13"/>
  <c r="D635" i="13"/>
  <c r="D636" i="13"/>
  <c r="D637" i="13"/>
  <c r="D638" i="13"/>
  <c r="D639" i="13"/>
  <c r="D640" i="13"/>
  <c r="D641" i="13"/>
  <c r="D642" i="13"/>
  <c r="D643" i="13"/>
  <c r="D644" i="13"/>
  <c r="D645" i="13"/>
  <c r="D646" i="13"/>
  <c r="D647" i="13"/>
  <c r="D648" i="13"/>
  <c r="D649" i="13"/>
  <c r="D650" i="13"/>
  <c r="D651" i="13"/>
  <c r="D652" i="13"/>
  <c r="D653" i="13"/>
  <c r="D654" i="13"/>
  <c r="D655" i="13"/>
  <c r="D656" i="13"/>
  <c r="D657" i="13"/>
  <c r="D658" i="13"/>
  <c r="D659" i="13"/>
  <c r="D660" i="13"/>
  <c r="D661" i="13"/>
  <c r="D662" i="13"/>
  <c r="D663" i="13"/>
  <c r="D664" i="13"/>
  <c r="D665" i="13"/>
  <c r="D666" i="13"/>
  <c r="D667" i="13"/>
  <c r="D668" i="13"/>
  <c r="D669" i="13"/>
  <c r="D670" i="13"/>
  <c r="D671" i="13"/>
  <c r="D672" i="13"/>
  <c r="D673" i="13"/>
  <c r="D674" i="13"/>
  <c r="D675" i="13"/>
  <c r="D676" i="13"/>
  <c r="D677" i="13"/>
  <c r="D678" i="13"/>
  <c r="D679" i="13"/>
  <c r="D680" i="13"/>
  <c r="D681" i="13"/>
  <c r="D682" i="13"/>
  <c r="D683" i="13"/>
  <c r="D684" i="13"/>
  <c r="D685" i="13"/>
  <c r="D686" i="13"/>
  <c r="D687" i="13"/>
  <c r="D688" i="13"/>
  <c r="D689" i="13"/>
  <c r="D690" i="13"/>
  <c r="D691" i="13"/>
  <c r="D692" i="13"/>
  <c r="D693" i="13"/>
  <c r="D694" i="13"/>
  <c r="D695" i="13"/>
  <c r="D696" i="13"/>
  <c r="D697" i="13"/>
  <c r="D698" i="13"/>
  <c r="D699" i="13"/>
  <c r="D700" i="13"/>
  <c r="D701" i="13"/>
  <c r="D702" i="13"/>
  <c r="D703" i="13"/>
  <c r="D704" i="13"/>
  <c r="D705" i="13"/>
  <c r="D706" i="13"/>
  <c r="D707" i="13"/>
  <c r="D708" i="13"/>
  <c r="D709" i="13"/>
  <c r="D710" i="13"/>
  <c r="D711" i="13"/>
  <c r="D712" i="13"/>
  <c r="D713" i="13"/>
  <c r="D714" i="13"/>
  <c r="D715" i="13"/>
  <c r="D716" i="13"/>
  <c r="D717" i="13"/>
  <c r="D718" i="13"/>
  <c r="D719" i="13"/>
  <c r="D720" i="13"/>
  <c r="D721" i="13"/>
  <c r="D722" i="13"/>
  <c r="D723" i="13"/>
  <c r="D724" i="13"/>
  <c r="D725" i="13"/>
  <c r="D726" i="13"/>
  <c r="D727" i="13"/>
  <c r="D728" i="13"/>
  <c r="D729" i="13"/>
  <c r="D730" i="13"/>
  <c r="D731" i="13"/>
  <c r="D732" i="13"/>
  <c r="D733" i="13"/>
  <c r="D734" i="13"/>
  <c r="D735" i="13"/>
  <c r="D736" i="13"/>
  <c r="D737" i="13"/>
  <c r="D738" i="13"/>
  <c r="D739" i="13"/>
  <c r="D740" i="13"/>
  <c r="D741" i="13"/>
  <c r="D742" i="13"/>
  <c r="D743" i="13"/>
  <c r="D744" i="13"/>
  <c r="D745" i="13"/>
  <c r="D746" i="13"/>
  <c r="D747" i="13"/>
  <c r="D748" i="13"/>
  <c r="D749" i="13"/>
  <c r="D750" i="13"/>
  <c r="D751" i="13"/>
  <c r="D752" i="13"/>
  <c r="D753" i="13"/>
  <c r="D754" i="13"/>
  <c r="D755" i="13"/>
  <c r="D756" i="13"/>
  <c r="D757" i="13"/>
  <c r="D758" i="13"/>
  <c r="D759" i="13"/>
  <c r="D760" i="13"/>
  <c r="D761" i="13"/>
  <c r="D762" i="13"/>
  <c r="D763" i="13"/>
  <c r="D764" i="13"/>
  <c r="D765" i="13"/>
  <c r="D766" i="13"/>
  <c r="D767" i="13"/>
  <c r="D768" i="13"/>
  <c r="D769" i="13"/>
  <c r="D770" i="13"/>
  <c r="D771" i="13"/>
  <c r="D772" i="13"/>
  <c r="D773" i="13"/>
  <c r="D774" i="13"/>
  <c r="D775" i="13"/>
  <c r="D776" i="13"/>
  <c r="D777" i="13"/>
  <c r="D778" i="13"/>
  <c r="D779" i="13"/>
  <c r="D780" i="13"/>
  <c r="D781" i="13"/>
  <c r="D782" i="13"/>
  <c r="D783" i="13"/>
  <c r="D784" i="13"/>
  <c r="D785" i="13"/>
  <c r="D786" i="13"/>
  <c r="D787" i="13"/>
  <c r="D788" i="13"/>
  <c r="D789" i="13"/>
  <c r="D790" i="13"/>
  <c r="D791" i="13"/>
  <c r="D792" i="13"/>
  <c r="D793" i="13"/>
  <c r="D794" i="13"/>
  <c r="D795" i="13"/>
  <c r="D796" i="13"/>
  <c r="D797" i="13"/>
  <c r="D798" i="13"/>
  <c r="D799" i="13"/>
  <c r="D800" i="13"/>
  <c r="D801" i="13"/>
  <c r="D802" i="13"/>
  <c r="D803" i="13"/>
  <c r="D804" i="13"/>
  <c r="D805" i="13"/>
  <c r="D806" i="13"/>
  <c r="D807" i="13"/>
  <c r="D808" i="13"/>
  <c r="D809" i="13"/>
  <c r="D810" i="13"/>
  <c r="D811" i="13"/>
  <c r="D812" i="13"/>
  <c r="D813" i="13"/>
  <c r="D814" i="13"/>
  <c r="D815" i="13"/>
  <c r="D816" i="13"/>
  <c r="D817" i="13"/>
  <c r="D818" i="13"/>
  <c r="D819" i="13"/>
  <c r="D820" i="13"/>
  <c r="D821" i="13"/>
  <c r="D822" i="13"/>
  <c r="D823" i="13"/>
  <c r="D824" i="13"/>
  <c r="D825" i="13"/>
  <c r="D826" i="13"/>
  <c r="D827" i="13"/>
  <c r="D828" i="13"/>
  <c r="D829" i="13"/>
  <c r="D830" i="13"/>
  <c r="D831" i="13"/>
  <c r="D832" i="13"/>
  <c r="D833" i="13"/>
  <c r="D834" i="13"/>
  <c r="D835" i="13"/>
  <c r="D836" i="13"/>
  <c r="D837" i="13"/>
  <c r="D838" i="13"/>
  <c r="D839" i="13"/>
  <c r="D840" i="13"/>
  <c r="D841" i="13"/>
  <c r="D842" i="13"/>
  <c r="D843" i="13"/>
  <c r="D844" i="13"/>
  <c r="D845" i="13"/>
  <c r="D846" i="13"/>
  <c r="D847" i="13"/>
  <c r="D848" i="13"/>
  <c r="N3151" i="13" l="1"/>
  <c r="N209" i="13"/>
  <c r="N3101" i="13"/>
  <c r="N2184" i="13"/>
  <c r="N3856" i="13"/>
  <c r="N3855" i="13"/>
  <c r="N3651" i="13"/>
  <c r="N3102" i="13"/>
  <c r="N2743" i="13"/>
  <c r="N3247" i="13"/>
  <c r="N2094" i="13"/>
  <c r="N2718" i="13"/>
  <c r="N2537" i="13"/>
  <c r="N2723" i="13"/>
  <c r="N3658" i="13"/>
  <c r="N66" i="13"/>
  <c r="N129" i="13"/>
  <c r="N1840" i="13"/>
  <c r="N2536" i="13"/>
  <c r="N223" i="13"/>
  <c r="N3657" i="13"/>
  <c r="N48" i="13"/>
  <c r="N45" i="13"/>
  <c r="N1838" i="13"/>
  <c r="N2023" i="13"/>
  <c r="N1899" i="13"/>
  <c r="N3866" i="13"/>
  <c r="N3148" i="13"/>
  <c r="N3663" i="13"/>
  <c r="N3130" i="13"/>
  <c r="N2118" i="13"/>
  <c r="N2090" i="13"/>
  <c r="N3650" i="13"/>
  <c r="N3064" i="13"/>
  <c r="N3707" i="13"/>
  <c r="N3129" i="13"/>
  <c r="N2117" i="13"/>
  <c r="N2076" i="13"/>
  <c r="N4047" i="13"/>
  <c r="N3063" i="13"/>
  <c r="N3694" i="13"/>
  <c r="N2422" i="13"/>
  <c r="N1865" i="13"/>
  <c r="N3128" i="13"/>
  <c r="N3121" i="13"/>
  <c r="N2116" i="13"/>
  <c r="N96" i="13"/>
  <c r="N4044" i="13"/>
  <c r="N4207" i="13"/>
  <c r="N3656" i="13"/>
  <c r="N3062" i="13"/>
  <c r="N3110" i="13"/>
  <c r="N28" i="13"/>
  <c r="N3223" i="13"/>
  <c r="N1876" i="13"/>
  <c r="N2469" i="13"/>
  <c r="N44" i="13"/>
  <c r="N1857" i="13"/>
  <c r="N1880" i="13"/>
  <c r="N2498" i="13"/>
  <c r="N1898" i="13"/>
  <c r="N2726" i="13"/>
  <c r="N3704" i="13"/>
  <c r="N2004" i="13"/>
  <c r="N3351" i="13"/>
  <c r="N3138" i="13"/>
  <c r="N2115" i="13"/>
  <c r="N3854" i="13"/>
  <c r="N3857" i="13"/>
  <c r="N3675" i="13"/>
  <c r="N3655" i="13"/>
  <c r="N3061" i="13"/>
  <c r="N27" i="13"/>
  <c r="N3220" i="13"/>
  <c r="N1870" i="13"/>
  <c r="N204" i="13"/>
  <c r="N3070" i="13"/>
  <c r="N3643" i="13"/>
  <c r="N153" i="13"/>
  <c r="N3674" i="13"/>
  <c r="N3654" i="13"/>
  <c r="N4013" i="13"/>
  <c r="N2060" i="13"/>
  <c r="N3926" i="13"/>
  <c r="N3921" i="13"/>
  <c r="N2540" i="13"/>
  <c r="N100" i="13"/>
  <c r="N2057" i="13"/>
  <c r="N4211" i="13"/>
  <c r="N2416" i="13"/>
  <c r="N2521" i="13"/>
  <c r="N3149" i="13"/>
  <c r="N2617" i="13"/>
  <c r="N3479" i="13"/>
  <c r="N3672" i="13"/>
  <c r="N2423" i="13"/>
  <c r="N1860" i="13"/>
  <c r="N3072" i="13"/>
  <c r="N2520" i="13"/>
  <c r="N2392" i="13"/>
  <c r="N1955" i="13"/>
  <c r="N3652" i="13"/>
  <c r="N3140" i="13"/>
  <c r="N3124" i="13"/>
  <c r="N2114" i="13"/>
  <c r="N3122" i="13"/>
  <c r="N3136" i="13"/>
  <c r="N4208" i="13"/>
  <c r="N3115" i="13"/>
  <c r="N3673" i="13"/>
  <c r="N3653" i="13"/>
  <c r="N2112" i="13"/>
  <c r="N3108" i="13"/>
  <c r="N4048" i="13"/>
  <c r="N152" i="13"/>
  <c r="N3342" i="13"/>
  <c r="N3135" i="13"/>
  <c r="N2361" i="13"/>
  <c r="N2111" i="13"/>
  <c r="N3478" i="13"/>
  <c r="N2467" i="13"/>
  <c r="N1827" i="13"/>
  <c r="N3105" i="13"/>
  <c r="N2476" i="13"/>
  <c r="N1879" i="13"/>
  <c r="N2539" i="13"/>
  <c r="N1868" i="13"/>
  <c r="N1834" i="13"/>
  <c r="N1843" i="13"/>
  <c r="N1864" i="13"/>
  <c r="N2113" i="13"/>
  <c r="N3818" i="13"/>
  <c r="N2221" i="13"/>
  <c r="N2518" i="13"/>
  <c r="N202" i="13"/>
  <c r="N3112" i="13"/>
  <c r="N3670" i="13"/>
  <c r="N3058" i="13"/>
  <c r="N1825" i="13"/>
  <c r="N1878" i="13"/>
  <c r="N1867" i="13"/>
  <c r="N3155" i="13"/>
  <c r="N210" i="13"/>
  <c r="N2721" i="13"/>
  <c r="N1994" i="13"/>
  <c r="N1861" i="13"/>
  <c r="N1829" i="13"/>
  <c r="N1871" i="13"/>
  <c r="N1877" i="13"/>
  <c r="N2471" i="13"/>
  <c r="N1849" i="13"/>
  <c r="N3286" i="13"/>
  <c r="N208" i="13"/>
  <c r="N149" i="13"/>
  <c r="N3668" i="13"/>
  <c r="N3056" i="13"/>
  <c r="N2468" i="13"/>
  <c r="N3696" i="13"/>
  <c r="N2212" i="13"/>
  <c r="N2470" i="13"/>
  <c r="N2016" i="13"/>
  <c r="N3048" i="13"/>
  <c r="N2181" i="13"/>
  <c r="N3152" i="13"/>
  <c r="N2108" i="13"/>
  <c r="N36" i="13"/>
  <c r="N101" i="13"/>
  <c r="O111" i="13"/>
  <c r="N127" i="13"/>
  <c r="N133" i="13"/>
  <c r="N160" i="13"/>
  <c r="P220" i="13"/>
  <c r="N252" i="13"/>
  <c r="P262" i="13"/>
  <c r="N281" i="13"/>
  <c r="O295" i="13"/>
  <c r="P321" i="13"/>
  <c r="N354" i="13"/>
  <c r="N360" i="13"/>
  <c r="O387" i="13"/>
  <c r="O412" i="13"/>
  <c r="P423" i="13"/>
  <c r="N430" i="13"/>
  <c r="N448" i="13"/>
  <c r="O455" i="13"/>
  <c r="N460" i="13"/>
  <c r="N538" i="13"/>
  <c r="O549" i="13"/>
  <c r="N574" i="13"/>
  <c r="N593" i="13"/>
  <c r="O599" i="13"/>
  <c r="O617" i="13"/>
  <c r="N656" i="13"/>
  <c r="N688" i="13"/>
  <c r="N790" i="13"/>
  <c r="N979" i="13"/>
  <c r="O281" i="13"/>
  <c r="P295" i="13"/>
  <c r="O354" i="13"/>
  <c r="O360" i="13"/>
  <c r="O448" i="13"/>
  <c r="P455" i="13"/>
  <c r="O460" i="13"/>
  <c r="P549" i="13"/>
  <c r="O574" i="13"/>
  <c r="P593" i="13"/>
  <c r="P599" i="13"/>
  <c r="O688" i="13"/>
  <c r="O881" i="13"/>
  <c r="P281" i="13"/>
  <c r="N870" i="13"/>
  <c r="N893" i="13"/>
  <c r="P117" i="13"/>
  <c r="P123" i="13"/>
  <c r="P381" i="13"/>
  <c r="P521" i="13"/>
  <c r="P755" i="13"/>
  <c r="P832" i="13"/>
  <c r="P19" i="13"/>
  <c r="O26" i="13"/>
  <c r="N93" i="13"/>
  <c r="P183" i="13"/>
  <c r="N217" i="13"/>
  <c r="N232" i="13"/>
  <c r="O266" i="13"/>
  <c r="N280" i="13"/>
  <c r="O306" i="13"/>
  <c r="N312" i="13"/>
  <c r="N396" i="13"/>
  <c r="N434" i="13"/>
  <c r="N441" i="13"/>
  <c r="N468" i="13"/>
  <c r="N77" i="13"/>
  <c r="N85" i="13"/>
  <c r="O93" i="13"/>
  <c r="O142" i="13"/>
  <c r="N189" i="13"/>
  <c r="O217" i="13"/>
  <c r="P232" i="13"/>
  <c r="O280" i="13"/>
  <c r="O312" i="13"/>
  <c r="O396" i="13"/>
  <c r="N416" i="13"/>
  <c r="O434" i="13"/>
  <c r="O6" i="13"/>
  <c r="P93" i="13"/>
  <c r="P178" i="13"/>
  <c r="P217" i="13"/>
  <c r="P280" i="13"/>
  <c r="P312" i="13"/>
  <c r="P396" i="13"/>
  <c r="P620" i="13"/>
  <c r="P684" i="13"/>
  <c r="P690" i="13"/>
  <c r="P777" i="13"/>
  <c r="P794" i="13"/>
  <c r="P894" i="13"/>
  <c r="P899" i="13"/>
  <c r="N935" i="13"/>
  <c r="P967" i="13"/>
  <c r="O117" i="13"/>
  <c r="O136" i="13"/>
  <c r="P165" i="13"/>
  <c r="P269" i="13"/>
  <c r="N317" i="13"/>
  <c r="O422" i="13"/>
  <c r="O535" i="13"/>
  <c r="P742" i="13"/>
  <c r="P849" i="13"/>
  <c r="O73" i="13"/>
  <c r="P136" i="13"/>
  <c r="O263" i="13"/>
  <c r="O317" i="13"/>
  <c r="O330" i="13"/>
  <c r="O401" i="13"/>
  <c r="P422" i="13"/>
  <c r="P535" i="13"/>
  <c r="O562" i="13"/>
  <c r="N629" i="13"/>
  <c r="P837" i="13"/>
  <c r="N955" i="13"/>
  <c r="N1016" i="13"/>
  <c r="P73" i="13"/>
  <c r="P107" i="13"/>
  <c r="P113" i="13"/>
  <c r="O184" i="13"/>
  <c r="P437" i="13"/>
  <c r="O445" i="13"/>
  <c r="P539" i="13"/>
  <c r="O611" i="13"/>
  <c r="P679" i="13"/>
  <c r="P714" i="13"/>
  <c r="O777" i="13"/>
  <c r="O870" i="13"/>
  <c r="P890" i="13"/>
  <c r="P895" i="13"/>
  <c r="O965" i="13"/>
  <c r="P995" i="13"/>
  <c r="N1075" i="13"/>
  <c r="O1307" i="13"/>
  <c r="P1312" i="13"/>
  <c r="P1330" i="13"/>
  <c r="O40" i="13"/>
  <c r="N132" i="13"/>
  <c r="N157" i="13"/>
  <c r="P184" i="13"/>
  <c r="P320" i="13"/>
  <c r="O334" i="13"/>
  <c r="N392" i="13"/>
  <c r="O431" i="13"/>
  <c r="P445" i="13"/>
  <c r="O467" i="13"/>
  <c r="N481" i="13"/>
  <c r="N488" i="13"/>
  <c r="O495" i="13"/>
  <c r="N525" i="13"/>
  <c r="N625" i="13"/>
  <c r="N650" i="13"/>
  <c r="N692" i="13"/>
  <c r="P763" i="13"/>
  <c r="O783" i="13"/>
  <c r="P803" i="13"/>
  <c r="O810" i="13"/>
  <c r="P850" i="13"/>
  <c r="N914" i="13"/>
  <c r="N920" i="13"/>
  <c r="P965" i="13"/>
  <c r="N971" i="13"/>
  <c r="P978" i="13"/>
  <c r="P984" i="13"/>
  <c r="N991" i="13"/>
  <c r="N1007" i="13"/>
  <c r="N1022" i="13"/>
  <c r="N1027" i="13"/>
  <c r="N1049" i="13"/>
  <c r="O1075" i="13"/>
  <c r="N1087" i="13"/>
  <c r="N1097" i="13"/>
  <c r="N1103" i="13"/>
  <c r="P1119" i="13"/>
  <c r="P1125" i="13"/>
  <c r="P1137" i="13"/>
  <c r="N1152" i="13"/>
  <c r="N1163" i="13"/>
  <c r="N1190" i="13"/>
  <c r="N1211" i="13"/>
  <c r="P77" i="13"/>
  <c r="P253" i="13"/>
  <c r="P388" i="13"/>
  <c r="N456" i="13"/>
  <c r="N689" i="13"/>
  <c r="O732" i="13"/>
  <c r="O780" i="13"/>
  <c r="O813" i="13"/>
  <c r="O893" i="13"/>
  <c r="P898" i="13"/>
  <c r="O910" i="13"/>
  <c r="N1062" i="13"/>
  <c r="O1187" i="13"/>
  <c r="O1197" i="13"/>
  <c r="P40" i="13"/>
  <c r="N216" i="13"/>
  <c r="O233" i="13"/>
  <c r="O338" i="13"/>
  <c r="P511" i="13"/>
  <c r="P568" i="13"/>
  <c r="P634" i="13"/>
  <c r="N678" i="13"/>
  <c r="P780" i="13"/>
  <c r="P960" i="13"/>
  <c r="O966" i="13"/>
  <c r="N1021" i="13"/>
  <c r="O1055" i="13"/>
  <c r="P1150" i="13"/>
  <c r="O1155" i="13"/>
  <c r="O1202" i="13"/>
  <c r="N1330" i="13"/>
  <c r="N37" i="13"/>
  <c r="N164" i="13"/>
  <c r="P173" i="13"/>
  <c r="P261" i="13"/>
  <c r="P334" i="13"/>
  <c r="P355" i="13"/>
  <c r="P513" i="13"/>
  <c r="N644" i="13"/>
  <c r="O711" i="13"/>
  <c r="N777" i="13"/>
  <c r="P783" i="13"/>
  <c r="P797" i="13"/>
  <c r="P867" i="13"/>
  <c r="O895" i="13"/>
  <c r="N930" i="13"/>
  <c r="P950" i="13"/>
  <c r="N963" i="13"/>
  <c r="P1075" i="13"/>
  <c r="N1088" i="13"/>
  <c r="P50" i="13"/>
  <c r="P110" i="13"/>
  <c r="P124" i="13"/>
  <c r="P301" i="13"/>
  <c r="N352" i="13"/>
  <c r="P368" i="13"/>
  <c r="N376" i="13"/>
  <c r="P401" i="13"/>
  <c r="P410" i="13"/>
  <c r="O472" i="13"/>
  <c r="P501" i="13"/>
  <c r="O598" i="13"/>
  <c r="N620" i="13"/>
  <c r="O634" i="13"/>
  <c r="P770" i="13"/>
  <c r="P792" i="13"/>
  <c r="P851" i="13"/>
  <c r="P914" i="13"/>
  <c r="N943" i="13"/>
  <c r="N1011" i="13"/>
  <c r="P1021" i="13"/>
  <c r="O1027" i="13"/>
  <c r="P1187" i="13"/>
  <c r="N1205" i="13"/>
  <c r="O1211" i="13"/>
  <c r="P1285" i="13"/>
  <c r="O1343" i="13"/>
  <c r="O1371" i="13"/>
  <c r="N1473" i="13"/>
  <c r="O1478" i="13"/>
  <c r="O1555" i="13"/>
  <c r="N1698" i="13"/>
  <c r="N1703" i="13"/>
  <c r="O2003" i="13"/>
  <c r="P2238" i="13"/>
  <c r="P37" i="13"/>
  <c r="P233" i="13"/>
  <c r="O298" i="13"/>
  <c r="O517" i="13"/>
  <c r="P562" i="13"/>
  <c r="O594" i="13"/>
  <c r="N602" i="13"/>
  <c r="O624" i="13"/>
  <c r="N750" i="13"/>
  <c r="P811" i="13"/>
  <c r="O975" i="13"/>
  <c r="N1008" i="13"/>
  <c r="N1019" i="13"/>
  <c r="N1036" i="13"/>
  <c r="O1153" i="13"/>
  <c r="P1159" i="13"/>
  <c r="O1190" i="13"/>
  <c r="P1202" i="13"/>
  <c r="P1403" i="13"/>
  <c r="O1408" i="13"/>
  <c r="O1419" i="13"/>
  <c r="N1475" i="13"/>
  <c r="P1486" i="13"/>
  <c r="P1607" i="13"/>
  <c r="O1650" i="13"/>
  <c r="P1710" i="13"/>
  <c r="N1947" i="13"/>
  <c r="N2121" i="13"/>
  <c r="P2131" i="13"/>
  <c r="P104" i="13"/>
  <c r="N159" i="13"/>
  <c r="O175" i="13"/>
  <c r="N233" i="13"/>
  <c r="N517" i="13"/>
  <c r="N533" i="13"/>
  <c r="P548" i="13"/>
  <c r="P605" i="13"/>
  <c r="O620" i="13"/>
  <c r="O650" i="13"/>
  <c r="O683" i="13"/>
  <c r="N729" i="13"/>
  <c r="P865" i="13"/>
  <c r="O930" i="13"/>
  <c r="N944" i="13"/>
  <c r="P952" i="13"/>
  <c r="P1007" i="13"/>
  <c r="P1024" i="13"/>
  <c r="N1055" i="13"/>
  <c r="P1068" i="13"/>
  <c r="P1100" i="13"/>
  <c r="N1145" i="13"/>
  <c r="O1151" i="13"/>
  <c r="O1177" i="13"/>
  <c r="O1258" i="13"/>
  <c r="P1264" i="13"/>
  <c r="O1275" i="13"/>
  <c r="O1330" i="13"/>
  <c r="N1419" i="13"/>
  <c r="P1431" i="13"/>
  <c r="P1472" i="13"/>
  <c r="N1627" i="13"/>
  <c r="P1659" i="13"/>
  <c r="N1706" i="13"/>
  <c r="P1715" i="13"/>
  <c r="O1745" i="13"/>
  <c r="N1953" i="13"/>
  <c r="N2087" i="13"/>
  <c r="O2096" i="13"/>
  <c r="P2142" i="13"/>
  <c r="N2171" i="13"/>
  <c r="P2692" i="13"/>
  <c r="O42" i="13"/>
  <c r="O126" i="13"/>
  <c r="P159" i="13"/>
  <c r="N259" i="13"/>
  <c r="N283" i="13"/>
  <c r="N299" i="13"/>
  <c r="N336" i="13"/>
  <c r="O351" i="13"/>
  <c r="P411" i="13"/>
  <c r="N433" i="13"/>
  <c r="P458" i="13"/>
  <c r="O491" i="13"/>
  <c r="P517" i="13"/>
  <c r="N581" i="13"/>
  <c r="P683" i="13"/>
  <c r="N690" i="13"/>
  <c r="N721" i="13"/>
  <c r="P729" i="13"/>
  <c r="N736" i="13"/>
  <c r="P791" i="13"/>
  <c r="O798" i="13"/>
  <c r="N829" i="13"/>
  <c r="N895" i="13"/>
  <c r="O915" i="13"/>
  <c r="P922" i="13"/>
  <c r="O1019" i="13"/>
  <c r="N1037" i="13"/>
  <c r="N1043" i="13"/>
  <c r="O1049" i="13"/>
  <c r="P1055" i="13"/>
  <c r="N1074" i="13"/>
  <c r="O1094" i="13"/>
  <c r="N1112" i="13"/>
  <c r="O1133" i="13"/>
  <c r="P1151" i="13"/>
  <c r="P1177" i="13"/>
  <c r="N1203" i="13"/>
  <c r="P1258" i="13"/>
  <c r="N1270" i="13"/>
  <c r="P1275" i="13"/>
  <c r="N1281" i="13"/>
  <c r="N1299" i="13"/>
  <c r="N1304" i="13"/>
  <c r="P1336" i="13"/>
  <c r="P1354" i="13"/>
  <c r="N1360" i="13"/>
  <c r="N1371" i="13"/>
  <c r="O1389" i="13"/>
  <c r="N1395" i="13"/>
  <c r="P1419" i="13"/>
  <c r="O1425" i="13"/>
  <c r="P1461" i="13"/>
  <c r="O1467" i="13"/>
  <c r="P1478" i="13"/>
  <c r="O1484" i="13"/>
  <c r="O1490" i="13"/>
  <c r="O1536" i="13"/>
  <c r="P1547" i="13"/>
  <c r="N1553" i="13"/>
  <c r="N1559" i="13"/>
  <c r="O1604" i="13"/>
  <c r="O1615" i="13"/>
  <c r="O1627" i="13"/>
  <c r="N1633" i="13"/>
  <c r="O1706" i="13"/>
  <c r="O1722" i="13"/>
  <c r="P1745" i="13"/>
  <c r="O1947" i="13"/>
  <c r="O1953" i="13"/>
  <c r="P1970" i="13"/>
  <c r="O1996" i="13"/>
  <c r="O2087" i="13"/>
  <c r="O2171" i="13"/>
  <c r="N2233" i="13"/>
  <c r="N2238" i="13"/>
  <c r="O2302" i="13"/>
  <c r="O2356" i="13"/>
  <c r="N2437" i="13"/>
  <c r="N2451" i="13"/>
  <c r="O2533" i="13"/>
  <c r="O2598" i="13"/>
  <c r="N2714" i="13"/>
  <c r="N2775" i="13"/>
  <c r="N2837" i="13"/>
  <c r="N2900" i="13"/>
  <c r="N2904" i="13"/>
  <c r="N2996" i="13"/>
  <c r="N3000" i="13"/>
  <c r="N3004" i="13"/>
  <c r="O137" i="13"/>
  <c r="N296" i="13"/>
  <c r="P429" i="13"/>
  <c r="O437" i="13"/>
  <c r="O717" i="13"/>
  <c r="O786" i="13"/>
  <c r="O898" i="13"/>
  <c r="N911" i="13"/>
  <c r="P933" i="13"/>
  <c r="O963" i="13"/>
  <c r="P969" i="13"/>
  <c r="P1039" i="13"/>
  <c r="P1103" i="13"/>
  <c r="O1109" i="13"/>
  <c r="N1199" i="13"/>
  <c r="N1212" i="13"/>
  <c r="N1267" i="13"/>
  <c r="N1301" i="13"/>
  <c r="N1307" i="13"/>
  <c r="P1439" i="13"/>
  <c r="P1555" i="13"/>
  <c r="O1567" i="13"/>
  <c r="O1624" i="13"/>
  <c r="O1635" i="13"/>
  <c r="O1703" i="13"/>
  <c r="P1787" i="13"/>
  <c r="N2530" i="13"/>
  <c r="N2695" i="13"/>
  <c r="O145" i="13"/>
  <c r="P179" i="13"/>
  <c r="O654" i="13"/>
  <c r="N802" i="13"/>
  <c r="N818" i="13"/>
  <c r="O834" i="13"/>
  <c r="P840" i="13"/>
  <c r="N849" i="13"/>
  <c r="N865" i="13"/>
  <c r="N909" i="13"/>
  <c r="P947" i="13"/>
  <c r="N985" i="13"/>
  <c r="N992" i="13"/>
  <c r="P1011" i="13"/>
  <c r="O1017" i="13"/>
  <c r="P1036" i="13"/>
  <c r="N1164" i="13"/>
  <c r="O1199" i="13"/>
  <c r="N1232" i="13"/>
  <c r="P1276" i="13"/>
  <c r="P1301" i="13"/>
  <c r="P1361" i="13"/>
  <c r="N1459" i="13"/>
  <c r="N1515" i="13"/>
  <c r="O1610" i="13"/>
  <c r="O1616" i="13"/>
  <c r="N1635" i="13"/>
  <c r="O1701" i="13"/>
  <c r="O1768" i="13"/>
  <c r="O1804" i="13"/>
  <c r="P1815" i="13"/>
  <c r="P1947" i="13"/>
  <c r="O2005" i="13"/>
  <c r="N2074" i="13"/>
  <c r="P42" i="13"/>
  <c r="N61" i="13"/>
  <c r="P70" i="13"/>
  <c r="P79" i="13"/>
  <c r="P145" i="13"/>
  <c r="O213" i="13"/>
  <c r="N221" i="13"/>
  <c r="P264" i="13"/>
  <c r="O352" i="13"/>
  <c r="O377" i="13"/>
  <c r="N413" i="13"/>
  <c r="N446" i="13"/>
  <c r="O463" i="13"/>
  <c r="O496" i="13"/>
  <c r="O516" i="13"/>
  <c r="N558" i="13"/>
  <c r="P654" i="13"/>
  <c r="O689" i="13"/>
  <c r="O704" i="13"/>
  <c r="N778" i="13"/>
  <c r="N794" i="13"/>
  <c r="P818" i="13"/>
  <c r="O827" i="13"/>
  <c r="P834" i="13"/>
  <c r="O849" i="13"/>
  <c r="O865" i="13"/>
  <c r="O909" i="13"/>
  <c r="P932" i="13"/>
  <c r="P963" i="13"/>
  <c r="O985" i="13"/>
  <c r="P992" i="13"/>
  <c r="N1104" i="13"/>
  <c r="P1179" i="13"/>
  <c r="O1193" i="13"/>
  <c r="P1213" i="13"/>
  <c r="N1239" i="13"/>
  <c r="N1251" i="13"/>
  <c r="N1289" i="13"/>
  <c r="N1315" i="13"/>
  <c r="O1355" i="13"/>
  <c r="N1387" i="13"/>
  <c r="N1407" i="13"/>
  <c r="O1414" i="13"/>
  <c r="N1439" i="13"/>
  <c r="P1459" i="13"/>
  <c r="P1490" i="13"/>
  <c r="P1496" i="13"/>
  <c r="N1502" i="13"/>
  <c r="O1515" i="13"/>
  <c r="N1550" i="13"/>
  <c r="N1575" i="13"/>
  <c r="N1594" i="13"/>
  <c r="N1599" i="13"/>
  <c r="O1605" i="13"/>
  <c r="P1610" i="13"/>
  <c r="P1616" i="13"/>
  <c r="P1635" i="13"/>
  <c r="N1659" i="13"/>
  <c r="O1672" i="13"/>
  <c r="P1701" i="13"/>
  <c r="N1719" i="13"/>
  <c r="N1763" i="13"/>
  <c r="P1768" i="13"/>
  <c r="P1804" i="13"/>
  <c r="N20" i="13"/>
  <c r="N35" i="13"/>
  <c r="N137" i="13"/>
  <c r="N163" i="13"/>
  <c r="O221" i="13"/>
  <c r="P395" i="13"/>
  <c r="O413" i="13"/>
  <c r="P446" i="13"/>
  <c r="P463" i="13"/>
  <c r="N510" i="13"/>
  <c r="O558" i="13"/>
  <c r="O608" i="13"/>
  <c r="P624" i="13"/>
  <c r="O638" i="13"/>
  <c r="P689" i="13"/>
  <c r="O794" i="13"/>
  <c r="P827" i="13"/>
  <c r="O903" i="13"/>
  <c r="P909" i="13"/>
  <c r="O1057" i="13"/>
  <c r="N1063" i="13"/>
  <c r="N1070" i="13"/>
  <c r="P1152" i="13"/>
  <c r="N1172" i="13"/>
  <c r="P1414" i="13"/>
  <c r="O1439" i="13"/>
  <c r="P1515" i="13"/>
  <c r="O1589" i="13"/>
  <c r="O1594" i="13"/>
  <c r="P1599" i="13"/>
  <c r="N1647" i="13"/>
  <c r="O1659" i="13"/>
  <c r="O1696" i="13"/>
  <c r="P6" i="13"/>
  <c r="O20" i="13"/>
  <c r="O35" i="13"/>
  <c r="N99" i="13"/>
  <c r="P221" i="13"/>
  <c r="P344" i="13"/>
  <c r="P361" i="13"/>
  <c r="O370" i="13"/>
  <c r="O481" i="13"/>
  <c r="P541" i="13"/>
  <c r="P558" i="13"/>
  <c r="P566" i="13"/>
  <c r="P608" i="13"/>
  <c r="P722" i="13"/>
  <c r="P738" i="13"/>
  <c r="N753" i="13"/>
  <c r="N896" i="13"/>
  <c r="P903" i="13"/>
  <c r="O999" i="13"/>
  <c r="N1018" i="13"/>
  <c r="P1023" i="13"/>
  <c r="O1037" i="13"/>
  <c r="N1044" i="13"/>
  <c r="P1057" i="13"/>
  <c r="O1063" i="13"/>
  <c r="N1091" i="13"/>
  <c r="P1111" i="13"/>
  <c r="N1140" i="13"/>
  <c r="N1159" i="13"/>
  <c r="O1165" i="13"/>
  <c r="P1200" i="13"/>
  <c r="N1208" i="13"/>
  <c r="N1227" i="13"/>
  <c r="P1233" i="13"/>
  <c r="P1239" i="13"/>
  <c r="N1245" i="13"/>
  <c r="O1271" i="13"/>
  <c r="N1309" i="13"/>
  <c r="P1315" i="13"/>
  <c r="N1342" i="13"/>
  <c r="P1368" i="13"/>
  <c r="N1381" i="13"/>
  <c r="P1387" i="13"/>
  <c r="N1394" i="13"/>
  <c r="O1421" i="13"/>
  <c r="O1427" i="13"/>
  <c r="O1447" i="13"/>
  <c r="P1453" i="13"/>
  <c r="O1509" i="13"/>
  <c r="P1527" i="13"/>
  <c r="O1533" i="13"/>
  <c r="N1545" i="13"/>
  <c r="P1589" i="13"/>
  <c r="P1630" i="13"/>
  <c r="O1647" i="13"/>
  <c r="P1696" i="13"/>
  <c r="O1751" i="13"/>
  <c r="N1781" i="13"/>
  <c r="O1787" i="13"/>
  <c r="P1856" i="13"/>
  <c r="N15" i="13"/>
  <c r="P20" i="13"/>
  <c r="P35" i="13"/>
  <c r="P62" i="13"/>
  <c r="N115" i="13"/>
  <c r="P188" i="13"/>
  <c r="O251" i="13"/>
  <c r="O258" i="13"/>
  <c r="O265" i="13"/>
  <c r="P314" i="13"/>
  <c r="O322" i="13"/>
  <c r="P370" i="13"/>
  <c r="O421" i="13"/>
  <c r="P481" i="13"/>
  <c r="N534" i="13"/>
  <c r="P601" i="13"/>
  <c r="P655" i="13"/>
  <c r="P819" i="13"/>
  <c r="O835" i="13"/>
  <c r="O866" i="13"/>
  <c r="N890" i="13"/>
  <c r="P896" i="13"/>
  <c r="P999" i="13"/>
  <c r="O1006" i="13"/>
  <c r="O1018" i="13"/>
  <c r="O1051" i="13"/>
  <c r="O1091" i="13"/>
  <c r="N1105" i="13"/>
  <c r="P1140" i="13"/>
  <c r="O1159" i="13"/>
  <c r="P1180" i="13"/>
  <c r="N1194" i="13"/>
  <c r="N1214" i="13"/>
  <c r="O1227" i="13"/>
  <c r="N1259" i="13"/>
  <c r="N1266" i="13"/>
  <c r="P1271" i="13"/>
  <c r="N1284" i="13"/>
  <c r="P1309" i="13"/>
  <c r="P1342" i="13"/>
  <c r="N1356" i="13"/>
  <c r="O1375" i="13"/>
  <c r="P1381" i="13"/>
  <c r="P1408" i="13"/>
  <c r="P1447" i="13"/>
  <c r="N1485" i="13"/>
  <c r="O1491" i="13"/>
  <c r="N1497" i="13"/>
  <c r="O1503" i="13"/>
  <c r="O1539" i="13"/>
  <c r="O1545" i="13"/>
  <c r="N1551" i="13"/>
  <c r="O132" i="13"/>
  <c r="O190" i="13"/>
  <c r="N253" i="13"/>
  <c r="N267" i="13"/>
  <c r="O301" i="13"/>
  <c r="O308" i="13"/>
  <c r="O324" i="13"/>
  <c r="P416" i="13"/>
  <c r="P492" i="13"/>
  <c r="O626" i="13"/>
  <c r="N634" i="13"/>
  <c r="O684" i="13"/>
  <c r="P692" i="13"/>
  <c r="O700" i="13"/>
  <c r="N906" i="13"/>
  <c r="P1008" i="13"/>
  <c r="N1033" i="13"/>
  <c r="O1039" i="13"/>
  <c r="N1053" i="13"/>
  <c r="P1087" i="13"/>
  <c r="N1114" i="13"/>
  <c r="N1128" i="13"/>
  <c r="P1154" i="13"/>
  <c r="O1203" i="13"/>
  <c r="N1210" i="13"/>
  <c r="P1267" i="13"/>
  <c r="O1291" i="13"/>
  <c r="P1370" i="13"/>
  <c r="O1499" i="13"/>
  <c r="P1559" i="13"/>
  <c r="O1566" i="13"/>
  <c r="O1596" i="13"/>
  <c r="O1619" i="13"/>
  <c r="N1662" i="13"/>
  <c r="N1687" i="13"/>
  <c r="N1693" i="13"/>
  <c r="N29" i="13"/>
  <c r="P85" i="13"/>
  <c r="O104" i="13"/>
  <c r="P120" i="13"/>
  <c r="P181" i="13"/>
  <c r="P189" i="13"/>
  <c r="P322" i="13"/>
  <c r="O355" i="13"/>
  <c r="P419" i="13"/>
  <c r="O500" i="13"/>
  <c r="O29" i="13"/>
  <c r="O37" i="13"/>
  <c r="P500" i="13"/>
  <c r="N585" i="13"/>
  <c r="O636" i="13"/>
  <c r="O653" i="13"/>
  <c r="N844" i="13"/>
  <c r="O894" i="13"/>
  <c r="P966" i="13"/>
  <c r="O1053" i="13"/>
  <c r="N1083" i="13"/>
  <c r="P1149" i="13"/>
  <c r="O1163" i="13"/>
  <c r="O1210" i="13"/>
  <c r="P29" i="13"/>
  <c r="O157" i="13"/>
  <c r="O165" i="13"/>
  <c r="O331" i="13"/>
  <c r="N457" i="13"/>
  <c r="O484" i="13"/>
  <c r="O585" i="13"/>
  <c r="N594" i="13"/>
  <c r="O690" i="13"/>
  <c r="N793" i="13"/>
  <c r="N919" i="13"/>
  <c r="O935" i="13"/>
  <c r="N1017" i="13"/>
  <c r="P1031" i="13"/>
  <c r="P1053" i="13"/>
  <c r="O1083" i="13"/>
  <c r="P1128" i="13"/>
  <c r="P1163" i="13"/>
  <c r="P1210" i="13"/>
  <c r="O113" i="13"/>
  <c r="P157" i="13"/>
  <c r="N175" i="13"/>
  <c r="O256" i="13"/>
  <c r="N307" i="13"/>
  <c r="O457" i="13"/>
  <c r="O577" i="13"/>
  <c r="O629" i="13"/>
  <c r="N734" i="13"/>
  <c r="O829" i="13"/>
  <c r="O863" i="13"/>
  <c r="O919" i="13"/>
  <c r="P935" i="13"/>
  <c r="N982" i="13"/>
  <c r="O1011" i="13"/>
  <c r="N1039" i="13"/>
  <c r="P1061" i="13"/>
  <c r="O1069" i="13"/>
  <c r="P1083" i="13"/>
  <c r="P1105" i="13"/>
  <c r="O1143" i="13"/>
  <c r="N1156" i="13"/>
  <c r="P1195" i="13"/>
  <c r="P39" i="13"/>
  <c r="P176" i="13"/>
  <c r="N201" i="13"/>
  <c r="O357" i="13"/>
  <c r="P431" i="13"/>
  <c r="N494" i="13"/>
  <c r="N578" i="13"/>
  <c r="O718" i="13"/>
  <c r="P936" i="13"/>
  <c r="P975" i="13"/>
  <c r="O991" i="13"/>
  <c r="P1047" i="13"/>
  <c r="O1062" i="13"/>
  <c r="O1099" i="13"/>
  <c r="O1181" i="13"/>
  <c r="N1240" i="13"/>
  <c r="P1303" i="13"/>
  <c r="N1333" i="13"/>
  <c r="P1491" i="13"/>
  <c r="O1519" i="13"/>
  <c r="P1553" i="13"/>
  <c r="O1607" i="13"/>
  <c r="O1642" i="13"/>
  <c r="P1713" i="13"/>
  <c r="N1726" i="13"/>
  <c r="O1740" i="13"/>
  <c r="O1765" i="13"/>
  <c r="O1822" i="13"/>
  <c r="N2003" i="13"/>
  <c r="N116" i="13"/>
  <c r="N125" i="13"/>
  <c r="P443" i="13"/>
  <c r="N684" i="13"/>
  <c r="N720" i="13"/>
  <c r="N764" i="13"/>
  <c r="P955" i="13"/>
  <c r="N1047" i="13"/>
  <c r="P1071" i="13"/>
  <c r="O1087" i="13"/>
  <c r="P1141" i="13"/>
  <c r="P1155" i="13"/>
  <c r="O1470" i="13"/>
  <c r="O1497" i="13"/>
  <c r="P1539" i="13"/>
  <c r="O1553" i="13"/>
  <c r="O1602" i="13"/>
  <c r="O1715" i="13"/>
  <c r="P1722" i="13"/>
  <c r="N1769" i="13"/>
  <c r="P2003" i="13"/>
  <c r="P2097" i="13"/>
  <c r="P2121" i="13"/>
  <c r="P2330" i="13"/>
  <c r="O2370" i="13"/>
  <c r="O2375" i="13"/>
  <c r="O2695" i="13"/>
  <c r="N2713" i="13"/>
  <c r="P2994" i="13"/>
  <c r="N3175" i="13"/>
  <c r="O125" i="13"/>
  <c r="N514" i="13"/>
  <c r="O1047" i="13"/>
  <c r="O1149" i="13"/>
  <c r="N1197" i="13"/>
  <c r="P1227" i="13"/>
  <c r="O1286" i="13"/>
  <c r="O1351" i="13"/>
  <c r="O1456" i="13"/>
  <c r="N1519" i="13"/>
  <c r="P1615" i="13"/>
  <c r="P1650" i="13"/>
  <c r="N1682" i="13"/>
  <c r="P1763" i="13"/>
  <c r="O1769" i="13"/>
  <c r="O1796" i="13"/>
  <c r="N1815" i="13"/>
  <c r="N1981" i="13"/>
  <c r="P1996" i="13"/>
  <c r="P2268" i="13"/>
  <c r="P2370" i="13"/>
  <c r="P2375" i="13"/>
  <c r="O2440" i="13"/>
  <c r="N2454" i="13"/>
  <c r="P2695" i="13"/>
  <c r="O2713" i="13"/>
  <c r="O3175" i="13"/>
  <c r="N3394" i="13"/>
  <c r="N3398" i="13"/>
  <c r="N3402" i="13"/>
  <c r="N3406" i="13"/>
  <c r="O3514" i="13"/>
  <c r="O3518" i="13"/>
  <c r="O3522" i="13"/>
  <c r="O3529" i="13"/>
  <c r="N109" i="13"/>
  <c r="O134" i="13"/>
  <c r="O181" i="13"/>
  <c r="O307" i="13"/>
  <c r="P324" i="13"/>
  <c r="N341" i="13"/>
  <c r="O415" i="13"/>
  <c r="O703" i="13"/>
  <c r="N712" i="13"/>
  <c r="N792" i="13"/>
  <c r="P920" i="13"/>
  <c r="O938" i="13"/>
  <c r="N995" i="13"/>
  <c r="N1003" i="13"/>
  <c r="P1079" i="13"/>
  <c r="N1127" i="13"/>
  <c r="N1135" i="13"/>
  <c r="P1197" i="13"/>
  <c r="P1286" i="13"/>
  <c r="N1300" i="13"/>
  <c r="P1307" i="13"/>
  <c r="P1351" i="13"/>
  <c r="O1464" i="13"/>
  <c r="P1519" i="13"/>
  <c r="N1526" i="13"/>
  <c r="N1590" i="13"/>
  <c r="P1596" i="13"/>
  <c r="N1631" i="13"/>
  <c r="O1644" i="13"/>
  <c r="N1671" i="13"/>
  <c r="O1677" i="13"/>
  <c r="P1703" i="13"/>
  <c r="N1710" i="13"/>
  <c r="P1769" i="13"/>
  <c r="P1776" i="13"/>
  <c r="N1783" i="13"/>
  <c r="N1790" i="13"/>
  <c r="P1796" i="13"/>
  <c r="O1815" i="13"/>
  <c r="P1892" i="13"/>
  <c r="P2010" i="13"/>
  <c r="N2075" i="13"/>
  <c r="O2140" i="13"/>
  <c r="N2145" i="13"/>
  <c r="N2163" i="13"/>
  <c r="O2220" i="13"/>
  <c r="O2232" i="13"/>
  <c r="P2250" i="13"/>
  <c r="N2257" i="13"/>
  <c r="N2297" i="13"/>
  <c r="N2337" i="13"/>
  <c r="N2347" i="13"/>
  <c r="O2433" i="13"/>
  <c r="P2440" i="13"/>
  <c r="O2448" i="13"/>
  <c r="O2454" i="13"/>
  <c r="P2546" i="13"/>
  <c r="N2599" i="13"/>
  <c r="P2713" i="13"/>
  <c r="P2757" i="13"/>
  <c r="N2882" i="13"/>
  <c r="N2887" i="13"/>
  <c r="N2892" i="13"/>
  <c r="N2999" i="13"/>
  <c r="P3175" i="13"/>
  <c r="N3181" i="13"/>
  <c r="N3295" i="13"/>
  <c r="O3394" i="13"/>
  <c r="O3398" i="13"/>
  <c r="O3402" i="13"/>
  <c r="O3406" i="13"/>
  <c r="N3483" i="13"/>
  <c r="P3514" i="13"/>
  <c r="P3518" i="13"/>
  <c r="P3522" i="13"/>
  <c r="P3529" i="13"/>
  <c r="P22" i="13"/>
  <c r="O109" i="13"/>
  <c r="P256" i="13"/>
  <c r="P307" i="13"/>
  <c r="N333" i="13"/>
  <c r="O341" i="13"/>
  <c r="N606" i="13"/>
  <c r="P615" i="13"/>
  <c r="P640" i="13"/>
  <c r="P649" i="13"/>
  <c r="P695" i="13"/>
  <c r="P739" i="13"/>
  <c r="P765" i="13"/>
  <c r="O792" i="13"/>
  <c r="P980" i="13"/>
  <c r="P1018" i="13"/>
  <c r="P1088" i="13"/>
  <c r="N1096" i="13"/>
  <c r="O1103" i="13"/>
  <c r="P1127" i="13"/>
  <c r="O1135" i="13"/>
  <c r="N1221" i="13"/>
  <c r="N1293" i="13"/>
  <c r="P1300" i="13"/>
  <c r="P1338" i="13"/>
  <c r="N1471" i="13"/>
  <c r="O1505" i="13"/>
  <c r="P1526" i="13"/>
  <c r="O1554" i="13"/>
  <c r="O1576" i="13"/>
  <c r="N1583" i="13"/>
  <c r="O1590" i="13"/>
  <c r="N1603" i="13"/>
  <c r="O1609" i="13"/>
  <c r="O1631" i="13"/>
  <c r="P1644" i="13"/>
  <c r="N1657" i="13"/>
  <c r="P1671" i="13"/>
  <c r="P1677" i="13"/>
  <c r="O1710" i="13"/>
  <c r="P1716" i="13"/>
  <c r="N1723" i="13"/>
  <c r="N1737" i="13"/>
  <c r="P1744" i="13"/>
  <c r="P1750" i="13"/>
  <c r="P1783" i="13"/>
  <c r="N1803" i="13"/>
  <c r="N1950" i="13"/>
  <c r="N1958" i="13"/>
  <c r="N2019" i="13"/>
  <c r="N2098" i="13"/>
  <c r="P2104" i="13"/>
  <c r="O2122" i="13"/>
  <c r="O2145" i="13"/>
  <c r="O2163" i="13"/>
  <c r="N2175" i="13"/>
  <c r="N2227" i="13"/>
  <c r="P2232" i="13"/>
  <c r="O2257" i="13"/>
  <c r="O2280" i="13"/>
  <c r="O2297" i="13"/>
  <c r="P2320" i="13"/>
  <c r="N2326" i="13"/>
  <c r="N2331" i="13"/>
  <c r="O2337" i="13"/>
  <c r="O2347" i="13"/>
  <c r="P2433" i="13"/>
  <c r="P2454" i="13"/>
  <c r="O2599" i="13"/>
  <c r="N2702" i="13"/>
  <c r="N2763" i="13"/>
  <c r="N2834" i="13"/>
  <c r="N2870" i="13"/>
  <c r="P2882" i="13"/>
  <c r="O2892" i="13"/>
  <c r="N2914" i="13"/>
  <c r="N2995" i="13"/>
  <c r="O2999" i="13"/>
  <c r="N3162" i="13"/>
  <c r="N3171" i="13"/>
  <c r="O3181" i="13"/>
  <c r="O3190" i="13"/>
  <c r="N3199" i="13"/>
  <c r="O3295" i="13"/>
  <c r="N3300" i="13"/>
  <c r="O3329" i="13"/>
  <c r="O3357" i="13"/>
  <c r="O3366" i="13"/>
  <c r="P3385" i="13"/>
  <c r="P17" i="13"/>
  <c r="P193" i="13"/>
  <c r="P310" i="13"/>
  <c r="P372" i="13"/>
  <c r="N609" i="13"/>
  <c r="N618" i="13"/>
  <c r="N626" i="13"/>
  <c r="P750" i="13"/>
  <c r="O839" i="13"/>
  <c r="O899" i="13"/>
  <c r="P915" i="13"/>
  <c r="N967" i="13"/>
  <c r="P991" i="13"/>
  <c r="P1020" i="13"/>
  <c r="P1035" i="13"/>
  <c r="P1074" i="13"/>
  <c r="N1138" i="13"/>
  <c r="O1209" i="13"/>
  <c r="N1275" i="13"/>
  <c r="N1303" i="13"/>
  <c r="O1327" i="13"/>
  <c r="O1347" i="13"/>
  <c r="N1415" i="13"/>
  <c r="P1507" i="13"/>
  <c r="N1522" i="13"/>
  <c r="P1611" i="13"/>
  <c r="P1633" i="13"/>
  <c r="P1646" i="13"/>
  <c r="O1667" i="13"/>
  <c r="P1673" i="13"/>
  <c r="P1712" i="13"/>
  <c r="O2142" i="13"/>
  <c r="O2367" i="13"/>
  <c r="N3173" i="13"/>
  <c r="N3516" i="13"/>
  <c r="N3520" i="13"/>
  <c r="N3806" i="13"/>
  <c r="N184" i="13"/>
  <c r="O259" i="13"/>
  <c r="P625" i="13"/>
  <c r="P772" i="13"/>
  <c r="N968" i="13"/>
  <c r="P976" i="13"/>
  <c r="N1002" i="13"/>
  <c r="P1287" i="13"/>
  <c r="P1343" i="13"/>
  <c r="P1375" i="13"/>
  <c r="O1406" i="13"/>
  <c r="P1468" i="13"/>
  <c r="O1520" i="13"/>
  <c r="N1566" i="13"/>
  <c r="O1646" i="13"/>
  <c r="P1668" i="13"/>
  <c r="P1675" i="13"/>
  <c r="N1718" i="13"/>
  <c r="P1812" i="13"/>
  <c r="O1891" i="13"/>
  <c r="N1975" i="13"/>
  <c r="O1982" i="13"/>
  <c r="N2071" i="13"/>
  <c r="N2079" i="13"/>
  <c r="P2288" i="13"/>
  <c r="N2295" i="13"/>
  <c r="N2314" i="13"/>
  <c r="P2351" i="13"/>
  <c r="P251" i="13"/>
  <c r="P259" i="13"/>
  <c r="P277" i="13"/>
  <c r="P588" i="13"/>
  <c r="P662" i="13"/>
  <c r="N680" i="13"/>
  <c r="P855" i="13"/>
  <c r="O890" i="13"/>
  <c r="N907" i="13"/>
  <c r="O961" i="13"/>
  <c r="P1240" i="13"/>
  <c r="O1303" i="13"/>
  <c r="P1406" i="13"/>
  <c r="P1415" i="13"/>
  <c r="N1423" i="13"/>
  <c r="O1475" i="13"/>
  <c r="O1489" i="13"/>
  <c r="P1566" i="13"/>
  <c r="O1595" i="13"/>
  <c r="P1711" i="13"/>
  <c r="O1799" i="13"/>
  <c r="N1806" i="13"/>
  <c r="O1837" i="13"/>
  <c r="P1891" i="13"/>
  <c r="P1982" i="13"/>
  <c r="P2071" i="13"/>
  <c r="O2079" i="13"/>
  <c r="O2172" i="13"/>
  <c r="P2295" i="13"/>
  <c r="O2314" i="13"/>
  <c r="N2346" i="13"/>
  <c r="P2371" i="13"/>
  <c r="O110" i="13"/>
  <c r="P491" i="13"/>
  <c r="N700" i="13"/>
  <c r="O907" i="13"/>
  <c r="O1074" i="13"/>
  <c r="N1092" i="13"/>
  <c r="N1134" i="13"/>
  <c r="N1150" i="13"/>
  <c r="P1183" i="13"/>
  <c r="O1191" i="13"/>
  <c r="P1209" i="13"/>
  <c r="P1216" i="13"/>
  <c r="P1280" i="13"/>
  <c r="N1312" i="13"/>
  <c r="N1361" i="13"/>
  <c r="O1423" i="13"/>
  <c r="O1445" i="13"/>
  <c r="P1475" i="13"/>
  <c r="P1513" i="13"/>
  <c r="P1573" i="13"/>
  <c r="P1580" i="13"/>
  <c r="P1595" i="13"/>
  <c r="O1617" i="13"/>
  <c r="P1625" i="13"/>
  <c r="P1654" i="13"/>
  <c r="P1726" i="13"/>
  <c r="P1734" i="13"/>
  <c r="P1741" i="13"/>
  <c r="P1748" i="13"/>
  <c r="O1820" i="13"/>
  <c r="P1958" i="13"/>
  <c r="P2006" i="13"/>
  <c r="P2079" i="13"/>
  <c r="P2102" i="13"/>
  <c r="O296" i="13"/>
  <c r="N304" i="13"/>
  <c r="N445" i="13"/>
  <c r="O509" i="13"/>
  <c r="P700" i="13"/>
  <c r="O745" i="13"/>
  <c r="O838" i="13"/>
  <c r="N899" i="13"/>
  <c r="O969" i="13"/>
  <c r="O1042" i="13"/>
  <c r="P1109" i="13"/>
  <c r="O1150" i="13"/>
  <c r="P1224" i="13"/>
  <c r="N1321" i="13"/>
  <c r="P1376" i="13"/>
  <c r="O1399" i="13"/>
  <c r="N1438" i="13"/>
  <c r="P1445" i="13"/>
  <c r="P1469" i="13"/>
  <c r="N1483" i="13"/>
  <c r="O1551" i="13"/>
  <c r="O1633" i="13"/>
  <c r="P1719" i="13"/>
  <c r="N1813" i="13"/>
  <c r="N1886" i="13"/>
  <c r="O1950" i="13"/>
  <c r="O1976" i="13"/>
  <c r="O269" i="13"/>
  <c r="P296" i="13"/>
  <c r="P304" i="13"/>
  <c r="P397" i="13"/>
  <c r="N501" i="13"/>
  <c r="O561" i="13"/>
  <c r="P838" i="13"/>
  <c r="N962" i="13"/>
  <c r="P1143" i="13"/>
  <c r="O1273" i="13"/>
  <c r="N1431" i="13"/>
  <c r="P1551" i="13"/>
  <c r="O1559" i="13"/>
  <c r="N1567" i="13"/>
  <c r="O1603" i="13"/>
  <c r="N1610" i="13"/>
  <c r="O1640" i="13"/>
  <c r="O1691" i="13"/>
  <c r="O1698" i="13"/>
  <c r="O1712" i="13"/>
  <c r="O1778" i="13"/>
  <c r="N1807" i="13"/>
  <c r="P2129" i="13"/>
  <c r="P2135" i="13"/>
  <c r="O2244" i="13"/>
  <c r="O2271" i="13"/>
  <c r="P2302" i="13"/>
  <c r="O2328" i="13"/>
  <c r="O2341" i="13"/>
  <c r="P2366" i="13"/>
  <c r="O2372" i="13"/>
  <c r="O2744" i="13"/>
  <c r="P2872" i="13"/>
  <c r="N3002" i="13"/>
  <c r="P3032" i="13"/>
  <c r="O3042" i="13"/>
  <c r="O805" i="13"/>
  <c r="P860" i="13"/>
  <c r="P941" i="13"/>
  <c r="P1027" i="13"/>
  <c r="N1252" i="13"/>
  <c r="P1334" i="13"/>
  <c r="O1367" i="13"/>
  <c r="O1417" i="13"/>
  <c r="P1425" i="13"/>
  <c r="O1450" i="13"/>
  <c r="P1564" i="13"/>
  <c r="P1579" i="13"/>
  <c r="N1651" i="13"/>
  <c r="N1681" i="13"/>
  <c r="P1688" i="13"/>
  <c r="N1727" i="13"/>
  <c r="O1735" i="13"/>
  <c r="N1893" i="13"/>
  <c r="P2122" i="13"/>
  <c r="O2228" i="13"/>
  <c r="N2241" i="13"/>
  <c r="P2269" i="13"/>
  <c r="O2331" i="13"/>
  <c r="N2351" i="13"/>
  <c r="O2541" i="13"/>
  <c r="O2702" i="13"/>
  <c r="O2788" i="13"/>
  <c r="N2899" i="13"/>
  <c r="O2904" i="13"/>
  <c r="O2994" i="13"/>
  <c r="P2999" i="13"/>
  <c r="O3040" i="13"/>
  <c r="P3199" i="13"/>
  <c r="P3293" i="13"/>
  <c r="O3362" i="13"/>
  <c r="P3402" i="13"/>
  <c r="N3485" i="13"/>
  <c r="N3543" i="13"/>
  <c r="N3549" i="13"/>
  <c r="O3719" i="13"/>
  <c r="O3777" i="13"/>
  <c r="P3844" i="13"/>
  <c r="P805" i="13"/>
  <c r="P833" i="13"/>
  <c r="O914" i="13"/>
  <c r="O1013" i="13"/>
  <c r="O1045" i="13"/>
  <c r="P1062" i="13"/>
  <c r="N1115" i="13"/>
  <c r="P1252" i="13"/>
  <c r="N1276" i="13"/>
  <c r="N1285" i="13"/>
  <c r="P1417" i="13"/>
  <c r="N1555" i="13"/>
  <c r="P1572" i="13"/>
  <c r="P1603" i="13"/>
  <c r="N1619" i="13"/>
  <c r="O1651" i="13"/>
  <c r="N1667" i="13"/>
  <c r="O1681" i="13"/>
  <c r="P1735" i="13"/>
  <c r="N1797" i="13"/>
  <c r="O1805" i="13"/>
  <c r="O1812" i="13"/>
  <c r="O1971" i="13"/>
  <c r="N2161" i="13"/>
  <c r="N2213" i="13"/>
  <c r="P2228" i="13"/>
  <c r="O2241" i="13"/>
  <c r="N2263" i="13"/>
  <c r="P2331" i="13"/>
  <c r="O2351" i="13"/>
  <c r="N2627" i="13"/>
  <c r="N2633" i="13"/>
  <c r="P2702" i="13"/>
  <c r="P2775" i="13"/>
  <c r="O2899" i="13"/>
  <c r="P2904" i="13"/>
  <c r="P3040" i="13"/>
  <c r="P3162" i="13"/>
  <c r="N3219" i="13"/>
  <c r="P3362" i="13"/>
  <c r="N3373" i="13"/>
  <c r="O3485" i="13"/>
  <c r="O3543" i="13"/>
  <c r="O3549" i="13"/>
  <c r="P3719" i="13"/>
  <c r="P3777" i="13"/>
  <c r="N4233" i="13"/>
  <c r="N4237" i="13"/>
  <c r="N4241" i="13"/>
  <c r="N4245" i="13"/>
  <c r="N4249" i="13"/>
  <c r="N4253" i="13"/>
  <c r="N4257" i="13"/>
  <c r="N4261" i="13"/>
  <c r="N4265" i="13"/>
  <c r="N4269" i="13"/>
  <c r="N4273" i="13"/>
  <c r="N4277" i="13"/>
  <c r="N4281" i="13"/>
  <c r="N4285" i="13"/>
  <c r="N4289" i="13"/>
  <c r="N4293" i="13"/>
  <c r="N4297" i="13"/>
  <c r="N4301" i="13"/>
  <c r="N4305" i="13"/>
  <c r="N4309" i="13"/>
  <c r="N4313" i="13"/>
  <c r="N4317" i="13"/>
  <c r="N4321" i="13"/>
  <c r="N4325" i="13"/>
  <c r="N4329" i="13"/>
  <c r="N4333" i="13"/>
  <c r="N4337" i="13"/>
  <c r="N4341" i="13"/>
  <c r="N4345" i="13"/>
  <c r="N4349" i="13"/>
  <c r="N4353" i="13"/>
  <c r="N4357" i="13"/>
  <c r="N4361" i="13"/>
  <c r="N4365" i="13"/>
  <c r="N636" i="13"/>
  <c r="N878" i="13"/>
  <c r="P1013" i="13"/>
  <c r="N1020" i="13"/>
  <c r="P1045" i="13"/>
  <c r="O1071" i="13"/>
  <c r="P1115" i="13"/>
  <c r="N1141" i="13"/>
  <c r="P1211" i="13"/>
  <c r="P1236" i="13"/>
  <c r="N1268" i="13"/>
  <c r="O1285" i="13"/>
  <c r="P1327" i="13"/>
  <c r="N1343" i="13"/>
  <c r="N1409" i="13"/>
  <c r="O1522" i="13"/>
  <c r="O1611" i="13"/>
  <c r="P1619" i="13"/>
  <c r="O1628" i="13"/>
  <c r="O1636" i="13"/>
  <c r="P1651" i="13"/>
  <c r="P1667" i="13"/>
  <c r="P1681" i="13"/>
  <c r="O1720" i="13"/>
  <c r="N1751" i="13"/>
  <c r="O1774" i="13"/>
  <c r="N1782" i="13"/>
  <c r="O1797" i="13"/>
  <c r="P1805" i="13"/>
  <c r="N1887" i="13"/>
  <c r="O2080" i="13"/>
  <c r="O2097" i="13"/>
  <c r="P2161" i="13"/>
  <c r="O2175" i="13"/>
  <c r="P2241" i="13"/>
  <c r="O2263" i="13"/>
  <c r="N2283" i="13"/>
  <c r="O2339" i="13"/>
  <c r="N2366" i="13"/>
  <c r="N2621" i="13"/>
  <c r="O2627" i="13"/>
  <c r="N2894" i="13"/>
  <c r="P2899" i="13"/>
  <c r="O3005" i="13"/>
  <c r="N3020" i="13"/>
  <c r="O3173" i="13"/>
  <c r="O3184" i="13"/>
  <c r="O3219" i="13"/>
  <c r="N3358" i="13"/>
  <c r="O3373" i="13"/>
  <c r="P3398" i="13"/>
  <c r="P3485" i="13"/>
  <c r="N3495" i="13"/>
  <c r="N3514" i="13"/>
  <c r="N3519" i="13"/>
  <c r="P3543" i="13"/>
  <c r="P3549" i="13"/>
  <c r="O3768" i="13"/>
  <c r="O4233" i="13"/>
  <c r="O4237" i="13"/>
  <c r="O4241" i="13"/>
  <c r="O4245" i="13"/>
  <c r="O4249" i="13"/>
  <c r="O4253" i="13"/>
  <c r="O4257" i="13"/>
  <c r="O4261" i="13"/>
  <c r="O4265" i="13"/>
  <c r="O4269" i="13"/>
  <c r="O4273" i="13"/>
  <c r="O4277" i="13"/>
  <c r="O4281" i="13"/>
  <c r="O4285" i="13"/>
  <c r="O4289" i="13"/>
  <c r="O4293" i="13"/>
  <c r="O4297" i="13"/>
  <c r="O4301" i="13"/>
  <c r="O4305" i="13"/>
  <c r="O4309" i="13"/>
  <c r="O4313" i="13"/>
  <c r="O4317" i="13"/>
  <c r="O4321" i="13"/>
  <c r="O4325" i="13"/>
  <c r="O4329" i="13"/>
  <c r="O4333" i="13"/>
  <c r="O4337" i="13"/>
  <c r="O4341" i="13"/>
  <c r="O4345" i="13"/>
  <c r="O4349" i="13"/>
  <c r="O4353" i="13"/>
  <c r="O4357" i="13"/>
  <c r="O4361" i="13"/>
  <c r="O4365" i="13"/>
  <c r="N301" i="13"/>
  <c r="P338" i="13"/>
  <c r="P732" i="13"/>
  <c r="N740" i="13"/>
  <c r="N997" i="13"/>
  <c r="P1089" i="13"/>
  <c r="N1219" i="13"/>
  <c r="O1514" i="13"/>
  <c r="N1531" i="13"/>
  <c r="P1636" i="13"/>
  <c r="O1675" i="13"/>
  <c r="P1751" i="13"/>
  <c r="O1887" i="13"/>
  <c r="P1953" i="13"/>
  <c r="O2283" i="13"/>
  <c r="N2311" i="13"/>
  <c r="P2339" i="13"/>
  <c r="O2366" i="13"/>
  <c r="N2542" i="13"/>
  <c r="O2548" i="13"/>
  <c r="O2621" i="13"/>
  <c r="P2627" i="13"/>
  <c r="N2746" i="13"/>
  <c r="N2789" i="13"/>
  <c r="O2832" i="13"/>
  <c r="P2883" i="13"/>
  <c r="O2894" i="13"/>
  <c r="N2913" i="13"/>
  <c r="O2995" i="13"/>
  <c r="O3000" i="13"/>
  <c r="P3005" i="13"/>
  <c r="O3020" i="13"/>
  <c r="P3173" i="13"/>
  <c r="P3184" i="13"/>
  <c r="N3195" i="13"/>
  <c r="O3200" i="13"/>
  <c r="N3212" i="13"/>
  <c r="N3294" i="13"/>
  <c r="N3299" i="13"/>
  <c r="O3334" i="13"/>
  <c r="O3358" i="13"/>
  <c r="N3368" i="13"/>
  <c r="P3373" i="13"/>
  <c r="N3384" i="13"/>
  <c r="N3403" i="13"/>
  <c r="N3422" i="13"/>
  <c r="N3481" i="13"/>
  <c r="O3495" i="13"/>
  <c r="N3502" i="13"/>
  <c r="O3519" i="13"/>
  <c r="N3532" i="13"/>
  <c r="N3537" i="13"/>
  <c r="P3710" i="13"/>
  <c r="N3715" i="13"/>
  <c r="N3739" i="13"/>
  <c r="O3744" i="13"/>
  <c r="N3749" i="13"/>
  <c r="P3768" i="13"/>
  <c r="O3773" i="13"/>
  <c r="N3830" i="13"/>
  <c r="N3841" i="13"/>
  <c r="N3845" i="13"/>
  <c r="N3898" i="13"/>
  <c r="N3907" i="13"/>
  <c r="O3919" i="13"/>
  <c r="P3937" i="13"/>
  <c r="O3946" i="13"/>
  <c r="P4097" i="13"/>
  <c r="O4106" i="13"/>
  <c r="N4115" i="13"/>
  <c r="N4120" i="13"/>
  <c r="N4124" i="13"/>
  <c r="O4151" i="13"/>
  <c r="O4160" i="13"/>
  <c r="N4169" i="13"/>
  <c r="P4196" i="13"/>
  <c r="N4209" i="13"/>
  <c r="O4215" i="13"/>
  <c r="N4224" i="13"/>
  <c r="P4233" i="13"/>
  <c r="P4237" i="13"/>
  <c r="P4241" i="13"/>
  <c r="P4245" i="13"/>
  <c r="P4249" i="13"/>
  <c r="P4253" i="13"/>
  <c r="P4257" i="13"/>
  <c r="P4261" i="13"/>
  <c r="P4265" i="13"/>
  <c r="P4269" i="13"/>
  <c r="P4273" i="13"/>
  <c r="P4277" i="13"/>
  <c r="P4281" i="13"/>
  <c r="P4285" i="13"/>
  <c r="P4289" i="13"/>
  <c r="P4293" i="13"/>
  <c r="P4297" i="13"/>
  <c r="P4301" i="13"/>
  <c r="P4305" i="13"/>
  <c r="P4309" i="13"/>
  <c r="P4313" i="13"/>
  <c r="P4317" i="13"/>
  <c r="P4321" i="13"/>
  <c r="P4325" i="13"/>
  <c r="P4329" i="13"/>
  <c r="P4333" i="13"/>
  <c r="P4337" i="13"/>
  <c r="P4341" i="13"/>
  <c r="P4345" i="13"/>
  <c r="P4349" i="13"/>
  <c r="P4353" i="13"/>
  <c r="P4357" i="13"/>
  <c r="P4361" i="13"/>
  <c r="P4365" i="13"/>
  <c r="O4370" i="13"/>
  <c r="N4379" i="13"/>
  <c r="N4388" i="13"/>
  <c r="O4401" i="13"/>
  <c r="O4410" i="13"/>
  <c r="N4419" i="13"/>
  <c r="N4428" i="13"/>
  <c r="P4432" i="13"/>
  <c r="N293" i="13"/>
  <c r="N357" i="13"/>
  <c r="O376" i="13"/>
  <c r="O571" i="13"/>
  <c r="N674" i="13"/>
  <c r="N834" i="13"/>
  <c r="O997" i="13"/>
  <c r="P1293" i="13"/>
  <c r="N1435" i="13"/>
  <c r="N1443" i="13"/>
  <c r="N1506" i="13"/>
  <c r="O1531" i="13"/>
  <c r="O1597" i="13"/>
  <c r="O1760" i="13"/>
  <c r="N1997" i="13"/>
  <c r="N2005" i="13"/>
  <c r="N2131" i="13"/>
  <c r="O2311" i="13"/>
  <c r="O2346" i="13"/>
  <c r="O2542" i="13"/>
  <c r="O2596" i="13"/>
  <c r="N2690" i="13"/>
  <c r="P2894" i="13"/>
  <c r="P2995" i="13"/>
  <c r="P3000" i="13"/>
  <c r="P3020" i="13"/>
  <c r="N3036" i="13"/>
  <c r="P3190" i="13"/>
  <c r="P3329" i="13"/>
  <c r="O3368" i="13"/>
  <c r="P3394" i="13"/>
  <c r="O3532" i="13"/>
  <c r="N3815" i="13"/>
  <c r="N3821" i="13"/>
  <c r="O4120" i="13"/>
  <c r="O4124" i="13"/>
  <c r="O602" i="13"/>
  <c r="O668" i="13"/>
  <c r="N840" i="13"/>
  <c r="P1014" i="13"/>
  <c r="P1122" i="13"/>
  <c r="N1470" i="13"/>
  <c r="O1486" i="13"/>
  <c r="N1673" i="13"/>
  <c r="O1746" i="13"/>
  <c r="P2217" i="13"/>
  <c r="P2225" i="13"/>
  <c r="P2337" i="13"/>
  <c r="O2344" i="13"/>
  <c r="N2401" i="13"/>
  <c r="P2410" i="13"/>
  <c r="P2439" i="13"/>
  <c r="P2461" i="13"/>
  <c r="O2544" i="13"/>
  <c r="O2704" i="13"/>
  <c r="O2786" i="13"/>
  <c r="O2793" i="13"/>
  <c r="N2830" i="13"/>
  <c r="P2902" i="13"/>
  <c r="P2916" i="13"/>
  <c r="O3210" i="13"/>
  <c r="P3294" i="13"/>
  <c r="O3300" i="13"/>
  <c r="N3325" i="13"/>
  <c r="N3392" i="13"/>
  <c r="O3413" i="13"/>
  <c r="O3712" i="13"/>
  <c r="P3826" i="13"/>
  <c r="N3881" i="13"/>
  <c r="P3933" i="13"/>
  <c r="N4023" i="13"/>
  <c r="O4065" i="13"/>
  <c r="P4093" i="13"/>
  <c r="P4229" i="13"/>
  <c r="P4239" i="13"/>
  <c r="N4263" i="13"/>
  <c r="O4291" i="13"/>
  <c r="P4319" i="13"/>
  <c r="N4343" i="13"/>
  <c r="N4424" i="13"/>
  <c r="N502" i="13"/>
  <c r="P536" i="13"/>
  <c r="N573" i="13"/>
  <c r="P668" i="13"/>
  <c r="O840" i="13"/>
  <c r="O877" i="13"/>
  <c r="N1068" i="13"/>
  <c r="O1237" i="13"/>
  <c r="P1255" i="13"/>
  <c r="O1349" i="13"/>
  <c r="P1435" i="13"/>
  <c r="N1479" i="13"/>
  <c r="O1537" i="13"/>
  <c r="O1673" i="13"/>
  <c r="O1764" i="13"/>
  <c r="O1772" i="13"/>
  <c r="O2121" i="13"/>
  <c r="O2144" i="13"/>
  <c r="P2163" i="13"/>
  <c r="P2240" i="13"/>
  <c r="P2278" i="13"/>
  <c r="P2344" i="13"/>
  <c r="P2401" i="13"/>
  <c r="N2489" i="13"/>
  <c r="P2544" i="13"/>
  <c r="O2697" i="13"/>
  <c r="P2786" i="13"/>
  <c r="P2793" i="13"/>
  <c r="N3006" i="13"/>
  <c r="N3032" i="13"/>
  <c r="P3210" i="13"/>
  <c r="P3300" i="13"/>
  <c r="O3325" i="13"/>
  <c r="N3331" i="13"/>
  <c r="N3337" i="13"/>
  <c r="O3392" i="13"/>
  <c r="P3413" i="13"/>
  <c r="O3516" i="13"/>
  <c r="N3550" i="13"/>
  <c r="N3558" i="13"/>
  <c r="P3712" i="13"/>
  <c r="N3735" i="13"/>
  <c r="O3740" i="13"/>
  <c r="O3746" i="13"/>
  <c r="O3881" i="13"/>
  <c r="N3900" i="13"/>
  <c r="N3905" i="13"/>
  <c r="O4023" i="13"/>
  <c r="P4065" i="13"/>
  <c r="N4089" i="13"/>
  <c r="P4120" i="13"/>
  <c r="P4169" i="13"/>
  <c r="N4235" i="13"/>
  <c r="O4263" i="13"/>
  <c r="P4291" i="13"/>
  <c r="N4315" i="13"/>
  <c r="O4343" i="13"/>
  <c r="O4424" i="13"/>
  <c r="N4449" i="13"/>
  <c r="N4454" i="13"/>
  <c r="O519" i="13"/>
  <c r="O860" i="13"/>
  <c r="O1022" i="13"/>
  <c r="N1086" i="13"/>
  <c r="P1237" i="13"/>
  <c r="O1341" i="13"/>
  <c r="O1444" i="13"/>
  <c r="O1463" i="13"/>
  <c r="O1479" i="13"/>
  <c r="P1537" i="13"/>
  <c r="O1546" i="13"/>
  <c r="O1613" i="13"/>
  <c r="P1631" i="13"/>
  <c r="O1665" i="13"/>
  <c r="N1721" i="13"/>
  <c r="P1764" i="13"/>
  <c r="O1781" i="13"/>
  <c r="N1814" i="13"/>
  <c r="O1984" i="13"/>
  <c r="N2001" i="13"/>
  <c r="N2009" i="13"/>
  <c r="N2077" i="13"/>
  <c r="O2085" i="13"/>
  <c r="P2144" i="13"/>
  <c r="P2171" i="13"/>
  <c r="N2271" i="13"/>
  <c r="N2367" i="13"/>
  <c r="O2374" i="13"/>
  <c r="O2489" i="13"/>
  <c r="O2690" i="13"/>
  <c r="P2765" i="13"/>
  <c r="N2773" i="13"/>
  <c r="N2994" i="13"/>
  <c r="O3006" i="13"/>
  <c r="O3032" i="13"/>
  <c r="O3086" i="13"/>
  <c r="P3325" i="13"/>
  <c r="O3331" i="13"/>
  <c r="O3337" i="13"/>
  <c r="P3392" i="13"/>
  <c r="N3431" i="13"/>
  <c r="P3516" i="13"/>
  <c r="N3529" i="13"/>
  <c r="O3550" i="13"/>
  <c r="O3558" i="13"/>
  <c r="O3735" i="13"/>
  <c r="O3815" i="13"/>
  <c r="P3881" i="13"/>
  <c r="P4023" i="13"/>
  <c r="N4061" i="13"/>
  <c r="O4089" i="13"/>
  <c r="O4235" i="13"/>
  <c r="P4263" i="13"/>
  <c r="N4287" i="13"/>
  <c r="O4315" i="13"/>
  <c r="P4343" i="13"/>
  <c r="N4367" i="13"/>
  <c r="P4388" i="13"/>
  <c r="P4424" i="13"/>
  <c r="O4449" i="13"/>
  <c r="N4459" i="13"/>
  <c r="P407" i="13"/>
  <c r="N512" i="13"/>
  <c r="P519" i="13"/>
  <c r="N813" i="13"/>
  <c r="O1007" i="13"/>
  <c r="N1015" i="13"/>
  <c r="P1022" i="13"/>
  <c r="P1096" i="13"/>
  <c r="P1212" i="13"/>
  <c r="N1290" i="13"/>
  <c r="N1298" i="13"/>
  <c r="N1306" i="13"/>
  <c r="O1325" i="13"/>
  <c r="P1463" i="13"/>
  <c r="P1479" i="13"/>
  <c r="O1657" i="13"/>
  <c r="O1705" i="13"/>
  <c r="P1730" i="13"/>
  <c r="P1984" i="13"/>
  <c r="O2001" i="13"/>
  <c r="P2009" i="13"/>
  <c r="N2234" i="13"/>
  <c r="P2264" i="13"/>
  <c r="N2293" i="13"/>
  <c r="O2330" i="13"/>
  <c r="O2359" i="13"/>
  <c r="P2367" i="13"/>
  <c r="P2374" i="13"/>
  <c r="P2489" i="13"/>
  <c r="P2690" i="13"/>
  <c r="P2705" i="13"/>
  <c r="P2712" i="13"/>
  <c r="O2903" i="13"/>
  <c r="P3006" i="13"/>
  <c r="N3038" i="13"/>
  <c r="N3081" i="13"/>
  <c r="P3086" i="13"/>
  <c r="P3168" i="13"/>
  <c r="O3174" i="13"/>
  <c r="P3181" i="13"/>
  <c r="N3187" i="13"/>
  <c r="O3289" i="13"/>
  <c r="P3295" i="13"/>
  <c r="P3331" i="13"/>
  <c r="P3337" i="13"/>
  <c r="N3362" i="13"/>
  <c r="P3368" i="13"/>
  <c r="N3381" i="13"/>
  <c r="P3419" i="13"/>
  <c r="O3425" i="13"/>
  <c r="O3431" i="13"/>
  <c r="O3491" i="13"/>
  <c r="P3550" i="13"/>
  <c r="P3558" i="13"/>
  <c r="O3730" i="13"/>
  <c r="P3735" i="13"/>
  <c r="O3752" i="13"/>
  <c r="P3774" i="13"/>
  <c r="P3809" i="13"/>
  <c r="P3815" i="13"/>
  <c r="N3827" i="13"/>
  <c r="N3844" i="13"/>
  <c r="O3875" i="13"/>
  <c r="N3934" i="13"/>
  <c r="N3944" i="13"/>
  <c r="N3949" i="13"/>
  <c r="N3957" i="13"/>
  <c r="N4019" i="13"/>
  <c r="O4061" i="13"/>
  <c r="N4075" i="13"/>
  <c r="P4089" i="13"/>
  <c r="N4094" i="13"/>
  <c r="N4126" i="13"/>
  <c r="N4149" i="13"/>
  <c r="O4154" i="13"/>
  <c r="N4175" i="13"/>
  <c r="N4220" i="13"/>
  <c r="N4230" i="13"/>
  <c r="P4235" i="13"/>
  <c r="N4259" i="13"/>
  <c r="O4287" i="13"/>
  <c r="P4315" i="13"/>
  <c r="N4339" i="13"/>
  <c r="N4358" i="13"/>
  <c r="O4367" i="13"/>
  <c r="N4378" i="13"/>
  <c r="N4440" i="13"/>
  <c r="O293" i="13"/>
  <c r="N537" i="13"/>
  <c r="P962" i="13"/>
  <c r="O1015" i="13"/>
  <c r="P1060" i="13"/>
  <c r="P1069" i="13"/>
  <c r="O1167" i="13"/>
  <c r="P1185" i="13"/>
  <c r="P1203" i="13"/>
  <c r="O1290" i="13"/>
  <c r="N1334" i="13"/>
  <c r="O1428" i="13"/>
  <c r="P1436" i="13"/>
  <c r="N1606" i="13"/>
  <c r="P1698" i="13"/>
  <c r="O1807" i="13"/>
  <c r="P2138" i="13"/>
  <c r="O2234" i="13"/>
  <c r="O2293" i="13"/>
  <c r="O2300" i="13"/>
  <c r="P2308" i="13"/>
  <c r="P2323" i="13"/>
  <c r="P2359" i="13"/>
  <c r="N2554" i="13"/>
  <c r="N2635" i="13"/>
  <c r="O2870" i="13"/>
  <c r="P2903" i="13"/>
  <c r="N3001" i="13"/>
  <c r="O3038" i="13"/>
  <c r="O3081" i="13"/>
  <c r="P3174" i="13"/>
  <c r="P3187" i="13"/>
  <c r="P3289" i="13"/>
  <c r="N3301" i="13"/>
  <c r="P3381" i="13"/>
  <c r="N3387" i="13"/>
  <c r="P3403" i="13"/>
  <c r="P3425" i="13"/>
  <c r="P3431" i="13"/>
  <c r="P3491" i="13"/>
  <c r="N3522" i="13"/>
  <c r="N3713" i="13"/>
  <c r="P3730" i="13"/>
  <c r="P3752" i="13"/>
  <c r="O3827" i="13"/>
  <c r="O3844" i="13"/>
  <c r="N3860" i="13"/>
  <c r="P3875" i="13"/>
  <c r="O3934" i="13"/>
  <c r="N3939" i="13"/>
  <c r="O3944" i="13"/>
  <c r="P3949" i="13"/>
  <c r="O4019" i="13"/>
  <c r="P4061" i="13"/>
  <c r="O4075" i="13"/>
  <c r="N4085" i="13"/>
  <c r="O4094" i="13"/>
  <c r="N4121" i="13"/>
  <c r="O4126" i="13"/>
  <c r="O4144" i="13"/>
  <c r="O4149" i="13"/>
  <c r="P4154" i="13"/>
  <c r="N4165" i="13"/>
  <c r="O4175" i="13"/>
  <c r="P4220" i="13"/>
  <c r="P4230" i="13"/>
  <c r="O4259" i="13"/>
  <c r="P4287" i="13"/>
  <c r="N4311" i="13"/>
  <c r="O4320" i="13"/>
  <c r="O4339" i="13"/>
  <c r="O4358" i="13"/>
  <c r="P4367" i="13"/>
  <c r="N4455" i="13"/>
  <c r="N16" i="13"/>
  <c r="P33" i="13"/>
  <c r="O140" i="13"/>
  <c r="P512" i="13"/>
  <c r="N604" i="13"/>
  <c r="P651" i="13"/>
  <c r="P1015" i="13"/>
  <c r="O1078" i="13"/>
  <c r="N1151" i="13"/>
  <c r="P1221" i="13"/>
  <c r="N1230" i="13"/>
  <c r="O1334" i="13"/>
  <c r="P1455" i="13"/>
  <c r="P1503" i="13"/>
  <c r="N1574" i="13"/>
  <c r="P1598" i="13"/>
  <c r="O513" i="13"/>
  <c r="O1230" i="13"/>
  <c r="O1267" i="13"/>
  <c r="P1465" i="13"/>
  <c r="P1591" i="13"/>
  <c r="O1626" i="13"/>
  <c r="O1688" i="13"/>
  <c r="N1775" i="13"/>
  <c r="O1836" i="13"/>
  <c r="O2131" i="13"/>
  <c r="O2269" i="13"/>
  <c r="N2309" i="13"/>
  <c r="O2326" i="13"/>
  <c r="N2343" i="13"/>
  <c r="P2441" i="13"/>
  <c r="P2599" i="13"/>
  <c r="P2744" i="13"/>
  <c r="P2898" i="13"/>
  <c r="P2914" i="13"/>
  <c r="N2998" i="13"/>
  <c r="P3004" i="13"/>
  <c r="N3297" i="13"/>
  <c r="P3409" i="13"/>
  <c r="P3483" i="13"/>
  <c r="O3708" i="13"/>
  <c r="N3842" i="13"/>
  <c r="P3901" i="13"/>
  <c r="P3958" i="13"/>
  <c r="N4015" i="13"/>
  <c r="N4031" i="13"/>
  <c r="N4073" i="13"/>
  <c r="O4243" i="13"/>
  <c r="O4292" i="13"/>
  <c r="N4319" i="13"/>
  <c r="O4330" i="13"/>
  <c r="P4335" i="13"/>
  <c r="N4375" i="13"/>
  <c r="N428" i="13"/>
  <c r="P629" i="13"/>
  <c r="O1313" i="13"/>
  <c r="P1332" i="13"/>
  <c r="O1583" i="13"/>
  <c r="N1663" i="13"/>
  <c r="P1801" i="13"/>
  <c r="P1810" i="13"/>
  <c r="P1836" i="13"/>
  <c r="N1855" i="13"/>
  <c r="N2086" i="13"/>
  <c r="N2139" i="13"/>
  <c r="N2239" i="13"/>
  <c r="O2343" i="13"/>
  <c r="N2357" i="13"/>
  <c r="N2458" i="13"/>
  <c r="N2534" i="13"/>
  <c r="N2543" i="13"/>
  <c r="P2715" i="13"/>
  <c r="O2998" i="13"/>
  <c r="P3038" i="13"/>
  <c r="N3222" i="13"/>
  <c r="O3297" i="13"/>
  <c r="N3429" i="13"/>
  <c r="N3512" i="13"/>
  <c r="N3533" i="13"/>
  <c r="P3708" i="13"/>
  <c r="N3721" i="13"/>
  <c r="N3727" i="13"/>
  <c r="N3733" i="13"/>
  <c r="O3759" i="13"/>
  <c r="O3770" i="13"/>
  <c r="O3776" i="13"/>
  <c r="O3842" i="13"/>
  <c r="N3931" i="13"/>
  <c r="N3943" i="13"/>
  <c r="N4008" i="13"/>
  <c r="O4015" i="13"/>
  <c r="O4031" i="13"/>
  <c r="N4057" i="13"/>
  <c r="O4073" i="13"/>
  <c r="N4107" i="13"/>
  <c r="P4124" i="13"/>
  <c r="P4178" i="13"/>
  <c r="P4243" i="13"/>
  <c r="P4292" i="13"/>
  <c r="N4303" i="13"/>
  <c r="N4314" i="13"/>
  <c r="O4319" i="13"/>
  <c r="P4330" i="13"/>
  <c r="N4363" i="13"/>
  <c r="O4375" i="13"/>
  <c r="N4381" i="13"/>
  <c r="N4398" i="13"/>
  <c r="O4404" i="13"/>
  <c r="N4416" i="13"/>
  <c r="N4439" i="13"/>
  <c r="N4445" i="13"/>
  <c r="N4461" i="13"/>
  <c r="P341" i="13"/>
  <c r="N1260" i="13"/>
  <c r="P1548" i="13"/>
  <c r="P1567" i="13"/>
  <c r="P1663" i="13"/>
  <c r="O1794" i="13"/>
  <c r="N1973" i="13"/>
  <c r="N1982" i="13"/>
  <c r="P2000" i="13"/>
  <c r="O2139" i="13"/>
  <c r="O2239" i="13"/>
  <c r="N2247" i="13"/>
  <c r="N2255" i="13"/>
  <c r="P2343" i="13"/>
  <c r="P2543" i="13"/>
  <c r="O2635" i="13"/>
  <c r="O2763" i="13"/>
  <c r="N2885" i="13"/>
  <c r="P2892" i="13"/>
  <c r="P2998" i="13"/>
  <c r="N3076" i="13"/>
  <c r="N3089" i="13"/>
  <c r="O3199" i="13"/>
  <c r="P3297" i="13"/>
  <c r="N3404" i="13"/>
  <c r="N3416" i="13"/>
  <c r="O3429" i="13"/>
  <c r="O3512" i="13"/>
  <c r="N3518" i="13"/>
  <c r="O3533" i="13"/>
  <c r="O3721" i="13"/>
  <c r="O3727" i="13"/>
  <c r="O3733" i="13"/>
  <c r="P3739" i="13"/>
  <c r="P3759" i="13"/>
  <c r="N3765" i="13"/>
  <c r="P3770" i="13"/>
  <c r="P3776" i="13"/>
  <c r="P3783" i="13"/>
  <c r="N3829" i="13"/>
  <c r="P3842" i="13"/>
  <c r="N3887" i="13"/>
  <c r="N3908" i="13"/>
  <c r="P3931" i="13"/>
  <c r="O4008" i="13"/>
  <c r="P4015" i="13"/>
  <c r="P4031" i="13"/>
  <c r="O4057" i="13"/>
  <c r="P4073" i="13"/>
  <c r="P4107" i="13"/>
  <c r="N4119" i="13"/>
  <c r="P4149" i="13"/>
  <c r="O4172" i="13"/>
  <c r="N4260" i="13"/>
  <c r="N4271" i="13"/>
  <c r="N4276" i="13"/>
  <c r="O4303" i="13"/>
  <c r="O4314" i="13"/>
  <c r="N4352" i="13"/>
  <c r="O4363" i="13"/>
  <c r="N4369" i="13"/>
  <c r="O4381" i="13"/>
  <c r="P4404" i="13"/>
  <c r="O4416" i="13"/>
  <c r="N4427" i="13"/>
  <c r="N4451" i="13"/>
  <c r="O4461" i="13"/>
  <c r="N179" i="13"/>
  <c r="P265" i="13"/>
  <c r="N380" i="13"/>
  <c r="P468" i="13"/>
  <c r="N1222" i="13"/>
  <c r="O1485" i="13"/>
  <c r="O1655" i="13"/>
  <c r="O1954" i="13"/>
  <c r="O2069" i="13"/>
  <c r="P2239" i="13"/>
  <c r="O2255" i="13"/>
  <c r="N2375" i="13"/>
  <c r="P2451" i="13"/>
  <c r="P2635" i="13"/>
  <c r="P2763" i="13"/>
  <c r="P2870" i="13"/>
  <c r="P2885" i="13"/>
  <c r="O3089" i="13"/>
  <c r="O3171" i="13"/>
  <c r="O3193" i="13"/>
  <c r="N3399" i="13"/>
  <c r="O3404" i="13"/>
  <c r="P3429" i="13"/>
  <c r="O3497" i="13"/>
  <c r="P3512" i="13"/>
  <c r="P3715" i="13"/>
  <c r="P3721" i="13"/>
  <c r="P3727" i="13"/>
  <c r="P3733" i="13"/>
  <c r="N3882" i="13"/>
  <c r="O3887" i="13"/>
  <c r="P4008" i="13"/>
  <c r="P4057" i="13"/>
  <c r="O4156" i="13"/>
  <c r="N4255" i="13"/>
  <c r="O4271" i="13"/>
  <c r="P4303" i="13"/>
  <c r="P4314" i="13"/>
  <c r="N4347" i="13"/>
  <c r="P4363" i="13"/>
  <c r="P4416" i="13"/>
  <c r="N24" i="13"/>
  <c r="P218" i="13"/>
  <c r="P333" i="13"/>
  <c r="N552" i="13"/>
  <c r="P1038" i="13"/>
  <c r="P1214" i="13"/>
  <c r="P1278" i="13"/>
  <c r="N1385" i="13"/>
  <c r="N1593" i="13"/>
  <c r="O1714" i="13"/>
  <c r="O2279" i="13"/>
  <c r="P2286" i="13"/>
  <c r="P2294" i="13"/>
  <c r="P2311" i="13"/>
  <c r="O2487" i="13"/>
  <c r="O2900" i="13"/>
  <c r="N2944" i="13"/>
  <c r="P3033" i="13"/>
  <c r="O3165" i="13"/>
  <c r="P3207" i="13"/>
  <c r="N3359" i="13"/>
  <c r="P3399" i="13"/>
  <c r="O3423" i="13"/>
  <c r="O3506" i="13"/>
  <c r="O3527" i="13"/>
  <c r="N3559" i="13"/>
  <c r="O3566" i="13"/>
  <c r="O3573" i="13"/>
  <c r="O3709" i="13"/>
  <c r="N3747" i="13"/>
  <c r="N3777" i="13"/>
  <c r="O3810" i="13"/>
  <c r="O3824" i="13"/>
  <c r="P3830" i="13"/>
  <c r="O3836" i="13"/>
  <c r="P3882" i="13"/>
  <c r="N3903" i="13"/>
  <c r="N4053" i="13"/>
  <c r="O4085" i="13"/>
  <c r="P4090" i="13"/>
  <c r="O4096" i="13"/>
  <c r="O4102" i="13"/>
  <c r="P4144" i="13"/>
  <c r="O4167" i="13"/>
  <c r="N123" i="13"/>
  <c r="N965" i="13"/>
  <c r="N1048" i="13"/>
  <c r="O1385" i="13"/>
  <c r="N1486" i="13"/>
  <c r="O1593" i="13"/>
  <c r="P1706" i="13"/>
  <c r="P1714" i="13"/>
  <c r="O1723" i="13"/>
  <c r="N1787" i="13"/>
  <c r="O2125" i="13"/>
  <c r="O2376" i="13"/>
  <c r="P2900" i="13"/>
  <c r="O2944" i="13"/>
  <c r="N3040" i="13"/>
  <c r="P3165" i="13"/>
  <c r="O3359" i="13"/>
  <c r="P3423" i="13"/>
  <c r="N3492" i="13"/>
  <c r="P3506" i="13"/>
  <c r="P3527" i="13"/>
  <c r="P3559" i="13"/>
  <c r="P3566" i="13"/>
  <c r="P3573" i="13"/>
  <c r="O3728" i="13"/>
  <c r="O3747" i="13"/>
  <c r="O3754" i="13"/>
  <c r="P3824" i="13"/>
  <c r="P3836" i="13"/>
  <c r="O3903" i="13"/>
  <c r="N4027" i="13"/>
  <c r="O4053" i="13"/>
  <c r="N4069" i="13"/>
  <c r="P4085" i="13"/>
  <c r="P4096" i="13"/>
  <c r="P4102" i="13"/>
  <c r="P4167" i="13"/>
  <c r="P4227" i="13"/>
  <c r="O4239" i="13"/>
  <c r="P4250" i="13"/>
  <c r="N4283" i="13"/>
  <c r="O4299" i="13"/>
  <c r="P4331" i="13"/>
  <c r="P4342" i="13"/>
  <c r="P4376" i="13"/>
  <c r="P4422" i="13"/>
  <c r="P317" i="13"/>
  <c r="N633" i="13"/>
  <c r="N642" i="13"/>
  <c r="O816" i="13"/>
  <c r="N1153" i="13"/>
  <c r="P1345" i="13"/>
  <c r="P1363" i="13"/>
  <c r="P1395" i="13"/>
  <c r="O1771" i="13"/>
  <c r="P1948" i="13"/>
  <c r="O1995" i="13"/>
  <c r="P2099" i="13"/>
  <c r="N2142" i="13"/>
  <c r="N2242" i="13"/>
  <c r="N2258" i="13"/>
  <c r="N2370" i="13"/>
  <c r="O2774" i="13"/>
  <c r="P2781" i="13"/>
  <c r="O2872" i="13"/>
  <c r="P3001" i="13"/>
  <c r="O3008" i="13"/>
  <c r="P3034" i="13"/>
  <c r="O3085" i="13"/>
  <c r="P3400" i="13"/>
  <c r="N3515" i="13"/>
  <c r="O3761" i="13"/>
  <c r="P3883" i="13"/>
  <c r="P3934" i="13"/>
  <c r="P4039" i="13"/>
  <c r="P4081" i="13"/>
  <c r="O4251" i="13"/>
  <c r="P4267" i="13"/>
  <c r="O4311" i="13"/>
  <c r="P4327" i="13"/>
  <c r="N4389" i="13"/>
  <c r="O4430" i="13"/>
  <c r="P325" i="13"/>
  <c r="N530" i="13"/>
  <c r="P734" i="13"/>
  <c r="P743" i="13"/>
  <c r="O772" i="13"/>
  <c r="P1019" i="13"/>
  <c r="P1807" i="13"/>
  <c r="O2099" i="13"/>
  <c r="P2173" i="13"/>
  <c r="P2598" i="13"/>
  <c r="O2708" i="13"/>
  <c r="P2944" i="13"/>
  <c r="O3036" i="13"/>
  <c r="P3089" i="13"/>
  <c r="P3332" i="13"/>
  <c r="O3411" i="13"/>
  <c r="O3418" i="13"/>
  <c r="O3434" i="13"/>
  <c r="O3798" i="13"/>
  <c r="O3804" i="13"/>
  <c r="P3907" i="13"/>
  <c r="P3945" i="13"/>
  <c r="N4077" i="13"/>
  <c r="N4096" i="13"/>
  <c r="N4111" i="13"/>
  <c r="N4267" i="13"/>
  <c r="O4279" i="13"/>
  <c r="N4355" i="13"/>
  <c r="O4407" i="13"/>
  <c r="O4441" i="13"/>
  <c r="O4453" i="13"/>
  <c r="O4460" i="13"/>
  <c r="N937" i="13"/>
  <c r="P1099" i="13"/>
  <c r="P1516" i="13"/>
  <c r="O1534" i="13"/>
  <c r="O2276" i="13"/>
  <c r="N3177" i="13"/>
  <c r="O3301" i="13"/>
  <c r="O3371" i="13"/>
  <c r="P3406" i="13"/>
  <c r="O3515" i="13"/>
  <c r="P3755" i="13"/>
  <c r="P3806" i="13"/>
  <c r="P3845" i="13"/>
  <c r="P3861" i="13"/>
  <c r="O3879" i="13"/>
  <c r="P4098" i="13"/>
  <c r="N4145" i="13"/>
  <c r="P4158" i="13"/>
  <c r="O4223" i="13"/>
  <c r="N4307" i="13"/>
  <c r="O4351" i="13"/>
  <c r="N4384" i="13"/>
  <c r="O4390" i="13"/>
  <c r="N4443" i="13"/>
  <c r="P4462" i="13"/>
  <c r="O4029" i="13"/>
  <c r="P1004" i="13"/>
  <c r="P1052" i="13"/>
  <c r="P1138" i="13"/>
  <c r="N1147" i="13"/>
  <c r="O1287" i="13"/>
  <c r="O1370" i="13"/>
  <c r="O1378" i="13"/>
  <c r="P1432" i="13"/>
  <c r="P1499" i="13"/>
  <c r="P1693" i="13"/>
  <c r="O1709" i="13"/>
  <c r="N1811" i="13"/>
  <c r="N2207" i="13"/>
  <c r="O2329" i="13"/>
  <c r="O2622" i="13"/>
  <c r="N2630" i="13"/>
  <c r="N2686" i="13"/>
  <c r="P2760" i="13"/>
  <c r="O2777" i="13"/>
  <c r="O2902" i="13"/>
  <c r="N2997" i="13"/>
  <c r="O3078" i="13"/>
  <c r="P3169" i="13"/>
  <c r="N3207" i="13"/>
  <c r="N3336" i="13"/>
  <c r="P3387" i="13"/>
  <c r="P258" i="13"/>
  <c r="O345" i="13"/>
  <c r="O530" i="13"/>
  <c r="O539" i="13"/>
  <c r="N548" i="13"/>
  <c r="P637" i="13"/>
  <c r="O1587" i="13"/>
  <c r="O1606" i="13"/>
  <c r="P1634" i="13"/>
  <c r="N2165" i="13"/>
  <c r="O2266" i="13"/>
  <c r="N2463" i="13"/>
  <c r="N2747" i="13"/>
  <c r="P2774" i="13"/>
  <c r="N2790" i="13"/>
  <c r="N2798" i="13"/>
  <c r="N2827" i="13"/>
  <c r="O3009" i="13"/>
  <c r="P3036" i="13"/>
  <c r="N3197" i="13"/>
  <c r="N3369" i="13"/>
  <c r="N3377" i="13"/>
  <c r="P3384" i="13"/>
  <c r="P3411" i="13"/>
  <c r="P3434" i="13"/>
  <c r="N3482" i="13"/>
  <c r="N3545" i="13"/>
  <c r="N3731" i="13"/>
  <c r="N3761" i="13"/>
  <c r="P3798" i="13"/>
  <c r="P3804" i="13"/>
  <c r="P3939" i="13"/>
  <c r="O4027" i="13"/>
  <c r="P4063" i="13"/>
  <c r="O4077" i="13"/>
  <c r="N4083" i="13"/>
  <c r="P4111" i="13"/>
  <c r="N4157" i="13"/>
  <c r="N4171" i="13"/>
  <c r="N4236" i="13"/>
  <c r="O4255" i="13"/>
  <c r="O4267" i="13"/>
  <c r="N4274" i="13"/>
  <c r="P4279" i="13"/>
  <c r="N4291" i="13"/>
  <c r="N4331" i="13"/>
  <c r="N4350" i="13"/>
  <c r="O4355" i="13"/>
  <c r="P4460" i="13"/>
  <c r="P131" i="13"/>
  <c r="P530" i="13"/>
  <c r="N1144" i="13"/>
  <c r="O1429" i="13"/>
  <c r="P1438" i="13"/>
  <c r="O1761" i="13"/>
  <c r="O1780" i="13"/>
  <c r="O2165" i="13"/>
  <c r="P2258" i="13"/>
  <c r="P2282" i="13"/>
  <c r="N2369" i="13"/>
  <c r="O2463" i="13"/>
  <c r="N2766" i="13"/>
  <c r="P2798" i="13"/>
  <c r="N2891" i="13"/>
  <c r="N2916" i="13"/>
  <c r="O3002" i="13"/>
  <c r="P3009" i="13"/>
  <c r="N3183" i="13"/>
  <c r="O3197" i="13"/>
  <c r="O3369" i="13"/>
  <c r="N3405" i="13"/>
  <c r="O3520" i="13"/>
  <c r="O3545" i="13"/>
  <c r="P3761" i="13"/>
  <c r="O3860" i="13"/>
  <c r="P4027" i="13"/>
  <c r="P4077" i="13"/>
  <c r="O4083" i="13"/>
  <c r="O4090" i="13"/>
  <c r="O4157" i="13"/>
  <c r="O4171" i="13"/>
  <c r="N4229" i="13"/>
  <c r="O4236" i="13"/>
  <c r="P4255" i="13"/>
  <c r="O4274" i="13"/>
  <c r="O4331" i="13"/>
  <c r="N4344" i="13"/>
  <c r="O4350" i="13"/>
  <c r="P4355" i="13"/>
  <c r="N4395" i="13"/>
  <c r="O4435" i="13"/>
  <c r="N910" i="13"/>
  <c r="N1370" i="13"/>
  <c r="P1386" i="13"/>
  <c r="O2225" i="13"/>
  <c r="O2354" i="13"/>
  <c r="O2371" i="13"/>
  <c r="N2637" i="13"/>
  <c r="N2777" i="13"/>
  <c r="N2902" i="13"/>
  <c r="N3085" i="13"/>
  <c r="O3169" i="13"/>
  <c r="N3531" i="13"/>
  <c r="N3573" i="13"/>
  <c r="O3726" i="13"/>
  <c r="P3778" i="13"/>
  <c r="P3879" i="13"/>
  <c r="P3935" i="13"/>
  <c r="P4113" i="13"/>
  <c r="N4251" i="13"/>
  <c r="N4270" i="13"/>
  <c r="O4307" i="13"/>
  <c r="O4384" i="13"/>
  <c r="P103" i="13"/>
  <c r="O201" i="13"/>
  <c r="O973" i="13"/>
  <c r="O982" i="13"/>
  <c r="P1153" i="13"/>
  <c r="O1266" i="13"/>
  <c r="O1393" i="13"/>
  <c r="N1523" i="13"/>
  <c r="N1571" i="13"/>
  <c r="N1579" i="13"/>
  <c r="N1715" i="13"/>
  <c r="P1771" i="13"/>
  <c r="O2100" i="13"/>
  <c r="N2275" i="13"/>
  <c r="O2456" i="13"/>
  <c r="P2463" i="13"/>
  <c r="P2542" i="13"/>
  <c r="O2701" i="13"/>
  <c r="O2766" i="13"/>
  <c r="O2916" i="13"/>
  <c r="P3002" i="13"/>
  <c r="N3090" i="13"/>
  <c r="O3183" i="13"/>
  <c r="O3399" i="13"/>
  <c r="O3405" i="13"/>
  <c r="P3520" i="13"/>
  <c r="P3545" i="13"/>
  <c r="N3769" i="13"/>
  <c r="N3901" i="13"/>
  <c r="P4157" i="13"/>
  <c r="O4229" i="13"/>
  <c r="N4243" i="13"/>
  <c r="N4299" i="13"/>
  <c r="O4344" i="13"/>
  <c r="P4350" i="13"/>
  <c r="O4389" i="13"/>
  <c r="O4395" i="13"/>
  <c r="N4408" i="13"/>
  <c r="P4428" i="13"/>
  <c r="O4442" i="13"/>
  <c r="N4448" i="13"/>
  <c r="O1154" i="13"/>
  <c r="P1655" i="13"/>
  <c r="P1995" i="13"/>
  <c r="P2791" i="13"/>
  <c r="N3293" i="13"/>
  <c r="N3400" i="13"/>
  <c r="P3497" i="13"/>
  <c r="N3546" i="13"/>
  <c r="P3717" i="13"/>
  <c r="N3755" i="13"/>
  <c r="N3800" i="13"/>
  <c r="P3828" i="13"/>
  <c r="O3861" i="13"/>
  <c r="P3885" i="13"/>
  <c r="P4035" i="13"/>
  <c r="N4065" i="13"/>
  <c r="O4091" i="13"/>
  <c r="P4105" i="13"/>
  <c r="O4152" i="13"/>
  <c r="O4158" i="13"/>
  <c r="O4217" i="13"/>
  <c r="O4256" i="13"/>
  <c r="P4280" i="13"/>
  <c r="P4320" i="13"/>
  <c r="P4332" i="13"/>
  <c r="N4351" i="13"/>
  <c r="P4402" i="13"/>
  <c r="N17" i="13"/>
  <c r="P900" i="13"/>
  <c r="N1646" i="13"/>
  <c r="P1986" i="13"/>
  <c r="P2346" i="13"/>
  <c r="N2371" i="13"/>
  <c r="O2694" i="13"/>
  <c r="N2711" i="13"/>
  <c r="N2838" i="13"/>
  <c r="N3169" i="13"/>
  <c r="O3214" i="13"/>
  <c r="O3293" i="13"/>
  <c r="N3327" i="13"/>
  <c r="O3400" i="13"/>
  <c r="O3546" i="13"/>
  <c r="O3748" i="13"/>
  <c r="O3800" i="13"/>
  <c r="N3836" i="13"/>
  <c r="N3935" i="13"/>
  <c r="N3956" i="13"/>
  <c r="N4029" i="13"/>
  <c r="P4058" i="13"/>
  <c r="P4152" i="13"/>
  <c r="P4217" i="13"/>
  <c r="O4275" i="13"/>
  <c r="O4300" i="13"/>
  <c r="P4356" i="13"/>
  <c r="O4294" i="13"/>
  <c r="P3085" i="13"/>
  <c r="P201" i="13"/>
  <c r="O955" i="13"/>
  <c r="N1162" i="13"/>
  <c r="P1266" i="13"/>
  <c r="O1571" i="13"/>
  <c r="O1579" i="13"/>
  <c r="N1607" i="13"/>
  <c r="P1691" i="13"/>
  <c r="N2083" i="13"/>
  <c r="P2100" i="13"/>
  <c r="N2267" i="13"/>
  <c r="O2275" i="13"/>
  <c r="P2300" i="13"/>
  <c r="N2353" i="13"/>
  <c r="P2456" i="13"/>
  <c r="P2766" i="13"/>
  <c r="O2783" i="13"/>
  <c r="N2791" i="13"/>
  <c r="P2828" i="13"/>
  <c r="N2909" i="13"/>
  <c r="O3090" i="13"/>
  <c r="P3183" i="13"/>
  <c r="O3191" i="13"/>
  <c r="O3326" i="13"/>
  <c r="P3405" i="13"/>
  <c r="N3435" i="13"/>
  <c r="P3489" i="13"/>
  <c r="N3538" i="13"/>
  <c r="N3709" i="13"/>
  <c r="O3769" i="13"/>
  <c r="O3812" i="13"/>
  <c r="N3828" i="13"/>
  <c r="N3885" i="13"/>
  <c r="O3901" i="13"/>
  <c r="O3940" i="13"/>
  <c r="P4021" i="13"/>
  <c r="N4035" i="13"/>
  <c r="N4071" i="13"/>
  <c r="N4112" i="13"/>
  <c r="O4165" i="13"/>
  <c r="P4262" i="13"/>
  <c r="N4280" i="13"/>
  <c r="N4286" i="13"/>
  <c r="P4299" i="13"/>
  <c r="O4326" i="13"/>
  <c r="P4344" i="13"/>
  <c r="N4376" i="13"/>
  <c r="N4402" i="13"/>
  <c r="N4415" i="13"/>
  <c r="N4422" i="13"/>
  <c r="P4442" i="13"/>
  <c r="O4448" i="13"/>
  <c r="N3413" i="13"/>
  <c r="P4209" i="13"/>
  <c r="N4396" i="13"/>
  <c r="N513" i="13"/>
  <c r="O1021" i="13"/>
  <c r="P1162" i="13"/>
  <c r="P1190" i="13"/>
  <c r="N1403" i="13"/>
  <c r="P1571" i="13"/>
  <c r="N1735" i="13"/>
  <c r="P1800" i="13"/>
  <c r="O2083" i="13"/>
  <c r="P2224" i="13"/>
  <c r="O2267" i="13"/>
  <c r="O2336" i="13"/>
  <c r="P2353" i="13"/>
  <c r="O2439" i="13"/>
  <c r="P2783" i="13"/>
  <c r="O2791" i="13"/>
  <c r="O2909" i="13"/>
  <c r="O2996" i="13"/>
  <c r="P3090" i="13"/>
  <c r="P3191" i="13"/>
  <c r="N3393" i="13"/>
  <c r="N3420" i="13"/>
  <c r="O3435" i="13"/>
  <c r="O3483" i="13"/>
  <c r="O3538" i="13"/>
  <c r="P3725" i="13"/>
  <c r="P3769" i="13"/>
  <c r="O3793" i="13"/>
  <c r="O3828" i="13"/>
  <c r="N3861" i="13"/>
  <c r="O3885" i="13"/>
  <c r="O3909" i="13"/>
  <c r="P3940" i="13"/>
  <c r="O4035" i="13"/>
  <c r="O4071" i="13"/>
  <c r="N4098" i="13"/>
  <c r="O4112" i="13"/>
  <c r="P4165" i="13"/>
  <c r="P4199" i="13"/>
  <c r="O4250" i="13"/>
  <c r="O4280" i="13"/>
  <c r="O4286" i="13"/>
  <c r="P4326" i="13"/>
  <c r="O4376" i="13"/>
  <c r="O4415" i="13"/>
  <c r="O4422" i="13"/>
  <c r="O4455" i="13"/>
  <c r="N983" i="13"/>
  <c r="N1099" i="13"/>
  <c r="P1524" i="13"/>
  <c r="P1699" i="13"/>
  <c r="P2083" i="13"/>
  <c r="N2251" i="13"/>
  <c r="P2259" i="13"/>
  <c r="P2996" i="13"/>
  <c r="N3386" i="13"/>
  <c r="O3420" i="13"/>
  <c r="N3506" i="13"/>
  <c r="N3521" i="13"/>
  <c r="P3538" i="13"/>
  <c r="P3793" i="13"/>
  <c r="O3806" i="13"/>
  <c r="O3821" i="13"/>
  <c r="N3879" i="13"/>
  <c r="P3909" i="13"/>
  <c r="P3947" i="13"/>
  <c r="O4058" i="13"/>
  <c r="P4071" i="13"/>
  <c r="O4098" i="13"/>
  <c r="N4223" i="13"/>
  <c r="N4275" i="13"/>
  <c r="P4339" i="13"/>
  <c r="O4356" i="13"/>
  <c r="N4390" i="13"/>
  <c r="O4409" i="13"/>
  <c r="N4462" i="13"/>
  <c r="O4437" i="13"/>
  <c r="O17" i="13"/>
  <c r="P115" i="13"/>
  <c r="O261" i="13"/>
  <c r="P919" i="13"/>
  <c r="N975" i="13"/>
  <c r="O1138" i="13"/>
  <c r="N1378" i="13"/>
  <c r="O1395" i="13"/>
  <c r="O1507" i="13"/>
  <c r="N2329" i="13"/>
  <c r="P2694" i="13"/>
  <c r="O2760" i="13"/>
  <c r="P2784" i="13"/>
  <c r="O3004" i="13"/>
  <c r="O3177" i="13"/>
  <c r="O3327" i="13"/>
  <c r="P3515" i="13"/>
  <c r="O3786" i="13"/>
  <c r="P3800" i="13"/>
  <c r="O4145" i="13"/>
  <c r="P4275" i="13"/>
  <c r="N4327" i="13"/>
  <c r="P4351" i="13"/>
  <c r="N4377" i="13"/>
  <c r="P4390" i="13"/>
  <c r="P4430" i="13"/>
  <c r="O4443" i="13"/>
  <c r="P3327" i="13"/>
  <c r="O253" i="13"/>
  <c r="P487" i="13"/>
  <c r="P506" i="13"/>
  <c r="N958" i="13"/>
  <c r="N1291" i="13"/>
  <c r="N1701" i="13"/>
  <c r="P2132" i="13"/>
  <c r="P2348" i="13"/>
  <c r="O2706" i="13"/>
  <c r="O2881" i="13"/>
  <c r="O2898" i="13"/>
  <c r="N3034" i="13"/>
  <c r="P3042" i="13"/>
  <c r="N3210" i="13"/>
  <c r="P3390" i="13"/>
  <c r="O3414" i="13"/>
  <c r="P3481" i="13"/>
  <c r="N3899" i="13"/>
  <c r="N3948" i="13"/>
  <c r="N4024" i="13"/>
  <c r="N4081" i="13"/>
  <c r="P4121" i="13"/>
  <c r="P4147" i="13"/>
  <c r="N4210" i="13"/>
  <c r="N4227" i="13"/>
  <c r="O4302" i="13"/>
  <c r="N4310" i="13"/>
  <c r="P4340" i="13"/>
  <c r="P4347" i="13"/>
  <c r="P4394" i="13"/>
  <c r="N4425" i="13"/>
  <c r="P126" i="13"/>
  <c r="N325" i="13"/>
  <c r="P1695" i="13"/>
  <c r="N2135" i="13"/>
  <c r="P2287" i="13"/>
  <c r="P2305" i="13"/>
  <c r="N3509" i="13"/>
  <c r="O3711" i="13"/>
  <c r="P4175" i="13"/>
  <c r="N4246" i="13"/>
  <c r="O4283" i="13"/>
  <c r="N4328" i="13"/>
  <c r="N1679" i="13"/>
  <c r="O2779" i="13"/>
  <c r="N3311" i="13"/>
  <c r="N3804" i="13"/>
  <c r="N3847" i="13"/>
  <c r="P4108" i="13"/>
  <c r="N4239" i="13"/>
  <c r="N4322" i="13"/>
  <c r="N4359" i="13"/>
  <c r="O1214" i="13"/>
  <c r="N1243" i="13"/>
  <c r="P1291" i="13"/>
  <c r="P2141" i="13"/>
  <c r="P2630" i="13"/>
  <c r="P2706" i="13"/>
  <c r="O2834" i="13"/>
  <c r="P2881" i="13"/>
  <c r="O2997" i="13"/>
  <c r="O3034" i="13"/>
  <c r="P3195" i="13"/>
  <c r="P3750" i="13"/>
  <c r="O3899" i="13"/>
  <c r="O3948" i="13"/>
  <c r="O4024" i="13"/>
  <c r="O4081" i="13"/>
  <c r="O4210" i="13"/>
  <c r="O4227" i="13"/>
  <c r="N4272" i="13"/>
  <c r="P4302" i="13"/>
  <c r="O4425" i="13"/>
  <c r="P4440" i="13"/>
  <c r="O214" i="13"/>
  <c r="P1492" i="13"/>
  <c r="O2286" i="13"/>
  <c r="O2639" i="13"/>
  <c r="P3196" i="13"/>
  <c r="N4082" i="13"/>
  <c r="P4295" i="13"/>
  <c r="O4327" i="13"/>
  <c r="O867" i="13"/>
  <c r="N894" i="13"/>
  <c r="P2333" i="13"/>
  <c r="P2596" i="13"/>
  <c r="N3302" i="13"/>
  <c r="N3401" i="13"/>
  <c r="O3509" i="13"/>
  <c r="N3527" i="13"/>
  <c r="P3711" i="13"/>
  <c r="P3728" i="13"/>
  <c r="N3795" i="13"/>
  <c r="P4116" i="13"/>
  <c r="O4246" i="13"/>
  <c r="P4283" i="13"/>
  <c r="O4373" i="13"/>
  <c r="P4412" i="13"/>
  <c r="P876" i="13"/>
  <c r="O3163" i="13"/>
  <c r="O3302" i="13"/>
  <c r="O3401" i="13"/>
  <c r="P3720" i="13"/>
  <c r="O3737" i="13"/>
  <c r="O3936" i="13"/>
  <c r="P4059" i="13"/>
  <c r="O4290" i="13"/>
  <c r="P4336" i="13"/>
  <c r="N1263" i="13"/>
  <c r="P1740" i="13"/>
  <c r="N1749" i="13"/>
  <c r="O2312" i="13"/>
  <c r="P2321" i="13"/>
  <c r="P2622" i="13"/>
  <c r="P2834" i="13"/>
  <c r="N2873" i="13"/>
  <c r="P3081" i="13"/>
  <c r="O3336" i="13"/>
  <c r="P3742" i="13"/>
  <c r="O3767" i="13"/>
  <c r="N3810" i="13"/>
  <c r="N3819" i="13"/>
  <c r="O3882" i="13"/>
  <c r="P3899" i="13"/>
  <c r="P4024" i="13"/>
  <c r="P4156" i="13"/>
  <c r="N4288" i="13"/>
  <c r="N4295" i="13"/>
  <c r="O4364" i="13"/>
  <c r="P363" i="13"/>
  <c r="O931" i="13"/>
  <c r="P1215" i="13"/>
  <c r="P1424" i="13"/>
  <c r="O1473" i="13"/>
  <c r="P1694" i="13"/>
  <c r="N2631" i="13"/>
  <c r="O3188" i="13"/>
  <c r="P3366" i="13"/>
  <c r="O3498" i="13"/>
  <c r="N3794" i="13"/>
  <c r="O3942" i="13"/>
  <c r="P4017" i="13"/>
  <c r="P4033" i="13"/>
  <c r="O4066" i="13"/>
  <c r="O4122" i="13"/>
  <c r="O4174" i="13"/>
  <c r="O4266" i="13"/>
  <c r="N4335" i="13"/>
  <c r="N4426" i="13"/>
  <c r="N4167" i="13"/>
  <c r="P4019" i="13"/>
  <c r="P4328" i="13"/>
  <c r="O4366" i="13"/>
  <c r="P4420" i="13"/>
  <c r="O1405" i="13"/>
  <c r="O1424" i="13"/>
  <c r="P1685" i="13"/>
  <c r="O1702" i="13"/>
  <c r="O2229" i="13"/>
  <c r="O2294" i="13"/>
  <c r="P3336" i="13"/>
  <c r="N3375" i="13"/>
  <c r="N3423" i="13"/>
  <c r="P3726" i="13"/>
  <c r="O4033" i="13"/>
  <c r="N4122" i="13"/>
  <c r="P4251" i="13"/>
  <c r="P4288" i="13"/>
  <c r="O4295" i="13"/>
  <c r="P4311" i="13"/>
  <c r="P4364" i="13"/>
  <c r="O4411" i="13"/>
  <c r="N3751" i="13"/>
  <c r="N3846" i="13"/>
  <c r="O4380" i="13"/>
  <c r="P816" i="13"/>
  <c r="N875" i="13"/>
  <c r="P893" i="13"/>
  <c r="P931" i="13"/>
  <c r="O1147" i="13"/>
  <c r="P1473" i="13"/>
  <c r="P2172" i="13"/>
  <c r="N2322" i="13"/>
  <c r="P2341" i="13"/>
  <c r="P2631" i="13"/>
  <c r="N3008" i="13"/>
  <c r="P3188" i="13"/>
  <c r="N3517" i="13"/>
  <c r="O3751" i="13"/>
  <c r="O3794" i="13"/>
  <c r="O3846" i="13"/>
  <c r="N3883" i="13"/>
  <c r="P3942" i="13"/>
  <c r="P4066" i="13"/>
  <c r="O4082" i="13"/>
  <c r="P4122" i="13"/>
  <c r="P4259" i="13"/>
  <c r="P4266" i="13"/>
  <c r="O4335" i="13"/>
  <c r="N4342" i="13"/>
  <c r="P4380" i="13"/>
  <c r="O4426" i="13"/>
  <c r="N4434" i="13"/>
  <c r="O4450" i="13"/>
  <c r="N5" i="13"/>
  <c r="P711" i="13"/>
  <c r="P913" i="13"/>
  <c r="P1378" i="13"/>
  <c r="O1465" i="13"/>
  <c r="N2007" i="13"/>
  <c r="O2126" i="13"/>
  <c r="P2624" i="13"/>
  <c r="O3492" i="13"/>
  <c r="P4010" i="13"/>
  <c r="P4075" i="13"/>
  <c r="O4116" i="13"/>
  <c r="O4252" i="13"/>
  <c r="O4412" i="13"/>
  <c r="P4458" i="13"/>
  <c r="P798" i="13"/>
  <c r="N876" i="13"/>
  <c r="O885" i="13"/>
  <c r="N1417" i="13"/>
  <c r="O1687" i="13"/>
  <c r="O1978" i="13"/>
  <c r="O2135" i="13"/>
  <c r="P2164" i="13"/>
  <c r="P2632" i="13"/>
  <c r="P3171" i="13"/>
  <c r="O3409" i="13"/>
  <c r="N3737" i="13"/>
  <c r="N3936" i="13"/>
  <c r="O4059" i="13"/>
  <c r="N4067" i="13"/>
  <c r="N4123" i="13"/>
  <c r="P4252" i="13"/>
  <c r="P4260" i="13"/>
  <c r="N4290" i="13"/>
  <c r="O4328" i="13"/>
  <c r="N4366" i="13"/>
  <c r="O4420" i="13"/>
  <c r="O1629" i="13"/>
  <c r="P3008" i="13"/>
  <c r="O3517" i="13"/>
  <c r="P3786" i="13"/>
  <c r="P3803" i="13"/>
  <c r="P3846" i="13"/>
  <c r="O3883" i="13"/>
  <c r="N4116" i="13"/>
  <c r="O4221" i="13"/>
  <c r="O4342" i="13"/>
  <c r="P4358" i="13"/>
  <c r="N4412" i="13"/>
  <c r="O5" i="13"/>
  <c r="P3517" i="13"/>
  <c r="N4059" i="13"/>
  <c r="P4221" i="13"/>
  <c r="O4397" i="13"/>
  <c r="P5" i="13"/>
  <c r="O4336" i="13"/>
  <c r="P18" i="13"/>
  <c r="O760" i="13"/>
  <c r="P1120" i="13"/>
  <c r="O1670" i="13"/>
  <c r="O1679" i="13"/>
  <c r="O2288" i="13"/>
  <c r="N2441" i="13"/>
  <c r="N2450" i="13"/>
  <c r="O3001" i="13"/>
  <c r="P3163" i="13"/>
  <c r="P3302" i="13"/>
  <c r="P3401" i="13"/>
  <c r="N3418" i="13"/>
  <c r="P3737" i="13"/>
  <c r="N3920" i="13"/>
  <c r="P3944" i="13"/>
  <c r="P4053" i="13"/>
  <c r="P4276" i="13"/>
  <c r="O4359" i="13"/>
  <c r="O4406" i="13"/>
  <c r="N780" i="13"/>
  <c r="P1101" i="13"/>
  <c r="P1371" i="13"/>
  <c r="P2316" i="13"/>
  <c r="O2441" i="13"/>
  <c r="N2597" i="13"/>
  <c r="P3182" i="13"/>
  <c r="N3395" i="13"/>
  <c r="O3410" i="13"/>
  <c r="N3486" i="13"/>
  <c r="N3566" i="13"/>
  <c r="P3771" i="13"/>
  <c r="O3780" i="13"/>
  <c r="P3788" i="13"/>
  <c r="P3903" i="13"/>
  <c r="O3920" i="13"/>
  <c r="N4036" i="13"/>
  <c r="N4100" i="13"/>
  <c r="N4247" i="13"/>
  <c r="N4284" i="13"/>
  <c r="P4359" i="13"/>
  <c r="P4406" i="13"/>
  <c r="N4413" i="13"/>
  <c r="N1160" i="13"/>
  <c r="O1363" i="13"/>
  <c r="P1593" i="13"/>
  <c r="N2099" i="13"/>
  <c r="O2281" i="13"/>
  <c r="P2298" i="13"/>
  <c r="N2549" i="13"/>
  <c r="O2886" i="13"/>
  <c r="N2895" i="13"/>
  <c r="P3395" i="13"/>
  <c r="O3486" i="13"/>
  <c r="N3695" i="13"/>
  <c r="P3780" i="13"/>
  <c r="N3912" i="13"/>
  <c r="P3920" i="13"/>
  <c r="O4045" i="13"/>
  <c r="O4100" i="13"/>
  <c r="N4232" i="13"/>
  <c r="P4240" i="13"/>
  <c r="O4247" i="13"/>
  <c r="O4284" i="13"/>
  <c r="N4391" i="13"/>
  <c r="O4399" i="13"/>
  <c r="N4460" i="13"/>
  <c r="N733" i="13"/>
  <c r="O1073" i="13"/>
  <c r="P1642" i="13"/>
  <c r="O1852" i="13"/>
  <c r="N1891" i="13"/>
  <c r="P2281" i="13"/>
  <c r="N2461" i="13"/>
  <c r="O2530" i="13"/>
  <c r="O2549" i="13"/>
  <c r="O2914" i="13"/>
  <c r="P3078" i="13"/>
  <c r="N3296" i="13"/>
  <c r="O3695" i="13"/>
  <c r="O3713" i="13"/>
  <c r="O3764" i="13"/>
  <c r="N3824" i="13"/>
  <c r="P3841" i="13"/>
  <c r="P3912" i="13"/>
  <c r="N3930" i="13"/>
  <c r="N3945" i="13"/>
  <c r="P4045" i="13"/>
  <c r="O4054" i="13"/>
  <c r="O4069" i="13"/>
  <c r="P4247" i="13"/>
  <c r="P4284" i="13"/>
  <c r="P4307" i="13"/>
  <c r="N4323" i="13"/>
  <c r="O625" i="13"/>
  <c r="P1034" i="13"/>
  <c r="P1073" i="13"/>
  <c r="N1326" i="13"/>
  <c r="P1372" i="13"/>
  <c r="P1545" i="13"/>
  <c r="O2461" i="13"/>
  <c r="O2781" i="13"/>
  <c r="N3208" i="13"/>
  <c r="O3296" i="13"/>
  <c r="N3380" i="13"/>
  <c r="N3494" i="13"/>
  <c r="O3567" i="13"/>
  <c r="P3695" i="13"/>
  <c r="P3713" i="13"/>
  <c r="P3722" i="13"/>
  <c r="P3764" i="13"/>
  <c r="P3904" i="13"/>
  <c r="O3930" i="13"/>
  <c r="P4029" i="13"/>
  <c r="P4054" i="13"/>
  <c r="P4069" i="13"/>
  <c r="N4093" i="13"/>
  <c r="N4153" i="13"/>
  <c r="O4270" i="13"/>
  <c r="N4316" i="13"/>
  <c r="O4323" i="13"/>
  <c r="P4384" i="13"/>
  <c r="N4407" i="13"/>
  <c r="N4438" i="13"/>
  <c r="O4446" i="13"/>
  <c r="N4453" i="13"/>
  <c r="O743" i="13"/>
  <c r="N1364" i="13"/>
  <c r="O1614" i="13"/>
  <c r="O1737" i="13"/>
  <c r="N1746" i="13"/>
  <c r="O1824" i="13"/>
  <c r="O2273" i="13"/>
  <c r="N3165" i="13"/>
  <c r="N3201" i="13"/>
  <c r="O3208" i="13"/>
  <c r="P3296" i="13"/>
  <c r="N3396" i="13"/>
  <c r="N3487" i="13"/>
  <c r="O3494" i="13"/>
  <c r="P3781" i="13"/>
  <c r="P3887" i="13"/>
  <c r="P3930" i="13"/>
  <c r="N3938" i="13"/>
  <c r="N4086" i="13"/>
  <c r="O4093" i="13"/>
  <c r="O4153" i="13"/>
  <c r="P4170" i="13"/>
  <c r="P4270" i="13"/>
  <c r="P4278" i="13"/>
  <c r="O4316" i="13"/>
  <c r="P4323" i="13"/>
  <c r="N4346" i="13"/>
  <c r="N4354" i="13"/>
  <c r="N4400" i="13"/>
  <c r="O4438" i="13"/>
  <c r="P4446" i="13"/>
  <c r="P715" i="13"/>
  <c r="O734" i="13"/>
  <c r="P1795" i="13"/>
  <c r="P1824" i="13"/>
  <c r="P2207" i="13"/>
  <c r="O2254" i="13"/>
  <c r="O2355" i="13"/>
  <c r="O2915" i="13"/>
  <c r="P3041" i="13"/>
  <c r="P3193" i="13"/>
  <c r="O3201" i="13"/>
  <c r="O3396" i="13"/>
  <c r="O3756" i="13"/>
  <c r="N3833" i="13"/>
  <c r="P4086" i="13"/>
  <c r="N4248" i="13"/>
  <c r="O4346" i="13"/>
  <c r="O4354" i="13"/>
  <c r="O4400" i="13"/>
  <c r="P4438" i="13"/>
  <c r="O547" i="13"/>
  <c r="O1270" i="13"/>
  <c r="P1576" i="13"/>
  <c r="O2227" i="13"/>
  <c r="P2245" i="13"/>
  <c r="P2355" i="13"/>
  <c r="N2888" i="13"/>
  <c r="O3033" i="13"/>
  <c r="O3088" i="13"/>
  <c r="P3201" i="13"/>
  <c r="P3396" i="13"/>
  <c r="P3404" i="13"/>
  <c r="N3421" i="13"/>
  <c r="N3560" i="13"/>
  <c r="N3568" i="13"/>
  <c r="N4055" i="13"/>
  <c r="N4127" i="13"/>
  <c r="N4163" i="13"/>
  <c r="O4234" i="13"/>
  <c r="N4242" i="13"/>
  <c r="N4264" i="13"/>
  <c r="P4354" i="13"/>
  <c r="N4385" i="13"/>
  <c r="P4400" i="13"/>
  <c r="N4431" i="13"/>
  <c r="N449" i="13"/>
  <c r="O498" i="13"/>
  <c r="O1299" i="13"/>
  <c r="N1347" i="13"/>
  <c r="O1365" i="13"/>
  <c r="P3532" i="13"/>
  <c r="O4347" i="13"/>
  <c r="N3080" i="13"/>
  <c r="N4218" i="13"/>
  <c r="O2714" i="13"/>
  <c r="N3042" i="13"/>
  <c r="N3488" i="13"/>
  <c r="O4431" i="13"/>
  <c r="P3741" i="13"/>
  <c r="O4242" i="13"/>
  <c r="O3080" i="13"/>
  <c r="N2898" i="13"/>
  <c r="N4087" i="13"/>
  <c r="P4271" i="13"/>
  <c r="P4264" i="13"/>
  <c r="N4039" i="13"/>
  <c r="O4039" i="13"/>
  <c r="P4234" i="13"/>
  <c r="N4340" i="13"/>
  <c r="N4447" i="13"/>
  <c r="N2881" i="13"/>
  <c r="N4302" i="13"/>
  <c r="N2872" i="13"/>
  <c r="O18" i="13"/>
  <c r="O967" i="13"/>
  <c r="P4294" i="13"/>
  <c r="P4218" i="13"/>
  <c r="P1357" i="13"/>
  <c r="N3390" i="13"/>
  <c r="O4121" i="13"/>
  <c r="O4127" i="13"/>
  <c r="O4340" i="13"/>
  <c r="O3390" i="13"/>
  <c r="P380" i="13"/>
  <c r="P2236" i="13"/>
  <c r="N3826" i="13"/>
  <c r="P3088" i="13"/>
  <c r="O4147" i="13"/>
  <c r="O4264" i="13"/>
  <c r="P1299" i="13"/>
  <c r="P2227" i="13"/>
  <c r="O3826" i="13"/>
  <c r="O3421" i="13"/>
  <c r="O4394" i="13"/>
  <c r="O4055" i="13"/>
  <c r="P4094" i="13"/>
  <c r="O4385" i="13"/>
  <c r="O469" i="13"/>
  <c r="P3766" i="13"/>
  <c r="P1709" i="13"/>
  <c r="P3560" i="13"/>
  <c r="P3749" i="13"/>
  <c r="P3551" i="13"/>
  <c r="P4163" i="13"/>
  <c r="N4279" i="13"/>
  <c r="N3382" i="13"/>
  <c r="O4016" i="13"/>
  <c r="O3757" i="13"/>
  <c r="P4082" i="13"/>
  <c r="N4417" i="13"/>
  <c r="P4322" i="13"/>
  <c r="P4226" i="13"/>
  <c r="P1365" i="13"/>
  <c r="P3765" i="13"/>
  <c r="P666" i="13"/>
  <c r="N2915" i="13"/>
  <c r="O3781" i="13"/>
  <c r="O4360" i="13"/>
  <c r="P3772" i="13"/>
  <c r="O3841" i="13"/>
  <c r="O1131" i="13"/>
  <c r="P3493" i="13"/>
  <c r="N3823" i="13"/>
  <c r="O809" i="13"/>
  <c r="O2418" i="13"/>
  <c r="P2126" i="13"/>
  <c r="O1178" i="13"/>
  <c r="N4312" i="13"/>
  <c r="P2595" i="13"/>
  <c r="O4088" i="13"/>
  <c r="N4091" i="13"/>
  <c r="N4348" i="13"/>
  <c r="O2349" i="13"/>
  <c r="P1234" i="13"/>
  <c r="N1398" i="13"/>
  <c r="N4364" i="13"/>
  <c r="P2890" i="13"/>
  <c r="O2127" i="13"/>
  <c r="P2047" i="13"/>
  <c r="N3801" i="13"/>
  <c r="P2946" i="13"/>
  <c r="O2252" i="13"/>
  <c r="P2893" i="13"/>
  <c r="P2421" i="13"/>
  <c r="O3732" i="13"/>
  <c r="P3427" i="13"/>
  <c r="N3909" i="13"/>
  <c r="O1818" i="13"/>
  <c r="O4456" i="13"/>
  <c r="N4362" i="13"/>
  <c r="P3255" i="13"/>
  <c r="N3799" i="13"/>
  <c r="P2291" i="13"/>
  <c r="N4066" i="13"/>
  <c r="N76" i="13"/>
  <c r="P4198" i="13"/>
  <c r="P3333" i="13"/>
  <c r="P1411" i="13"/>
  <c r="O4150" i="13"/>
  <c r="N3291" i="13"/>
  <c r="P297" i="13"/>
  <c r="N1517" i="13"/>
  <c r="N4113" i="13"/>
  <c r="N4298" i="13"/>
  <c r="N3203" i="13"/>
  <c r="P2274" i="13"/>
  <c r="N4200" i="13"/>
  <c r="O2895" i="13"/>
  <c r="N1743" i="13"/>
  <c r="O1107" i="13"/>
  <c r="P3498" i="13"/>
  <c r="O1243" i="13"/>
  <c r="N3716" i="13"/>
  <c r="O1495" i="13"/>
  <c r="P4434" i="13"/>
  <c r="O3938" i="13"/>
  <c r="P2167" i="13"/>
  <c r="P1009" i="13"/>
  <c r="O3950" i="13"/>
  <c r="N3083" i="13"/>
  <c r="O2124" i="13"/>
  <c r="N3937" i="13"/>
  <c r="N2166" i="13"/>
  <c r="O4398" i="13"/>
  <c r="P3222" i="13"/>
  <c r="N2223" i="13"/>
  <c r="N1393" i="13"/>
  <c r="O24" i="13"/>
  <c r="N4080" i="13"/>
  <c r="P3356" i="13"/>
  <c r="N1455" i="13"/>
  <c r="P4254" i="13"/>
  <c r="P3779" i="13"/>
  <c r="P1976" i="13"/>
  <c r="P641" i="13"/>
  <c r="N4154" i="13"/>
  <c r="O3724" i="13"/>
  <c r="O2462" i="13"/>
  <c r="P564" i="13"/>
  <c r="O3796" i="13"/>
  <c r="P2199" i="13"/>
  <c r="P1246" i="13"/>
  <c r="P4449" i="13"/>
  <c r="N3204" i="13"/>
  <c r="O1358" i="13"/>
  <c r="P4106" i="13"/>
  <c r="N2359" i="13"/>
  <c r="N1612" i="13"/>
  <c r="P4173" i="13"/>
  <c r="P3179" i="13"/>
  <c r="O2290" i="13"/>
  <c r="N366" i="13"/>
  <c r="O3808" i="13"/>
  <c r="O2913" i="13"/>
  <c r="P1767" i="13"/>
  <c r="O740" i="13"/>
  <c r="N2874" i="13"/>
  <c r="P1106" i="13"/>
  <c r="P2761" i="13"/>
  <c r="N923" i="13"/>
  <c r="P2486" i="13"/>
  <c r="N1648" i="13"/>
  <c r="P987" i="13"/>
  <c r="O1983" i="13"/>
  <c r="O1175" i="13"/>
  <c r="N1999" i="13"/>
  <c r="N1109" i="13"/>
  <c r="N2358" i="13"/>
  <c r="O1391" i="13"/>
  <c r="P1949" i="13"/>
  <c r="O1066" i="13"/>
  <c r="N2288" i="13"/>
  <c r="P1733" i="13"/>
  <c r="O662" i="13"/>
  <c r="P2541" i="13"/>
  <c r="N1665" i="13"/>
  <c r="P1041" i="13"/>
  <c r="O3203" i="13"/>
  <c r="N2280" i="13"/>
  <c r="P1657" i="13"/>
  <c r="O1096" i="13"/>
  <c r="O316" i="13"/>
  <c r="O2352" i="13"/>
  <c r="O1671" i="13"/>
  <c r="N862" i="13"/>
  <c r="P2762" i="13"/>
  <c r="P1532" i="13"/>
  <c r="N738" i="13"/>
  <c r="P1601" i="13"/>
  <c r="N961" i="13"/>
  <c r="O333" i="13"/>
  <c r="P604" i="13"/>
  <c r="O420" i="13"/>
  <c r="N887" i="13"/>
  <c r="P255" i="13"/>
  <c r="P1518" i="13"/>
  <c r="P4016" i="13"/>
  <c r="P3757" i="13"/>
  <c r="P2764" i="13"/>
  <c r="O4417" i="13"/>
  <c r="P4426" i="13"/>
  <c r="O4218" i="13"/>
  <c r="P1026" i="13"/>
  <c r="O3568" i="13"/>
  <c r="N4308" i="13"/>
  <c r="N2235" i="13"/>
  <c r="O3731" i="13"/>
  <c r="P4360" i="13"/>
  <c r="O3722" i="13"/>
  <c r="O3738" i="13"/>
  <c r="P1131" i="13"/>
  <c r="O3360" i="13"/>
  <c r="O3823" i="13"/>
  <c r="N799" i="13"/>
  <c r="N4296" i="13"/>
  <c r="N2126" i="13"/>
  <c r="P2551" i="13"/>
  <c r="N4304" i="13"/>
  <c r="N2350" i="13"/>
  <c r="P4088" i="13"/>
  <c r="N3574" i="13"/>
  <c r="O4258" i="13"/>
  <c r="P2349" i="13"/>
  <c r="N959" i="13"/>
  <c r="P1398" i="13"/>
  <c r="N4356" i="13"/>
  <c r="O2873" i="13"/>
  <c r="N2008" i="13"/>
  <c r="N2047" i="13"/>
  <c r="O3750" i="13"/>
  <c r="P4403" i="13"/>
  <c r="O1525" i="13"/>
  <c r="N2694" i="13"/>
  <c r="P2572" i="13"/>
  <c r="P3732" i="13"/>
  <c r="P3269" i="13"/>
  <c r="P3835" i="13"/>
  <c r="O1800" i="13"/>
  <c r="P4456" i="13"/>
  <c r="O4362" i="13"/>
  <c r="P3640" i="13"/>
  <c r="P3799" i="13"/>
  <c r="P2267" i="13"/>
  <c r="P3794" i="13"/>
  <c r="P3584" i="13"/>
  <c r="N4198" i="13"/>
  <c r="N3333" i="13"/>
  <c r="O1340" i="13"/>
  <c r="P4150" i="13"/>
  <c r="O3291" i="13"/>
  <c r="N3407" i="13"/>
  <c r="P1305" i="13"/>
  <c r="P3531" i="13"/>
  <c r="O4298" i="13"/>
  <c r="N3166" i="13"/>
  <c r="N2274" i="13"/>
  <c r="P4200" i="13"/>
  <c r="P2895" i="13"/>
  <c r="P1743" i="13"/>
  <c r="P958" i="13"/>
  <c r="N3498" i="13"/>
  <c r="P1243" i="13"/>
  <c r="P3716" i="13"/>
  <c r="N1223" i="13"/>
  <c r="N4399" i="13"/>
  <c r="P3938" i="13"/>
  <c r="N2167" i="13"/>
  <c r="N945" i="13"/>
  <c r="P3950" i="13"/>
  <c r="P2915" i="13"/>
  <c r="N2069" i="13"/>
  <c r="O3908" i="13"/>
  <c r="O1819" i="13"/>
  <c r="P4398" i="13"/>
  <c r="N3192" i="13"/>
  <c r="P2139" i="13"/>
  <c r="O1282" i="13"/>
  <c r="P24" i="13"/>
  <c r="O4080" i="13"/>
  <c r="N3326" i="13"/>
  <c r="O1455" i="13"/>
  <c r="O4225" i="13"/>
  <c r="N3763" i="13"/>
  <c r="N1948" i="13"/>
  <c r="O546" i="13"/>
  <c r="P4126" i="13"/>
  <c r="P3724" i="13"/>
  <c r="N2462" i="13"/>
  <c r="N554" i="13"/>
  <c r="P3785" i="13"/>
  <c r="N2085" i="13"/>
  <c r="O1246" i="13"/>
  <c r="N4219" i="13"/>
  <c r="N3167" i="13"/>
  <c r="N1358" i="13"/>
  <c r="P3946" i="13"/>
  <c r="N2304" i="13"/>
  <c r="P1612" i="13"/>
  <c r="O3958" i="13"/>
  <c r="P3082" i="13"/>
  <c r="N2290" i="13"/>
  <c r="P366" i="13"/>
  <c r="P3758" i="13"/>
  <c r="N2883" i="13"/>
  <c r="N1728" i="13"/>
  <c r="N693" i="13"/>
  <c r="O2874" i="13"/>
  <c r="N1106" i="13"/>
  <c r="O2595" i="13"/>
  <c r="N823" i="13"/>
  <c r="N2173" i="13"/>
  <c r="P1648" i="13"/>
  <c r="N954" i="13"/>
  <c r="P1983" i="13"/>
  <c r="N1143" i="13"/>
  <c r="O1999" i="13"/>
  <c r="N1067" i="13"/>
  <c r="P2340" i="13"/>
  <c r="N1391" i="13"/>
  <c r="O1949" i="13"/>
  <c r="N942" i="13"/>
  <c r="N2282" i="13"/>
  <c r="N1660" i="13"/>
  <c r="N662" i="13"/>
  <c r="N2541" i="13"/>
  <c r="O1638" i="13"/>
  <c r="N1041" i="13"/>
  <c r="P3194" i="13"/>
  <c r="P2175" i="13"/>
  <c r="N1609" i="13"/>
  <c r="O1064" i="13"/>
  <c r="P316" i="13"/>
  <c r="P2347" i="13"/>
  <c r="N1561" i="13"/>
  <c r="N782" i="13"/>
  <c r="O2762" i="13"/>
  <c r="N1404" i="13"/>
  <c r="O358" i="13"/>
  <c r="O1526" i="13"/>
  <c r="O953" i="13"/>
  <c r="N239" i="13"/>
  <c r="O604" i="13"/>
  <c r="N420" i="13"/>
  <c r="O887" i="13"/>
  <c r="N174" i="13"/>
  <c r="O1080" i="13"/>
  <c r="N1323" i="13"/>
  <c r="N732" i="13"/>
  <c r="N1739" i="13"/>
  <c r="N1434" i="13"/>
  <c r="O655" i="13"/>
  <c r="N1421" i="13"/>
  <c r="P1208" i="13"/>
  <c r="N361" i="13"/>
  <c r="O1118" i="13"/>
  <c r="O328" i="13"/>
  <c r="N1355" i="13"/>
  <c r="N924" i="13"/>
  <c r="P480" i="13"/>
  <c r="N2140" i="13"/>
  <c r="N3906" i="13"/>
  <c r="P3936" i="13"/>
  <c r="P3382" i="13"/>
  <c r="O4168" i="13"/>
  <c r="O4378" i="13"/>
  <c r="N2639" i="13"/>
  <c r="P4171" i="13"/>
  <c r="P4431" i="13"/>
  <c r="P3568" i="13"/>
  <c r="O4308" i="13"/>
  <c r="P1972" i="13"/>
  <c r="N3503" i="13"/>
  <c r="O4338" i="13"/>
  <c r="N3567" i="13"/>
  <c r="O3164" i="13"/>
  <c r="O1082" i="13"/>
  <c r="N3360" i="13"/>
  <c r="O3788" i="13"/>
  <c r="P799" i="13"/>
  <c r="P4246" i="13"/>
  <c r="O1639" i="13"/>
  <c r="O3795" i="13"/>
  <c r="P4304" i="13"/>
  <c r="O2350" i="13"/>
  <c r="N3942" i="13"/>
  <c r="N3493" i="13"/>
  <c r="P4236" i="13"/>
  <c r="N2229" i="13"/>
  <c r="N461" i="13"/>
  <c r="O1398" i="13"/>
  <c r="N4334" i="13"/>
  <c r="P2873" i="13"/>
  <c r="P2008" i="13"/>
  <c r="O2047" i="13"/>
  <c r="N3489" i="13"/>
  <c r="N4403" i="13"/>
  <c r="N1525" i="13"/>
  <c r="N2284" i="13"/>
  <c r="O4462" i="13"/>
  <c r="O3198" i="13"/>
  <c r="P3581" i="13"/>
  <c r="N3835" i="13"/>
  <c r="P1762" i="13"/>
  <c r="N4430" i="13"/>
  <c r="P4362" i="13"/>
  <c r="P2189" i="13"/>
  <c r="N3784" i="13"/>
  <c r="P2231" i="13"/>
  <c r="O3718" i="13"/>
  <c r="O3941" i="13"/>
  <c r="N4104" i="13"/>
  <c r="O3212" i="13"/>
  <c r="P1340" i="13"/>
  <c r="N4090" i="13"/>
  <c r="P3291" i="13"/>
  <c r="N3364" i="13"/>
  <c r="N1305" i="13"/>
  <c r="O3531" i="13"/>
  <c r="P4298" i="13"/>
  <c r="N3009" i="13"/>
  <c r="O2274" i="13"/>
  <c r="N4152" i="13"/>
  <c r="P2711" i="13"/>
  <c r="O1743" i="13"/>
  <c r="O958" i="13"/>
  <c r="N3411" i="13"/>
  <c r="N900" i="13"/>
  <c r="N3417" i="13"/>
  <c r="O1223" i="13"/>
  <c r="N4320" i="13"/>
  <c r="P3810" i="13"/>
  <c r="O2167" i="13"/>
  <c r="N506" i="13"/>
  <c r="N3902" i="13"/>
  <c r="O2745" i="13"/>
  <c r="N1954" i="13"/>
  <c r="P3829" i="13"/>
  <c r="N1767" i="13"/>
  <c r="P4381" i="13"/>
  <c r="O3192" i="13"/>
  <c r="O2123" i="13"/>
  <c r="P1282" i="13"/>
  <c r="P2200" i="13"/>
  <c r="P4080" i="13"/>
  <c r="P3326" i="13"/>
  <c r="P1230" i="13"/>
  <c r="P4214" i="13"/>
  <c r="P3718" i="13"/>
  <c r="N1674" i="13"/>
  <c r="P546" i="13"/>
  <c r="P4109" i="13"/>
  <c r="O3565" i="13"/>
  <c r="P2462" i="13"/>
  <c r="P554" i="13"/>
  <c r="N3718" i="13"/>
  <c r="P2085" i="13"/>
  <c r="N1059" i="13"/>
  <c r="O4219" i="13"/>
  <c r="O3167" i="13"/>
  <c r="P1358" i="13"/>
  <c r="P3919" i="13"/>
  <c r="P2304" i="13"/>
  <c r="O1523" i="13"/>
  <c r="O3933" i="13"/>
  <c r="N3041" i="13"/>
  <c r="P2229" i="13"/>
  <c r="O311" i="13"/>
  <c r="N3744" i="13"/>
  <c r="O2883" i="13"/>
  <c r="O1689" i="13"/>
  <c r="P32" i="13"/>
  <c r="P2874" i="13"/>
  <c r="O1106" i="13"/>
  <c r="N2595" i="13"/>
  <c r="O823" i="13"/>
  <c r="O2173" i="13"/>
  <c r="P1574" i="13"/>
  <c r="O954" i="13"/>
  <c r="N1800" i="13"/>
  <c r="N1101" i="13"/>
  <c r="P1999" i="13"/>
  <c r="O1067" i="13"/>
  <c r="N2102" i="13"/>
  <c r="P1391" i="13"/>
  <c r="N1837" i="13"/>
  <c r="P907" i="13"/>
  <c r="O2282" i="13"/>
  <c r="O1660" i="13"/>
  <c r="N652" i="13"/>
  <c r="O2353" i="13"/>
  <c r="N1638" i="13"/>
  <c r="O1041" i="13"/>
  <c r="N3190" i="13"/>
  <c r="P2168" i="13"/>
  <c r="P1609" i="13"/>
  <c r="P1064" i="13"/>
  <c r="N316" i="13"/>
  <c r="P2297" i="13"/>
  <c r="P1441" i="13"/>
  <c r="O782" i="13"/>
  <c r="P2707" i="13"/>
  <c r="O1404" i="13"/>
  <c r="P358" i="13"/>
  <c r="P1450" i="13"/>
  <c r="P953" i="13"/>
  <c r="O239" i="13"/>
  <c r="N475" i="13"/>
  <c r="P420" i="13"/>
  <c r="P887" i="13"/>
  <c r="O174" i="13"/>
  <c r="N1080" i="13"/>
  <c r="O1323" i="13"/>
  <c r="P698" i="13"/>
  <c r="O1739" i="13"/>
  <c r="N1375" i="13"/>
  <c r="P575" i="13"/>
  <c r="N1401" i="13"/>
  <c r="N1187" i="13"/>
  <c r="O361" i="13"/>
  <c r="O1111" i="13"/>
  <c r="P328" i="13"/>
  <c r="P1355" i="13"/>
  <c r="P873" i="13"/>
  <c r="N437" i="13"/>
  <c r="P2140" i="13"/>
  <c r="N1193" i="13"/>
  <c r="N478" i="13"/>
  <c r="P1822" i="13"/>
  <c r="P166" i="13"/>
  <c r="N3569" i="13"/>
  <c r="O3382" i="13"/>
  <c r="N4371" i="13"/>
  <c r="O3186" i="13"/>
  <c r="N2349" i="13"/>
  <c r="N3947" i="13"/>
  <c r="P4393" i="13"/>
  <c r="O3560" i="13"/>
  <c r="P4308" i="13"/>
  <c r="N1795" i="13"/>
  <c r="O3503" i="13"/>
  <c r="N4330" i="13"/>
  <c r="P3567" i="13"/>
  <c r="N3164" i="13"/>
  <c r="P1082" i="13"/>
  <c r="P3360" i="13"/>
  <c r="N3780" i="13"/>
  <c r="O799" i="13"/>
  <c r="N3719" i="13"/>
  <c r="P1639" i="13"/>
  <c r="P3795" i="13"/>
  <c r="P4274" i="13"/>
  <c r="P2350" i="13"/>
  <c r="P3863" i="13"/>
  <c r="N3426" i="13"/>
  <c r="N4148" i="13"/>
  <c r="P2124" i="13"/>
  <c r="O461" i="13"/>
  <c r="O1198" i="13"/>
  <c r="O4288" i="13"/>
  <c r="P2247" i="13"/>
  <c r="O2008" i="13"/>
  <c r="P857" i="13"/>
  <c r="O3290" i="13"/>
  <c r="O4403" i="13"/>
  <c r="P1525" i="13"/>
  <c r="O2284" i="13"/>
  <c r="P4429" i="13"/>
  <c r="N3084" i="13"/>
  <c r="O2066" i="13"/>
  <c r="O3835" i="13"/>
  <c r="N1762" i="13"/>
  <c r="P4377" i="13"/>
  <c r="N4022" i="13"/>
  <c r="P3077" i="13"/>
  <c r="O3784" i="13"/>
  <c r="N2073" i="13"/>
  <c r="P3507" i="13"/>
  <c r="N3941" i="13"/>
  <c r="N4097" i="13"/>
  <c r="O3204" i="13"/>
  <c r="N1340" i="13"/>
  <c r="N4034" i="13"/>
  <c r="N2317" i="13"/>
  <c r="O3364" i="13"/>
  <c r="O1305" i="13"/>
  <c r="P2703" i="13"/>
  <c r="N4197" i="13"/>
  <c r="P2984" i="13"/>
  <c r="N1983" i="13"/>
  <c r="N4070" i="13"/>
  <c r="O2711" i="13"/>
  <c r="N1708" i="13"/>
  <c r="N518" i="13"/>
  <c r="P3380" i="13"/>
  <c r="N891" i="13"/>
  <c r="N3332" i="13"/>
  <c r="P1223" i="13"/>
  <c r="N4282" i="13"/>
  <c r="N3796" i="13"/>
  <c r="P1819" i="13"/>
  <c r="O506" i="13"/>
  <c r="P3746" i="13"/>
  <c r="P2745" i="13"/>
  <c r="P1758" i="13"/>
  <c r="O3829" i="13"/>
  <c r="N1608" i="13"/>
  <c r="N4254" i="13"/>
  <c r="P3192" i="13"/>
  <c r="P1855" i="13"/>
  <c r="N1282" i="13"/>
  <c r="P3918" i="13"/>
  <c r="P4028" i="13"/>
  <c r="N3033" i="13"/>
  <c r="O1176" i="13"/>
  <c r="N4170" i="13"/>
  <c r="O3536" i="13"/>
  <c r="P1674" i="13"/>
  <c r="N546" i="13"/>
  <c r="O4104" i="13"/>
  <c r="P3565" i="13"/>
  <c r="N2130" i="13"/>
  <c r="P58" i="13"/>
  <c r="P3496" i="13"/>
  <c r="O2009" i="13"/>
  <c r="N831" i="13"/>
  <c r="P4219" i="13"/>
  <c r="P3167" i="13"/>
  <c r="N1314" i="13"/>
  <c r="N3875" i="13"/>
  <c r="O2278" i="13"/>
  <c r="P1523" i="13"/>
  <c r="P3911" i="13"/>
  <c r="O2889" i="13"/>
  <c r="O2168" i="13"/>
  <c r="P4459" i="13"/>
  <c r="O3729" i="13"/>
  <c r="N2832" i="13"/>
  <c r="P1689" i="13"/>
  <c r="P4441" i="13"/>
  <c r="N2782" i="13"/>
  <c r="O310" i="13"/>
  <c r="P2324" i="13"/>
  <c r="P823" i="13"/>
  <c r="O2103" i="13"/>
  <c r="O1574" i="13"/>
  <c r="P954" i="13"/>
  <c r="O1786" i="13"/>
  <c r="P1059" i="13"/>
  <c r="N1976" i="13"/>
  <c r="P1067" i="13"/>
  <c r="O2102" i="13"/>
  <c r="P1295" i="13"/>
  <c r="P1837" i="13"/>
  <c r="O744" i="13"/>
  <c r="P2271" i="13"/>
  <c r="P1565" i="13"/>
  <c r="P591" i="13"/>
  <c r="P2342" i="13"/>
  <c r="P1638" i="13"/>
  <c r="N1025" i="13"/>
  <c r="P3166" i="13"/>
  <c r="N2104" i="13"/>
  <c r="P1569" i="13"/>
  <c r="O980" i="13"/>
  <c r="N60" i="13"/>
  <c r="P2257" i="13"/>
  <c r="N1426" i="13"/>
  <c r="P782" i="13"/>
  <c r="N2562" i="13"/>
  <c r="P1373" i="13"/>
  <c r="N358" i="13"/>
  <c r="N1450" i="13"/>
  <c r="N953" i="13"/>
  <c r="P239" i="13"/>
  <c r="O475" i="13"/>
  <c r="P315" i="13"/>
  <c r="P879" i="13"/>
  <c r="P174" i="13"/>
  <c r="O1020" i="13"/>
  <c r="O1296" i="13"/>
  <c r="N682" i="13"/>
  <c r="O1726" i="13"/>
  <c r="P1259" i="13"/>
  <c r="P534" i="13"/>
  <c r="P1394" i="13"/>
  <c r="P1165" i="13"/>
  <c r="N344" i="13"/>
  <c r="O1084" i="13"/>
  <c r="P114" i="13"/>
  <c r="P1289" i="13"/>
  <c r="O873" i="13"/>
  <c r="O343" i="13"/>
  <c r="N2122" i="13"/>
  <c r="O4318" i="13"/>
  <c r="O3481" i="13"/>
  <c r="N3202" i="13"/>
  <c r="O4148" i="13"/>
  <c r="N4387" i="13"/>
  <c r="N1890" i="13"/>
  <c r="P3898" i="13"/>
  <c r="N4393" i="13"/>
  <c r="N3088" i="13"/>
  <c r="P4248" i="13"/>
  <c r="O1795" i="13"/>
  <c r="P3503" i="13"/>
  <c r="P4316" i="13"/>
  <c r="P3494" i="13"/>
  <c r="P3164" i="13"/>
  <c r="P4452" i="13"/>
  <c r="P3311" i="13"/>
  <c r="N3771" i="13"/>
  <c r="N741" i="13"/>
  <c r="P3509" i="13"/>
  <c r="N1639" i="13"/>
  <c r="P3744" i="13"/>
  <c r="N4221" i="13"/>
  <c r="N2143" i="13"/>
  <c r="N3863" i="13"/>
  <c r="P2846" i="13"/>
  <c r="P4148" i="13"/>
  <c r="O1779" i="13"/>
  <c r="P461" i="13"/>
  <c r="P2856" i="13"/>
  <c r="N4040" i="13"/>
  <c r="O1263" i="13"/>
  <c r="N1379" i="13"/>
  <c r="O857" i="13"/>
  <c r="N3290" i="13"/>
  <c r="P4210" i="13"/>
  <c r="P2862" i="13"/>
  <c r="P2284" i="13"/>
  <c r="N4429" i="13"/>
  <c r="O3084" i="13"/>
  <c r="P3501" i="13"/>
  <c r="N3762" i="13"/>
  <c r="O1762" i="13"/>
  <c r="O4377" i="13"/>
  <c r="O4022" i="13"/>
  <c r="P2136" i="13"/>
  <c r="P3784" i="13"/>
  <c r="N1487" i="13"/>
  <c r="N3507" i="13"/>
  <c r="P3941" i="13"/>
  <c r="N3933" i="13"/>
  <c r="N2360" i="13"/>
  <c r="N1331" i="13"/>
  <c r="O4034" i="13"/>
  <c r="N2299" i="13"/>
  <c r="P3364" i="13"/>
  <c r="N1129" i="13"/>
  <c r="N2354" i="13"/>
  <c r="O4197" i="13"/>
  <c r="N2984" i="13"/>
  <c r="N1643" i="13"/>
  <c r="N4028" i="13"/>
  <c r="O2638" i="13"/>
  <c r="O1708" i="13"/>
  <c r="N345" i="13"/>
  <c r="O3380" i="13"/>
  <c r="P544" i="13"/>
  <c r="P2886" i="13"/>
  <c r="O1196" i="13"/>
  <c r="O4282" i="13"/>
  <c r="N3753" i="13"/>
  <c r="O1811" i="13"/>
  <c r="N487" i="13"/>
  <c r="O3715" i="13"/>
  <c r="N2745" i="13"/>
  <c r="O1758" i="13"/>
  <c r="N3802" i="13"/>
  <c r="P1608" i="13"/>
  <c r="O4178" i="13"/>
  <c r="N3185" i="13"/>
  <c r="O1855" i="13"/>
  <c r="P1042" i="13"/>
  <c r="O2190" i="13"/>
  <c r="N3911" i="13"/>
  <c r="O2928" i="13"/>
  <c r="N1176" i="13"/>
  <c r="O4159" i="13"/>
  <c r="P3536" i="13"/>
  <c r="O1674" i="13"/>
  <c r="N302" i="13"/>
  <c r="O4070" i="13"/>
  <c r="N3491" i="13"/>
  <c r="O1747" i="13"/>
  <c r="O2406" i="13"/>
  <c r="N3496" i="13"/>
  <c r="P2001" i="13"/>
  <c r="O831" i="13"/>
  <c r="O4169" i="13"/>
  <c r="O2910" i="13"/>
  <c r="N1255" i="13"/>
  <c r="P3860" i="13"/>
  <c r="N2278" i="13"/>
  <c r="O1451" i="13"/>
  <c r="P3834" i="13"/>
  <c r="N2889" i="13"/>
  <c r="N2138" i="13"/>
  <c r="O4432" i="13"/>
  <c r="O3710" i="13"/>
  <c r="P2789" i="13"/>
  <c r="N1689" i="13"/>
  <c r="P4401" i="13"/>
  <c r="P2621" i="13"/>
  <c r="N177" i="13"/>
  <c r="P2317" i="13"/>
  <c r="O796" i="13"/>
  <c r="P2103" i="13"/>
  <c r="P1514" i="13"/>
  <c r="O847" i="13"/>
  <c r="N1786" i="13"/>
  <c r="O1059" i="13"/>
  <c r="O1886" i="13"/>
  <c r="N1042" i="13"/>
  <c r="N1820" i="13"/>
  <c r="N1183" i="13"/>
  <c r="O1806" i="13"/>
  <c r="N339" i="13"/>
  <c r="N2253" i="13"/>
  <c r="N1565" i="13"/>
  <c r="N485" i="13"/>
  <c r="N2286" i="13"/>
  <c r="N1457" i="13"/>
  <c r="O1025" i="13"/>
  <c r="O3162" i="13"/>
  <c r="O2104" i="13"/>
  <c r="N1569" i="13"/>
  <c r="N980" i="13"/>
  <c r="O60" i="13"/>
  <c r="N2250" i="13"/>
  <c r="N1396" i="13"/>
  <c r="O667" i="13"/>
  <c r="O2562" i="13"/>
  <c r="N1366" i="13"/>
  <c r="O39" i="13"/>
  <c r="N1406" i="13"/>
  <c r="P856" i="13"/>
  <c r="O219" i="13"/>
  <c r="P339" i="13"/>
  <c r="N121" i="13"/>
  <c r="P741" i="13"/>
  <c r="O128" i="13"/>
  <c r="N717" i="13"/>
  <c r="P1290" i="13"/>
  <c r="N632" i="13"/>
  <c r="P1679" i="13"/>
  <c r="O1259" i="13"/>
  <c r="N472" i="13"/>
  <c r="O1394" i="13"/>
  <c r="N1165" i="13"/>
  <c r="O344" i="13"/>
  <c r="P1084" i="13"/>
  <c r="P52" i="13"/>
  <c r="O1251" i="13"/>
  <c r="N873" i="13"/>
  <c r="N305" i="13"/>
  <c r="N2010" i="13"/>
  <c r="N1149" i="13"/>
  <c r="P4318" i="13"/>
  <c r="O1788" i="13"/>
  <c r="O3202" i="13"/>
  <c r="P3862" i="13"/>
  <c r="P4290" i="13"/>
  <c r="O1357" i="13"/>
  <c r="N3880" i="13"/>
  <c r="O4393" i="13"/>
  <c r="O2888" i="13"/>
  <c r="O4248" i="13"/>
  <c r="N1699" i="13"/>
  <c r="O2896" i="13"/>
  <c r="P4224" i="13"/>
  <c r="O3388" i="13"/>
  <c r="N3086" i="13"/>
  <c r="P4391" i="13"/>
  <c r="N3191" i="13"/>
  <c r="O3771" i="13"/>
  <c r="N297" i="13"/>
  <c r="P3367" i="13"/>
  <c r="O1387" i="13"/>
  <c r="N3536" i="13"/>
  <c r="O4010" i="13"/>
  <c r="O2143" i="13"/>
  <c r="O3863" i="13"/>
  <c r="P2844" i="13"/>
  <c r="N4105" i="13"/>
  <c r="P1779" i="13"/>
  <c r="N4382" i="13"/>
  <c r="O4372" i="13"/>
  <c r="O4040" i="13"/>
  <c r="P1263" i="13"/>
  <c r="P1379" i="13"/>
  <c r="P3604" i="13"/>
  <c r="P3290" i="13"/>
  <c r="N4106" i="13"/>
  <c r="P4443" i="13"/>
  <c r="N2276" i="13"/>
  <c r="O4429" i="13"/>
  <c r="P3084" i="13"/>
  <c r="P2588" i="13"/>
  <c r="O3762" i="13"/>
  <c r="O1725" i="13"/>
  <c r="N4166" i="13"/>
  <c r="P4022" i="13"/>
  <c r="N4326" i="13"/>
  <c r="P3731" i="13"/>
  <c r="O1247" i="13"/>
  <c r="O3507" i="13"/>
  <c r="P2772" i="13"/>
  <c r="P3908" i="13"/>
  <c r="O2360" i="13"/>
  <c r="N1001" i="13"/>
  <c r="P4034" i="13"/>
  <c r="O2299" i="13"/>
  <c r="P3200" i="13"/>
  <c r="N1081" i="13"/>
  <c r="N1888" i="13"/>
  <c r="P4197" i="13"/>
  <c r="O2984" i="13"/>
  <c r="O1643" i="13"/>
  <c r="N3946" i="13"/>
  <c r="O2631" i="13"/>
  <c r="P1708" i="13"/>
  <c r="P345" i="13"/>
  <c r="O3299" i="13"/>
  <c r="N498" i="13"/>
  <c r="O2871" i="13"/>
  <c r="P1196" i="13"/>
  <c r="P4282" i="13"/>
  <c r="O3753" i="13"/>
  <c r="P1811" i="13"/>
  <c r="O487" i="13"/>
  <c r="N3497" i="13"/>
  <c r="P2600" i="13"/>
  <c r="N1758" i="13"/>
  <c r="O3783" i="13"/>
  <c r="N1600" i="13"/>
  <c r="N4155" i="13"/>
  <c r="O3185" i="13"/>
  <c r="O1810" i="13"/>
  <c r="O785" i="13"/>
  <c r="N4450" i="13"/>
  <c r="P3886" i="13"/>
  <c r="O2891" i="13"/>
  <c r="P1176" i="13"/>
  <c r="N4144" i="13"/>
  <c r="P3414" i="13"/>
  <c r="N1598" i="13"/>
  <c r="O302" i="13"/>
  <c r="N4056" i="13"/>
  <c r="O3419" i="13"/>
  <c r="P1649" i="13"/>
  <c r="O4459" i="13"/>
  <c r="O3496" i="13"/>
  <c r="N1984" i="13"/>
  <c r="P831" i="13"/>
  <c r="O4109" i="13"/>
  <c r="P2910" i="13"/>
  <c r="O1255" i="13"/>
  <c r="N3809" i="13"/>
  <c r="O2264" i="13"/>
  <c r="N1410" i="13"/>
  <c r="O3803" i="13"/>
  <c r="O2869" i="13"/>
  <c r="O2105" i="13"/>
  <c r="O4423" i="13"/>
  <c r="O3574" i="13"/>
  <c r="O2761" i="13"/>
  <c r="P1474" i="13"/>
  <c r="O4196" i="13"/>
  <c r="N2339" i="13"/>
  <c r="P4423" i="13"/>
  <c r="O2317" i="13"/>
  <c r="P702" i="13"/>
  <c r="N2103" i="13"/>
  <c r="N1514" i="13"/>
  <c r="N627" i="13"/>
  <c r="P1786" i="13"/>
  <c r="N1034" i="13"/>
  <c r="P1886" i="13"/>
  <c r="P846" i="13"/>
  <c r="P1820" i="13"/>
  <c r="O1183" i="13"/>
  <c r="P1806" i="13"/>
  <c r="N303" i="13"/>
  <c r="N2240" i="13"/>
  <c r="O1565" i="13"/>
  <c r="O419" i="13"/>
  <c r="P2275" i="13"/>
  <c r="N1442" i="13"/>
  <c r="P1025" i="13"/>
  <c r="O3087" i="13"/>
  <c r="P2098" i="13"/>
  <c r="O1569" i="13"/>
  <c r="P809" i="13"/>
  <c r="P60" i="13"/>
  <c r="O2250" i="13"/>
  <c r="O1396" i="13"/>
  <c r="N523" i="13"/>
  <c r="N2553" i="13"/>
  <c r="O1366" i="13"/>
  <c r="N30" i="13"/>
  <c r="N1383" i="13"/>
  <c r="N856" i="13"/>
  <c r="O192" i="13"/>
  <c r="O77" i="13"/>
  <c r="O121" i="13"/>
  <c r="N603" i="13"/>
  <c r="P128" i="13"/>
  <c r="P578" i="13"/>
  <c r="O1278" i="13"/>
  <c r="N526" i="13"/>
  <c r="N1636" i="13"/>
  <c r="O1180" i="13"/>
  <c r="P421" i="13"/>
  <c r="O1381" i="13"/>
  <c r="O1146" i="13"/>
  <c r="O272" i="13"/>
  <c r="P1050" i="13"/>
  <c r="N52" i="13"/>
  <c r="P1226" i="13"/>
  <c r="P778" i="13"/>
  <c r="O305" i="13"/>
  <c r="P2005" i="13"/>
  <c r="N1122" i="13"/>
  <c r="O397" i="13"/>
  <c r="N1768" i="13"/>
  <c r="P1164" i="13"/>
  <c r="P134" i="13"/>
  <c r="O1547" i="13"/>
  <c r="P1037" i="13"/>
  <c r="N411" i="13"/>
  <c r="P1737" i="13"/>
  <c r="N714" i="13"/>
  <c r="N190" i="13"/>
  <c r="N1507" i="13"/>
  <c r="N936" i="13"/>
  <c r="O194" i="13"/>
  <c r="P1199" i="13"/>
  <c r="O631" i="13"/>
  <c r="N126" i="13"/>
  <c r="O1162" i="13"/>
  <c r="N1046" i="13"/>
  <c r="O1114" i="13"/>
  <c r="N264" i="13"/>
  <c r="P971" i="13"/>
  <c r="O488" i="13"/>
  <c r="P863" i="13"/>
  <c r="P1000" i="13"/>
  <c r="O515" i="13"/>
  <c r="O820" i="13"/>
  <c r="O410" i="13"/>
  <c r="N670" i="13"/>
  <c r="P930" i="13"/>
  <c r="N539" i="13"/>
  <c r="O984" i="13"/>
  <c r="N419" i="13"/>
  <c r="N94" i="13"/>
  <c r="N3640" i="13"/>
  <c r="N2917" i="13"/>
  <c r="N141" i="13"/>
  <c r="N3577" i="13"/>
  <c r="N3600" i="13"/>
  <c r="N3641" i="13"/>
  <c r="N4318" i="13"/>
  <c r="O1379" i="13"/>
  <c r="P3202" i="13"/>
  <c r="N3862" i="13"/>
  <c r="N4252" i="13"/>
  <c r="N1357" i="13"/>
  <c r="O3880" i="13"/>
  <c r="P4385" i="13"/>
  <c r="P2888" i="13"/>
  <c r="N4225" i="13"/>
  <c r="P1585" i="13"/>
  <c r="P2896" i="13"/>
  <c r="P4216" i="13"/>
  <c r="P3388" i="13"/>
  <c r="N2761" i="13"/>
  <c r="O4391" i="13"/>
  <c r="N2298" i="13"/>
  <c r="N3410" i="13"/>
  <c r="O108" i="13"/>
  <c r="O3367" i="13"/>
  <c r="N4159" i="13"/>
  <c r="N3409" i="13"/>
  <c r="P3535" i="13"/>
  <c r="P2143" i="13"/>
  <c r="P3751" i="13"/>
  <c r="N3811" i="13"/>
  <c r="N4033" i="13"/>
  <c r="N1779" i="13"/>
  <c r="N4222" i="13"/>
  <c r="P4372" i="13"/>
  <c r="P4040" i="13"/>
  <c r="N4444" i="13"/>
  <c r="O2012" i="13"/>
  <c r="P54" i="13"/>
  <c r="O3195" i="13"/>
  <c r="N4092" i="13"/>
  <c r="P4300" i="13"/>
  <c r="P4366" i="13"/>
  <c r="O4103" i="13"/>
  <c r="N2246" i="13"/>
  <c r="O3862" i="13"/>
  <c r="O4087" i="13"/>
  <c r="N1242" i="13"/>
  <c r="P3880" i="13"/>
  <c r="N4256" i="13"/>
  <c r="N2871" i="13"/>
  <c r="N4062" i="13"/>
  <c r="N1279" i="13"/>
  <c r="N2896" i="13"/>
  <c r="O4177" i="13"/>
  <c r="N3388" i="13"/>
  <c r="N2289" i="13"/>
  <c r="N4240" i="13"/>
  <c r="N2281" i="13"/>
  <c r="N3182" i="13"/>
  <c r="P2852" i="13"/>
  <c r="N3367" i="13"/>
  <c r="N4108" i="13"/>
  <c r="O2333" i="13"/>
  <c r="N3535" i="13"/>
  <c r="P1274" i="13"/>
  <c r="O3534" i="13"/>
  <c r="P3811" i="13"/>
  <c r="N3717" i="13"/>
  <c r="P1759" i="13"/>
  <c r="N4168" i="13"/>
  <c r="O4025" i="13"/>
  <c r="N3958" i="13"/>
  <c r="O4444" i="13"/>
  <c r="O4451" i="13"/>
  <c r="P2840" i="13"/>
  <c r="N2237" i="13"/>
  <c r="O4092" i="13"/>
  <c r="N4300" i="13"/>
  <c r="N1819" i="13"/>
  <c r="O4396" i="13"/>
  <c r="N2901" i="13"/>
  <c r="P4436" i="13"/>
  <c r="O3717" i="13"/>
  <c r="O1707" i="13"/>
  <c r="P4166" i="13"/>
  <c r="P3956" i="13"/>
  <c r="N4292" i="13"/>
  <c r="O3426" i="13"/>
  <c r="O1170" i="13"/>
  <c r="P2997" i="13"/>
  <c r="P3254" i="13"/>
  <c r="N3843" i="13"/>
  <c r="P2174" i="13"/>
  <c r="O161" i="13"/>
  <c r="O4020" i="13"/>
  <c r="O1974" i="13"/>
  <c r="O2450" i="13"/>
  <c r="P1081" i="13"/>
  <c r="P1888" i="13"/>
  <c r="N4063" i="13"/>
  <c r="P2827" i="13"/>
  <c r="N1560" i="13"/>
  <c r="O3845" i="13"/>
  <c r="N2547" i="13"/>
  <c r="N1587" i="13"/>
  <c r="N4441" i="13"/>
  <c r="O3007" i="13"/>
  <c r="P460" i="13"/>
  <c r="N2833" i="13"/>
  <c r="N1177" i="13"/>
  <c r="O4244" i="13"/>
  <c r="P3709" i="13"/>
  <c r="O1731" i="13"/>
  <c r="P449" i="13"/>
  <c r="N3484" i="13"/>
  <c r="N2327" i="13"/>
  <c r="N1231" i="13"/>
  <c r="O3739" i="13"/>
  <c r="N1511" i="13"/>
  <c r="P4155" i="13"/>
  <c r="N3082" i="13"/>
  <c r="O1801" i="13"/>
  <c r="P642" i="13"/>
  <c r="O4445" i="13"/>
  <c r="P3822" i="13"/>
  <c r="O2885" i="13"/>
  <c r="O4017" i="13"/>
  <c r="P4103" i="13"/>
  <c r="O2246" i="13"/>
  <c r="N3397" i="13"/>
  <c r="P4087" i="13"/>
  <c r="N469" i="13"/>
  <c r="N3782" i="13"/>
  <c r="P4242" i="13"/>
  <c r="O2453" i="13"/>
  <c r="O4062" i="13"/>
  <c r="N616" i="13"/>
  <c r="O2452" i="13"/>
  <c r="P4177" i="13"/>
  <c r="O3332" i="13"/>
  <c r="O1980" i="13"/>
  <c r="O4232" i="13"/>
  <c r="N1661" i="13"/>
  <c r="O3182" i="13"/>
  <c r="P2851" i="13"/>
  <c r="P3197" i="13"/>
  <c r="O4108" i="13"/>
  <c r="O2296" i="13"/>
  <c r="O3535" i="13"/>
  <c r="O826" i="13"/>
  <c r="P3534" i="13"/>
  <c r="N3743" i="13"/>
  <c r="P2688" i="13"/>
  <c r="N4103" i="13"/>
  <c r="P2246" i="13"/>
  <c r="O3397" i="13"/>
  <c r="O3493" i="13"/>
  <c r="N459" i="13"/>
  <c r="O3782" i="13"/>
  <c r="N4234" i="13"/>
  <c r="N2245" i="13"/>
  <c r="P4062" i="13"/>
  <c r="N576" i="13"/>
  <c r="N2273" i="13"/>
  <c r="N4177" i="13"/>
  <c r="P3208" i="13"/>
  <c r="N1852" i="13"/>
  <c r="P4232" i="13"/>
  <c r="P4413" i="13"/>
  <c r="O2789" i="13"/>
  <c r="P2565" i="13"/>
  <c r="N3180" i="13"/>
  <c r="O3847" i="13"/>
  <c r="N2279" i="13"/>
  <c r="N3434" i="13"/>
  <c r="P2976" i="13"/>
  <c r="N3534" i="13"/>
  <c r="P3743" i="13"/>
  <c r="O3415" i="13"/>
  <c r="O1759" i="13"/>
  <c r="P3831" i="13"/>
  <c r="N3820" i="13"/>
  <c r="P3819" i="13"/>
  <c r="O4276" i="13"/>
  <c r="N4405" i="13"/>
  <c r="N4432" i="13"/>
  <c r="O1817" i="13"/>
  <c r="O4036" i="13"/>
  <c r="N4042" i="13"/>
  <c r="O1563" i="13"/>
  <c r="O4369" i="13"/>
  <c r="P2901" i="13"/>
  <c r="O4332" i="13"/>
  <c r="P3370" i="13"/>
  <c r="O1699" i="13"/>
  <c r="N3726" i="13"/>
  <c r="P3740" i="13"/>
  <c r="N4268" i="13"/>
  <c r="O3361" i="13"/>
  <c r="P619" i="13"/>
  <c r="P2260" i="13"/>
  <c r="P2204" i="13"/>
  <c r="N3834" i="13"/>
  <c r="N1808" i="13"/>
  <c r="P161" i="13"/>
  <c r="N3884" i="13"/>
  <c r="P1974" i="13"/>
  <c r="N2338" i="13"/>
  <c r="P883" i="13"/>
  <c r="P1792" i="13"/>
  <c r="O3932" i="13"/>
  <c r="O2790" i="13"/>
  <c r="P1560" i="13"/>
  <c r="N3786" i="13"/>
  <c r="P2547" i="13"/>
  <c r="O1543" i="13"/>
  <c r="N4406" i="13"/>
  <c r="P2909" i="13"/>
  <c r="P391" i="13"/>
  <c r="O2764" i="13"/>
  <c r="P946" i="13"/>
  <c r="N4215" i="13"/>
  <c r="P3386" i="13"/>
  <c r="P1600" i="13"/>
  <c r="P3245" i="13"/>
  <c r="P3410" i="13"/>
  <c r="P2262" i="13"/>
  <c r="N1000" i="13"/>
  <c r="O3422" i="13"/>
  <c r="P981" i="13"/>
  <c r="O3943" i="13"/>
  <c r="O2715" i="13"/>
  <c r="O1500" i="13"/>
  <c r="O3906" i="13"/>
  <c r="O1518" i="13"/>
  <c r="P3397" i="13"/>
  <c r="P3587" i="13"/>
  <c r="O459" i="13"/>
  <c r="P3782" i="13"/>
  <c r="O4163" i="13"/>
  <c r="O2245" i="13"/>
  <c r="P3897" i="13"/>
  <c r="O576" i="13"/>
  <c r="P2273" i="13"/>
  <c r="P4153" i="13"/>
  <c r="O2373" i="13"/>
  <c r="P1852" i="13"/>
  <c r="N4196" i="13"/>
  <c r="O4413" i="13"/>
  <c r="O2261" i="13"/>
  <c r="N4420" i="13"/>
  <c r="P3180" i="13"/>
  <c r="P3847" i="13"/>
  <c r="O2164" i="13"/>
  <c r="O3416" i="13"/>
  <c r="P4213" i="13"/>
  <c r="O3433" i="13"/>
  <c r="P2105" i="13"/>
  <c r="P3415" i="13"/>
  <c r="O1694" i="13"/>
  <c r="N3330" i="13"/>
  <c r="N3760" i="13"/>
  <c r="O3819" i="13"/>
  <c r="P3228" i="13"/>
  <c r="O2625" i="13"/>
  <c r="O3775" i="13"/>
  <c r="N1747" i="13"/>
  <c r="O666" i="13"/>
  <c r="O1364" i="13"/>
  <c r="N781" i="13"/>
  <c r="N4045" i="13"/>
  <c r="N868" i="13"/>
  <c r="P3787" i="13"/>
  <c r="P3328" i="13"/>
  <c r="N3188" i="13"/>
  <c r="P2746" i="13"/>
  <c r="N789" i="13"/>
  <c r="N3365" i="13"/>
  <c r="O3830" i="13"/>
  <c r="N1500" i="13"/>
  <c r="O4042" i="13"/>
  <c r="P2804" i="13"/>
  <c r="O1791" i="13"/>
  <c r="N3370" i="13"/>
  <c r="P2826" i="13"/>
  <c r="N1692" i="13"/>
  <c r="N3361" i="13"/>
  <c r="O4072" i="13"/>
  <c r="P4338" i="13"/>
  <c r="P1808" i="13"/>
  <c r="O4222" i="13"/>
  <c r="O1724" i="13"/>
  <c r="N883" i="13"/>
  <c r="P2205" i="13"/>
  <c r="N2531" i="13"/>
  <c r="N3779" i="13"/>
  <c r="O1752" i="13"/>
  <c r="P4272" i="13"/>
  <c r="O391" i="13"/>
  <c r="O1585" i="13"/>
  <c r="O4068" i="13"/>
  <c r="P1584" i="13"/>
  <c r="P4101" i="13"/>
  <c r="N2224" i="13"/>
  <c r="P3416" i="13"/>
  <c r="N4410" i="13"/>
  <c r="O2543" i="13"/>
  <c r="O633" i="13"/>
  <c r="P4225" i="13"/>
  <c r="N2781" i="13"/>
  <c r="O4348" i="13"/>
  <c r="O3356" i="13"/>
  <c r="P1247" i="13"/>
  <c r="O4230" i="13"/>
  <c r="N2831" i="13"/>
  <c r="N1123" i="13"/>
  <c r="P2884" i="13"/>
  <c r="P1528" i="13"/>
  <c r="O4018" i="13"/>
  <c r="P1789" i="13"/>
  <c r="O4111" i="13"/>
  <c r="N2072" i="13"/>
  <c r="P4397" i="13"/>
  <c r="P2710" i="13"/>
  <c r="P1107" i="13"/>
  <c r="O3502" i="13"/>
  <c r="O2235" i="13"/>
  <c r="P740" i="13"/>
  <c r="N1538" i="13"/>
  <c r="O3194" i="13"/>
  <c r="P319" i="13"/>
  <c r="P1749" i="13"/>
  <c r="P627" i="13"/>
  <c r="O1462" i="13"/>
  <c r="P2086" i="13"/>
  <c r="N542" i="13"/>
  <c r="O1513" i="13"/>
  <c r="N1595" i="13"/>
  <c r="O2637" i="13"/>
  <c r="N1311" i="13"/>
  <c r="N2828" i="13"/>
  <c r="P1665" i="13"/>
  <c r="P144" i="13"/>
  <c r="P2326" i="13"/>
  <c r="N1449" i="13"/>
  <c r="O559" i="13"/>
  <c r="N2243" i="13"/>
  <c r="P1003" i="13"/>
  <c r="N2776" i="13"/>
  <c r="N929" i="13"/>
  <c r="N1655" i="13"/>
  <c r="P821" i="13"/>
  <c r="O888" i="13"/>
  <c r="O105" i="13"/>
  <c r="P474" i="13"/>
  <c r="P1344" i="13"/>
  <c r="N1078" i="13"/>
  <c r="N292" i="13"/>
  <c r="N1491" i="13"/>
  <c r="P329" i="13"/>
  <c r="O1245" i="13"/>
  <c r="N429" i="13"/>
  <c r="O738" i="13"/>
  <c r="N1605" i="13"/>
  <c r="N939" i="13"/>
  <c r="N79" i="13"/>
  <c r="N1630" i="13"/>
  <c r="O762" i="13"/>
  <c r="P2165" i="13"/>
  <c r="O1240" i="13"/>
  <c r="P293" i="13"/>
  <c r="N1582" i="13"/>
  <c r="P1043" i="13"/>
  <c r="O336" i="13"/>
  <c r="O1592" i="13"/>
  <c r="N668" i="13"/>
  <c r="N2788" i="13"/>
  <c r="N1269" i="13"/>
  <c r="O695" i="13"/>
  <c r="O2161" i="13"/>
  <c r="O983" i="13"/>
  <c r="O458" i="13"/>
  <c r="N1645" i="13"/>
  <c r="P331" i="13"/>
  <c r="N463" i="13"/>
  <c r="P561" i="13"/>
  <c r="N1119" i="13"/>
  <c r="O763" i="13"/>
  <c r="O1088" i="13"/>
  <c r="O1216" i="13"/>
  <c r="N521" i="13"/>
  <c r="N827" i="13"/>
  <c r="N382" i="13"/>
  <c r="P626" i="13"/>
  <c r="P908" i="13"/>
  <c r="O381" i="13"/>
  <c r="O773" i="13"/>
  <c r="N918" i="13"/>
  <c r="P574" i="13"/>
  <c r="N3579" i="13"/>
  <c r="O3766" i="13"/>
  <c r="N4458" i="13"/>
  <c r="P3775" i="13"/>
  <c r="N1527" i="13"/>
  <c r="N3897" i="13"/>
  <c r="P1364" i="13"/>
  <c r="N4262" i="13"/>
  <c r="O3912" i="13"/>
  <c r="O868" i="13"/>
  <c r="N3787" i="13"/>
  <c r="O3170" i="13"/>
  <c r="O1009" i="13"/>
  <c r="N2688" i="13"/>
  <c r="O4322" i="13"/>
  <c r="O3365" i="13"/>
  <c r="N3812" i="13"/>
  <c r="P1348" i="13"/>
  <c r="P4042" i="13"/>
  <c r="P3571" i="13"/>
  <c r="O1753" i="13"/>
  <c r="P3334" i="13"/>
  <c r="N4456" i="13"/>
  <c r="P1692" i="13"/>
  <c r="N3037" i="13"/>
  <c r="P4072" i="13"/>
  <c r="N4338" i="13"/>
  <c r="O1808" i="13"/>
  <c r="N4150" i="13"/>
  <c r="O1625" i="13"/>
  <c r="P3523" i="13"/>
  <c r="P3376" i="13"/>
  <c r="O2531" i="13"/>
  <c r="O3521" i="13"/>
  <c r="P1752" i="13"/>
  <c r="P4114" i="13"/>
  <c r="N381" i="13"/>
  <c r="N1585" i="13"/>
  <c r="P4068" i="13"/>
  <c r="N1558" i="13"/>
  <c r="N3950" i="13"/>
  <c r="N2148" i="13"/>
  <c r="N3385" i="13"/>
  <c r="N4404" i="13"/>
  <c r="P2357" i="13"/>
  <c r="P633" i="13"/>
  <c r="O4199" i="13"/>
  <c r="N2316" i="13"/>
  <c r="P4334" i="13"/>
  <c r="P3301" i="13"/>
  <c r="N1247" i="13"/>
  <c r="O4056" i="13"/>
  <c r="O2831" i="13"/>
  <c r="N564" i="13"/>
  <c r="N2869" i="13"/>
  <c r="N1463" i="13"/>
  <c r="P4018" i="13"/>
  <c r="O1789" i="13"/>
  <c r="O3809" i="13"/>
  <c r="P2072" i="13"/>
  <c r="P4392" i="13"/>
  <c r="N2710" i="13"/>
  <c r="N1107" i="13"/>
  <c r="P3502" i="13"/>
  <c r="P2223" i="13"/>
  <c r="O4097" i="13"/>
  <c r="O1538" i="13"/>
  <c r="N2928" i="13"/>
  <c r="N319" i="13"/>
  <c r="O1749" i="13"/>
  <c r="N571" i="13"/>
  <c r="P1462" i="13"/>
  <c r="N1669" i="13"/>
  <c r="N222" i="13"/>
  <c r="N1513" i="13"/>
  <c r="N1504" i="13"/>
  <c r="P2549" i="13"/>
  <c r="P1311" i="13"/>
  <c r="O2828" i="13"/>
  <c r="O1442" i="13"/>
  <c r="P3821" i="13"/>
  <c r="N2320" i="13"/>
  <c r="O1449" i="13"/>
  <c r="O508" i="13"/>
  <c r="P2243" i="13"/>
  <c r="N938" i="13"/>
  <c r="P2553" i="13"/>
  <c r="P929" i="13"/>
  <c r="N1629" i="13"/>
  <c r="P769" i="13"/>
  <c r="N888" i="13"/>
  <c r="P105" i="13"/>
  <c r="O339" i="13"/>
  <c r="O1332" i="13"/>
  <c r="P1078" i="13"/>
  <c r="N214" i="13"/>
  <c r="P1485" i="13"/>
  <c r="N329" i="13"/>
  <c r="P1245" i="13"/>
  <c r="N370" i="13"/>
  <c r="N697" i="13"/>
  <c r="O1575" i="13"/>
  <c r="O932" i="13"/>
  <c r="O61" i="13"/>
  <c r="O1630" i="13"/>
  <c r="P725" i="13"/>
  <c r="N2125" i="13"/>
  <c r="N1215" i="13"/>
  <c r="P142" i="13"/>
  <c r="N1547" i="13"/>
  <c r="N859" i="13"/>
  <c r="P336" i="13"/>
  <c r="O1542" i="13"/>
  <c r="P645" i="13"/>
  <c r="N2760" i="13"/>
  <c r="N1181" i="13"/>
  <c r="O566" i="13"/>
  <c r="N2144" i="13"/>
  <c r="N969" i="13"/>
  <c r="O443" i="13"/>
  <c r="N1640" i="13"/>
  <c r="N145" i="13"/>
  <c r="P175" i="13"/>
  <c r="N561" i="13"/>
  <c r="O1119" i="13"/>
  <c r="P754" i="13"/>
  <c r="O1036" i="13"/>
  <c r="N1166" i="13"/>
  <c r="N515" i="13"/>
  <c r="N807" i="13"/>
  <c r="O178" i="13"/>
  <c r="N601" i="13"/>
  <c r="N898" i="13"/>
  <c r="N338" i="13"/>
  <c r="O768" i="13"/>
  <c r="O908" i="13"/>
  <c r="N549" i="13"/>
  <c r="N2573" i="13"/>
  <c r="N2972" i="13"/>
  <c r="O4304" i="13"/>
  <c r="N4380" i="13"/>
  <c r="N3775" i="13"/>
  <c r="N1365" i="13"/>
  <c r="O3897" i="13"/>
  <c r="N1054" i="13"/>
  <c r="N4161" i="13"/>
  <c r="O3831" i="13"/>
  <c r="N4336" i="13"/>
  <c r="O3787" i="13"/>
  <c r="P3170" i="13"/>
  <c r="N950" i="13"/>
  <c r="O2688" i="13"/>
  <c r="N4099" i="13"/>
  <c r="N2890" i="13"/>
  <c r="O3377" i="13"/>
  <c r="N1339" i="13"/>
  <c r="N3748" i="13"/>
  <c r="N4409" i="13"/>
  <c r="N1422" i="13"/>
  <c r="P3076" i="13"/>
  <c r="O4166" i="13"/>
  <c r="P1534" i="13"/>
  <c r="P3037" i="13"/>
  <c r="N3414" i="13"/>
  <c r="O4262" i="13"/>
  <c r="N1458" i="13"/>
  <c r="N4020" i="13"/>
  <c r="N1274" i="13"/>
  <c r="P3259" i="13"/>
  <c r="P4083" i="13"/>
  <c r="P2531" i="13"/>
  <c r="P3521" i="13"/>
  <c r="N1649" i="13"/>
  <c r="N4114" i="13"/>
  <c r="O325" i="13"/>
  <c r="N1196" i="13"/>
  <c r="N4037" i="13"/>
  <c r="O1558" i="13"/>
  <c r="P3484" i="13"/>
  <c r="P2148" i="13"/>
  <c r="O3076" i="13"/>
  <c r="O4155" i="13"/>
  <c r="O2357" i="13"/>
  <c r="P595" i="13"/>
  <c r="N4110" i="13"/>
  <c r="O2316" i="13"/>
  <c r="O4306" i="13"/>
  <c r="N2787" i="13"/>
  <c r="O669" i="13"/>
  <c r="P4056" i="13"/>
  <c r="P2831" i="13"/>
  <c r="O564" i="13"/>
  <c r="O2553" i="13"/>
  <c r="N1341" i="13"/>
  <c r="O3910" i="13"/>
  <c r="O1729" i="13"/>
  <c r="P3773" i="13"/>
  <c r="O2072" i="13"/>
  <c r="N4178" i="13"/>
  <c r="N2703" i="13"/>
  <c r="N619" i="13"/>
  <c r="P3422" i="13"/>
  <c r="O2223" i="13"/>
  <c r="O3937" i="13"/>
  <c r="N1482" i="13"/>
  <c r="P2928" i="13"/>
  <c r="N3079" i="13"/>
  <c r="O1727" i="13"/>
  <c r="P571" i="13"/>
  <c r="O1416" i="13"/>
  <c r="N1521" i="13"/>
  <c r="P222" i="13"/>
  <c r="N1445" i="13"/>
  <c r="O1504" i="13"/>
  <c r="N2355" i="13"/>
  <c r="O1311" i="13"/>
  <c r="P2782" i="13"/>
  <c r="P1442" i="13"/>
  <c r="N3768" i="13"/>
  <c r="O2320" i="13"/>
  <c r="P1449" i="13"/>
  <c r="N508" i="13"/>
  <c r="N2232" i="13"/>
  <c r="O912" i="13"/>
  <c r="O2358" i="13"/>
  <c r="N871" i="13"/>
  <c r="P1629" i="13"/>
  <c r="O769" i="13"/>
  <c r="O879" i="13"/>
  <c r="N1202" i="13"/>
  <c r="N165" i="13"/>
  <c r="O578" i="13"/>
  <c r="N1071" i="13"/>
  <c r="P214" i="13"/>
  <c r="N1180" i="13"/>
  <c r="O329" i="13"/>
  <c r="N1233" i="13"/>
  <c r="N180" i="13"/>
  <c r="P697" i="13"/>
  <c r="P1575" i="13"/>
  <c r="O778" i="13"/>
  <c r="P61" i="13"/>
  <c r="N1596" i="13"/>
  <c r="P585" i="13"/>
  <c r="P2125" i="13"/>
  <c r="O1215" i="13"/>
  <c r="N134" i="13"/>
  <c r="N1536" i="13"/>
  <c r="O859" i="13"/>
  <c r="O299" i="13"/>
  <c r="N1492" i="13"/>
  <c r="O609" i="13"/>
  <c r="N2692" i="13"/>
  <c r="P1181" i="13"/>
  <c r="N566" i="13"/>
  <c r="N1836" i="13"/>
  <c r="O943" i="13"/>
  <c r="N404" i="13"/>
  <c r="P1590" i="13"/>
  <c r="P137" i="13"/>
  <c r="O143" i="13"/>
  <c r="O501" i="13"/>
  <c r="P1049" i="13"/>
  <c r="N754" i="13"/>
  <c r="O995" i="13"/>
  <c r="O1000" i="13"/>
  <c r="O492" i="13"/>
  <c r="P807" i="13"/>
  <c r="N124" i="13"/>
  <c r="P594" i="13"/>
  <c r="O876" i="13"/>
  <c r="P327" i="13"/>
  <c r="O670" i="13"/>
  <c r="O842" i="13"/>
  <c r="N455" i="13"/>
  <c r="N2808" i="13"/>
  <c r="N3383" i="13"/>
  <c r="O4176" i="13"/>
  <c r="N4372" i="13"/>
  <c r="N4146" i="13"/>
  <c r="P3833" i="13"/>
  <c r="N724" i="13"/>
  <c r="O4161" i="13"/>
  <c r="P3519" i="13"/>
  <c r="O4260" i="13"/>
  <c r="O3720" i="13"/>
  <c r="N3170" i="13"/>
  <c r="N4452" i="13"/>
  <c r="P2639" i="13"/>
  <c r="N3163" i="13"/>
  <c r="O2890" i="13"/>
  <c r="P2360" i="13"/>
  <c r="P1339" i="13"/>
  <c r="P3748" i="13"/>
  <c r="P4396" i="13"/>
  <c r="N1171" i="13"/>
  <c r="N2799" i="13"/>
  <c r="O3778" i="13"/>
  <c r="N1534" i="13"/>
  <c r="O3037" i="13"/>
  <c r="N2260" i="13"/>
  <c r="O4216" i="13"/>
  <c r="O1458" i="13"/>
  <c r="P4020" i="13"/>
  <c r="P1198" i="13"/>
  <c r="P2147" i="13"/>
  <c r="O4063" i="13"/>
  <c r="N2455" i="13"/>
  <c r="O3487" i="13"/>
  <c r="P1587" i="13"/>
  <c r="O4114" i="13"/>
  <c r="N4173" i="13"/>
  <c r="N946" i="13"/>
  <c r="N4026" i="13"/>
  <c r="P1558" i="13"/>
  <c r="O3484" i="13"/>
  <c r="O2148" i="13"/>
  <c r="N2785" i="13"/>
  <c r="O4107" i="13"/>
  <c r="O2230" i="13"/>
  <c r="N547" i="13"/>
  <c r="O4110" i="13"/>
  <c r="P2078" i="13"/>
  <c r="P4296" i="13"/>
  <c r="O2787" i="13"/>
  <c r="P669" i="13"/>
  <c r="O4037" i="13"/>
  <c r="N2780" i="13"/>
  <c r="O4419" i="13"/>
  <c r="N2315" i="13"/>
  <c r="P1341" i="13"/>
  <c r="O3900" i="13"/>
  <c r="O1656" i="13"/>
  <c r="N3764" i="13"/>
  <c r="N2013" i="13"/>
  <c r="N3788" i="13"/>
  <c r="O2703" i="13"/>
  <c r="O619" i="13"/>
  <c r="P3417" i="13"/>
  <c r="N2123" i="13"/>
  <c r="P3825" i="13"/>
  <c r="P1482" i="13"/>
  <c r="O2310" i="13"/>
  <c r="P2830" i="13"/>
  <c r="P1727" i="13"/>
  <c r="P552" i="13"/>
  <c r="P1392" i="13"/>
  <c r="O1483" i="13"/>
  <c r="O222" i="13"/>
  <c r="N1058" i="13"/>
  <c r="P1504" i="13"/>
  <c r="N2344" i="13"/>
  <c r="O1289" i="13"/>
  <c r="P2777" i="13"/>
  <c r="O1435" i="13"/>
  <c r="N3728" i="13"/>
  <c r="O2098" i="13"/>
  <c r="N1338" i="13"/>
  <c r="P508" i="13"/>
  <c r="P2075" i="13"/>
  <c r="N912" i="13"/>
  <c r="N2325" i="13"/>
  <c r="P871" i="13"/>
  <c r="O1383" i="13"/>
  <c r="N769" i="13"/>
  <c r="N855" i="13"/>
  <c r="O1171" i="13"/>
  <c r="N410" i="13"/>
  <c r="P408" i="13"/>
  <c r="N1031" i="13"/>
  <c r="N181" i="13"/>
  <c r="O1105" i="13"/>
  <c r="N265" i="13"/>
  <c r="O1233" i="13"/>
  <c r="N1696" i="13"/>
  <c r="N663" i="13"/>
  <c r="O1556" i="13"/>
  <c r="O730" i="13"/>
  <c r="O2566" i="13"/>
  <c r="N1499" i="13"/>
  <c r="O494" i="13"/>
  <c r="N1822" i="13"/>
  <c r="O1164" i="13"/>
  <c r="O69" i="13"/>
  <c r="P1536" i="13"/>
  <c r="P859" i="13"/>
  <c r="P299" i="13"/>
  <c r="N1465" i="13"/>
  <c r="P609" i="13"/>
  <c r="N2632" i="13"/>
  <c r="O1156" i="13"/>
  <c r="N536" i="13"/>
  <c r="P1761" i="13"/>
  <c r="P943" i="13"/>
  <c r="P313" i="13"/>
  <c r="O1568" i="13"/>
  <c r="O94" i="13"/>
  <c r="P135" i="13"/>
  <c r="N409" i="13"/>
  <c r="N984" i="13"/>
  <c r="O754" i="13"/>
  <c r="N863" i="13"/>
  <c r="P990" i="13"/>
  <c r="O409" i="13"/>
  <c r="P665" i="13"/>
  <c r="O107" i="13"/>
  <c r="O553" i="13"/>
  <c r="N860" i="13"/>
  <c r="N322" i="13"/>
  <c r="N664" i="13"/>
  <c r="N826" i="13"/>
  <c r="P412" i="13"/>
  <c r="N2807" i="13"/>
  <c r="N2978" i="13"/>
  <c r="P2836" i="13"/>
  <c r="N4147" i="13"/>
  <c r="P3736" i="13"/>
  <c r="O4146" i="13"/>
  <c r="O3833" i="13"/>
  <c r="P724" i="13"/>
  <c r="P4161" i="13"/>
  <c r="N4374" i="13"/>
  <c r="P4123" i="13"/>
  <c r="P2508" i="13"/>
  <c r="N2699" i="13"/>
  <c r="N4176" i="13"/>
  <c r="N1759" i="13"/>
  <c r="P4025" i="13"/>
  <c r="P4444" i="13"/>
  <c r="N2342" i="13"/>
  <c r="N185" i="13"/>
  <c r="P3177" i="13"/>
  <c r="P4223" i="13"/>
  <c r="N3379" i="13"/>
  <c r="N2693" i="13"/>
  <c r="N3363" i="13"/>
  <c r="O319" i="13"/>
  <c r="N2783" i="13"/>
  <c r="O2260" i="13"/>
  <c r="N4216" i="13"/>
  <c r="P1458" i="13"/>
  <c r="O3884" i="13"/>
  <c r="N1198" i="13"/>
  <c r="N4423" i="13"/>
  <c r="P3932" i="13"/>
  <c r="O2455" i="13"/>
  <c r="P3487" i="13"/>
  <c r="N1543" i="13"/>
  <c r="O3945" i="13"/>
  <c r="N4038" i="13"/>
  <c r="O946" i="13"/>
  <c r="O4026" i="13"/>
  <c r="N1494" i="13"/>
  <c r="N3378" i="13"/>
  <c r="N2132" i="13"/>
  <c r="N2707" i="13"/>
  <c r="P3943" i="13"/>
  <c r="N2230" i="13"/>
  <c r="P547" i="13"/>
  <c r="P4110" i="13"/>
  <c r="O2078" i="13"/>
  <c r="O4268" i="13"/>
  <c r="P2787" i="13"/>
  <c r="N669" i="13"/>
  <c r="O3957" i="13"/>
  <c r="P2780" i="13"/>
  <c r="O4388" i="13"/>
  <c r="O2315" i="13"/>
  <c r="N1271" i="13"/>
  <c r="N3808" i="13"/>
  <c r="O1510" i="13"/>
  <c r="N3759" i="13"/>
  <c r="P1775" i="13"/>
  <c r="N3783" i="13"/>
  <c r="P2697" i="13"/>
  <c r="O366" i="13"/>
  <c r="O3412" i="13"/>
  <c r="P2123" i="13"/>
  <c r="N3825" i="13"/>
  <c r="O1482" i="13"/>
  <c r="N2310" i="13"/>
  <c r="O2830" i="13"/>
  <c r="P1670" i="13"/>
  <c r="O552" i="13"/>
  <c r="P1337" i="13"/>
  <c r="P1483" i="13"/>
  <c r="P213" i="13"/>
  <c r="P607" i="13"/>
  <c r="N1489" i="13"/>
  <c r="N2294" i="13"/>
  <c r="N1216" i="13"/>
  <c r="P2623" i="13"/>
  <c r="N1427" i="13"/>
  <c r="O3559" i="13"/>
  <c r="N2068" i="13"/>
  <c r="P4463" i="13"/>
  <c r="N3831" i="13"/>
  <c r="P459" i="13"/>
  <c r="P4146" i="13"/>
  <c r="O3825" i="13"/>
  <c r="O724" i="13"/>
  <c r="N4054" i="13"/>
  <c r="O4374" i="13"/>
  <c r="O4123" i="13"/>
  <c r="P2315" i="13"/>
  <c r="O2699" i="13"/>
  <c r="P4457" i="13"/>
  <c r="N1549" i="13"/>
  <c r="O3760" i="13"/>
  <c r="N4076" i="13"/>
  <c r="N2323" i="13"/>
  <c r="O3395" i="13"/>
  <c r="N3031" i="13"/>
  <c r="N4217" i="13"/>
  <c r="P3585" i="13"/>
  <c r="N2439" i="13"/>
  <c r="O1386" i="13"/>
  <c r="P270" i="13"/>
  <c r="O2758" i="13"/>
  <c r="O2006" i="13"/>
  <c r="O4198" i="13"/>
  <c r="N1448" i="13"/>
  <c r="P3884" i="13"/>
  <c r="O297" i="13"/>
  <c r="N4370" i="13"/>
  <c r="N3932" i="13"/>
  <c r="P2455" i="13"/>
  <c r="N3412" i="13"/>
  <c r="P1543" i="13"/>
  <c r="N3791" i="13"/>
  <c r="O4038" i="13"/>
  <c r="O582" i="13"/>
  <c r="P4026" i="13"/>
  <c r="O1494" i="13"/>
  <c r="O3378" i="13"/>
  <c r="N2124" i="13"/>
  <c r="O2335" i="13"/>
  <c r="O3931" i="13"/>
  <c r="P2230" i="13"/>
  <c r="O520" i="13"/>
  <c r="P3832" i="13"/>
  <c r="P1747" i="13"/>
  <c r="P4115" i="13"/>
  <c r="O2759" i="13"/>
  <c r="N641" i="13"/>
  <c r="P3957" i="13"/>
  <c r="O2780" i="13"/>
  <c r="O4214" i="13"/>
  <c r="O2307" i="13"/>
  <c r="N727" i="13"/>
  <c r="N3773" i="13"/>
  <c r="N1382" i="13"/>
  <c r="N3754" i="13"/>
  <c r="O1775" i="13"/>
  <c r="N3778" i="13"/>
  <c r="P2634" i="13"/>
  <c r="P4419" i="13"/>
  <c r="O3407" i="13"/>
  <c r="N1980" i="13"/>
  <c r="O3763" i="13"/>
  <c r="N1466" i="13"/>
  <c r="P2310" i="13"/>
  <c r="N2774" i="13"/>
  <c r="N1476" i="13"/>
  <c r="P473" i="13"/>
  <c r="O1337" i="13"/>
  <c r="N1469" i="13"/>
  <c r="P185" i="13"/>
  <c r="N2333" i="13"/>
  <c r="P1489" i="13"/>
  <c r="O2240" i="13"/>
  <c r="P951" i="13"/>
  <c r="P2554" i="13"/>
  <c r="P1405" i="13"/>
  <c r="P3546" i="13"/>
  <c r="O2068" i="13"/>
  <c r="O1331" i="13"/>
  <c r="O50" i="13"/>
  <c r="N1892" i="13"/>
  <c r="N904" i="13"/>
  <c r="N2133" i="13"/>
  <c r="N809" i="13"/>
  <c r="O1376" i="13"/>
  <c r="N605" i="13"/>
  <c r="N22" i="13"/>
  <c r="P1090" i="13"/>
  <c r="O271" i="13"/>
  <c r="O347" i="13"/>
  <c r="N1013" i="13"/>
  <c r="P1746" i="13"/>
  <c r="P1051" i="13"/>
  <c r="N173" i="13"/>
  <c r="N1220" i="13"/>
  <c r="P1533" i="13"/>
  <c r="N471" i="13"/>
  <c r="O1407" i="13"/>
  <c r="P704" i="13"/>
  <c r="N2706" i="13"/>
  <c r="N1374" i="13"/>
  <c r="P454" i="13"/>
  <c r="N1695" i="13"/>
  <c r="O1002" i="13"/>
  <c r="N69" i="13"/>
  <c r="P1467" i="13"/>
  <c r="P829" i="13"/>
  <c r="N42" i="13"/>
  <c r="O1431" i="13"/>
  <c r="N492" i="13"/>
  <c r="P2510" i="13"/>
  <c r="N1089" i="13"/>
  <c r="N529" i="13"/>
  <c r="N1616" i="13"/>
  <c r="N922" i="13"/>
  <c r="N277" i="13"/>
  <c r="N1537" i="13"/>
  <c r="O1100" i="13"/>
  <c r="O116" i="13"/>
  <c r="N355" i="13"/>
  <c r="O971" i="13"/>
  <c r="P488" i="13"/>
  <c r="N772" i="13"/>
  <c r="O978" i="13"/>
  <c r="N401" i="13"/>
  <c r="P644" i="13"/>
  <c r="N39" i="13"/>
  <c r="O510" i="13"/>
  <c r="P842" i="13"/>
  <c r="N263" i="13"/>
  <c r="O605" i="13"/>
  <c r="N784" i="13"/>
  <c r="P354" i="13"/>
  <c r="N2826" i="13"/>
  <c r="N3271" i="13"/>
  <c r="N53" i="13"/>
  <c r="N4463" i="13"/>
  <c r="O3743" i="13"/>
  <c r="P4447" i="13"/>
  <c r="N4102" i="13"/>
  <c r="N3756" i="13"/>
  <c r="O279" i="13"/>
  <c r="N1784" i="13"/>
  <c r="P4374" i="13"/>
  <c r="P3189" i="13"/>
  <c r="P1724" i="13"/>
  <c r="P2699" i="13"/>
  <c r="O4457" i="13"/>
  <c r="P1549" i="13"/>
  <c r="P3760" i="13"/>
  <c r="O4076" i="13"/>
  <c r="P4448" i="13"/>
  <c r="N2312" i="13"/>
  <c r="O3031" i="13"/>
  <c r="O4209" i="13"/>
  <c r="O4436" i="13"/>
  <c r="N2259" i="13"/>
  <c r="N1386" i="13"/>
  <c r="O4312" i="13"/>
  <c r="N2758" i="13"/>
  <c r="N1709" i="13"/>
  <c r="P3843" i="13"/>
  <c r="P1448" i="13"/>
  <c r="N3738" i="13"/>
  <c r="N2886" i="13"/>
  <c r="N4294" i="13"/>
  <c r="P3900" i="13"/>
  <c r="P1643" i="13"/>
  <c r="O3374" i="13"/>
  <c r="N1524" i="13"/>
  <c r="N3007" i="13"/>
  <c r="P4038" i="13"/>
  <c r="P582" i="13"/>
  <c r="P3753" i="13"/>
  <c r="P1494" i="13"/>
  <c r="P3378" i="13"/>
  <c r="P1231" i="13"/>
  <c r="N2335" i="13"/>
  <c r="N3776" i="13"/>
  <c r="N1801" i="13"/>
  <c r="N520" i="13"/>
  <c r="N3803" i="13"/>
  <c r="N1714" i="13"/>
  <c r="P4104" i="13"/>
  <c r="P2759" i="13"/>
  <c r="O641" i="13"/>
  <c r="O3949" i="13"/>
  <c r="N2712" i="13"/>
  <c r="O4164" i="13"/>
  <c r="N2307" i="13"/>
  <c r="P727" i="13"/>
  <c r="N3746" i="13"/>
  <c r="P1366" i="13"/>
  <c r="P3754" i="13"/>
  <c r="O1767" i="13"/>
  <c r="P3729" i="13"/>
  <c r="N2634" i="13"/>
  <c r="O4392" i="13"/>
  <c r="N3334" i="13"/>
  <c r="P1980" i="13"/>
  <c r="P3763" i="13"/>
  <c r="O1268" i="13"/>
  <c r="O2289" i="13"/>
  <c r="N2708" i="13"/>
  <c r="P1476" i="13"/>
  <c r="O473" i="13"/>
  <c r="P1175" i="13"/>
  <c r="O1469" i="13"/>
  <c r="N41" i="13"/>
  <c r="O2301" i="13"/>
  <c r="N1452" i="13"/>
  <c r="O2207" i="13"/>
  <c r="N848" i="13"/>
  <c r="O2554" i="13"/>
  <c r="N1367" i="13"/>
  <c r="P3492" i="13"/>
  <c r="P2068" i="13"/>
  <c r="O1293" i="13"/>
  <c r="N3750" i="13"/>
  <c r="O1892" i="13"/>
  <c r="N879" i="13"/>
  <c r="N2081" i="13"/>
  <c r="O800" i="13"/>
  <c r="N1376" i="13"/>
  <c r="O587" i="13"/>
  <c r="O1224" i="13"/>
  <c r="O1090" i="13"/>
  <c r="N255" i="13"/>
  <c r="P347" i="13"/>
  <c r="N949" i="13"/>
  <c r="P1739" i="13"/>
  <c r="N1051" i="13"/>
  <c r="O115" i="13"/>
  <c r="O1208" i="13"/>
  <c r="O1527" i="13"/>
  <c r="P471" i="13"/>
  <c r="P1407" i="13"/>
  <c r="O646" i="13"/>
  <c r="N2544" i="13"/>
  <c r="O1339" i="13"/>
  <c r="N4010" i="13"/>
  <c r="O4324" i="13"/>
  <c r="P4030" i="13"/>
  <c r="P576" i="13"/>
  <c r="N3904" i="13"/>
  <c r="O1680" i="13"/>
  <c r="P4117" i="13"/>
  <c r="O2564" i="13"/>
  <c r="N1148" i="13"/>
  <c r="P3266" i="13"/>
  <c r="N4411" i="13"/>
  <c r="N1433" i="13"/>
  <c r="P4418" i="13"/>
  <c r="N3745" i="13"/>
  <c r="O4379" i="13"/>
  <c r="P3948" i="13"/>
  <c r="P2276" i="13"/>
  <c r="N4058" i="13"/>
  <c r="P4256" i="13"/>
  <c r="P1707" i="13"/>
  <c r="N105" i="13"/>
  <c r="P4112" i="13"/>
  <c r="N1170" i="13"/>
  <c r="P994" i="13"/>
  <c r="P3812" i="13"/>
  <c r="O512" i="13"/>
  <c r="P3570" i="13"/>
  <c r="O2132" i="13"/>
  <c r="O1888" i="13"/>
  <c r="P3482" i="13"/>
  <c r="N1207" i="13"/>
  <c r="N2623" i="13"/>
  <c r="N1235" i="13"/>
  <c r="N2701" i="13"/>
  <c r="P2871" i="13"/>
  <c r="P2552" i="13"/>
  <c r="O3039" i="13"/>
  <c r="O449" i="13"/>
  <c r="N3193" i="13"/>
  <c r="P4427" i="13"/>
  <c r="O1548" i="13"/>
  <c r="O3714" i="13"/>
  <c r="N1474" i="13"/>
  <c r="O284" i="13"/>
  <c r="N3741" i="13"/>
  <c r="P1487" i="13"/>
  <c r="O4028" i="13"/>
  <c r="N2164" i="13"/>
  <c r="O2576" i="13"/>
  <c r="O3779" i="13"/>
  <c r="P1511" i="13"/>
  <c r="N1319" i="13"/>
  <c r="O3811" i="13"/>
  <c r="P4324" i="13"/>
  <c r="O3905" i="13"/>
  <c r="P556" i="13"/>
  <c r="N3832" i="13"/>
  <c r="P1680" i="13"/>
  <c r="P4100" i="13"/>
  <c r="O3180" i="13"/>
  <c r="P1148" i="13"/>
  <c r="N4266" i="13"/>
  <c r="P4387" i="13"/>
  <c r="O1433" i="13"/>
  <c r="N4418" i="13"/>
  <c r="N2625" i="13"/>
  <c r="P4371" i="13"/>
  <c r="N3886" i="13"/>
  <c r="O1608" i="13"/>
  <c r="N3785" i="13"/>
  <c r="N4250" i="13"/>
  <c r="N1707" i="13"/>
  <c r="P2825" i="13"/>
  <c r="N4064" i="13"/>
  <c r="P1170" i="13"/>
  <c r="N994" i="13"/>
  <c r="O3792" i="13"/>
  <c r="N161" i="13"/>
  <c r="O3537" i="13"/>
  <c r="P1978" i="13"/>
  <c r="N1792" i="13"/>
  <c r="O3384" i="13"/>
  <c r="N335" i="13"/>
  <c r="O2547" i="13"/>
  <c r="O1189" i="13"/>
  <c r="P2701" i="13"/>
  <c r="N2764" i="13"/>
  <c r="N4446" i="13"/>
  <c r="P3039" i="13"/>
  <c r="P2586" i="13"/>
  <c r="N3186" i="13"/>
  <c r="O4427" i="13"/>
  <c r="N1009" i="13"/>
  <c r="P3533" i="13"/>
  <c r="O697" i="13"/>
  <c r="P284" i="13"/>
  <c r="O3741" i="13"/>
  <c r="O651" i="13"/>
  <c r="O3939" i="13"/>
  <c r="O2138" i="13"/>
  <c r="O2128" i="13"/>
  <c r="N3774" i="13"/>
  <c r="N1495" i="13"/>
  <c r="P4084" i="13"/>
  <c r="O1755" i="13"/>
  <c r="N519" i="13"/>
  <c r="O3490" i="13"/>
  <c r="P4450" i="13"/>
  <c r="O2534" i="13"/>
  <c r="P1385" i="13"/>
  <c r="P3407" i="13"/>
  <c r="N1972" i="13"/>
  <c r="O4173" i="13"/>
  <c r="O3082" i="13"/>
  <c r="O1123" i="13"/>
  <c r="N3035" i="13"/>
  <c r="N4164" i="13"/>
  <c r="P2130" i="13"/>
  <c r="P2007" i="13"/>
  <c r="P1184" i="13"/>
  <c r="P16" i="13"/>
  <c r="N719" i="13"/>
  <c r="N1249" i="13"/>
  <c r="O1748" i="13"/>
  <c r="N2217" i="13"/>
  <c r="N193" i="13"/>
  <c r="N1971" i="13"/>
  <c r="P680" i="13"/>
  <c r="O1975" i="13"/>
  <c r="P1325" i="13"/>
  <c r="O3003" i="13"/>
  <c r="O1803" i="13"/>
  <c r="O756" i="13"/>
  <c r="P2887" i="13"/>
  <c r="O1776" i="13"/>
  <c r="O189" i="13"/>
  <c r="O4463" i="13"/>
  <c r="P1816" i="13"/>
  <c r="P1728" i="13"/>
  <c r="P3789" i="13"/>
  <c r="P3823" i="13"/>
  <c r="N1178" i="13"/>
  <c r="O3196" i="13"/>
  <c r="P1890" i="13"/>
  <c r="P4405" i="13"/>
  <c r="N3711" i="13"/>
  <c r="O4119" i="13"/>
  <c r="H17" i="11" s="1"/>
  <c r="O2224" i="13"/>
  <c r="O2838" i="13"/>
  <c r="P4346" i="13"/>
  <c r="O3716" i="13"/>
  <c r="P3495" i="13"/>
  <c r="O4238" i="13"/>
  <c r="O2626" i="13"/>
  <c r="N1780" i="13"/>
  <c r="N2141" i="13"/>
  <c r="O4434" i="13"/>
  <c r="N1028" i="13"/>
  <c r="O1231" i="13"/>
  <c r="P4439" i="13"/>
  <c r="O1480" i="13"/>
  <c r="O3393" i="13"/>
  <c r="P3905" i="13"/>
  <c r="P3267" i="13"/>
  <c r="N2903" i="13"/>
  <c r="P3802" i="13"/>
  <c r="N493" i="13"/>
  <c r="P1095" i="13"/>
  <c r="O2236" i="13"/>
  <c r="O3389" i="13"/>
  <c r="O4383" i="13"/>
  <c r="N2400" i="13"/>
  <c r="O3035" i="13"/>
  <c r="P2289" i="13"/>
  <c r="N1821" i="13"/>
  <c r="O16" i="13"/>
  <c r="P1399" i="13"/>
  <c r="N1580" i="13"/>
  <c r="N3752" i="13"/>
  <c r="N805" i="13"/>
  <c r="O1730" i="13"/>
  <c r="O2799" i="13"/>
  <c r="O1338" i="13"/>
  <c r="O2757" i="13"/>
  <c r="P523" i="13"/>
  <c r="N1532" i="13"/>
  <c r="P1383" i="13"/>
  <c r="P192" i="13"/>
  <c r="N532" i="13"/>
  <c r="P1632" i="13"/>
  <c r="P1323" i="13"/>
  <c r="P1617" i="13"/>
  <c r="O787" i="13"/>
  <c r="O1220" i="13"/>
  <c r="N1335" i="13"/>
  <c r="O1652" i="13"/>
  <c r="N630" i="13"/>
  <c r="N1742" i="13"/>
  <c r="O446" i="13"/>
  <c r="N1520" i="13"/>
  <c r="N402" i="13"/>
  <c r="N1467" i="13"/>
  <c r="P736" i="13"/>
  <c r="O1856" i="13"/>
  <c r="P484" i="13"/>
  <c r="N2096" i="13"/>
  <c r="N901" i="13"/>
  <c r="N1478" i="13"/>
  <c r="N631" i="13"/>
  <c r="O2238" i="13"/>
  <c r="O1068" i="13"/>
  <c r="N908" i="13"/>
  <c r="N1237" i="13"/>
  <c r="N400" i="13"/>
  <c r="O548" i="13"/>
  <c r="N562" i="13"/>
  <c r="N608" i="13"/>
  <c r="P910" i="13"/>
  <c r="O950" i="13"/>
  <c r="N258" i="13"/>
  <c r="O489" i="13"/>
  <c r="P773" i="13"/>
  <c r="N3585" i="13"/>
  <c r="N3603" i="13"/>
  <c r="N4016" i="13"/>
  <c r="O1816" i="13"/>
  <c r="O1373" i="13"/>
  <c r="N3772" i="13"/>
  <c r="P2261" i="13"/>
  <c r="O1148" i="13"/>
  <c r="P4433" i="13"/>
  <c r="O1890" i="13"/>
  <c r="O4405" i="13"/>
  <c r="P3421" i="13"/>
  <c r="O3755" i="13"/>
  <c r="P1818" i="13"/>
  <c r="P2838" i="13"/>
  <c r="P4127" i="13"/>
  <c r="O3489" i="13"/>
  <c r="P3426" i="13"/>
  <c r="P4238" i="13"/>
  <c r="O1560" i="13"/>
  <c r="P1780" i="13"/>
  <c r="P1541" i="13"/>
  <c r="N4244" i="13"/>
  <c r="P4411" i="13"/>
  <c r="P496" i="13"/>
  <c r="O4439" i="13"/>
  <c r="P1480" i="13"/>
  <c r="P3393" i="13"/>
  <c r="O3886" i="13"/>
  <c r="P3633" i="13"/>
  <c r="N2705" i="13"/>
  <c r="N3198" i="13"/>
  <c r="P2864" i="13"/>
  <c r="N1095" i="13"/>
  <c r="N2176" i="13"/>
  <c r="P3389" i="13"/>
  <c r="P4379" i="13"/>
  <c r="O2400" i="13"/>
  <c r="P3035" i="13"/>
  <c r="N2248" i="13"/>
  <c r="N1794" i="13"/>
  <c r="P1756" i="13"/>
  <c r="N1399" i="13"/>
  <c r="O1580" i="13"/>
  <c r="N3712" i="13"/>
  <c r="N760" i="13"/>
  <c r="O1683" i="13"/>
  <c r="P2792" i="13"/>
  <c r="O1279" i="13"/>
  <c r="N2546" i="13"/>
  <c r="O523" i="13"/>
  <c r="O1315" i="13"/>
  <c r="P1369" i="13"/>
  <c r="N140" i="13"/>
  <c r="P121" i="13"/>
  <c r="O1632" i="13"/>
  <c r="N1278" i="13"/>
  <c r="N1611" i="13"/>
  <c r="O673" i="13"/>
  <c r="N1146" i="13"/>
  <c r="P1335" i="13"/>
  <c r="P1605" i="13"/>
  <c r="O630" i="13"/>
  <c r="O1719" i="13"/>
  <c r="N397" i="13"/>
  <c r="P1520" i="13"/>
  <c r="O402" i="13"/>
  <c r="N1437" i="13"/>
  <c r="O736" i="13"/>
  <c r="N1812" i="13"/>
  <c r="N484" i="13"/>
  <c r="P2096" i="13"/>
  <c r="P901" i="13"/>
  <c r="P1429" i="13"/>
  <c r="O618" i="13"/>
  <c r="N1712" i="13"/>
  <c r="N1057" i="13"/>
  <c r="P877" i="13"/>
  <c r="O1221" i="13"/>
  <c r="O346" i="13"/>
  <c r="O503" i="13"/>
  <c r="N555" i="13"/>
  <c r="P602" i="13"/>
  <c r="N881" i="13"/>
  <c r="P945" i="13"/>
  <c r="O193" i="13"/>
  <c r="O483" i="13"/>
  <c r="N617" i="13"/>
  <c r="N3259" i="13"/>
  <c r="P3906" i="13"/>
  <c r="O4447" i="13"/>
  <c r="N686" i="13"/>
  <c r="O3772" i="13"/>
  <c r="N2261" i="13"/>
  <c r="N885" i="13"/>
  <c r="N4433" i="13"/>
  <c r="P1110" i="13"/>
  <c r="N4373" i="13"/>
  <c r="N3078" i="13"/>
  <c r="N3732" i="13"/>
  <c r="N1818" i="13"/>
  <c r="P4286" i="13"/>
  <c r="O4086" i="13"/>
  <c r="N3419" i="13"/>
  <c r="P2299" i="13"/>
  <c r="O1792" i="13"/>
  <c r="O1207" i="13"/>
  <c r="N1752" i="13"/>
  <c r="O1541" i="13"/>
  <c r="P4244" i="13"/>
  <c r="N4392" i="13"/>
  <c r="P4451" i="13"/>
  <c r="N3770" i="13"/>
  <c r="O1420" i="13"/>
  <c r="O3375" i="13"/>
  <c r="O3832" i="13"/>
  <c r="N4414" i="13"/>
  <c r="O2705" i="13"/>
  <c r="P3198" i="13"/>
  <c r="P2196" i="13"/>
  <c r="O1095" i="13"/>
  <c r="P2176" i="13"/>
  <c r="P3363" i="13"/>
  <c r="P4228" i="13"/>
  <c r="P2400" i="13"/>
  <c r="N3005" i="13"/>
  <c r="P2248" i="13"/>
  <c r="P1794" i="13"/>
  <c r="P1705" i="13"/>
  <c r="O1321" i="13"/>
  <c r="N1573" i="13"/>
  <c r="O3387" i="13"/>
  <c r="P760" i="13"/>
  <c r="P1683" i="13"/>
  <c r="O2782" i="13"/>
  <c r="P1242" i="13"/>
  <c r="O2546" i="13"/>
  <c r="P386" i="13"/>
  <c r="P1279" i="13"/>
  <c r="P1347" i="13"/>
  <c r="P140" i="13"/>
  <c r="P1171" i="13"/>
  <c r="O1443" i="13"/>
  <c r="N1173" i="13"/>
  <c r="P1606" i="13"/>
  <c r="N655" i="13"/>
  <c r="P1146" i="13"/>
  <c r="N1295" i="13"/>
  <c r="P1446" i="13"/>
  <c r="N524" i="13"/>
  <c r="P1687" i="13"/>
  <c r="N332" i="13"/>
  <c r="O1508" i="13"/>
  <c r="P402" i="13"/>
  <c r="N1425" i="13"/>
  <c r="O721" i="13"/>
  <c r="P1781" i="13"/>
  <c r="O436" i="13"/>
  <c r="P2087" i="13"/>
  <c r="N822" i="13"/>
  <c r="N1429" i="13"/>
  <c r="P618" i="13"/>
  <c r="O1693" i="13"/>
  <c r="O1052" i="13"/>
  <c r="N830" i="13"/>
  <c r="O1152" i="13"/>
  <c r="O340" i="13"/>
  <c r="O416" i="13"/>
  <c r="P555" i="13"/>
  <c r="O511" i="13"/>
  <c r="O875" i="13"/>
  <c r="P923" i="13"/>
  <c r="O173" i="13"/>
  <c r="P472" i="13"/>
  <c r="N599" i="13"/>
  <c r="N3633" i="13"/>
  <c r="P2808" i="13"/>
  <c r="N4332" i="13"/>
  <c r="N666" i="13"/>
  <c r="O1034" i="13"/>
  <c r="N1169" i="13"/>
  <c r="P885" i="13"/>
  <c r="O4433" i="13"/>
  <c r="N3736" i="13"/>
  <c r="O4067" i="13"/>
  <c r="O2792" i="13"/>
  <c r="N3003" i="13"/>
  <c r="O1598" i="13"/>
  <c r="P4222" i="13"/>
  <c r="N4072" i="13"/>
  <c r="O3333" i="13"/>
  <c r="N1974" i="13"/>
  <c r="P1404" i="13"/>
  <c r="P1207" i="13"/>
  <c r="N1451" i="13"/>
  <c r="P498" i="13"/>
  <c r="N4079" i="13"/>
  <c r="N4206" i="13"/>
  <c r="P4369" i="13"/>
  <c r="N3714" i="13"/>
  <c r="O642" i="13"/>
  <c r="P3375" i="13"/>
  <c r="O3822" i="13"/>
  <c r="O4414" i="13"/>
  <c r="O1511" i="13"/>
  <c r="O2884" i="13"/>
  <c r="O4205" i="13"/>
  <c r="P4455" i="13"/>
  <c r="O2176" i="13"/>
  <c r="O3363" i="13"/>
  <c r="O4224" i="13"/>
  <c r="N2270" i="13"/>
  <c r="P2283" i="13"/>
  <c r="P2235" i="13"/>
  <c r="N1771" i="13"/>
  <c r="N1691" i="13"/>
  <c r="P1321" i="13"/>
  <c r="O1573" i="13"/>
  <c r="P3359" i="13"/>
  <c r="O707" i="13"/>
  <c r="N1683" i="13"/>
  <c r="O2707" i="13"/>
  <c r="P1235" i="13"/>
  <c r="N2448" i="13"/>
  <c r="O349" i="13"/>
  <c r="O1242" i="13"/>
  <c r="N1283" i="13"/>
  <c r="N131" i="13"/>
  <c r="N1023" i="13"/>
  <c r="P1443" i="13"/>
  <c r="P1147" i="13"/>
  <c r="P1583" i="13"/>
  <c r="N421" i="13"/>
  <c r="N1077" i="13"/>
  <c r="O1295" i="13"/>
  <c r="N1213" i="13"/>
  <c r="N516" i="13"/>
  <c r="O1663" i="13"/>
  <c r="O332" i="13"/>
  <c r="N1496" i="13"/>
  <c r="N314" i="13"/>
  <c r="N1389" i="13"/>
  <c r="P721" i="13"/>
  <c r="O1690" i="13"/>
  <c r="N406" i="13"/>
  <c r="N1740" i="13"/>
  <c r="N726" i="13"/>
  <c r="O1403" i="13"/>
  <c r="O610" i="13"/>
  <c r="N1650" i="13"/>
  <c r="O1024" i="13"/>
  <c r="N770" i="13"/>
  <c r="N1137" i="13"/>
  <c r="P3913" i="13"/>
  <c r="N4324" i="13"/>
  <c r="P3756" i="13"/>
  <c r="P781" i="13"/>
  <c r="O1169" i="13"/>
  <c r="N136" i="13"/>
  <c r="O4387" i="13"/>
  <c r="O3736" i="13"/>
  <c r="P4067" i="13"/>
  <c r="N2252" i="13"/>
  <c r="O2901" i="13"/>
  <c r="N927" i="13"/>
  <c r="N4151" i="13"/>
  <c r="O1600" i="13"/>
  <c r="O2174" i="13"/>
  <c r="P1817" i="13"/>
  <c r="N1191" i="13"/>
  <c r="O335" i="13"/>
  <c r="N1432" i="13"/>
  <c r="N391" i="13"/>
  <c r="O4079" i="13"/>
  <c r="O4206" i="13"/>
  <c r="O4352" i="13"/>
  <c r="P3714" i="13"/>
  <c r="P428" i="13"/>
  <c r="P2891" i="13"/>
  <c r="P3796" i="13"/>
  <c r="P4414" i="13"/>
  <c r="O1487" i="13"/>
  <c r="P2307" i="13"/>
  <c r="O2405" i="13"/>
  <c r="P4415" i="13"/>
  <c r="N1713" i="13"/>
  <c r="N3329" i="13"/>
  <c r="P4164" i="13"/>
  <c r="P1451" i="13"/>
  <c r="N2097" i="13"/>
  <c r="O2130" i="13"/>
  <c r="P1313" i="13"/>
  <c r="O1544" i="13"/>
  <c r="O1249" i="13"/>
  <c r="P2301" i="13"/>
  <c r="P3219" i="13"/>
  <c r="O680" i="13"/>
  <c r="P1367" i="13"/>
  <c r="N2629" i="13"/>
  <c r="N1111" i="13"/>
  <c r="P2448" i="13"/>
  <c r="N162" i="13"/>
  <c r="O1235" i="13"/>
  <c r="O1283" i="13"/>
  <c r="O131" i="13"/>
  <c r="O959" i="13"/>
  <c r="O1377" i="13"/>
  <c r="O1031" i="13"/>
  <c r="N1576" i="13"/>
  <c r="O405" i="13"/>
  <c r="N917" i="13"/>
  <c r="P1118" i="13"/>
  <c r="O1213" i="13"/>
  <c r="N496" i="13"/>
  <c r="P1470" i="13"/>
  <c r="P332" i="13"/>
  <c r="O1496" i="13"/>
  <c r="P69" i="13"/>
  <c r="P1389" i="13"/>
  <c r="O613" i="13"/>
  <c r="O1459" i="13"/>
  <c r="O406" i="13"/>
  <c r="P1627" i="13"/>
  <c r="O536" i="13"/>
  <c r="N1292" i="13"/>
  <c r="N610" i="13"/>
  <c r="P1552" i="13"/>
  <c r="N931" i="13"/>
  <c r="O770" i="13"/>
  <c r="N978" i="13"/>
  <c r="P340" i="13"/>
  <c r="P357" i="13"/>
  <c r="P409" i="13"/>
  <c r="N368" i="13"/>
  <c r="N838" i="13"/>
  <c r="P854" i="13"/>
  <c r="O123" i="13"/>
  <c r="N395" i="13"/>
  <c r="P360" i="13"/>
  <c r="P2863" i="13"/>
  <c r="O4226" i="13"/>
  <c r="N3389" i="13"/>
  <c r="O781" i="13"/>
  <c r="P1169" i="13"/>
  <c r="P3209" i="13"/>
  <c r="O4371" i="13"/>
  <c r="O1225" i="13"/>
  <c r="N4386" i="13"/>
  <c r="P2252" i="13"/>
  <c r="N2884" i="13"/>
  <c r="O318" i="13"/>
  <c r="O4064" i="13"/>
  <c r="N1155" i="13"/>
  <c r="N2174" i="13"/>
  <c r="N1817" i="13"/>
  <c r="P3638" i="13"/>
  <c r="P335" i="13"/>
  <c r="O1432" i="13"/>
  <c r="N3766" i="13"/>
  <c r="P4079" i="13"/>
  <c r="P4206" i="13"/>
  <c r="P4352" i="13"/>
  <c r="N3357" i="13"/>
  <c r="O428" i="13"/>
  <c r="P2832" i="13"/>
  <c r="O3791" i="13"/>
  <c r="N4383" i="13"/>
  <c r="P1359" i="13"/>
  <c r="O2248" i="13"/>
  <c r="O4454" i="13"/>
  <c r="P4410" i="13"/>
  <c r="N1705" i="13"/>
  <c r="P2869" i="13"/>
  <c r="N4160" i="13"/>
  <c r="O1319" i="13"/>
  <c r="O1782" i="13"/>
  <c r="P2070" i="13"/>
  <c r="N1313" i="13"/>
  <c r="P1529" i="13"/>
  <c r="P1249" i="13"/>
  <c r="N2264" i="13"/>
  <c r="N2765" i="13"/>
  <c r="O363" i="13"/>
  <c r="O1345" i="13"/>
  <c r="O2623" i="13"/>
  <c r="N739" i="13"/>
  <c r="O2243" i="13"/>
  <c r="P162" i="13"/>
  <c r="O929" i="13"/>
  <c r="P1283" i="13"/>
  <c r="N31" i="13"/>
  <c r="P959" i="13"/>
  <c r="N1377" i="13"/>
  <c r="O949" i="13"/>
  <c r="N1570" i="13"/>
  <c r="P378" i="13"/>
  <c r="O896" i="13"/>
  <c r="O1050" i="13"/>
  <c r="O1186" i="13"/>
  <c r="N480" i="13"/>
  <c r="N1327" i="13"/>
  <c r="O309" i="13"/>
  <c r="N1414" i="13"/>
  <c r="O2775" i="13"/>
  <c r="N1354" i="13"/>
  <c r="N613" i="13"/>
  <c r="P1248" i="13"/>
  <c r="P406" i="13"/>
  <c r="N1456" i="13"/>
  <c r="P514" i="13"/>
  <c r="P1205" i="13"/>
  <c r="P610" i="13"/>
  <c r="O1372" i="13"/>
  <c r="N867" i="13"/>
  <c r="O735" i="13"/>
  <c r="O934" i="13"/>
  <c r="N334" i="13"/>
  <c r="O304" i="13"/>
  <c r="N393" i="13"/>
  <c r="N324" i="13"/>
  <c r="P813" i="13"/>
  <c r="O837" i="13"/>
  <c r="P101" i="13"/>
  <c r="N188" i="13"/>
  <c r="N321" i="13"/>
  <c r="O4452" i="13"/>
  <c r="N4226" i="13"/>
  <c r="O3041" i="13"/>
  <c r="P1784" i="13"/>
  <c r="O1101" i="13"/>
  <c r="P2606" i="13"/>
  <c r="O3482" i="13"/>
  <c r="N4017" i="13"/>
  <c r="O4386" i="13"/>
  <c r="P4145" i="13"/>
  <c r="N2759" i="13"/>
  <c r="N211" i="13"/>
  <c r="P4064" i="13"/>
  <c r="O994" i="13"/>
  <c r="O1448" i="13"/>
  <c r="N1789" i="13"/>
  <c r="P2820" i="13"/>
  <c r="P4453" i="13"/>
  <c r="N1189" i="13"/>
  <c r="P3734" i="13"/>
  <c r="N4068" i="13"/>
  <c r="O4113" i="13"/>
  <c r="N4214" i="13"/>
  <c r="O3222" i="13"/>
  <c r="N284" i="13"/>
  <c r="O1649" i="13"/>
  <c r="O3785" i="13"/>
  <c r="P4378" i="13"/>
  <c r="N1359" i="13"/>
  <c r="N2199" i="13"/>
  <c r="P4454" i="13"/>
  <c r="P4375" i="13"/>
  <c r="P1410" i="13"/>
  <c r="P2776" i="13"/>
  <c r="O4115" i="13"/>
  <c r="P1319" i="13"/>
  <c r="N1774" i="13"/>
  <c r="O1474" i="13"/>
  <c r="O1184" i="13"/>
  <c r="N1529" i="13"/>
  <c r="N1117" i="13"/>
  <c r="O2237" i="13"/>
  <c r="P2685" i="13"/>
  <c r="O3381" i="13"/>
  <c r="N1345" i="13"/>
  <c r="P2358" i="13"/>
  <c r="O739" i="13"/>
  <c r="O2075" i="13"/>
  <c r="O162" i="13"/>
  <c r="N853" i="13"/>
  <c r="O1219" i="13"/>
  <c r="O990" i="13"/>
  <c r="O951" i="13"/>
  <c r="P1377" i="13"/>
  <c r="P949" i="13"/>
  <c r="O1570" i="13"/>
  <c r="O188" i="13"/>
  <c r="N841" i="13"/>
  <c r="O1023" i="13"/>
  <c r="N1186" i="13"/>
  <c r="O480" i="13"/>
  <c r="P1193" i="13"/>
  <c r="P309" i="13"/>
  <c r="O1342" i="13"/>
  <c r="P2714" i="13"/>
  <c r="O1316" i="13"/>
  <c r="N491" i="13"/>
  <c r="N1209" i="13"/>
  <c r="O380" i="13"/>
  <c r="P1456" i="13"/>
  <c r="O464" i="13"/>
  <c r="O1205" i="13"/>
  <c r="P489" i="13"/>
  <c r="O1301" i="13"/>
  <c r="P786" i="13"/>
  <c r="O729" i="13"/>
  <c r="P934" i="13"/>
  <c r="N257" i="13"/>
  <c r="N298" i="13"/>
  <c r="N363" i="13"/>
  <c r="P318" i="13"/>
  <c r="N711" i="13"/>
  <c r="P826" i="13"/>
  <c r="P94" i="13"/>
  <c r="N183" i="13"/>
  <c r="N295" i="13"/>
  <c r="N3415" i="13"/>
  <c r="O4030" i="13"/>
  <c r="N4360" i="13"/>
  <c r="O4060" i="13"/>
  <c r="O2305" i="13"/>
  <c r="P4174" i="13"/>
  <c r="O1234" i="13"/>
  <c r="P3745" i="13"/>
  <c r="P1788" i="13"/>
  <c r="O1239" i="13"/>
  <c r="O4078" i="13"/>
  <c r="N4437" i="13"/>
  <c r="O2291" i="13"/>
  <c r="O3843" i="13"/>
  <c r="P4382" i="13"/>
  <c r="N1535" i="13"/>
  <c r="O2827" i="13"/>
  <c r="O2313" i="13"/>
  <c r="O2747" i="13"/>
  <c r="P1732" i="13"/>
  <c r="N2319" i="13"/>
  <c r="P2327" i="13"/>
  <c r="O476" i="13"/>
  <c r="O1501" i="13"/>
  <c r="P3791" i="13"/>
  <c r="P4399" i="13"/>
  <c r="N1350" i="13"/>
  <c r="N3724" i="13"/>
  <c r="O4084" i="13"/>
  <c r="O1528" i="13"/>
  <c r="O2600" i="13"/>
  <c r="N3168" i="13"/>
  <c r="N33" i="13"/>
  <c r="N1548" i="13"/>
  <c r="O3179" i="13"/>
  <c r="N768" i="13"/>
  <c r="P3574" i="13"/>
  <c r="O2486" i="13"/>
  <c r="O627" i="13"/>
  <c r="O278" i="13"/>
  <c r="N1748" i="13"/>
  <c r="N1625" i="13"/>
  <c r="N1772" i="13"/>
  <c r="P1997" i="13"/>
  <c r="O435" i="13"/>
  <c r="N1716" i="13"/>
  <c r="O3385" i="13"/>
  <c r="N1079" i="13"/>
  <c r="P1729" i="13"/>
  <c r="P1797" i="13"/>
  <c r="O502" i="13"/>
  <c r="N785" i="13"/>
  <c r="O474" i="13"/>
  <c r="O1415" i="13"/>
  <c r="P414" i="13"/>
  <c r="O993" i="13"/>
  <c r="O1309" i="13"/>
  <c r="P1521" i="13"/>
  <c r="N1810" i="13"/>
  <c r="P939" i="13"/>
  <c r="N2225" i="13"/>
  <c r="P839" i="13"/>
  <c r="O1695" i="13"/>
  <c r="O806" i="13"/>
  <c r="N1722" i="13"/>
  <c r="N798" i="13"/>
  <c r="O2226" i="13"/>
  <c r="O911" i="13"/>
  <c r="N2300" i="13"/>
  <c r="O1005" i="13"/>
  <c r="P163" i="13"/>
  <c r="N915" i="13"/>
  <c r="N120" i="13"/>
  <c r="O750" i="13"/>
  <c r="N110" i="13"/>
  <c r="O1472" i="13"/>
  <c r="P810" i="13"/>
  <c r="N723" i="13"/>
  <c r="O784" i="13"/>
  <c r="N73" i="13"/>
  <c r="N6" i="13"/>
  <c r="O183" i="13"/>
  <c r="N640" i="13"/>
  <c r="O586" i="13"/>
  <c r="N311" i="13"/>
  <c r="N4025" i="13"/>
  <c r="O2217" i="13"/>
  <c r="N1131" i="13"/>
  <c r="O4458" i="13"/>
  <c r="N1234" i="13"/>
  <c r="N4032" i="13"/>
  <c r="P2251" i="13"/>
  <c r="O3956" i="13"/>
  <c r="N4442" i="13"/>
  <c r="N1724" i="13"/>
  <c r="O2798" i="13"/>
  <c r="O4310" i="13"/>
  <c r="O3386" i="13"/>
  <c r="N2262" i="13"/>
  <c r="P2619" i="13"/>
  <c r="N1641" i="13"/>
  <c r="O1256" i="13"/>
  <c r="P1229" i="13"/>
  <c r="N4018" i="13"/>
  <c r="N2410" i="13"/>
  <c r="O2298" i="13"/>
  <c r="N1244" i="13"/>
  <c r="P3433" i="13"/>
  <c r="O1004" i="13"/>
  <c r="O846" i="13"/>
  <c r="P1452" i="13"/>
  <c r="P3003" i="13"/>
  <c r="O2342" i="13"/>
  <c r="P3357" i="13"/>
  <c r="N2792" i="13"/>
  <c r="P1219" i="13"/>
  <c r="P785" i="13"/>
  <c r="P125" i="13"/>
  <c r="P1570" i="13"/>
  <c r="P1302" i="13"/>
  <c r="N386" i="13"/>
  <c r="P305" i="13"/>
  <c r="N833" i="13"/>
  <c r="P982" i="13"/>
  <c r="P1316" i="13"/>
  <c r="N2220" i="13"/>
  <c r="P190" i="13"/>
  <c r="P457" i="13"/>
  <c r="N854" i="13"/>
  <c r="P973" i="13"/>
  <c r="O671" i="13"/>
  <c r="N803" i="13"/>
  <c r="N990" i="13"/>
  <c r="N869" i="13"/>
  <c r="P510" i="13"/>
  <c r="P413" i="13"/>
  <c r="N677" i="13"/>
  <c r="N3619" i="13"/>
  <c r="N3605" i="13"/>
  <c r="N3915" i="13"/>
  <c r="N3589" i="13"/>
  <c r="N2815" i="13"/>
  <c r="N3530" i="13"/>
  <c r="N2955" i="13"/>
  <c r="N4118" i="13"/>
  <c r="N2819" i="13"/>
  <c r="N2577" i="13"/>
  <c r="N2920" i="13"/>
  <c r="N2591" i="13"/>
  <c r="N2929" i="13"/>
  <c r="N2587" i="13"/>
  <c r="N2824" i="13"/>
  <c r="N2436" i="13"/>
  <c r="P2334" i="13"/>
  <c r="P1793" i="13"/>
  <c r="P1621" i="13"/>
  <c r="P771" i="13"/>
  <c r="N403" i="13"/>
  <c r="P2816" i="13"/>
  <c r="N224" i="13"/>
  <c r="O1072" i="13"/>
  <c r="P1620" i="13"/>
  <c r="P2829" i="13"/>
  <c r="N752" i="13"/>
  <c r="N1392" i="13"/>
  <c r="P1998" i="13"/>
  <c r="O942" i="13"/>
  <c r="N746" i="13"/>
  <c r="P2700" i="13"/>
  <c r="N1488" i="13"/>
  <c r="P1401" i="13"/>
  <c r="O2686" i="13"/>
  <c r="O1029" i="13"/>
  <c r="O1530" i="13"/>
  <c r="N1416" i="13"/>
  <c r="N1770" i="13"/>
  <c r="P550" i="13"/>
  <c r="P916" i="13"/>
  <c r="N2356" i="13"/>
  <c r="N2285" i="13"/>
  <c r="O808" i="13"/>
  <c r="O1704" i="13"/>
  <c r="O450" i="13"/>
  <c r="O2768" i="13"/>
  <c r="N1809" i="13"/>
  <c r="O902" i="13"/>
  <c r="O2249" i="13"/>
  <c r="N996" i="13"/>
  <c r="O1757" i="13"/>
  <c r="N212" i="13"/>
  <c r="P1484" i="13"/>
  <c r="N757" i="13"/>
  <c r="P78" i="13"/>
  <c r="P1346" i="13"/>
  <c r="P592" i="13"/>
  <c r="N1741" i="13"/>
  <c r="N1310" i="13"/>
  <c r="O869" i="13"/>
  <c r="O701" i="13"/>
  <c r="P138" i="13"/>
  <c r="P1388" i="13"/>
  <c r="P572" i="13"/>
  <c r="O1076" i="13"/>
  <c r="N367" i="13"/>
  <c r="N1324" i="13"/>
  <c r="N694" i="13"/>
  <c r="O2593" i="13"/>
  <c r="P1428" i="13"/>
  <c r="O972" i="13"/>
  <c r="P709" i="13"/>
  <c r="O1682" i="13"/>
  <c r="N762" i="13"/>
  <c r="N2070" i="13"/>
  <c r="P1080" i="13"/>
  <c r="P570" i="13"/>
  <c r="N350" i="13"/>
  <c r="O715" i="13"/>
  <c r="O1113" i="13"/>
  <c r="N3757" i="13"/>
  <c r="N1766" i="13"/>
  <c r="P4176" i="13"/>
  <c r="N3328" i="13"/>
  <c r="P4168" i="13"/>
  <c r="O3801" i="13"/>
  <c r="O2251" i="13"/>
  <c r="O3935" i="13"/>
  <c r="O4428" i="13"/>
  <c r="P2450" i="13"/>
  <c r="P2790" i="13"/>
  <c r="P4310" i="13"/>
  <c r="O3207" i="13"/>
  <c r="O2262" i="13"/>
  <c r="N2551" i="13"/>
  <c r="P1495" i="13"/>
  <c r="P1256" i="13"/>
  <c r="P4159" i="13"/>
  <c r="N3740" i="13"/>
  <c r="O2410" i="13"/>
  <c r="O1972" i="13"/>
  <c r="O1054" i="13"/>
  <c r="N3433" i="13"/>
  <c r="N1004" i="13"/>
  <c r="N846" i="13"/>
  <c r="P1191" i="13"/>
  <c r="N2269" i="13"/>
  <c r="O2019" i="13"/>
  <c r="O2887" i="13"/>
  <c r="N2168" i="13"/>
  <c r="O1144" i="13"/>
  <c r="P767" i="13"/>
  <c r="P1522" i="13"/>
  <c r="N1564" i="13"/>
  <c r="N1277" i="13"/>
  <c r="O386" i="13"/>
  <c r="P290" i="13"/>
  <c r="O833" i="13"/>
  <c r="N974" i="13"/>
  <c r="P1270" i="13"/>
  <c r="P2220" i="13"/>
  <c r="N176" i="13"/>
  <c r="N417" i="13"/>
  <c r="N819" i="13"/>
  <c r="N973" i="13"/>
  <c r="N568" i="13"/>
  <c r="N783" i="13"/>
  <c r="P961" i="13"/>
  <c r="N851" i="13"/>
  <c r="O468" i="13"/>
  <c r="P311" i="13"/>
  <c r="N639" i="13"/>
  <c r="N3586" i="13"/>
  <c r="N2843" i="13"/>
  <c r="N2194" i="13"/>
  <c r="N3266" i="13"/>
  <c r="N1518" i="13"/>
  <c r="O1766" i="13"/>
  <c r="N4109" i="13"/>
  <c r="O3328" i="13"/>
  <c r="O3330" i="13"/>
  <c r="P2170" i="13"/>
  <c r="N4436" i="13"/>
  <c r="N3371" i="13"/>
  <c r="O4408" i="13"/>
  <c r="N2321" i="13"/>
  <c r="N2626" i="13"/>
  <c r="O4272" i="13"/>
  <c r="N3039" i="13"/>
  <c r="N2231" i="13"/>
  <c r="N1501" i="13"/>
  <c r="O565" i="13"/>
  <c r="N1256" i="13"/>
  <c r="O4099" i="13"/>
  <c r="N3729" i="13"/>
  <c r="O2401" i="13"/>
  <c r="P1791" i="13"/>
  <c r="P1054" i="13"/>
  <c r="O3417" i="13"/>
  <c r="N987" i="13"/>
  <c r="N579" i="13"/>
  <c r="N1124" i="13"/>
  <c r="P2263" i="13"/>
  <c r="P2019" i="13"/>
  <c r="O2882" i="13"/>
  <c r="O2081" i="13"/>
  <c r="P1144" i="13"/>
  <c r="O532" i="13"/>
  <c r="N1516" i="13"/>
  <c r="N1539" i="13"/>
  <c r="O1277" i="13"/>
  <c r="N328" i="13"/>
  <c r="N213" i="13"/>
  <c r="P779" i="13"/>
  <c r="P806" i="13"/>
  <c r="P1133" i="13"/>
  <c r="N1995" i="13"/>
  <c r="O127" i="13"/>
  <c r="P393" i="13"/>
  <c r="O819" i="13"/>
  <c r="O906" i="13"/>
  <c r="P377" i="13"/>
  <c r="N763" i="13"/>
  <c r="O900" i="13"/>
  <c r="O644" i="13"/>
  <c r="O441" i="13"/>
  <c r="P133" i="13"/>
  <c r="N342" i="13"/>
  <c r="N2976" i="13"/>
  <c r="N3595" i="13"/>
  <c r="N2841" i="13"/>
  <c r="N2574" i="13"/>
  <c r="N2923" i="13"/>
  <c r="N2557" i="13"/>
  <c r="N2198" i="13"/>
  <c r="N2963" i="13"/>
  <c r="N2974" i="13"/>
  <c r="N2959" i="13"/>
  <c r="N3917" i="13"/>
  <c r="N2938" i="13"/>
  <c r="N4258" i="13"/>
  <c r="P1766" i="13"/>
  <c r="N4060" i="13"/>
  <c r="P4074" i="13"/>
  <c r="P3330" i="13"/>
  <c r="N1788" i="13"/>
  <c r="P4312" i="13"/>
  <c r="N3214" i="13"/>
  <c r="P4408" i="13"/>
  <c r="O2321" i="13"/>
  <c r="P2626" i="13"/>
  <c r="P3007" i="13"/>
  <c r="N2779" i="13"/>
  <c r="O2231" i="13"/>
  <c r="P1501" i="13"/>
  <c r="P3634" i="13"/>
  <c r="P302" i="13"/>
  <c r="N4084" i="13"/>
  <c r="P3490" i="13"/>
  <c r="N2236" i="13"/>
  <c r="N1791" i="13"/>
  <c r="O1028" i="13"/>
  <c r="P3412" i="13"/>
  <c r="O987" i="13"/>
  <c r="O579" i="13"/>
  <c r="P1066" i="13"/>
  <c r="O1997" i="13"/>
  <c r="O1958" i="13"/>
  <c r="N2757" i="13"/>
  <c r="P2081" i="13"/>
  <c r="O1115" i="13"/>
  <c r="P532" i="13"/>
  <c r="O1516" i="13"/>
  <c r="N1503" i="13"/>
  <c r="P1277" i="13"/>
  <c r="P1954" i="13"/>
  <c r="N2793" i="13"/>
  <c r="P494" i="13"/>
  <c r="N806" i="13"/>
  <c r="N1133" i="13"/>
  <c r="N1856" i="13"/>
  <c r="P2530" i="13"/>
  <c r="P384" i="13"/>
  <c r="O696" i="13"/>
  <c r="P906" i="13"/>
  <c r="N327" i="13"/>
  <c r="O692" i="13"/>
  <c r="N882" i="13"/>
  <c r="P376" i="13"/>
  <c r="P434" i="13"/>
  <c r="O79" i="13"/>
  <c r="O327" i="13"/>
  <c r="N2406" i="13"/>
  <c r="N2960" i="13"/>
  <c r="N2795" i="13"/>
  <c r="N4205" i="13"/>
  <c r="N3472" i="13"/>
  <c r="N2969" i="13"/>
  <c r="N2865" i="13"/>
  <c r="N3642" i="13"/>
  <c r="N3634" i="13"/>
  <c r="N2407" i="13"/>
  <c r="N2921" i="13"/>
  <c r="N2772" i="13"/>
  <c r="N2861" i="13"/>
  <c r="N2968" i="13"/>
  <c r="N1694" i="13"/>
  <c r="N4278" i="13"/>
  <c r="P4060" i="13"/>
  <c r="N4074" i="13"/>
  <c r="O4402" i="13"/>
  <c r="P2312" i="13"/>
  <c r="N4306" i="13"/>
  <c r="N4021" i="13"/>
  <c r="O3820" i="13"/>
  <c r="N1978" i="13"/>
  <c r="P4407" i="13"/>
  <c r="P2747" i="13"/>
  <c r="P2779" i="13"/>
  <c r="N4172" i="13"/>
  <c r="O677" i="13"/>
  <c r="P3917" i="13"/>
  <c r="O4334" i="13"/>
  <c r="N3849" i="13"/>
  <c r="N3490" i="13"/>
  <c r="O1410" i="13"/>
  <c r="P1393" i="13"/>
  <c r="P997" i="13"/>
  <c r="N1218" i="13"/>
  <c r="N473" i="13"/>
  <c r="P551" i="13"/>
  <c r="P2637" i="13"/>
  <c r="P1975" i="13"/>
  <c r="P1950" i="13"/>
  <c r="O1790" i="13"/>
  <c r="N1729" i="13"/>
  <c r="O856" i="13"/>
  <c r="N951" i="13"/>
  <c r="N1402" i="13"/>
  <c r="P1497" i="13"/>
  <c r="O811" i="13"/>
  <c r="P1798" i="13"/>
  <c r="N2440" i="13"/>
  <c r="O179" i="13"/>
  <c r="N658" i="13"/>
  <c r="P1094" i="13"/>
  <c r="O1060" i="13"/>
  <c r="P2255" i="13"/>
  <c r="N256" i="13"/>
  <c r="O466" i="13"/>
  <c r="N743" i="13"/>
  <c r="N251" i="13"/>
  <c r="N340" i="13"/>
  <c r="N837" i="13"/>
  <c r="O164" i="13"/>
  <c r="O232" i="13"/>
  <c r="O31" i="13"/>
  <c r="N300" i="13"/>
  <c r="N2794" i="13"/>
  <c r="N2811" i="13"/>
  <c r="N2975" i="13"/>
  <c r="N3267" i="13"/>
  <c r="N3602" i="13"/>
  <c r="N3624" i="13"/>
  <c r="N59" i="13"/>
  <c r="N3262" i="13"/>
  <c r="N3575" i="13"/>
  <c r="N2945" i="13"/>
  <c r="N4457" i="13"/>
  <c r="O4170" i="13"/>
  <c r="P4160" i="13"/>
  <c r="O4074" i="13"/>
  <c r="O3907" i="13"/>
  <c r="P4092" i="13"/>
  <c r="N4199" i="13"/>
  <c r="O4021" i="13"/>
  <c r="P3820" i="13"/>
  <c r="O1948" i="13"/>
  <c r="P4395" i="13"/>
  <c r="O2630" i="13"/>
  <c r="N2336" i="13"/>
  <c r="P4119" i="13"/>
  <c r="N1591" i="13"/>
  <c r="P167" i="13"/>
  <c r="O4296" i="13"/>
  <c r="O3849" i="13"/>
  <c r="N3374" i="13"/>
  <c r="P1328" i="13"/>
  <c r="P1310" i="13"/>
  <c r="N861" i="13"/>
  <c r="P1123" i="13"/>
  <c r="O185" i="13"/>
  <c r="O41" i="13"/>
  <c r="N2100" i="13"/>
  <c r="P1887" i="13"/>
  <c r="P1803" i="13"/>
  <c r="P1790" i="13"/>
  <c r="N1623" i="13"/>
  <c r="O821" i="13"/>
  <c r="P927" i="13"/>
  <c r="N1363" i="13"/>
  <c r="N1085" i="13"/>
  <c r="O753" i="13"/>
  <c r="P1774" i="13"/>
  <c r="N2433" i="13"/>
  <c r="N2786" i="13"/>
  <c r="P636" i="13"/>
  <c r="N1094" i="13"/>
  <c r="N1060" i="13"/>
  <c r="P2234" i="13"/>
  <c r="N194" i="13"/>
  <c r="N458" i="13"/>
  <c r="O505" i="13"/>
  <c r="O216" i="13"/>
  <c r="P132" i="13"/>
  <c r="N811" i="13"/>
  <c r="P164" i="13"/>
  <c r="O106" i="13"/>
  <c r="O19" i="13"/>
  <c r="N106" i="13"/>
  <c r="N3408" i="13"/>
  <c r="O4418" i="13"/>
  <c r="N4162" i="13"/>
  <c r="O4117" i="13"/>
  <c r="N4228" i="13"/>
  <c r="P3767" i="13"/>
  <c r="P4036" i="13"/>
  <c r="O4105" i="13"/>
  <c r="N3940" i="13"/>
  <c r="N3792" i="13"/>
  <c r="N1685" i="13"/>
  <c r="O4200" i="13"/>
  <c r="N2622" i="13"/>
  <c r="O2319" i="13"/>
  <c r="O3765" i="13"/>
  <c r="O1591" i="13"/>
  <c r="P4435" i="13"/>
  <c r="O4254" i="13"/>
  <c r="P3849" i="13"/>
  <c r="N2697" i="13"/>
  <c r="O1116" i="13"/>
  <c r="N1262" i="13"/>
  <c r="P861" i="13"/>
  <c r="N432" i="13"/>
  <c r="P102" i="13"/>
  <c r="P41" i="13"/>
  <c r="O2071" i="13"/>
  <c r="N1764" i="13"/>
  <c r="N1744" i="13"/>
  <c r="O1783" i="13"/>
  <c r="O1623" i="13"/>
  <c r="N821" i="13"/>
  <c r="P603" i="13"/>
  <c r="P1349" i="13"/>
  <c r="P1006" i="13"/>
  <c r="P753" i="13"/>
  <c r="O1763" i="13"/>
  <c r="N2376" i="13"/>
  <c r="N2374" i="13"/>
  <c r="P573" i="13"/>
  <c r="O1043" i="13"/>
  <c r="O968" i="13"/>
  <c r="P2145" i="13"/>
  <c r="P194" i="13"/>
  <c r="N313" i="13"/>
  <c r="P352" i="13"/>
  <c r="P216" i="13"/>
  <c r="N40" i="13"/>
  <c r="P717" i="13"/>
  <c r="O159" i="13"/>
  <c r="N26" i="13"/>
  <c r="O945" i="13"/>
  <c r="P31" i="13"/>
  <c r="N2082" i="13"/>
  <c r="N112" i="13"/>
  <c r="N2956" i="13"/>
  <c r="N3471" i="13"/>
  <c r="N2849" i="13"/>
  <c r="N2957" i="13"/>
  <c r="N3625" i="13"/>
  <c r="N3601" i="13"/>
  <c r="N3598" i="13"/>
  <c r="N56" i="13"/>
  <c r="N3952" i="13"/>
  <c r="N2980" i="13"/>
  <c r="N3261" i="13"/>
  <c r="N3584" i="13"/>
  <c r="N3580" i="13"/>
  <c r="N2583" i="13"/>
  <c r="N2556" i="13"/>
  <c r="N2820" i="13"/>
  <c r="O880" i="13"/>
  <c r="O712" i="13"/>
  <c r="P1353" i="13"/>
  <c r="P283" i="13"/>
  <c r="O628" i="13"/>
  <c r="O1957" i="13"/>
  <c r="O1678" i="13"/>
  <c r="N32" i="13"/>
  <c r="P1294" i="13"/>
  <c r="N1802" i="13"/>
  <c r="P282" i="13"/>
  <c r="N976" i="13"/>
  <c r="P1640" i="13"/>
  <c r="N648" i="13"/>
  <c r="P522" i="13"/>
  <c r="N1512" i="13"/>
  <c r="N673" i="13"/>
  <c r="P2620" i="13"/>
  <c r="N1572" i="13"/>
  <c r="N545" i="13"/>
  <c r="O1777" i="13"/>
  <c r="P1725" i="13"/>
  <c r="N1664" i="13"/>
  <c r="P2137" i="13"/>
  <c r="O2306" i="13"/>
  <c r="O1204" i="13"/>
  <c r="N1653" i="13"/>
  <c r="P424" i="13"/>
  <c r="O1645" i="13"/>
  <c r="P2101" i="13"/>
  <c r="N2508" i="13"/>
  <c r="P1561" i="13"/>
  <c r="N801" i="13"/>
  <c r="O1382" i="13"/>
  <c r="N611" i="13"/>
  <c r="N1684" i="13"/>
  <c r="P2412" i="13"/>
  <c r="P1380" i="13"/>
  <c r="P744" i="13"/>
  <c r="O2270" i="13"/>
  <c r="P1218" i="13"/>
  <c r="O442" i="13"/>
  <c r="P1517" i="13"/>
  <c r="N1228" i="13"/>
  <c r="P1544" i="13"/>
  <c r="N291" i="13"/>
  <c r="O1374" i="13"/>
  <c r="O374" i="13"/>
  <c r="O1750" i="13"/>
  <c r="N103" i="13"/>
  <c r="O1754" i="13"/>
  <c r="N1142" i="13"/>
  <c r="N439" i="13"/>
  <c r="P2328" i="13"/>
  <c r="N1226" i="13"/>
  <c r="O761" i="13"/>
  <c r="N749" i="13"/>
  <c r="P830" i="13"/>
  <c r="O2268" i="13"/>
  <c r="P1660" i="13"/>
  <c r="O788" i="13"/>
  <c r="O1033" i="13"/>
  <c r="N1652" i="13"/>
  <c r="O557" i="13"/>
  <c r="O759" i="13"/>
  <c r="N2078" i="13"/>
  <c r="O940" i="13"/>
  <c r="O300" i="13"/>
  <c r="O584" i="13"/>
  <c r="N735" i="13"/>
  <c r="O1304" i="13"/>
  <c r="O563" i="13"/>
  <c r="O1145" i="13"/>
  <c r="O390" i="13"/>
  <c r="N612" i="13"/>
  <c r="N1188" i="13"/>
  <c r="O615" i="13"/>
  <c r="O438" i="13"/>
  <c r="P776" i="13"/>
  <c r="N262" i="13"/>
  <c r="O365" i="13"/>
  <c r="N614" i="13"/>
  <c r="P598" i="13"/>
  <c r="P862" i="13"/>
  <c r="P707" i="13"/>
  <c r="O583" i="13"/>
  <c r="P76" i="13"/>
  <c r="N349" i="13"/>
  <c r="P308" i="13"/>
  <c r="N489" i="13"/>
  <c r="N379" i="13"/>
  <c r="O34" i="13"/>
  <c r="P3801" i="13"/>
  <c r="O4162" i="13"/>
  <c r="N4117" i="13"/>
  <c r="N4174" i="13"/>
  <c r="N3767" i="13"/>
  <c r="N3822" i="13"/>
  <c r="P4091" i="13"/>
  <c r="O3799" i="13"/>
  <c r="P3792" i="13"/>
  <c r="O1535" i="13"/>
  <c r="N3910" i="13"/>
  <c r="P2329" i="13"/>
  <c r="P2319" i="13"/>
  <c r="N3565" i="13"/>
  <c r="N1480" i="13"/>
  <c r="P4409" i="13"/>
  <c r="N3919" i="13"/>
  <c r="O3802" i="13"/>
  <c r="N2600" i="13"/>
  <c r="N1116" i="13"/>
  <c r="N1175" i="13"/>
  <c r="O861" i="13"/>
  <c r="O432" i="13"/>
  <c r="O52" i="13"/>
  <c r="N1777" i="13"/>
  <c r="N2000" i="13"/>
  <c r="N1730" i="13"/>
  <c r="P1723" i="13"/>
  <c r="N1776" i="13"/>
  <c r="P1623" i="13"/>
  <c r="P614" i="13"/>
  <c r="O603" i="13"/>
  <c r="N1349" i="13"/>
  <c r="N993" i="13"/>
  <c r="O722" i="13"/>
  <c r="O1713" i="13"/>
  <c r="O2295" i="13"/>
  <c r="N2341" i="13"/>
  <c r="O573" i="13"/>
  <c r="N842" i="13"/>
  <c r="P968" i="13"/>
  <c r="O2129" i="13"/>
  <c r="O163" i="13"/>
  <c r="O277" i="13"/>
  <c r="O1128" i="13"/>
  <c r="N1472" i="13"/>
  <c r="N1436" i="13"/>
  <c r="N695" i="13"/>
  <c r="N70" i="13"/>
  <c r="N19" i="13"/>
  <c r="O923" i="13"/>
  <c r="P881" i="13"/>
  <c r="N2927" i="13"/>
  <c r="O3311" i="13"/>
  <c r="N3781" i="13"/>
  <c r="O3189" i="13"/>
  <c r="N3356" i="13"/>
  <c r="P3365" i="13"/>
  <c r="N2893" i="13"/>
  <c r="P3762" i="13"/>
  <c r="P2758" i="13"/>
  <c r="P2206" i="13"/>
  <c r="O883" i="13"/>
  <c r="N3174" i="13"/>
  <c r="N2452" i="13"/>
  <c r="O1438" i="13"/>
  <c r="O2247" i="13"/>
  <c r="P4389" i="13"/>
  <c r="P4070" i="13"/>
  <c r="O3774" i="13"/>
  <c r="P1755" i="13"/>
  <c r="P2292" i="13"/>
  <c r="N825" i="13"/>
  <c r="O3898" i="13"/>
  <c r="N3184" i="13"/>
  <c r="O2633" i="13"/>
  <c r="N1026" i="13"/>
  <c r="N1654" i="13"/>
  <c r="P1799" i="13"/>
  <c r="P1273" i="13"/>
  <c r="P1471" i="13"/>
  <c r="P1135" i="13"/>
  <c r="O30" i="13"/>
  <c r="N422" i="13"/>
  <c r="N540" i="13"/>
  <c r="N745" i="13"/>
  <c r="N835" i="13"/>
  <c r="N438" i="13"/>
  <c r="O1139" i="13"/>
  <c r="P1765" i="13"/>
  <c r="N2228" i="13"/>
  <c r="O2451" i="13"/>
  <c r="P766" i="13"/>
  <c r="O947" i="13"/>
  <c r="P1156" i="13"/>
  <c r="N2172" i="13"/>
  <c r="N187" i="13"/>
  <c r="P718" i="13"/>
  <c r="N1286" i="13"/>
  <c r="O1212" i="13"/>
  <c r="N541" i="13"/>
  <c r="O429" i="13"/>
  <c r="P820" i="13"/>
  <c r="N651" i="13"/>
  <c r="P160" i="13"/>
  <c r="N2567" i="13"/>
  <c r="N2563" i="13"/>
  <c r="N2419" i="13"/>
  <c r="N2924" i="13"/>
  <c r="N2582" i="13"/>
  <c r="N3264" i="13"/>
  <c r="N2847" i="13"/>
  <c r="N3599" i="13"/>
  <c r="N2839" i="13"/>
  <c r="N2578" i="13"/>
  <c r="N3581" i="13"/>
  <c r="P2573" i="13"/>
  <c r="N3044" i="13"/>
  <c r="P2889" i="13"/>
  <c r="N1642" i="13"/>
  <c r="P3043" i="13"/>
  <c r="P1413" i="13"/>
  <c r="N522" i="13"/>
  <c r="O1081" i="13"/>
  <c r="N4394" i="13"/>
  <c r="P3186" i="13"/>
  <c r="O4240" i="13"/>
  <c r="N3289" i="13"/>
  <c r="O2101" i="13"/>
  <c r="O3911" i="13"/>
  <c r="P3808" i="13"/>
  <c r="N269" i="13"/>
  <c r="O1733" i="13"/>
  <c r="N685" i="13"/>
  <c r="N800" i="13"/>
  <c r="N1061" i="13"/>
  <c r="O292" i="13"/>
  <c r="O1335" i="13"/>
  <c r="O1122" i="13"/>
  <c r="O2437" i="13"/>
  <c r="O962" i="13"/>
  <c r="O936" i="13"/>
  <c r="O1264" i="13"/>
  <c r="O864" i="13"/>
  <c r="N323" i="13"/>
  <c r="P918" i="13"/>
  <c r="O693" i="13"/>
  <c r="N3270" i="13"/>
  <c r="N3914" i="13"/>
  <c r="N3916" i="13"/>
  <c r="N3578" i="13"/>
  <c r="N2149" i="13"/>
  <c r="N3583" i="13"/>
  <c r="N3258" i="13"/>
  <c r="N3257" i="13"/>
  <c r="N2822" i="13"/>
  <c r="N3501" i="13"/>
  <c r="N2864" i="13"/>
  <c r="N2334" i="13"/>
  <c r="N1668" i="13"/>
  <c r="O1434" i="13"/>
  <c r="O283" i="13"/>
  <c r="P628" i="13"/>
  <c r="P1322" i="13"/>
  <c r="O218" i="13"/>
  <c r="N2372" i="13"/>
  <c r="P2858" i="13"/>
  <c r="O752" i="13"/>
  <c r="O1392" i="13"/>
  <c r="P1697" i="13"/>
  <c r="O648" i="13"/>
  <c r="O478" i="13"/>
  <c r="O2449" i="13"/>
  <c r="P2750" i="13"/>
  <c r="N1157" i="13"/>
  <c r="P1261" i="13"/>
  <c r="N1530" i="13"/>
  <c r="P1416" i="13"/>
  <c r="N1761" i="13"/>
  <c r="P2256" i="13"/>
  <c r="O1326" i="13"/>
  <c r="O1065" i="13"/>
  <c r="N1556" i="13"/>
  <c r="P1048" i="13"/>
  <c r="N970" i="13"/>
  <c r="P2773" i="13"/>
  <c r="O1809" i="13"/>
  <c r="P892" i="13"/>
  <c r="P1412" i="13"/>
  <c r="O569" i="13"/>
  <c r="O1194" i="13"/>
  <c r="N1634" i="13"/>
  <c r="N832" i="13"/>
  <c r="N191" i="13"/>
  <c r="N1420" i="13"/>
  <c r="O592" i="13"/>
  <c r="P1721" i="13"/>
  <c r="O1228" i="13"/>
  <c r="P1409" i="13"/>
  <c r="P1662" i="13"/>
  <c r="P824" i="13"/>
  <c r="P1360" i="13"/>
  <c r="N1369" i="13"/>
  <c r="P577" i="13"/>
  <c r="P1298" i="13"/>
  <c r="P671" i="13"/>
  <c r="N2328" i="13"/>
  <c r="N1201" i="13"/>
  <c r="O601" i="13"/>
  <c r="O493" i="13"/>
  <c r="O1182" i="13"/>
  <c r="P2318" i="13"/>
  <c r="N1132" i="13"/>
  <c r="N462" i="13"/>
  <c r="N72" i="13"/>
  <c r="P580" i="13"/>
  <c r="N730" i="13"/>
  <c r="O1728" i="13"/>
  <c r="N926" i="13"/>
  <c r="P1422" i="13"/>
  <c r="N1552" i="13"/>
  <c r="P385" i="13"/>
  <c r="N1040" i="13"/>
  <c r="O1564" i="13"/>
  <c r="N857" i="13"/>
  <c r="O841" i="13"/>
  <c r="O1452" i="13"/>
  <c r="N797" i="13"/>
  <c r="O102" i="13"/>
  <c r="N817" i="13"/>
  <c r="O499" i="13"/>
  <c r="O518" i="13"/>
  <c r="N713" i="13"/>
  <c r="P639" i="13"/>
  <c r="O789" i="13"/>
  <c r="P691" i="13"/>
  <c r="O554" i="13"/>
  <c r="P787" i="13"/>
  <c r="N86" i="13"/>
  <c r="N306" i="13"/>
  <c r="N309" i="13"/>
  <c r="P108" i="13"/>
  <c r="P26" i="13"/>
  <c r="P4417" i="13"/>
  <c r="N1390" i="13"/>
  <c r="O1549" i="13"/>
  <c r="O1413" i="13"/>
  <c r="P2807" i="13"/>
  <c r="N4238" i="13"/>
  <c r="N3722" i="13"/>
  <c r="N3179" i="13"/>
  <c r="O3758" i="13"/>
  <c r="P3204" i="13"/>
  <c r="P4370" i="13"/>
  <c r="P3902" i="13"/>
  <c r="N3758" i="13"/>
  <c r="P260" i="13"/>
  <c r="P1423" i="13"/>
  <c r="O649" i="13"/>
  <c r="P30" i="13"/>
  <c r="P540" i="13"/>
  <c r="N1805" i="13"/>
  <c r="N903" i="13"/>
  <c r="O992" i="13"/>
  <c r="N2302" i="13"/>
  <c r="N947" i="13"/>
  <c r="O901" i="13"/>
  <c r="N1258" i="13"/>
  <c r="N864" i="13"/>
  <c r="O323" i="13"/>
  <c r="P784" i="13"/>
  <c r="O593" i="13"/>
  <c r="N2771" i="13"/>
  <c r="N3265" i="13"/>
  <c r="N2797" i="13"/>
  <c r="N2857" i="13"/>
  <c r="N3951" i="13"/>
  <c r="N3230" i="13"/>
  <c r="N3077" i="13"/>
  <c r="N2584" i="13"/>
  <c r="O2334" i="13"/>
  <c r="O1668" i="13"/>
  <c r="P1434" i="13"/>
  <c r="O2698" i="13"/>
  <c r="N1461" i="13"/>
  <c r="O948" i="13"/>
  <c r="N2848" i="13"/>
  <c r="P2372" i="13"/>
  <c r="N2858" i="13"/>
  <c r="P752" i="13"/>
  <c r="O986" i="13"/>
  <c r="N1697" i="13"/>
  <c r="P648" i="13"/>
  <c r="P478" i="13"/>
  <c r="N2449" i="13"/>
  <c r="O1493" i="13"/>
  <c r="O1157" i="13"/>
  <c r="N1261" i="13"/>
  <c r="P1530" i="13"/>
  <c r="N254" i="13"/>
  <c r="O1685" i="13"/>
  <c r="N2137" i="13"/>
  <c r="P1326" i="13"/>
  <c r="N1065" i="13"/>
  <c r="P1556" i="13"/>
  <c r="O2709" i="13"/>
  <c r="O970" i="13"/>
  <c r="O2773" i="13"/>
  <c r="P1809" i="13"/>
  <c r="P801" i="13"/>
  <c r="P1382" i="13"/>
  <c r="N569" i="13"/>
  <c r="P1194" i="13"/>
  <c r="O1634" i="13"/>
  <c r="O832" i="13"/>
  <c r="O191" i="13"/>
  <c r="P1420" i="13"/>
  <c r="P482" i="13"/>
  <c r="P1702" i="13"/>
  <c r="P1228" i="13"/>
  <c r="N1253" i="13"/>
  <c r="O1102" i="13"/>
  <c r="N2438" i="13"/>
  <c r="O1314" i="13"/>
  <c r="O1369" i="13"/>
  <c r="N577" i="13"/>
  <c r="O1298" i="13"/>
  <c r="O652" i="13"/>
  <c r="O2309" i="13"/>
  <c r="O1201" i="13"/>
  <c r="N451" i="13"/>
  <c r="N2324" i="13"/>
  <c r="P1182" i="13"/>
  <c r="O2318" i="13"/>
  <c r="P1132" i="13"/>
  <c r="P462" i="13"/>
  <c r="O72" i="13"/>
  <c r="P557" i="13"/>
  <c r="O660" i="13"/>
  <c r="N1700" i="13"/>
  <c r="O926" i="13"/>
  <c r="O1284" i="13"/>
  <c r="O1552" i="13"/>
  <c r="O385" i="13"/>
  <c r="N796" i="13"/>
  <c r="O1524" i="13"/>
  <c r="N810" i="13"/>
  <c r="P841" i="13"/>
  <c r="N1372" i="13"/>
  <c r="O797" i="13"/>
  <c r="N858" i="13"/>
  <c r="O817" i="13"/>
  <c r="P499" i="13"/>
  <c r="P518" i="13"/>
  <c r="O713" i="13"/>
  <c r="N598" i="13"/>
  <c r="P789" i="13"/>
  <c r="N607" i="13"/>
  <c r="N544" i="13"/>
  <c r="P723" i="13"/>
  <c r="O86" i="13"/>
  <c r="P306" i="13"/>
  <c r="N290" i="13"/>
  <c r="O36" i="13"/>
  <c r="O22" i="13"/>
  <c r="N1816" i="13"/>
  <c r="P868" i="13"/>
  <c r="P1500" i="13"/>
  <c r="O85" i="13"/>
  <c r="P3619" i="13"/>
  <c r="P2800" i="13"/>
  <c r="O2756" i="13"/>
  <c r="O2327" i="13"/>
  <c r="P3747" i="13"/>
  <c r="O3187" i="13"/>
  <c r="O4220" i="13"/>
  <c r="O3834" i="13"/>
  <c r="P432" i="13"/>
  <c r="P177" i="13"/>
  <c r="P3203" i="13"/>
  <c r="N649" i="13"/>
  <c r="N2080" i="13"/>
  <c r="O540" i="13"/>
  <c r="N1617" i="13"/>
  <c r="P663" i="13"/>
  <c r="P985" i="13"/>
  <c r="P2233" i="13"/>
  <c r="O918" i="13"/>
  <c r="N117" i="13"/>
  <c r="P1091" i="13"/>
  <c r="P864" i="13"/>
  <c r="P323" i="13"/>
  <c r="P768" i="13"/>
  <c r="N220" i="13"/>
  <c r="N2810" i="13"/>
  <c r="N2961" i="13"/>
  <c r="N3428" i="13"/>
  <c r="N2931" i="13"/>
  <c r="P2590" i="13"/>
  <c r="N4212" i="13"/>
  <c r="N3430" i="13"/>
  <c r="N58" i="13"/>
  <c r="N2802" i="13"/>
  <c r="N2862" i="13"/>
  <c r="N2136" i="13"/>
  <c r="O1248" i="13"/>
  <c r="O1328" i="13"/>
  <c r="O1353" i="13"/>
  <c r="N2698" i="13"/>
  <c r="O1461" i="13"/>
  <c r="N948" i="13"/>
  <c r="P2848" i="13"/>
  <c r="O2338" i="13"/>
  <c r="N2829" i="13"/>
  <c r="N364" i="13"/>
  <c r="P986" i="13"/>
  <c r="O1697" i="13"/>
  <c r="N378" i="13"/>
  <c r="P444" i="13"/>
  <c r="P2449" i="13"/>
  <c r="P1493" i="13"/>
  <c r="P1157" i="13"/>
  <c r="O1261" i="13"/>
  <c r="N23" i="13"/>
  <c r="O254" i="13"/>
  <c r="N1670" i="13"/>
  <c r="N1597" i="13"/>
  <c r="N427" i="13"/>
  <c r="N2850" i="13"/>
  <c r="O1441" i="13"/>
  <c r="P2709" i="13"/>
  <c r="P970" i="13"/>
  <c r="N2638" i="13"/>
  <c r="P1690" i="13"/>
  <c r="O801" i="13"/>
  <c r="N1302" i="13"/>
  <c r="P569" i="13"/>
  <c r="O616" i="13"/>
  <c r="O1550" i="13"/>
  <c r="N775" i="13"/>
  <c r="N78" i="13"/>
  <c r="O1346" i="13"/>
  <c r="N482" i="13"/>
  <c r="N1702" i="13"/>
  <c r="N1158" i="13"/>
  <c r="O1253" i="13"/>
  <c r="P1102" i="13"/>
  <c r="P2438" i="13"/>
  <c r="P1314" i="13"/>
  <c r="O1232" i="13"/>
  <c r="O367" i="13"/>
  <c r="O1172" i="13"/>
  <c r="P652" i="13"/>
  <c r="P2309" i="13"/>
  <c r="P1201" i="13"/>
  <c r="P451" i="13"/>
  <c r="O2324" i="13"/>
  <c r="P812" i="13"/>
  <c r="P2133" i="13"/>
  <c r="P938" i="13"/>
  <c r="O462" i="13"/>
  <c r="P72" i="13"/>
  <c r="N557" i="13"/>
  <c r="N660" i="13"/>
  <c r="O1700" i="13"/>
  <c r="N874" i="13"/>
  <c r="P1284" i="13"/>
  <c r="N1397" i="13"/>
  <c r="N385" i="13"/>
  <c r="P796" i="13"/>
  <c r="O1436" i="13"/>
  <c r="O755" i="13"/>
  <c r="N676" i="13"/>
  <c r="N1325" i="13"/>
  <c r="N786" i="13"/>
  <c r="O858" i="13"/>
  <c r="P817" i="13"/>
  <c r="N278" i="13"/>
  <c r="N365" i="13"/>
  <c r="O614" i="13"/>
  <c r="O556" i="13"/>
  <c r="N702" i="13"/>
  <c r="O607" i="13"/>
  <c r="O544" i="13"/>
  <c r="O708" i="13"/>
  <c r="N543" i="13"/>
  <c r="P674" i="13"/>
  <c r="O290" i="13"/>
  <c r="P36" i="13"/>
  <c r="O3749" i="13"/>
  <c r="N3189" i="13"/>
  <c r="P1433" i="13"/>
  <c r="P2824" i="13"/>
  <c r="N4397" i="13"/>
  <c r="O2975" i="13"/>
  <c r="P2452" i="13"/>
  <c r="P2335" i="13"/>
  <c r="N3725" i="13"/>
  <c r="O1359" i="13"/>
  <c r="P4215" i="13"/>
  <c r="P3537" i="13"/>
  <c r="P2708" i="13"/>
  <c r="O177" i="13"/>
  <c r="P3087" i="13"/>
  <c r="N597" i="13"/>
  <c r="P2080" i="13"/>
  <c r="N474" i="13"/>
  <c r="P993" i="13"/>
  <c r="O471" i="13"/>
  <c r="O956" i="13"/>
  <c r="O2233" i="13"/>
  <c r="P911" i="13"/>
  <c r="N104" i="13"/>
  <c r="N1073" i="13"/>
  <c r="N850" i="13"/>
  <c r="N310" i="13"/>
  <c r="N755" i="13"/>
  <c r="P127" i="13"/>
  <c r="N2435" i="13"/>
  <c r="N3591" i="13"/>
  <c r="N2918" i="13"/>
  <c r="N2845" i="13"/>
  <c r="N3626" i="13"/>
  <c r="N2569" i="13"/>
  <c r="N3551" i="13"/>
  <c r="O2420" i="13"/>
  <c r="N3742" i="13"/>
  <c r="P4172" i="13"/>
  <c r="O892" i="13"/>
  <c r="P2188" i="13"/>
  <c r="N2303" i="13"/>
  <c r="N2301" i="13"/>
  <c r="N3708" i="13"/>
  <c r="P1306" i="13"/>
  <c r="N4156" i="13"/>
  <c r="P3299" i="13"/>
  <c r="N2486" i="13"/>
  <c r="N1734" i="13"/>
  <c r="P3083" i="13"/>
  <c r="O597" i="13"/>
  <c r="O1981" i="13"/>
  <c r="P271" i="13"/>
  <c r="N964" i="13"/>
  <c r="O395" i="13"/>
  <c r="P956" i="13"/>
  <c r="N1996" i="13"/>
  <c r="N705" i="13"/>
  <c r="N1745" i="13"/>
  <c r="N773" i="13"/>
  <c r="O850" i="13"/>
  <c r="O257" i="13"/>
  <c r="O742" i="13"/>
  <c r="P111" i="13"/>
  <c r="N2575" i="13"/>
  <c r="N172" i="13"/>
  <c r="N3256" i="13"/>
  <c r="N2443" i="13"/>
  <c r="N2457" i="13"/>
  <c r="N2431" i="13"/>
  <c r="N3582" i="13"/>
  <c r="N3564" i="13"/>
  <c r="N2965" i="13"/>
  <c r="N2421" i="13"/>
  <c r="N2844" i="13"/>
  <c r="O1136" i="13"/>
  <c r="P712" i="13"/>
  <c r="O267" i="13"/>
  <c r="N2636" i="13"/>
  <c r="P656" i="13"/>
  <c r="N681" i="13"/>
  <c r="O1773" i="13"/>
  <c r="N1620" i="13"/>
  <c r="P2254" i="13"/>
  <c r="P364" i="13"/>
  <c r="O976" i="13"/>
  <c r="N1453" i="13"/>
  <c r="O1430" i="13"/>
  <c r="O444" i="13"/>
  <c r="O1125" i="13"/>
  <c r="P1030" i="13"/>
  <c r="O1010" i="13"/>
  <c r="O3551" i="13"/>
  <c r="N2624" i="13"/>
  <c r="O3742" i="13"/>
  <c r="N4158" i="13"/>
  <c r="N892" i="13"/>
  <c r="O3723" i="13"/>
  <c r="O2303" i="13"/>
  <c r="N476" i="13"/>
  <c r="P4373" i="13"/>
  <c r="O1306" i="13"/>
  <c r="P4151" i="13"/>
  <c r="P3212" i="13"/>
  <c r="O2007" i="13"/>
  <c r="O1734" i="13"/>
  <c r="P3079" i="13"/>
  <c r="P597" i="13"/>
  <c r="P1981" i="13"/>
  <c r="N128" i="13"/>
  <c r="P835" i="13"/>
  <c r="N1179" i="13"/>
  <c r="N956" i="13"/>
  <c r="N1615" i="13"/>
  <c r="P705" i="13"/>
  <c r="N1130" i="13"/>
  <c r="N718" i="13"/>
  <c r="P843" i="13"/>
  <c r="P257" i="13"/>
  <c r="O714" i="13"/>
  <c r="N3245" i="13"/>
  <c r="N3913" i="13"/>
  <c r="N3263" i="13"/>
  <c r="N2958" i="13"/>
  <c r="N2979" i="13"/>
  <c r="N3206" i="13"/>
  <c r="N3627" i="13"/>
  <c r="N3606" i="13"/>
  <c r="N2558" i="13"/>
  <c r="N2770" i="13"/>
  <c r="N2206" i="13"/>
  <c r="N2800" i="13"/>
  <c r="P1136" i="13"/>
  <c r="N454" i="13"/>
  <c r="P267" i="13"/>
  <c r="P2636" i="13"/>
  <c r="P418" i="13"/>
  <c r="O681" i="13"/>
  <c r="P1773" i="13"/>
  <c r="O1620" i="13"/>
  <c r="N2254" i="13"/>
  <c r="N282" i="13"/>
  <c r="P905" i="13"/>
  <c r="O1453" i="13"/>
  <c r="P1430" i="13"/>
  <c r="P369" i="13"/>
  <c r="N1014" i="13"/>
  <c r="N1030" i="13"/>
  <c r="P1010" i="13"/>
  <c r="N774" i="13"/>
  <c r="O2253" i="13"/>
  <c r="N1725" i="13"/>
  <c r="N1541" i="13"/>
  <c r="O687" i="13"/>
  <c r="N2277" i="13"/>
  <c r="P2633" i="13"/>
  <c r="O897" i="13"/>
  <c r="P1704" i="13"/>
  <c r="O71" i="13"/>
  <c r="N2513" i="13"/>
  <c r="O1512" i="13"/>
  <c r="P699" i="13"/>
  <c r="N1272" i="13"/>
  <c r="O2073" i="13"/>
  <c r="P567" i="13"/>
  <c r="O1540" i="13"/>
  <c r="O757" i="13"/>
  <c r="P2833" i="13"/>
  <c r="N1280" i="13"/>
  <c r="P442" i="13"/>
  <c r="O1498" i="13"/>
  <c r="O1108" i="13"/>
  <c r="P1222" i="13"/>
  <c r="P924" i="13"/>
  <c r="P1656" i="13"/>
  <c r="O572" i="13"/>
  <c r="N1076" i="13"/>
  <c r="O2025" i="13"/>
  <c r="P1142" i="13"/>
  <c r="O404" i="13"/>
  <c r="N2186" i="13"/>
  <c r="N1066" i="13"/>
  <c r="P373" i="13"/>
  <c r="N1894" i="13"/>
  <c r="P762" i="13"/>
  <c r="O1814" i="13"/>
  <c r="P928" i="13"/>
  <c r="P1033" i="13"/>
  <c r="P1624" i="13"/>
  <c r="N1738" i="13"/>
  <c r="O591" i="13"/>
  <c r="P1502" i="13"/>
  <c r="O803" i="13"/>
  <c r="O1012" i="13"/>
  <c r="N1317" i="13"/>
  <c r="N353" i="13"/>
  <c r="P764" i="13"/>
  <c r="O1274" i="13"/>
  <c r="P452" i="13"/>
  <c r="P664" i="13"/>
  <c r="N1246" i="13"/>
  <c r="P747" i="13"/>
  <c r="O659" i="13"/>
  <c r="N765" i="13"/>
  <c r="N119" i="13"/>
  <c r="O359" i="13"/>
  <c r="N575" i="13"/>
  <c r="O531" i="13"/>
  <c r="O504" i="13"/>
  <c r="N483" i="13"/>
  <c r="P520" i="13"/>
  <c r="N703" i="13"/>
  <c r="N405" i="13"/>
  <c r="P170" i="13"/>
  <c r="N182" i="13"/>
  <c r="P579" i="13"/>
  <c r="P3488" i="13"/>
  <c r="O2624" i="13"/>
  <c r="P4076" i="13"/>
  <c r="P4078" i="13"/>
  <c r="P3257" i="13"/>
  <c r="P3723" i="13"/>
  <c r="P2303" i="13"/>
  <c r="P476" i="13"/>
  <c r="P4099" i="13"/>
  <c r="O1229" i="13"/>
  <c r="P3486" i="13"/>
  <c r="N3200" i="13"/>
  <c r="P1969" i="13"/>
  <c r="O1654" i="13"/>
  <c r="P1331" i="13"/>
  <c r="O453" i="13"/>
  <c r="N1778" i="13"/>
  <c r="N1644" i="13"/>
  <c r="N107" i="13"/>
  <c r="O1179" i="13"/>
  <c r="N839" i="13"/>
  <c r="N1604" i="13"/>
  <c r="O555" i="13"/>
  <c r="O1070" i="13"/>
  <c r="N675" i="13"/>
  <c r="P1317" i="13"/>
  <c r="O180" i="13"/>
  <c r="N683" i="13"/>
  <c r="N2801" i="13"/>
  <c r="N2966" i="13"/>
  <c r="N3638" i="13"/>
  <c r="N4231" i="13"/>
  <c r="N3209" i="13"/>
  <c r="N3254" i="13"/>
  <c r="N3260" i="13"/>
  <c r="N2197" i="13"/>
  <c r="N2067" i="13"/>
  <c r="N2859" i="13"/>
  <c r="N2570" i="13"/>
  <c r="N2836" i="13"/>
  <c r="N2420" i="13"/>
  <c r="N1136" i="13"/>
  <c r="O454" i="13"/>
  <c r="P2313" i="13"/>
  <c r="O2636" i="13"/>
  <c r="N418" i="13"/>
  <c r="P681" i="13"/>
  <c r="O1333" i="13"/>
  <c r="O1352" i="13"/>
  <c r="O2074" i="13"/>
  <c r="O282" i="13"/>
  <c r="N905" i="13"/>
  <c r="P1396" i="13"/>
  <c r="P836" i="13"/>
  <c r="N369" i="13"/>
  <c r="O1014" i="13"/>
  <c r="O1030" i="13"/>
  <c r="P2686" i="13"/>
  <c r="O774" i="13"/>
  <c r="P2253" i="13"/>
  <c r="O1174" i="13"/>
  <c r="N1318" i="13"/>
  <c r="P687" i="13"/>
  <c r="P2277" i="13"/>
  <c r="O2585" i="13"/>
  <c r="P897" i="13"/>
  <c r="N2814" i="13"/>
  <c r="N71" i="13"/>
  <c r="P2513" i="13"/>
  <c r="O1481" i="13"/>
  <c r="N645" i="13"/>
  <c r="P1272" i="13"/>
  <c r="P2073" i="13"/>
  <c r="O567" i="13"/>
  <c r="P1540" i="13"/>
  <c r="P757" i="13"/>
  <c r="O2550" i="13"/>
  <c r="O1218" i="13"/>
  <c r="O430" i="13"/>
  <c r="P1498" i="13"/>
  <c r="N1108" i="13"/>
  <c r="O1168" i="13"/>
  <c r="N375" i="13"/>
  <c r="N1388" i="13"/>
  <c r="N572" i="13"/>
  <c r="P394" i="13"/>
  <c r="P2025" i="13"/>
  <c r="N889" i="13"/>
  <c r="P404" i="13"/>
  <c r="O1893" i="13"/>
  <c r="O1056" i="13"/>
  <c r="N373" i="13"/>
  <c r="O1894" i="13"/>
  <c r="O524" i="13"/>
  <c r="P1666" i="13"/>
  <c r="P888" i="13"/>
  <c r="O844" i="13"/>
  <c r="O1130" i="13"/>
  <c r="O1738" i="13"/>
  <c r="P533" i="13"/>
  <c r="O1492" i="13"/>
  <c r="N647" i="13"/>
  <c r="N1012" i="13"/>
  <c r="O1317" i="13"/>
  <c r="N326" i="13"/>
  <c r="O764" i="13"/>
  <c r="N1241" i="13"/>
  <c r="O440" i="13"/>
  <c r="O664" i="13"/>
  <c r="N1224" i="13"/>
  <c r="O705" i="13"/>
  <c r="P438" i="13"/>
  <c r="O765" i="13"/>
  <c r="O119" i="13"/>
  <c r="P359" i="13"/>
  <c r="O575" i="13"/>
  <c r="P453" i="13"/>
  <c r="P504" i="13"/>
  <c r="P483" i="13"/>
  <c r="P485" i="13"/>
  <c r="P703" i="13"/>
  <c r="P405" i="13"/>
  <c r="N51" i="13"/>
  <c r="O182" i="13"/>
  <c r="O514" i="13"/>
  <c r="O3488" i="13"/>
  <c r="N2487" i="13"/>
  <c r="O3745" i="13"/>
  <c r="O3947" i="13"/>
  <c r="O3579" i="13"/>
  <c r="N3723" i="13"/>
  <c r="N1732" i="13"/>
  <c r="P2584" i="13"/>
  <c r="P4037" i="13"/>
  <c r="O2199" i="13"/>
  <c r="P3418" i="13"/>
  <c r="P2913" i="13"/>
  <c r="O1821" i="13"/>
  <c r="P2237" i="13"/>
  <c r="N1273" i="13"/>
  <c r="N3710" i="13"/>
  <c r="P1778" i="13"/>
  <c r="N1632" i="13"/>
  <c r="P1684" i="13"/>
  <c r="P1139" i="13"/>
  <c r="N2330" i="13"/>
  <c r="P1604" i="13"/>
  <c r="P326" i="13"/>
  <c r="P1070" i="13"/>
  <c r="O675" i="13"/>
  <c r="O1312" i="13"/>
  <c r="O979" i="13"/>
  <c r="P677" i="13"/>
  <c r="N2851" i="13"/>
  <c r="N1993" i="13"/>
  <c r="N3593" i="13"/>
  <c r="N3592" i="13"/>
  <c r="N3635" i="13"/>
  <c r="P3080" i="13"/>
  <c r="N2305" i="13"/>
  <c r="P2625" i="13"/>
  <c r="O3370" i="13"/>
  <c r="N1411" i="13"/>
  <c r="P3377" i="13"/>
  <c r="N582" i="13"/>
  <c r="P2556" i="13"/>
  <c r="O3403" i="13"/>
  <c r="N1755" i="13"/>
  <c r="O3168" i="13"/>
  <c r="O2746" i="13"/>
  <c r="P1821" i="13"/>
  <c r="O2141" i="13"/>
  <c r="N1182" i="13"/>
  <c r="N1677" i="13"/>
  <c r="N1688" i="13"/>
  <c r="N1351" i="13"/>
  <c r="N1509" i="13"/>
  <c r="N1139" i="13"/>
  <c r="P2314" i="13"/>
  <c r="N1490" i="13"/>
  <c r="N199" i="13"/>
  <c r="O1035" i="13"/>
  <c r="P675" i="13"/>
  <c r="O1141" i="13"/>
  <c r="O33" i="13"/>
  <c r="O521" i="13"/>
  <c r="N4213" i="13"/>
  <c r="N3590" i="13"/>
  <c r="N3231" i="13"/>
  <c r="N3045" i="13"/>
  <c r="N2806" i="13"/>
  <c r="N2971" i="13"/>
  <c r="N2430" i="13"/>
  <c r="N2571" i="13"/>
  <c r="N3571" i="13"/>
  <c r="N2585" i="13"/>
  <c r="N2565" i="13"/>
  <c r="P880" i="13"/>
  <c r="N2453" i="13"/>
  <c r="N2089" i="13"/>
  <c r="P2244" i="13"/>
  <c r="N38" i="13"/>
  <c r="P537" i="13"/>
  <c r="N1072" i="13"/>
  <c r="P1352" i="13"/>
  <c r="P1802" i="13"/>
  <c r="P2592" i="13"/>
  <c r="P845" i="13"/>
  <c r="O1362" i="13"/>
  <c r="O836" i="13"/>
  <c r="N270" i="13"/>
  <c r="O886" i="13"/>
  <c r="N756" i="13"/>
  <c r="O2629" i="13"/>
  <c r="O545" i="13"/>
  <c r="P1225" i="13"/>
  <c r="P1174" i="13"/>
  <c r="P1318" i="13"/>
  <c r="P1592" i="13"/>
  <c r="N2784" i="13"/>
  <c r="N2345" i="13"/>
  <c r="P808" i="13"/>
  <c r="O2785" i="13"/>
  <c r="N2101" i="13"/>
  <c r="N2414" i="13"/>
  <c r="N1481" i="13"/>
  <c r="N623" i="13"/>
  <c r="N1200" i="13"/>
  <c r="P1854" i="13"/>
  <c r="O407" i="13"/>
  <c r="N1400" i="13"/>
  <c r="O751" i="13"/>
  <c r="P2550" i="13"/>
  <c r="P1124" i="13"/>
  <c r="N423" i="13"/>
  <c r="P4055" i="13"/>
  <c r="N2287" i="13"/>
  <c r="P2127" i="13"/>
  <c r="O211" i="13"/>
  <c r="O1411" i="13"/>
  <c r="P3369" i="13"/>
  <c r="P469" i="13"/>
  <c r="P4461" i="13"/>
  <c r="O2620" i="13"/>
  <c r="P1613" i="13"/>
  <c r="P1116" i="13"/>
  <c r="N2548" i="13"/>
  <c r="N1184" i="13"/>
  <c r="O2013" i="13"/>
  <c r="N972" i="13"/>
  <c r="O1300" i="13"/>
  <c r="N1675" i="13"/>
  <c r="O1344" i="13"/>
  <c r="N1447" i="13"/>
  <c r="P1029" i="13"/>
  <c r="N1796" i="13"/>
  <c r="O766" i="13"/>
  <c r="P199" i="13"/>
  <c r="N1035" i="13"/>
  <c r="N615" i="13"/>
  <c r="O818" i="13"/>
  <c r="P448" i="13"/>
  <c r="N431" i="13"/>
  <c r="N2946" i="13"/>
  <c r="N2855" i="13"/>
  <c r="N3576" i="13"/>
  <c r="N57" i="13"/>
  <c r="N2813" i="13"/>
  <c r="N2842" i="13"/>
  <c r="N2817" i="13"/>
  <c r="N3241" i="13"/>
  <c r="N3623" i="13"/>
  <c r="N4030" i="13"/>
  <c r="O2287" i="13"/>
  <c r="N2127" i="13"/>
  <c r="P211" i="13"/>
  <c r="O2568" i="13"/>
  <c r="N3793" i="13"/>
  <c r="N440" i="13"/>
  <c r="P3185" i="13"/>
  <c r="O2323" i="13"/>
  <c r="N1613" i="13"/>
  <c r="P1028" i="13"/>
  <c r="P2548" i="13"/>
  <c r="P1167" i="13"/>
  <c r="P2013" i="13"/>
  <c r="N588" i="13"/>
  <c r="O1127" i="13"/>
  <c r="P502" i="13"/>
  <c r="N1344" i="13"/>
  <c r="P1421" i="13"/>
  <c r="P998" i="13"/>
  <c r="O1599" i="13"/>
  <c r="N766" i="13"/>
  <c r="O199" i="13"/>
  <c r="O1008" i="13"/>
  <c r="P116" i="13"/>
  <c r="O723" i="13"/>
  <c r="O101" i="13"/>
  <c r="P870" i="13"/>
  <c r="N3523" i="13"/>
  <c r="N2202" i="13"/>
  <c r="N55" i="13"/>
  <c r="N3588" i="13"/>
  <c r="N2590" i="13"/>
  <c r="N3596" i="13"/>
  <c r="N2973" i="13"/>
  <c r="N2948" i="13"/>
  <c r="N2866" i="13"/>
  <c r="N3427" i="13"/>
  <c r="N2846" i="13"/>
  <c r="N2852" i="13"/>
  <c r="P2704" i="13"/>
  <c r="O2308" i="13"/>
  <c r="P2089" i="13"/>
  <c r="O793" i="13"/>
  <c r="O38" i="13"/>
  <c r="P224" i="13"/>
  <c r="N398" i="13"/>
  <c r="O1294" i="13"/>
  <c r="P1626" i="13"/>
  <c r="O2442" i="13"/>
  <c r="O845" i="13"/>
  <c r="P1257" i="13"/>
  <c r="N1602" i="13"/>
  <c r="N2700" i="13"/>
  <c r="O1488" i="13"/>
  <c r="P2837" i="13"/>
  <c r="P2077" i="13"/>
  <c r="O490" i="13"/>
  <c r="O716" i="13"/>
  <c r="O2166" i="13"/>
  <c r="O600" i="13"/>
  <c r="O1460" i="13"/>
  <c r="N2581" i="13"/>
  <c r="O2285" i="13"/>
  <c r="P657" i="13"/>
  <c r="P1645" i="13"/>
  <c r="N1618" i="13"/>
  <c r="N2340" i="13"/>
  <c r="N1446" i="13"/>
  <c r="O623" i="13"/>
  <c r="O1121" i="13"/>
  <c r="N1757" i="13"/>
  <c r="O212" i="13"/>
  <c r="P1400" i="13"/>
  <c r="N744" i="13"/>
  <c r="O1669" i="13"/>
  <c r="O1098" i="13"/>
  <c r="N389" i="13"/>
  <c r="P4162" i="13"/>
  <c r="O2259" i="13"/>
  <c r="P4386" i="13"/>
  <c r="P3586" i="13"/>
  <c r="P4421" i="13"/>
  <c r="O3294" i="13"/>
  <c r="O4440" i="13"/>
  <c r="N2715" i="13"/>
  <c r="P2279" i="13"/>
  <c r="N1546" i="13"/>
  <c r="N816" i="13"/>
  <c r="N3734" i="13"/>
  <c r="N1167" i="13"/>
  <c r="N2006" i="13"/>
  <c r="O588" i="13"/>
  <c r="O1079" i="13"/>
  <c r="P486" i="13"/>
  <c r="N347" i="13"/>
  <c r="O1368" i="13"/>
  <c r="O939" i="13"/>
  <c r="P1594" i="13"/>
  <c r="N742" i="13"/>
  <c r="O1361" i="13"/>
  <c r="P983" i="13"/>
  <c r="P86" i="13"/>
  <c r="N654" i="13"/>
  <c r="P456" i="13"/>
  <c r="O854" i="13"/>
  <c r="N2189" i="13"/>
  <c r="N2402" i="13"/>
  <c r="N2818" i="13"/>
  <c r="N2943" i="13"/>
  <c r="N2926" i="13"/>
  <c r="N2823" i="13"/>
  <c r="N3639" i="13"/>
  <c r="N2205" i="13"/>
  <c r="N3432" i="13"/>
  <c r="N2012" i="13"/>
  <c r="N2204" i="13"/>
  <c r="N2768" i="13"/>
  <c r="N1265" i="13"/>
  <c r="P1753" i="13"/>
  <c r="P1505" i="13"/>
  <c r="O661" i="13"/>
  <c r="N2816" i="13"/>
  <c r="N2796" i="13"/>
  <c r="O398" i="13"/>
  <c r="O1092" i="13"/>
  <c r="N1626" i="13"/>
  <c r="P2442" i="13"/>
  <c r="O2597" i="13"/>
  <c r="N1257" i="13"/>
  <c r="O988" i="13"/>
  <c r="O2700" i="13"/>
  <c r="P1488" i="13"/>
  <c r="O2837" i="13"/>
  <c r="O1572" i="13"/>
  <c r="P490" i="13"/>
  <c r="P716" i="13"/>
  <c r="P2166" i="13"/>
  <c r="N600" i="13"/>
  <c r="P1460" i="13"/>
  <c r="O2581" i="13"/>
  <c r="P2285" i="13"/>
  <c r="O657" i="13"/>
  <c r="N925" i="13"/>
  <c r="P1618" i="13"/>
  <c r="O2340" i="13"/>
  <c r="N1441" i="13"/>
  <c r="N2272" i="13"/>
  <c r="O1085" i="13"/>
  <c r="P1757" i="13"/>
  <c r="O135" i="13"/>
  <c r="N1380" i="13"/>
  <c r="N728" i="13"/>
  <c r="P1669" i="13"/>
  <c r="P1098" i="13"/>
  <c r="O389" i="13"/>
  <c r="O1336" i="13"/>
  <c r="O974" i="13"/>
  <c r="N701" i="13"/>
  <c r="P118" i="13"/>
  <c r="O720" i="13"/>
  <c r="O1192" i="13"/>
  <c r="P2369" i="13"/>
  <c r="N1622" i="13"/>
  <c r="N884" i="13"/>
  <c r="P2812" i="13"/>
  <c r="O1457" i="13"/>
  <c r="O977" i="13"/>
  <c r="O1173" i="13"/>
  <c r="P852" i="13"/>
  <c r="N1672" i="13"/>
  <c r="O1437" i="13"/>
  <c r="O731" i="13"/>
  <c r="P686" i="13"/>
  <c r="O828" i="13"/>
  <c r="P1384" i="13"/>
  <c r="O2692" i="13"/>
  <c r="O1269" i="13"/>
  <c r="O414" i="13"/>
  <c r="O672" i="13"/>
  <c r="N758" i="13"/>
  <c r="O1477" i="13"/>
  <c r="N563" i="13"/>
  <c r="N1126" i="13"/>
  <c r="O1582" i="13"/>
  <c r="P507" i="13"/>
  <c r="N1064" i="13"/>
  <c r="P467" i="13"/>
  <c r="P268" i="13"/>
  <c r="N698" i="13"/>
  <c r="N696" i="13"/>
  <c r="P219" i="13"/>
  <c r="N470" i="13"/>
  <c r="O426" i="13"/>
  <c r="N356" i="13"/>
  <c r="O399" i="13"/>
  <c r="O215" i="13"/>
  <c r="P515" i="13"/>
  <c r="N495" i="13"/>
  <c r="O727" i="13"/>
  <c r="N553" i="13"/>
  <c r="N34" i="13"/>
  <c r="N2" i="13"/>
  <c r="N3798" i="13"/>
  <c r="O2893" i="13"/>
  <c r="N2910" i="13"/>
  <c r="P4348" i="13"/>
  <c r="O3725" i="13"/>
  <c r="O891" i="13"/>
  <c r="P1040" i="13"/>
  <c r="N497" i="13"/>
  <c r="N1589" i="13"/>
  <c r="P1017" i="13"/>
  <c r="N624" i="13"/>
  <c r="N443" i="13"/>
  <c r="N3469" i="13"/>
  <c r="N2970" i="13"/>
  <c r="N2147" i="13"/>
  <c r="N2704" i="13"/>
  <c r="N1353" i="13"/>
  <c r="P272" i="13"/>
  <c r="N921" i="13"/>
  <c r="O957" i="13"/>
  <c r="N2442" i="13"/>
  <c r="P1362" i="13"/>
  <c r="O522" i="13"/>
  <c r="O479" i="13"/>
  <c r="P1426" i="13"/>
  <c r="N1225" i="13"/>
  <c r="O1770" i="13"/>
  <c r="P2756" i="13"/>
  <c r="P2345" i="13"/>
  <c r="O1048" i="13"/>
  <c r="O1016" i="13"/>
  <c r="O1446" i="13"/>
  <c r="O1412" i="13"/>
  <c r="O1736" i="13"/>
  <c r="O1400" i="13"/>
  <c r="P191" i="13"/>
  <c r="O637" i="13"/>
  <c r="P1444" i="13"/>
  <c r="P542" i="13"/>
  <c r="O924" i="13"/>
  <c r="P374" i="13"/>
  <c r="O2685" i="13"/>
  <c r="O1661" i="13"/>
  <c r="P694" i="13"/>
  <c r="P1782" i="13"/>
  <c r="O851" i="13"/>
  <c r="P2296" i="13"/>
  <c r="N1578" i="13"/>
  <c r="O1132" i="13"/>
  <c r="O686" i="13"/>
  <c r="P638" i="13"/>
  <c r="P392" i="13"/>
  <c r="O1185" i="13"/>
  <c r="P1244" i="13"/>
  <c r="P758" i="13"/>
  <c r="O1040" i="13"/>
  <c r="P1145" i="13"/>
  <c r="P882" i="13"/>
  <c r="P1188" i="13"/>
  <c r="N331" i="13"/>
  <c r="O776" i="13"/>
  <c r="O685" i="13"/>
  <c r="P713" i="13"/>
  <c r="N426" i="13"/>
  <c r="P294" i="13"/>
  <c r="O264" i="13"/>
  <c r="O456" i="13"/>
  <c r="N170" i="13"/>
  <c r="P379" i="13"/>
  <c r="P106" i="13"/>
  <c r="N1824" i="13"/>
  <c r="N1563" i="13"/>
  <c r="N2266" i="13"/>
  <c r="P4306" i="13"/>
  <c r="N3720" i="13"/>
  <c r="O719" i="13"/>
  <c r="O1003" i="13"/>
  <c r="P497" i="13"/>
  <c r="P1531" i="13"/>
  <c r="P1005" i="13"/>
  <c r="P617" i="13"/>
  <c r="N178" i="13"/>
  <c r="N2579" i="13"/>
  <c r="N2952" i="13"/>
  <c r="N2835" i="13"/>
  <c r="N2203" i="13"/>
  <c r="N2804" i="13"/>
  <c r="O1265" i="13"/>
  <c r="N2313" i="13"/>
  <c r="N628" i="13"/>
  <c r="O921" i="13"/>
  <c r="P957" i="13"/>
  <c r="N2332" i="13"/>
  <c r="O1257" i="13"/>
  <c r="N444" i="13"/>
  <c r="P479" i="13"/>
  <c r="O1426" i="13"/>
  <c r="N716" i="13"/>
  <c r="O1664" i="13"/>
  <c r="P1402" i="13"/>
  <c r="N2218" i="13"/>
  <c r="N2709" i="13"/>
  <c r="P1016" i="13"/>
  <c r="N1296" i="13"/>
  <c r="O1302" i="13"/>
  <c r="P1736" i="13"/>
  <c r="O1380" i="13"/>
  <c r="O78" i="13"/>
  <c r="N637" i="13"/>
  <c r="O1390" i="13"/>
  <c r="N435" i="13"/>
  <c r="O375" i="13"/>
  <c r="N374" i="13"/>
  <c r="P1232" i="13"/>
  <c r="P1622" i="13"/>
  <c r="O694" i="13"/>
  <c r="O1744" i="13"/>
  <c r="P761" i="13"/>
  <c r="P1894" i="13"/>
  <c r="O1578" i="13"/>
  <c r="O928" i="13"/>
  <c r="N622" i="13"/>
  <c r="N580" i="13"/>
  <c r="O392" i="13"/>
  <c r="N1050" i="13"/>
  <c r="P1012" i="13"/>
  <c r="P735" i="13"/>
  <c r="N791" i="13"/>
  <c r="O1126" i="13"/>
  <c r="N847" i="13"/>
  <c r="N1100" i="13"/>
  <c r="N158" i="13"/>
  <c r="N320" i="13"/>
  <c r="P685" i="13"/>
  <c r="O581" i="13"/>
  <c r="P426" i="13"/>
  <c r="N707" i="13"/>
  <c r="O255" i="13"/>
  <c r="P349" i="13"/>
  <c r="O51" i="13"/>
  <c r="N168" i="13"/>
  <c r="N4078" i="13"/>
  <c r="P1563" i="13"/>
  <c r="P2266" i="13"/>
  <c r="O4278" i="13"/>
  <c r="O3569" i="13"/>
  <c r="P719" i="13"/>
  <c r="P912" i="13"/>
  <c r="O497" i="13"/>
  <c r="N1287" i="13"/>
  <c r="N1005" i="13"/>
  <c r="O379" i="13"/>
  <c r="N50" i="13"/>
  <c r="N2950" i="13"/>
  <c r="N200" i="13"/>
  <c r="N2066" i="13"/>
  <c r="P1265" i="13"/>
  <c r="O2089" i="13"/>
  <c r="O656" i="13"/>
  <c r="P921" i="13"/>
  <c r="O937" i="13"/>
  <c r="O2332" i="13"/>
  <c r="O1134" i="13"/>
  <c r="O369" i="13"/>
  <c r="N2750" i="13"/>
  <c r="N1297" i="13"/>
  <c r="N1969" i="13"/>
  <c r="P1664" i="13"/>
  <c r="O1402" i="13"/>
  <c r="O2218" i="13"/>
  <c r="N1704" i="13"/>
  <c r="N362" i="13"/>
  <c r="O1217" i="13"/>
  <c r="O1272" i="13"/>
  <c r="O1684" i="13"/>
  <c r="O1260" i="13"/>
  <c r="O2833" i="13"/>
  <c r="P632" i="13"/>
  <c r="P1390" i="13"/>
  <c r="P435" i="13"/>
  <c r="P375" i="13"/>
  <c r="N1628" i="13"/>
  <c r="P1076" i="13"/>
  <c r="O1622" i="13"/>
  <c r="N671" i="13"/>
  <c r="O1476" i="13"/>
  <c r="N761" i="13"/>
  <c r="P1682" i="13"/>
  <c r="P1578" i="13"/>
  <c r="N928" i="13"/>
  <c r="P622" i="13"/>
  <c r="O580" i="13"/>
  <c r="O2765" i="13"/>
  <c r="N940" i="13"/>
  <c r="O848" i="13"/>
  <c r="O590" i="13"/>
  <c r="O791" i="13"/>
  <c r="P1126" i="13"/>
  <c r="P847" i="13"/>
  <c r="N1082" i="13"/>
  <c r="P158" i="13"/>
  <c r="O320" i="13"/>
  <c r="N635" i="13"/>
  <c r="P581" i="13"/>
  <c r="O400" i="13"/>
  <c r="N691" i="13"/>
  <c r="N215" i="13"/>
  <c r="P298" i="13"/>
  <c r="P51" i="13"/>
  <c r="O388" i="13"/>
  <c r="O3904" i="13"/>
  <c r="N1413" i="13"/>
  <c r="N1986" i="13"/>
  <c r="P4268" i="13"/>
  <c r="P3569" i="13"/>
  <c r="O691" i="13"/>
  <c r="P109" i="13"/>
  <c r="P292" i="13"/>
  <c r="O1252" i="13"/>
  <c r="N999" i="13"/>
  <c r="O160" i="13"/>
  <c r="N820" i="13"/>
  <c r="N2853" i="13"/>
  <c r="N3632" i="13"/>
  <c r="N2446" i="13"/>
  <c r="N2919" i="13"/>
  <c r="N3376" i="13"/>
  <c r="N2953" i="13"/>
  <c r="N2566" i="13"/>
  <c r="O1058" i="13"/>
  <c r="N1505" i="13"/>
  <c r="O418" i="13"/>
  <c r="N218" i="13"/>
  <c r="P937" i="13"/>
  <c r="P2332" i="13"/>
  <c r="P1134" i="13"/>
  <c r="O270" i="13"/>
  <c r="N1493" i="13"/>
  <c r="P1297" i="13"/>
  <c r="O1969" i="13"/>
  <c r="O1318" i="13"/>
  <c r="N2306" i="13"/>
  <c r="O2170" i="13"/>
  <c r="P2814" i="13"/>
  <c r="P362" i="13"/>
  <c r="N1110" i="13"/>
  <c r="O1200" i="13"/>
  <c r="N1614" i="13"/>
  <c r="P1260" i="13"/>
  <c r="N2550" i="13"/>
  <c r="O632" i="13"/>
  <c r="N1336" i="13"/>
  <c r="N1544" i="13"/>
  <c r="N138" i="13"/>
  <c r="P1628" i="13"/>
  <c r="O394" i="13"/>
  <c r="N1584" i="13"/>
  <c r="P439" i="13"/>
  <c r="P1457" i="13"/>
  <c r="O606" i="13"/>
  <c r="N852" i="13"/>
  <c r="N2428" i="13"/>
  <c r="N788" i="13"/>
  <c r="N551" i="13"/>
  <c r="N2348" i="13"/>
  <c r="O2632" i="13"/>
  <c r="P940" i="13"/>
  <c r="P848" i="13"/>
  <c r="N590" i="13"/>
  <c r="N679" i="13"/>
  <c r="N1084" i="13"/>
  <c r="O676" i="13"/>
  <c r="N1006" i="13"/>
  <c r="O158" i="13"/>
  <c r="O252" i="13"/>
  <c r="P635" i="13"/>
  <c r="N486" i="13"/>
  <c r="P400" i="13"/>
  <c r="N586" i="13"/>
  <c r="P215" i="13"/>
  <c r="N279" i="13"/>
  <c r="O871" i="13"/>
  <c r="N388" i="13"/>
  <c r="N3789" i="13"/>
  <c r="P3230" i="13"/>
  <c r="O1986" i="13"/>
  <c r="P2069" i="13"/>
  <c r="O2710" i="13"/>
  <c r="N1949" i="13"/>
  <c r="N3194" i="13"/>
  <c r="N1368" i="13"/>
  <c r="O1140" i="13"/>
  <c r="O922" i="13"/>
  <c r="O124" i="13"/>
  <c r="N2196" i="13"/>
  <c r="P1058" i="13"/>
  <c r="O1160" i="13"/>
  <c r="P38" i="13"/>
  <c r="N1773" i="13"/>
  <c r="N62" i="13"/>
  <c r="N2177" i="13"/>
  <c r="O981" i="13"/>
  <c r="N2265" i="13"/>
  <c r="O1401" i="13"/>
  <c r="O1297" i="13"/>
  <c r="P866" i="13"/>
  <c r="P600" i="13"/>
  <c r="P2306" i="13"/>
  <c r="O1653" i="13"/>
  <c r="P2785" i="13"/>
  <c r="O362" i="13"/>
  <c r="O1110" i="13"/>
  <c r="N1121" i="13"/>
  <c r="P1614" i="13"/>
  <c r="N1093" i="13"/>
  <c r="P2270" i="13"/>
  <c r="N592" i="13"/>
  <c r="O1320" i="13"/>
  <c r="O1409" i="13"/>
  <c r="N118" i="13"/>
  <c r="P1554" i="13"/>
  <c r="N394" i="13"/>
  <c r="O1584" i="13"/>
  <c r="O439" i="13"/>
  <c r="N1428" i="13"/>
  <c r="P606" i="13"/>
  <c r="O852" i="13"/>
  <c r="P2354" i="13"/>
  <c r="P788" i="13"/>
  <c r="O551" i="13"/>
  <c r="O2348" i="13"/>
  <c r="O2580" i="13"/>
  <c r="P926" i="13"/>
  <c r="N672" i="13"/>
  <c r="P590" i="13"/>
  <c r="O679" i="13"/>
  <c r="N1052" i="13"/>
  <c r="P676" i="13"/>
  <c r="N932" i="13"/>
  <c r="N102" i="13"/>
  <c r="P252" i="13"/>
  <c r="O635" i="13"/>
  <c r="O486" i="13"/>
  <c r="O368" i="13"/>
  <c r="P586" i="13"/>
  <c r="P180" i="13"/>
  <c r="P279" i="13"/>
  <c r="O807" i="13"/>
  <c r="N114" i="13"/>
  <c r="O3789" i="13"/>
  <c r="N1090" i="13"/>
  <c r="P1189" i="13"/>
  <c r="O1529" i="13"/>
  <c r="O2634" i="13"/>
  <c r="N1711" i="13"/>
  <c r="O3166" i="13"/>
  <c r="N1362" i="13"/>
  <c r="P1002" i="13"/>
  <c r="O187" i="13"/>
  <c r="O682" i="13"/>
  <c r="N2185" i="13"/>
  <c r="N3470" i="13"/>
  <c r="N2767" i="13"/>
  <c r="N3292" i="13"/>
  <c r="N2201" i="13"/>
  <c r="N2769" i="13"/>
  <c r="N2951" i="13"/>
  <c r="N167" i="13"/>
  <c r="O1813" i="13"/>
  <c r="P1160" i="13"/>
  <c r="O2458" i="13"/>
  <c r="P1333" i="13"/>
  <c r="O62" i="13"/>
  <c r="P2177" i="13"/>
  <c r="N981" i="13"/>
  <c r="O2265" i="13"/>
  <c r="P756" i="13"/>
  <c r="N1029" i="13"/>
  <c r="N866" i="13"/>
  <c r="N587" i="13"/>
  <c r="O427" i="13"/>
  <c r="P1653" i="13"/>
  <c r="O925" i="13"/>
  <c r="N2552" i="13"/>
  <c r="O964" i="13"/>
  <c r="P1085" i="13"/>
  <c r="P616" i="13"/>
  <c r="O1093" i="13"/>
  <c r="P1586" i="13"/>
  <c r="O482" i="13"/>
  <c r="N1320" i="13"/>
  <c r="P1253" i="13"/>
  <c r="O118" i="13"/>
  <c r="N1554" i="13"/>
  <c r="O103" i="13"/>
  <c r="P1506" i="13"/>
  <c r="P348" i="13"/>
  <c r="N1373" i="13"/>
  <c r="O451" i="13"/>
  <c r="O830" i="13"/>
  <c r="P2336" i="13"/>
  <c r="O741" i="13"/>
  <c r="O350" i="13"/>
  <c r="P1738" i="13"/>
  <c r="N2533" i="13"/>
  <c r="O874" i="13"/>
  <c r="P672" i="13"/>
  <c r="N408" i="13"/>
  <c r="N667" i="13"/>
  <c r="N1024" i="13"/>
  <c r="O612" i="13"/>
  <c r="O878" i="13"/>
  <c r="P858" i="13"/>
  <c r="O698" i="13"/>
  <c r="N565" i="13"/>
  <c r="P470" i="13"/>
  <c r="N351" i="13"/>
  <c r="N425" i="13"/>
  <c r="O176" i="13"/>
  <c r="O543" i="13"/>
  <c r="O663" i="13"/>
  <c r="O114" i="13"/>
  <c r="O1784" i="13"/>
  <c r="N966" i="13"/>
  <c r="N18" i="13"/>
  <c r="P1350" i="13"/>
  <c r="P2487" i="13"/>
  <c r="O1711" i="13"/>
  <c r="P2799" i="13"/>
  <c r="N722" i="13"/>
  <c r="N2598" i="13"/>
  <c r="P187" i="13"/>
  <c r="P682" i="13"/>
  <c r="N2188" i="13"/>
  <c r="P1813" i="13"/>
  <c r="N771" i="13"/>
  <c r="P2458" i="13"/>
  <c r="P1072" i="13"/>
  <c r="O2829" i="13"/>
  <c r="O1970" i="13"/>
  <c r="P942" i="13"/>
  <c r="P2265" i="13"/>
  <c r="N2620" i="13"/>
  <c r="P774" i="13"/>
  <c r="N1686" i="13"/>
  <c r="P587" i="13"/>
  <c r="P427" i="13"/>
  <c r="N1588" i="13"/>
  <c r="P925" i="13"/>
  <c r="O2513" i="13"/>
  <c r="P964" i="13"/>
  <c r="O996" i="13"/>
  <c r="N567" i="13"/>
  <c r="P1093" i="13"/>
  <c r="N1586" i="13"/>
  <c r="N442" i="13"/>
  <c r="P1320" i="13"/>
  <c r="O1222" i="13"/>
  <c r="N1468" i="13"/>
  <c r="O1360" i="13"/>
  <c r="O2369" i="13"/>
  <c r="O1506" i="13"/>
  <c r="O348" i="13"/>
  <c r="O1354" i="13"/>
  <c r="O373" i="13"/>
  <c r="N387" i="13"/>
  <c r="N2318" i="13"/>
  <c r="N731" i="13"/>
  <c r="P350" i="13"/>
  <c r="N1464" i="13"/>
  <c r="O2365" i="13"/>
  <c r="P874" i="13"/>
  <c r="P584" i="13"/>
  <c r="O408" i="13"/>
  <c r="P667" i="13"/>
  <c r="O1001" i="13"/>
  <c r="P612" i="13"/>
  <c r="P878" i="13"/>
  <c r="N659" i="13"/>
  <c r="N621" i="13"/>
  <c r="P565" i="13"/>
  <c r="O470" i="13"/>
  <c r="P351" i="13"/>
  <c r="O425" i="13"/>
  <c r="N166" i="13"/>
  <c r="P543" i="13"/>
  <c r="O640" i="13"/>
  <c r="N108" i="13"/>
  <c r="N1680" i="13"/>
  <c r="N261" i="13"/>
  <c r="N4435" i="13"/>
  <c r="O1350" i="13"/>
  <c r="P2373" i="13"/>
  <c r="O2000" i="13"/>
  <c r="P800" i="13"/>
  <c r="O541" i="13"/>
  <c r="P2533" i="13"/>
  <c r="O133" i="13"/>
  <c r="P342" i="13"/>
  <c r="N4052" i="13"/>
  <c r="N2413" i="13"/>
  <c r="N3268" i="13"/>
  <c r="N2964" i="13"/>
  <c r="N3597" i="13"/>
  <c r="N2589" i="13"/>
  <c r="N3269" i="13"/>
  <c r="N2840" i="13"/>
  <c r="N1793" i="13"/>
  <c r="O771" i="13"/>
  <c r="N2226" i="13"/>
  <c r="P398" i="13"/>
  <c r="P2074" i="13"/>
  <c r="N1970" i="13"/>
  <c r="P710" i="13"/>
  <c r="P1977" i="13"/>
  <c r="P2242" i="13"/>
  <c r="P545" i="13"/>
  <c r="P1686" i="13"/>
  <c r="N550" i="13"/>
  <c r="O2277" i="13"/>
  <c r="O1588" i="13"/>
  <c r="O872" i="13"/>
  <c r="O2508" i="13"/>
  <c r="P902" i="13"/>
  <c r="P996" i="13"/>
  <c r="N407" i="13"/>
  <c r="O1044" i="13"/>
  <c r="O1586" i="13"/>
  <c r="P430" i="13"/>
  <c r="O1310" i="13"/>
  <c r="N1168" i="13"/>
  <c r="O1468" i="13"/>
  <c r="P825" i="13"/>
  <c r="O1288" i="13"/>
  <c r="O1324" i="13"/>
  <c r="N348" i="13"/>
  <c r="N1329" i="13"/>
  <c r="O1077" i="13"/>
  <c r="P387" i="13"/>
  <c r="O2133" i="13"/>
  <c r="P731" i="13"/>
  <c r="N171" i="13"/>
  <c r="P1464" i="13"/>
  <c r="O2292" i="13"/>
  <c r="O647" i="13"/>
  <c r="N584" i="13"/>
  <c r="P353" i="13"/>
  <c r="P563" i="13"/>
  <c r="P1001" i="13"/>
  <c r="N507" i="13"/>
  <c r="N843" i="13"/>
  <c r="O382" i="13"/>
  <c r="O621" i="13"/>
  <c r="P365" i="13"/>
  <c r="N371" i="13"/>
  <c r="O315" i="13"/>
  <c r="P425" i="13"/>
  <c r="O76" i="13"/>
  <c r="O303" i="13"/>
  <c r="N466" i="13"/>
  <c r="P670" i="13"/>
  <c r="P1178" i="13"/>
  <c r="P4437" i="13"/>
  <c r="P1731" i="13"/>
  <c r="P3910" i="13"/>
  <c r="O3734" i="13"/>
  <c r="P1971" i="13"/>
  <c r="N192" i="13"/>
  <c r="P1647" i="13"/>
  <c r="P433" i="13"/>
  <c r="O120" i="13"/>
  <c r="N318" i="13"/>
  <c r="N3631" i="13"/>
  <c r="N2922" i="13"/>
  <c r="N2825" i="13"/>
  <c r="O1793" i="13"/>
  <c r="N560" i="13"/>
  <c r="P2226" i="13"/>
  <c r="O32" i="13"/>
  <c r="O1802" i="13"/>
  <c r="N986" i="13"/>
  <c r="N710" i="13"/>
  <c r="O1977" i="13"/>
  <c r="O2242" i="13"/>
  <c r="N490" i="13"/>
  <c r="O1686" i="13"/>
  <c r="O550" i="13"/>
  <c r="O2784" i="13"/>
  <c r="P1588" i="13"/>
  <c r="N872" i="13"/>
  <c r="P2414" i="13"/>
  <c r="N902" i="13"/>
  <c r="N933" i="13"/>
  <c r="P212" i="13"/>
  <c r="P1044" i="13"/>
  <c r="N1508" i="13"/>
  <c r="O423" i="13"/>
  <c r="N1238" i="13"/>
  <c r="P1168" i="13"/>
  <c r="P1374" i="13"/>
  <c r="O825" i="13"/>
  <c r="N1288" i="13"/>
  <c r="P1324" i="13"/>
  <c r="N2812" i="13"/>
  <c r="O1329" i="13"/>
  <c r="P1077" i="13"/>
  <c r="N1760" i="13"/>
  <c r="O2070" i="13"/>
  <c r="N706" i="13"/>
  <c r="P171" i="13"/>
  <c r="N1384" i="13"/>
  <c r="N2129" i="13"/>
  <c r="P647" i="13"/>
  <c r="N2352" i="13"/>
  <c r="O353" i="13"/>
  <c r="P465" i="13"/>
  <c r="N877" i="13"/>
  <c r="O507" i="13"/>
  <c r="O843" i="13"/>
  <c r="P382" i="13"/>
  <c r="P621" i="13"/>
  <c r="N359" i="13"/>
  <c r="P371" i="13"/>
  <c r="O862" i="13"/>
  <c r="N399" i="13"/>
  <c r="O15" i="13"/>
  <c r="P303" i="13"/>
  <c r="P466" i="13"/>
  <c r="P631" i="13"/>
  <c r="N4088" i="13"/>
  <c r="P3435" i="13"/>
  <c r="N1731" i="13"/>
  <c r="P3827" i="13"/>
  <c r="N3087" i="13"/>
  <c r="N1799" i="13"/>
  <c r="O927" i="13"/>
  <c r="O1521" i="13"/>
  <c r="O433" i="13"/>
  <c r="N113" i="13"/>
  <c r="P300" i="13"/>
  <c r="N4368" i="13"/>
  <c r="N2429" i="13"/>
  <c r="N2854" i="13"/>
  <c r="N2954" i="13"/>
  <c r="N2925" i="13"/>
  <c r="P59" i="13"/>
  <c r="N1328" i="13"/>
  <c r="O560" i="13"/>
  <c r="N1957" i="13"/>
  <c r="N2805" i="13"/>
  <c r="P1510" i="13"/>
  <c r="O905" i="13"/>
  <c r="O710" i="13"/>
  <c r="P1512" i="13"/>
  <c r="N1720" i="13"/>
  <c r="O1466" i="13"/>
  <c r="P254" i="13"/>
  <c r="N527" i="13"/>
  <c r="P2356" i="13"/>
  <c r="P1296" i="13"/>
  <c r="P872" i="13"/>
  <c r="O2325" i="13"/>
  <c r="N699" i="13"/>
  <c r="O933" i="13"/>
  <c r="N135" i="13"/>
  <c r="O775" i="13"/>
  <c r="P1508" i="13"/>
  <c r="P389" i="13"/>
  <c r="O1238" i="13"/>
  <c r="N1038" i="13"/>
  <c r="O1112" i="13"/>
  <c r="N1889" i="13"/>
  <c r="P1288" i="13"/>
  <c r="P1172" i="13"/>
  <c r="O2776" i="13"/>
  <c r="P1329" i="13"/>
  <c r="N709" i="13"/>
  <c r="P1760" i="13"/>
  <c r="N1666" i="13"/>
  <c r="P706" i="13"/>
  <c r="P1652" i="13"/>
  <c r="O1384" i="13"/>
  <c r="O1973" i="13"/>
  <c r="P538" i="13"/>
  <c r="P2352" i="13"/>
  <c r="O326" i="13"/>
  <c r="N465" i="13"/>
  <c r="N452" i="13"/>
  <c r="O417" i="13"/>
  <c r="O802" i="13"/>
  <c r="N268" i="13"/>
  <c r="N589" i="13"/>
  <c r="N234" i="13"/>
  <c r="O371" i="13"/>
  <c r="N665" i="13"/>
  <c r="P399" i="13"/>
  <c r="P15" i="13"/>
  <c r="P733" i="13"/>
  <c r="O411" i="13"/>
  <c r="P475" i="13"/>
  <c r="N3366" i="13"/>
  <c r="P3361" i="13"/>
  <c r="P1251" i="13"/>
  <c r="N3730" i="13"/>
  <c r="P1538" i="13"/>
  <c r="P1772" i="13"/>
  <c r="O855" i="13"/>
  <c r="P1427" i="13"/>
  <c r="P182" i="13"/>
  <c r="O99" i="13"/>
  <c r="N142" i="13"/>
  <c r="N3636" i="13"/>
  <c r="P2" i="13"/>
  <c r="N3572" i="13"/>
  <c r="N2555" i="13"/>
  <c r="N2586" i="13"/>
  <c r="P2453" i="13"/>
  <c r="P560" i="13"/>
  <c r="P1957" i="13"/>
  <c r="P2805" i="13"/>
  <c r="N1510" i="13"/>
  <c r="N845" i="13"/>
  <c r="N1430" i="13"/>
  <c r="N1217" i="13"/>
  <c r="P1720" i="13"/>
  <c r="P1466" i="13"/>
  <c r="N2190" i="13"/>
  <c r="O527" i="13"/>
  <c r="P1542" i="13"/>
  <c r="N897" i="13"/>
  <c r="N1676" i="13"/>
  <c r="P2325" i="13"/>
  <c r="O699" i="13"/>
  <c r="O917" i="13"/>
  <c r="N2856" i="13"/>
  <c r="P775" i="13"/>
  <c r="N1454" i="13"/>
  <c r="N2778" i="13"/>
  <c r="P1238" i="13"/>
  <c r="O1038" i="13"/>
  <c r="P1112" i="13"/>
  <c r="O1889" i="13"/>
  <c r="O1117" i="13"/>
  <c r="O1142" i="13"/>
  <c r="N2762" i="13"/>
  <c r="O1226" i="13"/>
  <c r="O709" i="13"/>
  <c r="N1637" i="13"/>
  <c r="O1666" i="13"/>
  <c r="O706" i="13"/>
  <c r="N1624" i="13"/>
  <c r="N1113" i="13"/>
  <c r="P1973" i="13"/>
  <c r="O538" i="13"/>
  <c r="N1557" i="13"/>
  <c r="O1641" i="13"/>
  <c r="O465" i="13"/>
  <c r="O452" i="13"/>
  <c r="P417" i="13"/>
  <c r="P802" i="13"/>
  <c r="O268" i="13"/>
  <c r="O589" i="13"/>
  <c r="O234" i="13"/>
  <c r="P337" i="13"/>
  <c r="O639" i="13"/>
  <c r="P693" i="13"/>
  <c r="N787" i="13"/>
  <c r="O733" i="13"/>
  <c r="O393" i="13"/>
  <c r="O313" i="13"/>
  <c r="N3196" i="13"/>
  <c r="N2291" i="13"/>
  <c r="O4101" i="13"/>
  <c r="P3374" i="13"/>
  <c r="P1268" i="13"/>
  <c r="N1733" i="13"/>
  <c r="N1195" i="13"/>
  <c r="O1348" i="13"/>
  <c r="N2744" i="13"/>
  <c r="P99" i="13"/>
  <c r="P875" i="13"/>
  <c r="N3211" i="13"/>
  <c r="N2947" i="13"/>
  <c r="N3587" i="13"/>
  <c r="N2576" i="13"/>
  <c r="N2308" i="13"/>
  <c r="P2698" i="13"/>
  <c r="N1322" i="13"/>
  <c r="P2693" i="13"/>
  <c r="O1129" i="13"/>
  <c r="P2597" i="13"/>
  <c r="N836" i="13"/>
  <c r="P1217" i="13"/>
  <c r="N1577" i="13"/>
  <c r="N1254" i="13"/>
  <c r="N1174" i="13"/>
  <c r="P527" i="13"/>
  <c r="N1542" i="13"/>
  <c r="N808" i="13"/>
  <c r="O1676" i="13"/>
  <c r="P2280" i="13"/>
  <c r="O645" i="13"/>
  <c r="P917" i="13"/>
  <c r="N2412" i="13"/>
  <c r="N751" i="13"/>
  <c r="O1454" i="13"/>
  <c r="P2778" i="13"/>
  <c r="O1158" i="13"/>
  <c r="P701" i="13"/>
  <c r="N824" i="13"/>
  <c r="P1889" i="13"/>
  <c r="P1117" i="13"/>
  <c r="P889" i="13"/>
  <c r="O2712" i="13"/>
  <c r="P1186" i="13"/>
  <c r="P1173" i="13"/>
  <c r="O1637" i="13"/>
  <c r="N1568" i="13"/>
  <c r="N595" i="13"/>
  <c r="P1130" i="13"/>
  <c r="P1113" i="13"/>
  <c r="P1700" i="13"/>
  <c r="N414" i="13"/>
  <c r="O1557" i="13"/>
  <c r="P1641" i="13"/>
  <c r="N343" i="13"/>
  <c r="P440" i="13"/>
  <c r="N383" i="13"/>
  <c r="N747" i="13"/>
  <c r="O1046" i="13"/>
  <c r="P589" i="13"/>
  <c r="P234" i="13"/>
  <c r="N337" i="13"/>
  <c r="N504" i="13"/>
  <c r="P653" i="13"/>
  <c r="N708" i="13"/>
  <c r="P495" i="13"/>
  <c r="O342" i="13"/>
  <c r="P263" i="13"/>
  <c r="P3383" i="13"/>
  <c r="O4421" i="13"/>
  <c r="P3371" i="13"/>
  <c r="N1528" i="13"/>
  <c r="P4383" i="13"/>
  <c r="N3425" i="13"/>
  <c r="P1121" i="13"/>
  <c r="P646" i="13"/>
  <c r="N2456" i="13"/>
  <c r="N941" i="13"/>
  <c r="P650" i="13"/>
  <c r="N3298" i="13"/>
  <c r="N2863" i="13"/>
  <c r="N2594" i="13"/>
  <c r="N2932" i="13"/>
  <c r="N2568" i="13"/>
  <c r="N2128" i="13"/>
  <c r="N1717" i="13"/>
  <c r="P793" i="13"/>
  <c r="P948" i="13"/>
  <c r="N2432" i="13"/>
  <c r="O1097" i="13"/>
  <c r="P2436" i="13"/>
  <c r="N988" i="13"/>
  <c r="N886" i="13"/>
  <c r="P1577" i="13"/>
  <c r="P1254" i="13"/>
  <c r="N2105" i="13"/>
  <c r="P1597" i="13"/>
  <c r="O1262" i="13"/>
  <c r="O424" i="13"/>
  <c r="N450" i="13"/>
  <c r="P2213" i="13"/>
  <c r="P2272" i="13"/>
  <c r="O529" i="13"/>
  <c r="N1798" i="13"/>
  <c r="P728" i="13"/>
  <c r="N1346" i="13"/>
  <c r="N1756" i="13"/>
  <c r="P1108" i="13"/>
  <c r="P503" i="13"/>
  <c r="O2438" i="13"/>
  <c r="P1192" i="13"/>
  <c r="N596" i="13"/>
  <c r="O884" i="13"/>
  <c r="N2588" i="13"/>
  <c r="N1056" i="13"/>
  <c r="P790" i="13"/>
  <c r="N812" i="13"/>
  <c r="P1437" i="13"/>
  <c r="O570" i="13"/>
  <c r="O1086" i="13"/>
  <c r="P1104" i="13"/>
  <c r="O1356" i="13"/>
  <c r="O372" i="13"/>
  <c r="O1397" i="13"/>
  <c r="P1477" i="13"/>
  <c r="O1732" i="13"/>
  <c r="N390" i="13"/>
  <c r="P383" i="13"/>
  <c r="N477" i="13"/>
  <c r="N913" i="13"/>
  <c r="P278" i="13"/>
  <c r="O960" i="13"/>
  <c r="O702" i="13"/>
  <c r="N384" i="13"/>
  <c r="P613" i="13"/>
  <c r="O678" i="13"/>
  <c r="P415" i="13"/>
  <c r="N271" i="13"/>
  <c r="P34" i="13"/>
  <c r="O3043" i="13"/>
  <c r="O4382" i="13"/>
  <c r="P3214" i="13"/>
  <c r="P659" i="13"/>
  <c r="O3902" i="13"/>
  <c r="O3083" i="13"/>
  <c r="O1061" i="13"/>
  <c r="P630" i="13"/>
  <c r="O2258" i="13"/>
  <c r="N1424" i="13"/>
  <c r="P979" i="13"/>
  <c r="N2962" i="13"/>
  <c r="N2134" i="13"/>
  <c r="N3604" i="13"/>
  <c r="N2606" i="13"/>
  <c r="N2405" i="13"/>
  <c r="P1717" i="13"/>
  <c r="P661" i="13"/>
  <c r="O224" i="13"/>
  <c r="P2338" i="13"/>
  <c r="O952" i="13"/>
  <c r="O2322" i="13"/>
  <c r="P746" i="13"/>
  <c r="P804" i="13"/>
  <c r="P2629" i="13"/>
  <c r="P1581" i="13"/>
  <c r="O2010" i="13"/>
  <c r="N1592" i="13"/>
  <c r="N1204" i="13"/>
  <c r="N2860" i="13"/>
  <c r="P71" i="13"/>
  <c r="N2170" i="13"/>
  <c r="N2249" i="13"/>
  <c r="N1854" i="13"/>
  <c r="O1658" i="13"/>
  <c r="N643" i="13"/>
  <c r="O1124" i="13"/>
  <c r="O1741" i="13"/>
  <c r="N989" i="13"/>
  <c r="P464" i="13"/>
  <c r="O1388" i="13"/>
  <c r="N998" i="13"/>
  <c r="P367" i="13"/>
  <c r="P737" i="13"/>
  <c r="P2437" i="13"/>
  <c r="N977" i="13"/>
  <c r="P749" i="13"/>
  <c r="P524" i="13"/>
  <c r="P1292" i="13"/>
  <c r="O1120" i="13"/>
  <c r="N828" i="13"/>
  <c r="P759" i="13"/>
  <c r="N1337" i="13"/>
  <c r="N1440" i="13"/>
  <c r="O1308" i="13"/>
  <c r="O1281" i="13"/>
  <c r="N1405" i="13"/>
  <c r="P1582" i="13"/>
  <c r="O1612" i="13"/>
  <c r="P477" i="13"/>
  <c r="O904" i="13"/>
  <c r="P119" i="13"/>
  <c r="N795" i="13"/>
  <c r="N531" i="13"/>
  <c r="O356" i="13"/>
  <c r="N559" i="13"/>
  <c r="P658" i="13"/>
  <c r="N436" i="13"/>
  <c r="O144" i="13"/>
  <c r="P186" i="13"/>
  <c r="P4258" i="13"/>
  <c r="P3738" i="13"/>
  <c r="N2619" i="13"/>
  <c r="O622" i="13"/>
  <c r="N1118" i="13"/>
  <c r="O3079" i="13"/>
  <c r="O795" i="13"/>
  <c r="P1814" i="13"/>
  <c r="N1308" i="13"/>
  <c r="N1408" i="13"/>
  <c r="O568" i="13"/>
  <c r="N2967" i="13"/>
  <c r="N2933" i="13"/>
  <c r="N3244" i="13"/>
  <c r="P2428" i="13"/>
  <c r="N2564" i="13"/>
  <c r="N1621" i="13"/>
  <c r="P403" i="13"/>
  <c r="P2796" i="13"/>
  <c r="N1352" i="13"/>
  <c r="N952" i="13"/>
  <c r="P2322" i="13"/>
  <c r="O746" i="13"/>
  <c r="O804" i="13"/>
  <c r="O2077" i="13"/>
  <c r="O1581" i="13"/>
  <c r="N1853" i="13"/>
  <c r="N1460" i="13"/>
  <c r="P1065" i="13"/>
  <c r="P2860" i="13"/>
  <c r="O1618" i="13"/>
  <c r="N1977" i="13"/>
  <c r="P2249" i="13"/>
  <c r="O1854" i="13"/>
  <c r="P1658" i="13"/>
  <c r="O643" i="13"/>
  <c r="N1098" i="13"/>
  <c r="O1721" i="13"/>
  <c r="P989" i="13"/>
  <c r="O291" i="13"/>
  <c r="O1032" i="13"/>
  <c r="O998" i="13"/>
  <c r="N2025" i="13"/>
  <c r="N737" i="13"/>
  <c r="N2373" i="13"/>
  <c r="P977" i="13"/>
  <c r="P509" i="13"/>
  <c r="N143" i="13"/>
  <c r="P1220" i="13"/>
  <c r="N1120" i="13"/>
  <c r="O822" i="13"/>
  <c r="P730" i="13"/>
  <c r="N1332" i="13"/>
  <c r="O1440" i="13"/>
  <c r="P1308" i="13"/>
  <c r="P1281" i="13"/>
  <c r="N1348" i="13"/>
  <c r="N1418" i="13"/>
  <c r="O1532" i="13"/>
  <c r="N467" i="13"/>
  <c r="P904" i="13"/>
  <c r="N815" i="13"/>
  <c r="P795" i="13"/>
  <c r="P531" i="13"/>
  <c r="P356" i="13"/>
  <c r="P559" i="13"/>
  <c r="O534" i="13"/>
  <c r="P436" i="13"/>
  <c r="N144" i="13"/>
  <c r="O186" i="13"/>
  <c r="P3031" i="13"/>
  <c r="P1535" i="13"/>
  <c r="P4425" i="13"/>
  <c r="N2292" i="13"/>
  <c r="P891" i="13"/>
  <c r="O1471" i="13"/>
  <c r="P526" i="13"/>
  <c r="N1154" i="13"/>
  <c r="N1045" i="13"/>
  <c r="O920" i="13"/>
  <c r="N511" i="13"/>
  <c r="N2809" i="13"/>
  <c r="N2427" i="13"/>
  <c r="N2572" i="13"/>
  <c r="N3248" i="13"/>
  <c r="N54" i="13"/>
  <c r="N880" i="13"/>
  <c r="N1601" i="13"/>
  <c r="N272" i="13"/>
  <c r="P1678" i="13"/>
  <c r="N957" i="13"/>
  <c r="O2510" i="13"/>
  <c r="P1509" i="13"/>
  <c r="O528" i="13"/>
  <c r="N479" i="13"/>
  <c r="O1562" i="13"/>
  <c r="P1777" i="13"/>
  <c r="P1770" i="13"/>
  <c r="N2756" i="13"/>
  <c r="O2345" i="13"/>
  <c r="P2368" i="13"/>
  <c r="P1250" i="13"/>
  <c r="P1481" i="13"/>
  <c r="N1412" i="13"/>
  <c r="N1736" i="13"/>
  <c r="N1484" i="13"/>
  <c r="O260" i="13"/>
  <c r="O814" i="13"/>
  <c r="N1444" i="13"/>
  <c r="O542" i="13"/>
  <c r="N1102" i="13"/>
  <c r="P720" i="13"/>
  <c r="N2685" i="13"/>
  <c r="P1661" i="13"/>
  <c r="O725" i="13"/>
  <c r="P1893" i="13"/>
  <c r="P944" i="13"/>
  <c r="N2296" i="13"/>
  <c r="P1672" i="13"/>
  <c r="P1161" i="13"/>
  <c r="P726" i="13"/>
  <c r="N638" i="13"/>
  <c r="O533" i="13"/>
  <c r="N1185" i="13"/>
  <c r="O1244" i="13"/>
  <c r="O758" i="13"/>
  <c r="P1206" i="13"/>
  <c r="N1236" i="13"/>
  <c r="O882" i="13"/>
  <c r="O1188" i="13"/>
  <c r="P346" i="13"/>
  <c r="N776" i="13"/>
  <c r="P696" i="13"/>
  <c r="O748" i="13"/>
  <c r="P447" i="13"/>
  <c r="O294" i="13"/>
  <c r="P441" i="13"/>
  <c r="O485" i="13"/>
  <c r="O674" i="13"/>
  <c r="P553" i="13"/>
  <c r="O70" i="13"/>
  <c r="O3383" i="13"/>
  <c r="N500" i="13"/>
  <c r="P678" i="13"/>
  <c r="N3249" i="13"/>
  <c r="N2365" i="13"/>
  <c r="P1097" i="13"/>
  <c r="N1581" i="13"/>
  <c r="P450" i="13"/>
  <c r="O728" i="13"/>
  <c r="N1656" i="13"/>
  <c r="P1056" i="13"/>
  <c r="P828" i="13"/>
  <c r="P1304" i="13"/>
  <c r="O913" i="13"/>
  <c r="N583" i="13"/>
  <c r="N3043" i="13"/>
  <c r="P3420" i="13"/>
  <c r="N535" i="13"/>
  <c r="P168" i="13"/>
  <c r="O364" i="13"/>
  <c r="P23" i="13"/>
  <c r="N1250" i="13"/>
  <c r="P643" i="13"/>
  <c r="N1032" i="13"/>
  <c r="P972" i="13"/>
  <c r="P822" i="13"/>
  <c r="N1206" i="13"/>
  <c r="O853" i="13"/>
  <c r="O525" i="13"/>
  <c r="O1648" i="13"/>
  <c r="P1853" i="13"/>
  <c r="O779" i="13"/>
  <c r="P1241" i="13"/>
  <c r="N2803" i="13"/>
  <c r="O403" i="13"/>
  <c r="P528" i="13"/>
  <c r="O916" i="13"/>
  <c r="P1718" i="13"/>
  <c r="O1517" i="13"/>
  <c r="P1754" i="13"/>
  <c r="P143" i="13"/>
  <c r="P1269" i="13"/>
  <c r="O1418" i="13"/>
  <c r="P748" i="13"/>
  <c r="N330" i="13"/>
  <c r="O537" i="13"/>
  <c r="P1204" i="13"/>
  <c r="P529" i="13"/>
  <c r="O989" i="13"/>
  <c r="O1292" i="13"/>
  <c r="O321" i="13"/>
  <c r="O665" i="13"/>
  <c r="O220" i="13"/>
  <c r="O4032" i="13"/>
  <c r="O1716" i="13"/>
  <c r="N556" i="13"/>
  <c r="N2821" i="13"/>
  <c r="N1248" i="13"/>
  <c r="N2592" i="13"/>
  <c r="O23" i="13"/>
  <c r="O1250" i="13"/>
  <c r="N260" i="13"/>
  <c r="P1032" i="13"/>
  <c r="O944" i="13"/>
  <c r="N715" i="13"/>
  <c r="O1206" i="13"/>
  <c r="P853" i="13"/>
  <c r="P525" i="13"/>
  <c r="N2510" i="13"/>
  <c r="O2256" i="13"/>
  <c r="N1750" i="13"/>
  <c r="O790" i="13"/>
  <c r="P343" i="13"/>
  <c r="N499" i="13"/>
  <c r="P708" i="13"/>
  <c r="O2213" i="13"/>
  <c r="N1192" i="13"/>
  <c r="N759" i="13"/>
  <c r="O262" i="13"/>
  <c r="O1998" i="13"/>
  <c r="O1561" i="13"/>
  <c r="P493" i="13"/>
  <c r="P815" i="13"/>
  <c r="P4032" i="13"/>
  <c r="N1533" i="13"/>
  <c r="P516" i="13"/>
  <c r="N1753" i="13"/>
  <c r="P2788" i="13"/>
  <c r="P1454" i="13"/>
  <c r="O1104" i="13"/>
  <c r="O1601" i="13"/>
  <c r="P814" i="13"/>
  <c r="N591" i="13"/>
  <c r="P505" i="13"/>
  <c r="N4421" i="13"/>
  <c r="O1195" i="13"/>
  <c r="O1717" i="13"/>
  <c r="P2376" i="13"/>
  <c r="O2086" i="13"/>
  <c r="O1280" i="13"/>
  <c r="O749" i="13"/>
  <c r="O658" i="13"/>
  <c r="P4445" i="13"/>
  <c r="N1765" i="13"/>
  <c r="O1322" i="13"/>
  <c r="N1125" i="13"/>
  <c r="P1262" i="13"/>
  <c r="P611" i="13"/>
  <c r="P1158" i="13"/>
  <c r="O889" i="13"/>
  <c r="P1568" i="13"/>
  <c r="N372" i="13"/>
  <c r="O383" i="13"/>
  <c r="O337" i="13"/>
  <c r="O314" i="13"/>
  <c r="N4401" i="13"/>
  <c r="N1069" i="13"/>
  <c r="N3594" i="13"/>
  <c r="N2930" i="13"/>
  <c r="O1621" i="13"/>
  <c r="N1998" i="13"/>
  <c r="O1853" i="13"/>
  <c r="N1690" i="13"/>
  <c r="N814" i="13"/>
  <c r="N779" i="13"/>
  <c r="N509" i="13"/>
  <c r="P660" i="13"/>
  <c r="O1241" i="13"/>
  <c r="O815" i="13"/>
  <c r="N505" i="13"/>
  <c r="N3570" i="13"/>
  <c r="P745" i="13"/>
  <c r="O3570" i="13"/>
  <c r="O526" i="13"/>
  <c r="N2580" i="13"/>
  <c r="N2244" i="13"/>
  <c r="P1602" i="13"/>
  <c r="N2256" i="13"/>
  <c r="P623" i="13"/>
  <c r="O2778" i="13"/>
  <c r="P596" i="13"/>
  <c r="P1637" i="13"/>
  <c r="O1502" i="13"/>
  <c r="N412" i="13"/>
  <c r="N219" i="13"/>
  <c r="N415" i="13"/>
  <c r="N4101" i="13"/>
  <c r="N704" i="13"/>
  <c r="N661" i="13"/>
  <c r="P988" i="13"/>
  <c r="N687" i="13"/>
  <c r="O2272" i="13"/>
  <c r="O1756" i="13"/>
  <c r="O596" i="13"/>
  <c r="O812" i="13"/>
  <c r="P1356" i="13"/>
  <c r="P390" i="13"/>
  <c r="N960" i="13"/>
  <c r="N308" i="13"/>
  <c r="P1546" i="13"/>
  <c r="P3358" i="13"/>
  <c r="N646" i="13"/>
  <c r="N2596" i="13"/>
  <c r="P886" i="13"/>
  <c r="P884" i="13"/>
  <c r="O1692" i="13"/>
  <c r="O2619" i="13"/>
  <c r="N1804" i="13"/>
  <c r="N2977" i="13"/>
  <c r="N3918" i="13"/>
  <c r="O378" i="13"/>
  <c r="N528" i="13"/>
  <c r="N916" i="13"/>
  <c r="O1718" i="13"/>
  <c r="N1498" i="13"/>
  <c r="N1754" i="13"/>
  <c r="N2268" i="13"/>
  <c r="N1229" i="13"/>
  <c r="P1418" i="13"/>
  <c r="N748" i="13"/>
  <c r="P330" i="13"/>
  <c r="P688" i="13"/>
  <c r="P2293" i="13"/>
  <c r="N2949" i="13"/>
  <c r="N2418" i="13"/>
  <c r="N804" i="13"/>
  <c r="P2850" i="13"/>
  <c r="O1742" i="13"/>
  <c r="P974" i="13"/>
  <c r="O737" i="13"/>
  <c r="N1161" i="13"/>
  <c r="P1440" i="13"/>
  <c r="N1316" i="13"/>
  <c r="N447" i="13"/>
  <c r="N767" i="13"/>
  <c r="P583" i="13"/>
  <c r="O1089" i="13"/>
  <c r="N3637" i="13"/>
  <c r="N1678" i="13"/>
  <c r="P673" i="13"/>
  <c r="P2638" i="13"/>
  <c r="P1742" i="13"/>
  <c r="P869" i="13"/>
  <c r="N725" i="13"/>
  <c r="O1161" i="13"/>
  <c r="O1422" i="13"/>
  <c r="N1264" i="13"/>
  <c r="O447" i="13"/>
  <c r="O767" i="13"/>
  <c r="P2562" i="13"/>
  <c r="P1063" i="13"/>
  <c r="N3228" i="13"/>
  <c r="O2693" i="13"/>
  <c r="O1577" i="13"/>
  <c r="N657" i="13"/>
  <c r="O1798" i="13"/>
  <c r="N503" i="13"/>
  <c r="N2593" i="13"/>
  <c r="O595" i="13"/>
  <c r="P1557" i="13"/>
  <c r="O747" i="13"/>
  <c r="N453" i="13"/>
  <c r="N111" i="13"/>
  <c r="O1236" i="13"/>
  <c r="P1114" i="13"/>
  <c r="N3255" i="13"/>
  <c r="P2432" i="13"/>
  <c r="N1010" i="13"/>
  <c r="N424" i="13"/>
  <c r="N1658" i="13"/>
  <c r="N464" i="13"/>
  <c r="P2534" i="13"/>
  <c r="N570" i="13"/>
  <c r="P1397" i="13"/>
  <c r="O477" i="13"/>
  <c r="O384" i="13"/>
  <c r="N186" i="13"/>
  <c r="O4228" i="13"/>
  <c r="O941" i="13"/>
  <c r="P2801" i="13"/>
  <c r="N1294" i="13"/>
  <c r="N1562" i="13"/>
  <c r="N2368" i="13"/>
  <c r="P1550" i="13"/>
  <c r="P291" i="13"/>
  <c r="O2304" i="13"/>
  <c r="P844" i="13"/>
  <c r="P1166" i="13"/>
  <c r="N377" i="13"/>
  <c r="N315" i="13"/>
  <c r="N266" i="13"/>
  <c r="N1462" i="13"/>
  <c r="O1276" i="13"/>
  <c r="N2200" i="13"/>
  <c r="P1092" i="13"/>
  <c r="P1562" i="13"/>
  <c r="O2368" i="13"/>
  <c r="N1540" i="13"/>
  <c r="O1662" i="13"/>
  <c r="P2290" i="13"/>
  <c r="O726" i="13"/>
  <c r="O1166" i="13"/>
  <c r="N346" i="13"/>
  <c r="N294" i="13"/>
  <c r="P266" i="13"/>
  <c r="O1026" i="13"/>
  <c r="N934" i="13"/>
  <c r="P2186" i="13"/>
  <c r="P1129" i="13"/>
  <c r="O1254" i="13"/>
  <c r="P1676" i="13"/>
  <c r="P751" i="13"/>
  <c r="O824" i="13"/>
  <c r="O1137" i="13"/>
  <c r="P1086" i="13"/>
  <c r="N1477" i="13"/>
  <c r="P1046" i="13"/>
  <c r="N653" i="13"/>
  <c r="O2201" i="13"/>
  <c r="O3575" i="13"/>
  <c r="O2841" i="13"/>
  <c r="O112" i="13"/>
  <c r="H10" i="11" s="1"/>
  <c r="J10" i="11" s="1"/>
  <c r="O2134" i="13"/>
  <c r="O3408" i="13"/>
  <c r="O3044" i="13"/>
  <c r="P2962" i="13"/>
  <c r="O3631" i="13"/>
  <c r="O2200" i="13"/>
  <c r="O2801" i="13"/>
  <c r="O3913" i="13"/>
  <c r="P2959" i="13"/>
  <c r="P3594" i="13"/>
  <c r="O2202" i="13"/>
  <c r="P2971" i="13"/>
  <c r="P2201" i="13"/>
  <c r="O2606" i="13"/>
  <c r="O3523" i="13"/>
  <c r="O59" i="13"/>
  <c r="O3640" i="13"/>
  <c r="P2926" i="13"/>
  <c r="P2806" i="13"/>
  <c r="O2582" i="13"/>
  <c r="P172" i="13"/>
  <c r="P2847" i="13"/>
  <c r="P2813" i="13"/>
  <c r="P3575" i="13"/>
  <c r="P3595" i="13"/>
  <c r="N230" i="13"/>
  <c r="O3597" i="13"/>
  <c r="O2137" i="13"/>
  <c r="O2835" i="13"/>
  <c r="O3627" i="13"/>
  <c r="O170" i="13"/>
  <c r="O172" i="13"/>
  <c r="O2772" i="13"/>
  <c r="P2190" i="13"/>
  <c r="P2583" i="13"/>
  <c r="P2809" i="13"/>
  <c r="O2795" i="13"/>
  <c r="O4052" i="13"/>
  <c r="P3914" i="13"/>
  <c r="O2750" i="13"/>
  <c r="P2587" i="13"/>
  <c r="O56" i="13"/>
  <c r="P3578" i="13"/>
  <c r="O2863" i="13"/>
  <c r="O2969" i="13"/>
  <c r="P2578" i="13"/>
  <c r="O3583" i="13"/>
  <c r="P2943" i="13"/>
  <c r="P3045" i="13"/>
  <c r="P2570" i="13"/>
  <c r="O2957" i="13"/>
  <c r="P3605" i="13"/>
  <c r="P2853" i="13"/>
  <c r="P3262" i="13"/>
  <c r="P200" i="13"/>
  <c r="N231" i="13"/>
  <c r="O3427" i="13"/>
  <c r="O3578" i="13"/>
  <c r="O54" i="13"/>
  <c r="O2446" i="13"/>
  <c r="P3248" i="13"/>
  <c r="O57" i="13"/>
  <c r="O3633" i="13"/>
  <c r="O3638" i="13"/>
  <c r="P2933" i="13"/>
  <c r="O3269" i="13"/>
  <c r="O2563" i="13"/>
  <c r="O2587" i="13"/>
  <c r="O2844" i="13"/>
  <c r="O2848" i="13"/>
  <c r="O3596" i="13"/>
  <c r="O2147" i="13"/>
  <c r="O3265" i="13"/>
  <c r="P3268" i="13"/>
  <c r="P3589" i="13"/>
  <c r="P2457" i="13"/>
  <c r="P3596" i="13"/>
  <c r="P2845" i="13"/>
  <c r="O3045" i="13"/>
  <c r="O2822" i="13"/>
  <c r="O2428" i="13"/>
  <c r="O2842" i="13"/>
  <c r="O2860" i="13"/>
  <c r="O2811" i="13"/>
  <c r="O3952" i="13"/>
  <c r="P3579" i="13"/>
  <c r="O2197" i="13"/>
  <c r="O2797" i="13"/>
  <c r="O168" i="13"/>
  <c r="P3432" i="13"/>
  <c r="O2823" i="13"/>
  <c r="P2810" i="13"/>
  <c r="P2945" i="13"/>
  <c r="O2796" i="13"/>
  <c r="O2551" i="13"/>
  <c r="O2961" i="13"/>
  <c r="O3914" i="13"/>
  <c r="O2769" i="13"/>
  <c r="O3641" i="13"/>
  <c r="P2568" i="13"/>
  <c r="O3626" i="13"/>
  <c r="O2952" i="13"/>
  <c r="P2066" i="13"/>
  <c r="O2959" i="13"/>
  <c r="O2856" i="13"/>
  <c r="P3636" i="13"/>
  <c r="O3241" i="13"/>
  <c r="P3597" i="13"/>
  <c r="O3605" i="13"/>
  <c r="P2767" i="13"/>
  <c r="P2580" i="13"/>
  <c r="O2964" i="13"/>
  <c r="P2413" i="13"/>
  <c r="O2921" i="13"/>
  <c r="O3530" i="13"/>
  <c r="O2980" i="13"/>
  <c r="P2859" i="13"/>
  <c r="P2575" i="13"/>
  <c r="O3271" i="13"/>
  <c r="P2966" i="13"/>
  <c r="P3624" i="13"/>
  <c r="P3572" i="13"/>
  <c r="O3471" i="13"/>
  <c r="O2923" i="13"/>
  <c r="O2555" i="13"/>
  <c r="O3600" i="13"/>
  <c r="P2769" i="13"/>
  <c r="O3231" i="13"/>
  <c r="P2405" i="13"/>
  <c r="O2855" i="13"/>
  <c r="O2578" i="13"/>
  <c r="P2854" i="13"/>
  <c r="P2841" i="13"/>
  <c r="O2920" i="13"/>
  <c r="P2815" i="13"/>
  <c r="O3263" i="13"/>
  <c r="O2859" i="13"/>
  <c r="O3256" i="13"/>
  <c r="O4368" i="13"/>
  <c r="O2432" i="13"/>
  <c r="O58" i="13"/>
  <c r="P2557" i="13"/>
  <c r="O53" i="13"/>
  <c r="O3564" i="13"/>
  <c r="O2575" i="13"/>
  <c r="O2976" i="13"/>
  <c r="P2979" i="13"/>
  <c r="P2964" i="13"/>
  <c r="O228" i="13"/>
  <c r="P3470" i="13"/>
  <c r="O2443" i="13"/>
  <c r="O2767" i="13"/>
  <c r="P2574" i="13"/>
  <c r="O2967" i="13"/>
  <c r="P2818" i="13"/>
  <c r="O3590" i="13"/>
  <c r="P2067" i="13"/>
  <c r="O2854" i="13"/>
  <c r="O2186" i="13"/>
  <c r="P4052" i="13"/>
  <c r="P3602" i="13"/>
  <c r="P2149" i="13"/>
  <c r="N3233" i="13"/>
  <c r="O3470" i="13"/>
  <c r="O2938" i="13"/>
  <c r="O2189" i="13"/>
  <c r="P2817" i="13"/>
  <c r="O2960" i="13"/>
  <c r="O3584" i="13"/>
  <c r="O3430" i="13"/>
  <c r="O2965" i="13"/>
  <c r="O3257" i="13"/>
  <c r="P2430" i="13"/>
  <c r="P2429" i="13"/>
  <c r="O3619" i="13"/>
  <c r="O2583" i="13"/>
  <c r="O2457" i="13"/>
  <c r="P3599" i="13"/>
  <c r="O3576" i="13"/>
  <c r="P3915" i="13"/>
  <c r="O2414" i="13"/>
  <c r="O2861" i="13"/>
  <c r="P2963" i="13"/>
  <c r="O2825" i="13"/>
  <c r="P53" i="13"/>
  <c r="P3641" i="13"/>
  <c r="P2197" i="13"/>
  <c r="P3637" i="13"/>
  <c r="O4231" i="13"/>
  <c r="P2589" i="13"/>
  <c r="P2811" i="13"/>
  <c r="P3951" i="13"/>
  <c r="O2558" i="13"/>
  <c r="P3271" i="13"/>
  <c r="P2965" i="13"/>
  <c r="O2847" i="13"/>
  <c r="O3572" i="13"/>
  <c r="P2821" i="13"/>
  <c r="P3270" i="13"/>
  <c r="O3635" i="13"/>
  <c r="O3264" i="13"/>
  <c r="O3428" i="13"/>
  <c r="O2810" i="13"/>
  <c r="P2980" i="13"/>
  <c r="O2974" i="13"/>
  <c r="O2950" i="13"/>
  <c r="O2771" i="13"/>
  <c r="P2970" i="13"/>
  <c r="P2406" i="13"/>
  <c r="P3564" i="13"/>
  <c r="P2925" i="13"/>
  <c r="P3631" i="13"/>
  <c r="O2402" i="13"/>
  <c r="O3298" i="13"/>
  <c r="P2185" i="13"/>
  <c r="P2968" i="13"/>
  <c r="O55" i="13"/>
  <c r="O2951" i="13"/>
  <c r="P2203" i="13"/>
  <c r="P2402" i="13"/>
  <c r="P2563" i="13"/>
  <c r="P2920" i="13"/>
  <c r="O3604" i="13"/>
  <c r="O138" i="13"/>
  <c r="P3583" i="13"/>
  <c r="P2794" i="13"/>
  <c r="P2558" i="13"/>
  <c r="N3239" i="13"/>
  <c r="P3580" i="13"/>
  <c r="P2582" i="13"/>
  <c r="P3408" i="13"/>
  <c r="O2203" i="13"/>
  <c r="O3571" i="13"/>
  <c r="O3916" i="13"/>
  <c r="O3267" i="13"/>
  <c r="O3248" i="13"/>
  <c r="O2925" i="13"/>
  <c r="O2136" i="13"/>
  <c r="O3501" i="13"/>
  <c r="O166" i="13"/>
  <c r="O3254" i="13"/>
  <c r="O2794" i="13"/>
  <c r="P3469" i="13"/>
  <c r="P1993" i="13"/>
  <c r="P2950" i="13"/>
  <c r="O2" i="13"/>
  <c r="N14" i="13"/>
  <c r="O3632" i="13"/>
  <c r="O2971" i="13"/>
  <c r="P3582" i="13"/>
  <c r="O2962" i="13"/>
  <c r="P2566" i="13"/>
  <c r="O3634" i="13"/>
  <c r="O2812" i="13"/>
  <c r="O2592" i="13"/>
  <c r="P2974" i="13"/>
  <c r="P2929" i="13"/>
  <c r="O2947" i="13"/>
  <c r="P3261" i="13"/>
  <c r="O2956" i="13"/>
  <c r="O3593" i="13"/>
  <c r="O3918" i="13"/>
  <c r="O3595" i="13"/>
  <c r="P2431" i="13"/>
  <c r="O2932" i="13"/>
  <c r="O3580" i="13"/>
  <c r="P2835" i="13"/>
  <c r="P2866" i="13"/>
  <c r="O2945" i="13"/>
  <c r="P4231" i="13"/>
  <c r="O3376" i="13"/>
  <c r="O2584" i="13"/>
  <c r="P3260" i="13"/>
  <c r="P2921" i="13"/>
  <c r="P3231" i="13"/>
  <c r="O2943" i="13"/>
  <c r="O2818" i="13"/>
  <c r="P2956" i="13"/>
  <c r="O2188" i="13"/>
  <c r="O3206" i="13"/>
  <c r="O2924" i="13"/>
  <c r="P2555" i="13"/>
  <c r="P2931" i="13"/>
  <c r="P2585" i="13"/>
  <c r="O2800" i="13"/>
  <c r="P2924" i="13"/>
  <c r="P3625" i="13"/>
  <c r="P3916" i="13"/>
  <c r="P2954" i="13"/>
  <c r="O2853" i="13"/>
  <c r="O3270" i="13"/>
  <c r="P2564" i="13"/>
  <c r="O3636" i="13"/>
  <c r="P3601" i="13"/>
  <c r="P2822" i="13"/>
  <c r="O3624" i="13"/>
  <c r="P2952" i="13"/>
  <c r="P2948" i="13"/>
  <c r="O2948" i="13"/>
  <c r="P2955" i="13"/>
  <c r="P2569" i="13"/>
  <c r="P2857" i="13"/>
  <c r="O3639" i="13"/>
  <c r="O2407" i="13"/>
  <c r="O2817" i="13"/>
  <c r="N3251" i="13"/>
  <c r="O2978" i="13"/>
  <c r="O2591" i="13"/>
  <c r="O4212" i="13"/>
  <c r="O3915" i="13"/>
  <c r="O3587" i="13"/>
  <c r="O2820" i="13"/>
  <c r="O2955" i="13"/>
  <c r="O3077" i="13"/>
  <c r="O3228" i="13"/>
  <c r="O2857" i="13"/>
  <c r="O2588" i="13"/>
  <c r="P3211" i="13"/>
  <c r="P2577" i="13"/>
  <c r="O2864" i="13"/>
  <c r="O4213" i="13"/>
  <c r="P2134" i="13"/>
  <c r="O2845" i="13"/>
  <c r="P3588" i="13"/>
  <c r="P2953" i="13"/>
  <c r="O2149" i="13"/>
  <c r="O2579" i="13"/>
  <c r="P2973" i="13"/>
  <c r="O2427" i="13"/>
  <c r="P141" i="13"/>
  <c r="P3626" i="13"/>
  <c r="P2797" i="13"/>
  <c r="P2803" i="13"/>
  <c r="P3642" i="13"/>
  <c r="O2194" i="13"/>
  <c r="P2218" i="13"/>
  <c r="O2819" i="13"/>
  <c r="O2846" i="13"/>
  <c r="O3266" i="13"/>
  <c r="O3589" i="13"/>
  <c r="O2813" i="13"/>
  <c r="O2556" i="13"/>
  <c r="O2826" i="13"/>
  <c r="O2570" i="13"/>
  <c r="O3637" i="13"/>
  <c r="P2957" i="13"/>
  <c r="O2954" i="13"/>
  <c r="O2429" i="13"/>
  <c r="O3951" i="13"/>
  <c r="O141" i="13"/>
  <c r="P2194" i="13"/>
  <c r="O2843" i="13"/>
  <c r="O3625" i="13"/>
  <c r="P2446" i="13"/>
  <c r="O2803" i="13"/>
  <c r="P3639" i="13"/>
  <c r="O3588" i="13"/>
  <c r="O2412" i="13"/>
  <c r="P2770" i="13"/>
  <c r="P2918" i="13"/>
  <c r="P56" i="13"/>
  <c r="O3292" i="13"/>
  <c r="P2865" i="13"/>
  <c r="P2843" i="13"/>
  <c r="N3238" i="13"/>
  <c r="O3249" i="13"/>
  <c r="O2436" i="13"/>
  <c r="O3379" i="13"/>
  <c r="O2850" i="13"/>
  <c r="O2946" i="13"/>
  <c r="P2932" i="13"/>
  <c r="P2930" i="13"/>
  <c r="O3472" i="13"/>
  <c r="P2819" i="13"/>
  <c r="O3594" i="13"/>
  <c r="O3598" i="13"/>
  <c r="O3582" i="13"/>
  <c r="P4368" i="13"/>
  <c r="O2933" i="13"/>
  <c r="O2185" i="13"/>
  <c r="O2804" i="13"/>
  <c r="P2581" i="13"/>
  <c r="P2975" i="13"/>
  <c r="P3632" i="13"/>
  <c r="O2919" i="13"/>
  <c r="P3530" i="13"/>
  <c r="P55" i="13"/>
  <c r="P3044" i="13"/>
  <c r="P3606" i="13"/>
  <c r="P3591" i="13"/>
  <c r="P4118" i="13"/>
  <c r="P3206" i="13"/>
  <c r="P2969" i="13"/>
  <c r="O2413" i="13"/>
  <c r="O2807" i="13"/>
  <c r="O3586" i="13"/>
  <c r="O230" i="13"/>
  <c r="P57" i="13"/>
  <c r="O2931" i="13"/>
  <c r="O2557" i="13"/>
  <c r="O3260" i="13"/>
  <c r="P3590" i="13"/>
  <c r="P4205" i="13"/>
  <c r="P2419" i="13"/>
  <c r="O3602" i="13"/>
  <c r="O3581" i="13"/>
  <c r="O3261" i="13"/>
  <c r="O2927" i="13"/>
  <c r="P2571" i="13"/>
  <c r="P3471" i="13"/>
  <c r="P2861" i="13"/>
  <c r="P2407" i="13"/>
  <c r="P2567" i="13"/>
  <c r="O2866" i="13"/>
  <c r="O2196" i="13"/>
  <c r="O3432" i="13"/>
  <c r="P2972" i="13"/>
  <c r="O2852" i="13"/>
  <c r="P2198" i="13"/>
  <c r="O2926" i="13"/>
  <c r="O2431" i="13"/>
  <c r="P2202" i="13"/>
  <c r="P3635" i="13"/>
  <c r="P3627" i="13"/>
  <c r="O2419" i="13"/>
  <c r="O2815" i="13"/>
  <c r="P2927" i="13"/>
  <c r="P3472" i="13"/>
  <c r="N228" i="13"/>
  <c r="N2183" i="13"/>
  <c r="O2922" i="13"/>
  <c r="O3262" i="13"/>
  <c r="O2968" i="13"/>
  <c r="P2849" i="13"/>
  <c r="P3428" i="13"/>
  <c r="N3252" i="13"/>
  <c r="O3469" i="13"/>
  <c r="O2973" i="13"/>
  <c r="O2849" i="13"/>
  <c r="O2821" i="13"/>
  <c r="P2435" i="13"/>
  <c r="P2951" i="13"/>
  <c r="O3244" i="13"/>
  <c r="P2128" i="13"/>
  <c r="P3576" i="13"/>
  <c r="P3256" i="13"/>
  <c r="P2961" i="13"/>
  <c r="O2574" i="13"/>
  <c r="O2930" i="13"/>
  <c r="P2012" i="13"/>
  <c r="O3259" i="13"/>
  <c r="O3592" i="13"/>
  <c r="O2206" i="13"/>
  <c r="O3606" i="13"/>
  <c r="O2177" i="13"/>
  <c r="O2067" i="13"/>
  <c r="O3601" i="13"/>
  <c r="O2586" i="13"/>
  <c r="P3249" i="13"/>
  <c r="O2858" i="13"/>
  <c r="O167" i="13"/>
  <c r="P2938" i="13"/>
  <c r="O2770" i="13"/>
  <c r="O3642" i="13"/>
  <c r="P3292" i="13"/>
  <c r="O2814" i="13"/>
  <c r="O3603" i="13"/>
  <c r="O2594" i="13"/>
  <c r="P2922" i="13"/>
  <c r="O3623" i="13"/>
  <c r="P3592" i="13"/>
  <c r="O2979" i="13"/>
  <c r="O2435" i="13"/>
  <c r="P3265" i="13"/>
  <c r="P112" i="13"/>
  <c r="P2795" i="13"/>
  <c r="O2565" i="13"/>
  <c r="O2572" i="13"/>
  <c r="O2082" i="13"/>
  <c r="O2917" i="13"/>
  <c r="P2947" i="13"/>
  <c r="O171" i="13"/>
  <c r="P2593" i="13"/>
  <c r="O2970" i="13"/>
  <c r="P3577" i="13"/>
  <c r="P2365" i="13"/>
  <c r="P3952" i="13"/>
  <c r="O4118" i="13"/>
  <c r="H19" i="11" s="1"/>
  <c r="J19" i="11" s="1"/>
  <c r="O2949" i="13"/>
  <c r="O2552" i="13"/>
  <c r="O2824" i="13"/>
  <c r="O2953" i="13"/>
  <c r="O2862" i="13"/>
  <c r="P2420" i="13"/>
  <c r="O231" i="13"/>
  <c r="O2590" i="13"/>
  <c r="P2949" i="13"/>
  <c r="P3241" i="13"/>
  <c r="P3593" i="13"/>
  <c r="P2958" i="13"/>
  <c r="P2802" i="13"/>
  <c r="P2771" i="13"/>
  <c r="P2082" i="13"/>
  <c r="P2960" i="13"/>
  <c r="N169" i="13"/>
  <c r="N2411" i="13"/>
  <c r="O3245" i="13"/>
  <c r="O2577" i="13"/>
  <c r="O2802" i="13"/>
  <c r="O2204" i="13"/>
  <c r="P2594" i="13"/>
  <c r="O2966" i="13"/>
  <c r="O2573" i="13"/>
  <c r="O2851" i="13"/>
  <c r="P3298" i="13"/>
  <c r="O3599" i="13"/>
  <c r="P3244" i="13"/>
  <c r="O2972" i="13"/>
  <c r="O2805" i="13"/>
  <c r="O2430" i="13"/>
  <c r="O3209" i="13"/>
  <c r="O2809" i="13"/>
  <c r="O2929" i="13"/>
  <c r="O200" i="13"/>
  <c r="P2576" i="13"/>
  <c r="O2816" i="13"/>
  <c r="P3600" i="13"/>
  <c r="P2427" i="13"/>
  <c r="P2842" i="13"/>
  <c r="O1993" i="13"/>
  <c r="P3263" i="13"/>
  <c r="P3430" i="13"/>
  <c r="O3577" i="13"/>
  <c r="P2823" i="13"/>
  <c r="O2963" i="13"/>
  <c r="O2421" i="13"/>
  <c r="O2569" i="13"/>
  <c r="O3917" i="13"/>
  <c r="O3211" i="13"/>
  <c r="O2589" i="13"/>
  <c r="O2836" i="13"/>
  <c r="P2967" i="13"/>
  <c r="P2768" i="13"/>
  <c r="O2839" i="13"/>
  <c r="O3268" i="13"/>
  <c r="O3230" i="13"/>
  <c r="P2579" i="13"/>
  <c r="P2443" i="13"/>
  <c r="P2923" i="13"/>
  <c r="O2918" i="13"/>
  <c r="O2205" i="13"/>
  <c r="O3258" i="13"/>
  <c r="P2977" i="13"/>
  <c r="O2840" i="13"/>
  <c r="O2808" i="13"/>
  <c r="O2958" i="13"/>
  <c r="O3591" i="13"/>
  <c r="O3585" i="13"/>
  <c r="P3258" i="13"/>
  <c r="O2806" i="13"/>
  <c r="O2567" i="13"/>
  <c r="P2591" i="13"/>
  <c r="P3379" i="13"/>
  <c r="O2571" i="13"/>
  <c r="O2865" i="13"/>
  <c r="O3255" i="13"/>
  <c r="P2855" i="13"/>
  <c r="P2418" i="13"/>
  <c r="O2977" i="13"/>
  <c r="P2839" i="13"/>
  <c r="P3598" i="13"/>
  <c r="P3264" i="13"/>
  <c r="P3603" i="13"/>
  <c r="P4212" i="13"/>
  <c r="P2978" i="13"/>
  <c r="P2919" i="13"/>
  <c r="O2198" i="13"/>
  <c r="N229" i="13"/>
  <c r="P3623" i="13"/>
  <c r="P2917" i="13"/>
  <c r="P3239" i="13"/>
  <c r="O3252" i="13"/>
  <c r="N3992" i="13"/>
  <c r="N3996" i="13"/>
  <c r="N3990" i="13"/>
  <c r="N3253" i="13"/>
  <c r="N3234" i="13"/>
  <c r="N3240" i="13"/>
  <c r="P3233" i="13"/>
  <c r="P231" i="13"/>
  <c r="O14" i="13"/>
  <c r="O3251" i="13"/>
  <c r="N3439" i="13"/>
  <c r="N2146" i="13"/>
  <c r="N3628" i="13"/>
  <c r="N3475" i="13"/>
  <c r="N3552" i="13"/>
  <c r="N3443" i="13"/>
  <c r="O3233" i="13"/>
  <c r="P2411" i="13"/>
  <c r="P3252" i="13"/>
  <c r="N3500" i="13"/>
  <c r="N2459" i="13"/>
  <c r="N3556" i="13"/>
  <c r="N3612" i="13"/>
  <c r="N3448" i="13"/>
  <c r="N3466" i="13"/>
  <c r="O229" i="13"/>
  <c r="P2183" i="13"/>
  <c r="N3474" i="13"/>
  <c r="N3995" i="13"/>
  <c r="N3987" i="13"/>
  <c r="N3229" i="13"/>
  <c r="N3553" i="13"/>
  <c r="N3477" i="13"/>
  <c r="N3476" i="13"/>
  <c r="O3239" i="13"/>
  <c r="O2411" i="13"/>
  <c r="O169" i="13"/>
  <c r="N3997" i="13"/>
  <c r="N3225" i="13"/>
  <c r="N2193" i="13"/>
  <c r="N2169" i="13"/>
  <c r="N2404" i="13"/>
  <c r="N3442" i="13"/>
  <c r="N3235" i="13"/>
  <c r="P3251" i="13"/>
  <c r="O3238" i="13"/>
  <c r="N3985" i="13"/>
  <c r="N2460" i="13"/>
  <c r="N3986" i="13"/>
  <c r="N2444" i="13"/>
  <c r="N3236" i="13"/>
  <c r="N3441" i="13"/>
  <c r="O2183" i="13"/>
  <c r="N3993" i="13"/>
  <c r="N3998" i="13"/>
  <c r="N2561" i="13"/>
  <c r="N3242" i="13"/>
  <c r="N3989" i="13"/>
  <c r="N3237" i="13"/>
  <c r="N3438" i="13"/>
  <c r="P228" i="13"/>
  <c r="P229" i="13"/>
  <c r="N3467" i="13"/>
  <c r="N3988" i="13"/>
  <c r="N3557" i="13"/>
  <c r="N3555" i="13"/>
  <c r="N2434" i="13"/>
  <c r="N4003" i="13"/>
  <c r="P169" i="13"/>
  <c r="N3316" i="13"/>
  <c r="N3622" i="13"/>
  <c r="N2403" i="13"/>
  <c r="N3994" i="13"/>
  <c r="N3250" i="13"/>
  <c r="N3243" i="13"/>
  <c r="P14" i="13"/>
  <c r="P3238" i="13"/>
  <c r="P230" i="13"/>
  <c r="N3473" i="13"/>
  <c r="N3991" i="13"/>
  <c r="N3504" i="13"/>
  <c r="N3554" i="13"/>
  <c r="N3440" i="13"/>
  <c r="N3449" i="13"/>
  <c r="O3438" i="13"/>
  <c r="O3552" i="13"/>
  <c r="P3990" i="13"/>
  <c r="P3438" i="13"/>
  <c r="O3240" i="13"/>
  <c r="P3553" i="13"/>
  <c r="P2434" i="13"/>
  <c r="O3555" i="13"/>
  <c r="P3992" i="13"/>
  <c r="P3628" i="13"/>
  <c r="O3253" i="13"/>
  <c r="P3555" i="13"/>
  <c r="P3989" i="13"/>
  <c r="P3316" i="13"/>
  <c r="P3474" i="13"/>
  <c r="O2434" i="13"/>
  <c r="O3243" i="13"/>
  <c r="P3476" i="13"/>
  <c r="O3500" i="13"/>
  <c r="P3448" i="13"/>
  <c r="P2460" i="13"/>
  <c r="O3234" i="13"/>
  <c r="O2403" i="13"/>
  <c r="P3986" i="13"/>
  <c r="O3235" i="13"/>
  <c r="P2146" i="13"/>
  <c r="O3989" i="13"/>
  <c r="P3242" i="13"/>
  <c r="O3466" i="13"/>
  <c r="O3250" i="13"/>
  <c r="P3236" i="13"/>
  <c r="P3998" i="13"/>
  <c r="O3557" i="13"/>
  <c r="P4003" i="13"/>
  <c r="P3475" i="13"/>
  <c r="O3990" i="13"/>
  <c r="P3554" i="13"/>
  <c r="P3237" i="13"/>
  <c r="O4003" i="13"/>
  <c r="O3993" i="13"/>
  <c r="P3988" i="13"/>
  <c r="O3553" i="13"/>
  <c r="P3442" i="13"/>
  <c r="P3995" i="13"/>
  <c r="P3467" i="13"/>
  <c r="P2459" i="13"/>
  <c r="P3441" i="13"/>
  <c r="P3443" i="13"/>
  <c r="O3504" i="13"/>
  <c r="P3552" i="13"/>
  <c r="P3557" i="13"/>
  <c r="O3556" i="13"/>
  <c r="O3439" i="13"/>
  <c r="P3987" i="13"/>
  <c r="O3994" i="13"/>
  <c r="P3440" i="13"/>
  <c r="P3996" i="13"/>
  <c r="P3240" i="13"/>
  <c r="P3991" i="13"/>
  <c r="P2403" i="13"/>
  <c r="O3992" i="13"/>
  <c r="O2459" i="13"/>
  <c r="P3556" i="13"/>
  <c r="P3473" i="13"/>
  <c r="P3250" i="13"/>
  <c r="P3622" i="13"/>
  <c r="O3236" i="13"/>
  <c r="O3237" i="13"/>
  <c r="P3449" i="13"/>
  <c r="O2404" i="13"/>
  <c r="O3441" i="13"/>
  <c r="O3316" i="13"/>
  <c r="O3991" i="13"/>
  <c r="O3242" i="13"/>
  <c r="O3442" i="13"/>
  <c r="O3477" i="13"/>
  <c r="P3439" i="13"/>
  <c r="P3253" i="13"/>
  <c r="O2444" i="13"/>
  <c r="P2561" i="13"/>
  <c r="O2169" i="13"/>
  <c r="O3229" i="13"/>
  <c r="O3467" i="13"/>
  <c r="O3440" i="13"/>
  <c r="O3986" i="13"/>
  <c r="O3998" i="13"/>
  <c r="O2193" i="13"/>
  <c r="O3987" i="13"/>
  <c r="O3622" i="13"/>
  <c r="P2444" i="13"/>
  <c r="O2460" i="13"/>
  <c r="P3993" i="13"/>
  <c r="O3225" i="13"/>
  <c r="O3995" i="13"/>
  <c r="P2193" i="13"/>
  <c r="O3443" i="13"/>
  <c r="O3985" i="13"/>
  <c r="P2404" i="13"/>
  <c r="O3997" i="13"/>
  <c r="O3474" i="13"/>
  <c r="P3466" i="13"/>
  <c r="P3234" i="13"/>
  <c r="P3504" i="13"/>
  <c r="O3473" i="13"/>
  <c r="O3996" i="13"/>
  <c r="O3448" i="13"/>
  <c r="O3475" i="13"/>
  <c r="O3449" i="13"/>
  <c r="O3628" i="13"/>
  <c r="P3235" i="13"/>
  <c r="O3988" i="13"/>
  <c r="P3985" i="13"/>
  <c r="P3243" i="13"/>
  <c r="P3612" i="13"/>
  <c r="O2561" i="13"/>
  <c r="O2146" i="13"/>
  <c r="P3997" i="13"/>
  <c r="P3477" i="13"/>
  <c r="P3994" i="13"/>
  <c r="O3554" i="13"/>
  <c r="P3500" i="13"/>
  <c r="P2169" i="13"/>
  <c r="P3229" i="13"/>
  <c r="O3612" i="13"/>
  <c r="P3225" i="13"/>
  <c r="O3476" i="13"/>
  <c r="N3968" i="13"/>
  <c r="N4143" i="13"/>
  <c r="N4142" i="13"/>
  <c r="N4139" i="13"/>
  <c r="N4140" i="13"/>
  <c r="N4138" i="13"/>
  <c r="N4141" i="13"/>
  <c r="N4137" i="13"/>
  <c r="N3971" i="13"/>
  <c r="N3972" i="13"/>
  <c r="N2084" i="13"/>
  <c r="O3971" i="13"/>
  <c r="P3968" i="13"/>
  <c r="P4139" i="13"/>
  <c r="P4137" i="13"/>
  <c r="P4140" i="13"/>
  <c r="O4138" i="13"/>
  <c r="P4141" i="13"/>
  <c r="O3968" i="13"/>
  <c r="O4143" i="13"/>
  <c r="O2084" i="13"/>
  <c r="O4137" i="13"/>
  <c r="P3972" i="13"/>
  <c r="O3972" i="13"/>
  <c r="P3971" i="13"/>
  <c r="P4143" i="13"/>
  <c r="P4138" i="13"/>
  <c r="O4142" i="13"/>
  <c r="O4141" i="13"/>
  <c r="O4140" i="13"/>
  <c r="P2084" i="13"/>
  <c r="O4139" i="13"/>
  <c r="P4142" i="13"/>
  <c r="N3461" i="13"/>
  <c r="N2160" i="13"/>
  <c r="N3460" i="13"/>
  <c r="N2178" i="13"/>
  <c r="N3349" i="13"/>
  <c r="N2613" i="13"/>
  <c r="N2156" i="13"/>
  <c r="N2159" i="13"/>
  <c r="N3562" i="13"/>
  <c r="N2477" i="13"/>
  <c r="N2545" i="13"/>
  <c r="N3620" i="13"/>
  <c r="N3459" i="13"/>
  <c r="N4136" i="13"/>
  <c r="N2155" i="13"/>
  <c r="N3462" i="13"/>
  <c r="N2192" i="13"/>
  <c r="N3347" i="13"/>
  <c r="N3458" i="13"/>
  <c r="N2158" i="13"/>
  <c r="N2154" i="13"/>
  <c r="N2157" i="13"/>
  <c r="N2379" i="13"/>
  <c r="N3508" i="13"/>
  <c r="N3457" i="13"/>
  <c r="N2472" i="13"/>
  <c r="N4135" i="13"/>
  <c r="N3629" i="13"/>
  <c r="N3464" i="13"/>
  <c r="N3561" i="13"/>
  <c r="N3424" i="13"/>
  <c r="N2191" i="13"/>
  <c r="N2195" i="13"/>
  <c r="N2608" i="13"/>
  <c r="N3967" i="13"/>
  <c r="N242" i="13"/>
  <c r="N276" i="13"/>
  <c r="N3630" i="13"/>
  <c r="N3463" i="13"/>
  <c r="N3966" i="13"/>
  <c r="N3617" i="13"/>
  <c r="N2153" i="13"/>
  <c r="N2614" i="13"/>
  <c r="N2616" i="13"/>
  <c r="N3970" i="13"/>
  <c r="N3621" i="13"/>
  <c r="N10" i="13"/>
  <c r="N3615" i="13"/>
  <c r="N2479" i="13"/>
  <c r="N3338" i="13"/>
  <c r="N2152" i="13"/>
  <c r="N3465" i="13"/>
  <c r="P3460" i="13"/>
  <c r="O2154" i="13"/>
  <c r="O2157" i="13"/>
  <c r="P3970" i="13"/>
  <c r="P2192" i="13"/>
  <c r="P3459" i="13"/>
  <c r="O3347" i="13"/>
  <c r="O3621" i="13"/>
  <c r="P3617" i="13"/>
  <c r="P2154" i="13"/>
  <c r="O2379" i="13"/>
  <c r="O2159" i="13"/>
  <c r="O3460" i="13"/>
  <c r="P3561" i="13"/>
  <c r="P2155" i="13"/>
  <c r="O2614" i="13"/>
  <c r="O2152" i="13"/>
  <c r="P2613" i="13"/>
  <c r="P3424" i="13"/>
  <c r="P2616" i="13"/>
  <c r="O3459" i="13"/>
  <c r="P2158" i="13"/>
  <c r="P2479" i="13"/>
  <c r="P3349" i="13"/>
  <c r="O3349" i="13"/>
  <c r="P2614" i="13"/>
  <c r="O3620" i="13"/>
  <c r="O2156" i="13"/>
  <c r="P2178" i="13"/>
  <c r="O3457" i="13"/>
  <c r="P2153" i="13"/>
  <c r="P3562" i="13"/>
  <c r="O3458" i="13"/>
  <c r="O2158" i="13"/>
  <c r="P3465" i="13"/>
  <c r="O4135" i="13"/>
  <c r="P2608" i="13"/>
  <c r="O3338" i="13"/>
  <c r="P10" i="13"/>
  <c r="P2152" i="13"/>
  <c r="O2477" i="13"/>
  <c r="P2195" i="13"/>
  <c r="P2472" i="13"/>
  <c r="O2613" i="13"/>
  <c r="O242" i="13"/>
  <c r="O3629" i="13"/>
  <c r="P2191" i="13"/>
  <c r="P3508" i="13"/>
  <c r="P3630" i="13"/>
  <c r="O3424" i="13"/>
  <c r="O2608" i="13"/>
  <c r="O3561" i="13"/>
  <c r="P2379" i="13"/>
  <c r="O2178" i="13"/>
  <c r="P3966" i="13"/>
  <c r="P3621" i="13"/>
  <c r="O3967" i="13"/>
  <c r="O2155" i="13"/>
  <c r="P3620" i="13"/>
  <c r="O2479" i="13"/>
  <c r="P3462" i="13"/>
  <c r="O2195" i="13"/>
  <c r="O3464" i="13"/>
  <c r="P2545" i="13"/>
  <c r="P3461" i="13"/>
  <c r="O3617" i="13"/>
  <c r="P3457" i="13"/>
  <c r="P4136" i="13"/>
  <c r="P3338" i="13"/>
  <c r="P3458" i="13"/>
  <c r="O3615" i="13"/>
  <c r="O3562" i="13"/>
  <c r="O2472" i="13"/>
  <c r="O10" i="13"/>
  <c r="O3630" i="13"/>
  <c r="P2477" i="13"/>
  <c r="P2160" i="13"/>
  <c r="O276" i="13"/>
  <c r="O3508" i="13"/>
  <c r="O2192" i="13"/>
  <c r="P3629" i="13"/>
  <c r="O2160" i="13"/>
  <c r="O4136" i="13"/>
  <c r="P2157" i="13"/>
  <c r="O2191" i="13"/>
  <c r="P3967" i="13"/>
  <c r="P3615" i="13"/>
  <c r="P3463" i="13"/>
  <c r="O3465" i="13"/>
  <c r="P2159" i="13"/>
  <c r="P242" i="13"/>
  <c r="O2616" i="13"/>
  <c r="P3464" i="13"/>
  <c r="O3970" i="13"/>
  <c r="O3463" i="13"/>
  <c r="O2545" i="13"/>
  <c r="P276" i="13"/>
  <c r="P4135" i="13"/>
  <c r="O2153" i="13"/>
  <c r="O3462" i="13"/>
  <c r="O3461" i="13"/>
  <c r="P2156" i="13"/>
  <c r="O3966" i="13"/>
  <c r="P3347" i="13"/>
  <c r="N4186" i="13"/>
  <c r="N4190" i="13"/>
  <c r="N3980" i="13"/>
  <c r="N4191" i="13"/>
  <c r="N3979" i="13"/>
  <c r="N4189" i="13"/>
  <c r="N2618" i="13"/>
  <c r="N4188" i="13"/>
  <c r="N3978" i="13"/>
  <c r="N2611" i="13"/>
  <c r="N4132" i="13"/>
  <c r="N4192" i="13"/>
  <c r="N2610" i="13"/>
  <c r="N3977" i="13"/>
  <c r="N3976" i="13"/>
  <c r="N4131" i="13"/>
  <c r="N3616" i="13"/>
  <c r="N4195" i="13"/>
  <c r="N3975" i="13"/>
  <c r="N1850" i="13"/>
  <c r="N3981" i="13"/>
  <c r="N4194" i="13"/>
  <c r="N3322" i="13"/>
  <c r="N241" i="13"/>
  <c r="N2607" i="13"/>
  <c r="N2906" i="13"/>
  <c r="N4193" i="13"/>
  <c r="N240" i="13"/>
  <c r="N1851" i="13"/>
  <c r="N4187" i="13"/>
  <c r="N2615" i="13"/>
  <c r="P4187" i="13"/>
  <c r="O4186" i="13"/>
  <c r="O2610" i="13"/>
  <c r="O4187" i="13"/>
  <c r="O3981" i="13"/>
  <c r="O2611" i="13"/>
  <c r="O241" i="13"/>
  <c r="O3975" i="13"/>
  <c r="P4189" i="13"/>
  <c r="O4194" i="13"/>
  <c r="P4193" i="13"/>
  <c r="O1851" i="13"/>
  <c r="O4189" i="13"/>
  <c r="P4132" i="13"/>
  <c r="P3975" i="13"/>
  <c r="P2607" i="13"/>
  <c r="O4131" i="13"/>
  <c r="P4190" i="13"/>
  <c r="O3977" i="13"/>
  <c r="P3976" i="13"/>
  <c r="P3322" i="13"/>
  <c r="P4186" i="13"/>
  <c r="O2615" i="13"/>
  <c r="O4188" i="13"/>
  <c r="P3616" i="13"/>
  <c r="O4191" i="13"/>
  <c r="P3978" i="13"/>
  <c r="P3981" i="13"/>
  <c r="O240" i="13"/>
  <c r="P241" i="13"/>
  <c r="P2618" i="13"/>
  <c r="O3979" i="13"/>
  <c r="P1851" i="13"/>
  <c r="O3980" i="13"/>
  <c r="P1850" i="13"/>
  <c r="O3322" i="13"/>
  <c r="O3976" i="13"/>
  <c r="P4191" i="13"/>
  <c r="P240" i="13"/>
  <c r="P2615" i="13"/>
  <c r="P3977" i="13"/>
  <c r="O2906" i="13"/>
  <c r="O3616" i="13"/>
  <c r="O4193" i="13"/>
  <c r="O1850" i="13"/>
  <c r="P2610" i="13"/>
  <c r="O2618" i="13"/>
  <c r="P4195" i="13"/>
  <c r="O4192" i="13"/>
  <c r="P3980" i="13"/>
  <c r="O3978" i="13"/>
  <c r="P4194" i="13"/>
  <c r="O2607" i="13"/>
  <c r="P2611" i="13"/>
  <c r="P4192" i="13"/>
  <c r="P3979" i="13"/>
  <c r="P4131" i="13"/>
  <c r="O4195" i="13"/>
  <c r="P4188" i="13"/>
  <c r="P2906" i="13"/>
  <c r="O4132" i="13"/>
  <c r="O4190" i="13"/>
  <c r="N2656" i="13"/>
  <c r="N2679" i="13"/>
  <c r="N2675" i="13"/>
  <c r="N3318" i="13"/>
  <c r="N2653" i="13"/>
  <c r="N2662" i="13"/>
  <c r="N2657" i="13"/>
  <c r="N2609" i="13"/>
  <c r="N2676" i="13"/>
  <c r="N2659" i="13"/>
  <c r="N2908" i="13"/>
  <c r="N4129" i="13"/>
  <c r="N2665" i="13"/>
  <c r="N4134" i="13"/>
  <c r="N2658" i="13"/>
  <c r="N2641" i="13"/>
  <c r="N2644" i="13"/>
  <c r="N3307" i="13"/>
  <c r="N2678" i="13"/>
  <c r="N2672" i="13"/>
  <c r="N2652" i="13"/>
  <c r="N2670" i="13"/>
  <c r="N3609" i="13"/>
  <c r="N225" i="13"/>
  <c r="N4130" i="13"/>
  <c r="N2640" i="13"/>
  <c r="N2682" i="13"/>
  <c r="N2674" i="13"/>
  <c r="N3618" i="13"/>
  <c r="N2905" i="13"/>
  <c r="N2671" i="13"/>
  <c r="N2666" i="13"/>
  <c r="N2654" i="13"/>
  <c r="N2643" i="13"/>
  <c r="N4" i="13"/>
  <c r="N3319" i="13"/>
  <c r="N2655" i="13"/>
  <c r="N2664" i="13"/>
  <c r="N2683" i="13"/>
  <c r="N2642" i="13"/>
  <c r="N3313" i="13"/>
  <c r="N227" i="13"/>
  <c r="N2681" i="13"/>
  <c r="N2663" i="13"/>
  <c r="N2680" i="13"/>
  <c r="N2647" i="13"/>
  <c r="N3" i="13"/>
  <c r="N3317" i="13"/>
  <c r="N2668" i="13"/>
  <c r="N2661" i="13"/>
  <c r="N2651" i="13"/>
  <c r="N2646" i="13"/>
  <c r="N226" i="13"/>
  <c r="N3178" i="13"/>
  <c r="N2669" i="13"/>
  <c r="N2673" i="13"/>
  <c r="N2677" i="13"/>
  <c r="N2660" i="13"/>
  <c r="N3312" i="13"/>
  <c r="N4179" i="13"/>
  <c r="N2667" i="13"/>
  <c r="N2645" i="13"/>
  <c r="O2646" i="13"/>
  <c r="O2653" i="13"/>
  <c r="O3609" i="13"/>
  <c r="P2681" i="13"/>
  <c r="O2662" i="13"/>
  <c r="P4130" i="13"/>
  <c r="O3307" i="13"/>
  <c r="O3318" i="13"/>
  <c r="P2640" i="13"/>
  <c r="O2642" i="13"/>
  <c r="P2663" i="13"/>
  <c r="O225" i="13"/>
  <c r="O2660" i="13"/>
  <c r="O2654" i="13"/>
  <c r="O3" i="13"/>
  <c r="P2653" i="13"/>
  <c r="P2645" i="13"/>
  <c r="P3319" i="13"/>
  <c r="P2669" i="13"/>
  <c r="P2672" i="13"/>
  <c r="P2646" i="13"/>
  <c r="P2670" i="13"/>
  <c r="P2674" i="13"/>
  <c r="O2674" i="13"/>
  <c r="O4" i="13"/>
  <c r="P2675" i="13"/>
  <c r="P3307" i="13"/>
  <c r="P2679" i="13"/>
  <c r="P2683" i="13"/>
  <c r="O3178" i="13"/>
  <c r="O2644" i="13"/>
  <c r="O2657" i="13"/>
  <c r="P4134" i="13"/>
  <c r="P2677" i="13"/>
  <c r="P2657" i="13"/>
  <c r="O226" i="13"/>
  <c r="P2676" i="13"/>
  <c r="P2680" i="13"/>
  <c r="P3317" i="13"/>
  <c r="O2663" i="13"/>
  <c r="P2661" i="13"/>
  <c r="O2652" i="13"/>
  <c r="P227" i="13"/>
  <c r="O2671" i="13"/>
  <c r="O3618" i="13"/>
  <c r="P2651" i="13"/>
  <c r="P3178" i="13"/>
  <c r="O2664" i="13"/>
  <c r="O2665" i="13"/>
  <c r="O2905" i="13"/>
  <c r="O2651" i="13"/>
  <c r="P2652" i="13"/>
  <c r="P2666" i="13"/>
  <c r="P2643" i="13"/>
  <c r="O4134" i="13"/>
  <c r="P4129" i="13"/>
  <c r="O2656" i="13"/>
  <c r="O4179" i="13"/>
  <c r="O2647" i="13"/>
  <c r="P2660" i="13"/>
  <c r="P225" i="13"/>
  <c r="O2678" i="13"/>
  <c r="P2655" i="13"/>
  <c r="O2682" i="13"/>
  <c r="O2679" i="13"/>
  <c r="P2654" i="13"/>
  <c r="P2678" i="13"/>
  <c r="O2669" i="13"/>
  <c r="O2659" i="13"/>
  <c r="O2677" i="13"/>
  <c r="P2641" i="13"/>
  <c r="O2658" i="13"/>
  <c r="P2642" i="13"/>
  <c r="P2662" i="13"/>
  <c r="O2641" i="13"/>
  <c r="O2680" i="13"/>
  <c r="O2640" i="13"/>
  <c r="P2609" i="13"/>
  <c r="P2647" i="13"/>
  <c r="P3618" i="13"/>
  <c r="P2658" i="13"/>
  <c r="P3" i="13"/>
  <c r="P2668" i="13"/>
  <c r="O2673" i="13"/>
  <c r="O2672" i="13"/>
  <c r="O2908" i="13"/>
  <c r="P2664" i="13"/>
  <c r="P2659" i="13"/>
  <c r="O3313" i="13"/>
  <c r="O2655" i="13"/>
  <c r="P4179" i="13"/>
  <c r="O2675" i="13"/>
  <c r="O2676" i="13"/>
  <c r="O2609" i="13"/>
  <c r="O2683" i="13"/>
  <c r="O2645" i="13"/>
  <c r="P226" i="13"/>
  <c r="P2905" i="13"/>
  <c r="P2908" i="13"/>
  <c r="O3317" i="13"/>
  <c r="P2644" i="13"/>
  <c r="O2643" i="13"/>
  <c r="O4129" i="13"/>
  <c r="P2667" i="13"/>
  <c r="O2666" i="13"/>
  <c r="P2671" i="13"/>
  <c r="O227" i="13"/>
  <c r="O2670" i="13"/>
  <c r="P3318" i="13"/>
  <c r="O4130" i="13"/>
  <c r="O3312" i="13"/>
  <c r="P2665" i="13"/>
  <c r="P2682" i="13"/>
  <c r="O3319" i="13"/>
  <c r="O2681" i="13"/>
  <c r="P2656" i="13"/>
  <c r="P4" i="13"/>
  <c r="O2661" i="13"/>
  <c r="O2667" i="13"/>
  <c r="O2668" i="13"/>
  <c r="P2673" i="13"/>
  <c r="P3609" i="13"/>
  <c r="P3313" i="13"/>
  <c r="P3312" i="13"/>
  <c r="N2385" i="13"/>
  <c r="N2389" i="13"/>
  <c r="N3450" i="13"/>
  <c r="N1883" i="13"/>
  <c r="N3974" i="13"/>
  <c r="N2560" i="13"/>
  <c r="N275" i="13"/>
  <c r="N2648" i="13"/>
  <c r="N2032" i="13"/>
  <c r="N2029" i="13"/>
  <c r="N2742" i="13"/>
  <c r="N2088" i="13"/>
  <c r="N3310" i="13"/>
  <c r="N3232" i="13"/>
  <c r="N2041" i="13"/>
  <c r="N2875" i="13"/>
  <c r="N3613" i="13"/>
  <c r="N2483" i="13"/>
  <c r="N3513" i="13"/>
  <c r="N3973" i="13"/>
  <c r="N2388" i="13"/>
  <c r="N3451" i="13"/>
  <c r="N4002" i="13"/>
  <c r="N2475" i="13"/>
  <c r="N3321" i="13"/>
  <c r="N2383" i="13"/>
  <c r="N2478" i="13"/>
  <c r="N3539" i="13"/>
  <c r="N3859" i="13"/>
  <c r="N3320" i="13"/>
  <c r="N2935" i="13"/>
  <c r="N3563" i="13"/>
  <c r="N3611" i="13"/>
  <c r="N2735" i="13"/>
  <c r="N2150" i="13"/>
  <c r="N8" i="13"/>
  <c r="N2036" i="13"/>
  <c r="N7" i="13"/>
  <c r="N1882" i="13"/>
  <c r="N11" i="13"/>
  <c r="N2939" i="13"/>
  <c r="N2473" i="13"/>
  <c r="N2684" i="13"/>
  <c r="N3607" i="13"/>
  <c r="N2382" i="13"/>
  <c r="N3456" i="13"/>
  <c r="N3314" i="13"/>
  <c r="N2942" i="13"/>
  <c r="N2941" i="13"/>
  <c r="N3315" i="13"/>
  <c r="N2044" i="13"/>
  <c r="N4050" i="13"/>
  <c r="N4049" i="13"/>
  <c r="N2876" i="13"/>
  <c r="N3308" i="13"/>
  <c r="N2730" i="13"/>
  <c r="N2035" i="13"/>
  <c r="N4001" i="13"/>
  <c r="N3011" i="13"/>
  <c r="N274" i="13"/>
  <c r="N3446" i="13"/>
  <c r="N2045" i="13"/>
  <c r="N3447" i="13"/>
  <c r="N2033" i="13"/>
  <c r="N3305" i="13"/>
  <c r="N3306" i="13"/>
  <c r="N2940" i="13"/>
  <c r="N12" i="13"/>
  <c r="N2738" i="13"/>
  <c r="N3372" i="13"/>
  <c r="N2362" i="13"/>
  <c r="N91" i="13"/>
  <c r="N3814" i="13"/>
  <c r="N2151" i="13"/>
  <c r="N2729" i="13"/>
  <c r="N4183" i="13"/>
  <c r="N3614" i="13"/>
  <c r="N3969" i="13"/>
  <c r="N4000" i="13"/>
  <c r="N2739" i="13"/>
  <c r="N3445" i="13"/>
  <c r="N4128" i="13"/>
  <c r="N2031" i="13"/>
  <c r="N2937" i="13"/>
  <c r="N2364" i="13"/>
  <c r="N2740" i="13"/>
  <c r="N2043" i="13"/>
  <c r="N2880" i="13"/>
  <c r="N2179" i="13"/>
  <c r="N3348" i="13"/>
  <c r="N2482" i="13"/>
  <c r="N92" i="13"/>
  <c r="N3437" i="13"/>
  <c r="N3455" i="13"/>
  <c r="N3984" i="13"/>
  <c r="N4180" i="13"/>
  <c r="N2390" i="13"/>
  <c r="N2386" i="13"/>
  <c r="N2011" i="13"/>
  <c r="N3817" i="13"/>
  <c r="N2222" i="13"/>
  <c r="N3544" i="13"/>
  <c r="N2936" i="13"/>
  <c r="N2737" i="13"/>
  <c r="N2934" i="13"/>
  <c r="N2040" i="13"/>
  <c r="N3345" i="13"/>
  <c r="N139" i="13"/>
  <c r="N3354" i="13"/>
  <c r="N3436" i="13"/>
  <c r="N3454" i="13"/>
  <c r="N3983" i="13"/>
  <c r="N2391" i="13"/>
  <c r="N4185" i="13"/>
  <c r="N2559" i="13"/>
  <c r="N3547" i="13"/>
  <c r="N2030" i="13"/>
  <c r="N2879" i="13"/>
  <c r="N3335" i="13"/>
  <c r="N3540" i="13"/>
  <c r="N2877" i="13"/>
  <c r="N4051" i="13"/>
  <c r="N2734" i="13"/>
  <c r="N3016" i="13"/>
  <c r="N2182" i="13"/>
  <c r="N2878" i="13"/>
  <c r="N4184" i="13"/>
  <c r="N2387" i="13"/>
  <c r="N2381" i="13"/>
  <c r="N3999" i="13"/>
  <c r="N3453" i="13"/>
  <c r="N1885" i="13"/>
  <c r="N3309" i="13"/>
  <c r="N2490" i="13"/>
  <c r="N2065" i="13"/>
  <c r="N3797" i="13"/>
  <c r="N2046" i="13"/>
  <c r="N2042" i="13"/>
  <c r="N3355" i="13"/>
  <c r="N4133" i="13"/>
  <c r="N2038" i="13"/>
  <c r="N2037" i="13"/>
  <c r="N9" i="13"/>
  <c r="N2380" i="13"/>
  <c r="N3982" i="13"/>
  <c r="N3444" i="13"/>
  <c r="N4181" i="13"/>
  <c r="N2384" i="13"/>
  <c r="N1884" i="13"/>
  <c r="N3304" i="13"/>
  <c r="N2484" i="13"/>
  <c r="N1830" i="13"/>
  <c r="N2741" i="13"/>
  <c r="N3510" i="13"/>
  <c r="N2736" i="13"/>
  <c r="N25" i="13"/>
  <c r="N2039" i="13"/>
  <c r="N2732" i="13"/>
  <c r="N2731" i="13"/>
  <c r="N1904" i="13"/>
  <c r="N2650" i="13"/>
  <c r="N3452" i="13"/>
  <c r="N2649" i="13"/>
  <c r="N4182" i="13"/>
  <c r="N273" i="13"/>
  <c r="N2377" i="13"/>
  <c r="N2415" i="13"/>
  <c r="N3813" i="13"/>
  <c r="N2028" i="13"/>
  <c r="N13" i="13"/>
  <c r="N2034" i="13"/>
  <c r="N3610" i="13"/>
  <c r="N2219" i="13"/>
  <c r="N2733" i="13"/>
  <c r="N2187" i="13"/>
  <c r="N3346" i="13"/>
  <c r="N2447" i="13"/>
  <c r="P2151" i="13"/>
  <c r="O2482" i="13"/>
  <c r="O1885" i="13"/>
  <c r="P3447" i="13"/>
  <c r="O3455" i="13"/>
  <c r="O3544" i="13"/>
  <c r="P3563" i="13"/>
  <c r="P3510" i="13"/>
  <c r="O25" i="13"/>
  <c r="O2364" i="13"/>
  <c r="P2876" i="13"/>
  <c r="O3321" i="13"/>
  <c r="O1882" i="13"/>
  <c r="O3984" i="13"/>
  <c r="P2934" i="13"/>
  <c r="O3355" i="13"/>
  <c r="O4002" i="13"/>
  <c r="P2942" i="13"/>
  <c r="O2011" i="13"/>
  <c r="O2065" i="13"/>
  <c r="O2941" i="13"/>
  <c r="P2730" i="13"/>
  <c r="P2490" i="13"/>
  <c r="O3308" i="13"/>
  <c r="P3614" i="13"/>
  <c r="P3320" i="13"/>
  <c r="O2741" i="13"/>
  <c r="O3513" i="13"/>
  <c r="P2939" i="13"/>
  <c r="O2389" i="13"/>
  <c r="O1904" i="13"/>
  <c r="P4182" i="13"/>
  <c r="P2044" i="13"/>
  <c r="O2151" i="13"/>
  <c r="O3453" i="13"/>
  <c r="P2483" i="13"/>
  <c r="P2381" i="13"/>
  <c r="P3607" i="13"/>
  <c r="P2731" i="13"/>
  <c r="P3309" i="13"/>
  <c r="P2046" i="13"/>
  <c r="P3436" i="13"/>
  <c r="P3335" i="13"/>
  <c r="P4181" i="13"/>
  <c r="P3983" i="13"/>
  <c r="O2649" i="13"/>
  <c r="O2447" i="13"/>
  <c r="P2032" i="13"/>
  <c r="P2935" i="13"/>
  <c r="P3999" i="13"/>
  <c r="P2733" i="13"/>
  <c r="O2088" i="13"/>
  <c r="P1904" i="13"/>
  <c r="P2389" i="13"/>
  <c r="O3320" i="13"/>
  <c r="P2732" i="13"/>
  <c r="O3444" i="13"/>
  <c r="P3797" i="13"/>
  <c r="O3613" i="13"/>
  <c r="O2150" i="13"/>
  <c r="P91" i="13"/>
  <c r="P3437" i="13"/>
  <c r="O2219" i="13"/>
  <c r="P4128" i="13"/>
  <c r="P2741" i="13"/>
  <c r="P3513" i="13"/>
  <c r="P4184" i="13"/>
  <c r="P4183" i="13"/>
  <c r="O2415" i="13"/>
  <c r="P1884" i="13"/>
  <c r="P3232" i="13"/>
  <c r="P2391" i="13"/>
  <c r="O3973" i="13"/>
  <c r="O2362" i="13"/>
  <c r="O2040" i="13"/>
  <c r="O4050" i="13"/>
  <c r="O2473" i="13"/>
  <c r="O3539" i="13"/>
  <c r="P2088" i="13"/>
  <c r="O274" i="13"/>
  <c r="O2380" i="13"/>
  <c r="P2482" i="13"/>
  <c r="O2738" i="13"/>
  <c r="O3436" i="13"/>
  <c r="P2029" i="13"/>
  <c r="P13" i="13"/>
  <c r="O3304" i="13"/>
  <c r="P7" i="13"/>
  <c r="P3456" i="13"/>
  <c r="O4180" i="13"/>
  <c r="P4050" i="13"/>
  <c r="P2559" i="13"/>
  <c r="O13" i="13"/>
  <c r="O2032" i="13"/>
  <c r="P2028" i="13"/>
  <c r="O3859" i="13"/>
  <c r="P3539" i="13"/>
  <c r="P2739" i="13"/>
  <c r="P3547" i="13"/>
  <c r="O3447" i="13"/>
  <c r="O3983" i="13"/>
  <c r="P4133" i="13"/>
  <c r="O1883" i="13"/>
  <c r="O4001" i="13"/>
  <c r="P2475" i="13"/>
  <c r="P273" i="13"/>
  <c r="P3345" i="13"/>
  <c r="O2880" i="13"/>
  <c r="P3306" i="13"/>
  <c r="O3314" i="13"/>
  <c r="P2043" i="13"/>
  <c r="O7" i="13"/>
  <c r="O2875" i="13"/>
  <c r="O2739" i="13"/>
  <c r="P1882" i="13"/>
  <c r="O2734" i="13"/>
  <c r="O2046" i="13"/>
  <c r="O3446" i="13"/>
  <c r="P2042" i="13"/>
  <c r="P2065" i="13"/>
  <c r="P2045" i="13"/>
  <c r="O2187" i="13"/>
  <c r="O3982" i="13"/>
  <c r="P2187" i="13"/>
  <c r="O3610" i="13"/>
  <c r="O8" i="13"/>
  <c r="P1830" i="13"/>
  <c r="O11" i="13"/>
  <c r="O4185" i="13"/>
  <c r="O3310" i="13"/>
  <c r="O3814" i="13"/>
  <c r="O3452" i="13"/>
  <c r="O2937" i="13"/>
  <c r="O92" i="13"/>
  <c r="P2031" i="13"/>
  <c r="O3372" i="13"/>
  <c r="O2377" i="13"/>
  <c r="O2044" i="13"/>
  <c r="O2384" i="13"/>
  <c r="O2939" i="13"/>
  <c r="P2742" i="13"/>
  <c r="O3445" i="13"/>
  <c r="O2034" i="13"/>
  <c r="O2878" i="13"/>
  <c r="P2484" i="13"/>
  <c r="P2738" i="13"/>
  <c r="O2559" i="13"/>
  <c r="O3346" i="13"/>
  <c r="P3308" i="13"/>
  <c r="P2362" i="13"/>
  <c r="O2391" i="13"/>
  <c r="P3315" i="13"/>
  <c r="O2381" i="13"/>
  <c r="P2384" i="13"/>
  <c r="O2385" i="13"/>
  <c r="P3305" i="13"/>
  <c r="O2036" i="13"/>
  <c r="O3354" i="13"/>
  <c r="P3348" i="13"/>
  <c r="P12" i="13"/>
  <c r="P2941" i="13"/>
  <c r="P2473" i="13"/>
  <c r="O2730" i="13"/>
  <c r="O2383" i="13"/>
  <c r="O2038" i="13"/>
  <c r="P3973" i="13"/>
  <c r="P139" i="13"/>
  <c r="O2179" i="13"/>
  <c r="P2940" i="13"/>
  <c r="O2942" i="13"/>
  <c r="P3011" i="13"/>
  <c r="P3813" i="13"/>
  <c r="P2447" i="13"/>
  <c r="P3321" i="13"/>
  <c r="P2388" i="13"/>
  <c r="O2650" i="13"/>
  <c r="P3974" i="13"/>
  <c r="P3455" i="13"/>
  <c r="O3540" i="13"/>
  <c r="O3345" i="13"/>
  <c r="P274" i="13"/>
  <c r="O4051" i="13"/>
  <c r="O4181" i="13"/>
  <c r="O2182" i="13"/>
  <c r="P3304" i="13"/>
  <c r="O3611" i="13"/>
  <c r="P3372" i="13"/>
  <c r="O2388" i="13"/>
  <c r="O3969" i="13"/>
  <c r="P3450" i="13"/>
  <c r="O3563" i="13"/>
  <c r="O4000" i="13"/>
  <c r="P2034" i="13"/>
  <c r="O3011" i="13"/>
  <c r="P3814" i="13"/>
  <c r="O3510" i="13"/>
  <c r="O4133" i="13"/>
  <c r="P3984" i="13"/>
  <c r="O2877" i="13"/>
  <c r="P3444" i="13"/>
  <c r="P1885" i="13"/>
  <c r="O2035" i="13"/>
  <c r="O2039" i="13"/>
  <c r="O3547" i="13"/>
  <c r="O2041" i="13"/>
  <c r="O3309" i="13"/>
  <c r="O2936" i="13"/>
  <c r="P4049" i="13"/>
  <c r="O4128" i="13"/>
  <c r="O3817" i="13"/>
  <c r="P2011" i="13"/>
  <c r="O139" i="13"/>
  <c r="P3611" i="13"/>
  <c r="P2039" i="13"/>
  <c r="P2875" i="13"/>
  <c r="O3335" i="13"/>
  <c r="O2475" i="13"/>
  <c r="P2880" i="13"/>
  <c r="P2560" i="13"/>
  <c r="P3859" i="13"/>
  <c r="O2731" i="13"/>
  <c r="P2035" i="13"/>
  <c r="P3540" i="13"/>
  <c r="P2150" i="13"/>
  <c r="P2879" i="13"/>
  <c r="P2383" i="13"/>
  <c r="O3306" i="13"/>
  <c r="P2387" i="13"/>
  <c r="P1883" i="13"/>
  <c r="P2736" i="13"/>
  <c r="O275" i="13"/>
  <c r="P3969" i="13"/>
  <c r="P2415" i="13"/>
  <c r="O273" i="13"/>
  <c r="P3610" i="13"/>
  <c r="P4180" i="13"/>
  <c r="O3315" i="13"/>
  <c r="O4183" i="13"/>
  <c r="P2385" i="13"/>
  <c r="P2040" i="13"/>
  <c r="P3452" i="13"/>
  <c r="O2043" i="13"/>
  <c r="P4185" i="13"/>
  <c r="O3305" i="13"/>
  <c r="O3348" i="13"/>
  <c r="P3982" i="13"/>
  <c r="O3974" i="13"/>
  <c r="O2490" i="13"/>
  <c r="O3614" i="13"/>
  <c r="O2030" i="13"/>
  <c r="O2478" i="13"/>
  <c r="O2732" i="13"/>
  <c r="P4000" i="13"/>
  <c r="P11" i="13"/>
  <c r="P9" i="13"/>
  <c r="P2182" i="13"/>
  <c r="O2737" i="13"/>
  <c r="P2364" i="13"/>
  <c r="O2560" i="13"/>
  <c r="O2940" i="13"/>
  <c r="O3437" i="13"/>
  <c r="O2733" i="13"/>
  <c r="O2735" i="13"/>
  <c r="P2041" i="13"/>
  <c r="O2879" i="13"/>
  <c r="O2484" i="13"/>
  <c r="P3453" i="13"/>
  <c r="P2877" i="13"/>
  <c r="P2033" i="13"/>
  <c r="O2028" i="13"/>
  <c r="O2648" i="13"/>
  <c r="O2029" i="13"/>
  <c r="O4184" i="13"/>
  <c r="P2038" i="13"/>
  <c r="P2734" i="13"/>
  <c r="O2031" i="13"/>
  <c r="O1830" i="13"/>
  <c r="O9" i="13"/>
  <c r="P2179" i="13"/>
  <c r="O1884" i="13"/>
  <c r="O2483" i="13"/>
  <c r="P4002" i="13"/>
  <c r="O2390" i="13"/>
  <c r="O2042" i="13"/>
  <c r="P2382" i="13"/>
  <c r="P2377" i="13"/>
  <c r="P2030" i="13"/>
  <c r="O2729" i="13"/>
  <c r="P2650" i="13"/>
  <c r="P3817" i="13"/>
  <c r="O2736" i="13"/>
  <c r="P2684" i="13"/>
  <c r="P25" i="13"/>
  <c r="P3310" i="13"/>
  <c r="O2387" i="13"/>
  <c r="O2876" i="13"/>
  <c r="O3607" i="13"/>
  <c r="P2478" i="13"/>
  <c r="P3446" i="13"/>
  <c r="O2382" i="13"/>
  <c r="P2878" i="13"/>
  <c r="O91" i="13"/>
  <c r="O2934" i="13"/>
  <c r="O3450" i="13"/>
  <c r="P2740" i="13"/>
  <c r="O2033" i="13"/>
  <c r="P3454" i="13"/>
  <c r="P2737" i="13"/>
  <c r="P2648" i="13"/>
  <c r="O2037" i="13"/>
  <c r="P3355" i="13"/>
  <c r="O2386" i="13"/>
  <c r="O2045" i="13"/>
  <c r="O2935" i="13"/>
  <c r="O4049" i="13"/>
  <c r="P2380" i="13"/>
  <c r="P2037" i="13"/>
  <c r="P3016" i="13"/>
  <c r="P2936" i="13"/>
  <c r="O2222" i="13"/>
  <c r="P3613" i="13"/>
  <c r="O2684" i="13"/>
  <c r="P2219" i="13"/>
  <c r="O3797" i="13"/>
  <c r="P4001" i="13"/>
  <c r="O3999" i="13"/>
  <c r="P2386" i="13"/>
  <c r="P3451" i="13"/>
  <c r="P2222" i="13"/>
  <c r="P2036" i="13"/>
  <c r="P3354" i="13"/>
  <c r="O3456" i="13"/>
  <c r="O2740" i="13"/>
  <c r="P2735" i="13"/>
  <c r="P2729" i="13"/>
  <c r="O4182" i="13"/>
  <c r="P3346" i="13"/>
  <c r="P3445" i="13"/>
  <c r="O3232" i="13"/>
  <c r="O2742" i="13"/>
  <c r="P2937" i="13"/>
  <c r="P3544" i="13"/>
  <c r="P4051" i="13"/>
  <c r="O3016" i="13"/>
  <c r="P92" i="13"/>
  <c r="P2649" i="13"/>
  <c r="P8" i="13"/>
  <c r="O3451" i="13"/>
  <c r="P2390" i="13"/>
  <c r="O3454" i="13"/>
  <c r="P275" i="13"/>
  <c r="P3314" i="13"/>
  <c r="O3813" i="13"/>
  <c r="O12" i="13"/>
  <c r="N3150" i="13"/>
  <c r="N2717" i="13"/>
  <c r="N3853" i="13"/>
  <c r="N3667" i="13"/>
  <c r="N2466" i="13"/>
  <c r="N3106" i="13"/>
  <c r="N2210" i="13"/>
  <c r="N1873" i="13"/>
  <c r="N2474" i="13"/>
  <c r="N3896" i="13"/>
  <c r="N3026" i="13"/>
  <c r="N3107" i="13"/>
  <c r="N3350" i="13"/>
  <c r="N3137" i="13"/>
  <c r="N3468" i="13"/>
  <c r="N2110" i="13"/>
  <c r="N95" i="13"/>
  <c r="N206" i="13"/>
  <c r="N3858" i="13"/>
  <c r="N151" i="13"/>
  <c r="N3153" i="13"/>
  <c r="N3147" i="13"/>
  <c r="N207" i="13"/>
  <c r="N2106" i="13"/>
  <c r="N3852" i="13"/>
  <c r="N2208" i="13"/>
  <c r="N146" i="13"/>
  <c r="N196" i="13"/>
  <c r="N2465" i="13"/>
  <c r="N82" i="13"/>
  <c r="N3700" i="13"/>
  <c r="N2480" i="13"/>
  <c r="N3282" i="13"/>
  <c r="N3213" i="13"/>
  <c r="N2687" i="13"/>
  <c r="N3692" i="13"/>
  <c r="N3071" i="13"/>
  <c r="N2063" i="13"/>
  <c r="N3324" i="13"/>
  <c r="N3525" i="13"/>
  <c r="N75" i="13"/>
  <c r="N2064" i="13"/>
  <c r="N3323" i="13"/>
  <c r="N1866" i="13"/>
  <c r="N2502" i="13"/>
  <c r="N3929" i="13"/>
  <c r="N1872" i="13"/>
  <c r="N3895" i="13"/>
  <c r="N1869" i="13"/>
  <c r="N2211" i="13"/>
  <c r="N3146" i="13"/>
  <c r="N2363" i="13"/>
  <c r="N2093" i="13"/>
  <c r="N65" i="13"/>
  <c r="N1881" i="13"/>
  <c r="N3684" i="13"/>
  <c r="N84" i="13"/>
  <c r="N2725" i="13"/>
  <c r="N3133" i="13"/>
  <c r="N2180" i="13"/>
  <c r="N3109" i="13"/>
  <c r="N3662" i="13"/>
  <c r="N1944" i="13"/>
  <c r="N3790" i="13"/>
  <c r="N3144" i="13"/>
  <c r="N2378" i="13"/>
  <c r="N2532" i="13"/>
  <c r="N2095" i="13"/>
  <c r="N3104" i="13"/>
  <c r="N3646" i="13"/>
  <c r="N2990" i="13"/>
  <c r="N3681" i="13"/>
  <c r="N2209" i="13"/>
  <c r="N2051" i="13"/>
  <c r="N2464" i="13"/>
  <c r="N3528" i="13"/>
  <c r="N1859" i="13"/>
  <c r="N1875" i="13"/>
  <c r="N2493" i="13"/>
  <c r="N3274" i="13"/>
  <c r="N2612" i="13"/>
  <c r="N3608" i="13"/>
  <c r="N1874" i="13"/>
  <c r="N2985" i="13"/>
  <c r="N2417" i="13"/>
  <c r="N1863" i="13"/>
  <c r="N287" i="13"/>
  <c r="N1913" i="13"/>
  <c r="N3014" i="13"/>
  <c r="N2445" i="13"/>
  <c r="N3113" i="13"/>
  <c r="N3648" i="13"/>
  <c r="N3660" i="13"/>
  <c r="N3066" i="13"/>
  <c r="N3246" i="13"/>
  <c r="N3141" i="13"/>
  <c r="N3126" i="13"/>
  <c r="N2119" i="13"/>
  <c r="N2720" i="13"/>
  <c r="N2091" i="13"/>
  <c r="N2488" i="13"/>
  <c r="N2214" i="13"/>
  <c r="N3157" i="13"/>
  <c r="N3649" i="13"/>
  <c r="N2724" i="13"/>
  <c r="N3659" i="13"/>
  <c r="N3065" i="13"/>
  <c r="N2628" i="13"/>
  <c r="N3117" i="13"/>
  <c r="N3687" i="13"/>
  <c r="N3705" i="13"/>
  <c r="N1862" i="13"/>
  <c r="N2497" i="13"/>
  <c r="G800" i="13" a="1"/>
  <c r="G800" i="13" s="1"/>
  <c r="P3123" i="13" s="1"/>
  <c r="N3123" i="13"/>
  <c r="G560" i="13" a="1"/>
  <c r="G560" i="13" s="1"/>
  <c r="P89" i="13" s="1"/>
  <c r="N89" i="13"/>
  <c r="G340" i="13" a="1"/>
  <c r="G340" i="13" s="1"/>
  <c r="P3965" i="13" s="1"/>
  <c r="N3965" i="13"/>
  <c r="G619" i="13" a="1"/>
  <c r="G619" i="13" s="1"/>
  <c r="P3676" i="13" s="1"/>
  <c r="N3676" i="13"/>
  <c r="F479" i="13" a="1"/>
  <c r="F479" i="13" s="1"/>
  <c r="O3218" i="13" s="1"/>
  <c r="N3218" i="13"/>
  <c r="G219" i="13" a="1"/>
  <c r="G219" i="13" s="1"/>
  <c r="P2524" i="13" s="1"/>
  <c r="N2524" i="13"/>
  <c r="G179" i="13" a="1"/>
  <c r="G179" i="13" s="1"/>
  <c r="P2991" i="13" s="1"/>
  <c r="N2991" i="13"/>
  <c r="G119" i="13" a="1"/>
  <c r="G119" i="13" s="1"/>
  <c r="P1896" i="13" s="1"/>
  <c r="N1896" i="13"/>
  <c r="G99" i="13" a="1"/>
  <c r="G99" i="13" s="1"/>
  <c r="P1901" i="13" s="1"/>
  <c r="N1901" i="13"/>
  <c r="G79" i="13" a="1"/>
  <c r="G79" i="13" s="1"/>
  <c r="P2897" i="13" s="1"/>
  <c r="N2897" i="13"/>
  <c r="G59" i="13" a="1"/>
  <c r="G59" i="13" s="1"/>
  <c r="P3099" i="13" s="1"/>
  <c r="N3099" i="13"/>
  <c r="G39" i="13" a="1"/>
  <c r="G39" i="13" s="1"/>
  <c r="P3275" i="13" s="1"/>
  <c r="N3275" i="13"/>
  <c r="F818" i="13" a="1"/>
  <c r="F818" i="13" s="1"/>
  <c r="O3127" i="13" s="1"/>
  <c r="N3127" i="13"/>
  <c r="G678" i="13" a="1"/>
  <c r="G678" i="13" s="1"/>
  <c r="P3511" i="13" s="1"/>
  <c r="N3511" i="13"/>
  <c r="G638" i="13" a="1"/>
  <c r="G638" i="13" s="1"/>
  <c r="P156" i="13" s="1"/>
  <c r="N156" i="13"/>
  <c r="G558" i="13" a="1"/>
  <c r="G558" i="13" s="1"/>
  <c r="P87" i="13" s="1"/>
  <c r="N87" i="13"/>
  <c r="G538" i="13" a="1"/>
  <c r="G538" i="13" s="1"/>
  <c r="P3647" i="13" s="1"/>
  <c r="N3647" i="13"/>
  <c r="G458" i="13" a="1"/>
  <c r="G458" i="13" s="1"/>
  <c r="P3685" i="13" s="1"/>
  <c r="N3685" i="13"/>
  <c r="G438" i="13" a="1"/>
  <c r="G438" i="13" s="1"/>
  <c r="P4014" i="13" s="1"/>
  <c r="N4014" i="13"/>
  <c r="F418" i="13" a="1"/>
  <c r="F418" i="13" s="1"/>
  <c r="O2061" i="13" s="1"/>
  <c r="N2061" i="13"/>
  <c r="G398" i="13" a="1"/>
  <c r="G398" i="13" s="1"/>
  <c r="P49" i="13" s="1"/>
  <c r="N49" i="13"/>
  <c r="G378" i="13" a="1"/>
  <c r="G378" i="13" s="1"/>
  <c r="P43" i="13" s="1"/>
  <c r="N43" i="13"/>
  <c r="G358" i="13" a="1"/>
  <c r="G358" i="13" s="1"/>
  <c r="P2059" i="13" s="1"/>
  <c r="N2059" i="13"/>
  <c r="G338" i="13" a="1"/>
  <c r="G338" i="13" s="1"/>
  <c r="P3888" i="13" s="1"/>
  <c r="N3888" i="13"/>
  <c r="G318" i="13" a="1"/>
  <c r="G318" i="13" s="1"/>
  <c r="P3928" i="13" s="1"/>
  <c r="N3928" i="13"/>
  <c r="G278" i="13" a="1"/>
  <c r="G278" i="13" s="1"/>
  <c r="P3923" i="13" s="1"/>
  <c r="N3923" i="13"/>
  <c r="G258" i="13" a="1"/>
  <c r="G258" i="13" s="1"/>
  <c r="P1908" i="13" s="1"/>
  <c r="N1908" i="13"/>
  <c r="G238" i="13" a="1"/>
  <c r="G238" i="13" s="1"/>
  <c r="P2696" i="13" s="1"/>
  <c r="N2696" i="13"/>
  <c r="G218" i="13" a="1"/>
  <c r="G218" i="13" s="1"/>
  <c r="P2523" i="13" s="1"/>
  <c r="N2523" i="13"/>
  <c r="G198" i="13" a="1"/>
  <c r="G198" i="13" s="1"/>
  <c r="P3872" i="13" s="1"/>
  <c r="N3872" i="13"/>
  <c r="G178" i="13" a="1"/>
  <c r="G178" i="13" s="1"/>
  <c r="P2604" i="13" s="1"/>
  <c r="N2604" i="13"/>
  <c r="G158" i="13" a="1"/>
  <c r="G158" i="13" s="1"/>
  <c r="P3160" i="13" s="1"/>
  <c r="N3160" i="13"/>
  <c r="G138" i="13" a="1"/>
  <c r="G138" i="13" s="1"/>
  <c r="P2867" i="13" s="1"/>
  <c r="N2867" i="13"/>
  <c r="G118" i="13" a="1"/>
  <c r="G118" i="13" s="1"/>
  <c r="P3874" i="13" s="1"/>
  <c r="N3874" i="13"/>
  <c r="G98" i="13" a="1"/>
  <c r="G98" i="13" s="1"/>
  <c r="P1900" i="13" s="1"/>
  <c r="N1900" i="13"/>
  <c r="G78" i="13" a="1"/>
  <c r="G78" i="13" s="1"/>
  <c r="P2601" i="13" s="1"/>
  <c r="N2601" i="13"/>
  <c r="G58" i="13" a="1"/>
  <c r="G58" i="13" s="1"/>
  <c r="P3095" i="13" s="1"/>
  <c r="N3095" i="13"/>
  <c r="F38" i="13" a="1"/>
  <c r="F38" i="13" s="1"/>
  <c r="O3273" i="13" s="1"/>
  <c r="N3273" i="13"/>
  <c r="G18" i="13" a="1"/>
  <c r="G18" i="13" s="1"/>
  <c r="P1903" i="13" s="1"/>
  <c r="N1903" i="13"/>
  <c r="G20" i="13" a="1"/>
  <c r="G20" i="13" s="1"/>
  <c r="P3092" i="13" s="1"/>
  <c r="N3092" i="13"/>
  <c r="G459" i="13" a="1"/>
  <c r="G459" i="13" s="1"/>
  <c r="P3686" i="13" s="1"/>
  <c r="N3686" i="13"/>
  <c r="G419" i="13" a="1"/>
  <c r="G419" i="13" s="1"/>
  <c r="P1839" i="13" s="1"/>
  <c r="N1839" i="13"/>
  <c r="G359" i="13" a="1"/>
  <c r="G359" i="13" s="1"/>
  <c r="P2481" i="13" s="1"/>
  <c r="N2481" i="13"/>
  <c r="G259" i="13" a="1"/>
  <c r="G259" i="13" s="1"/>
  <c r="P1909" i="13" s="1"/>
  <c r="N1909" i="13"/>
  <c r="G537" i="13" a="1"/>
  <c r="G537" i="13" s="1"/>
  <c r="P3645" i="13" s="1"/>
  <c r="N3645" i="13"/>
  <c r="F477" i="13" a="1"/>
  <c r="F477" i="13" s="1"/>
  <c r="O3688" i="13" s="1"/>
  <c r="N3688" i="13"/>
  <c r="G397" i="13" a="1"/>
  <c r="G397" i="13" s="1"/>
  <c r="P3030" i="13" s="1"/>
  <c r="N3030" i="13"/>
  <c r="G357" i="13" a="1"/>
  <c r="G357" i="13" s="1"/>
  <c r="P2058" i="13" s="1"/>
  <c r="N2058" i="13"/>
  <c r="G337" i="13" a="1"/>
  <c r="G337" i="13" s="1"/>
  <c r="P2491" i="13" s="1"/>
  <c r="N2491" i="13"/>
  <c r="G277" i="13" a="1"/>
  <c r="G277" i="13" s="1"/>
  <c r="P1933" i="13" s="1"/>
  <c r="N1933" i="13"/>
  <c r="G257" i="13" a="1"/>
  <c r="G257" i="13" s="1"/>
  <c r="P1907" i="13" s="1"/>
  <c r="N1907" i="13"/>
  <c r="G237" i="13" a="1"/>
  <c r="G237" i="13" s="1"/>
  <c r="P47" i="13" s="1"/>
  <c r="N47" i="13"/>
  <c r="G217" i="13" a="1"/>
  <c r="G217" i="13" s="1"/>
  <c r="P2522" i="13" s="1"/>
  <c r="N2522" i="13"/>
  <c r="G197" i="13" a="1"/>
  <c r="G197" i="13" s="1"/>
  <c r="P3865" i="13" s="1"/>
  <c r="N3865" i="13"/>
  <c r="G177" i="13" a="1"/>
  <c r="G177" i="13" s="1"/>
  <c r="P2602" i="13" s="1"/>
  <c r="N2602" i="13"/>
  <c r="G157" i="13" a="1"/>
  <c r="G157" i="13" s="1"/>
  <c r="P3922" i="13" s="1"/>
  <c r="N3922" i="13"/>
  <c r="F137" i="13" a="1"/>
  <c r="F137" i="13" s="1"/>
  <c r="O247" i="13" s="1"/>
  <c r="N247" i="13"/>
  <c r="G97" i="13" a="1"/>
  <c r="G97" i="13" s="1"/>
  <c r="P3864" i="13" s="1"/>
  <c r="N3864" i="13"/>
  <c r="G77" i="13" a="1"/>
  <c r="G77" i="13" s="1"/>
  <c r="P2021" i="13" s="1"/>
  <c r="N2021" i="13"/>
  <c r="F57" i="13" a="1"/>
  <c r="F57" i="13" s="1"/>
  <c r="O3848" i="13" s="1"/>
  <c r="N3848" i="13"/>
  <c r="F37" i="13" a="1"/>
  <c r="F37" i="13" s="1"/>
  <c r="O3276" i="13" s="1"/>
  <c r="N3276" i="13"/>
  <c r="G17" i="13" a="1"/>
  <c r="G17" i="13" s="1"/>
  <c r="P2026" i="13" s="1"/>
  <c r="N2026" i="13"/>
  <c r="F701" i="13" a="1"/>
  <c r="F701" i="13" s="1"/>
  <c r="O2426" i="13" s="1"/>
  <c r="N2426" i="13"/>
  <c r="G621" i="13" a="1"/>
  <c r="G621" i="13" s="1"/>
  <c r="P3678" i="13" s="1"/>
  <c r="N3678" i="13"/>
  <c r="G541" i="13" a="1"/>
  <c r="G541" i="13" s="1"/>
  <c r="P3116" i="13" s="1"/>
  <c r="N3116" i="13"/>
  <c r="F381" i="13" a="1"/>
  <c r="F381" i="13" s="1"/>
  <c r="O235" i="13" s="1"/>
  <c r="N235" i="13"/>
  <c r="G281" i="13" a="1"/>
  <c r="G281" i="13" s="1"/>
  <c r="P289" i="13" s="1"/>
  <c r="N289" i="13"/>
  <c r="G181" i="13" a="1"/>
  <c r="G181" i="13" s="1"/>
  <c r="P2056" i="13" s="1"/>
  <c r="N2056" i="13"/>
  <c r="F41" i="13" a="1"/>
  <c r="F41" i="13" s="1"/>
  <c r="O3839" i="13" s="1"/>
  <c r="N3839" i="13"/>
  <c r="G540" i="13" a="1"/>
  <c r="G540" i="13" s="1"/>
  <c r="P3111" i="13" s="1"/>
  <c r="N3111" i="13"/>
  <c r="F480" i="13" a="1"/>
  <c r="F480" i="13" s="1"/>
  <c r="O3221" i="13" s="1"/>
  <c r="N3221" i="13"/>
  <c r="G360" i="13" a="1"/>
  <c r="G360" i="13" s="1"/>
  <c r="P3703" i="13" s="1"/>
  <c r="N3703" i="13"/>
  <c r="G200" i="13" a="1"/>
  <c r="G200" i="13" s="1"/>
  <c r="P3871" i="13" s="1"/>
  <c r="N3871" i="13"/>
  <c r="F636" i="13" a="1"/>
  <c r="F636" i="13" s="1"/>
  <c r="O154" i="13" s="1"/>
  <c r="N154" i="13"/>
  <c r="F496" i="13" a="1"/>
  <c r="F496" i="13" s="1"/>
  <c r="O3073" i="13" s="1"/>
  <c r="N3073" i="13"/>
  <c r="G436" i="13" a="1"/>
  <c r="G436" i="13" s="1"/>
  <c r="P4005" i="13" s="1"/>
  <c r="N4005" i="13"/>
  <c r="G416" i="13" a="1"/>
  <c r="G416" i="13" s="1"/>
  <c r="P3526" i="13" s="1"/>
  <c r="N3526" i="13"/>
  <c r="G396" i="13" a="1"/>
  <c r="G396" i="13" s="1"/>
  <c r="P3028" i="13" s="1"/>
  <c r="N3028" i="13"/>
  <c r="G296" i="13" a="1"/>
  <c r="G296" i="13" s="1"/>
  <c r="P2504" i="13" s="1"/>
  <c r="N2504" i="13"/>
  <c r="G276" i="13" a="1"/>
  <c r="G276" i="13" s="1"/>
  <c r="P1932" i="13" s="1"/>
  <c r="N1932" i="13"/>
  <c r="G256" i="13" a="1"/>
  <c r="G256" i="13" s="1"/>
  <c r="P1906" i="13" s="1"/>
  <c r="N1906" i="13"/>
  <c r="G196" i="13" a="1"/>
  <c r="G196" i="13" s="1"/>
  <c r="P3027" i="13" s="1"/>
  <c r="N3027" i="13"/>
  <c r="F176" i="13" a="1"/>
  <c r="F176" i="13" s="1"/>
  <c r="O3172" i="13" s="1"/>
  <c r="N3172" i="13"/>
  <c r="G156" i="13" a="1"/>
  <c r="G156" i="13" s="1"/>
  <c r="P4204" i="13" s="1"/>
  <c r="N4204" i="13"/>
  <c r="G136" i="13" a="1"/>
  <c r="G136" i="13" s="1"/>
  <c r="P246" i="13" s="1"/>
  <c r="N246" i="13"/>
  <c r="G96" i="13" a="1"/>
  <c r="G96" i="13" s="1"/>
  <c r="P2162" i="13" s="1"/>
  <c r="N2162" i="13"/>
  <c r="G76" i="13" a="1"/>
  <c r="G76" i="13" s="1"/>
  <c r="P1956" i="13" s="1"/>
  <c r="N1956" i="13"/>
  <c r="F56" i="13" a="1"/>
  <c r="F56" i="13" s="1"/>
  <c r="O3838" i="13" s="1"/>
  <c r="N3838" i="13"/>
  <c r="F36" i="13" a="1"/>
  <c r="F36" i="13" s="1"/>
  <c r="O3805" i="13" s="1"/>
  <c r="N3805" i="13"/>
  <c r="G16" i="13" a="1"/>
  <c r="G16" i="13" s="1"/>
  <c r="P2748" i="13" s="1"/>
  <c r="N2748" i="13"/>
  <c r="G301" i="13" a="1"/>
  <c r="G301" i="13" s="1"/>
  <c r="P203" i="13" s="1"/>
  <c r="N203" i="13"/>
  <c r="F201" i="13" a="1"/>
  <c r="F201" i="13" s="1"/>
  <c r="O74" i="13" s="1"/>
  <c r="N74" i="13"/>
  <c r="G121" i="13" a="1"/>
  <c r="G121" i="13" s="1"/>
  <c r="P3279" i="13" s="1"/>
  <c r="N3279" i="13"/>
  <c r="F21" i="13" a="1"/>
  <c r="F21" i="13" s="1"/>
  <c r="O3013" i="13" s="1"/>
  <c r="N3013" i="13"/>
  <c r="G620" i="13" a="1"/>
  <c r="G620" i="13" s="1"/>
  <c r="P3677" i="13" s="1"/>
  <c r="N3677" i="13"/>
  <c r="G260" i="13" a="1"/>
  <c r="G260" i="13" s="1"/>
  <c r="P1910" i="13" s="1"/>
  <c r="N1910" i="13"/>
  <c r="G180" i="13" a="1"/>
  <c r="G180" i="13" s="1"/>
  <c r="P1934" i="13" s="1"/>
  <c r="N1934" i="13"/>
  <c r="G60" i="13" a="1"/>
  <c r="G60" i="13" s="1"/>
  <c r="P3100" i="13" s="1"/>
  <c r="N3100" i="13"/>
  <c r="G339" i="13" a="1"/>
  <c r="G339" i="13" s="1"/>
  <c r="P3960" i="13" s="1"/>
  <c r="N3960" i="13"/>
  <c r="G279" i="13" a="1"/>
  <c r="G279" i="13" s="1"/>
  <c r="P285" i="13" s="1"/>
  <c r="N285" i="13"/>
  <c r="G199" i="13" a="1"/>
  <c r="G199" i="13" s="1"/>
  <c r="P3867" i="13" s="1"/>
  <c r="N3867" i="13"/>
  <c r="G717" i="13" a="1"/>
  <c r="G717" i="13" s="1"/>
  <c r="P4043" i="13" s="1"/>
  <c r="N4043" i="13"/>
  <c r="F515" i="13" a="1"/>
  <c r="F515" i="13" s="1"/>
  <c r="O2485" i="13" s="1"/>
  <c r="N2485" i="13"/>
  <c r="G475" i="13" a="1"/>
  <c r="G475" i="13" s="1"/>
  <c r="P2538" i="13" s="1"/>
  <c r="N2538" i="13"/>
  <c r="F455" i="13" a="1"/>
  <c r="F455" i="13" s="1"/>
  <c r="O2535" i="13" s="1"/>
  <c r="N2535" i="13"/>
  <c r="F435" i="13" a="1"/>
  <c r="F435" i="13" s="1"/>
  <c r="O4004" i="13" s="1"/>
  <c r="N4004" i="13"/>
  <c r="G415" i="13" a="1"/>
  <c r="G415" i="13" s="1"/>
  <c r="P3524" i="13" s="1"/>
  <c r="N3524" i="13"/>
  <c r="F395" i="13" a="1"/>
  <c r="F395" i="13" s="1"/>
  <c r="O2983" i="13" s="1"/>
  <c r="N2983" i="13"/>
  <c r="G375" i="13" a="1"/>
  <c r="G375" i="13" s="1"/>
  <c r="P122" i="13" s="1"/>
  <c r="N122" i="13"/>
  <c r="G355" i="13" a="1"/>
  <c r="G355" i="13" s="1"/>
  <c r="P243" i="13" s="1"/>
  <c r="N243" i="13"/>
  <c r="G315" i="13" a="1"/>
  <c r="G315" i="13" s="1"/>
  <c r="P2396" i="13" s="1"/>
  <c r="N2396" i="13"/>
  <c r="G295" i="13" a="1"/>
  <c r="G295" i="13" s="1"/>
  <c r="P2503" i="13" s="1"/>
  <c r="N2503" i="13"/>
  <c r="G275" i="13" a="1"/>
  <c r="G275" i="13" s="1"/>
  <c r="P1931" i="13" s="1"/>
  <c r="N1931" i="13"/>
  <c r="G255" i="13" a="1"/>
  <c r="G255" i="13" s="1"/>
  <c r="P1905" i="13" s="1"/>
  <c r="N1905" i="13"/>
  <c r="G195" i="13" a="1"/>
  <c r="G195" i="13" s="1"/>
  <c r="P3024" i="13" s="1"/>
  <c r="N3024" i="13"/>
  <c r="G175" i="13" a="1"/>
  <c r="G175" i="13" s="1"/>
  <c r="P3876" i="13" s="1"/>
  <c r="N3876" i="13"/>
  <c r="G115" i="13" a="1"/>
  <c r="G115" i="13" s="1"/>
  <c r="P1785" i="13" s="1"/>
  <c r="N1785" i="13"/>
  <c r="G95" i="13" a="1"/>
  <c r="G95" i="13" s="1"/>
  <c r="P1940" i="13" s="1"/>
  <c r="N1940" i="13"/>
  <c r="F55" i="13" a="1"/>
  <c r="F55" i="13" s="1"/>
  <c r="O1992" i="13" s="1"/>
  <c r="N1992" i="13"/>
  <c r="G35" i="13" a="1"/>
  <c r="G35" i="13" s="1"/>
  <c r="P3018" i="13" s="1"/>
  <c r="N3018" i="13"/>
  <c r="G15" i="13" a="1"/>
  <c r="G15" i="13" s="1"/>
  <c r="P2754" i="13" s="1"/>
  <c r="N2754" i="13"/>
  <c r="F520" i="13" a="1"/>
  <c r="F520" i="13" s="1"/>
  <c r="O63" i="13" s="1"/>
  <c r="N63" i="13"/>
  <c r="G280" i="13" a="1"/>
  <c r="G280" i="13" s="1"/>
  <c r="P288" i="13" s="1"/>
  <c r="N288" i="13"/>
  <c r="G160" i="13" a="1"/>
  <c r="G160" i="13" s="1"/>
  <c r="P2492" i="13" s="1"/>
  <c r="N2492" i="13"/>
  <c r="G40" i="13" a="1"/>
  <c r="G40" i="13" s="1"/>
  <c r="P3807" i="13" s="1"/>
  <c r="N3807" i="13"/>
  <c r="F739" i="13" a="1"/>
  <c r="F739" i="13" s="1"/>
  <c r="O1828" i="13" s="1"/>
  <c r="N1828" i="13"/>
  <c r="G835" i="13" a="1"/>
  <c r="G835" i="13" s="1"/>
  <c r="P3343" i="13" s="1"/>
  <c r="N3343" i="13"/>
  <c r="G634" i="13" a="1"/>
  <c r="G634" i="13" s="1"/>
  <c r="P155" i="13" s="1"/>
  <c r="N155" i="13"/>
  <c r="G614" i="13" a="1"/>
  <c r="G614" i="13" s="1"/>
  <c r="P3671" i="13" s="1"/>
  <c r="N3671" i="13"/>
  <c r="G594" i="13" a="1"/>
  <c r="G594" i="13" s="1"/>
  <c r="P3059" i="13" s="1"/>
  <c r="N3059" i="13"/>
  <c r="G494" i="13" a="1"/>
  <c r="G494" i="13" s="1"/>
  <c r="P3052" i="13" s="1"/>
  <c r="N3052" i="13"/>
  <c r="G394" i="13" a="1"/>
  <c r="G394" i="13" s="1"/>
  <c r="P2988" i="13" s="1"/>
  <c r="N2988" i="13"/>
  <c r="G374" i="13" a="1"/>
  <c r="G374" i="13" s="1"/>
  <c r="P3053" i="13" s="1"/>
  <c r="N3053" i="13"/>
  <c r="G354" i="13" a="1"/>
  <c r="G354" i="13" s="1"/>
  <c r="P2062" i="13" s="1"/>
  <c r="N2062" i="13"/>
  <c r="G314" i="13" a="1"/>
  <c r="G314" i="13" s="1"/>
  <c r="P3927" i="13" s="1"/>
  <c r="N3927" i="13"/>
  <c r="G294" i="13" a="1"/>
  <c r="G294" i="13" s="1"/>
  <c r="P2495" i="13" s="1"/>
  <c r="N2495" i="13"/>
  <c r="G274" i="13" a="1"/>
  <c r="G274" i="13" s="1"/>
  <c r="P1930" i="13" s="1"/>
  <c r="N1930" i="13"/>
  <c r="G254" i="13" a="1"/>
  <c r="G254" i="13" s="1"/>
  <c r="P1921" i="13" s="1"/>
  <c r="N1921" i="13"/>
  <c r="G234" i="13" a="1"/>
  <c r="G234" i="13" s="1"/>
  <c r="P3955" i="13" s="1"/>
  <c r="N3955" i="13"/>
  <c r="G214" i="13" a="1"/>
  <c r="G214" i="13" s="1"/>
  <c r="P2519" i="13" s="1"/>
  <c r="N2519" i="13"/>
  <c r="G194" i="13" a="1"/>
  <c r="G194" i="13" s="1"/>
  <c r="P2409" i="13" s="1"/>
  <c r="N2409" i="13"/>
  <c r="G174" i="13" a="1"/>
  <c r="G174" i="13" s="1"/>
  <c r="P3873" i="13" s="1"/>
  <c r="N3873" i="13"/>
  <c r="G154" i="13" a="1"/>
  <c r="G154" i="13" s="1"/>
  <c r="P3548" i="13" s="1"/>
  <c r="N3548" i="13"/>
  <c r="G114" i="13" a="1"/>
  <c r="G114" i="13" s="1"/>
  <c r="P3288" i="13" s="1"/>
  <c r="N3288" i="13"/>
  <c r="G94" i="13" a="1"/>
  <c r="G94" i="13" s="1"/>
  <c r="P1939" i="13" s="1"/>
  <c r="N1939" i="13"/>
  <c r="G74" i="13" a="1"/>
  <c r="G74" i="13" s="1"/>
  <c r="P3017" i="13" s="1"/>
  <c r="N3017" i="13"/>
  <c r="G54" i="13" a="1"/>
  <c r="G54" i="13" s="1"/>
  <c r="P1991" i="13" s="1"/>
  <c r="N1991" i="13"/>
  <c r="F34" i="13" a="1"/>
  <c r="F34" i="13" s="1"/>
  <c r="O4095" i="13" s="1"/>
  <c r="N4095" i="13"/>
  <c r="G14" i="13" a="1"/>
  <c r="G14" i="13" s="1"/>
  <c r="P2752" i="13" s="1"/>
  <c r="N2752" i="13"/>
  <c r="G848" i="13" a="1"/>
  <c r="G848" i="13" s="1"/>
  <c r="P2728" i="13" s="1"/>
  <c r="N2728" i="13"/>
  <c r="G821" i="13" a="1"/>
  <c r="G821" i="13" s="1"/>
  <c r="P3131" i="13" s="1"/>
  <c r="N3131" i="13"/>
  <c r="G421" i="13" a="1"/>
  <c r="G421" i="13" s="1"/>
  <c r="P2987" i="13" s="1"/>
  <c r="N2987" i="13"/>
  <c r="G241" i="13" a="1"/>
  <c r="G241" i="13" s="1"/>
  <c r="P1858" i="13" s="1"/>
  <c r="N1858" i="13"/>
  <c r="G161" i="13" a="1"/>
  <c r="G161" i="13" s="1"/>
  <c r="P2398" i="13" s="1"/>
  <c r="N2398" i="13"/>
  <c r="G81" i="13" a="1"/>
  <c r="G81" i="13" s="1"/>
  <c r="P1962" i="13" s="1"/>
  <c r="N1962" i="13"/>
  <c r="G220" i="13" a="1"/>
  <c r="G220" i="13" s="1"/>
  <c r="P2525" i="13" s="1"/>
  <c r="N2525" i="13"/>
  <c r="G80" i="13" a="1"/>
  <c r="G80" i="13" s="1"/>
  <c r="P1961" i="13" s="1"/>
  <c r="N1961" i="13"/>
  <c r="G815" i="13" a="1"/>
  <c r="G815" i="13" s="1"/>
  <c r="P3139" i="13" s="1"/>
  <c r="N3139" i="13"/>
  <c r="G633" i="13" a="1"/>
  <c r="G633" i="13" s="1"/>
  <c r="P147" i="13" s="1"/>
  <c r="N147" i="13"/>
  <c r="G493" i="13" a="1"/>
  <c r="G493" i="13" s="1"/>
  <c r="P3051" i="13" s="1"/>
  <c r="N3051" i="13"/>
  <c r="F473" i="13" a="1"/>
  <c r="F473" i="13" s="1"/>
  <c r="O2027" i="13" s="1"/>
  <c r="N2027" i="13"/>
  <c r="F433" i="13" a="1"/>
  <c r="F433" i="13" s="1"/>
  <c r="O244" i="13" s="1"/>
  <c r="N244" i="13"/>
  <c r="G393" i="13" a="1"/>
  <c r="G393" i="13" s="1"/>
  <c r="P2986" i="13" s="1"/>
  <c r="N2986" i="13"/>
  <c r="G373" i="13" a="1"/>
  <c r="G373" i="13" s="1"/>
  <c r="P3046" i="13" s="1"/>
  <c r="N3046" i="13"/>
  <c r="G353" i="13" a="1"/>
  <c r="G353" i="13" s="1"/>
  <c r="P2054" i="13" s="1"/>
  <c r="N2054" i="13"/>
  <c r="G313" i="13" a="1"/>
  <c r="G313" i="13" s="1"/>
  <c r="P3025" i="13" s="1"/>
  <c r="N3025" i="13"/>
  <c r="G293" i="13" a="1"/>
  <c r="G293" i="13" s="1"/>
  <c r="P2494" i="13" s="1"/>
  <c r="N2494" i="13"/>
  <c r="G273" i="13" a="1"/>
  <c r="G273" i="13" s="1"/>
  <c r="P1929" i="13" s="1"/>
  <c r="N1929" i="13"/>
  <c r="G253" i="13" a="1"/>
  <c r="G253" i="13" s="1"/>
  <c r="P1920" i="13" s="1"/>
  <c r="N1920" i="13"/>
  <c r="G233" i="13" a="1"/>
  <c r="G233" i="13" s="1"/>
  <c r="P3954" i="13" s="1"/>
  <c r="N3954" i="13"/>
  <c r="G193" i="13" a="1"/>
  <c r="G193" i="13" s="1"/>
  <c r="P3158" i="13" s="1"/>
  <c r="N3158" i="13"/>
  <c r="G173" i="13" a="1"/>
  <c r="G173" i="13" s="1"/>
  <c r="P3870" i="13" s="1"/>
  <c r="N3870" i="13"/>
  <c r="G153" i="13" a="1"/>
  <c r="G153" i="13" s="1"/>
  <c r="P3541" i="13" s="1"/>
  <c r="N3541" i="13"/>
  <c r="F113" i="13" a="1"/>
  <c r="F113" i="13" s="1"/>
  <c r="O3287" i="13" s="1"/>
  <c r="N3287" i="13"/>
  <c r="G93" i="13" a="1"/>
  <c r="G93" i="13" s="1"/>
  <c r="P1938" i="13" s="1"/>
  <c r="N1938" i="13"/>
  <c r="G73" i="13" a="1"/>
  <c r="G73" i="13" s="1"/>
  <c r="P2912" i="13" s="1"/>
  <c r="N2912" i="13"/>
  <c r="G53" i="13" a="1"/>
  <c r="G53" i="13" s="1"/>
  <c r="P1990" i="13" s="1"/>
  <c r="N1990" i="13"/>
  <c r="G33" i="13" a="1"/>
  <c r="G33" i="13" s="1"/>
  <c r="P3094" i="13" s="1"/>
  <c r="N3094" i="13"/>
  <c r="G13" i="13" a="1"/>
  <c r="G13" i="13" s="1"/>
  <c r="P2751" i="13" s="1"/>
  <c r="N2751" i="13"/>
  <c r="G536" i="13" a="1"/>
  <c r="G536" i="13" s="1"/>
  <c r="P3120" i="13" s="1"/>
  <c r="N3120" i="13"/>
  <c r="G675" i="13" a="1"/>
  <c r="G675" i="13" s="1"/>
  <c r="P4007" i="13" s="1"/>
  <c r="N4007" i="13"/>
  <c r="F655" i="13" a="1"/>
  <c r="F655" i="13" s="1"/>
  <c r="O3114" i="13" s="1"/>
  <c r="N3114" i="13"/>
  <c r="F833" i="13" a="1"/>
  <c r="F833" i="13" s="1"/>
  <c r="O3341" i="13" s="1"/>
  <c r="N3341" i="13"/>
  <c r="G813" i="13" a="1"/>
  <c r="G813" i="13" s="1"/>
  <c r="P3134" i="13" s="1"/>
  <c r="N3134" i="13"/>
  <c r="G753" i="13" a="1"/>
  <c r="G753" i="13" s="1"/>
  <c r="P3480" i="13" s="1"/>
  <c r="N3480" i="13"/>
  <c r="G832" i="13" a="1"/>
  <c r="G832" i="13" s="1"/>
  <c r="P3340" i="13" s="1"/>
  <c r="N3340" i="13"/>
  <c r="F772" i="13" a="1"/>
  <c r="F772" i="13" s="1"/>
  <c r="O2109" i="13" s="1"/>
  <c r="N2109" i="13"/>
  <c r="G752" i="13" a="1"/>
  <c r="G752" i="13" s="1"/>
  <c r="P1831" i="13" s="1"/>
  <c r="N1831" i="13"/>
  <c r="G652" i="13" a="1"/>
  <c r="G652" i="13" s="1"/>
  <c r="P4046" i="13" s="1"/>
  <c r="N4046" i="13"/>
  <c r="F632" i="13" a="1"/>
  <c r="F632" i="13" s="1"/>
  <c r="O150" i="13" s="1"/>
  <c r="N150" i="13"/>
  <c r="G612" i="13" a="1"/>
  <c r="G612" i="13" s="1"/>
  <c r="P3669" i="13" s="1"/>
  <c r="N3669" i="13"/>
  <c r="G592" i="13" a="1"/>
  <c r="G592" i="13" s="1"/>
  <c r="P3057" i="13" s="1"/>
  <c r="N3057" i="13"/>
  <c r="F532" i="13" a="1"/>
  <c r="F532" i="13" s="1"/>
  <c r="O3693" i="13" s="1"/>
  <c r="N3693" i="13"/>
  <c r="G492" i="13" a="1"/>
  <c r="G492" i="13" s="1"/>
  <c r="P3050" i="13" s="1"/>
  <c r="N3050" i="13"/>
  <c r="G472" i="13" a="1"/>
  <c r="G472" i="13" s="1"/>
  <c r="P2022" i="13" s="1"/>
  <c r="N2022" i="13"/>
  <c r="F392" i="13" a="1"/>
  <c r="F392" i="13" s="1"/>
  <c r="O2982" i="13" s="1"/>
  <c r="N2982" i="13"/>
  <c r="F372" i="13" a="1"/>
  <c r="F372" i="13" s="1"/>
  <c r="O3049" i="13" s="1"/>
  <c r="N3049" i="13"/>
  <c r="F352" i="13" a="1"/>
  <c r="F352" i="13" s="1"/>
  <c r="O2053" i="13" s="1"/>
  <c r="N2053" i="13"/>
  <c r="G332" i="13" a="1"/>
  <c r="G332" i="13" s="1"/>
  <c r="P3816" i="13" s="1"/>
  <c r="N3816" i="13"/>
  <c r="G312" i="13" a="1"/>
  <c r="G312" i="13" s="1"/>
  <c r="P3022" i="13" s="1"/>
  <c r="N3022" i="13"/>
  <c r="G292" i="13" a="1"/>
  <c r="G292" i="13" s="1"/>
  <c r="P2509" i="13" s="1"/>
  <c r="N2509" i="13"/>
  <c r="F272" i="13" a="1"/>
  <c r="F272" i="13" s="1"/>
  <c r="O1928" i="13" s="1"/>
  <c r="N1928" i="13"/>
  <c r="G252" i="13" a="1"/>
  <c r="G252" i="13" s="1"/>
  <c r="P1919" i="13" s="1"/>
  <c r="N1919" i="13"/>
  <c r="G232" i="13" a="1"/>
  <c r="G232" i="13" s="1"/>
  <c r="P3953" i="13" s="1"/>
  <c r="N3953" i="13"/>
  <c r="G212" i="13" a="1"/>
  <c r="G212" i="13" s="1"/>
  <c r="P2517" i="13" s="1"/>
  <c r="N2517" i="13"/>
  <c r="G192" i="13" a="1"/>
  <c r="G192" i="13" s="1"/>
  <c r="P3159" i="13" s="1"/>
  <c r="N3159" i="13"/>
  <c r="G172" i="13" a="1"/>
  <c r="G172" i="13" s="1"/>
  <c r="P1832" i="13" s="1"/>
  <c r="N1832" i="13"/>
  <c r="G152" i="13" a="1"/>
  <c r="G152" i="13" s="1"/>
  <c r="P2014" i="13" s="1"/>
  <c r="N2014" i="13"/>
  <c r="G92" i="13" a="1"/>
  <c r="G92" i="13" s="1"/>
  <c r="P1937" i="13" s="1"/>
  <c r="N1937" i="13"/>
  <c r="F72" i="13" a="1"/>
  <c r="F72" i="13" s="1"/>
  <c r="O2907" i="13" s="1"/>
  <c r="N2907" i="13"/>
  <c r="G52" i="13" a="1"/>
  <c r="G52" i="13" s="1"/>
  <c r="P1989" i="13" s="1"/>
  <c r="N1989" i="13"/>
  <c r="G32" i="13" a="1"/>
  <c r="G32" i="13" s="1"/>
  <c r="P3093" i="13" s="1"/>
  <c r="N3093" i="13"/>
  <c r="G12" i="13" a="1"/>
  <c r="G12" i="13" s="1"/>
  <c r="P2749" i="13" s="1"/>
  <c r="N2749" i="13"/>
  <c r="G801" i="13" a="1"/>
  <c r="G801" i="13" s="1"/>
  <c r="P3125" i="13" s="1"/>
  <c r="N3125" i="13"/>
  <c r="G561" i="13" a="1"/>
  <c r="G561" i="13" s="1"/>
  <c r="P90" i="13" s="1"/>
  <c r="N90" i="13"/>
  <c r="F481" i="13" a="1"/>
  <c r="F481" i="13" s="1"/>
  <c r="O3216" i="13" s="1"/>
  <c r="N3216" i="13"/>
  <c r="G261" i="13" a="1"/>
  <c r="G261" i="13" s="1"/>
  <c r="P1911" i="13" s="1"/>
  <c r="N1911" i="13"/>
  <c r="G141" i="13" a="1"/>
  <c r="G141" i="13" s="1"/>
  <c r="P1846" i="13" s="1"/>
  <c r="N1846" i="13"/>
  <c r="F657" i="13" a="1"/>
  <c r="F657" i="13" s="1"/>
  <c r="O3156" i="13" s="1"/>
  <c r="N3156" i="13"/>
  <c r="F836" i="13" a="1"/>
  <c r="F836" i="13" s="1"/>
  <c r="O3344" i="13" s="1"/>
  <c r="N3344" i="13"/>
  <c r="G651" i="13" a="1"/>
  <c r="G651" i="13" s="1"/>
  <c r="P4041" i="13" s="1"/>
  <c r="N4041" i="13"/>
  <c r="F571" i="13" a="1"/>
  <c r="F571" i="13" s="1"/>
  <c r="O198" i="13" s="1"/>
  <c r="N198" i="13"/>
  <c r="G491" i="13" a="1"/>
  <c r="G491" i="13" s="1"/>
  <c r="P3698" i="13" s="1"/>
  <c r="N3698" i="13"/>
  <c r="G451" i="13" a="1"/>
  <c r="G451" i="13" s="1"/>
  <c r="P1823" i="13" s="1"/>
  <c r="N1823" i="13"/>
  <c r="F351" i="13" a="1"/>
  <c r="F351" i="13" s="1"/>
  <c r="O2052" i="13" s="1"/>
  <c r="N2052" i="13"/>
  <c r="G331" i="13" a="1"/>
  <c r="G331" i="13" s="1"/>
  <c r="P245" i="13" s="1"/>
  <c r="N245" i="13"/>
  <c r="G311" i="13" a="1"/>
  <c r="G311" i="13" s="1"/>
  <c r="P3021" i="13" s="1"/>
  <c r="N3021" i="13"/>
  <c r="F271" i="13" a="1"/>
  <c r="F271" i="13" s="1"/>
  <c r="O1927" i="13" s="1"/>
  <c r="N1927" i="13"/>
  <c r="G251" i="13" a="1"/>
  <c r="G251" i="13" s="1"/>
  <c r="P1918" i="13" s="1"/>
  <c r="N1918" i="13"/>
  <c r="G231" i="13" a="1"/>
  <c r="G231" i="13" s="1"/>
  <c r="P3161" i="13" s="1"/>
  <c r="N3161" i="13"/>
  <c r="G211" i="13" a="1"/>
  <c r="G211" i="13" s="1"/>
  <c r="P2516" i="13" s="1"/>
  <c r="N2516" i="13"/>
  <c r="G191" i="13" a="1"/>
  <c r="G191" i="13" s="1"/>
  <c r="P250" i="13" s="1"/>
  <c r="N250" i="13"/>
  <c r="G151" i="13" a="1"/>
  <c r="G151" i="13" s="1"/>
  <c r="P2018" i="13" s="1"/>
  <c r="N2018" i="13"/>
  <c r="G131" i="13" a="1"/>
  <c r="G131" i="13" s="1"/>
  <c r="P1848" i="13" s="1"/>
  <c r="N1848" i="13"/>
  <c r="G111" i="13" a="1"/>
  <c r="G111" i="13" s="1"/>
  <c r="P3285" i="13" s="1"/>
  <c r="N3285" i="13"/>
  <c r="G91" i="13" a="1"/>
  <c r="G91" i="13" s="1"/>
  <c r="P1936" i="13" s="1"/>
  <c r="N1936" i="13"/>
  <c r="G71" i="13" a="1"/>
  <c r="G71" i="13" s="1"/>
  <c r="P2911" i="13" s="1"/>
  <c r="N2911" i="13"/>
  <c r="G51" i="13" a="1"/>
  <c r="G51" i="13" s="1"/>
  <c r="P3091" i="13" s="1"/>
  <c r="N3091" i="13"/>
  <c r="G31" i="13" a="1"/>
  <c r="G31" i="13" s="1"/>
  <c r="P2024" i="13" s="1"/>
  <c r="N2024" i="13"/>
  <c r="G11" i="13" a="1"/>
  <c r="G11" i="13" s="1"/>
  <c r="P2397" i="13" s="1"/>
  <c r="N2397" i="13"/>
  <c r="G839" i="13" a="1"/>
  <c r="G839" i="13" s="1"/>
  <c r="P3352" i="13" s="1"/>
  <c r="N3352" i="13"/>
  <c r="G639" i="13" a="1"/>
  <c r="G639" i="13" s="1"/>
  <c r="P148" i="13" s="1"/>
  <c r="N148" i="13"/>
  <c r="G559" i="13" a="1"/>
  <c r="G559" i="13" s="1"/>
  <c r="P88" i="13" s="1"/>
  <c r="N88" i="13"/>
  <c r="G299" i="13" a="1"/>
  <c r="G299" i="13" s="1"/>
  <c r="P3019" i="13" s="1"/>
  <c r="N3019" i="13"/>
  <c r="F697" i="13" a="1"/>
  <c r="F697" i="13" s="1"/>
  <c r="O3499" i="13" s="1"/>
  <c r="N3499" i="13"/>
  <c r="F577" i="13" a="1"/>
  <c r="F577" i="13" s="1"/>
  <c r="O3060" i="13" s="1"/>
  <c r="N3060" i="13"/>
  <c r="G831" i="13" a="1"/>
  <c r="G831" i="13" s="1"/>
  <c r="P3339" i="13" s="1"/>
  <c r="N3339" i="13"/>
  <c r="F731" i="13" a="1"/>
  <c r="F731" i="13" s="1"/>
  <c r="O2719" i="13" s="1"/>
  <c r="N2719" i="13"/>
  <c r="F691" i="13" a="1"/>
  <c r="F691" i="13" s="1"/>
  <c r="O2002" i="13" s="1"/>
  <c r="N2002" i="13"/>
  <c r="F770" i="13" a="1"/>
  <c r="F770" i="13" s="1"/>
  <c r="O2107" i="13" s="1"/>
  <c r="N2107" i="13"/>
  <c r="G390" i="13" a="1"/>
  <c r="G390" i="13" s="1"/>
  <c r="P2015" i="13" s="1"/>
  <c r="N2015" i="13"/>
  <c r="G370" i="13" a="1"/>
  <c r="G370" i="13" s="1"/>
  <c r="P3047" i="13" s="1"/>
  <c r="N3047" i="13"/>
  <c r="G350" i="13" a="1"/>
  <c r="G350" i="13" s="1"/>
  <c r="P2055" i="13" s="1"/>
  <c r="N2055" i="13"/>
  <c r="G290" i="13" a="1"/>
  <c r="G290" i="13" s="1"/>
  <c r="P3103" i="13" s="1"/>
  <c r="N3103" i="13"/>
  <c r="G270" i="13" a="1"/>
  <c r="G270" i="13" s="1"/>
  <c r="P1926" i="13" s="1"/>
  <c r="N1926" i="13"/>
  <c r="G250" i="13" a="1"/>
  <c r="G250" i="13" s="1"/>
  <c r="P1917" i="13" s="1"/>
  <c r="N1917" i="13"/>
  <c r="G210" i="13" a="1"/>
  <c r="G210" i="13" s="1"/>
  <c r="P2515" i="13" s="1"/>
  <c r="N2515" i="13"/>
  <c r="G190" i="13" a="1"/>
  <c r="G190" i="13" s="1"/>
  <c r="P249" i="13" s="1"/>
  <c r="N249" i="13"/>
  <c r="G170" i="13" a="1"/>
  <c r="G170" i="13" s="1"/>
  <c r="P3303" i="13" s="1"/>
  <c r="N3303" i="13"/>
  <c r="G150" i="13" a="1"/>
  <c r="G150" i="13" s="1"/>
  <c r="P2603" i="13" s="1"/>
  <c r="N2603" i="13"/>
  <c r="G130" i="13" a="1"/>
  <c r="G130" i="13" s="1"/>
  <c r="P1847" i="13" s="1"/>
  <c r="N1847" i="13"/>
  <c r="G110" i="13" a="1"/>
  <c r="G110" i="13" s="1"/>
  <c r="P3284" i="13" s="1"/>
  <c r="N3284" i="13"/>
  <c r="G90" i="13" a="1"/>
  <c r="G90" i="13" s="1"/>
  <c r="P1935" i="13" s="1"/>
  <c r="N1935" i="13"/>
  <c r="G70" i="13" a="1"/>
  <c r="G70" i="13" s="1"/>
  <c r="P3176" i="13" s="1"/>
  <c r="N3176" i="13"/>
  <c r="F30" i="13" a="1"/>
  <c r="F30" i="13" s="1"/>
  <c r="O1951" i="13" s="1"/>
  <c r="N1951" i="13"/>
  <c r="G10" i="13" a="1"/>
  <c r="G10" i="13" s="1"/>
  <c r="P3205" i="13" s="1"/>
  <c r="N3205" i="13"/>
  <c r="F808" i="13" a="1"/>
  <c r="F808" i="13" s="1"/>
  <c r="O3145" i="13" s="1"/>
  <c r="N3145" i="13"/>
  <c r="G441" i="13" a="1"/>
  <c r="G441" i="13" s="1"/>
  <c r="P3697" i="13" s="1"/>
  <c r="N3697" i="13"/>
  <c r="G221" i="13" a="1"/>
  <c r="G221" i="13" s="1"/>
  <c r="P2526" i="13" s="1"/>
  <c r="N2526" i="13"/>
  <c r="G101" i="13" a="1"/>
  <c r="G101" i="13" s="1"/>
  <c r="P3868" i="13" s="1"/>
  <c r="N3868" i="13"/>
  <c r="G840" i="13" a="1"/>
  <c r="G840" i="13" s="1"/>
  <c r="P3353" i="13" s="1"/>
  <c r="N3353" i="13"/>
  <c r="F696" i="13" a="1"/>
  <c r="F696" i="13" s="1"/>
  <c r="O2408" i="13" s="1"/>
  <c r="N2408" i="13"/>
  <c r="G830" i="13" a="1"/>
  <c r="G830" i="13" s="1"/>
  <c r="P3154" i="13" s="1"/>
  <c r="N3154" i="13"/>
  <c r="G590" i="13" a="1"/>
  <c r="G590" i="13" s="1"/>
  <c r="P3055" i="13" s="1"/>
  <c r="N3055" i="13"/>
  <c r="G570" i="13" a="1"/>
  <c r="G570" i="13" s="1"/>
  <c r="P197" i="13" s="1"/>
  <c r="N197" i="13"/>
  <c r="G490" i="13" a="1"/>
  <c r="G490" i="13" s="1"/>
  <c r="P3691" i="13" s="1"/>
  <c r="N3691" i="13"/>
  <c r="G450" i="13" a="1"/>
  <c r="G450" i="13" s="1"/>
  <c r="P3701" i="13" s="1"/>
  <c r="N3701" i="13"/>
  <c r="G729" i="13" a="1"/>
  <c r="G729" i="13" s="1"/>
  <c r="P2716" i="13" s="1"/>
  <c r="N2716" i="13"/>
  <c r="G609" i="13" a="1"/>
  <c r="G609" i="13" s="1"/>
  <c r="P3666" i="13" s="1"/>
  <c r="N3666" i="13"/>
  <c r="F589" i="13" a="1"/>
  <c r="F589" i="13" s="1"/>
  <c r="O3054" i="13" s="1"/>
  <c r="N3054" i="13"/>
  <c r="F509" i="13" a="1"/>
  <c r="F509" i="13" s="1"/>
  <c r="O3690" i="13" s="1"/>
  <c r="N3690" i="13"/>
  <c r="G489" i="13" a="1"/>
  <c r="G489" i="13" s="1"/>
  <c r="P3689" i="13" s="1"/>
  <c r="N3689" i="13"/>
  <c r="G429" i="13" a="1"/>
  <c r="G429" i="13" s="1"/>
  <c r="P46" i="13" s="1"/>
  <c r="N46" i="13"/>
  <c r="G389" i="13" a="1"/>
  <c r="G389" i="13" s="1"/>
  <c r="P4012" i="13" s="1"/>
  <c r="N4012" i="13"/>
  <c r="G369" i="13" a="1"/>
  <c r="G369" i="13" s="1"/>
  <c r="P2425" i="13" s="1"/>
  <c r="N2425" i="13"/>
  <c r="G329" i="13" a="1"/>
  <c r="G329" i="13" s="1"/>
  <c r="P2424" i="13" s="1"/>
  <c r="N2424" i="13"/>
  <c r="G309" i="13" a="1"/>
  <c r="G309" i="13" s="1"/>
  <c r="P3023" i="13" s="1"/>
  <c r="N3023" i="13"/>
  <c r="G289" i="13" a="1"/>
  <c r="G289" i="13" s="1"/>
  <c r="P1897" i="13" s="1"/>
  <c r="N1897" i="13"/>
  <c r="G269" i="13" a="1"/>
  <c r="G269" i="13" s="1"/>
  <c r="P1925" i="13" s="1"/>
  <c r="N1925" i="13"/>
  <c r="G249" i="13" a="1"/>
  <c r="G249" i="13" s="1"/>
  <c r="P1916" i="13" s="1"/>
  <c r="N1916" i="13"/>
  <c r="G209" i="13" a="1"/>
  <c r="G209" i="13" s="1"/>
  <c r="P2514" i="13" s="1"/>
  <c r="N2514" i="13"/>
  <c r="G189" i="13" a="1"/>
  <c r="G189" i="13" s="1"/>
  <c r="P248" i="13" s="1"/>
  <c r="N248" i="13"/>
  <c r="G169" i="13" a="1"/>
  <c r="G169" i="13" s="1"/>
  <c r="P2511" i="13" s="1"/>
  <c r="N2511" i="13"/>
  <c r="G149" i="13" a="1"/>
  <c r="G149" i="13" s="1"/>
  <c r="P3963" i="13" s="1"/>
  <c r="N3963" i="13"/>
  <c r="G129" i="13" a="1"/>
  <c r="G129" i="13" s="1"/>
  <c r="P1845" i="13" s="1"/>
  <c r="N1845" i="13"/>
  <c r="G49" i="13" a="1"/>
  <c r="G49" i="13" s="1"/>
  <c r="P3542" i="13" s="1"/>
  <c r="N3542" i="13"/>
  <c r="F29" i="13" a="1"/>
  <c r="F29" i="13" s="1"/>
  <c r="O1952" i="13" s="1"/>
  <c r="N1952" i="13"/>
  <c r="G9" i="13" a="1"/>
  <c r="G9" i="13" s="1"/>
  <c r="P1987" i="13" s="1"/>
  <c r="N1987" i="13"/>
  <c r="G608" i="13" a="1"/>
  <c r="G608" i="13" s="1"/>
  <c r="P3665" i="13" s="1"/>
  <c r="N3665" i="13"/>
  <c r="G568" i="13" a="1"/>
  <c r="G568" i="13" s="1"/>
  <c r="P195" i="13" s="1"/>
  <c r="N195" i="13"/>
  <c r="F468" i="13" a="1"/>
  <c r="F468" i="13" s="1"/>
  <c r="O81" i="13" s="1"/>
  <c r="N81" i="13"/>
  <c r="G448" i="13" a="1"/>
  <c r="G448" i="13" s="1"/>
  <c r="P3699" i="13" s="1"/>
  <c r="N3699" i="13"/>
  <c r="G388" i="13" a="1"/>
  <c r="G388" i="13" s="1"/>
  <c r="P4006" i="13" s="1"/>
  <c r="N4006" i="13"/>
  <c r="G348" i="13" a="1"/>
  <c r="G348" i="13" s="1"/>
  <c r="P1833" i="13" s="1"/>
  <c r="N1833" i="13"/>
  <c r="G328" i="13" a="1"/>
  <c r="G328" i="13" s="1"/>
  <c r="P3924" i="13" s="1"/>
  <c r="N3924" i="13"/>
  <c r="G308" i="13" a="1"/>
  <c r="G308" i="13" s="1"/>
  <c r="P3961" i="13" s="1"/>
  <c r="N3961" i="13"/>
  <c r="G288" i="13" a="1"/>
  <c r="G288" i="13" s="1"/>
  <c r="P1902" i="13" s="1"/>
  <c r="N1902" i="13"/>
  <c r="G268" i="13" a="1"/>
  <c r="G268" i="13" s="1"/>
  <c r="P1924" i="13" s="1"/>
  <c r="N1924" i="13"/>
  <c r="G208" i="13" a="1"/>
  <c r="G208" i="13" s="1"/>
  <c r="P2499" i="13" s="1"/>
  <c r="N2499" i="13"/>
  <c r="G168" i="13" a="1"/>
  <c r="G168" i="13" s="1"/>
  <c r="P2507" i="13" s="1"/>
  <c r="N2507" i="13"/>
  <c r="G148" i="13" a="1"/>
  <c r="G148" i="13" s="1"/>
  <c r="P3840" i="13" s="1"/>
  <c r="N3840" i="13"/>
  <c r="G128" i="13" a="1"/>
  <c r="G128" i="13" s="1"/>
  <c r="P2512" i="13" s="1"/>
  <c r="N2512" i="13"/>
  <c r="G108" i="13" a="1"/>
  <c r="G108" i="13" s="1"/>
  <c r="P3281" i="13" s="1"/>
  <c r="N3281" i="13"/>
  <c r="G88" i="13" a="1"/>
  <c r="G88" i="13" s="1"/>
  <c r="P2020" i="13" s="1"/>
  <c r="N2020" i="13"/>
  <c r="G68" i="13" a="1"/>
  <c r="G68" i="13" s="1"/>
  <c r="P2691" i="13" s="1"/>
  <c r="N2691" i="13"/>
  <c r="G48" i="13" a="1"/>
  <c r="G48" i="13" s="1"/>
  <c r="P3098" i="13" s="1"/>
  <c r="N3098" i="13"/>
  <c r="G28" i="13" a="1"/>
  <c r="G28" i="13" s="1"/>
  <c r="P3391" i="13" s="1"/>
  <c r="N3391" i="13"/>
  <c r="G8" i="13" a="1"/>
  <c r="G8" i="13" s="1"/>
  <c r="P3962" i="13" s="1"/>
  <c r="N3962" i="13"/>
  <c r="F807" i="13" a="1"/>
  <c r="F807" i="13" s="1"/>
  <c r="O3143" i="13" s="1"/>
  <c r="N3143" i="13"/>
  <c r="G647" i="13" a="1"/>
  <c r="G647" i="13" s="1"/>
  <c r="P2989" i="13" s="1"/>
  <c r="N2989" i="13"/>
  <c r="G607" i="13" a="1"/>
  <c r="G607" i="13" s="1"/>
  <c r="P3664" i="13" s="1"/>
  <c r="N3664" i="13"/>
  <c r="G487" i="13" a="1"/>
  <c r="G487" i="13" s="1"/>
  <c r="P3012" i="13" s="1"/>
  <c r="N3012" i="13"/>
  <c r="G467" i="13" a="1"/>
  <c r="G467" i="13" s="1"/>
  <c r="P80" i="13" s="1"/>
  <c r="N80" i="13"/>
  <c r="G447" i="13" a="1"/>
  <c r="G447" i="13" s="1"/>
  <c r="P3227" i="13" s="1"/>
  <c r="N3227" i="13"/>
  <c r="G387" i="13" a="1"/>
  <c r="G387" i="13" s="1"/>
  <c r="P2050" i="13" s="1"/>
  <c r="N2050" i="13"/>
  <c r="G367" i="13" a="1"/>
  <c r="G367" i="13" s="1"/>
  <c r="P3894" i="13" s="1"/>
  <c r="N3894" i="13"/>
  <c r="G327" i="13" a="1"/>
  <c r="G327" i="13" s="1"/>
  <c r="P3215" i="13" s="1"/>
  <c r="N3215" i="13"/>
  <c r="G307" i="13" a="1"/>
  <c r="G307" i="13" s="1"/>
  <c r="P4202" i="13" s="1"/>
  <c r="N4202" i="13"/>
  <c r="G267" i="13" a="1"/>
  <c r="G267" i="13" s="1"/>
  <c r="P1923" i="13" s="1"/>
  <c r="N1923" i="13"/>
  <c r="G247" i="13" a="1"/>
  <c r="G247" i="13" s="1"/>
  <c r="P3959" i="13" s="1"/>
  <c r="N3959" i="13"/>
  <c r="G227" i="13" a="1"/>
  <c r="G227" i="13" s="1"/>
  <c r="P98" i="13" s="1"/>
  <c r="N98" i="13"/>
  <c r="G207" i="13" a="1"/>
  <c r="G207" i="13" s="1"/>
  <c r="P1946" i="13" s="1"/>
  <c r="N1946" i="13"/>
  <c r="G187" i="13" a="1"/>
  <c r="G187" i="13" s="1"/>
  <c r="P3010" i="13" s="1"/>
  <c r="N3010" i="13"/>
  <c r="G127" i="13" a="1"/>
  <c r="G127" i="13" s="1"/>
  <c r="P2394" i="13" s="1"/>
  <c r="N2394" i="13"/>
  <c r="G107" i="13" a="1"/>
  <c r="G107" i="13" s="1"/>
  <c r="P3277" i="13" s="1"/>
  <c r="N3277" i="13"/>
  <c r="G87" i="13" a="1"/>
  <c r="G87" i="13" s="1"/>
  <c r="P1968" i="13" s="1"/>
  <c r="N1968" i="13"/>
  <c r="G67" i="13" a="1"/>
  <c r="G67" i="13" s="1"/>
  <c r="P2689" i="13" s="1"/>
  <c r="N2689" i="13"/>
  <c r="G47" i="13" a="1"/>
  <c r="G47" i="13" s="1"/>
  <c r="P3097" i="13" s="1"/>
  <c r="N3097" i="13"/>
  <c r="G27" i="13" a="1"/>
  <c r="G27" i="13" s="1"/>
  <c r="P2753" i="13" s="1"/>
  <c r="N2753" i="13"/>
  <c r="F506" i="13" a="1"/>
  <c r="F506" i="13" s="1"/>
  <c r="O2981" i="13" s="1"/>
  <c r="N2981" i="13"/>
  <c r="F446" i="13" a="1"/>
  <c r="F446" i="13" s="1"/>
  <c r="O3224" i="13" s="1"/>
  <c r="N3224" i="13"/>
  <c r="G386" i="13" a="1"/>
  <c r="G386" i="13" s="1"/>
  <c r="P2049" i="13" s="1"/>
  <c r="N2049" i="13"/>
  <c r="G366" i="13" a="1"/>
  <c r="G366" i="13" s="1"/>
  <c r="P3892" i="13" s="1"/>
  <c r="N3892" i="13"/>
  <c r="G346" i="13" a="1"/>
  <c r="G346" i="13" s="1"/>
  <c r="P3890" i="13" s="1"/>
  <c r="N3890" i="13"/>
  <c r="G306" i="13" a="1"/>
  <c r="G306" i="13" s="1"/>
  <c r="P4201" i="13" s="1"/>
  <c r="N4201" i="13"/>
  <c r="G266" i="13" a="1"/>
  <c r="G266" i="13" s="1"/>
  <c r="P1922" i="13" s="1"/>
  <c r="N1922" i="13"/>
  <c r="F246" i="13" a="1"/>
  <c r="F246" i="13" s="1"/>
  <c r="O3964" i="13" s="1"/>
  <c r="N3964" i="13"/>
  <c r="G226" i="13" a="1"/>
  <c r="G226" i="13" s="1"/>
  <c r="P3878" i="13" s="1"/>
  <c r="N3878" i="13"/>
  <c r="G206" i="13" a="1"/>
  <c r="G206" i="13" s="1"/>
  <c r="P1945" i="13" s="1"/>
  <c r="N1945" i="13"/>
  <c r="G166" i="13" a="1"/>
  <c r="G166" i="13" s="1"/>
  <c r="P2501" i="13" s="1"/>
  <c r="N2501" i="13"/>
  <c r="F146" i="13" a="1"/>
  <c r="F146" i="13" s="1"/>
  <c r="O3891" i="13" s="1"/>
  <c r="N3891" i="13"/>
  <c r="F126" i="13" a="1"/>
  <c r="F126" i="13" s="1"/>
  <c r="O2393" i="13" s="1"/>
  <c r="N2393" i="13"/>
  <c r="G86" i="13" a="1"/>
  <c r="G86" i="13" s="1"/>
  <c r="P1967" i="13" s="1"/>
  <c r="N1967" i="13"/>
  <c r="G66" i="13" a="1"/>
  <c r="G66" i="13" s="1"/>
  <c r="P1959" i="13" s="1"/>
  <c r="N1959" i="13"/>
  <c r="G46" i="13" a="1"/>
  <c r="G46" i="13" s="1"/>
  <c r="P3096" i="13" s="1"/>
  <c r="N3096" i="13"/>
  <c r="G26" i="13" a="1"/>
  <c r="G26" i="13" s="1"/>
  <c r="P2755" i="13" s="1"/>
  <c r="N2755" i="13"/>
  <c r="G847" i="13" a="1"/>
  <c r="G847" i="13" s="1"/>
  <c r="P2727" i="13" s="1"/>
  <c r="N2727" i="13"/>
  <c r="G746" i="13" a="1"/>
  <c r="G746" i="13" s="1"/>
  <c r="P2092" i="13" s="1"/>
  <c r="N2092" i="13"/>
  <c r="F626" i="13" a="1"/>
  <c r="F626" i="13" s="1"/>
  <c r="O3683" i="13" s="1"/>
  <c r="N3683" i="13"/>
  <c r="G385" i="13" a="1"/>
  <c r="G385" i="13" s="1"/>
  <c r="P2048" i="13" s="1"/>
  <c r="N2048" i="13"/>
  <c r="G365" i="13" a="1"/>
  <c r="G365" i="13" s="1"/>
  <c r="P3889" i="13" s="1"/>
  <c r="N3889" i="13"/>
  <c r="G305" i="13" a="1"/>
  <c r="G305" i="13" s="1"/>
  <c r="P2496" i="13" s="1"/>
  <c r="N2496" i="13"/>
  <c r="G265" i="13" a="1"/>
  <c r="G265" i="13" s="1"/>
  <c r="P1915" i="13" s="1"/>
  <c r="N1915" i="13"/>
  <c r="G165" i="13" a="1"/>
  <c r="G165" i="13" s="1"/>
  <c r="P2500" i="13" s="1"/>
  <c r="N2500" i="13"/>
  <c r="G145" i="13" a="1"/>
  <c r="G145" i="13" s="1"/>
  <c r="P3869" i="13" s="1"/>
  <c r="N3869" i="13"/>
  <c r="G125" i="13" a="1"/>
  <c r="G125" i="13" s="1"/>
  <c r="P3278" i="13" s="1"/>
  <c r="N3278" i="13"/>
  <c r="G85" i="13" a="1"/>
  <c r="G85" i="13" s="1"/>
  <c r="P1966" i="13" s="1"/>
  <c r="N1966" i="13"/>
  <c r="G65" i="13" a="1"/>
  <c r="G65" i="13" s="1"/>
  <c r="P1960" i="13" s="1"/>
  <c r="N1960" i="13"/>
  <c r="G45" i="13" a="1"/>
  <c r="G45" i="13" s="1"/>
  <c r="P4009" i="13" s="1"/>
  <c r="N4009" i="13"/>
  <c r="G25" i="13" a="1"/>
  <c r="G25" i="13" s="1"/>
  <c r="P4125" i="13" s="1"/>
  <c r="N4125" i="13"/>
  <c r="G646" i="13" a="1"/>
  <c r="G646" i="13" s="1"/>
  <c r="P2992" i="13" s="1"/>
  <c r="N2992" i="13"/>
  <c r="F586" i="13" a="1"/>
  <c r="F586" i="13" s="1"/>
  <c r="O3069" i="13" s="1"/>
  <c r="N3069" i="13"/>
  <c r="G725" i="13" a="1"/>
  <c r="G725" i="13" s="1"/>
  <c r="P3850" i="13" s="1"/>
  <c r="N3850" i="13"/>
  <c r="F665" i="13" a="1"/>
  <c r="F665" i="13" s="1"/>
  <c r="O3644" i="13" s="1"/>
  <c r="N3644" i="13"/>
  <c r="G645" i="13" a="1"/>
  <c r="G645" i="13" s="1"/>
  <c r="P2993" i="13" s="1"/>
  <c r="N2993" i="13"/>
  <c r="G625" i="13" a="1"/>
  <c r="G625" i="13" s="1"/>
  <c r="P3682" i="13" s="1"/>
  <c r="N3682" i="13"/>
  <c r="G585" i="13" a="1"/>
  <c r="G585" i="13" s="1"/>
  <c r="P3068" i="13" s="1"/>
  <c r="N3068" i="13"/>
  <c r="G485" i="13" a="1"/>
  <c r="G485" i="13" s="1"/>
  <c r="P2216" i="13" s="1"/>
  <c r="N2216" i="13"/>
  <c r="G465" i="13" a="1"/>
  <c r="G465" i="13" s="1"/>
  <c r="P83" i="13" s="1"/>
  <c r="N83" i="13"/>
  <c r="G445" i="13" a="1"/>
  <c r="G445" i="13" s="1"/>
  <c r="P3226" i="13" s="1"/>
  <c r="N3226" i="13"/>
  <c r="G285" i="13" a="1"/>
  <c r="G285" i="13" s="1"/>
  <c r="P3029" i="13" s="1"/>
  <c r="N3029" i="13"/>
  <c r="G245" i="13" a="1"/>
  <c r="G245" i="13" s="1"/>
  <c r="P3505" i="13" s="1"/>
  <c r="N3505" i="13"/>
  <c r="G225" i="13" a="1"/>
  <c r="G225" i="13" s="1"/>
  <c r="P3877" i="13" s="1"/>
  <c r="N3877" i="13"/>
  <c r="G804" i="13" a="1"/>
  <c r="G804" i="13" s="1"/>
  <c r="P3132" i="13" s="1"/>
  <c r="N3132" i="13"/>
  <c r="G724" i="13" a="1"/>
  <c r="G724" i="13" s="1"/>
  <c r="P3851" i="13" s="1"/>
  <c r="N3851" i="13"/>
  <c r="F604" i="13" a="1"/>
  <c r="F604" i="13" s="1"/>
  <c r="O3661" i="13" s="1"/>
  <c r="N3661" i="13"/>
  <c r="F584" i="13" a="1"/>
  <c r="F584" i="13" s="1"/>
  <c r="O3067" i="13" s="1"/>
  <c r="N3067" i="13"/>
  <c r="G544" i="13" a="1"/>
  <c r="G544" i="13" s="1"/>
  <c r="P3119" i="13" s="1"/>
  <c r="N3119" i="13"/>
  <c r="F524" i="13" a="1"/>
  <c r="F524" i="13" s="1"/>
  <c r="O64" i="13" s="1"/>
  <c r="N64" i="13"/>
  <c r="G464" i="13" a="1"/>
  <c r="G464" i="13" s="1"/>
  <c r="P4011" i="13" s="1"/>
  <c r="N4011" i="13"/>
  <c r="G384" i="13" a="1"/>
  <c r="G384" i="13" s="1"/>
  <c r="P238" i="13" s="1"/>
  <c r="N238" i="13"/>
  <c r="F364" i="13" a="1"/>
  <c r="F364" i="13" s="1"/>
  <c r="O3893" i="13" s="1"/>
  <c r="N3893" i="13"/>
  <c r="G324" i="13" a="1"/>
  <c r="G324" i="13" s="1"/>
  <c r="P97" i="13" s="1"/>
  <c r="N97" i="13"/>
  <c r="G284" i="13" a="1"/>
  <c r="G284" i="13" s="1"/>
  <c r="P2017" i="13" s="1"/>
  <c r="N2017" i="13"/>
  <c r="G264" i="13" a="1"/>
  <c r="G264" i="13" s="1"/>
  <c r="P1914" i="13" s="1"/>
  <c r="N1914" i="13"/>
  <c r="G244" i="13" a="1"/>
  <c r="G244" i="13" s="1"/>
  <c r="P1844" i="13" s="1"/>
  <c r="N1844" i="13"/>
  <c r="G224" i="13" a="1"/>
  <c r="G224" i="13" s="1"/>
  <c r="P2529" i="13" s="1"/>
  <c r="N2529" i="13"/>
  <c r="G204" i="13" a="1"/>
  <c r="G204" i="13" s="1"/>
  <c r="P1943" i="13" s="1"/>
  <c r="N1943" i="13"/>
  <c r="G184" i="13" a="1"/>
  <c r="G184" i="13" s="1"/>
  <c r="P2506" i="13" s="1"/>
  <c r="N2506" i="13"/>
  <c r="G144" i="13" a="1"/>
  <c r="G144" i="13" s="1"/>
  <c r="P2868" i="13" s="1"/>
  <c r="N2868" i="13"/>
  <c r="G104" i="13" a="1"/>
  <c r="G104" i="13" s="1"/>
  <c r="P3283" i="13" s="1"/>
  <c r="N3283" i="13"/>
  <c r="G84" i="13" a="1"/>
  <c r="G84" i="13" s="1"/>
  <c r="P1965" i="13" s="1"/>
  <c r="N1965" i="13"/>
  <c r="G44" i="13" a="1"/>
  <c r="G44" i="13" s="1"/>
  <c r="P2395" i="13" s="1"/>
  <c r="N2395" i="13"/>
  <c r="G24" i="13" a="1"/>
  <c r="G24" i="13" s="1"/>
  <c r="P3837" i="13" s="1"/>
  <c r="N3837" i="13"/>
  <c r="G4" i="13" a="1"/>
  <c r="G4" i="13" s="1"/>
  <c r="P3217" i="13" s="1"/>
  <c r="N3217" i="13"/>
  <c r="G643" i="13" a="1"/>
  <c r="G643" i="13" s="1"/>
  <c r="P2722" i="13" s="1"/>
  <c r="N2722" i="13"/>
  <c r="G543" i="13" a="1"/>
  <c r="G543" i="13" s="1"/>
  <c r="P3118" i="13" s="1"/>
  <c r="N3118" i="13"/>
  <c r="F523" i="13" a="1"/>
  <c r="F523" i="13" s="1"/>
  <c r="O68" i="13" s="1"/>
  <c r="N68" i="13"/>
  <c r="G483" i="13" a="1"/>
  <c r="G483" i="13" s="1"/>
  <c r="P21" i="13" s="1"/>
  <c r="N21" i="13"/>
  <c r="G423" i="13" a="1"/>
  <c r="G423" i="13" s="1"/>
  <c r="P3075" i="13" s="1"/>
  <c r="N3075" i="13"/>
  <c r="G383" i="13" a="1"/>
  <c r="G383" i="13" s="1"/>
  <c r="P237" i="13" s="1"/>
  <c r="N237" i="13"/>
  <c r="F363" i="13" a="1"/>
  <c r="F363" i="13" s="1"/>
  <c r="O3706" i="13" s="1"/>
  <c r="N3706" i="13"/>
  <c r="G323" i="13" a="1"/>
  <c r="G323" i="13" s="1"/>
  <c r="P3925" i="13" s="1"/>
  <c r="N3925" i="13"/>
  <c r="G243" i="13" a="1"/>
  <c r="G243" i="13" s="1"/>
  <c r="P1842" i="13" s="1"/>
  <c r="N1842" i="13"/>
  <c r="G223" i="13" a="1"/>
  <c r="G223" i="13" s="1"/>
  <c r="P2528" i="13" s="1"/>
  <c r="N2528" i="13"/>
  <c r="G203" i="13" a="1"/>
  <c r="G203" i="13" s="1"/>
  <c r="P1942" i="13" s="1"/>
  <c r="N1942" i="13"/>
  <c r="G183" i="13" a="1"/>
  <c r="G183" i="13" s="1"/>
  <c r="P2505" i="13" s="1"/>
  <c r="N2505" i="13"/>
  <c r="G163" i="13" a="1"/>
  <c r="G163" i="13" s="1"/>
  <c r="P1835" i="13" s="1"/>
  <c r="N1835" i="13"/>
  <c r="F143" i="13" a="1"/>
  <c r="F143" i="13" s="1"/>
  <c r="O2605" i="13" s="1"/>
  <c r="N2605" i="13"/>
  <c r="G123" i="13" a="1"/>
  <c r="G123" i="13" s="1"/>
  <c r="P3272" i="13" s="1"/>
  <c r="N3272" i="13"/>
  <c r="G103" i="13" a="1"/>
  <c r="G103" i="13" s="1"/>
  <c r="P4203" i="13" s="1"/>
  <c r="N4203" i="13"/>
  <c r="G83" i="13" a="1"/>
  <c r="G83" i="13" s="1"/>
  <c r="P1964" i="13" s="1"/>
  <c r="N1964" i="13"/>
  <c r="G43" i="13" a="1"/>
  <c r="G43" i="13" s="1"/>
  <c r="P1979" i="13" s="1"/>
  <c r="N1979" i="13"/>
  <c r="F3" i="13" a="1"/>
  <c r="F3" i="13" s="1"/>
  <c r="O1985" i="13" s="1"/>
  <c r="N1985" i="13"/>
  <c r="G726" i="13" a="1"/>
  <c r="G726" i="13" s="1"/>
  <c r="P1826" i="13" s="1"/>
  <c r="N1826" i="13"/>
  <c r="G823" i="13" a="1"/>
  <c r="G823" i="13" s="1"/>
  <c r="P3142" i="13" s="1"/>
  <c r="N3142" i="13"/>
  <c r="G783" i="13" a="1"/>
  <c r="G783" i="13" s="1"/>
  <c r="P2120" i="13" s="1"/>
  <c r="N2120" i="13"/>
  <c r="F623" i="13" a="1"/>
  <c r="F623" i="13" s="1"/>
  <c r="O3680" i="13" s="1"/>
  <c r="N3680" i="13"/>
  <c r="F622" i="13" a="1"/>
  <c r="F622" i="13" s="1"/>
  <c r="O3679" i="13" s="1"/>
  <c r="N3679" i="13"/>
  <c r="F522" i="13" a="1"/>
  <c r="F522" i="13" s="1"/>
  <c r="O67" i="13" s="1"/>
  <c r="N67" i="13"/>
  <c r="G462" i="13" a="1"/>
  <c r="G462" i="13" s="1"/>
  <c r="P130" i="13" s="1"/>
  <c r="N130" i="13"/>
  <c r="G442" i="13" a="1"/>
  <c r="G442" i="13" s="1"/>
  <c r="P3702" i="13" s="1"/>
  <c r="N3702" i="13"/>
  <c r="F422" i="13" a="1"/>
  <c r="F422" i="13" s="1"/>
  <c r="O3074" i="13" s="1"/>
  <c r="N3074" i="13"/>
  <c r="F382" i="13" a="1"/>
  <c r="F382" i="13" s="1"/>
  <c r="O236" i="13" s="1"/>
  <c r="N236" i="13"/>
  <c r="G302" i="13" a="1"/>
  <c r="G302" i="13" s="1"/>
  <c r="P205" i="13" s="1"/>
  <c r="N205" i="13"/>
  <c r="G282" i="13" a="1"/>
  <c r="G282" i="13" s="1"/>
  <c r="P286" i="13" s="1"/>
  <c r="N286" i="13"/>
  <c r="G262" i="13" a="1"/>
  <c r="G262" i="13" s="1"/>
  <c r="P1912" i="13" s="1"/>
  <c r="N1912" i="13"/>
  <c r="G242" i="13" a="1"/>
  <c r="G242" i="13" s="1"/>
  <c r="P1841" i="13" s="1"/>
  <c r="N1841" i="13"/>
  <c r="G222" i="13" a="1"/>
  <c r="G222" i="13" s="1"/>
  <c r="P2527" i="13" s="1"/>
  <c r="N2527" i="13"/>
  <c r="F202" i="13" a="1"/>
  <c r="F202" i="13" s="1"/>
  <c r="O1941" i="13" s="1"/>
  <c r="N1941" i="13"/>
  <c r="G162" i="13" a="1"/>
  <c r="G162" i="13" s="1"/>
  <c r="P2399" i="13" s="1"/>
  <c r="N2399" i="13"/>
  <c r="G142" i="13" a="1"/>
  <c r="G142" i="13" s="1"/>
  <c r="P1895" i="13" s="1"/>
  <c r="N1895" i="13"/>
  <c r="G122" i="13" a="1"/>
  <c r="G122" i="13" s="1"/>
  <c r="P3280" i="13" s="1"/>
  <c r="N3280" i="13"/>
  <c r="G82" i="13" a="1"/>
  <c r="G82" i="13" s="1"/>
  <c r="P1963" i="13" s="1"/>
  <c r="N1963" i="13"/>
  <c r="G42" i="13" a="1"/>
  <c r="G42" i="13" s="1"/>
  <c r="P1988" i="13" s="1"/>
  <c r="N1988" i="13"/>
  <c r="F22" i="13" a="1"/>
  <c r="F22" i="13" s="1"/>
  <c r="O3015" i="13" s="1"/>
  <c r="N3015" i="13"/>
  <c r="G2" i="13" a="1"/>
  <c r="G2" i="13" s="1"/>
  <c r="P2215" i="13" s="1"/>
  <c r="N2215" i="13"/>
  <c r="G420" i="13" a="1"/>
  <c r="G420" i="13" s="1"/>
  <c r="P1865" i="13" s="1"/>
  <c r="G439" i="13" a="1"/>
  <c r="G439" i="13" s="1"/>
  <c r="P1876" i="13" s="1"/>
  <c r="G399" i="13" a="1"/>
  <c r="G399" i="13" s="1"/>
  <c r="P2469" i="13" s="1"/>
  <c r="G239" i="13" a="1"/>
  <c r="G239" i="13" s="1"/>
  <c r="P1880" i="13" s="1"/>
  <c r="F478" i="13" a="1"/>
  <c r="F478" i="13" s="1"/>
  <c r="O1870" i="13" s="1"/>
  <c r="G535" i="13" a="1"/>
  <c r="G535" i="13" s="1"/>
  <c r="P1860" i="13" s="1"/>
  <c r="G534" i="13" a="1"/>
  <c r="G534" i="13" s="1"/>
  <c r="P2476" i="13" s="1"/>
  <c r="F514" i="13" a="1"/>
  <c r="F514" i="13" s="1"/>
  <c r="O1879" i="13" s="1"/>
  <c r="G454" i="13" a="1"/>
  <c r="G454" i="13" s="1"/>
  <c r="P1868" i="13" s="1"/>
  <c r="F334" i="13" a="1"/>
  <c r="F334" i="13" s="1"/>
  <c r="O1864" i="13" s="1"/>
  <c r="F513" i="13" a="1"/>
  <c r="F513" i="13" s="1"/>
  <c r="O1878" i="13" s="1"/>
  <c r="G453" i="13" a="1"/>
  <c r="G453" i="13" s="1"/>
  <c r="P1867" i="13" s="1"/>
  <c r="G672" i="13" a="1"/>
  <c r="G672" i="13" s="1"/>
  <c r="P1861" i="13" s="1"/>
  <c r="G552" i="13" a="1"/>
  <c r="G552" i="13" s="1"/>
  <c r="P1871" i="13" s="1"/>
  <c r="G432" i="13" a="1"/>
  <c r="G432" i="13" s="1"/>
  <c r="P2471" i="13" s="1"/>
  <c r="F551" i="13" a="1"/>
  <c r="F551" i="13" s="1"/>
  <c r="O2468" i="13" s="1"/>
  <c r="G431" i="13" a="1"/>
  <c r="G431" i="13" s="1"/>
  <c r="P2470" i="13" s="1"/>
  <c r="F470" i="13" a="1"/>
  <c r="F470" i="13" s="1"/>
  <c r="O1873" i="13" s="1"/>
  <c r="G549" i="13" a="1"/>
  <c r="G549" i="13" s="1"/>
  <c r="P2465" i="13" s="1"/>
  <c r="G349" i="13" a="1"/>
  <c r="G349" i="13" s="1"/>
  <c r="P2480" i="13" s="1"/>
  <c r="G427" i="13" a="1"/>
  <c r="G427" i="13" s="1"/>
  <c r="P1866" i="13" s="1"/>
  <c r="G186" i="13" a="1"/>
  <c r="G186" i="13" s="1"/>
  <c r="P1869" i="13" s="1"/>
  <c r="G486" i="13" a="1"/>
  <c r="G486" i="13" s="1"/>
  <c r="P1872" i="13" s="1"/>
  <c r="G444" i="13" a="1"/>
  <c r="G444" i="13" s="1"/>
  <c r="P2464" i="13" s="1"/>
  <c r="G304" i="13" a="1"/>
  <c r="G304" i="13" s="1"/>
  <c r="P1875" i="13" s="1"/>
  <c r="G64" i="13" a="1"/>
  <c r="G64" i="13" s="1"/>
  <c r="P2612" i="13" s="1"/>
  <c r="G343" i="13" a="1"/>
  <c r="G343" i="13" s="1"/>
  <c r="P1863" i="13" s="1"/>
  <c r="G342" i="13" a="1"/>
  <c r="G342" i="13" s="1"/>
  <c r="P1862" i="13" s="1"/>
  <c r="F39" i="13" a="1"/>
  <c r="F39" i="13" s="1"/>
  <c r="O3275" i="13" s="1"/>
  <c r="F43" i="13" a="1"/>
  <c r="F43" i="13" s="1"/>
  <c r="O1979" i="13" s="1"/>
  <c r="F54" i="13" a="1"/>
  <c r="F54" i="13" s="1"/>
  <c r="O1991" i="13" s="1"/>
  <c r="F140" i="13" a="1"/>
  <c r="F140" i="13" s="1"/>
  <c r="F165" i="13" a="1"/>
  <c r="F165" i="13" s="1"/>
  <c r="O2500" i="13" s="1"/>
  <c r="F256" i="13" a="1"/>
  <c r="F256" i="13" s="1"/>
  <c r="O1906" i="13" s="1"/>
  <c r="F281" i="13" a="1"/>
  <c r="F281" i="13" s="1"/>
  <c r="O289" i="13" s="1"/>
  <c r="F295" i="13" a="1"/>
  <c r="F295" i="13" s="1"/>
  <c r="O2503" i="13" s="1"/>
  <c r="F323" i="13" a="1"/>
  <c r="F323" i="13" s="1"/>
  <c r="O3925" i="13" s="1"/>
  <c r="F42" i="13" a="1"/>
  <c r="F42" i="13" s="1"/>
  <c r="O1988" i="13" s="1"/>
  <c r="F32" i="13" a="1"/>
  <c r="F32" i="13" s="1"/>
  <c r="O3093" i="13" s="1"/>
  <c r="F59" i="13" a="1"/>
  <c r="F59" i="13" s="1"/>
  <c r="O3099" i="13" s="1"/>
  <c r="F65" i="13" a="1"/>
  <c r="F65" i="13" s="1"/>
  <c r="O1960" i="13" s="1"/>
  <c r="F76" i="13" a="1"/>
  <c r="F76" i="13" s="1"/>
  <c r="O1956" i="13" s="1"/>
  <c r="F127" i="13" a="1"/>
  <c r="F127" i="13" s="1"/>
  <c r="O2394" i="13" s="1"/>
  <c r="F141" i="13" a="1"/>
  <c r="F141" i="13" s="1"/>
  <c r="O1846" i="13" s="1"/>
  <c r="F178" i="13" a="1"/>
  <c r="F178" i="13" s="1"/>
  <c r="O2604" i="13" s="1"/>
  <c r="F282" i="13" a="1"/>
  <c r="F282" i="13" s="1"/>
  <c r="O286" i="13" s="1"/>
  <c r="G55" i="13" a="1"/>
  <c r="G55" i="13" s="1"/>
  <c r="P1992" i="13" s="1"/>
  <c r="F52" i="13" a="1"/>
  <c r="F52" i="13" s="1"/>
  <c r="O1989" i="13" s="1"/>
  <c r="F78" i="13" a="1"/>
  <c r="F78" i="13" s="1"/>
  <c r="O2601" i="13" s="1"/>
  <c r="F179" i="13" a="1"/>
  <c r="F179" i="13" s="1"/>
  <c r="O2991" i="13" s="1"/>
  <c r="F432" i="13" a="1"/>
  <c r="F432" i="13" s="1"/>
  <c r="O2471" i="13" s="1"/>
  <c r="F166" i="13" a="1"/>
  <c r="F166" i="13" s="1"/>
  <c r="O2501" i="13" s="1"/>
  <c r="F79" i="13" a="1"/>
  <c r="F79" i="13" s="1"/>
  <c r="O2897" i="13" s="1"/>
  <c r="F180" i="13" a="1"/>
  <c r="F180" i="13" s="1"/>
  <c r="O1934" i="13" s="1"/>
  <c r="G3" i="13" a="1"/>
  <c r="G3" i="13" s="1"/>
  <c r="P1985" i="13" s="1"/>
  <c r="F152" i="13" a="1"/>
  <c r="F152" i="13" s="1"/>
  <c r="O2014" i="13" s="1"/>
  <c r="F8" i="13" a="1"/>
  <c r="F8" i="13" s="1"/>
  <c r="O3962" i="13" s="1"/>
  <c r="F92" i="13" a="1"/>
  <c r="F92" i="13" s="1"/>
  <c r="O1937" i="13" s="1"/>
  <c r="F192" i="13" a="1"/>
  <c r="F192" i="13" s="1"/>
  <c r="O3159" i="13" s="1"/>
  <c r="G5" i="13" a="1"/>
  <c r="G5" i="13" s="1"/>
  <c r="F153" i="13" a="1"/>
  <c r="F153" i="13" s="1"/>
  <c r="O3541" i="13" s="1"/>
  <c r="F12" i="13" a="1"/>
  <c r="F12" i="13" s="1"/>
  <c r="O2749" i="13" s="1"/>
  <c r="F99" i="13" a="1"/>
  <c r="F99" i="13" s="1"/>
  <c r="O1901" i="13" s="1"/>
  <c r="F204" i="13" a="1"/>
  <c r="F204" i="13" s="1"/>
  <c r="O1943" i="13" s="1"/>
  <c r="F53" i="13" a="1"/>
  <c r="F53" i="13" s="1"/>
  <c r="O1990" i="13" s="1"/>
  <c r="F18" i="13" a="1"/>
  <c r="F18" i="13" s="1"/>
  <c r="O1903" i="13" s="1"/>
  <c r="F101" i="13" a="1"/>
  <c r="F101" i="13" s="1"/>
  <c r="O3868" i="13" s="1"/>
  <c r="F206" i="13" a="1"/>
  <c r="F206" i="13" s="1"/>
  <c r="O1945" i="13" s="1"/>
  <c r="G56" i="13" a="1"/>
  <c r="G56" i="13" s="1"/>
  <c r="P3838" i="13" s="1"/>
  <c r="F66" i="13" a="1"/>
  <c r="F66" i="13" s="1"/>
  <c r="O1959" i="13" s="1"/>
  <c r="F19" i="13" a="1"/>
  <c r="F19" i="13" s="1"/>
  <c r="O1898" i="13" s="1"/>
  <c r="F102" i="13" a="1"/>
  <c r="F102" i="13" s="1"/>
  <c r="F219" i="13" a="1"/>
  <c r="F219" i="13" s="1"/>
  <c r="O2524" i="13" s="1"/>
  <c r="G139" i="13" a="1"/>
  <c r="G139" i="13" s="1"/>
  <c r="F103" i="13" a="1"/>
  <c r="F103" i="13" s="1"/>
  <c r="O4203" i="13" s="1"/>
  <c r="F232" i="13" a="1"/>
  <c r="F232" i="13" s="1"/>
  <c r="O3953" i="13" s="1"/>
  <c r="G272" i="13" a="1"/>
  <c r="G272" i="13" s="1"/>
  <c r="P1928" i="13" s="1"/>
  <c r="F309" i="13" a="1"/>
  <c r="F309" i="13" s="1"/>
  <c r="O3023" i="13" s="1"/>
  <c r="F172" i="13" a="1"/>
  <c r="F172" i="13" s="1"/>
  <c r="O1832" i="13" s="1"/>
  <c r="F20" i="13" a="1"/>
  <c r="F20" i="13" s="1"/>
  <c r="O3092" i="13" s="1"/>
  <c r="F114" i="13" a="1"/>
  <c r="F114" i="13" s="1"/>
  <c r="O3288" i="13" s="1"/>
  <c r="F243" i="13" a="1"/>
  <c r="F243" i="13" s="1"/>
  <c r="O1842" i="13" s="1"/>
  <c r="F115" i="13" a="1"/>
  <c r="F115" i="13" s="1"/>
  <c r="O1785" i="13" s="1"/>
  <c r="F255" i="13" a="1"/>
  <c r="F255" i="13" s="1"/>
  <c r="O1905" i="13" s="1"/>
  <c r="F751" i="13" a="1"/>
  <c r="F751" i="13" s="1"/>
  <c r="O95" i="13" s="1"/>
  <c r="G751" i="13" a="1"/>
  <c r="G751" i="13" s="1"/>
  <c r="P95" i="13" s="1"/>
  <c r="F350" i="13" a="1"/>
  <c r="F350" i="13" s="1"/>
  <c r="O2055" i="13" s="1"/>
  <c r="F377" i="13" a="1"/>
  <c r="F377" i="13" s="1"/>
  <c r="F490" i="13" a="1"/>
  <c r="F490" i="13" s="1"/>
  <c r="O3691" i="13" s="1"/>
  <c r="F565" i="13" a="1"/>
  <c r="F565" i="13" s="1"/>
  <c r="F643" i="13" a="1"/>
  <c r="F643" i="13" s="1"/>
  <c r="O2722" i="13" s="1"/>
  <c r="F724" i="13" a="1"/>
  <c r="F724" i="13" s="1"/>
  <c r="O3851" i="13" s="1"/>
  <c r="F757" i="13" a="1"/>
  <c r="F757" i="13" s="1"/>
  <c r="F801" i="13" a="1"/>
  <c r="F801" i="13" s="1"/>
  <c r="O3125" i="13" s="1"/>
  <c r="F848" i="13" a="1"/>
  <c r="F848" i="13" s="1"/>
  <c r="O2728" i="13" s="1"/>
  <c r="G246" i="13" a="1"/>
  <c r="G246" i="13" s="1"/>
  <c r="P3964" i="13" s="1"/>
  <c r="F31" i="13" a="1"/>
  <c r="F31" i="13" s="1"/>
  <c r="O2024" i="13" s="1"/>
  <c r="F128" i="13" a="1"/>
  <c r="F128" i="13" s="1"/>
  <c r="O2512" i="13" s="1"/>
  <c r="F217" i="13" a="1"/>
  <c r="F217" i="13" s="1"/>
  <c r="O2522" i="13" s="1"/>
  <c r="F231" i="13" a="1"/>
  <c r="F231" i="13" s="1"/>
  <c r="O3161" i="13" s="1"/>
  <c r="F269" i="13" a="1"/>
  <c r="F269" i="13" s="1"/>
  <c r="O1925" i="13" s="1"/>
  <c r="F324" i="13" a="1"/>
  <c r="F324" i="13" s="1"/>
  <c r="O97" i="13" s="1"/>
  <c r="F337" i="13" a="1"/>
  <c r="F337" i="13" s="1"/>
  <c r="O2491" i="13" s="1"/>
  <c r="F378" i="13" a="1"/>
  <c r="F378" i="13" s="1"/>
  <c r="O43" i="13" s="1"/>
  <c r="F419" i="13" a="1"/>
  <c r="F419" i="13" s="1"/>
  <c r="O1839" i="13" s="1"/>
  <c r="F462" i="13" a="1"/>
  <c r="F462" i="13" s="1"/>
  <c r="O130" i="13" s="1"/>
  <c r="F535" i="13" a="1"/>
  <c r="F535" i="13" s="1"/>
  <c r="O1860" i="13" s="1"/>
  <c r="F549" i="13" a="1"/>
  <c r="F549" i="13" s="1"/>
  <c r="O2465" i="13" s="1"/>
  <c r="F568" i="13" a="1"/>
  <c r="F568" i="13" s="1"/>
  <c r="O195" i="13" s="1"/>
  <c r="F621" i="13" a="1"/>
  <c r="F621" i="13" s="1"/>
  <c r="O3678" i="13" s="1"/>
  <c r="F760" i="13" a="1"/>
  <c r="F760" i="13" s="1"/>
  <c r="F804" i="13" a="1"/>
  <c r="F804" i="13" s="1"/>
  <c r="O3132" i="13" s="1"/>
  <c r="G143" i="13" a="1"/>
  <c r="G143" i="13" s="1"/>
  <c r="P2605" i="13" s="1"/>
  <c r="G271" i="13" a="1"/>
  <c r="G271" i="13" s="1"/>
  <c r="P1927" i="13" s="1"/>
  <c r="G771" i="13" a="1"/>
  <c r="G771" i="13" s="1"/>
  <c r="P2108" i="13" s="1"/>
  <c r="F771" i="13" a="1"/>
  <c r="F771" i="13" s="1"/>
  <c r="O2108" i="13" s="1"/>
  <c r="F730" i="13" a="1"/>
  <c r="F730" i="13" s="1"/>
  <c r="O2717" i="13" s="1"/>
  <c r="G670" i="13" a="1"/>
  <c r="G670" i="13" s="1"/>
  <c r="G610" i="13" a="1"/>
  <c r="G610" i="13" s="1"/>
  <c r="P3667" i="13" s="1"/>
  <c r="F610" i="13" a="1"/>
  <c r="F610" i="13" s="1"/>
  <c r="O3667" i="13" s="1"/>
  <c r="G510" i="13" a="1"/>
  <c r="G510" i="13" s="1"/>
  <c r="P2210" i="13" s="1"/>
  <c r="F510" i="13" a="1"/>
  <c r="F510" i="13" s="1"/>
  <c r="O2210" i="13" s="1"/>
  <c r="G769" i="13" a="1"/>
  <c r="G769" i="13" s="1"/>
  <c r="P2106" i="13" s="1"/>
  <c r="F769" i="13" a="1"/>
  <c r="F769" i="13" s="1"/>
  <c r="O2106" i="13" s="1"/>
  <c r="G709" i="13" a="1"/>
  <c r="G709" i="13" s="1"/>
  <c r="F709" i="13" a="1"/>
  <c r="F709" i="13" s="1"/>
  <c r="G649" i="13" a="1"/>
  <c r="G649" i="13" s="1"/>
  <c r="G229" i="13" a="1"/>
  <c r="G229" i="13" s="1"/>
  <c r="F229" i="13" a="1"/>
  <c r="F229" i="13" s="1"/>
  <c r="G109" i="13" a="1"/>
  <c r="G109" i="13" s="1"/>
  <c r="P3282" i="13" s="1"/>
  <c r="F109" i="13" a="1"/>
  <c r="F109" i="13" s="1"/>
  <c r="O3282" i="13" s="1"/>
  <c r="G89" i="13" a="1"/>
  <c r="G89" i="13" s="1"/>
  <c r="P3213" i="13" s="1"/>
  <c r="F89" i="13" a="1"/>
  <c r="F89" i="13" s="1"/>
  <c r="O3213" i="13" s="1"/>
  <c r="G69" i="13" a="1"/>
  <c r="G69" i="13" s="1"/>
  <c r="P2687" i="13" s="1"/>
  <c r="F77" i="13" a="1"/>
  <c r="F77" i="13" s="1"/>
  <c r="O2021" i="13" s="1"/>
  <c r="F90" i="13" a="1"/>
  <c r="F90" i="13" s="1"/>
  <c r="O1935" i="13" s="1"/>
  <c r="F218" i="13" a="1"/>
  <c r="F218" i="13" s="1"/>
  <c r="O2523" i="13" s="1"/>
  <c r="F244" i="13" a="1"/>
  <c r="F244" i="13" s="1"/>
  <c r="O1844" i="13" s="1"/>
  <c r="F296" i="13" a="1"/>
  <c r="F296" i="13" s="1"/>
  <c r="O2504" i="13" s="1"/>
  <c r="F311" i="13" a="1"/>
  <c r="F311" i="13" s="1"/>
  <c r="O3021" i="13" s="1"/>
  <c r="F338" i="13" a="1"/>
  <c r="F338" i="13" s="1"/>
  <c r="O3888" i="13" s="1"/>
  <c r="F365" i="13" a="1"/>
  <c r="F365" i="13" s="1"/>
  <c r="O3889" i="13" s="1"/>
  <c r="F393" i="13" a="1"/>
  <c r="F393" i="13" s="1"/>
  <c r="O2986" i="13" s="1"/>
  <c r="F447" i="13" a="1"/>
  <c r="F447" i="13" s="1"/>
  <c r="O3227" i="13" s="1"/>
  <c r="F491" i="13" a="1"/>
  <c r="F491" i="13" s="1"/>
  <c r="O3698" i="13" s="1"/>
  <c r="F585" i="13" a="1"/>
  <c r="F585" i="13" s="1"/>
  <c r="O3068" i="13" s="1"/>
  <c r="F645" i="13" a="1"/>
  <c r="F645" i="13" s="1"/>
  <c r="O2993" i="13" s="1"/>
  <c r="F725" i="13" a="1"/>
  <c r="F725" i="13" s="1"/>
  <c r="O3850" i="13" s="1"/>
  <c r="G57" i="13" a="1"/>
  <c r="G57" i="13" s="1"/>
  <c r="P3848" i="13" s="1"/>
  <c r="G455" i="13" a="1"/>
  <c r="G455" i="13" s="1"/>
  <c r="P2535" i="13" s="1"/>
  <c r="G711" i="13" a="1"/>
  <c r="G711" i="13" s="1"/>
  <c r="G530" i="13" a="1"/>
  <c r="G530" i="13" s="1"/>
  <c r="P3106" i="13" s="1"/>
  <c r="G789" i="13" a="1"/>
  <c r="G789" i="13" s="1"/>
  <c r="P207" i="13" s="1"/>
  <c r="G508" i="13" a="1"/>
  <c r="G508" i="13" s="1"/>
  <c r="P3324" i="13" s="1"/>
  <c r="F508" i="13" a="1"/>
  <c r="F508" i="13" s="1"/>
  <c r="O3324" i="13" s="1"/>
  <c r="G248" i="13" a="1"/>
  <c r="G248" i="13" s="1"/>
  <c r="P75" i="13" s="1"/>
  <c r="F248" i="13" a="1"/>
  <c r="F248" i="13" s="1"/>
  <c r="O75" i="13" s="1"/>
  <c r="F9" i="13" a="1"/>
  <c r="F9" i="13" s="1"/>
  <c r="O1987" i="13" s="1"/>
  <c r="F129" i="13" a="1"/>
  <c r="F129" i="13" s="1"/>
  <c r="O1845" i="13" s="1"/>
  <c r="F168" i="13" a="1"/>
  <c r="F168" i="13" s="1"/>
  <c r="O2507" i="13" s="1"/>
  <c r="F193" i="13" a="1"/>
  <c r="F193" i="13" s="1"/>
  <c r="O3158" i="13" s="1"/>
  <c r="F270" i="13" a="1"/>
  <c r="F270" i="13" s="1"/>
  <c r="O1926" i="13" s="1"/>
  <c r="F325" i="13" a="1"/>
  <c r="F325" i="13" s="1"/>
  <c r="F366" i="13" a="1"/>
  <c r="F366" i="13" s="1"/>
  <c r="O3892" i="13" s="1"/>
  <c r="F407" i="13" a="1"/>
  <c r="F407" i="13" s="1"/>
  <c r="F420" i="13" a="1"/>
  <c r="F420" i="13" s="1"/>
  <c r="O1865" i="13" s="1"/>
  <c r="F448" i="13" a="1"/>
  <c r="F448" i="13" s="1"/>
  <c r="O3699" i="13" s="1"/>
  <c r="F464" i="13" a="1"/>
  <c r="F464" i="13" s="1"/>
  <c r="O4011" i="13" s="1"/>
  <c r="F492" i="13" a="1"/>
  <c r="F492" i="13" s="1"/>
  <c r="O3050" i="13" s="1"/>
  <c r="F536" i="13" a="1"/>
  <c r="F536" i="13" s="1"/>
  <c r="O3120" i="13" s="1"/>
  <c r="F570" i="13" a="1"/>
  <c r="F570" i="13" s="1"/>
  <c r="O197" i="13" s="1"/>
  <c r="F670" i="13" a="1"/>
  <c r="F670" i="13" s="1"/>
  <c r="F726" i="13" a="1"/>
  <c r="F726" i="13" s="1"/>
  <c r="O1826" i="13" s="1"/>
  <c r="G146" i="13" a="1"/>
  <c r="G146" i="13" s="1"/>
  <c r="P3891" i="13" s="1"/>
  <c r="G829" i="13" a="1"/>
  <c r="G829" i="13" s="1"/>
  <c r="P3153" i="13" s="1"/>
  <c r="F829" i="13" a="1"/>
  <c r="F829" i="13" s="1"/>
  <c r="O3153" i="13" s="1"/>
  <c r="F729" i="13" a="1"/>
  <c r="F729" i="13" s="1"/>
  <c r="O2716" i="13" s="1"/>
  <c r="G527" i="13" a="1"/>
  <c r="G527" i="13" s="1"/>
  <c r="P2064" i="13" s="1"/>
  <c r="G507" i="13" a="1"/>
  <c r="G507" i="13" s="1"/>
  <c r="P3323" i="13" s="1"/>
  <c r="F507" i="13" a="1"/>
  <c r="F507" i="13" s="1"/>
  <c r="O3323" i="13" s="1"/>
  <c r="G167" i="13" a="1"/>
  <c r="G167" i="13" s="1"/>
  <c r="P2502" i="13" s="1"/>
  <c r="F167" i="13" a="1"/>
  <c r="F167" i="13" s="1"/>
  <c r="O2502" i="13" s="1"/>
  <c r="G147" i="13" a="1"/>
  <c r="G147" i="13" s="1"/>
  <c r="P3929" i="13" s="1"/>
  <c r="F147" i="13" a="1"/>
  <c r="F147" i="13" s="1"/>
  <c r="O3929" i="13" s="1"/>
  <c r="G7" i="13" a="1"/>
  <c r="G7" i="13" s="1"/>
  <c r="F44" i="13" a="1"/>
  <c r="F44" i="13" s="1"/>
  <c r="O2395" i="13" s="1"/>
  <c r="F67" i="13" a="1"/>
  <c r="F67" i="13" s="1"/>
  <c r="O2689" i="13" s="1"/>
  <c r="F91" i="13" a="1"/>
  <c r="F91" i="13" s="1"/>
  <c r="O1936" i="13" s="1"/>
  <c r="F116" i="13" a="1"/>
  <c r="F116" i="13" s="1"/>
  <c r="F154" i="13" a="1"/>
  <c r="F154" i="13" s="1"/>
  <c r="O3548" i="13" s="1"/>
  <c r="F181" i="13" a="1"/>
  <c r="F181" i="13" s="1"/>
  <c r="O2056" i="13" s="1"/>
  <c r="F194" i="13" a="1"/>
  <c r="F194" i="13" s="1"/>
  <c r="O2409" i="13" s="1"/>
  <c r="F207" i="13" a="1"/>
  <c r="F207" i="13" s="1"/>
  <c r="O1946" i="13" s="1"/>
  <c r="F245" i="13" a="1"/>
  <c r="F245" i="13" s="1"/>
  <c r="O3505" i="13" s="1"/>
  <c r="F257" i="13" a="1"/>
  <c r="F257" i="13" s="1"/>
  <c r="O1907" i="13" s="1"/>
  <c r="F284" i="13" a="1"/>
  <c r="F284" i="13" s="1"/>
  <c r="O2017" i="13" s="1"/>
  <c r="F312" i="13" a="1"/>
  <c r="F312" i="13" s="1"/>
  <c r="O3022" i="13" s="1"/>
  <c r="F339" i="13" a="1"/>
  <c r="F339" i="13" s="1"/>
  <c r="O3960" i="13" s="1"/>
  <c r="F394" i="13" a="1"/>
  <c r="F394" i="13" s="1"/>
  <c r="O2988" i="13" s="1"/>
  <c r="F408" i="13" a="1"/>
  <c r="F408" i="13" s="1"/>
  <c r="F450" i="13" a="1"/>
  <c r="F450" i="13" s="1"/>
  <c r="O3701" i="13" s="1"/>
  <c r="F493" i="13" a="1"/>
  <c r="F493" i="13" s="1"/>
  <c r="O3051" i="13" s="1"/>
  <c r="F625" i="13" a="1"/>
  <c r="F625" i="13" s="1"/>
  <c r="O3682" i="13" s="1"/>
  <c r="F646" i="13" a="1"/>
  <c r="F646" i="13" s="1"/>
  <c r="O2992" i="13" s="1"/>
  <c r="F671" i="13" a="1"/>
  <c r="F671" i="13" s="1"/>
  <c r="F813" i="13" a="1"/>
  <c r="F813" i="13" s="1"/>
  <c r="O3134" i="13" s="1"/>
  <c r="G456" i="13" a="1"/>
  <c r="G456" i="13" s="1"/>
  <c r="G730" i="13" a="1"/>
  <c r="G730" i="13" s="1"/>
  <c r="P2717" i="13" s="1"/>
  <c r="G330" i="13" a="1"/>
  <c r="G330" i="13" s="1"/>
  <c r="P3896" i="13" s="1"/>
  <c r="F330" i="13" a="1"/>
  <c r="F330" i="13" s="1"/>
  <c r="O3896" i="13" s="1"/>
  <c r="G787" i="13" a="1"/>
  <c r="G787" i="13" s="1"/>
  <c r="P3608" i="13" s="1"/>
  <c r="F787" i="13" a="1"/>
  <c r="F787" i="13" s="1"/>
  <c r="O3608" i="13" s="1"/>
  <c r="G727" i="13" a="1"/>
  <c r="G727" i="13" s="1"/>
  <c r="P202" i="13" s="1"/>
  <c r="F727" i="13" a="1"/>
  <c r="F727" i="13" s="1"/>
  <c r="O202" i="13" s="1"/>
  <c r="G687" i="13" a="1"/>
  <c r="G687" i="13" s="1"/>
  <c r="P3102" i="13" s="1"/>
  <c r="G627" i="13" a="1"/>
  <c r="G627" i="13" s="1"/>
  <c r="P3684" i="13" s="1"/>
  <c r="G526" i="13" a="1"/>
  <c r="G526" i="13" s="1"/>
  <c r="P2211" i="13" s="1"/>
  <c r="G506" i="13" a="1"/>
  <c r="G506" i="13" s="1"/>
  <c r="P2981" i="13" s="1"/>
  <c r="G466" i="13" a="1"/>
  <c r="G466" i="13" s="1"/>
  <c r="P84" i="13" s="1"/>
  <c r="G446" i="13" a="1"/>
  <c r="G446" i="13" s="1"/>
  <c r="P3224" i="13" s="1"/>
  <c r="G406" i="13" a="1"/>
  <c r="G406" i="13" s="1"/>
  <c r="G286" i="13" a="1"/>
  <c r="G286" i="13" s="1"/>
  <c r="P3895" i="13" s="1"/>
  <c r="F286" i="13" a="1"/>
  <c r="F286" i="13" s="1"/>
  <c r="O3895" i="13" s="1"/>
  <c r="F10" i="13" a="1"/>
  <c r="F10" i="13" s="1"/>
  <c r="O3205" i="13" s="1"/>
  <c r="F33" i="13" a="1"/>
  <c r="F33" i="13" s="1"/>
  <c r="O3094" i="13" s="1"/>
  <c r="F68" i="13" a="1"/>
  <c r="F68" i="13" s="1"/>
  <c r="O2691" i="13" s="1"/>
  <c r="F104" i="13" a="1"/>
  <c r="F104" i="13" s="1"/>
  <c r="O3283" i="13" s="1"/>
  <c r="F130" i="13" a="1"/>
  <c r="F130" i="13" s="1"/>
  <c r="O1847" i="13" s="1"/>
  <c r="F142" i="13" a="1"/>
  <c r="F142" i="13" s="1"/>
  <c r="O1895" i="13" s="1"/>
  <c r="F169" i="13" a="1"/>
  <c r="F169" i="13" s="1"/>
  <c r="O2511" i="13" s="1"/>
  <c r="F208" i="13" a="1"/>
  <c r="F208" i="13" s="1"/>
  <c r="O2499" i="13" s="1"/>
  <c r="F220" i="13" a="1"/>
  <c r="F220" i="13" s="1"/>
  <c r="O2525" i="13" s="1"/>
  <c r="F233" i="13" a="1"/>
  <c r="F233" i="13" s="1"/>
  <c r="O3954" i="13" s="1"/>
  <c r="F258" i="13" a="1"/>
  <c r="F258" i="13" s="1"/>
  <c r="O1908" i="13" s="1"/>
  <c r="F285" i="13" a="1"/>
  <c r="F285" i="13" s="1"/>
  <c r="O3029" i="13" s="1"/>
  <c r="F299" i="13" a="1"/>
  <c r="F299" i="13" s="1"/>
  <c r="O3019" i="13" s="1"/>
  <c r="F313" i="13" a="1"/>
  <c r="F313" i="13" s="1"/>
  <c r="O3025" i="13" s="1"/>
  <c r="F326" i="13" a="1"/>
  <c r="F326" i="13" s="1"/>
  <c r="F353" i="13" a="1"/>
  <c r="F353" i="13" s="1"/>
  <c r="O2054" i="13" s="1"/>
  <c r="F367" i="13" a="1"/>
  <c r="F367" i="13" s="1"/>
  <c r="O3894" i="13" s="1"/>
  <c r="F421" i="13" a="1"/>
  <c r="F421" i="13" s="1"/>
  <c r="O2987" i="13" s="1"/>
  <c r="F465" i="13" a="1"/>
  <c r="F465" i="13" s="1"/>
  <c r="O83" i="13" s="1"/>
  <c r="F537" i="13" a="1"/>
  <c r="F537" i="13" s="1"/>
  <c r="O3645" i="13" s="1"/>
  <c r="F552" i="13" a="1"/>
  <c r="F552" i="13" s="1"/>
  <c r="O1871" i="13" s="1"/>
  <c r="F607" i="13" a="1"/>
  <c r="F607" i="13" s="1"/>
  <c r="O3664" i="13" s="1"/>
  <c r="F672" i="13" a="1"/>
  <c r="F672" i="13" s="1"/>
  <c r="O1861" i="13" s="1"/>
  <c r="G287" i="13" a="1"/>
  <c r="G287" i="13" s="1"/>
  <c r="G611" i="13" a="1"/>
  <c r="G611" i="13" s="1"/>
  <c r="P3668" i="13" s="1"/>
  <c r="F611" i="13" a="1"/>
  <c r="F611" i="13" s="1"/>
  <c r="O3668" i="13" s="1"/>
  <c r="G571" i="13" a="1"/>
  <c r="G571" i="13" s="1"/>
  <c r="P198" i="13" s="1"/>
  <c r="F531" i="13" a="1"/>
  <c r="F531" i="13" s="1"/>
  <c r="O3696" i="13" s="1"/>
  <c r="G531" i="13" a="1"/>
  <c r="G531" i="13" s="1"/>
  <c r="P3696" i="13" s="1"/>
  <c r="G569" i="13" a="1"/>
  <c r="G569" i="13" s="1"/>
  <c r="P196" i="13" s="1"/>
  <c r="F569" i="13" a="1"/>
  <c r="F569" i="13" s="1"/>
  <c r="O196" i="13" s="1"/>
  <c r="G428" i="13" a="1"/>
  <c r="G428" i="13" s="1"/>
  <c r="P3525" i="13" s="1"/>
  <c r="G567" i="13" a="1"/>
  <c r="G567" i="13" s="1"/>
  <c r="F567" i="13" a="1"/>
  <c r="F567" i="13" s="1"/>
  <c r="G826" i="13" a="1"/>
  <c r="G826" i="13" s="1"/>
  <c r="P3148" i="13" s="1"/>
  <c r="F826" i="13" a="1"/>
  <c r="F826" i="13" s="1"/>
  <c r="O3148" i="13" s="1"/>
  <c r="G806" i="13" a="1"/>
  <c r="G806" i="13" s="1"/>
  <c r="P3140" i="13" s="1"/>
  <c r="F806" i="13" a="1"/>
  <c r="F806" i="13" s="1"/>
  <c r="O3140" i="13" s="1"/>
  <c r="G766" i="13" a="1"/>
  <c r="G766" i="13" s="1"/>
  <c r="P2445" i="13" s="1"/>
  <c r="F766" i="13" a="1"/>
  <c r="F766" i="13" s="1"/>
  <c r="O2445" i="13" s="1"/>
  <c r="G706" i="13" a="1"/>
  <c r="G706" i="13" s="1"/>
  <c r="F706" i="13" a="1"/>
  <c r="F706" i="13" s="1"/>
  <c r="G666" i="13" a="1"/>
  <c r="G666" i="13" s="1"/>
  <c r="P3643" i="13" s="1"/>
  <c r="F666" i="13" a="1"/>
  <c r="F666" i="13" s="1"/>
  <c r="O3643" i="13" s="1"/>
  <c r="G606" i="13" a="1"/>
  <c r="G606" i="13" s="1"/>
  <c r="P3663" i="13" s="1"/>
  <c r="F606" i="13" a="1"/>
  <c r="F606" i="13" s="1"/>
  <c r="O3663" i="13" s="1"/>
  <c r="F845" i="13" a="1"/>
  <c r="F845" i="13" s="1"/>
  <c r="O2725" i="13" s="1"/>
  <c r="G845" i="13" a="1"/>
  <c r="G845" i="13" s="1"/>
  <c r="P2725" i="13" s="1"/>
  <c r="G605" i="13" a="1"/>
  <c r="G605" i="13" s="1"/>
  <c r="P3662" i="13" s="1"/>
  <c r="F605" i="13" a="1"/>
  <c r="F605" i="13" s="1"/>
  <c r="O3662" i="13" s="1"/>
  <c r="G545" i="13" a="1"/>
  <c r="G545" i="13" s="1"/>
  <c r="F545" i="13" a="1"/>
  <c r="F545" i="13" s="1"/>
  <c r="G525" i="13" a="1"/>
  <c r="G525" i="13" s="1"/>
  <c r="P65" i="13" s="1"/>
  <c r="G505" i="13" a="1"/>
  <c r="G505" i="13" s="1"/>
  <c r="G425" i="13" a="1"/>
  <c r="G425" i="13" s="1"/>
  <c r="F425" i="13" a="1"/>
  <c r="F425" i="13" s="1"/>
  <c r="G405" i="13" a="1"/>
  <c r="G405" i="13" s="1"/>
  <c r="G345" i="13" a="1"/>
  <c r="G345" i="13" s="1"/>
  <c r="P1881" i="13" s="1"/>
  <c r="F345" i="13" a="1"/>
  <c r="F345" i="13" s="1"/>
  <c r="O1881" i="13" s="1"/>
  <c r="G205" i="13" a="1"/>
  <c r="G205" i="13" s="1"/>
  <c r="P1944" i="13" s="1"/>
  <c r="F205" i="13" a="1"/>
  <c r="F205" i="13" s="1"/>
  <c r="O1944" i="13" s="1"/>
  <c r="F45" i="13" a="1"/>
  <c r="F45" i="13" s="1"/>
  <c r="O4009" i="13" s="1"/>
  <c r="F80" i="13" a="1"/>
  <c r="F80" i="13" s="1"/>
  <c r="O1961" i="13" s="1"/>
  <c r="F117" i="13" a="1"/>
  <c r="F117" i="13" s="1"/>
  <c r="F156" i="13" a="1"/>
  <c r="F156" i="13" s="1"/>
  <c r="O4204" i="13" s="1"/>
  <c r="F195" i="13" a="1"/>
  <c r="F195" i="13" s="1"/>
  <c r="O3024" i="13" s="1"/>
  <c r="F259" i="13" a="1"/>
  <c r="F259" i="13" s="1"/>
  <c r="O1909" i="13" s="1"/>
  <c r="F327" i="13" a="1"/>
  <c r="F327" i="13" s="1"/>
  <c r="O3215" i="13" s="1"/>
  <c r="F340" i="13" a="1"/>
  <c r="F340" i="13" s="1"/>
  <c r="O3965" i="13" s="1"/>
  <c r="F369" i="13" a="1"/>
  <c r="F369" i="13" s="1"/>
  <c r="O2425" i="13" s="1"/>
  <c r="F409" i="13" a="1"/>
  <c r="F409" i="13" s="1"/>
  <c r="F451" i="13" a="1"/>
  <c r="F451" i="13" s="1"/>
  <c r="O1823" i="13" s="1"/>
  <c r="F494" i="13" a="1"/>
  <c r="F494" i="13" s="1"/>
  <c r="O3052" i="13" s="1"/>
  <c r="F538" i="13" a="1"/>
  <c r="F538" i="13" s="1"/>
  <c r="O3647" i="13" s="1"/>
  <c r="F608" i="13" a="1"/>
  <c r="F608" i="13" s="1"/>
  <c r="O3665" i="13" s="1"/>
  <c r="F647" i="13" a="1"/>
  <c r="F647" i="13" s="1"/>
  <c r="O2989" i="13" s="1"/>
  <c r="F815" i="13" a="1"/>
  <c r="F815" i="13" s="1"/>
  <c r="O3139" i="13" s="1"/>
  <c r="G19" i="13" a="1"/>
  <c r="G19" i="13" s="1"/>
  <c r="P1898" i="13" s="1"/>
  <c r="G316" i="13" a="1"/>
  <c r="G316" i="13" s="1"/>
  <c r="P4211" i="13" s="1"/>
  <c r="G497" i="13" a="1"/>
  <c r="G497" i="13" s="1"/>
  <c r="G808" i="13" a="1"/>
  <c r="G808" i="13" s="1"/>
  <c r="P3145" i="13" s="1"/>
  <c r="G411" i="13" a="1"/>
  <c r="G411" i="13" s="1"/>
  <c r="F411" i="13" a="1"/>
  <c r="F411" i="13" s="1"/>
  <c r="G371" i="13" a="1"/>
  <c r="G371" i="13" s="1"/>
  <c r="P3048" i="13" s="1"/>
  <c r="G509" i="13" a="1"/>
  <c r="G509" i="13" s="1"/>
  <c r="P3690" i="13" s="1"/>
  <c r="G469" i="13" a="1"/>
  <c r="G469" i="13" s="1"/>
  <c r="P82" i="13" s="1"/>
  <c r="F469" i="13" a="1"/>
  <c r="F469" i="13" s="1"/>
  <c r="O82" i="13" s="1"/>
  <c r="F368" i="13" a="1"/>
  <c r="F368" i="13" s="1"/>
  <c r="G368" i="13" a="1"/>
  <c r="G368" i="13" s="1"/>
  <c r="G704" i="13" a="1"/>
  <c r="G704" i="13" s="1"/>
  <c r="G664" i="13" a="1"/>
  <c r="G664" i="13" s="1"/>
  <c r="P3646" i="13" s="1"/>
  <c r="F664" i="13" a="1"/>
  <c r="F664" i="13" s="1"/>
  <c r="O3646" i="13" s="1"/>
  <c r="G644" i="13" a="1"/>
  <c r="G644" i="13" s="1"/>
  <c r="P2990" i="13" s="1"/>
  <c r="F644" i="13" a="1"/>
  <c r="F644" i="13" s="1"/>
  <c r="O2990" i="13" s="1"/>
  <c r="G624" i="13" a="1"/>
  <c r="G624" i="13" s="1"/>
  <c r="P3681" i="13" s="1"/>
  <c r="F624" i="13" a="1"/>
  <c r="F624" i="13" s="1"/>
  <c r="O3681" i="13" s="1"/>
  <c r="G604" i="13" a="1"/>
  <c r="G604" i="13" s="1"/>
  <c r="P3661" i="13" s="1"/>
  <c r="G584" i="13" a="1"/>
  <c r="G584" i="13" s="1"/>
  <c r="P3067" i="13" s="1"/>
  <c r="G524" i="13" a="1"/>
  <c r="G524" i="13" s="1"/>
  <c r="P64" i="13" s="1"/>
  <c r="G504" i="13" a="1"/>
  <c r="G504" i="13" s="1"/>
  <c r="P2209" i="13" s="1"/>
  <c r="F504" i="13" a="1"/>
  <c r="F504" i="13" s="1"/>
  <c r="O2209" i="13" s="1"/>
  <c r="G484" i="13" a="1"/>
  <c r="G484" i="13" s="1"/>
  <c r="P2051" i="13" s="1"/>
  <c r="F484" i="13" a="1"/>
  <c r="F484" i="13" s="1"/>
  <c r="O2051" i="13" s="1"/>
  <c r="G424" i="13" a="1"/>
  <c r="G424" i="13" s="1"/>
  <c r="P3528" i="13" s="1"/>
  <c r="G364" i="13" a="1"/>
  <c r="G364" i="13" s="1"/>
  <c r="P3893" i="13" s="1"/>
  <c r="G344" i="13" a="1"/>
  <c r="G344" i="13" s="1"/>
  <c r="P1859" i="13" s="1"/>
  <c r="F344" i="13" a="1"/>
  <c r="F344" i="13" s="1"/>
  <c r="O1859" i="13" s="1"/>
  <c r="G164" i="13" a="1"/>
  <c r="G164" i="13" s="1"/>
  <c r="P2493" i="13" s="1"/>
  <c r="G124" i="13" a="1"/>
  <c r="G124" i="13" s="1"/>
  <c r="P3274" i="13" s="1"/>
  <c r="F124" i="13" a="1"/>
  <c r="F124" i="13" s="1"/>
  <c r="O3274" i="13" s="1"/>
  <c r="F11" i="13" a="1"/>
  <c r="F11" i="13" s="1"/>
  <c r="O2397" i="13" s="1"/>
  <c r="F69" i="13" a="1"/>
  <c r="F69" i="13" s="1"/>
  <c r="O2687" i="13" s="1"/>
  <c r="F93" i="13" a="1"/>
  <c r="F93" i="13" s="1"/>
  <c r="O1938" i="13" s="1"/>
  <c r="F105" i="13" a="1"/>
  <c r="F105" i="13" s="1"/>
  <c r="F118" i="13" a="1"/>
  <c r="F118" i="13" s="1"/>
  <c r="O3874" i="13" s="1"/>
  <c r="F131" i="13" a="1"/>
  <c r="F131" i="13" s="1"/>
  <c r="O1848" i="13" s="1"/>
  <c r="F144" i="13" a="1"/>
  <c r="F144" i="13" s="1"/>
  <c r="O2868" i="13" s="1"/>
  <c r="F170" i="13" a="1"/>
  <c r="F170" i="13" s="1"/>
  <c r="O3303" i="13" s="1"/>
  <c r="F183" i="13" a="1"/>
  <c r="F183" i="13" s="1"/>
  <c r="O2505" i="13" s="1"/>
  <c r="F209" i="13" a="1"/>
  <c r="F209" i="13" s="1"/>
  <c r="O2514" i="13" s="1"/>
  <c r="F221" i="13" a="1"/>
  <c r="F221" i="13" s="1"/>
  <c r="O2526" i="13" s="1"/>
  <c r="F234" i="13" a="1"/>
  <c r="F234" i="13" s="1"/>
  <c r="O3955" i="13" s="1"/>
  <c r="F260" i="13" a="1"/>
  <c r="F260" i="13" s="1"/>
  <c r="O1910" i="13" s="1"/>
  <c r="F273" i="13" a="1"/>
  <c r="F273" i="13" s="1"/>
  <c r="O1929" i="13" s="1"/>
  <c r="F300" i="13" a="1"/>
  <c r="F300" i="13" s="1"/>
  <c r="F314" i="13" a="1"/>
  <c r="F314" i="13" s="1"/>
  <c r="O3927" i="13" s="1"/>
  <c r="F328" i="13" a="1"/>
  <c r="F328" i="13" s="1"/>
  <c r="O3924" i="13" s="1"/>
  <c r="F354" i="13" a="1"/>
  <c r="F354" i="13" s="1"/>
  <c r="O2062" i="13" s="1"/>
  <c r="F423" i="13" a="1"/>
  <c r="F423" i="13" s="1"/>
  <c r="O3075" i="13" s="1"/>
  <c r="F436" i="13" a="1"/>
  <c r="F436" i="13" s="1"/>
  <c r="O4005" i="13" s="1"/>
  <c r="F452" i="13" a="1"/>
  <c r="F452" i="13" s="1"/>
  <c r="F466" i="13" a="1"/>
  <c r="F466" i="13" s="1"/>
  <c r="O84" i="13" s="1"/>
  <c r="F554" i="13" a="1"/>
  <c r="F554" i="13" s="1"/>
  <c r="F572" i="13" a="1"/>
  <c r="F572" i="13" s="1"/>
  <c r="O1829" i="13" s="1"/>
  <c r="F627" i="13" a="1"/>
  <c r="F627" i="13" s="1"/>
  <c r="O3684" i="13" s="1"/>
  <c r="F649" i="13" a="1"/>
  <c r="F649" i="13" s="1"/>
  <c r="G511" i="13" a="1"/>
  <c r="G511" i="13" s="1"/>
  <c r="P2212" i="13" s="1"/>
  <c r="G430" i="13" a="1"/>
  <c r="G430" i="13" s="1"/>
  <c r="P2474" i="13" s="1"/>
  <c r="G449" i="13" a="1"/>
  <c r="G449" i="13" s="1"/>
  <c r="P3700" i="13" s="1"/>
  <c r="F449" i="13" a="1"/>
  <c r="F449" i="13" s="1"/>
  <c r="O3700" i="13" s="1"/>
  <c r="G768" i="13" a="1"/>
  <c r="G768" i="13" s="1"/>
  <c r="G728" i="13" a="1"/>
  <c r="G728" i="13" s="1"/>
  <c r="P2184" i="13" s="1"/>
  <c r="F728" i="13" a="1"/>
  <c r="F728" i="13" s="1"/>
  <c r="O2184" i="13" s="1"/>
  <c r="G668" i="13" a="1"/>
  <c r="G668" i="13" s="1"/>
  <c r="P3651" i="13" s="1"/>
  <c r="F668" i="13" a="1"/>
  <c r="F668" i="13" s="1"/>
  <c r="O3651" i="13" s="1"/>
  <c r="G586" i="13" a="1"/>
  <c r="G586" i="13" s="1"/>
  <c r="P3069" i="13" s="1"/>
  <c r="G803" i="13" a="1"/>
  <c r="G803" i="13" s="1"/>
  <c r="P3130" i="13" s="1"/>
  <c r="F803" i="13" a="1"/>
  <c r="F803" i="13" s="1"/>
  <c r="O3130" i="13" s="1"/>
  <c r="G703" i="13" a="1"/>
  <c r="G703" i="13" s="1"/>
  <c r="G683" i="13" a="1"/>
  <c r="G683" i="13" s="1"/>
  <c r="P3113" i="13" s="1"/>
  <c r="F683" i="13" a="1"/>
  <c r="F683" i="13" s="1"/>
  <c r="O3113" i="13" s="1"/>
  <c r="G663" i="13" a="1"/>
  <c r="G663" i="13" s="1"/>
  <c r="P3648" i="13" s="1"/>
  <c r="F663" i="13" a="1"/>
  <c r="F663" i="13" s="1"/>
  <c r="O3648" i="13" s="1"/>
  <c r="G523" i="13" a="1"/>
  <c r="G523" i="13" s="1"/>
  <c r="P68" i="13" s="1"/>
  <c r="G503" i="13" a="1"/>
  <c r="G503" i="13" s="1"/>
  <c r="P1874" i="13" s="1"/>
  <c r="G463" i="13" a="1"/>
  <c r="G463" i="13" s="1"/>
  <c r="P2985" i="13" s="1"/>
  <c r="F463" i="13" a="1"/>
  <c r="F463" i="13" s="1"/>
  <c r="O2985" i="13" s="1"/>
  <c r="G363" i="13" a="1"/>
  <c r="G363" i="13" s="1"/>
  <c r="P3706" i="13" s="1"/>
  <c r="F283" i="13" a="1"/>
  <c r="F283" i="13" s="1"/>
  <c r="O287" i="13" s="1"/>
  <c r="G283" i="13" a="1"/>
  <c r="G283" i="13" s="1"/>
  <c r="P287" i="13" s="1"/>
  <c r="G263" i="13" a="1"/>
  <c r="G263" i="13" s="1"/>
  <c r="P1913" i="13" s="1"/>
  <c r="F263" i="13" a="1"/>
  <c r="F263" i="13" s="1"/>
  <c r="O1913" i="13" s="1"/>
  <c r="G23" i="13" a="1"/>
  <c r="G23" i="13" s="1"/>
  <c r="P3014" i="13" s="1"/>
  <c r="F23" i="13" a="1"/>
  <c r="F23" i="13" s="1"/>
  <c r="O3014" i="13" s="1"/>
  <c r="F46" i="13" a="1"/>
  <c r="F46" i="13" s="1"/>
  <c r="O3096" i="13" s="1"/>
  <c r="F81" i="13" a="1"/>
  <c r="F81" i="13" s="1"/>
  <c r="O1962" i="13" s="1"/>
  <c r="F106" i="13" a="1"/>
  <c r="F106" i="13" s="1"/>
  <c r="F145" i="13" a="1"/>
  <c r="F145" i="13" s="1"/>
  <c r="O3869" i="13" s="1"/>
  <c r="F157" i="13" a="1"/>
  <c r="F157" i="13" s="1"/>
  <c r="O3922" i="13" s="1"/>
  <c r="F171" i="13" a="1"/>
  <c r="F171" i="13" s="1"/>
  <c r="F196" i="13" a="1"/>
  <c r="F196" i="13" s="1"/>
  <c r="O3027" i="13" s="1"/>
  <c r="F222" i="13" a="1"/>
  <c r="F222" i="13" s="1"/>
  <c r="O2527" i="13" s="1"/>
  <c r="F247" i="13" a="1"/>
  <c r="F247" i="13" s="1"/>
  <c r="O3959" i="13" s="1"/>
  <c r="F261" i="13" a="1"/>
  <c r="F261" i="13" s="1"/>
  <c r="O1911" i="13" s="1"/>
  <c r="F288" i="13" a="1"/>
  <c r="F288" i="13" s="1"/>
  <c r="O1902" i="13" s="1"/>
  <c r="F301" i="13" a="1"/>
  <c r="F301" i="13" s="1"/>
  <c r="O203" i="13" s="1"/>
  <c r="F355" i="13" a="1"/>
  <c r="F355" i="13" s="1"/>
  <c r="O243" i="13" s="1"/>
  <c r="F370" i="13" a="1"/>
  <c r="F370" i="13" s="1"/>
  <c r="O3047" i="13" s="1"/>
  <c r="F383" i="13" a="1"/>
  <c r="F383" i="13" s="1"/>
  <c r="O237" i="13" s="1"/>
  <c r="F396" i="13" a="1"/>
  <c r="F396" i="13" s="1"/>
  <c r="O3028" i="13" s="1"/>
  <c r="F410" i="13" a="1"/>
  <c r="F410" i="13" s="1"/>
  <c r="F438" i="13" a="1"/>
  <c r="F438" i="13" s="1"/>
  <c r="O4014" i="13" s="1"/>
  <c r="F511" i="13" a="1"/>
  <c r="F511" i="13" s="1"/>
  <c r="O2212" i="13" s="1"/>
  <c r="F525" i="13" a="1"/>
  <c r="F525" i="13" s="1"/>
  <c r="O65" i="13" s="1"/>
  <c r="F590" i="13" a="1"/>
  <c r="F590" i="13" s="1"/>
  <c r="O3055" i="13" s="1"/>
  <c r="F609" i="13" a="1"/>
  <c r="F609" i="13" s="1"/>
  <c r="O3666" i="13" s="1"/>
  <c r="F651" i="13" a="1"/>
  <c r="F651" i="13" s="1"/>
  <c r="O4041" i="13" s="1"/>
  <c r="F675" i="13" a="1"/>
  <c r="F675" i="13" s="1"/>
  <c r="O4007" i="13" s="1"/>
  <c r="G317" i="13" a="1"/>
  <c r="G317" i="13" s="1"/>
  <c r="P3926" i="13" s="1"/>
  <c r="G512" i="13" a="1"/>
  <c r="G512" i="13" s="1"/>
  <c r="P1877" i="13" s="1"/>
  <c r="G833" i="13" a="1"/>
  <c r="G833" i="13" s="1"/>
  <c r="P3341" i="13" s="1"/>
  <c r="G791" i="13" a="1"/>
  <c r="G791" i="13" s="1"/>
  <c r="P208" i="13" s="1"/>
  <c r="G691" i="13" a="1"/>
  <c r="G691" i="13" s="1"/>
  <c r="P2002" i="13" s="1"/>
  <c r="G770" i="13" a="1"/>
  <c r="G770" i="13" s="1"/>
  <c r="P2107" i="13" s="1"/>
  <c r="G690" i="13" a="1"/>
  <c r="G690" i="13" s="1"/>
  <c r="P3853" i="13" s="1"/>
  <c r="G630" i="13" a="1"/>
  <c r="G630" i="13" s="1"/>
  <c r="P151" i="13" s="1"/>
  <c r="F630" i="13" a="1"/>
  <c r="F630" i="13" s="1"/>
  <c r="O151" i="13" s="1"/>
  <c r="G686" i="13" a="1"/>
  <c r="G686" i="13" s="1"/>
  <c r="P3107" i="13" s="1"/>
  <c r="F686" i="13" a="1"/>
  <c r="F686" i="13" s="1"/>
  <c r="O3107" i="13" s="1"/>
  <c r="G626" i="13" a="1"/>
  <c r="G626" i="13" s="1"/>
  <c r="P3683" i="13" s="1"/>
  <c r="G566" i="13" a="1"/>
  <c r="G566" i="13" s="1"/>
  <c r="F566" i="13" a="1"/>
  <c r="F566" i="13" s="1"/>
  <c r="F825" i="13" a="1"/>
  <c r="F825" i="13" s="1"/>
  <c r="O3146" i="13" s="1"/>
  <c r="G825" i="13" a="1"/>
  <c r="G825" i="13" s="1"/>
  <c r="P3146" i="13" s="1"/>
  <c r="G805" i="13" a="1"/>
  <c r="G805" i="13" s="1"/>
  <c r="P3133" i="13" s="1"/>
  <c r="F805" i="13" a="1"/>
  <c r="F805" i="13" s="1"/>
  <c r="O3133" i="13" s="1"/>
  <c r="G785" i="13" a="1"/>
  <c r="G785" i="13" s="1"/>
  <c r="P2363" i="13" s="1"/>
  <c r="F785" i="13" a="1"/>
  <c r="F785" i="13" s="1"/>
  <c r="O2363" i="13" s="1"/>
  <c r="G765" i="13" a="1"/>
  <c r="G765" i="13" s="1"/>
  <c r="P2180" i="13" s="1"/>
  <c r="F765" i="13" a="1"/>
  <c r="F765" i="13" s="1"/>
  <c r="O2180" i="13" s="1"/>
  <c r="F745" i="13" a="1"/>
  <c r="F745" i="13" s="1"/>
  <c r="O2093" i="13" s="1"/>
  <c r="G745" i="13" a="1"/>
  <c r="G745" i="13" s="1"/>
  <c r="P2093" i="13" s="1"/>
  <c r="G705" i="13" a="1"/>
  <c r="G705" i="13" s="1"/>
  <c r="F705" i="13" a="1"/>
  <c r="F705" i="13" s="1"/>
  <c r="G665" i="13" a="1"/>
  <c r="G665" i="13" s="1"/>
  <c r="P3644" i="13" s="1"/>
  <c r="G844" i="13" a="1"/>
  <c r="G844" i="13" s="1"/>
  <c r="P3790" i="13" s="1"/>
  <c r="F844" i="13" a="1"/>
  <c r="F844" i="13" s="1"/>
  <c r="O3790" i="13" s="1"/>
  <c r="G784" i="13" a="1"/>
  <c r="G784" i="13" s="1"/>
  <c r="P2378" i="13" s="1"/>
  <c r="G764" i="13" a="1"/>
  <c r="G764" i="13" s="1"/>
  <c r="P2532" i="13" s="1"/>
  <c r="F764" i="13" a="1"/>
  <c r="F764" i="13" s="1"/>
  <c r="O2532" i="13" s="1"/>
  <c r="G744" i="13" a="1"/>
  <c r="G744" i="13" s="1"/>
  <c r="P2095" i="13" s="1"/>
  <c r="F744" i="13" a="1"/>
  <c r="F744" i="13" s="1"/>
  <c r="O2095" i="13" s="1"/>
  <c r="G684" i="13" a="1"/>
  <c r="G684" i="13" s="1"/>
  <c r="P3104" i="13" s="1"/>
  <c r="G843" i="13" a="1"/>
  <c r="G843" i="13" s="1"/>
  <c r="P3247" i="13" s="1"/>
  <c r="F843" i="13" a="1"/>
  <c r="F843" i="13" s="1"/>
  <c r="O3247" i="13" s="1"/>
  <c r="G763" i="13" a="1"/>
  <c r="G763" i="13" s="1"/>
  <c r="F763" i="13" a="1"/>
  <c r="F763" i="13" s="1"/>
  <c r="G743" i="13" a="1"/>
  <c r="G743" i="13" s="1"/>
  <c r="P2094" i="13" s="1"/>
  <c r="F743" i="13" a="1"/>
  <c r="F743" i="13" s="1"/>
  <c r="O2094" i="13" s="1"/>
  <c r="G623" i="13" a="1"/>
  <c r="G623" i="13" s="1"/>
  <c r="P3680" i="13" s="1"/>
  <c r="G603" i="13" a="1"/>
  <c r="G603" i="13" s="1"/>
  <c r="P3660" i="13" s="1"/>
  <c r="F603" i="13" a="1"/>
  <c r="F603" i="13" s="1"/>
  <c r="O3660" i="13" s="1"/>
  <c r="G583" i="13" a="1"/>
  <c r="G583" i="13" s="1"/>
  <c r="P3066" i="13" s="1"/>
  <c r="G443" i="13" a="1"/>
  <c r="G443" i="13" s="1"/>
  <c r="P2417" i="13" s="1"/>
  <c r="G842" i="13" a="1"/>
  <c r="G842" i="13" s="1"/>
  <c r="P3246" i="13" s="1"/>
  <c r="F842" i="13" a="1"/>
  <c r="F842" i="13" s="1"/>
  <c r="O3246" i="13" s="1"/>
  <c r="G822" i="13" a="1"/>
  <c r="G822" i="13" s="1"/>
  <c r="P3141" i="13" s="1"/>
  <c r="F822" i="13" a="1"/>
  <c r="F822" i="13" s="1"/>
  <c r="O3141" i="13" s="1"/>
  <c r="G802" i="13" a="1"/>
  <c r="G802" i="13" s="1"/>
  <c r="P3126" i="13" s="1"/>
  <c r="F802" i="13" a="1"/>
  <c r="F802" i="13" s="1"/>
  <c r="O3126" i="13" s="1"/>
  <c r="G782" i="13" a="1"/>
  <c r="G782" i="13" s="1"/>
  <c r="P2119" i="13" s="1"/>
  <c r="F782" i="13" a="1"/>
  <c r="F782" i="13" s="1"/>
  <c r="O2119" i="13" s="1"/>
  <c r="G762" i="13" a="1"/>
  <c r="G762" i="13" s="1"/>
  <c r="P2720" i="13" s="1"/>
  <c r="F762" i="13" a="1"/>
  <c r="F762" i="13" s="1"/>
  <c r="O2720" i="13" s="1"/>
  <c r="G742" i="13" a="1"/>
  <c r="G742" i="13" s="1"/>
  <c r="P2091" i="13" s="1"/>
  <c r="G722" i="13" a="1"/>
  <c r="G722" i="13" s="1"/>
  <c r="P2488" i="13" s="1"/>
  <c r="F722" i="13" a="1"/>
  <c r="F722" i="13" s="1"/>
  <c r="O2488" i="13" s="1"/>
  <c r="G702" i="13" a="1"/>
  <c r="G702" i="13" s="1"/>
  <c r="P2214" i="13" s="1"/>
  <c r="F702" i="13" a="1"/>
  <c r="F702" i="13" s="1"/>
  <c r="O2214" i="13" s="1"/>
  <c r="F682" i="13" a="1"/>
  <c r="F682" i="13" s="1"/>
  <c r="O3157" i="13" s="1"/>
  <c r="G682" i="13" a="1"/>
  <c r="G682" i="13" s="1"/>
  <c r="P3157" i="13" s="1"/>
  <c r="G662" i="13" a="1"/>
  <c r="G662" i="13" s="1"/>
  <c r="P3649" i="13" s="1"/>
  <c r="G642" i="13" a="1"/>
  <c r="G642" i="13" s="1"/>
  <c r="P2724" i="13" s="1"/>
  <c r="F642" i="13" a="1"/>
  <c r="F642" i="13" s="1"/>
  <c r="O2724" i="13" s="1"/>
  <c r="G622" i="13" a="1"/>
  <c r="G622" i="13" s="1"/>
  <c r="P3679" i="13" s="1"/>
  <c r="G602" i="13" a="1"/>
  <c r="G602" i="13" s="1"/>
  <c r="P3659" i="13" s="1"/>
  <c r="F602" i="13" a="1"/>
  <c r="F602" i="13" s="1"/>
  <c r="O3659" i="13" s="1"/>
  <c r="G582" i="13" a="1"/>
  <c r="G582" i="13" s="1"/>
  <c r="P3065" i="13" s="1"/>
  <c r="G562" i="13" a="1"/>
  <c r="G562" i="13" s="1"/>
  <c r="P2628" i="13" s="1"/>
  <c r="F562" i="13" a="1"/>
  <c r="F562" i="13" s="1"/>
  <c r="O2628" i="13" s="1"/>
  <c r="G542" i="13" a="1"/>
  <c r="G542" i="13" s="1"/>
  <c r="P3117" i="13" s="1"/>
  <c r="F542" i="13" a="1"/>
  <c r="F542" i="13" s="1"/>
  <c r="O3117" i="13" s="1"/>
  <c r="G522" i="13" a="1"/>
  <c r="G522" i="13" s="1"/>
  <c r="P67" i="13" s="1"/>
  <c r="G502" i="13" a="1"/>
  <c r="G502" i="13" s="1"/>
  <c r="G482" i="13" a="1"/>
  <c r="G482" i="13" s="1"/>
  <c r="P3687" i="13" s="1"/>
  <c r="G422" i="13" a="1"/>
  <c r="G422" i="13" s="1"/>
  <c r="P3074" i="13" s="1"/>
  <c r="G382" i="13" a="1"/>
  <c r="G382" i="13" s="1"/>
  <c r="P236" i="13" s="1"/>
  <c r="G362" i="13" a="1"/>
  <c r="G362" i="13" s="1"/>
  <c r="P3705" i="13" s="1"/>
  <c r="G322" i="13" a="1"/>
  <c r="G322" i="13" s="1"/>
  <c r="P2497" i="13" s="1"/>
  <c r="G182" i="13" a="1"/>
  <c r="G182" i="13" s="1"/>
  <c r="F182" i="13" a="1"/>
  <c r="F182" i="13" s="1"/>
  <c r="G22" i="13" a="1"/>
  <c r="G22" i="13" s="1"/>
  <c r="P3015" i="13" s="1"/>
  <c r="F35" i="13" a="1"/>
  <c r="F35" i="13" s="1"/>
  <c r="O3018" i="13" s="1"/>
  <c r="F58" i="13" a="1"/>
  <c r="F58" i="13" s="1"/>
  <c r="O3095" i="13" s="1"/>
  <c r="F70" i="13" a="1"/>
  <c r="F70" i="13" s="1"/>
  <c r="O3176" i="13" s="1"/>
  <c r="F82" i="13" a="1"/>
  <c r="F82" i="13" s="1"/>
  <c r="O1963" i="13" s="1"/>
  <c r="F94" i="13" a="1"/>
  <c r="F94" i="13" s="1"/>
  <c r="O1939" i="13" s="1"/>
  <c r="F119" i="13" a="1"/>
  <c r="F119" i="13" s="1"/>
  <c r="O1896" i="13" s="1"/>
  <c r="F158" i="13" a="1"/>
  <c r="F158" i="13" s="1"/>
  <c r="O3160" i="13" s="1"/>
  <c r="F184" i="13" a="1"/>
  <c r="F184" i="13" s="1"/>
  <c r="O2506" i="13" s="1"/>
  <c r="F197" i="13" a="1"/>
  <c r="F197" i="13" s="1"/>
  <c r="O3865" i="13" s="1"/>
  <c r="F210" i="13" a="1"/>
  <c r="F210" i="13" s="1"/>
  <c r="O2515" i="13" s="1"/>
  <c r="F235" i="13" a="1"/>
  <c r="F235" i="13" s="1"/>
  <c r="F274" i="13" a="1"/>
  <c r="F274" i="13" s="1"/>
  <c r="O1930" i="13" s="1"/>
  <c r="F315" i="13" a="1"/>
  <c r="F315" i="13" s="1"/>
  <c r="O2396" i="13" s="1"/>
  <c r="F329" i="13" a="1"/>
  <c r="F329" i="13" s="1"/>
  <c r="O2424" i="13" s="1"/>
  <c r="F342" i="13" a="1"/>
  <c r="F342" i="13" s="1"/>
  <c r="O1862" i="13" s="1"/>
  <c r="F397" i="13" a="1"/>
  <c r="F397" i="13" s="1"/>
  <c r="O3030" i="13" s="1"/>
  <c r="F424" i="13" a="1"/>
  <c r="F424" i="13" s="1"/>
  <c r="O3528" i="13" s="1"/>
  <c r="F453" i="13" a="1"/>
  <c r="F453" i="13" s="1"/>
  <c r="O1867" i="13" s="1"/>
  <c r="F467" i="13" a="1"/>
  <c r="F467" i="13" s="1"/>
  <c r="O80" i="13" s="1"/>
  <c r="F482" i="13" a="1"/>
  <c r="F482" i="13" s="1"/>
  <c r="O3687" i="13" s="1"/>
  <c r="F540" i="13" a="1"/>
  <c r="F540" i="13" s="1"/>
  <c r="O3111" i="13" s="1"/>
  <c r="F557" i="13" a="1"/>
  <c r="F557" i="13" s="1"/>
  <c r="F573" i="13" a="1"/>
  <c r="F573" i="13" s="1"/>
  <c r="O1825" i="13" s="1"/>
  <c r="F592" i="13" a="1"/>
  <c r="F592" i="13" s="1"/>
  <c r="O3057" i="13" s="1"/>
  <c r="F652" i="13" a="1"/>
  <c r="F652" i="13" s="1"/>
  <c r="O4046" i="13" s="1"/>
  <c r="F704" i="13" a="1"/>
  <c r="F704" i="13" s="1"/>
  <c r="F821" i="13" a="1"/>
  <c r="F821" i="13" s="1"/>
  <c r="O3131" i="13" s="1"/>
  <c r="G176" i="13" a="1"/>
  <c r="G176" i="13" s="1"/>
  <c r="P3172" i="13" s="1"/>
  <c r="G836" i="13" a="1"/>
  <c r="G836" i="13" s="1"/>
  <c r="P3344" i="13" s="1"/>
  <c r="G391" i="13" a="1"/>
  <c r="G391" i="13" s="1"/>
  <c r="P2016" i="13" s="1"/>
  <c r="F391" i="13" a="1"/>
  <c r="F391" i="13" s="1"/>
  <c r="O2016" i="13" s="1"/>
  <c r="G351" i="13" a="1"/>
  <c r="G351" i="13" s="1"/>
  <c r="P2052" i="13" s="1"/>
  <c r="G310" i="13" a="1"/>
  <c r="G310" i="13" s="1"/>
  <c r="P3026" i="13" s="1"/>
  <c r="F310" i="13" a="1"/>
  <c r="F310" i="13" s="1"/>
  <c r="O3026" i="13" s="1"/>
  <c r="G827" i="13" a="1"/>
  <c r="G827" i="13" s="1"/>
  <c r="P3149" i="13" s="1"/>
  <c r="F827" i="13" a="1"/>
  <c r="F827" i="13" s="1"/>
  <c r="O3149" i="13" s="1"/>
  <c r="G767" i="13" a="1"/>
  <c r="G767" i="13" s="1"/>
  <c r="G707" i="13" a="1"/>
  <c r="G707" i="13" s="1"/>
  <c r="F707" i="13" a="1"/>
  <c r="F707" i="13" s="1"/>
  <c r="G587" i="13" a="1"/>
  <c r="G587" i="13" s="1"/>
  <c r="P3070" i="13" s="1"/>
  <c r="F587" i="13" a="1"/>
  <c r="F587" i="13" s="1"/>
  <c r="O3070" i="13" s="1"/>
  <c r="G841" i="13" a="1"/>
  <c r="G841" i="13" s="1"/>
  <c r="F841" i="13" a="1"/>
  <c r="F841" i="13" s="1"/>
  <c r="G781" i="13" a="1"/>
  <c r="G781" i="13" s="1"/>
  <c r="P2118" i="13" s="1"/>
  <c r="F781" i="13" a="1"/>
  <c r="F781" i="13" s="1"/>
  <c r="O2118" i="13" s="1"/>
  <c r="G761" i="13" a="1"/>
  <c r="G761" i="13" s="1"/>
  <c r="P2718" i="13" s="1"/>
  <c r="F761" i="13" a="1"/>
  <c r="F761" i="13" s="1"/>
  <c r="O2718" i="13" s="1"/>
  <c r="G741" i="13" a="1"/>
  <c r="G741" i="13" s="1"/>
  <c r="P2090" i="13" s="1"/>
  <c r="F741" i="13" a="1"/>
  <c r="F741" i="13" s="1"/>
  <c r="O2090" i="13" s="1"/>
  <c r="F721" i="13" a="1"/>
  <c r="F721" i="13" s="1"/>
  <c r="G721" i="13" a="1"/>
  <c r="G721" i="13" s="1"/>
  <c r="G701" i="13" a="1"/>
  <c r="G701" i="13" s="1"/>
  <c r="P2426" i="13" s="1"/>
  <c r="F681" i="13" a="1"/>
  <c r="F681" i="13" s="1"/>
  <c r="O2537" i="13" s="1"/>
  <c r="G681" i="13" a="1"/>
  <c r="G681" i="13" s="1"/>
  <c r="P2537" i="13" s="1"/>
  <c r="G661" i="13" a="1"/>
  <c r="G661" i="13" s="1"/>
  <c r="P3650" i="13" s="1"/>
  <c r="F641" i="13" a="1"/>
  <c r="F641" i="13" s="1"/>
  <c r="O2723" i="13" s="1"/>
  <c r="G641" i="13" a="1"/>
  <c r="G641" i="13" s="1"/>
  <c r="P2723" i="13" s="1"/>
  <c r="G601" i="13" a="1"/>
  <c r="G601" i="13" s="1"/>
  <c r="P3658" i="13" s="1"/>
  <c r="G581" i="13" a="1"/>
  <c r="G581" i="13" s="1"/>
  <c r="P3064" i="13" s="1"/>
  <c r="F581" i="13" a="1"/>
  <c r="F581" i="13" s="1"/>
  <c r="O3064" i="13" s="1"/>
  <c r="G521" i="13" a="1"/>
  <c r="G521" i="13" s="1"/>
  <c r="P66" i="13" s="1"/>
  <c r="F521" i="13" a="1"/>
  <c r="F521" i="13" s="1"/>
  <c r="O66" i="13" s="1"/>
  <c r="G501" i="13" a="1"/>
  <c r="G501" i="13" s="1"/>
  <c r="P3707" i="13" s="1"/>
  <c r="G481" i="13" a="1"/>
  <c r="G481" i="13" s="1"/>
  <c r="P3216" i="13" s="1"/>
  <c r="G461" i="13" a="1"/>
  <c r="G461" i="13" s="1"/>
  <c r="P129" i="13" s="1"/>
  <c r="F461" i="13" a="1"/>
  <c r="F461" i="13" s="1"/>
  <c r="O129" i="13" s="1"/>
  <c r="G381" i="13" a="1"/>
  <c r="G381" i="13" s="1"/>
  <c r="P235" i="13" s="1"/>
  <c r="G361" i="13" a="1"/>
  <c r="G361" i="13" s="1"/>
  <c r="P3704" i="13" s="1"/>
  <c r="G341" i="13" a="1"/>
  <c r="G341" i="13" s="1"/>
  <c r="P2004" i="13" s="1"/>
  <c r="F341" i="13" a="1"/>
  <c r="F341" i="13" s="1"/>
  <c r="O2004" i="13" s="1"/>
  <c r="G321" i="13" a="1"/>
  <c r="G321" i="13" s="1"/>
  <c r="P1840" i="13" s="1"/>
  <c r="F321" i="13" a="1"/>
  <c r="F321" i="13" s="1"/>
  <c r="O1840" i="13" s="1"/>
  <c r="G21" i="13" a="1"/>
  <c r="G21" i="13" s="1"/>
  <c r="P3013" i="13" s="1"/>
  <c r="F24" i="13" a="1"/>
  <c r="F24" i="13" s="1"/>
  <c r="O3837" i="13" s="1"/>
  <c r="F47" i="13" a="1"/>
  <c r="F47" i="13" s="1"/>
  <c r="O3097" i="13" s="1"/>
  <c r="F71" i="13" a="1"/>
  <c r="F71" i="13" s="1"/>
  <c r="O2911" i="13" s="1"/>
  <c r="F107" i="13" a="1"/>
  <c r="F107" i="13" s="1"/>
  <c r="O3277" i="13" s="1"/>
  <c r="F133" i="13" a="1"/>
  <c r="F133" i="13" s="1"/>
  <c r="F185" i="13" a="1"/>
  <c r="F185" i="13" s="1"/>
  <c r="F198" i="13" a="1"/>
  <c r="F198" i="13" s="1"/>
  <c r="O3872" i="13" s="1"/>
  <c r="F223" i="13" a="1"/>
  <c r="F223" i="13" s="1"/>
  <c r="O2528" i="13" s="1"/>
  <c r="F249" i="13" a="1"/>
  <c r="F249" i="13" s="1"/>
  <c r="O1916" i="13" s="1"/>
  <c r="F262" i="13" a="1"/>
  <c r="F262" i="13" s="1"/>
  <c r="O1912" i="13" s="1"/>
  <c r="F275" i="13" a="1"/>
  <c r="F275" i="13" s="1"/>
  <c r="O1931" i="13" s="1"/>
  <c r="F289" i="13" a="1"/>
  <c r="F289" i="13" s="1"/>
  <c r="O1897" i="13" s="1"/>
  <c r="F302" i="13" a="1"/>
  <c r="F302" i="13" s="1"/>
  <c r="O205" i="13" s="1"/>
  <c r="F343" i="13" a="1"/>
  <c r="F343" i="13" s="1"/>
  <c r="O1863" i="13" s="1"/>
  <c r="F357" i="13" a="1"/>
  <c r="F357" i="13" s="1"/>
  <c r="O2058" i="13" s="1"/>
  <c r="F371" i="13" a="1"/>
  <c r="F371" i="13" s="1"/>
  <c r="O3048" i="13" s="1"/>
  <c r="F384" i="13" a="1"/>
  <c r="F384" i="13" s="1"/>
  <c r="O238" i="13" s="1"/>
  <c r="F398" i="13" a="1"/>
  <c r="F398" i="13" s="1"/>
  <c r="O49" i="13" s="1"/>
  <c r="F439" i="13" a="1"/>
  <c r="F439" i="13" s="1"/>
  <c r="O1876" i="13" s="1"/>
  <c r="F497" i="13" a="1"/>
  <c r="F497" i="13" s="1"/>
  <c r="F512" i="13" a="1"/>
  <c r="F512" i="13" s="1"/>
  <c r="O1877" i="13" s="1"/>
  <c r="F526" i="13" a="1"/>
  <c r="F526" i="13" s="1"/>
  <c r="O2211" i="13" s="1"/>
  <c r="F558" i="13" a="1"/>
  <c r="F558" i="13" s="1"/>
  <c r="O87" i="13" s="1"/>
  <c r="F677" i="13" a="1"/>
  <c r="F677" i="13" s="1"/>
  <c r="F823" i="13" a="1"/>
  <c r="F823" i="13" s="1"/>
  <c r="O3142" i="13" s="1"/>
  <c r="G29" i="13" a="1"/>
  <c r="G29" i="13" s="1"/>
  <c r="P1952" i="13" s="1"/>
  <c r="G790" i="13" a="1"/>
  <c r="G790" i="13" s="1"/>
  <c r="P206" i="13" s="1"/>
  <c r="F790" i="13" a="1"/>
  <c r="F790" i="13" s="1"/>
  <c r="O206" i="13" s="1"/>
  <c r="G468" i="13" a="1"/>
  <c r="G468" i="13" s="1"/>
  <c r="P81" i="13" s="1"/>
  <c r="G846" i="13" a="1"/>
  <c r="G846" i="13" s="1"/>
  <c r="P2726" i="13" s="1"/>
  <c r="F846" i="13" a="1"/>
  <c r="F846" i="13" s="1"/>
  <c r="O2726" i="13" s="1"/>
  <c r="G786" i="13" a="1"/>
  <c r="G786" i="13" s="1"/>
  <c r="P2743" i="13" s="1"/>
  <c r="F786" i="13" a="1"/>
  <c r="F786" i="13" s="1"/>
  <c r="O2743" i="13" s="1"/>
  <c r="F780" i="13" a="1"/>
  <c r="F780" i="13" s="1"/>
  <c r="O2117" i="13" s="1"/>
  <c r="G780" i="13" a="1"/>
  <c r="G780" i="13" s="1"/>
  <c r="P2117" i="13" s="1"/>
  <c r="G520" i="13" a="1"/>
  <c r="G520" i="13" s="1"/>
  <c r="P63" i="13" s="1"/>
  <c r="G480" i="13" a="1"/>
  <c r="G480" i="13" s="1"/>
  <c r="P3221" i="13" s="1"/>
  <c r="G380" i="13" a="1"/>
  <c r="G380" i="13" s="1"/>
  <c r="P45" i="13" s="1"/>
  <c r="F380" i="13" a="1"/>
  <c r="F380" i="13" s="1"/>
  <c r="O45" i="13" s="1"/>
  <c r="G320" i="13" a="1"/>
  <c r="G320" i="13" s="1"/>
  <c r="P1838" i="13" s="1"/>
  <c r="G240" i="13" a="1"/>
  <c r="G240" i="13" s="1"/>
  <c r="P2023" i="13" s="1"/>
  <c r="F240" i="13" a="1"/>
  <c r="F240" i="13" s="1"/>
  <c r="O2023" i="13" s="1"/>
  <c r="G120" i="13" a="1"/>
  <c r="G120" i="13" s="1"/>
  <c r="P1899" i="13" s="1"/>
  <c r="F120" i="13" a="1"/>
  <c r="F120" i="13" s="1"/>
  <c r="O1899" i="13" s="1"/>
  <c r="F100" i="13" a="1"/>
  <c r="F100" i="13" s="1"/>
  <c r="O3866" i="13" s="1"/>
  <c r="G100" i="13" a="1"/>
  <c r="G100" i="13" s="1"/>
  <c r="P3866" i="13" s="1"/>
  <c r="F2" i="13" a="1"/>
  <c r="F2" i="13" s="1"/>
  <c r="O2215" i="13" s="1"/>
  <c r="F13" i="13" a="1"/>
  <c r="F13" i="13" s="1"/>
  <c r="O2751" i="13" s="1"/>
  <c r="F48" i="13" a="1"/>
  <c r="F48" i="13" s="1"/>
  <c r="O3098" i="13" s="1"/>
  <c r="F83" i="13" a="1"/>
  <c r="F83" i="13" s="1"/>
  <c r="O1964" i="13" s="1"/>
  <c r="F95" i="13" a="1"/>
  <c r="F95" i="13" s="1"/>
  <c r="O1940" i="13" s="1"/>
  <c r="F108" i="13" a="1"/>
  <c r="F108" i="13" s="1"/>
  <c r="O3281" i="13" s="1"/>
  <c r="F134" i="13" a="1"/>
  <c r="F134" i="13" s="1"/>
  <c r="F160" i="13" a="1"/>
  <c r="F160" i="13" s="1"/>
  <c r="O2492" i="13" s="1"/>
  <c r="F211" i="13" a="1"/>
  <c r="F211" i="13" s="1"/>
  <c r="O2516" i="13" s="1"/>
  <c r="F250" i="13" a="1"/>
  <c r="F250" i="13" s="1"/>
  <c r="O1917" i="13" s="1"/>
  <c r="F303" i="13" a="1"/>
  <c r="F303" i="13" s="1"/>
  <c r="F316" i="13" a="1"/>
  <c r="F316" i="13" s="1"/>
  <c r="O4211" i="13" s="1"/>
  <c r="F358" i="13" a="1"/>
  <c r="F358" i="13" s="1"/>
  <c r="O2059" i="13" s="1"/>
  <c r="F385" i="13" a="1"/>
  <c r="F385" i="13" s="1"/>
  <c r="O2048" i="13" s="1"/>
  <c r="F412" i="13" a="1"/>
  <c r="F412" i="13" s="1"/>
  <c r="F426" i="13" a="1"/>
  <c r="F426" i="13" s="1"/>
  <c r="F454" i="13" a="1"/>
  <c r="F454" i="13" s="1"/>
  <c r="O1868" i="13" s="1"/>
  <c r="F483" i="13" a="1"/>
  <c r="F483" i="13" s="1"/>
  <c r="O21" i="13" s="1"/>
  <c r="F527" i="13" a="1"/>
  <c r="F527" i="13" s="1"/>
  <c r="O2064" i="13" s="1"/>
  <c r="F541" i="13" a="1"/>
  <c r="F541" i="13" s="1"/>
  <c r="O3116" i="13" s="1"/>
  <c r="F559" i="13" a="1"/>
  <c r="F559" i="13" s="1"/>
  <c r="O88" i="13" s="1"/>
  <c r="F575" i="13" a="1"/>
  <c r="F575" i="13" s="1"/>
  <c r="F594" i="13" a="1"/>
  <c r="F594" i="13" s="1"/>
  <c r="O3059" i="13" s="1"/>
  <c r="F612" i="13" a="1"/>
  <c r="F612" i="13" s="1"/>
  <c r="O3669" i="13" s="1"/>
  <c r="F633" i="13" a="1"/>
  <c r="F633" i="13" s="1"/>
  <c r="O147" i="13" s="1"/>
  <c r="F678" i="13" a="1"/>
  <c r="F678" i="13" s="1"/>
  <c r="O3511" i="13" s="1"/>
  <c r="F783" i="13" a="1"/>
  <c r="F783" i="13" s="1"/>
  <c r="O2120" i="13" s="1"/>
  <c r="F830" i="13" a="1"/>
  <c r="F830" i="13" s="1"/>
  <c r="O3154" i="13" s="1"/>
  <c r="G30" i="13" a="1"/>
  <c r="G30" i="13" s="1"/>
  <c r="P1951" i="13" s="1"/>
  <c r="G201" i="13" a="1"/>
  <c r="G201" i="13" s="1"/>
  <c r="P74" i="13" s="1"/>
  <c r="G556" i="13" a="1"/>
  <c r="G556" i="13" s="1"/>
  <c r="G710" i="13" a="1"/>
  <c r="G710" i="13" s="1"/>
  <c r="F710" i="13" a="1"/>
  <c r="F710" i="13" s="1"/>
  <c r="G650" i="13" a="1"/>
  <c r="G650" i="13" s="1"/>
  <c r="F650" i="13" a="1"/>
  <c r="F650" i="13" s="1"/>
  <c r="G809" i="13" a="1"/>
  <c r="G809" i="13" s="1"/>
  <c r="P3147" i="13" s="1"/>
  <c r="F809" i="13" a="1"/>
  <c r="F809" i="13" s="1"/>
  <c r="O3147" i="13" s="1"/>
  <c r="G749" i="13" a="1"/>
  <c r="G749" i="13" s="1"/>
  <c r="F749" i="13" a="1"/>
  <c r="F749" i="13" s="1"/>
  <c r="G689" i="13" a="1"/>
  <c r="G689" i="13" s="1"/>
  <c r="P3852" i="13" s="1"/>
  <c r="F689" i="13" a="1"/>
  <c r="F689" i="13" s="1"/>
  <c r="O3852" i="13" s="1"/>
  <c r="G669" i="13" a="1"/>
  <c r="G669" i="13" s="1"/>
  <c r="P2208" i="13" s="1"/>
  <c r="F669" i="13" a="1"/>
  <c r="F669" i="13" s="1"/>
  <c r="O2208" i="13" s="1"/>
  <c r="G629" i="13" a="1"/>
  <c r="G629" i="13" s="1"/>
  <c r="P146" i="13" s="1"/>
  <c r="F629" i="13" a="1"/>
  <c r="F629" i="13" s="1"/>
  <c r="O146" i="13" s="1"/>
  <c r="G589" i="13" a="1"/>
  <c r="G589" i="13" s="1"/>
  <c r="P3054" i="13" s="1"/>
  <c r="G529" i="13" a="1"/>
  <c r="G529" i="13" s="1"/>
  <c r="G828" i="13" a="1"/>
  <c r="G828" i="13" s="1"/>
  <c r="P3151" i="13" s="1"/>
  <c r="F828" i="13" a="1"/>
  <c r="F828" i="13" s="1"/>
  <c r="O3151" i="13" s="1"/>
  <c r="G788" i="13" a="1"/>
  <c r="G788" i="13" s="1"/>
  <c r="P209" i="13" s="1"/>
  <c r="F788" i="13" a="1"/>
  <c r="F788" i="13" s="1"/>
  <c r="O209" i="13" s="1"/>
  <c r="G748" i="13" a="1"/>
  <c r="G748" i="13" s="1"/>
  <c r="P3855" i="13" s="1"/>
  <c r="F748" i="13" a="1"/>
  <c r="F748" i="13" s="1"/>
  <c r="O3855" i="13" s="1"/>
  <c r="F708" i="13" a="1"/>
  <c r="F708" i="13" s="1"/>
  <c r="G688" i="13" a="1"/>
  <c r="G688" i="13" s="1"/>
  <c r="P3101" i="13" s="1"/>
  <c r="F688" i="13" a="1"/>
  <c r="F688" i="13" s="1"/>
  <c r="O3101" i="13" s="1"/>
  <c r="F648" i="13" a="1"/>
  <c r="F648" i="13" s="1"/>
  <c r="O3856" i="13" s="1"/>
  <c r="G648" i="13" a="1"/>
  <c r="G648" i="13" s="1"/>
  <c r="P3856" i="13" s="1"/>
  <c r="G628" i="13" a="1"/>
  <c r="G628" i="13" s="1"/>
  <c r="P3692" i="13" s="1"/>
  <c r="F628" i="13" a="1"/>
  <c r="F628" i="13" s="1"/>
  <c r="O3692" i="13" s="1"/>
  <c r="G588" i="13" a="1"/>
  <c r="G588" i="13" s="1"/>
  <c r="P3071" i="13" s="1"/>
  <c r="F588" i="13" a="1"/>
  <c r="F588" i="13" s="1"/>
  <c r="O3071" i="13" s="1"/>
  <c r="G528" i="13" a="1"/>
  <c r="G528" i="13" s="1"/>
  <c r="P2063" i="13" s="1"/>
  <c r="F528" i="13" a="1"/>
  <c r="F528" i="13" s="1"/>
  <c r="O2063" i="13" s="1"/>
  <c r="G807" i="13" a="1"/>
  <c r="G807" i="13" s="1"/>
  <c r="P3143" i="13" s="1"/>
  <c r="G747" i="13" a="1"/>
  <c r="G747" i="13" s="1"/>
  <c r="F747" i="13" a="1"/>
  <c r="F747" i="13" s="1"/>
  <c r="G667" i="13" a="1"/>
  <c r="G667" i="13" s="1"/>
  <c r="P3652" i="13" s="1"/>
  <c r="F667" i="13" a="1"/>
  <c r="F667" i="13" s="1"/>
  <c r="O3652" i="13" s="1"/>
  <c r="G685" i="13" a="1"/>
  <c r="G685" i="13" s="1"/>
  <c r="P3109" i="13" s="1"/>
  <c r="G824" i="13" a="1"/>
  <c r="G824" i="13" s="1"/>
  <c r="P3144" i="13" s="1"/>
  <c r="F824" i="13" a="1"/>
  <c r="F824" i="13" s="1"/>
  <c r="O3144" i="13" s="1"/>
  <c r="G820" i="13" a="1"/>
  <c r="G820" i="13" s="1"/>
  <c r="P3129" i="13" s="1"/>
  <c r="F820" i="13" a="1"/>
  <c r="F820" i="13" s="1"/>
  <c r="O3129" i="13" s="1"/>
  <c r="G740" i="13" a="1"/>
  <c r="G740" i="13" s="1"/>
  <c r="P2076" i="13" s="1"/>
  <c r="F740" i="13" a="1"/>
  <c r="F740" i="13" s="1"/>
  <c r="O2076" i="13" s="1"/>
  <c r="G720" i="13" a="1"/>
  <c r="G720" i="13" s="1"/>
  <c r="F720" i="13" a="1"/>
  <c r="F720" i="13" s="1"/>
  <c r="G700" i="13" a="1"/>
  <c r="G700" i="13" s="1"/>
  <c r="P4047" i="13" s="1"/>
  <c r="F700" i="13" a="1"/>
  <c r="F700" i="13" s="1"/>
  <c r="O4047" i="13" s="1"/>
  <c r="G680" i="13" a="1"/>
  <c r="G680" i="13" s="1"/>
  <c r="P2536" i="13" s="1"/>
  <c r="F680" i="13" a="1"/>
  <c r="F680" i="13" s="1"/>
  <c r="O2536" i="13" s="1"/>
  <c r="G660" i="13" a="1"/>
  <c r="G660" i="13" s="1"/>
  <c r="F640" i="13" a="1"/>
  <c r="F640" i="13" s="1"/>
  <c r="O223" i="13" s="1"/>
  <c r="G600" i="13" a="1"/>
  <c r="G600" i="13" s="1"/>
  <c r="P3657" i="13" s="1"/>
  <c r="G580" i="13" a="1"/>
  <c r="G580" i="13" s="1"/>
  <c r="P3063" i="13" s="1"/>
  <c r="G500" i="13" a="1"/>
  <c r="G500" i="13" s="1"/>
  <c r="P3694" i="13" s="1"/>
  <c r="G460" i="13" a="1"/>
  <c r="G460" i="13" s="1"/>
  <c r="P48" i="13" s="1"/>
  <c r="F460" i="13" a="1"/>
  <c r="F460" i="13" s="1"/>
  <c r="O48" i="13" s="1"/>
  <c r="G440" i="13" a="1"/>
  <c r="G440" i="13" s="1"/>
  <c r="P2422" i="13" s="1"/>
  <c r="F440" i="13" a="1"/>
  <c r="F440" i="13" s="1"/>
  <c r="O2422" i="13" s="1"/>
  <c r="G819" i="13" a="1"/>
  <c r="G819" i="13" s="1"/>
  <c r="P3128" i="13" s="1"/>
  <c r="F819" i="13" a="1"/>
  <c r="F819" i="13" s="1"/>
  <c r="O3128" i="13" s="1"/>
  <c r="G799" i="13" a="1"/>
  <c r="G799" i="13" s="1"/>
  <c r="P3121" i="13" s="1"/>
  <c r="F799" i="13" a="1"/>
  <c r="F799" i="13" s="1"/>
  <c r="O3121" i="13" s="1"/>
  <c r="G779" i="13" a="1"/>
  <c r="G779" i="13" s="1"/>
  <c r="P2116" i="13" s="1"/>
  <c r="F779" i="13" a="1"/>
  <c r="F779" i="13" s="1"/>
  <c r="O2116" i="13" s="1"/>
  <c r="G759" i="13" a="1"/>
  <c r="G759" i="13" s="1"/>
  <c r="F759" i="13" a="1"/>
  <c r="F759" i="13" s="1"/>
  <c r="G739" i="13" a="1"/>
  <c r="G739" i="13" s="1"/>
  <c r="P1828" i="13" s="1"/>
  <c r="G719" i="13" a="1"/>
  <c r="G719" i="13" s="1"/>
  <c r="P96" i="13" s="1"/>
  <c r="F719" i="13" a="1"/>
  <c r="F719" i="13" s="1"/>
  <c r="O96" i="13" s="1"/>
  <c r="G699" i="13" a="1"/>
  <c r="G699" i="13" s="1"/>
  <c r="P4044" i="13" s="1"/>
  <c r="F699" i="13" a="1"/>
  <c r="F699" i="13" s="1"/>
  <c r="O4044" i="13" s="1"/>
  <c r="G679" i="13" a="1"/>
  <c r="G679" i="13" s="1"/>
  <c r="F679" i="13" a="1"/>
  <c r="F679" i="13" s="1"/>
  <c r="G659" i="13" a="1"/>
  <c r="G659" i="13" s="1"/>
  <c r="P4207" i="13" s="1"/>
  <c r="G599" i="13" a="1"/>
  <c r="G599" i="13" s="1"/>
  <c r="P3656" i="13" s="1"/>
  <c r="F599" i="13" a="1"/>
  <c r="F599" i="13" s="1"/>
  <c r="O3656" i="13" s="1"/>
  <c r="F579" i="13" a="1"/>
  <c r="F579" i="13" s="1"/>
  <c r="O3062" i="13" s="1"/>
  <c r="G579" i="13" a="1"/>
  <c r="G579" i="13" s="1"/>
  <c r="P3062" i="13" s="1"/>
  <c r="G539" i="13" a="1"/>
  <c r="G539" i="13" s="1"/>
  <c r="P3110" i="13" s="1"/>
  <c r="F539" i="13" a="1"/>
  <c r="F539" i="13" s="1"/>
  <c r="O3110" i="13" s="1"/>
  <c r="G519" i="13" a="1"/>
  <c r="G519" i="13" s="1"/>
  <c r="P28" i="13" s="1"/>
  <c r="F519" i="13" a="1"/>
  <c r="F519" i="13" s="1"/>
  <c r="O28" i="13" s="1"/>
  <c r="G499" i="13" a="1"/>
  <c r="G499" i="13" s="1"/>
  <c r="P3223" i="13" s="1"/>
  <c r="G479" i="13" a="1"/>
  <c r="G479" i="13" s="1"/>
  <c r="P3218" i="13" s="1"/>
  <c r="G379" i="13" a="1"/>
  <c r="G379" i="13" s="1"/>
  <c r="P44" i="13" s="1"/>
  <c r="F379" i="13" a="1"/>
  <c r="F379" i="13" s="1"/>
  <c r="O44" i="13" s="1"/>
  <c r="G319" i="13" a="1"/>
  <c r="G319" i="13" s="1"/>
  <c r="P1857" i="13" s="1"/>
  <c r="G159" i="13" a="1"/>
  <c r="G159" i="13" s="1"/>
  <c r="P2498" i="13" s="1"/>
  <c r="F159" i="13" a="1"/>
  <c r="F159" i="13" s="1"/>
  <c r="O2498" i="13" s="1"/>
  <c r="F25" i="13" a="1"/>
  <c r="F25" i="13" s="1"/>
  <c r="O4125" i="13" s="1"/>
  <c r="F60" i="13" a="1"/>
  <c r="F60" i="13" s="1"/>
  <c r="O3100" i="13" s="1"/>
  <c r="F121" i="13" a="1"/>
  <c r="F121" i="13" s="1"/>
  <c r="O3279" i="13" s="1"/>
  <c r="F148" i="13" a="1"/>
  <c r="F148" i="13" s="1"/>
  <c r="O3840" i="13" s="1"/>
  <c r="F173" i="13" a="1"/>
  <c r="F173" i="13" s="1"/>
  <c r="O3870" i="13" s="1"/>
  <c r="F186" i="13" a="1"/>
  <c r="F186" i="13" s="1"/>
  <c r="O1869" i="13" s="1"/>
  <c r="F199" i="13" a="1"/>
  <c r="F199" i="13" s="1"/>
  <c r="O3867" i="13" s="1"/>
  <c r="F224" i="13" a="1"/>
  <c r="F224" i="13" s="1"/>
  <c r="O2529" i="13" s="1"/>
  <c r="F237" i="13" a="1"/>
  <c r="F237" i="13" s="1"/>
  <c r="O47" i="13" s="1"/>
  <c r="F264" i="13" a="1"/>
  <c r="F264" i="13" s="1"/>
  <c r="O1914" i="13" s="1"/>
  <c r="F276" i="13" a="1"/>
  <c r="F276" i="13" s="1"/>
  <c r="O1932" i="13" s="1"/>
  <c r="F290" i="13" a="1"/>
  <c r="F290" i="13" s="1"/>
  <c r="O3103" i="13" s="1"/>
  <c r="F331" i="13" a="1"/>
  <c r="F331" i="13" s="1"/>
  <c r="O245" i="13" s="1"/>
  <c r="F359" i="13" a="1"/>
  <c r="F359" i="13" s="1"/>
  <c r="O2481" i="13" s="1"/>
  <c r="F399" i="13" a="1"/>
  <c r="F399" i="13" s="1"/>
  <c r="O2469" i="13" s="1"/>
  <c r="F427" i="13" a="1"/>
  <c r="F427" i="13" s="1"/>
  <c r="O1866" i="13" s="1"/>
  <c r="F441" i="13" a="1"/>
  <c r="F441" i="13" s="1"/>
  <c r="O3697" i="13" s="1"/>
  <c r="F485" i="13" a="1"/>
  <c r="F485" i="13" s="1"/>
  <c r="O2216" i="13" s="1"/>
  <c r="F499" i="13" a="1"/>
  <c r="F499" i="13" s="1"/>
  <c r="O3223" i="13" s="1"/>
  <c r="F543" i="13" a="1"/>
  <c r="F543" i="13" s="1"/>
  <c r="O3118" i="13" s="1"/>
  <c r="F576" i="13" a="1"/>
  <c r="F576" i="13" s="1"/>
  <c r="F711" i="13" a="1"/>
  <c r="F711" i="13" s="1"/>
  <c r="G37" i="13" a="1"/>
  <c r="G37" i="13" s="1"/>
  <c r="P3276" i="13" s="1"/>
  <c r="G631" i="13" a="1"/>
  <c r="G631" i="13" s="1"/>
  <c r="P149" i="13" s="1"/>
  <c r="F631" i="13" a="1"/>
  <c r="F631" i="13" s="1"/>
  <c r="O149" i="13" s="1"/>
  <c r="G591" i="13" a="1"/>
  <c r="G591" i="13" s="1"/>
  <c r="P3056" i="13" s="1"/>
  <c r="F591" i="13" a="1"/>
  <c r="F591" i="13" s="1"/>
  <c r="O3056" i="13" s="1"/>
  <c r="G551" i="13" a="1"/>
  <c r="G551" i="13" s="1"/>
  <c r="P2468" i="13" s="1"/>
  <c r="G471" i="13" a="1"/>
  <c r="G471" i="13" s="1"/>
  <c r="G618" i="13" a="1"/>
  <c r="G618" i="13" s="1"/>
  <c r="P3675" i="13" s="1"/>
  <c r="F618" i="13" a="1"/>
  <c r="F618" i="13" s="1"/>
  <c r="O3675" i="13" s="1"/>
  <c r="G598" i="13" a="1"/>
  <c r="G598" i="13" s="1"/>
  <c r="P3655" i="13" s="1"/>
  <c r="F598" i="13" a="1"/>
  <c r="F598" i="13" s="1"/>
  <c r="O3655" i="13" s="1"/>
  <c r="G578" i="13" a="1"/>
  <c r="G578" i="13" s="1"/>
  <c r="P3061" i="13" s="1"/>
  <c r="F578" i="13" a="1"/>
  <c r="F578" i="13" s="1"/>
  <c r="O3061" i="13" s="1"/>
  <c r="G518" i="13" a="1"/>
  <c r="G518" i="13" s="1"/>
  <c r="P27" i="13" s="1"/>
  <c r="G498" i="13" a="1"/>
  <c r="G498" i="13" s="1"/>
  <c r="P3220" i="13" s="1"/>
  <c r="F498" i="13" a="1"/>
  <c r="F498" i="13" s="1"/>
  <c r="O3220" i="13" s="1"/>
  <c r="G478" i="13" a="1"/>
  <c r="G478" i="13" s="1"/>
  <c r="P1870" i="13" s="1"/>
  <c r="G418" i="13" a="1"/>
  <c r="G418" i="13" s="1"/>
  <c r="P2061" i="13" s="1"/>
  <c r="F318" i="13" a="1"/>
  <c r="F318" i="13" s="1"/>
  <c r="O3928" i="13" s="1"/>
  <c r="G298" i="13" a="1"/>
  <c r="G298" i="13" s="1"/>
  <c r="P204" i="13" s="1"/>
  <c r="F298" i="13" a="1"/>
  <c r="F298" i="13" s="1"/>
  <c r="O204" i="13" s="1"/>
  <c r="F14" i="13" a="1"/>
  <c r="F14" i="13" s="1"/>
  <c r="O2752" i="13" s="1"/>
  <c r="F49" i="13" a="1"/>
  <c r="F49" i="13" s="1"/>
  <c r="O3542" i="13" s="1"/>
  <c r="F61" i="13" a="1"/>
  <c r="F61" i="13" s="1"/>
  <c r="F84" i="13" a="1"/>
  <c r="F84" i="13" s="1"/>
  <c r="O1965" i="13" s="1"/>
  <c r="F96" i="13" a="1"/>
  <c r="F96" i="13" s="1"/>
  <c r="O2162" i="13" s="1"/>
  <c r="F122" i="13" a="1"/>
  <c r="F122" i="13" s="1"/>
  <c r="O3280" i="13" s="1"/>
  <c r="F135" i="13" a="1"/>
  <c r="F135" i="13" s="1"/>
  <c r="F161" i="13" a="1"/>
  <c r="F161" i="13" s="1"/>
  <c r="O2398" i="13" s="1"/>
  <c r="F187" i="13" a="1"/>
  <c r="F187" i="13" s="1"/>
  <c r="O3010" i="13" s="1"/>
  <c r="F212" i="13" a="1"/>
  <c r="F212" i="13" s="1"/>
  <c r="O2517" i="13" s="1"/>
  <c r="F225" i="13" a="1"/>
  <c r="F225" i="13" s="1"/>
  <c r="O3877" i="13" s="1"/>
  <c r="F238" i="13" a="1"/>
  <c r="F238" i="13" s="1"/>
  <c r="O2696" i="13" s="1"/>
  <c r="F251" i="13" a="1"/>
  <c r="F251" i="13" s="1"/>
  <c r="O1918" i="13" s="1"/>
  <c r="F304" i="13" a="1"/>
  <c r="F304" i="13" s="1"/>
  <c r="O1875" i="13" s="1"/>
  <c r="F317" i="13" a="1"/>
  <c r="F317" i="13" s="1"/>
  <c r="O3926" i="13" s="1"/>
  <c r="F346" i="13" a="1"/>
  <c r="F346" i="13" s="1"/>
  <c r="O3890" i="13" s="1"/>
  <c r="F386" i="13" a="1"/>
  <c r="F386" i="13" s="1"/>
  <c r="O2049" i="13" s="1"/>
  <c r="F400" i="13" a="1"/>
  <c r="F400" i="13" s="1"/>
  <c r="F413" i="13" a="1"/>
  <c r="F413" i="13" s="1"/>
  <c r="F428" i="13" a="1"/>
  <c r="F428" i="13" s="1"/>
  <c r="O3525" i="13" s="1"/>
  <c r="F529" i="13" a="1"/>
  <c r="F529" i="13" s="1"/>
  <c r="F560" i="13" a="1"/>
  <c r="F560" i="13" s="1"/>
  <c r="O89" i="13" s="1"/>
  <c r="F595" i="13" a="1"/>
  <c r="F595" i="13" s="1"/>
  <c r="F634" i="13" a="1"/>
  <c r="F634" i="13" s="1"/>
  <c r="O155" i="13" s="1"/>
  <c r="F684" i="13" a="1"/>
  <c r="F684" i="13" s="1"/>
  <c r="O3104" i="13" s="1"/>
  <c r="F742" i="13" a="1"/>
  <c r="F742" i="13" s="1"/>
  <c r="O2091" i="13" s="1"/>
  <c r="F784" i="13" a="1"/>
  <c r="F784" i="13" s="1"/>
  <c r="O2378" i="13" s="1"/>
  <c r="F831" i="13" a="1"/>
  <c r="F831" i="13" s="1"/>
  <c r="O3339" i="13" s="1"/>
  <c r="G38" i="13" a="1"/>
  <c r="G38" i="13" s="1"/>
  <c r="P3273" i="13" s="1"/>
  <c r="G202" i="13" a="1"/>
  <c r="G202" i="13" s="1"/>
  <c r="P1941" i="13" s="1"/>
  <c r="G572" i="13" a="1"/>
  <c r="G572" i="13" s="1"/>
  <c r="P1829" i="13" s="1"/>
  <c r="F26" i="13" a="1"/>
  <c r="F26" i="13" s="1"/>
  <c r="O2755" i="13" s="1"/>
  <c r="F50" i="13" a="1"/>
  <c r="F50" i="13" s="1"/>
  <c r="F73" i="13" a="1"/>
  <c r="F73" i="13" s="1"/>
  <c r="O2912" i="13" s="1"/>
  <c r="F85" i="13" a="1"/>
  <c r="F85" i="13" s="1"/>
  <c r="O1966" i="13" s="1"/>
  <c r="F110" i="13" a="1"/>
  <c r="F110" i="13" s="1"/>
  <c r="O3284" i="13" s="1"/>
  <c r="F136" i="13" a="1"/>
  <c r="F136" i="13" s="1"/>
  <c r="O246" i="13" s="1"/>
  <c r="F149" i="13" a="1"/>
  <c r="F149" i="13" s="1"/>
  <c r="O3963" i="13" s="1"/>
  <c r="F174" i="13" a="1"/>
  <c r="F174" i="13" s="1"/>
  <c r="O3873" i="13" s="1"/>
  <c r="F188" i="13" a="1"/>
  <c r="F188" i="13" s="1"/>
  <c r="F200" i="13" a="1"/>
  <c r="F200" i="13" s="1"/>
  <c r="O3871" i="13" s="1"/>
  <c r="F252" i="13" a="1"/>
  <c r="F252" i="13" s="1"/>
  <c r="O1919" i="13" s="1"/>
  <c r="F265" i="13" a="1"/>
  <c r="F265" i="13" s="1"/>
  <c r="O1915" i="13" s="1"/>
  <c r="F277" i="13" a="1"/>
  <c r="F277" i="13" s="1"/>
  <c r="O1933" i="13" s="1"/>
  <c r="F291" i="13" a="1"/>
  <c r="F291" i="13" s="1"/>
  <c r="F332" i="13" a="1"/>
  <c r="F332" i="13" s="1"/>
  <c r="O3816" i="13" s="1"/>
  <c r="F360" i="13" a="1"/>
  <c r="F360" i="13" s="1"/>
  <c r="O3703" i="13" s="1"/>
  <c r="F373" i="13" a="1"/>
  <c r="F373" i="13" s="1"/>
  <c r="O3046" i="13" s="1"/>
  <c r="F387" i="13" a="1"/>
  <c r="F387" i="13" s="1"/>
  <c r="O2050" i="13" s="1"/>
  <c r="F401" i="13" a="1"/>
  <c r="F401" i="13" s="1"/>
  <c r="F429" i="13" a="1"/>
  <c r="F429" i="13" s="1"/>
  <c r="O46" i="13" s="1"/>
  <c r="F442" i="13" a="1"/>
  <c r="F442" i="13" s="1"/>
  <c r="O3702" i="13" s="1"/>
  <c r="F471" i="13" a="1"/>
  <c r="F471" i="13" s="1"/>
  <c r="F486" i="13" a="1"/>
  <c r="F486" i="13" s="1"/>
  <c r="O1872" i="13" s="1"/>
  <c r="F500" i="13" a="1"/>
  <c r="F500" i="13" s="1"/>
  <c r="O3694" i="13" s="1"/>
  <c r="F544" i="13" a="1"/>
  <c r="F544" i="13" s="1"/>
  <c r="O3119" i="13" s="1"/>
  <c r="F614" i="13" a="1"/>
  <c r="F614" i="13" s="1"/>
  <c r="O3671" i="13" s="1"/>
  <c r="F685" i="13" a="1"/>
  <c r="F685" i="13" s="1"/>
  <c r="O3109" i="13" s="1"/>
  <c r="F746" i="13" a="1"/>
  <c r="F746" i="13" s="1"/>
  <c r="O2092" i="13" s="1"/>
  <c r="F789" i="13" a="1"/>
  <c r="F789" i="13" s="1"/>
  <c r="O207" i="13" s="1"/>
  <c r="F832" i="13" a="1"/>
  <c r="F832" i="13" s="1"/>
  <c r="O3340" i="13" s="1"/>
  <c r="G573" i="13" a="1"/>
  <c r="G573" i="13" s="1"/>
  <c r="P1825" i="13" s="1"/>
  <c r="G816" i="13" a="1"/>
  <c r="G816" i="13" s="1"/>
  <c r="P3122" i="13" s="1"/>
  <c r="F816" i="13" a="1"/>
  <c r="F816" i="13" s="1"/>
  <c r="O3122" i="13" s="1"/>
  <c r="G796" i="13" a="1"/>
  <c r="G796" i="13" s="1"/>
  <c r="P3136" i="13" s="1"/>
  <c r="F796" i="13" a="1"/>
  <c r="F796" i="13" s="1"/>
  <c r="O3136" i="13" s="1"/>
  <c r="F776" i="13" a="1"/>
  <c r="F776" i="13" s="1"/>
  <c r="O2113" i="13" s="1"/>
  <c r="G776" i="13" a="1"/>
  <c r="G776" i="13" s="1"/>
  <c r="P2113" i="13" s="1"/>
  <c r="F756" i="13" a="1"/>
  <c r="F756" i="13" s="1"/>
  <c r="O3468" i="13" s="1"/>
  <c r="G756" i="13" a="1"/>
  <c r="G756" i="13" s="1"/>
  <c r="P3468" i="13" s="1"/>
  <c r="G736" i="13" a="1"/>
  <c r="G736" i="13" s="1"/>
  <c r="F736" i="13" a="1"/>
  <c r="F736" i="13" s="1"/>
  <c r="G696" i="13" a="1"/>
  <c r="G696" i="13" s="1"/>
  <c r="P2408" i="13" s="1"/>
  <c r="G676" i="13" a="1"/>
  <c r="G676" i="13" s="1"/>
  <c r="P4208" i="13" s="1"/>
  <c r="F676" i="13" a="1"/>
  <c r="F676" i="13" s="1"/>
  <c r="O4208" i="13" s="1"/>
  <c r="G656" i="13" a="1"/>
  <c r="G656" i="13" s="1"/>
  <c r="P3115" i="13" s="1"/>
  <c r="F656" i="13" a="1"/>
  <c r="F656" i="13" s="1"/>
  <c r="O3115" i="13" s="1"/>
  <c r="G616" i="13" a="1"/>
  <c r="G616" i="13" s="1"/>
  <c r="P3673" i="13" s="1"/>
  <c r="F616" i="13" a="1"/>
  <c r="F616" i="13" s="1"/>
  <c r="O3673" i="13" s="1"/>
  <c r="G596" i="13" a="1"/>
  <c r="G596" i="13" s="1"/>
  <c r="P3653" i="13" s="1"/>
  <c r="G516" i="13" a="1"/>
  <c r="G516" i="13" s="1"/>
  <c r="P2540" i="13" s="1"/>
  <c r="G496" i="13" a="1"/>
  <c r="G496" i="13" s="1"/>
  <c r="P3073" i="13" s="1"/>
  <c r="G476" i="13" a="1"/>
  <c r="G476" i="13" s="1"/>
  <c r="G376" i="13" a="1"/>
  <c r="G376" i="13" s="1"/>
  <c r="P100" i="13" s="1"/>
  <c r="F376" i="13" a="1"/>
  <c r="F376" i="13" s="1"/>
  <c r="O100" i="13" s="1"/>
  <c r="G356" i="13" a="1"/>
  <c r="G356" i="13" s="1"/>
  <c r="P2057" i="13" s="1"/>
  <c r="F356" i="13" a="1"/>
  <c r="F356" i="13" s="1"/>
  <c r="O2057" i="13" s="1"/>
  <c r="G236" i="13" a="1"/>
  <c r="G236" i="13" s="1"/>
  <c r="P2416" i="13" s="1"/>
  <c r="F236" i="13" a="1"/>
  <c r="F236" i="13" s="1"/>
  <c r="O2416" i="13" s="1"/>
  <c r="G216" i="13" a="1"/>
  <c r="G216" i="13" s="1"/>
  <c r="P2521" i="13" s="1"/>
  <c r="F216" i="13" a="1"/>
  <c r="F216" i="13" s="1"/>
  <c r="O2521" i="13" s="1"/>
  <c r="G36" i="13" a="1"/>
  <c r="G36" i="13" s="1"/>
  <c r="P3805" i="13" s="1"/>
  <c r="F4" i="13" a="1"/>
  <c r="F4" i="13" s="1"/>
  <c r="O3217" i="13" s="1"/>
  <c r="F15" i="13" a="1"/>
  <c r="F15" i="13" s="1"/>
  <c r="O2754" i="13" s="1"/>
  <c r="F27" i="13" a="1"/>
  <c r="F27" i="13" s="1"/>
  <c r="O2753" i="13" s="1"/>
  <c r="F62" i="13" a="1"/>
  <c r="F62" i="13" s="1"/>
  <c r="F97" i="13" a="1"/>
  <c r="F97" i="13" s="1"/>
  <c r="O3864" i="13" s="1"/>
  <c r="F123" i="13" a="1"/>
  <c r="F123" i="13" s="1"/>
  <c r="O3272" i="13" s="1"/>
  <c r="F162" i="13" a="1"/>
  <c r="F162" i="13" s="1"/>
  <c r="O2399" i="13" s="1"/>
  <c r="F226" i="13" a="1"/>
  <c r="F226" i="13" s="1"/>
  <c r="O3878" i="13" s="1"/>
  <c r="F239" i="13" a="1"/>
  <c r="F239" i="13" s="1"/>
  <c r="O1880" i="13" s="1"/>
  <c r="F278" i="13" a="1"/>
  <c r="F278" i="13" s="1"/>
  <c r="O3923" i="13" s="1"/>
  <c r="F292" i="13" a="1"/>
  <c r="F292" i="13" s="1"/>
  <c r="O2509" i="13" s="1"/>
  <c r="F305" i="13" a="1"/>
  <c r="F305" i="13" s="1"/>
  <c r="O2496" i="13" s="1"/>
  <c r="F319" i="13" a="1"/>
  <c r="F319" i="13" s="1"/>
  <c r="O1857" i="13" s="1"/>
  <c r="F347" i="13" a="1"/>
  <c r="F347" i="13" s="1"/>
  <c r="F388" i="13" a="1"/>
  <c r="F388" i="13" s="1"/>
  <c r="O4006" i="13" s="1"/>
  <c r="F415" i="13" a="1"/>
  <c r="F415" i="13" s="1"/>
  <c r="O3524" i="13" s="1"/>
  <c r="F443" i="13" a="1"/>
  <c r="F443" i="13" s="1"/>
  <c r="O2417" i="13" s="1"/>
  <c r="F487" i="13" a="1"/>
  <c r="F487" i="13" s="1"/>
  <c r="O3012" i="13" s="1"/>
  <c r="F501" i="13" a="1"/>
  <c r="F501" i="13" s="1"/>
  <c r="O3707" i="13" s="1"/>
  <c r="F530" i="13" a="1"/>
  <c r="F530" i="13" s="1"/>
  <c r="O3106" i="13" s="1"/>
  <c r="F561" i="13" a="1"/>
  <c r="F561" i="13" s="1"/>
  <c r="O90" i="13" s="1"/>
  <c r="F580" i="13" a="1"/>
  <c r="F580" i="13" s="1"/>
  <c r="O3063" i="13" s="1"/>
  <c r="F596" i="13" a="1"/>
  <c r="F596" i="13" s="1"/>
  <c r="O3653" i="13" s="1"/>
  <c r="F659" i="13" a="1"/>
  <c r="F659" i="13" s="1"/>
  <c r="O4207" i="13" s="1"/>
  <c r="F791" i="13" a="1"/>
  <c r="F791" i="13" s="1"/>
  <c r="O208" i="13" s="1"/>
  <c r="F835" i="13" a="1"/>
  <c r="F835" i="13" s="1"/>
  <c r="O3343" i="13" s="1"/>
  <c r="G41" i="13" a="1"/>
  <c r="G41" i="13" s="1"/>
  <c r="P3839" i="13" s="1"/>
  <c r="G811" i="13" a="1"/>
  <c r="G811" i="13" s="1"/>
  <c r="P3152" i="13" s="1"/>
  <c r="F811" i="13" a="1"/>
  <c r="F811" i="13" s="1"/>
  <c r="O3152" i="13" s="1"/>
  <c r="G550" i="13" a="1"/>
  <c r="G550" i="13" s="1"/>
  <c r="P2466" i="13" s="1"/>
  <c r="F550" i="13" a="1"/>
  <c r="F550" i="13" s="1"/>
  <c r="O2466" i="13" s="1"/>
  <c r="G470" i="13" a="1"/>
  <c r="G470" i="13" s="1"/>
  <c r="P1873" i="13" s="1"/>
  <c r="G838" i="13" a="1"/>
  <c r="G838" i="13" s="1"/>
  <c r="P3351" i="13" s="1"/>
  <c r="F838" i="13" a="1"/>
  <c r="F838" i="13" s="1"/>
  <c r="O3351" i="13" s="1"/>
  <c r="G818" i="13" a="1"/>
  <c r="G818" i="13" s="1"/>
  <c r="P3127" i="13" s="1"/>
  <c r="G798" i="13" a="1"/>
  <c r="G798" i="13" s="1"/>
  <c r="P3138" i="13" s="1"/>
  <c r="G778" i="13" a="1"/>
  <c r="G778" i="13" s="1"/>
  <c r="P2115" i="13" s="1"/>
  <c r="F778" i="13" a="1"/>
  <c r="F778" i="13" s="1"/>
  <c r="O2115" i="13" s="1"/>
  <c r="G758" i="13" a="1"/>
  <c r="G758" i="13" s="1"/>
  <c r="F758" i="13" a="1"/>
  <c r="F758" i="13" s="1"/>
  <c r="G738" i="13" a="1"/>
  <c r="G738" i="13" s="1"/>
  <c r="G718" i="13" a="1"/>
  <c r="G718" i="13" s="1"/>
  <c r="P3854" i="13" s="1"/>
  <c r="F718" i="13" a="1"/>
  <c r="F718" i="13" s="1"/>
  <c r="O3854" i="13" s="1"/>
  <c r="G698" i="13" a="1"/>
  <c r="G698" i="13" s="1"/>
  <c r="P3857" i="13" s="1"/>
  <c r="F698" i="13" a="1"/>
  <c r="F698" i="13" s="1"/>
  <c r="O3857" i="13" s="1"/>
  <c r="G657" i="13" a="1"/>
  <c r="G657" i="13" s="1"/>
  <c r="P3156" i="13" s="1"/>
  <c r="G637" i="13" a="1"/>
  <c r="G637" i="13" s="1"/>
  <c r="P153" i="13" s="1"/>
  <c r="F637" i="13" a="1"/>
  <c r="F637" i="13" s="1"/>
  <c r="O153" i="13" s="1"/>
  <c r="G617" i="13" a="1"/>
  <c r="G617" i="13" s="1"/>
  <c r="P3674" i="13" s="1"/>
  <c r="F617" i="13" a="1"/>
  <c r="F617" i="13" s="1"/>
  <c r="O3674" i="13" s="1"/>
  <c r="G597" i="13" a="1"/>
  <c r="G597" i="13" s="1"/>
  <c r="P3654" i="13" s="1"/>
  <c r="G577" i="13" a="1"/>
  <c r="G577" i="13" s="1"/>
  <c r="P3060" i="13" s="1"/>
  <c r="G517" i="13" a="1"/>
  <c r="G517" i="13" s="1"/>
  <c r="G477" i="13" a="1"/>
  <c r="G477" i="13" s="1"/>
  <c r="P3688" i="13" s="1"/>
  <c r="G297" i="13" a="1"/>
  <c r="G297" i="13" s="1"/>
  <c r="P3921" i="13" s="1"/>
  <c r="F297" i="13" a="1"/>
  <c r="F297" i="13" s="1"/>
  <c r="O3921" i="13" s="1"/>
  <c r="G795" i="13" a="1"/>
  <c r="G795" i="13" s="1"/>
  <c r="P2617" i="13" s="1"/>
  <c r="F795" i="13" a="1"/>
  <c r="F795" i="13" s="1"/>
  <c r="O2617" i="13" s="1"/>
  <c r="G775" i="13" a="1"/>
  <c r="G775" i="13" s="1"/>
  <c r="P2112" i="13" s="1"/>
  <c r="F775" i="13" a="1"/>
  <c r="F775" i="13" s="1"/>
  <c r="O2112" i="13" s="1"/>
  <c r="G755" i="13" a="1"/>
  <c r="G755" i="13" s="1"/>
  <c r="P3479" i="13" s="1"/>
  <c r="F755" i="13" a="1"/>
  <c r="F755" i="13" s="1"/>
  <c r="O3479" i="13" s="1"/>
  <c r="G735" i="13" a="1"/>
  <c r="G735" i="13" s="1"/>
  <c r="P3108" i="13" s="1"/>
  <c r="F735" i="13" a="1"/>
  <c r="F735" i="13" s="1"/>
  <c r="O3108" i="13" s="1"/>
  <c r="G715" i="13" a="1"/>
  <c r="G715" i="13" s="1"/>
  <c r="F715" i="13" a="1"/>
  <c r="F715" i="13" s="1"/>
  <c r="G695" i="13" a="1"/>
  <c r="G695" i="13" s="1"/>
  <c r="P4048" i="13" s="1"/>
  <c r="F695" i="13" a="1"/>
  <c r="F695" i="13" s="1"/>
  <c r="O4048" i="13" s="1"/>
  <c r="G655" i="13" a="1"/>
  <c r="G655" i="13" s="1"/>
  <c r="P3114" i="13" s="1"/>
  <c r="G635" i="13" a="1"/>
  <c r="G635" i="13" s="1"/>
  <c r="P152" i="13" s="1"/>
  <c r="F635" i="13" a="1"/>
  <c r="F635" i="13" s="1"/>
  <c r="O152" i="13" s="1"/>
  <c r="G615" i="13" a="1"/>
  <c r="G615" i="13" s="1"/>
  <c r="P3672" i="13" s="1"/>
  <c r="F615" i="13" a="1"/>
  <c r="F615" i="13" s="1"/>
  <c r="O3672" i="13" s="1"/>
  <c r="F555" i="13" a="1"/>
  <c r="F555" i="13" s="1"/>
  <c r="O2423" i="13" s="1"/>
  <c r="G555" i="13" a="1"/>
  <c r="G555" i="13" s="1"/>
  <c r="P2423" i="13" s="1"/>
  <c r="G515" i="13" a="1"/>
  <c r="G515" i="13" s="1"/>
  <c r="P2485" i="13" s="1"/>
  <c r="G495" i="13" a="1"/>
  <c r="G495" i="13" s="1"/>
  <c r="P3072" i="13" s="1"/>
  <c r="F495" i="13" a="1"/>
  <c r="F495" i="13" s="1"/>
  <c r="O3072" i="13" s="1"/>
  <c r="G435" i="13" a="1"/>
  <c r="G435" i="13" s="1"/>
  <c r="P4004" i="13" s="1"/>
  <c r="G395" i="13" a="1"/>
  <c r="G395" i="13" s="1"/>
  <c r="P2983" i="13" s="1"/>
  <c r="G335" i="13" a="1"/>
  <c r="G335" i="13" s="1"/>
  <c r="G215" i="13" a="1"/>
  <c r="G215" i="13" s="1"/>
  <c r="P2520" i="13" s="1"/>
  <c r="G155" i="13" a="1"/>
  <c r="G155" i="13" s="1"/>
  <c r="P2392" i="13" s="1"/>
  <c r="F155" i="13" a="1"/>
  <c r="F155" i="13" s="1"/>
  <c r="O2392" i="13" s="1"/>
  <c r="G75" i="13" a="1"/>
  <c r="G75" i="13" s="1"/>
  <c r="P1955" i="13" s="1"/>
  <c r="F28" i="13" a="1"/>
  <c r="F28" i="13" s="1"/>
  <c r="O3391" i="13" s="1"/>
  <c r="F51" i="13" a="1"/>
  <c r="F51" i="13" s="1"/>
  <c r="O3091" i="13" s="1"/>
  <c r="F74" i="13" a="1"/>
  <c r="F74" i="13" s="1"/>
  <c r="O3017" i="13" s="1"/>
  <c r="F86" i="13" a="1"/>
  <c r="F86" i="13" s="1"/>
  <c r="O1967" i="13" s="1"/>
  <c r="F98" i="13" a="1"/>
  <c r="F98" i="13" s="1"/>
  <c r="O1900" i="13" s="1"/>
  <c r="F111" i="13" a="1"/>
  <c r="F111" i="13" s="1"/>
  <c r="O3285" i="13" s="1"/>
  <c r="F150" i="13" a="1"/>
  <c r="F150" i="13" s="1"/>
  <c r="O2603" i="13" s="1"/>
  <c r="F175" i="13" a="1"/>
  <c r="F175" i="13" s="1"/>
  <c r="O3876" i="13" s="1"/>
  <c r="F189" i="13" a="1"/>
  <c r="F189" i="13" s="1"/>
  <c r="O248" i="13" s="1"/>
  <c r="F214" i="13" a="1"/>
  <c r="F214" i="13" s="1"/>
  <c r="O2519" i="13" s="1"/>
  <c r="F227" i="13" a="1"/>
  <c r="F227" i="13" s="1"/>
  <c r="O98" i="13" s="1"/>
  <c r="F253" i="13" a="1"/>
  <c r="F253" i="13" s="1"/>
  <c r="O1920" i="13" s="1"/>
  <c r="F266" i="13" a="1"/>
  <c r="F266" i="13" s="1"/>
  <c r="O1922" i="13" s="1"/>
  <c r="F306" i="13" a="1"/>
  <c r="F306" i="13" s="1"/>
  <c r="O4201" i="13" s="1"/>
  <c r="F348" i="13" a="1"/>
  <c r="F348" i="13" s="1"/>
  <c r="O1833" i="13" s="1"/>
  <c r="F361" i="13" a="1"/>
  <c r="F361" i="13" s="1"/>
  <c r="O3704" i="13" s="1"/>
  <c r="F374" i="13" a="1"/>
  <c r="F374" i="13" s="1"/>
  <c r="O3053" i="13" s="1"/>
  <c r="F389" i="13" a="1"/>
  <c r="F389" i="13" s="1"/>
  <c r="O4012" i="13" s="1"/>
  <c r="F402" i="13" a="1"/>
  <c r="F402" i="13" s="1"/>
  <c r="F430" i="13" a="1"/>
  <c r="F430" i="13" s="1"/>
  <c r="O2474" i="13" s="1"/>
  <c r="F457" i="13" a="1"/>
  <c r="F457" i="13" s="1"/>
  <c r="F488" i="13" a="1"/>
  <c r="F488" i="13" s="1"/>
  <c r="F516" i="13" a="1"/>
  <c r="F516" i="13" s="1"/>
  <c r="O2540" i="13" s="1"/>
  <c r="F546" i="13" a="1"/>
  <c r="F546" i="13" s="1"/>
  <c r="F597" i="13" a="1"/>
  <c r="F597" i="13" s="1"/>
  <c r="O3654" i="13" s="1"/>
  <c r="F638" i="13" a="1"/>
  <c r="F638" i="13" s="1"/>
  <c r="O156" i="13" s="1"/>
  <c r="F660" i="13" a="1"/>
  <c r="F660" i="13" s="1"/>
  <c r="F687" i="13" a="1"/>
  <c r="F687" i="13" s="1"/>
  <c r="O3102" i="13" s="1"/>
  <c r="F716" i="13" a="1"/>
  <c r="F716" i="13" s="1"/>
  <c r="F839" i="13" a="1"/>
  <c r="F839" i="13" s="1"/>
  <c r="O3352" i="13" s="1"/>
  <c r="G113" i="13" a="1"/>
  <c r="G113" i="13" s="1"/>
  <c r="P3287" i="13" s="1"/>
  <c r="G636" i="13" a="1"/>
  <c r="G636" i="13" s="1"/>
  <c r="P154" i="13" s="1"/>
  <c r="G810" i="13" a="1"/>
  <c r="G810" i="13" s="1"/>
  <c r="P3150" i="13" s="1"/>
  <c r="F810" i="13" a="1"/>
  <c r="F810" i="13" s="1"/>
  <c r="O3150" i="13" s="1"/>
  <c r="G697" i="13" a="1"/>
  <c r="G697" i="13" s="1"/>
  <c r="P3499" i="13" s="1"/>
  <c r="G437" i="13" a="1"/>
  <c r="G437" i="13" s="1"/>
  <c r="P4013" i="13" s="1"/>
  <c r="F437" i="13" a="1"/>
  <c r="F437" i="13" s="1"/>
  <c r="O4013" i="13" s="1"/>
  <c r="G417" i="13" a="1"/>
  <c r="G417" i="13" s="1"/>
  <c r="P2060" i="13" s="1"/>
  <c r="G514" i="13" a="1"/>
  <c r="G514" i="13" s="1"/>
  <c r="P1879" i="13" s="1"/>
  <c r="G474" i="13" a="1"/>
  <c r="G474" i="13" s="1"/>
  <c r="P2539" i="13" s="1"/>
  <c r="G434" i="13" a="1"/>
  <c r="G434" i="13" s="1"/>
  <c r="P1834" i="13" s="1"/>
  <c r="F434" i="13" a="1"/>
  <c r="F434" i="13" s="1"/>
  <c r="O1834" i="13" s="1"/>
  <c r="G414" i="13" a="1"/>
  <c r="G414" i="13" s="1"/>
  <c r="P1843" i="13" s="1"/>
  <c r="F414" i="13" a="1"/>
  <c r="F414" i="13" s="1"/>
  <c r="O1843" i="13" s="1"/>
  <c r="G334" i="13" a="1"/>
  <c r="G334" i="13" s="1"/>
  <c r="P1864" i="13" s="1"/>
  <c r="G34" i="13" a="1"/>
  <c r="G34" i="13" s="1"/>
  <c r="P4095" i="13" s="1"/>
  <c r="F16" i="13" a="1"/>
  <c r="F16" i="13" s="1"/>
  <c r="O2748" i="13" s="1"/>
  <c r="F40" i="13" a="1"/>
  <c r="F40" i="13" s="1"/>
  <c r="O3807" i="13" s="1"/>
  <c r="F63" i="13" a="1"/>
  <c r="F63" i="13" s="1"/>
  <c r="F125" i="13" a="1"/>
  <c r="F125" i="13" s="1"/>
  <c r="O3278" i="13" s="1"/>
  <c r="F138" i="13" a="1"/>
  <c r="F138" i="13" s="1"/>
  <c r="O2867" i="13" s="1"/>
  <c r="F163" i="13" a="1"/>
  <c r="F163" i="13" s="1"/>
  <c r="O1835" i="13" s="1"/>
  <c r="F228" i="13" a="1"/>
  <c r="F228" i="13" s="1"/>
  <c r="F241" i="13" a="1"/>
  <c r="F241" i="13" s="1"/>
  <c r="O1858" i="13" s="1"/>
  <c r="F279" i="13" a="1"/>
  <c r="F279" i="13" s="1"/>
  <c r="O285" i="13" s="1"/>
  <c r="F293" i="13" a="1"/>
  <c r="F293" i="13" s="1"/>
  <c r="O2494" i="13" s="1"/>
  <c r="F307" i="13" a="1"/>
  <c r="F307" i="13" s="1"/>
  <c r="O4202" i="13" s="1"/>
  <c r="F320" i="13" a="1"/>
  <c r="F320" i="13" s="1"/>
  <c r="O1838" i="13" s="1"/>
  <c r="F335" i="13" a="1"/>
  <c r="F335" i="13" s="1"/>
  <c r="F416" i="13" a="1"/>
  <c r="F416" i="13" s="1"/>
  <c r="O3526" i="13" s="1"/>
  <c r="F444" i="13" a="1"/>
  <c r="F444" i="13" s="1"/>
  <c r="O2464" i="13" s="1"/>
  <c r="F458" i="13" a="1"/>
  <c r="F458" i="13" s="1"/>
  <c r="O3685" i="13" s="1"/>
  <c r="F502" i="13" a="1"/>
  <c r="F502" i="13" s="1"/>
  <c r="F563" i="13" a="1"/>
  <c r="F563" i="13" s="1"/>
  <c r="F582" i="13" a="1"/>
  <c r="F582" i="13" s="1"/>
  <c r="O3065" i="13" s="1"/>
  <c r="F619" i="13" a="1"/>
  <c r="F619" i="13" s="1"/>
  <c r="O3676" i="13" s="1"/>
  <c r="F661" i="13" a="1"/>
  <c r="F661" i="13" s="1"/>
  <c r="O3650" i="13" s="1"/>
  <c r="F752" i="13" a="1"/>
  <c r="F752" i="13" s="1"/>
  <c r="O1831" i="13" s="1"/>
  <c r="F798" i="13" a="1"/>
  <c r="F798" i="13" s="1"/>
  <c r="O3138" i="13" s="1"/>
  <c r="F840" i="13" a="1"/>
  <c r="F840" i="13" s="1"/>
  <c r="O3353" i="13" s="1"/>
  <c r="G403" i="13" a="1"/>
  <c r="G403" i="13" s="1"/>
  <c r="G137" i="13" a="1"/>
  <c r="G137" i="13" s="1"/>
  <c r="P247" i="13" s="1"/>
  <c r="G574" i="13" a="1"/>
  <c r="G574" i="13" s="1"/>
  <c r="F574" i="13" a="1"/>
  <c r="F574" i="13" s="1"/>
  <c r="G793" i="13" a="1"/>
  <c r="G793" i="13" s="1"/>
  <c r="P3818" i="13" s="1"/>
  <c r="F793" i="13" a="1"/>
  <c r="F793" i="13" s="1"/>
  <c r="O3818" i="13" s="1"/>
  <c r="G773" i="13" a="1"/>
  <c r="G773" i="13" s="1"/>
  <c r="P2110" i="13" s="1"/>
  <c r="F773" i="13" a="1"/>
  <c r="F773" i="13" s="1"/>
  <c r="O2110" i="13" s="1"/>
  <c r="F613" i="13" a="1"/>
  <c r="F613" i="13" s="1"/>
  <c r="O3670" i="13" s="1"/>
  <c r="G613" i="13" a="1"/>
  <c r="G613" i="13" s="1"/>
  <c r="P3670" i="13" s="1"/>
  <c r="G593" i="13" a="1"/>
  <c r="G593" i="13" s="1"/>
  <c r="P3058" i="13" s="1"/>
  <c r="F593" i="13" a="1"/>
  <c r="F593" i="13" s="1"/>
  <c r="O3058" i="13" s="1"/>
  <c r="G553" i="13" a="1"/>
  <c r="G553" i="13" s="1"/>
  <c r="F553" i="13" a="1"/>
  <c r="F553" i="13" s="1"/>
  <c r="F533" i="13" a="1"/>
  <c r="F533" i="13" s="1"/>
  <c r="G533" i="13" a="1"/>
  <c r="G533" i="13" s="1"/>
  <c r="G513" i="13" a="1"/>
  <c r="G513" i="13" s="1"/>
  <c r="P1878" i="13" s="1"/>
  <c r="G433" i="13" a="1"/>
  <c r="G433" i="13" s="1"/>
  <c r="P244" i="13" s="1"/>
  <c r="F213" i="13" a="1"/>
  <c r="F213" i="13" s="1"/>
  <c r="O2518" i="13" s="1"/>
  <c r="G213" i="13" a="1"/>
  <c r="G213" i="13" s="1"/>
  <c r="P2518" i="13" s="1"/>
  <c r="F6" i="13" a="1"/>
  <c r="F6" i="13" s="1"/>
  <c r="F64" i="13" a="1"/>
  <c r="F64" i="13" s="1"/>
  <c r="O2612" i="13" s="1"/>
  <c r="F75" i="13" a="1"/>
  <c r="F75" i="13" s="1"/>
  <c r="O1955" i="13" s="1"/>
  <c r="F87" i="13" a="1"/>
  <c r="F87" i="13" s="1"/>
  <c r="O1968" i="13" s="1"/>
  <c r="F151" i="13" a="1"/>
  <c r="F151" i="13" s="1"/>
  <c r="O2018" i="13" s="1"/>
  <c r="F164" i="13" a="1"/>
  <c r="F164" i="13" s="1"/>
  <c r="O2493" i="13" s="1"/>
  <c r="F190" i="13" a="1"/>
  <c r="F190" i="13" s="1"/>
  <c r="O249" i="13" s="1"/>
  <c r="F203" i="13" a="1"/>
  <c r="F203" i="13" s="1"/>
  <c r="O1942" i="13" s="1"/>
  <c r="F215" i="13" a="1"/>
  <c r="F215" i="13" s="1"/>
  <c r="O2520" i="13" s="1"/>
  <c r="F254" i="13" a="1"/>
  <c r="F254" i="13" s="1"/>
  <c r="O1921" i="13" s="1"/>
  <c r="F267" i="13" a="1"/>
  <c r="F267" i="13" s="1"/>
  <c r="O1923" i="13" s="1"/>
  <c r="F280" i="13" a="1"/>
  <c r="F280" i="13" s="1"/>
  <c r="O288" i="13" s="1"/>
  <c r="F308" i="13" a="1"/>
  <c r="F308" i="13" s="1"/>
  <c r="O3961" i="13" s="1"/>
  <c r="F322" i="13" a="1"/>
  <c r="F322" i="13" s="1"/>
  <c r="O2497" i="13" s="1"/>
  <c r="F349" i="13" a="1"/>
  <c r="F349" i="13" s="1"/>
  <c r="O2480" i="13" s="1"/>
  <c r="F362" i="13" a="1"/>
  <c r="F362" i="13" s="1"/>
  <c r="O3705" i="13" s="1"/>
  <c r="F375" i="13" a="1"/>
  <c r="F375" i="13" s="1"/>
  <c r="O122" i="13" s="1"/>
  <c r="F390" i="13" a="1"/>
  <c r="F390" i="13" s="1"/>
  <c r="O2015" i="13" s="1"/>
  <c r="F404" i="13" a="1"/>
  <c r="F404" i="13" s="1"/>
  <c r="F431" i="13" a="1"/>
  <c r="F431" i="13" s="1"/>
  <c r="O2470" i="13" s="1"/>
  <c r="F459" i="13" a="1"/>
  <c r="F459" i="13" s="1"/>
  <c r="O3686" i="13" s="1"/>
  <c r="F474" i="13" a="1"/>
  <c r="F474" i="13" s="1"/>
  <c r="O2539" i="13" s="1"/>
  <c r="F489" i="13" a="1"/>
  <c r="F489" i="13" s="1"/>
  <c r="O3689" i="13" s="1"/>
  <c r="F503" i="13" a="1"/>
  <c r="F503" i="13" s="1"/>
  <c r="O1874" i="13" s="1"/>
  <c r="F517" i="13" a="1"/>
  <c r="F517" i="13" s="1"/>
  <c r="F547" i="13" a="1"/>
  <c r="F547" i="13" s="1"/>
  <c r="F564" i="13" a="1"/>
  <c r="F564" i="13" s="1"/>
  <c r="F600" i="13" a="1"/>
  <c r="F600" i="13" s="1"/>
  <c r="O3657" i="13" s="1"/>
  <c r="F639" i="13" a="1"/>
  <c r="F639" i="13" s="1"/>
  <c r="O148" i="13" s="1"/>
  <c r="F662" i="13" a="1"/>
  <c r="F662" i="13" s="1"/>
  <c r="O3649" i="13" s="1"/>
  <c r="F690" i="13" a="1"/>
  <c r="F690" i="13" s="1"/>
  <c r="O3853" i="13" s="1"/>
  <c r="F717" i="13" a="1"/>
  <c r="F717" i="13" s="1"/>
  <c r="O4043" i="13" s="1"/>
  <c r="F753" i="13" a="1"/>
  <c r="F753" i="13" s="1"/>
  <c r="O3480" i="13" s="1"/>
  <c r="G126" i="13" a="1"/>
  <c r="G126" i="13" s="1"/>
  <c r="P2393" i="13" s="1"/>
  <c r="G640" i="13" a="1"/>
  <c r="G640" i="13" s="1"/>
  <c r="P223" i="13" s="1"/>
  <c r="G731" i="13" a="1"/>
  <c r="G731" i="13" s="1"/>
  <c r="P2719" i="13" s="1"/>
  <c r="F750" i="13" a="1"/>
  <c r="F750" i="13" s="1"/>
  <c r="O3858" i="13" s="1"/>
  <c r="G750" i="13" a="1"/>
  <c r="G750" i="13" s="1"/>
  <c r="P3858" i="13" s="1"/>
  <c r="G658" i="13" a="1"/>
  <c r="G658" i="13" s="1"/>
  <c r="G837" i="13" a="1"/>
  <c r="G837" i="13" s="1"/>
  <c r="P3350" i="13" s="1"/>
  <c r="F837" i="13" a="1"/>
  <c r="F837" i="13" s="1"/>
  <c r="O3350" i="13" s="1"/>
  <c r="G817" i="13" a="1"/>
  <c r="G817" i="13" s="1"/>
  <c r="P3124" i="13" s="1"/>
  <c r="F817" i="13" a="1"/>
  <c r="F817" i="13" s="1"/>
  <c r="O3124" i="13" s="1"/>
  <c r="G797" i="13" a="1"/>
  <c r="G797" i="13" s="1"/>
  <c r="P3137" i="13" s="1"/>
  <c r="F797" i="13" a="1"/>
  <c r="F797" i="13" s="1"/>
  <c r="O3137" i="13" s="1"/>
  <c r="G777" i="13" a="1"/>
  <c r="G777" i="13" s="1"/>
  <c r="P2114" i="13" s="1"/>
  <c r="F777" i="13" a="1"/>
  <c r="F777" i="13" s="1"/>
  <c r="O2114" i="13" s="1"/>
  <c r="G737" i="13" a="1"/>
  <c r="G737" i="13" s="1"/>
  <c r="G834" i="13" a="1"/>
  <c r="G834" i="13" s="1"/>
  <c r="P3342" i="13" s="1"/>
  <c r="F834" i="13" a="1"/>
  <c r="F834" i="13" s="1"/>
  <c r="O3342" i="13" s="1"/>
  <c r="F814" i="13" a="1"/>
  <c r="F814" i="13" s="1"/>
  <c r="O3135" i="13" s="1"/>
  <c r="G814" i="13" a="1"/>
  <c r="G814" i="13" s="1"/>
  <c r="P3135" i="13" s="1"/>
  <c r="G794" i="13" a="1"/>
  <c r="G794" i="13" s="1"/>
  <c r="P2361" i="13" s="1"/>
  <c r="F794" i="13" a="1"/>
  <c r="F794" i="13" s="1"/>
  <c r="O2361" i="13" s="1"/>
  <c r="G774" i="13" a="1"/>
  <c r="G774" i="13" s="1"/>
  <c r="P2111" i="13" s="1"/>
  <c r="F774" i="13" a="1"/>
  <c r="F774" i="13" s="1"/>
  <c r="O2111" i="13" s="1"/>
  <c r="G754" i="13" a="1"/>
  <c r="G754" i="13" s="1"/>
  <c r="P3478" i="13" s="1"/>
  <c r="F754" i="13" a="1"/>
  <c r="F754" i="13" s="1"/>
  <c r="O3478" i="13" s="1"/>
  <c r="G734" i="13" a="1"/>
  <c r="G734" i="13" s="1"/>
  <c r="F734" i="13" a="1"/>
  <c r="F734" i="13" s="1"/>
  <c r="G714" i="13" a="1"/>
  <c r="G714" i="13" s="1"/>
  <c r="G694" i="13" a="1"/>
  <c r="G694" i="13" s="1"/>
  <c r="P2467" i="13" s="1"/>
  <c r="F694" i="13" a="1"/>
  <c r="F694" i="13" s="1"/>
  <c r="O2467" i="13" s="1"/>
  <c r="G674" i="13" a="1"/>
  <c r="G674" i="13" s="1"/>
  <c r="P1827" i="13" s="1"/>
  <c r="F674" i="13" a="1"/>
  <c r="F674" i="13" s="1"/>
  <c r="O1827" i="13" s="1"/>
  <c r="G654" i="13" a="1"/>
  <c r="G654" i="13" s="1"/>
  <c r="P3105" i="13" s="1"/>
  <c r="F654" i="13" a="1"/>
  <c r="F654" i="13" s="1"/>
  <c r="O3105" i="13" s="1"/>
  <c r="F733" i="13" a="1"/>
  <c r="F733" i="13" s="1"/>
  <c r="O2181" i="13" s="1"/>
  <c r="G733" i="13" a="1"/>
  <c r="G733" i="13" s="1"/>
  <c r="P2181" i="13" s="1"/>
  <c r="G713" i="13" a="1"/>
  <c r="G713" i="13" s="1"/>
  <c r="G693" i="13" a="1"/>
  <c r="G693" i="13" s="1"/>
  <c r="P2221" i="13" s="1"/>
  <c r="F693" i="13" a="1"/>
  <c r="F693" i="13" s="1"/>
  <c r="O2221" i="13" s="1"/>
  <c r="G673" i="13" a="1"/>
  <c r="G673" i="13" s="1"/>
  <c r="P3112" i="13" s="1"/>
  <c r="F673" i="13" a="1"/>
  <c r="F673" i="13" s="1"/>
  <c r="O3112" i="13" s="1"/>
  <c r="G653" i="13" a="1"/>
  <c r="G653" i="13" s="1"/>
  <c r="F653" i="13" a="1"/>
  <c r="F653" i="13" s="1"/>
  <c r="G473" i="13" a="1"/>
  <c r="G473" i="13" s="1"/>
  <c r="P2027" i="13" s="1"/>
  <c r="F333" i="13" a="1"/>
  <c r="F333" i="13" s="1"/>
  <c r="G333" i="13" a="1"/>
  <c r="G333" i="13" s="1"/>
  <c r="G812" i="13" a="1"/>
  <c r="G812" i="13" s="1"/>
  <c r="P3155" i="13" s="1"/>
  <c r="F812" i="13" a="1"/>
  <c r="F812" i="13" s="1"/>
  <c r="O3155" i="13" s="1"/>
  <c r="F792" i="13" a="1"/>
  <c r="F792" i="13" s="1"/>
  <c r="O210" i="13" s="1"/>
  <c r="G792" i="13" a="1"/>
  <c r="G792" i="13" s="1"/>
  <c r="P210" i="13" s="1"/>
  <c r="G772" i="13" a="1"/>
  <c r="G772" i="13" s="1"/>
  <c r="P2109" i="13" s="1"/>
  <c r="G732" i="13" a="1"/>
  <c r="G732" i="13" s="1"/>
  <c r="P2721" i="13" s="1"/>
  <c r="F732" i="13" a="1"/>
  <c r="F732" i="13" s="1"/>
  <c r="O2721" i="13" s="1"/>
  <c r="G712" i="13" a="1"/>
  <c r="G712" i="13" s="1"/>
  <c r="F712" i="13" a="1"/>
  <c r="F712" i="13" s="1"/>
  <c r="G692" i="13" a="1"/>
  <c r="G692" i="13" s="1"/>
  <c r="P1994" i="13" s="1"/>
  <c r="F692" i="13" a="1"/>
  <c r="F692" i="13" s="1"/>
  <c r="O1994" i="13" s="1"/>
  <c r="G632" i="13" a="1"/>
  <c r="G632" i="13" s="1"/>
  <c r="P150" i="13" s="1"/>
  <c r="G532" i="13" a="1"/>
  <c r="G532" i="13" s="1"/>
  <c r="P3693" i="13" s="1"/>
  <c r="F472" i="13" a="1"/>
  <c r="F472" i="13" s="1"/>
  <c r="O2022" i="13" s="1"/>
  <c r="G392" i="13" a="1"/>
  <c r="G392" i="13" s="1"/>
  <c r="P2982" i="13" s="1"/>
  <c r="G372" i="13" a="1"/>
  <c r="G372" i="13" s="1"/>
  <c r="P3049" i="13" s="1"/>
  <c r="G352" i="13" a="1"/>
  <c r="G352" i="13" s="1"/>
  <c r="P2053" i="13" s="1"/>
  <c r="G132" i="13" a="1"/>
  <c r="G132" i="13" s="1"/>
  <c r="P1849" i="13" s="1"/>
  <c r="F132" i="13" a="1"/>
  <c r="F132" i="13" s="1"/>
  <c r="O1849" i="13" s="1"/>
  <c r="G112" i="13" a="1"/>
  <c r="G112" i="13" s="1"/>
  <c r="P3286" i="13" s="1"/>
  <c r="F112" i="13" a="1"/>
  <c r="F112" i="13" s="1"/>
  <c r="O3286" i="13" s="1"/>
  <c r="G72" i="13" a="1"/>
  <c r="G72" i="13" s="1"/>
  <c r="P2907" i="13" s="1"/>
  <c r="F17" i="13" a="1"/>
  <c r="F17" i="13" s="1"/>
  <c r="O2026" i="13" s="1"/>
  <c r="F88" i="13" a="1"/>
  <c r="F88" i="13" s="1"/>
  <c r="O2020" i="13" s="1"/>
  <c r="F177" i="13" a="1"/>
  <c r="F177" i="13" s="1"/>
  <c r="O2602" i="13" s="1"/>
  <c r="F191" i="13" a="1"/>
  <c r="F191" i="13" s="1"/>
  <c r="O250" i="13" s="1"/>
  <c r="F230" i="13" a="1"/>
  <c r="F230" i="13" s="1"/>
  <c r="F242" i="13" a="1"/>
  <c r="F242" i="13" s="1"/>
  <c r="O1841" i="13" s="1"/>
  <c r="F268" i="13" a="1"/>
  <c r="F268" i="13" s="1"/>
  <c r="O1924" i="13" s="1"/>
  <c r="F294" i="13" a="1"/>
  <c r="F294" i="13" s="1"/>
  <c r="O2495" i="13" s="1"/>
  <c r="F336" i="13" a="1"/>
  <c r="F336" i="13" s="1"/>
  <c r="F417" i="13" a="1"/>
  <c r="F417" i="13" s="1"/>
  <c r="O2060" i="13" s="1"/>
  <c r="F445" i="13" a="1"/>
  <c r="F445" i="13" s="1"/>
  <c r="O3226" i="13" s="1"/>
  <c r="F475" i="13" a="1"/>
  <c r="F475" i="13" s="1"/>
  <c r="O2538" i="13" s="1"/>
  <c r="F518" i="13" a="1"/>
  <c r="F518" i="13" s="1"/>
  <c r="O27" i="13" s="1"/>
  <c r="F534" i="13" a="1"/>
  <c r="F534" i="13" s="1"/>
  <c r="O2476" i="13" s="1"/>
  <c r="F548" i="13" a="1"/>
  <c r="F548" i="13" s="1"/>
  <c r="F583" i="13" a="1"/>
  <c r="F583" i="13" s="1"/>
  <c r="O3066" i="13" s="1"/>
  <c r="F601" i="13" a="1"/>
  <c r="F601" i="13" s="1"/>
  <c r="O3658" i="13" s="1"/>
  <c r="F620" i="13" a="1"/>
  <c r="F620" i="13" s="1"/>
  <c r="O3677" i="13" s="1"/>
  <c r="F723" i="13" a="1"/>
  <c r="F723" i="13" s="1"/>
  <c r="F800" i="13" a="1"/>
  <c r="F800" i="13" s="1"/>
  <c r="O3123" i="13" s="1"/>
  <c r="F847" i="13" a="1"/>
  <c r="F847" i="13" s="1"/>
  <c r="O2727" i="13" s="1"/>
  <c r="G404" i="13" a="1"/>
  <c r="G404" i="13" s="1"/>
  <c r="X1000" i="2"/>
  <c r="X1007" i="2"/>
  <c r="X1002" i="2"/>
  <c r="X1003" i="2"/>
  <c r="X1006" i="2"/>
  <c r="X1004" i="2"/>
  <c r="X1005" i="2"/>
  <c r="X1008" i="2"/>
  <c r="X1009" i="2"/>
  <c r="X1010" i="2"/>
  <c r="X1016" i="2"/>
  <c r="X1017" i="2"/>
  <c r="X1018" i="2"/>
  <c r="X1011" i="2"/>
  <c r="X1013" i="2"/>
  <c r="X1014" i="2"/>
  <c r="X1012" i="2"/>
  <c r="X1015" i="2"/>
  <c r="X1022" i="2"/>
  <c r="X1023" i="2"/>
  <c r="X1026" i="2"/>
  <c r="X1019" i="2"/>
  <c r="X1020" i="2"/>
  <c r="X1021" i="2"/>
  <c r="X1025" i="2"/>
  <c r="X1024" i="2"/>
  <c r="X1027" i="2"/>
  <c r="X1028" i="2"/>
  <c r="X1029" i="2"/>
  <c r="X1030" i="2"/>
  <c r="X1031" i="2"/>
  <c r="X1032" i="2"/>
  <c r="X1033" i="2"/>
  <c r="X1034" i="2"/>
  <c r="X1037" i="2"/>
  <c r="X1038" i="2"/>
  <c r="X1039" i="2"/>
  <c r="X1035" i="2"/>
  <c r="X1036" i="2"/>
  <c r="X1051" i="2"/>
  <c r="Y1000" i="2"/>
  <c r="Y1007" i="2"/>
  <c r="Y1002" i="2"/>
  <c r="Y1003" i="2"/>
  <c r="Y1006" i="2"/>
  <c r="Y1004" i="2"/>
  <c r="Y1005" i="2"/>
  <c r="Y1008" i="2"/>
  <c r="Y1009" i="2"/>
  <c r="Y1010" i="2"/>
  <c r="Y1016" i="2"/>
  <c r="Y1017" i="2"/>
  <c r="Y1018" i="2"/>
  <c r="Y1011" i="2"/>
  <c r="Y1013" i="2"/>
  <c r="Y1014" i="2"/>
  <c r="Y1012" i="2"/>
  <c r="Y1015" i="2"/>
  <c r="Y1022" i="2"/>
  <c r="Y1023" i="2"/>
  <c r="Y1026" i="2"/>
  <c r="Y1019" i="2"/>
  <c r="Y1020" i="2"/>
  <c r="Y1021" i="2"/>
  <c r="Y1025" i="2"/>
  <c r="Y1024" i="2"/>
  <c r="Y1027" i="2"/>
  <c r="Y1028" i="2"/>
  <c r="Y1029" i="2"/>
  <c r="Y1030" i="2"/>
  <c r="Y1031" i="2"/>
  <c r="Y1032" i="2"/>
  <c r="Y1033" i="2"/>
  <c r="Y1034" i="2"/>
  <c r="Y1037" i="2"/>
  <c r="Y1038" i="2"/>
  <c r="Y1039" i="2"/>
  <c r="Y1035" i="2"/>
  <c r="Y1036" i="2"/>
  <c r="Y1051" i="2"/>
  <c r="Z1000" i="2"/>
  <c r="Z1007" i="2"/>
  <c r="Z1002" i="2"/>
  <c r="Z1003" i="2"/>
  <c r="Z1006" i="2"/>
  <c r="Z1004" i="2"/>
  <c r="Z1005" i="2"/>
  <c r="Z1008" i="2"/>
  <c r="Z1009" i="2"/>
  <c r="Z1010" i="2"/>
  <c r="Z1016" i="2"/>
  <c r="Z1017" i="2"/>
  <c r="Z1018" i="2"/>
  <c r="Z1011" i="2"/>
  <c r="Z1013" i="2"/>
  <c r="Z1014" i="2"/>
  <c r="Z1012" i="2"/>
  <c r="Z1015" i="2"/>
  <c r="Z1022" i="2"/>
  <c r="Z1023" i="2"/>
  <c r="Z1026" i="2"/>
  <c r="Z1019" i="2"/>
  <c r="Z1020" i="2"/>
  <c r="Z1021" i="2"/>
  <c r="Z1025" i="2"/>
  <c r="Z1024" i="2"/>
  <c r="Z1027" i="2"/>
  <c r="Z1028" i="2"/>
  <c r="Z1029" i="2"/>
  <c r="Z1030" i="2"/>
  <c r="Z1031" i="2"/>
  <c r="Z1032" i="2"/>
  <c r="Z1033" i="2"/>
  <c r="Z1034" i="2"/>
  <c r="Z1037" i="2"/>
  <c r="Z1038" i="2"/>
  <c r="Z1039" i="2"/>
  <c r="Z1035" i="2"/>
  <c r="Z1036" i="2"/>
  <c r="Z1051" i="2"/>
  <c r="X1001" i="2"/>
  <c r="Y1001" i="2"/>
  <c r="Z1001" i="2"/>
  <c r="H25" i="11" l="1"/>
  <c r="J25" i="11" s="1"/>
  <c r="H23" i="11"/>
  <c r="J23" i="11" s="1"/>
  <c r="H24" i="11"/>
  <c r="J24" i="11" s="1"/>
  <c r="H22" i="11"/>
  <c r="J22" i="11" s="1"/>
  <c r="J17" i="11"/>
  <c r="H6" i="11"/>
  <c r="J6" i="11" s="1"/>
  <c r="H7" i="11"/>
  <c r="J7" i="11" s="1"/>
  <c r="H13" i="11"/>
  <c r="J13" i="11" s="1"/>
  <c r="H3" i="11"/>
  <c r="J3" i="11" s="1"/>
  <c r="H8" i="11"/>
  <c r="J8" i="11" s="1"/>
  <c r="H20" i="11"/>
  <c r="J20" i="11" s="1"/>
  <c r="H9" i="11"/>
  <c r="J9" i="11" s="1"/>
  <c r="H16" i="11"/>
  <c r="J16" i="11" s="1"/>
  <c r="H4" i="11"/>
  <c r="J4" i="11" s="1"/>
  <c r="H12" i="11"/>
  <c r="J12" i="11" s="1"/>
  <c r="H21" i="11"/>
  <c r="H11" i="11"/>
  <c r="J11" i="11" s="1"/>
  <c r="H14" i="11"/>
  <c r="J14" i="11" s="1"/>
  <c r="H5" i="11"/>
  <c r="J5" i="11" s="1"/>
  <c r="H18" i="11"/>
  <c r="H15" i="11"/>
  <c r="J15" i="11" s="1"/>
  <c r="H2" i="11"/>
  <c r="J2" i="11" s="1"/>
  <c r="X999" i="2"/>
  <c r="Y999" i="2"/>
  <c r="Z999" i="2"/>
  <c r="Z998" i="2"/>
  <c r="Y998" i="2"/>
  <c r="X998" i="2"/>
  <c r="Z992" i="2"/>
  <c r="Y992" i="2"/>
  <c r="X992" i="2"/>
  <c r="Z991" i="2"/>
  <c r="Y991" i="2"/>
  <c r="X991" i="2"/>
  <c r="Z995" i="2"/>
  <c r="Z996" i="2"/>
  <c r="Y995" i="2"/>
  <c r="Y996" i="2"/>
  <c r="X995" i="2"/>
  <c r="X996" i="2"/>
  <c r="X997" i="2"/>
  <c r="Y997" i="2"/>
  <c r="Z997" i="2"/>
  <c r="X989" i="2"/>
  <c r="Y989" i="2"/>
  <c r="Z989" i="2"/>
  <c r="J18" i="11" l="1"/>
  <c r="J21" i="11"/>
  <c r="X990" i="2"/>
  <c r="Y990" i="2"/>
  <c r="Z990" i="2"/>
  <c r="Z994" i="2"/>
  <c r="Y994" i="2"/>
  <c r="X994" i="2"/>
  <c r="Z993" i="2"/>
  <c r="Y993" i="2"/>
  <c r="X993" i="2"/>
  <c r="X952" i="2"/>
  <c r="Y952" i="2"/>
  <c r="Z952" i="2"/>
  <c r="Z988" i="2"/>
  <c r="Y988" i="2"/>
  <c r="X988" i="2"/>
  <c r="Z986" i="2"/>
  <c r="Y986" i="2"/>
  <c r="X986" i="2"/>
  <c r="Z987" i="2"/>
  <c r="Y987" i="2"/>
  <c r="X987" i="2"/>
  <c r="X980" i="2" l="1"/>
  <c r="X981" i="2"/>
  <c r="X982" i="2"/>
  <c r="X983" i="2"/>
  <c r="X984" i="2"/>
  <c r="X985" i="2"/>
  <c r="Y980" i="2"/>
  <c r="Y981" i="2"/>
  <c r="Y982" i="2"/>
  <c r="Y983" i="2"/>
  <c r="Y984" i="2"/>
  <c r="Y985" i="2"/>
  <c r="Z980" i="2"/>
  <c r="Z981" i="2"/>
  <c r="Z982" i="2"/>
  <c r="Z983" i="2"/>
  <c r="Z984" i="2"/>
  <c r="Z985" i="2"/>
  <c r="Z979" i="2" l="1"/>
  <c r="Y979" i="2"/>
  <c r="X979" i="2"/>
  <c r="Z978" i="2"/>
  <c r="Y978" i="2"/>
  <c r="X978" i="2"/>
  <c r="X977" i="2"/>
  <c r="Y977" i="2"/>
  <c r="Z977" i="2"/>
  <c r="X976" i="2" l="1"/>
  <c r="Y976" i="2"/>
  <c r="Z976" i="2"/>
  <c r="X961" i="2"/>
  <c r="X962" i="2"/>
  <c r="X963" i="2"/>
  <c r="Y961" i="2"/>
  <c r="Y962" i="2"/>
  <c r="Y963" i="2"/>
  <c r="Z961" i="2"/>
  <c r="Z962" i="2"/>
  <c r="Z963" i="2"/>
  <c r="X966" i="2"/>
  <c r="X967" i="2"/>
  <c r="Y966" i="2"/>
  <c r="Y967" i="2"/>
  <c r="Z966" i="2"/>
  <c r="Z967" i="2"/>
  <c r="X965" i="2"/>
  <c r="Y965" i="2"/>
  <c r="Z965" i="2"/>
  <c r="Z964" i="2"/>
  <c r="Y964" i="2"/>
  <c r="X964" i="2"/>
  <c r="Z971" i="2"/>
  <c r="Y971" i="2"/>
  <c r="X971" i="2"/>
  <c r="X954" i="2" l="1"/>
  <c r="Y954" i="2"/>
  <c r="Z954" i="2"/>
  <c r="X953" i="2"/>
  <c r="Y953" i="2"/>
  <c r="Z953" i="2"/>
  <c r="X937" i="2"/>
  <c r="X938" i="2"/>
  <c r="X939" i="2"/>
  <c r="X956" i="2"/>
  <c r="X955" i="2"/>
  <c r="X949" i="2"/>
  <c r="X950" i="2"/>
  <c r="X957" i="2"/>
  <c r="X958" i="2"/>
  <c r="X951" i="2"/>
  <c r="X960" i="2"/>
  <c r="X959" i="2"/>
  <c r="X968" i="2"/>
  <c r="X969" i="2"/>
  <c r="X970" i="2"/>
  <c r="X973" i="2"/>
  <c r="X974" i="2"/>
  <c r="X975" i="2"/>
  <c r="X972" i="2"/>
  <c r="Y937" i="2"/>
  <c r="Y938" i="2"/>
  <c r="Y939" i="2"/>
  <c r="Y956" i="2"/>
  <c r="Y955" i="2"/>
  <c r="Y949" i="2"/>
  <c r="Y950" i="2"/>
  <c r="Y957" i="2"/>
  <c r="Y958" i="2"/>
  <c r="Y951" i="2"/>
  <c r="Y960" i="2"/>
  <c r="Y959" i="2"/>
  <c r="Y968" i="2"/>
  <c r="Y969" i="2"/>
  <c r="Y970" i="2"/>
  <c r="Y973" i="2"/>
  <c r="Y974" i="2"/>
  <c r="Y975" i="2"/>
  <c r="Y972" i="2"/>
  <c r="Z937" i="2"/>
  <c r="Z938" i="2"/>
  <c r="Z939" i="2"/>
  <c r="Z956" i="2"/>
  <c r="Z955" i="2"/>
  <c r="Z949" i="2"/>
  <c r="Z950" i="2"/>
  <c r="Z957" i="2"/>
  <c r="Z958" i="2"/>
  <c r="Z951" i="2"/>
  <c r="Z960" i="2"/>
  <c r="Z959" i="2"/>
  <c r="Z968" i="2"/>
  <c r="Z969" i="2"/>
  <c r="Z970" i="2"/>
  <c r="Z973" i="2"/>
  <c r="Z974" i="2"/>
  <c r="Z975" i="2"/>
  <c r="Z972" i="2"/>
  <c r="X940" i="2"/>
  <c r="Y940" i="2"/>
  <c r="Z940" i="2"/>
  <c r="X942" i="2"/>
  <c r="X941" i="2"/>
  <c r="X943" i="2"/>
  <c r="Y942" i="2"/>
  <c r="Y941" i="2"/>
  <c r="Y943" i="2"/>
  <c r="Z942" i="2"/>
  <c r="Z941" i="2"/>
  <c r="Z943" i="2"/>
  <c r="Z948" i="2"/>
  <c r="Z945" i="2"/>
  <c r="Z946" i="2"/>
  <c r="Z947" i="2"/>
  <c r="Y948" i="2"/>
  <c r="Y945" i="2"/>
  <c r="Y946" i="2"/>
  <c r="Y947" i="2"/>
  <c r="X948" i="2"/>
  <c r="X945" i="2"/>
  <c r="X946" i="2"/>
  <c r="X947" i="2"/>
  <c r="Z944" i="2"/>
  <c r="Y944" i="2"/>
  <c r="X944" i="2"/>
  <c r="X935" i="2"/>
  <c r="X936" i="2"/>
  <c r="Y935" i="2"/>
  <c r="Y936" i="2"/>
  <c r="Z935" i="2"/>
  <c r="Z936" i="2"/>
  <c r="X931" i="2" l="1"/>
  <c r="X932" i="2"/>
  <c r="X933" i="2"/>
  <c r="X934" i="2"/>
  <c r="Y931" i="2"/>
  <c r="Y932" i="2"/>
  <c r="Y933" i="2"/>
  <c r="Y934" i="2"/>
  <c r="Z931" i="2"/>
  <c r="Z932" i="2"/>
  <c r="Z933" i="2"/>
  <c r="Z934" i="2"/>
  <c r="Z930" i="2" l="1"/>
  <c r="Y930" i="2"/>
  <c r="X930" i="2"/>
  <c r="X913" i="2"/>
  <c r="X914" i="2"/>
  <c r="X915" i="2"/>
  <c r="X916" i="2"/>
  <c r="X917" i="2"/>
  <c r="X918" i="2"/>
  <c r="X919" i="2"/>
  <c r="X920" i="2"/>
  <c r="X921" i="2"/>
  <c r="X922" i="2"/>
  <c r="X923" i="2"/>
  <c r="X924" i="2"/>
  <c r="X925" i="2"/>
  <c r="X926" i="2"/>
  <c r="X927" i="2"/>
  <c r="X928" i="2"/>
  <c r="X929" i="2"/>
  <c r="Y913" i="2"/>
  <c r="Y914" i="2"/>
  <c r="Y915" i="2"/>
  <c r="Y916" i="2"/>
  <c r="Y917" i="2"/>
  <c r="Y918" i="2"/>
  <c r="Y919" i="2"/>
  <c r="Y920" i="2"/>
  <c r="Y921" i="2"/>
  <c r="Y922" i="2"/>
  <c r="Y923" i="2"/>
  <c r="Y924" i="2"/>
  <c r="Y925" i="2"/>
  <c r="Y926" i="2"/>
  <c r="Y927" i="2"/>
  <c r="Y928" i="2"/>
  <c r="Y929" i="2"/>
  <c r="Z913" i="2"/>
  <c r="Z914" i="2"/>
  <c r="Z915" i="2"/>
  <c r="Z916" i="2"/>
  <c r="Z917" i="2"/>
  <c r="Z918" i="2"/>
  <c r="Z919" i="2"/>
  <c r="Z920" i="2"/>
  <c r="Z921" i="2"/>
  <c r="Z922" i="2"/>
  <c r="Z923" i="2"/>
  <c r="Z924" i="2"/>
  <c r="Z925" i="2"/>
  <c r="Z926" i="2"/>
  <c r="Z927" i="2"/>
  <c r="Z928" i="2"/>
  <c r="Z929" i="2"/>
  <c r="X912" i="2" l="1"/>
  <c r="Y912" i="2"/>
  <c r="Z912" i="2"/>
  <c r="X908" i="2"/>
  <c r="Y908" i="2"/>
  <c r="Z908" i="2"/>
  <c r="X909" i="2"/>
  <c r="X910" i="2"/>
  <c r="X911" i="2"/>
  <c r="Y909" i="2"/>
  <c r="Y910" i="2"/>
  <c r="Y911" i="2"/>
  <c r="Z909" i="2"/>
  <c r="Z910" i="2"/>
  <c r="Z911" i="2"/>
  <c r="X907" i="2" l="1"/>
  <c r="Y907" i="2"/>
  <c r="Z907" i="2"/>
  <c r="X904" i="2"/>
  <c r="Y904" i="2"/>
  <c r="Z904" i="2"/>
  <c r="X905" i="2"/>
  <c r="Y905" i="2"/>
  <c r="Z905" i="2"/>
  <c r="X902" i="2"/>
  <c r="Y902" i="2"/>
  <c r="Z902" i="2"/>
  <c r="X906" i="2"/>
  <c r="Y906" i="2"/>
  <c r="Z906" i="2"/>
  <c r="X903" i="2"/>
  <c r="Y903" i="2"/>
  <c r="Z903" i="2"/>
  <c r="Z881" i="2"/>
  <c r="Y881" i="2"/>
  <c r="X881" i="2"/>
  <c r="Z880" i="2"/>
  <c r="Y880" i="2"/>
  <c r="X880" i="2"/>
  <c r="X901" i="2"/>
  <c r="Y901" i="2"/>
  <c r="Z901" i="2"/>
  <c r="X882" i="2"/>
  <c r="X883" i="2"/>
  <c r="X884" i="2"/>
  <c r="X885" i="2"/>
  <c r="X886" i="2"/>
  <c r="X887" i="2"/>
  <c r="X888" i="2"/>
  <c r="X889" i="2"/>
  <c r="X890" i="2"/>
  <c r="X891" i="2"/>
  <c r="X892" i="2"/>
  <c r="X893" i="2"/>
  <c r="X894" i="2"/>
  <c r="X895" i="2"/>
  <c r="X896" i="2"/>
  <c r="X897" i="2"/>
  <c r="X898" i="2"/>
  <c r="X899" i="2"/>
  <c r="X900" i="2"/>
  <c r="Y882" i="2"/>
  <c r="Y883" i="2"/>
  <c r="Y884" i="2"/>
  <c r="Y885" i="2"/>
  <c r="Y886" i="2"/>
  <c r="Y887" i="2"/>
  <c r="Y888" i="2"/>
  <c r="Y889" i="2"/>
  <c r="Y890" i="2"/>
  <c r="Y891" i="2"/>
  <c r="Y892" i="2"/>
  <c r="Y893" i="2"/>
  <c r="Y894" i="2"/>
  <c r="Y895" i="2"/>
  <c r="Y896" i="2"/>
  <c r="Y897" i="2"/>
  <c r="Y898" i="2"/>
  <c r="Y899" i="2"/>
  <c r="Y900" i="2"/>
  <c r="Z882" i="2"/>
  <c r="Z883" i="2"/>
  <c r="Z884" i="2"/>
  <c r="Z885" i="2"/>
  <c r="Z886" i="2"/>
  <c r="Z887" i="2"/>
  <c r="Z888" i="2"/>
  <c r="Z889" i="2"/>
  <c r="Z890" i="2"/>
  <c r="Z891" i="2"/>
  <c r="Z892" i="2"/>
  <c r="Z893" i="2"/>
  <c r="Z894" i="2"/>
  <c r="Z895" i="2"/>
  <c r="Z896" i="2"/>
  <c r="Z897" i="2"/>
  <c r="Z898" i="2"/>
  <c r="Z899" i="2"/>
  <c r="Z900" i="2"/>
  <c r="Z864" i="2"/>
  <c r="Y864" i="2"/>
  <c r="X864" i="2"/>
  <c r="X867" i="2"/>
  <c r="Y867" i="2"/>
  <c r="Z867" i="2"/>
  <c r="X879" i="2" l="1"/>
  <c r="Y879" i="2"/>
  <c r="Z879" i="2"/>
  <c r="X866" i="2"/>
  <c r="Y866" i="2"/>
  <c r="Z866" i="2"/>
  <c r="X865" i="2"/>
  <c r="Y865" i="2"/>
  <c r="Z865" i="2"/>
  <c r="X870" i="2"/>
  <c r="X871" i="2"/>
  <c r="X868" i="2"/>
  <c r="X872" i="2"/>
  <c r="X873" i="2"/>
  <c r="X874" i="2"/>
  <c r="X875" i="2"/>
  <c r="X876" i="2"/>
  <c r="X877" i="2"/>
  <c r="X878" i="2"/>
  <c r="X869" i="2"/>
  <c r="Y870" i="2"/>
  <c r="Y871" i="2"/>
  <c r="Y868" i="2"/>
  <c r="Y872" i="2"/>
  <c r="Y873" i="2"/>
  <c r="Y874" i="2"/>
  <c r="Y875" i="2"/>
  <c r="Y876" i="2"/>
  <c r="Y877" i="2"/>
  <c r="Y878" i="2"/>
  <c r="Y869" i="2"/>
  <c r="Z870" i="2"/>
  <c r="Z871" i="2"/>
  <c r="Z868" i="2"/>
  <c r="Z872" i="2"/>
  <c r="Z873" i="2"/>
  <c r="Z874" i="2"/>
  <c r="Z875" i="2"/>
  <c r="Z876" i="2"/>
  <c r="Z877" i="2"/>
  <c r="Z878" i="2"/>
  <c r="Z869" i="2"/>
  <c r="X844" i="2" l="1"/>
  <c r="Y844" i="2"/>
  <c r="Z844" i="2"/>
  <c r="X856" i="2"/>
  <c r="X857" i="2"/>
  <c r="X858" i="2"/>
  <c r="X859" i="2"/>
  <c r="X860" i="2"/>
  <c r="X861" i="2"/>
  <c r="X862" i="2"/>
  <c r="Y856" i="2"/>
  <c r="Y857" i="2"/>
  <c r="Y858" i="2"/>
  <c r="Y859" i="2"/>
  <c r="Y860" i="2"/>
  <c r="Y861" i="2"/>
  <c r="Y862" i="2"/>
  <c r="Z856" i="2"/>
  <c r="Z857" i="2"/>
  <c r="Z858" i="2"/>
  <c r="Z859" i="2"/>
  <c r="Z860" i="2"/>
  <c r="Z861" i="2"/>
  <c r="Z862" i="2"/>
  <c r="X852" i="2"/>
  <c r="X853" i="2"/>
  <c r="X854" i="2"/>
  <c r="X855" i="2"/>
  <c r="Y852" i="2"/>
  <c r="Y853" i="2"/>
  <c r="Y854" i="2"/>
  <c r="Y855" i="2"/>
  <c r="Z852" i="2"/>
  <c r="Z853" i="2"/>
  <c r="Z854" i="2"/>
  <c r="Z855" i="2"/>
  <c r="X845" i="2"/>
  <c r="X846" i="2"/>
  <c r="X847" i="2"/>
  <c r="X848" i="2"/>
  <c r="X849" i="2"/>
  <c r="X850" i="2"/>
  <c r="X851" i="2"/>
  <c r="Y845" i="2"/>
  <c r="Y846" i="2"/>
  <c r="Y847" i="2"/>
  <c r="Y848" i="2"/>
  <c r="Y849" i="2"/>
  <c r="Y850" i="2"/>
  <c r="Y851" i="2"/>
  <c r="Z845" i="2"/>
  <c r="Z846" i="2"/>
  <c r="Z847" i="2"/>
  <c r="Z848" i="2"/>
  <c r="Z849" i="2"/>
  <c r="Z850" i="2"/>
  <c r="Z851" i="2"/>
  <c r="X863" i="2" l="1"/>
  <c r="Y863" i="2"/>
  <c r="Z863" i="2"/>
  <c r="Z841" i="2"/>
  <c r="Y841" i="2"/>
  <c r="X841" i="2"/>
  <c r="X842" i="2"/>
  <c r="X843" i="2"/>
  <c r="Y842" i="2"/>
  <c r="Y843" i="2"/>
  <c r="Z842" i="2"/>
  <c r="Z843" i="2"/>
  <c r="X831" i="2"/>
  <c r="X832" i="2"/>
  <c r="X833" i="2"/>
  <c r="X834" i="2"/>
  <c r="X835" i="2"/>
  <c r="X836" i="2"/>
  <c r="X837" i="2"/>
  <c r="X838" i="2"/>
  <c r="X839" i="2"/>
  <c r="X840" i="2"/>
  <c r="Y831" i="2"/>
  <c r="Y832" i="2"/>
  <c r="Y833" i="2"/>
  <c r="Y834" i="2"/>
  <c r="Y835" i="2"/>
  <c r="Y836" i="2"/>
  <c r="Y837" i="2"/>
  <c r="Y838" i="2"/>
  <c r="Y839" i="2"/>
  <c r="Y840" i="2"/>
  <c r="Z831" i="2"/>
  <c r="Z832" i="2"/>
  <c r="Z833" i="2"/>
  <c r="Z834" i="2"/>
  <c r="Z835" i="2"/>
  <c r="Z836" i="2"/>
  <c r="Z837" i="2"/>
  <c r="Z838" i="2"/>
  <c r="Z839" i="2"/>
  <c r="Z840" i="2"/>
  <c r="X813" i="2"/>
  <c r="X814" i="2"/>
  <c r="X796" i="2"/>
  <c r="X797" i="2"/>
  <c r="X798" i="2"/>
  <c r="X815" i="2"/>
  <c r="X799" i="2"/>
  <c r="X816" i="2"/>
  <c r="X800" i="2"/>
  <c r="X817" i="2"/>
  <c r="X801" i="2"/>
  <c r="X802" i="2"/>
  <c r="X818" i="2"/>
  <c r="X819" i="2"/>
  <c r="X820" i="2"/>
  <c r="X803" i="2"/>
  <c r="X821" i="2"/>
  <c r="X804" i="2"/>
  <c r="X805" i="2"/>
  <c r="X806" i="2"/>
  <c r="X822" i="2"/>
  <c r="X823" i="2"/>
  <c r="X807" i="2"/>
  <c r="X824" i="2"/>
  <c r="X808" i="2"/>
  <c r="X825" i="2"/>
  <c r="X809" i="2"/>
  <c r="X826" i="2"/>
  <c r="X827" i="2"/>
  <c r="X810" i="2"/>
  <c r="X828" i="2"/>
  <c r="X811" i="2"/>
  <c r="X829" i="2"/>
  <c r="X830" i="2"/>
  <c r="X812" i="2"/>
  <c r="Y813" i="2"/>
  <c r="Y814" i="2"/>
  <c r="Y796" i="2"/>
  <c r="Y797" i="2"/>
  <c r="Y798" i="2"/>
  <c r="Y815" i="2"/>
  <c r="Y799" i="2"/>
  <c r="Y816" i="2"/>
  <c r="Y800" i="2"/>
  <c r="Y817" i="2"/>
  <c r="Y801" i="2"/>
  <c r="Y802" i="2"/>
  <c r="Y818" i="2"/>
  <c r="Y819" i="2"/>
  <c r="Y820" i="2"/>
  <c r="Y803" i="2"/>
  <c r="Y821" i="2"/>
  <c r="Y804" i="2"/>
  <c r="Y805" i="2"/>
  <c r="Y806" i="2"/>
  <c r="Y822" i="2"/>
  <c r="Y823" i="2"/>
  <c r="Y807" i="2"/>
  <c r="Y824" i="2"/>
  <c r="Y808" i="2"/>
  <c r="Y825" i="2"/>
  <c r="Y809" i="2"/>
  <c r="Y826" i="2"/>
  <c r="Y827" i="2"/>
  <c r="Y810" i="2"/>
  <c r="Y828" i="2"/>
  <c r="Y811" i="2"/>
  <c r="Y829" i="2"/>
  <c r="Y830" i="2"/>
  <c r="Y812" i="2"/>
  <c r="Z813" i="2"/>
  <c r="Z814" i="2"/>
  <c r="Z796" i="2"/>
  <c r="Z797" i="2"/>
  <c r="Z798" i="2"/>
  <c r="Z815" i="2"/>
  <c r="Z799" i="2"/>
  <c r="Z816" i="2"/>
  <c r="Z800" i="2"/>
  <c r="Z817" i="2"/>
  <c r="Z801" i="2"/>
  <c r="Z802" i="2"/>
  <c r="Z818" i="2"/>
  <c r="Z819" i="2"/>
  <c r="Z820" i="2"/>
  <c r="Z803" i="2"/>
  <c r="Z821" i="2"/>
  <c r="Z804" i="2"/>
  <c r="Z805" i="2"/>
  <c r="Z806" i="2"/>
  <c r="Z822" i="2"/>
  <c r="Z823" i="2"/>
  <c r="Z807" i="2"/>
  <c r="Z824" i="2"/>
  <c r="Z808" i="2"/>
  <c r="Z825" i="2"/>
  <c r="Z809" i="2"/>
  <c r="Z826" i="2"/>
  <c r="Z827" i="2"/>
  <c r="Z810" i="2"/>
  <c r="Z828" i="2"/>
  <c r="Z811" i="2"/>
  <c r="Z829" i="2"/>
  <c r="Z830" i="2"/>
  <c r="Z812" i="2"/>
  <c r="X795" i="2" l="1"/>
  <c r="Y795" i="2"/>
  <c r="Z795" i="2"/>
  <c r="Z794" i="2"/>
  <c r="Y794" i="2"/>
  <c r="X794" i="2"/>
  <c r="X789" i="2" l="1"/>
  <c r="X790" i="2"/>
  <c r="X791" i="2"/>
  <c r="X788" i="2"/>
  <c r="X792" i="2"/>
  <c r="Y789" i="2"/>
  <c r="Y790" i="2"/>
  <c r="Y791" i="2"/>
  <c r="Y788" i="2"/>
  <c r="Y792" i="2"/>
  <c r="Z789" i="2"/>
  <c r="Z790" i="2"/>
  <c r="Z791" i="2"/>
  <c r="Z788" i="2"/>
  <c r="Z792" i="2"/>
  <c r="Z793" i="2" l="1"/>
  <c r="Y793" i="2"/>
  <c r="X793" i="2"/>
  <c r="X785" i="2" l="1"/>
  <c r="Y785" i="2"/>
  <c r="Z785" i="2"/>
  <c r="Z786" i="2"/>
  <c r="Y786" i="2"/>
  <c r="X786" i="2"/>
  <c r="Z768" i="2"/>
  <c r="Y768" i="2"/>
  <c r="X768" i="2"/>
  <c r="X769" i="2" l="1"/>
  <c r="X770" i="2"/>
  <c r="X771" i="2"/>
  <c r="X772" i="2"/>
  <c r="X773" i="2"/>
  <c r="X774" i="2"/>
  <c r="X775" i="2"/>
  <c r="X776" i="2"/>
  <c r="X777" i="2"/>
  <c r="X778" i="2"/>
  <c r="X779" i="2"/>
  <c r="X780" i="2"/>
  <c r="X781" i="2"/>
  <c r="X782" i="2"/>
  <c r="X783" i="2"/>
  <c r="Y769" i="2"/>
  <c r="Y770" i="2"/>
  <c r="Y771" i="2"/>
  <c r="Y772" i="2"/>
  <c r="Y773" i="2"/>
  <c r="Y774" i="2"/>
  <c r="Y775" i="2"/>
  <c r="Y776" i="2"/>
  <c r="Y777" i="2"/>
  <c r="Y778" i="2"/>
  <c r="Y779" i="2"/>
  <c r="Y780" i="2"/>
  <c r="Y781" i="2"/>
  <c r="Y782" i="2"/>
  <c r="Y783" i="2"/>
  <c r="Z769" i="2"/>
  <c r="Z770" i="2"/>
  <c r="Z771" i="2"/>
  <c r="Z772" i="2"/>
  <c r="Z773" i="2"/>
  <c r="Z774" i="2"/>
  <c r="Z775" i="2"/>
  <c r="Z776" i="2"/>
  <c r="Z777" i="2"/>
  <c r="Z778" i="2"/>
  <c r="Z779" i="2"/>
  <c r="Z780" i="2"/>
  <c r="Z781" i="2"/>
  <c r="Z782" i="2"/>
  <c r="Z783" i="2"/>
  <c r="X787" i="2"/>
  <c r="Y787" i="2"/>
  <c r="Z787" i="2"/>
  <c r="X767" i="2" l="1"/>
  <c r="Y767" i="2"/>
  <c r="Z767" i="2"/>
  <c r="X766" i="2" l="1"/>
  <c r="Y766" i="2"/>
  <c r="Z766" i="2"/>
  <c r="X765" i="2"/>
  <c r="Y765" i="2"/>
  <c r="Z765" i="2"/>
  <c r="X764" i="2" l="1"/>
  <c r="Y764" i="2"/>
  <c r="Z764" i="2"/>
  <c r="X760" i="2" l="1"/>
  <c r="X761" i="2"/>
  <c r="X762" i="2"/>
  <c r="Y760" i="2"/>
  <c r="Y761" i="2"/>
  <c r="Y762" i="2"/>
  <c r="Z760" i="2"/>
  <c r="Z761" i="2"/>
  <c r="Z762" i="2"/>
  <c r="X759" i="2"/>
  <c r="Y759" i="2"/>
  <c r="Z759" i="2"/>
  <c r="X756" i="2"/>
  <c r="Y756" i="2"/>
  <c r="Z756" i="2"/>
  <c r="X753" i="2"/>
  <c r="Y753" i="2"/>
  <c r="Z753" i="2"/>
  <c r="X755" i="2"/>
  <c r="Y755" i="2"/>
  <c r="Z755" i="2"/>
  <c r="X754" i="2"/>
  <c r="Y754" i="2"/>
  <c r="Z754" i="2"/>
  <c r="X763" i="2"/>
  <c r="Y763" i="2"/>
  <c r="Z763" i="2"/>
  <c r="X758" i="2"/>
  <c r="Y758" i="2"/>
  <c r="Z758" i="2"/>
  <c r="X757" i="2"/>
  <c r="Y757" i="2"/>
  <c r="Z757" i="2"/>
  <c r="X752" i="2" l="1"/>
  <c r="Y752" i="2"/>
  <c r="Z752" i="2"/>
  <c r="X751" i="2" l="1"/>
  <c r="Y751" i="2"/>
  <c r="Z751" i="2"/>
  <c r="X750" i="2" l="1"/>
  <c r="Y750" i="2"/>
  <c r="Z750" i="2"/>
  <c r="Z749" i="2"/>
  <c r="Y749" i="2"/>
  <c r="X749" i="2"/>
  <c r="X739" i="2" l="1"/>
  <c r="Y739" i="2"/>
  <c r="Z739" i="2"/>
  <c r="X748" i="2" l="1"/>
  <c r="Y748" i="2"/>
  <c r="Z748" i="2"/>
  <c r="X747" i="2"/>
  <c r="Y747" i="2"/>
  <c r="Z747" i="2"/>
  <c r="X746" i="2"/>
  <c r="Y746" i="2"/>
  <c r="Z746" i="2"/>
  <c r="X737" i="2"/>
  <c r="X738" i="2"/>
  <c r="Y737" i="2"/>
  <c r="Y738" i="2"/>
  <c r="Z737" i="2"/>
  <c r="Z738" i="2"/>
  <c r="X740" i="2"/>
  <c r="X741" i="2"/>
  <c r="X742" i="2"/>
  <c r="X743" i="2"/>
  <c r="X744" i="2"/>
  <c r="X745" i="2"/>
  <c r="Y740" i="2"/>
  <c r="Y741" i="2"/>
  <c r="Y742" i="2"/>
  <c r="Y743" i="2"/>
  <c r="Y744" i="2"/>
  <c r="Y745" i="2"/>
  <c r="Z740" i="2"/>
  <c r="Z741" i="2"/>
  <c r="Z742" i="2"/>
  <c r="Z743" i="2"/>
  <c r="Z744" i="2"/>
  <c r="Z745" i="2"/>
  <c r="Z736" i="2" l="1"/>
  <c r="Y736" i="2"/>
  <c r="X736" i="2"/>
  <c r="Z735" i="2"/>
  <c r="Y735" i="2"/>
  <c r="X735" i="2"/>
  <c r="Z734" i="2"/>
  <c r="Y734" i="2"/>
  <c r="X734" i="2"/>
  <c r="Z733" i="2"/>
  <c r="Y733" i="2"/>
  <c r="X733" i="2"/>
  <c r="X727" i="2"/>
  <c r="Y727" i="2"/>
  <c r="Z727" i="2"/>
  <c r="Z729" i="2" l="1"/>
  <c r="Z730" i="2"/>
  <c r="Z731" i="2"/>
  <c r="Z732" i="2"/>
  <c r="Y729" i="2"/>
  <c r="Y730" i="2"/>
  <c r="Y731" i="2"/>
  <c r="Y732" i="2"/>
  <c r="X729" i="2"/>
  <c r="X730" i="2"/>
  <c r="X731" i="2"/>
  <c r="X732" i="2"/>
  <c r="Z728" i="2"/>
  <c r="Y728" i="2"/>
  <c r="X728" i="2"/>
  <c r="X726" i="2"/>
  <c r="Y726" i="2"/>
  <c r="Z726" i="2"/>
  <c r="X723" i="2" l="1"/>
  <c r="Y723" i="2"/>
  <c r="Z723" i="2"/>
  <c r="X725" i="2"/>
  <c r="Y725" i="2"/>
  <c r="Z725" i="2"/>
  <c r="X724" i="2"/>
  <c r="Y724" i="2"/>
  <c r="Z724" i="2"/>
  <c r="Z719" i="2"/>
  <c r="Y719" i="2"/>
  <c r="X719" i="2"/>
  <c r="Z722" i="2" l="1"/>
  <c r="Y722" i="2"/>
  <c r="X722" i="2"/>
  <c r="Z721" i="2"/>
  <c r="Y721" i="2"/>
  <c r="X721" i="2"/>
  <c r="Z720" i="2" l="1"/>
  <c r="Y720" i="2"/>
  <c r="X720" i="2"/>
  <c r="Z717" i="2"/>
  <c r="Y717" i="2"/>
  <c r="X717" i="2"/>
  <c r="Z718" i="2"/>
  <c r="Y718" i="2"/>
  <c r="X718" i="2"/>
  <c r="Z703" i="2"/>
  <c r="Z704" i="2"/>
  <c r="Z705" i="2"/>
  <c r="Z706" i="2"/>
  <c r="Z707" i="2"/>
  <c r="Z708" i="2"/>
  <c r="Z709" i="2"/>
  <c r="Z710" i="2"/>
  <c r="Z711" i="2"/>
  <c r="Z712" i="2"/>
  <c r="Z713" i="2"/>
  <c r="Z714" i="2"/>
  <c r="Z715" i="2"/>
  <c r="Z716" i="2"/>
  <c r="Y703" i="2"/>
  <c r="Y704" i="2"/>
  <c r="Y705" i="2"/>
  <c r="Y706" i="2"/>
  <c r="Y707" i="2"/>
  <c r="Y708" i="2"/>
  <c r="Y709" i="2"/>
  <c r="Y710" i="2"/>
  <c r="Y711" i="2"/>
  <c r="Y712" i="2"/>
  <c r="Y713" i="2"/>
  <c r="Y714" i="2"/>
  <c r="Y715" i="2"/>
  <c r="Y716" i="2"/>
  <c r="X703" i="2"/>
  <c r="X704" i="2"/>
  <c r="X705" i="2"/>
  <c r="X706" i="2"/>
  <c r="X707" i="2"/>
  <c r="X708" i="2"/>
  <c r="X709" i="2"/>
  <c r="X710" i="2"/>
  <c r="X711" i="2"/>
  <c r="X712" i="2"/>
  <c r="X713" i="2"/>
  <c r="X714" i="2"/>
  <c r="X715" i="2"/>
  <c r="X716" i="2"/>
  <c r="Z702" i="2"/>
  <c r="Y702" i="2"/>
  <c r="X702" i="2"/>
  <c r="Z700" i="2" l="1"/>
  <c r="Y700" i="2"/>
  <c r="X700" i="2"/>
  <c r="Z699" i="2"/>
  <c r="Y699" i="2"/>
  <c r="X699" i="2"/>
  <c r="Z701" i="2"/>
  <c r="Y701" i="2"/>
  <c r="X701" i="2"/>
  <c r="X698" i="2" l="1"/>
  <c r="Y698" i="2"/>
  <c r="Z698" i="2"/>
  <c r="X696" i="2"/>
  <c r="Y696" i="2"/>
  <c r="Z696" i="2"/>
  <c r="X694" i="2"/>
  <c r="Y694" i="2"/>
  <c r="Z694" i="2"/>
  <c r="X695" i="2"/>
  <c r="Y695" i="2"/>
  <c r="Z695" i="2"/>
  <c r="X697" i="2" l="1"/>
  <c r="Y697" i="2"/>
  <c r="Z697" i="2"/>
  <c r="X692" i="2"/>
  <c r="Y692" i="2"/>
  <c r="Z692" i="2"/>
  <c r="X691" i="2"/>
  <c r="Y691" i="2"/>
  <c r="Z691" i="2"/>
  <c r="X693" i="2"/>
  <c r="Y693" i="2"/>
  <c r="Z693" i="2"/>
  <c r="X784" i="2" l="1"/>
  <c r="Y784" i="2"/>
  <c r="Z784" i="2"/>
  <c r="X685" i="2"/>
  <c r="X686" i="2"/>
  <c r="X687" i="2"/>
  <c r="X688" i="2"/>
  <c r="Y685" i="2"/>
  <c r="Y686" i="2"/>
  <c r="Y687" i="2"/>
  <c r="Y688" i="2"/>
  <c r="Z685" i="2"/>
  <c r="Z686" i="2"/>
  <c r="Z687" i="2"/>
  <c r="Z688" i="2"/>
  <c r="X682" i="2"/>
  <c r="X683" i="2"/>
  <c r="X684" i="2"/>
  <c r="Y682" i="2"/>
  <c r="Y683" i="2"/>
  <c r="Y684" i="2"/>
  <c r="Z682" i="2"/>
  <c r="Z683" i="2"/>
  <c r="Z684" i="2"/>
  <c r="X689" i="2"/>
  <c r="X690" i="2"/>
  <c r="Y689" i="2"/>
  <c r="Y690" i="2"/>
  <c r="Z689" i="2"/>
  <c r="Z690" i="2"/>
  <c r="X681" i="2"/>
  <c r="Y681" i="2"/>
  <c r="Z681" i="2"/>
  <c r="X680" i="2"/>
  <c r="Y680" i="2"/>
  <c r="Z680" i="2"/>
  <c r="X675" i="2"/>
  <c r="Y675" i="2"/>
  <c r="Z675" i="2"/>
  <c r="X679" i="2"/>
  <c r="Y679" i="2"/>
  <c r="Z679" i="2"/>
  <c r="X677" i="2" l="1"/>
  <c r="Y677" i="2"/>
  <c r="Z677" i="2"/>
  <c r="X674" i="2" l="1"/>
  <c r="Y674" i="2"/>
  <c r="Z674" i="2"/>
  <c r="X678" i="2"/>
  <c r="Y678" i="2"/>
  <c r="Z678" i="2"/>
  <c r="X670" i="2"/>
  <c r="X671" i="2"/>
  <c r="Y670" i="2"/>
  <c r="Y671" i="2"/>
  <c r="Z670" i="2"/>
  <c r="Z671" i="2"/>
  <c r="X669" i="2"/>
  <c r="Y669" i="2"/>
  <c r="Z669" i="2"/>
  <c r="X676" i="2"/>
  <c r="Y676" i="2"/>
  <c r="Z676" i="2"/>
  <c r="X567" i="2" l="1"/>
  <c r="Y567" i="2"/>
  <c r="Z567" i="2"/>
  <c r="Y39" i="2"/>
  <c r="Y37" i="2"/>
  <c r="Y103" i="2"/>
  <c r="Y102" i="2"/>
  <c r="Y192" i="2"/>
  <c r="Y4" i="2"/>
  <c r="Y5" i="2"/>
  <c r="Y6" i="2"/>
  <c r="Y7" i="2"/>
  <c r="Y2" i="2"/>
  <c r="Y3" i="2"/>
  <c r="Y8" i="2"/>
  <c r="Y9" i="2"/>
  <c r="Y12" i="2"/>
  <c r="Y13" i="2"/>
  <c r="Y14" i="2"/>
  <c r="Y15" i="2"/>
  <c r="Y16" i="2"/>
  <c r="Y11" i="2"/>
  <c r="Y10" i="2"/>
  <c r="Y18" i="2"/>
  <c r="Y17" i="2"/>
  <c r="Y19" i="2"/>
  <c r="Y21" i="2"/>
  <c r="Y22" i="2"/>
  <c r="Y23" i="2"/>
  <c r="Y20" i="2"/>
  <c r="Y25" i="2"/>
  <c r="Y26" i="2"/>
  <c r="Y24" i="2"/>
  <c r="Y28" i="2"/>
  <c r="Y27" i="2"/>
  <c r="Y29" i="2"/>
  <c r="Y30" i="2"/>
  <c r="Y32" i="2"/>
  <c r="Y33" i="2"/>
  <c r="Y35" i="2"/>
  <c r="Y36" i="2"/>
  <c r="Y31" i="2"/>
  <c r="Y34" i="2"/>
  <c r="Y38" i="2"/>
  <c r="Y40" i="2"/>
  <c r="Y45" i="2"/>
  <c r="Y42" i="2"/>
  <c r="Y44" i="2"/>
  <c r="Y43" i="2"/>
  <c r="Y41" i="2"/>
  <c r="Y49" i="2"/>
  <c r="Y46" i="2"/>
  <c r="Y47" i="2"/>
  <c r="Y48"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8" i="2"/>
  <c r="Y80" i="2"/>
  <c r="Y81" i="2"/>
  <c r="Y82" i="2"/>
  <c r="Y83" i="2"/>
  <c r="Y84" i="2"/>
  <c r="Y85" i="2"/>
  <c r="Y86" i="2"/>
  <c r="Y87" i="2"/>
  <c r="Y89" i="2"/>
  <c r="Y96" i="2"/>
  <c r="Y97" i="2"/>
  <c r="Y90" i="2"/>
  <c r="Y91" i="2"/>
  <c r="Y92" i="2"/>
  <c r="Y93" i="2"/>
  <c r="Y94" i="2"/>
  <c r="Y95" i="2"/>
  <c r="Y98" i="2"/>
  <c r="Y99" i="2"/>
  <c r="Y100" i="2"/>
  <c r="Y101" i="2"/>
  <c r="Y118" i="2"/>
  <c r="Y115" i="2"/>
  <c r="Y104" i="2"/>
  <c r="Y105" i="2"/>
  <c r="Y116" i="2"/>
  <c r="Y106" i="2"/>
  <c r="Y107" i="2"/>
  <c r="Y117" i="2"/>
  <c r="Y108" i="2"/>
  <c r="Y109" i="2"/>
  <c r="Y110" i="2"/>
  <c r="Y111" i="2"/>
  <c r="Y112" i="2"/>
  <c r="Y113" i="2"/>
  <c r="Y114" i="2"/>
  <c r="Y119" i="2"/>
  <c r="Y120" i="2"/>
  <c r="Y121" i="2"/>
  <c r="Y122" i="2"/>
  <c r="Y123" i="2"/>
  <c r="Y124" i="2"/>
  <c r="Y125" i="2"/>
  <c r="Y126" i="2"/>
  <c r="Y127" i="2"/>
  <c r="Y128" i="2"/>
  <c r="Y129" i="2"/>
  <c r="Y130" i="2"/>
  <c r="Y131" i="2"/>
  <c r="Y132" i="2"/>
  <c r="Y133" i="2"/>
  <c r="Y134" i="2"/>
  <c r="Y135" i="2"/>
  <c r="Y138" i="2"/>
  <c r="Y140" i="2"/>
  <c r="Y139" i="2"/>
  <c r="Y136" i="2"/>
  <c r="Y137" i="2"/>
  <c r="Y144" i="2"/>
  <c r="Y143" i="2"/>
  <c r="Y145" i="2"/>
  <c r="Y146" i="2"/>
  <c r="Y147" i="2"/>
  <c r="Y142" i="2"/>
  <c r="Y141" i="2"/>
  <c r="Y149" i="2"/>
  <c r="Y150" i="2"/>
  <c r="Y148" i="2"/>
  <c r="Y153" i="2"/>
  <c r="Y154" i="2"/>
  <c r="Y151" i="2"/>
  <c r="Y152" i="2"/>
  <c r="Y155" i="2"/>
  <c r="Y157" i="2"/>
  <c r="Y156" i="2"/>
  <c r="Y159" i="2"/>
  <c r="Y160" i="2"/>
  <c r="Y158" i="2"/>
  <c r="Y164" i="2"/>
  <c r="Y170" i="2"/>
  <c r="Y163" i="2"/>
  <c r="Y165" i="2"/>
  <c r="Y166" i="2"/>
  <c r="Y167" i="2"/>
  <c r="Y168" i="2"/>
  <c r="Y169" i="2"/>
  <c r="Y161" i="2"/>
  <c r="Y162" i="2"/>
  <c r="Y173" i="2"/>
  <c r="Y174" i="2"/>
  <c r="Y172" i="2"/>
  <c r="Y171" i="2"/>
  <c r="Y175" i="2"/>
  <c r="Y179" i="2"/>
  <c r="Y176" i="2"/>
  <c r="Y177" i="2"/>
  <c r="Y178" i="2"/>
  <c r="Y182" i="2"/>
  <c r="Y180" i="2"/>
  <c r="Y181" i="2"/>
  <c r="Y183" i="2"/>
  <c r="Y184" i="2"/>
  <c r="Y185" i="2"/>
  <c r="Y186" i="2"/>
  <c r="Y188" i="2"/>
  <c r="Y187" i="2"/>
  <c r="Y194" i="2"/>
  <c r="Y189" i="2"/>
  <c r="Y190" i="2"/>
  <c r="Y191" i="2"/>
  <c r="Y193" i="2"/>
  <c r="Y197" i="2"/>
  <c r="Y198" i="2"/>
  <c r="Y199" i="2"/>
  <c r="Y195" i="2"/>
  <c r="Y196" i="2"/>
  <c r="Y200" i="2"/>
  <c r="Y201" i="2"/>
  <c r="Y208" i="2"/>
  <c r="Y202" i="2"/>
  <c r="Y203" i="2"/>
  <c r="Y204" i="2"/>
  <c r="Y205" i="2"/>
  <c r="Y206" i="2"/>
  <c r="Y207" i="2"/>
  <c r="Y209" i="2"/>
  <c r="Y210" i="2"/>
  <c r="Y211" i="2"/>
  <c r="Y212" i="2"/>
  <c r="Y213" i="2"/>
  <c r="Y214" i="2"/>
  <c r="Y215" i="2"/>
  <c r="Y216" i="2"/>
  <c r="Y217" i="2"/>
  <c r="Y218" i="2"/>
  <c r="Y219" i="2"/>
  <c r="Y220" i="2"/>
  <c r="Y221" i="2"/>
  <c r="Y222" i="2"/>
  <c r="Y223" i="2"/>
  <c r="Y224" i="2"/>
  <c r="Y225" i="2"/>
  <c r="Y226" i="2"/>
  <c r="Y227" i="2"/>
  <c r="Y228" i="2"/>
  <c r="Y229" i="2"/>
  <c r="Y230" i="2"/>
  <c r="Y232" i="2"/>
  <c r="Y233" i="2"/>
  <c r="Y234" i="2"/>
  <c r="Y236" i="2"/>
  <c r="Y235" i="2"/>
  <c r="Y231" i="2"/>
  <c r="Y237" i="2"/>
  <c r="Y238" i="2"/>
  <c r="Y240" i="2"/>
  <c r="Y239" i="2"/>
  <c r="Y246" i="2"/>
  <c r="Y241" i="2"/>
  <c r="Y242" i="2"/>
  <c r="Y243" i="2"/>
  <c r="Y245" i="2"/>
  <c r="Y247" i="2"/>
  <c r="Y244" i="2"/>
  <c r="Y278" i="2"/>
  <c r="Y249" i="2"/>
  <c r="Y250" i="2"/>
  <c r="Y251" i="2"/>
  <c r="Y252" i="2"/>
  <c r="Y253" i="2"/>
  <c r="Y254" i="2"/>
  <c r="Y248" i="2"/>
  <c r="Y255" i="2"/>
  <c r="Y256" i="2"/>
  <c r="Y257" i="2"/>
  <c r="Y258" i="2"/>
  <c r="Y259" i="2"/>
  <c r="Y260" i="2"/>
  <c r="Y261" i="2"/>
  <c r="Y262" i="2"/>
  <c r="Y263" i="2"/>
  <c r="Y264" i="2"/>
  <c r="Y265" i="2"/>
  <c r="Y266" i="2"/>
  <c r="Y267" i="2"/>
  <c r="Y268" i="2"/>
  <c r="Y269" i="2"/>
  <c r="Y270" i="2"/>
  <c r="Y271" i="2"/>
  <c r="Y272" i="2"/>
  <c r="Y273" i="2"/>
  <c r="Y274" i="2"/>
  <c r="Y275" i="2"/>
  <c r="Y276" i="2"/>
  <c r="Y277" i="2"/>
  <c r="Y285" i="2"/>
  <c r="Y279" i="2"/>
  <c r="Y280" i="2"/>
  <c r="Y281" i="2"/>
  <c r="Y282" i="2"/>
  <c r="Y284" i="2"/>
  <c r="Y286" i="2"/>
  <c r="Y283" i="2"/>
  <c r="Y290" i="2"/>
  <c r="Y288" i="2"/>
  <c r="Y287" i="2"/>
  <c r="Y289" i="2"/>
  <c r="Y291" i="2"/>
  <c r="Y292" i="2"/>
  <c r="Y297" i="2"/>
  <c r="Y293" i="2"/>
  <c r="Y294" i="2"/>
  <c r="Y295" i="2"/>
  <c r="Y296" i="2"/>
  <c r="Y299" i="2"/>
  <c r="Y300" i="2"/>
  <c r="Y298" i="2"/>
  <c r="Y306" i="2"/>
  <c r="Y307" i="2"/>
  <c r="Y303" i="2"/>
  <c r="Y305" i="2"/>
  <c r="Y301" i="2"/>
  <c r="Y302" i="2"/>
  <c r="Y304" i="2"/>
  <c r="Y309" i="2"/>
  <c r="Y310" i="2"/>
  <c r="Y311" i="2"/>
  <c r="Y308" i="2"/>
  <c r="Y314" i="2"/>
  <c r="Y312" i="2"/>
  <c r="Y313" i="2"/>
  <c r="Y315" i="2"/>
  <c r="Y316" i="2"/>
  <c r="Y317" i="2"/>
  <c r="Y318" i="2"/>
  <c r="Y320" i="2"/>
  <c r="Y319" i="2"/>
  <c r="Y321" i="2"/>
  <c r="Y322" i="2"/>
  <c r="Y323" i="2"/>
  <c r="Y325" i="2"/>
  <c r="Y326" i="2"/>
  <c r="Y328" i="2"/>
  <c r="Y324" i="2"/>
  <c r="Y327" i="2"/>
  <c r="Y329" i="2"/>
  <c r="Y330" i="2"/>
  <c r="Y331" i="2"/>
  <c r="Y334" i="2"/>
  <c r="Y338" i="2"/>
  <c r="Y335" i="2"/>
  <c r="Y332" i="2"/>
  <c r="Y333" i="2"/>
  <c r="Y336" i="2"/>
  <c r="Y337" i="2"/>
  <c r="Y339" i="2"/>
  <c r="Y341" i="2"/>
  <c r="Y340" i="2"/>
  <c r="Y347" i="2"/>
  <c r="Y342" i="2"/>
  <c r="Y343" i="2"/>
  <c r="Y346" i="2"/>
  <c r="Y344" i="2"/>
  <c r="Y345" i="2"/>
  <c r="Y349" i="2"/>
  <c r="Y350" i="2"/>
  <c r="Y348" i="2"/>
  <c r="Y351" i="2"/>
  <c r="Y352" i="2"/>
  <c r="Y353" i="2"/>
  <c r="Y354" i="2"/>
  <c r="Y364" i="2"/>
  <c r="Y355" i="2"/>
  <c r="Y368" i="2"/>
  <c r="Y359" i="2"/>
  <c r="Y365" i="2"/>
  <c r="Y366" i="2"/>
  <c r="Y367" i="2"/>
  <c r="Y360" i="2"/>
  <c r="Y361" i="2"/>
  <c r="Y362" i="2"/>
  <c r="Y363" i="2"/>
  <c r="Y356" i="2"/>
  <c r="Y357" i="2"/>
  <c r="Y358" i="2"/>
  <c r="Y370" i="2"/>
  <c r="Y371" i="2"/>
  <c r="Y372" i="2"/>
  <c r="Y373" i="2"/>
  <c r="Y374" i="2"/>
  <c r="Y369" i="2"/>
  <c r="Y376" i="2"/>
  <c r="Y375" i="2"/>
  <c r="Y377" i="2"/>
  <c r="Y381" i="2"/>
  <c r="Y382" i="2"/>
  <c r="Y383" i="2"/>
  <c r="Y384" i="2"/>
  <c r="Y378" i="2"/>
  <c r="Y379" i="2"/>
  <c r="Y380" i="2"/>
  <c r="Y390" i="2"/>
  <c r="Y391" i="2"/>
  <c r="Y396" i="2"/>
  <c r="Y388" i="2"/>
  <c r="Y392" i="2"/>
  <c r="Y393" i="2"/>
  <c r="Y394" i="2"/>
  <c r="Y389" i="2"/>
  <c r="Y395" i="2"/>
  <c r="Y397" i="2"/>
  <c r="Y385" i="2"/>
  <c r="Y386" i="2"/>
  <c r="Y387" i="2"/>
  <c r="Y399" i="2"/>
  <c r="Y400" i="2"/>
  <c r="Y401" i="2"/>
  <c r="Y402" i="2"/>
  <c r="Y403" i="2"/>
  <c r="Y404" i="2"/>
  <c r="Y405" i="2"/>
  <c r="Y406" i="2"/>
  <c r="Y407" i="2"/>
  <c r="Y408" i="2"/>
  <c r="Y409" i="2"/>
  <c r="Y410" i="2"/>
  <c r="Y411" i="2"/>
  <c r="Y412" i="2"/>
  <c r="Y413" i="2"/>
  <c r="Y414" i="2"/>
  <c r="Y415" i="2"/>
  <c r="Y398" i="2"/>
  <c r="Y416" i="2"/>
  <c r="Y420" i="2"/>
  <c r="Y419" i="2"/>
  <c r="Y417" i="2"/>
  <c r="Y418" i="2"/>
  <c r="Y424" i="2"/>
  <c r="Y421" i="2"/>
  <c r="Y422" i="2"/>
  <c r="Y423" i="2"/>
  <c r="Y425" i="2"/>
  <c r="Y428" i="2"/>
  <c r="Y427" i="2"/>
  <c r="Y426" i="2"/>
  <c r="Y430" i="2"/>
  <c r="Y429" i="2"/>
  <c r="Y431" i="2"/>
  <c r="Y432" i="2"/>
  <c r="Y433" i="2"/>
  <c r="Y435" i="2"/>
  <c r="Y436" i="2"/>
  <c r="Y441" i="2"/>
  <c r="Y440" i="2"/>
  <c r="Y442" i="2"/>
  <c r="Y437" i="2"/>
  <c r="Y438" i="2"/>
  <c r="Y439" i="2"/>
  <c r="Y434" i="2"/>
  <c r="Y445" i="2"/>
  <c r="Y446" i="2"/>
  <c r="Y444" i="2"/>
  <c r="Y443" i="2"/>
  <c r="Y447" i="2"/>
  <c r="Y448" i="2"/>
  <c r="Y449" i="2"/>
  <c r="Y450" i="2"/>
  <c r="Y452" i="2"/>
  <c r="Y456" i="2"/>
  <c r="Y457" i="2"/>
  <c r="Y453" i="2"/>
  <c r="Y454" i="2"/>
  <c r="Y455" i="2"/>
  <c r="Y458" i="2"/>
  <c r="Y459" i="2"/>
  <c r="Y451" i="2"/>
  <c r="Y463" i="2"/>
  <c r="Y461" i="2"/>
  <c r="Y462" i="2"/>
  <c r="Y460" i="2"/>
  <c r="Y464" i="2"/>
  <c r="Y465" i="2"/>
  <c r="Y466" i="2"/>
  <c r="Y467" i="2"/>
  <c r="Y468" i="2"/>
  <c r="Y469" i="2"/>
  <c r="Y476" i="2"/>
  <c r="Y472" i="2"/>
  <c r="Y473" i="2"/>
  <c r="Y474" i="2"/>
  <c r="Y475" i="2"/>
  <c r="Y470" i="2"/>
  <c r="Y471" i="2"/>
  <c r="Y477" i="2"/>
  <c r="Y478" i="2"/>
  <c r="Y482" i="2"/>
  <c r="Y479" i="2"/>
  <c r="Y480" i="2"/>
  <c r="Y481" i="2"/>
  <c r="Y485" i="2"/>
  <c r="Y483" i="2"/>
  <c r="Y487" i="2"/>
  <c r="Y486" i="2"/>
  <c r="Y488" i="2"/>
  <c r="Y491" i="2"/>
  <c r="Y484" i="2"/>
  <c r="Y489" i="2"/>
  <c r="Y490" i="2"/>
  <c r="Y492" i="2"/>
  <c r="Y493" i="2"/>
  <c r="Y494" i="2"/>
  <c r="Y495" i="2"/>
  <c r="Y496" i="2"/>
  <c r="Y498" i="2"/>
  <c r="Y499" i="2"/>
  <c r="Y497" i="2"/>
  <c r="Y500" i="2"/>
  <c r="Y501" i="2"/>
  <c r="Y502" i="2"/>
  <c r="Y505" i="2"/>
  <c r="Y506" i="2"/>
  <c r="Y504" i="2"/>
  <c r="Y507" i="2"/>
  <c r="Y503" i="2"/>
  <c r="Y509" i="2"/>
  <c r="Y508" i="2"/>
  <c r="Y515" i="2"/>
  <c r="Y517" i="2"/>
  <c r="Y510" i="2"/>
  <c r="Y511" i="2"/>
  <c r="Y516" i="2"/>
  <c r="Y512" i="2"/>
  <c r="Y513" i="2"/>
  <c r="Y514" i="2"/>
  <c r="Y520" i="2"/>
  <c r="Y521" i="2"/>
  <c r="Y522" i="2"/>
  <c r="Y523" i="2"/>
  <c r="Y518" i="2"/>
  <c r="Y519" i="2"/>
  <c r="Y524" i="2"/>
  <c r="Y525" i="2"/>
  <c r="Y530" i="2"/>
  <c r="Y529" i="2"/>
  <c r="Y526" i="2"/>
  <c r="Y531" i="2"/>
  <c r="Y527" i="2"/>
  <c r="Y532" i="2"/>
  <c r="Y528" i="2"/>
  <c r="Y537" i="2"/>
  <c r="Y538" i="2"/>
  <c r="Y536" i="2"/>
  <c r="Y535" i="2"/>
  <c r="Y534" i="2"/>
  <c r="Y533" i="2"/>
  <c r="Y545" i="2"/>
  <c r="Y539" i="2"/>
  <c r="Y540" i="2"/>
  <c r="Y541" i="2"/>
  <c r="Y542" i="2"/>
  <c r="Y543" i="2"/>
  <c r="Y544" i="2"/>
  <c r="Y552" i="2"/>
  <c r="Y553" i="2"/>
  <c r="Y554" i="2"/>
  <c r="Y546" i="2"/>
  <c r="Y547" i="2"/>
  <c r="Y548" i="2"/>
  <c r="Y556" i="2"/>
  <c r="Y549" i="2"/>
  <c r="Y550" i="2"/>
  <c r="Y551" i="2"/>
  <c r="Y555" i="2"/>
  <c r="Y557" i="2"/>
  <c r="Y562" i="2"/>
  <c r="Y558" i="2"/>
  <c r="Y559" i="2"/>
  <c r="Y560" i="2"/>
  <c r="Y561" i="2"/>
  <c r="Y563" i="2"/>
  <c r="Y564" i="2"/>
  <c r="Y565" i="2"/>
  <c r="Y566" i="2"/>
  <c r="Y568" i="2"/>
  <c r="Y569" i="2"/>
  <c r="Y570" i="2"/>
  <c r="Y572" i="2"/>
  <c r="Y573" i="2"/>
  <c r="Y574"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571" i="2"/>
  <c r="Y628" i="2"/>
  <c r="Y575" i="2"/>
  <c r="Y576" i="2"/>
  <c r="Y595" i="2"/>
  <c r="Y577" i="2"/>
  <c r="Y578" i="2"/>
  <c r="Y579" i="2"/>
  <c r="Y580" i="2"/>
  <c r="Y581" i="2"/>
  <c r="Y582" i="2"/>
  <c r="Y583" i="2"/>
  <c r="Y584" i="2"/>
  <c r="Y585" i="2"/>
  <c r="Y586" i="2"/>
  <c r="Y587" i="2"/>
  <c r="Y588" i="2"/>
  <c r="Y589" i="2"/>
  <c r="Y590" i="2"/>
  <c r="Y591" i="2"/>
  <c r="Y592" i="2"/>
  <c r="Y593" i="2"/>
  <c r="Y594" i="2"/>
  <c r="Y641" i="2"/>
  <c r="Y642" i="2"/>
  <c r="Y643" i="2"/>
  <c r="Y644" i="2"/>
  <c r="Y645" i="2"/>
  <c r="Y646" i="2"/>
  <c r="Y647" i="2"/>
  <c r="Y629" i="2"/>
  <c r="Y630" i="2"/>
  <c r="Y631" i="2"/>
  <c r="Y632" i="2"/>
  <c r="Y633" i="2"/>
  <c r="Y634" i="2"/>
  <c r="Y635" i="2"/>
  <c r="Y636" i="2"/>
  <c r="Y637" i="2"/>
  <c r="Y638" i="2"/>
  <c r="Y639" i="2"/>
  <c r="Y648" i="2"/>
  <c r="Y640" i="2"/>
  <c r="Y654" i="2"/>
  <c r="Y655" i="2"/>
  <c r="Y656" i="2"/>
  <c r="Y657" i="2"/>
  <c r="Y653" i="2"/>
  <c r="Y651" i="2"/>
  <c r="Y652" i="2"/>
  <c r="Y649" i="2"/>
  <c r="Y650" i="2"/>
  <c r="Y661" i="2"/>
  <c r="Y662" i="2"/>
  <c r="Y663" i="2"/>
  <c r="Y664" i="2"/>
  <c r="Y665" i="2"/>
  <c r="Y666" i="2"/>
  <c r="Y667" i="2"/>
  <c r="Y668" i="2"/>
  <c r="Y659" i="2"/>
  <c r="Y660" i="2"/>
  <c r="Y658" i="2"/>
  <c r="Y673" i="2"/>
  <c r="Y672" i="2"/>
  <c r="Z39" i="2"/>
  <c r="Z37" i="2"/>
  <c r="Z103" i="2"/>
  <c r="Z102" i="2"/>
  <c r="Z192" i="2"/>
  <c r="Z4" i="2"/>
  <c r="Z5" i="2"/>
  <c r="Z6" i="2"/>
  <c r="Z7" i="2"/>
  <c r="Z2" i="2"/>
  <c r="Z3" i="2"/>
  <c r="Z8" i="2"/>
  <c r="Z9" i="2"/>
  <c r="Z12" i="2"/>
  <c r="Z13" i="2"/>
  <c r="Z14" i="2"/>
  <c r="Z15" i="2"/>
  <c r="Z16" i="2"/>
  <c r="Z11" i="2"/>
  <c r="Z10" i="2"/>
  <c r="Z18" i="2"/>
  <c r="Z17" i="2"/>
  <c r="Z19" i="2"/>
  <c r="Z21" i="2"/>
  <c r="Z22" i="2"/>
  <c r="Z23" i="2"/>
  <c r="Z20" i="2"/>
  <c r="Z25" i="2"/>
  <c r="Z26" i="2"/>
  <c r="Z24" i="2"/>
  <c r="Z28" i="2"/>
  <c r="Z27" i="2"/>
  <c r="Z29" i="2"/>
  <c r="Z30" i="2"/>
  <c r="Z32" i="2"/>
  <c r="Z33" i="2"/>
  <c r="Z35" i="2"/>
  <c r="Z36" i="2"/>
  <c r="Z31" i="2"/>
  <c r="Z34" i="2"/>
  <c r="Z38" i="2"/>
  <c r="Z40" i="2"/>
  <c r="Z45" i="2"/>
  <c r="Z42" i="2"/>
  <c r="Z44" i="2"/>
  <c r="Z43" i="2"/>
  <c r="Z41" i="2"/>
  <c r="Z49" i="2"/>
  <c r="Z46" i="2"/>
  <c r="Z47" i="2"/>
  <c r="Z48"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8" i="2"/>
  <c r="Z80" i="2"/>
  <c r="Z81" i="2"/>
  <c r="Z82" i="2"/>
  <c r="Z83" i="2"/>
  <c r="Z84" i="2"/>
  <c r="Z85" i="2"/>
  <c r="Z86" i="2"/>
  <c r="Z87" i="2"/>
  <c r="Z89" i="2"/>
  <c r="Z96" i="2"/>
  <c r="Z97" i="2"/>
  <c r="Z90" i="2"/>
  <c r="Z91" i="2"/>
  <c r="Z92" i="2"/>
  <c r="Z93" i="2"/>
  <c r="Z94" i="2"/>
  <c r="Z95" i="2"/>
  <c r="Z98" i="2"/>
  <c r="Z99" i="2"/>
  <c r="Z100" i="2"/>
  <c r="Z101" i="2"/>
  <c r="Z118" i="2"/>
  <c r="Z115" i="2"/>
  <c r="Z104" i="2"/>
  <c r="Z105" i="2"/>
  <c r="Z116" i="2"/>
  <c r="Z106" i="2"/>
  <c r="Z107" i="2"/>
  <c r="Z117" i="2"/>
  <c r="Z108" i="2"/>
  <c r="Z109" i="2"/>
  <c r="Z110" i="2"/>
  <c r="Z111" i="2"/>
  <c r="Z112" i="2"/>
  <c r="Z113" i="2"/>
  <c r="Z114" i="2"/>
  <c r="Z119" i="2"/>
  <c r="Z120" i="2"/>
  <c r="Z121" i="2"/>
  <c r="Z122" i="2"/>
  <c r="Z123" i="2"/>
  <c r="Z124" i="2"/>
  <c r="Z125" i="2"/>
  <c r="Z126" i="2"/>
  <c r="Z127" i="2"/>
  <c r="Z128" i="2"/>
  <c r="Z129" i="2"/>
  <c r="Z130" i="2"/>
  <c r="Z131" i="2"/>
  <c r="Z132" i="2"/>
  <c r="Z133" i="2"/>
  <c r="Z134" i="2"/>
  <c r="Z135" i="2"/>
  <c r="Z138" i="2"/>
  <c r="Z140" i="2"/>
  <c r="Z139" i="2"/>
  <c r="Z136" i="2"/>
  <c r="Z137" i="2"/>
  <c r="Z144" i="2"/>
  <c r="Z143" i="2"/>
  <c r="Z145" i="2"/>
  <c r="Z146" i="2"/>
  <c r="Z147" i="2"/>
  <c r="Z142" i="2"/>
  <c r="Z141" i="2"/>
  <c r="Z149" i="2"/>
  <c r="Z150" i="2"/>
  <c r="Z148" i="2"/>
  <c r="Z153" i="2"/>
  <c r="Z154" i="2"/>
  <c r="Z151" i="2"/>
  <c r="Z152" i="2"/>
  <c r="Z155" i="2"/>
  <c r="Z157" i="2"/>
  <c r="Z156" i="2"/>
  <c r="Z159" i="2"/>
  <c r="Z160" i="2"/>
  <c r="Z158" i="2"/>
  <c r="Z164" i="2"/>
  <c r="Z170" i="2"/>
  <c r="Z163" i="2"/>
  <c r="Z165" i="2"/>
  <c r="Z166" i="2"/>
  <c r="Z167" i="2"/>
  <c r="Z168" i="2"/>
  <c r="Z169" i="2"/>
  <c r="Z161" i="2"/>
  <c r="Z162" i="2"/>
  <c r="Z173" i="2"/>
  <c r="Z174" i="2"/>
  <c r="Z172" i="2"/>
  <c r="Z171" i="2"/>
  <c r="Z175" i="2"/>
  <c r="Z179" i="2"/>
  <c r="Z176" i="2"/>
  <c r="Z177" i="2"/>
  <c r="Z178" i="2"/>
  <c r="Z182" i="2"/>
  <c r="Z180" i="2"/>
  <c r="Z181" i="2"/>
  <c r="Z183" i="2"/>
  <c r="Z184" i="2"/>
  <c r="Z185" i="2"/>
  <c r="Z186" i="2"/>
  <c r="Z188" i="2"/>
  <c r="Z187" i="2"/>
  <c r="Z194" i="2"/>
  <c r="Z189" i="2"/>
  <c r="Z190" i="2"/>
  <c r="Z191" i="2"/>
  <c r="Z193" i="2"/>
  <c r="Z197" i="2"/>
  <c r="Z198" i="2"/>
  <c r="Z199" i="2"/>
  <c r="Z195" i="2"/>
  <c r="Z196" i="2"/>
  <c r="Z200" i="2"/>
  <c r="Z201" i="2"/>
  <c r="Z208" i="2"/>
  <c r="Z202" i="2"/>
  <c r="Z203" i="2"/>
  <c r="Z204" i="2"/>
  <c r="Z205" i="2"/>
  <c r="Z206" i="2"/>
  <c r="Z207" i="2"/>
  <c r="Z209" i="2"/>
  <c r="Z210" i="2"/>
  <c r="Z211" i="2"/>
  <c r="Z212" i="2"/>
  <c r="Z213" i="2"/>
  <c r="Z214" i="2"/>
  <c r="Z215" i="2"/>
  <c r="Z216" i="2"/>
  <c r="Z217" i="2"/>
  <c r="Z218" i="2"/>
  <c r="Z219" i="2"/>
  <c r="Z220" i="2"/>
  <c r="Z221" i="2"/>
  <c r="Z222" i="2"/>
  <c r="Z223" i="2"/>
  <c r="Z224" i="2"/>
  <c r="Z225" i="2"/>
  <c r="Z226" i="2"/>
  <c r="Z227" i="2"/>
  <c r="Z228" i="2"/>
  <c r="Z229" i="2"/>
  <c r="Z230" i="2"/>
  <c r="Z232" i="2"/>
  <c r="Z233" i="2"/>
  <c r="Z234" i="2"/>
  <c r="Z236" i="2"/>
  <c r="Z235" i="2"/>
  <c r="Z231" i="2"/>
  <c r="Z237" i="2"/>
  <c r="Z238" i="2"/>
  <c r="Z240" i="2"/>
  <c r="Z239" i="2"/>
  <c r="Z246" i="2"/>
  <c r="Z241" i="2"/>
  <c r="Z242" i="2"/>
  <c r="Z243" i="2"/>
  <c r="Z245" i="2"/>
  <c r="Z247" i="2"/>
  <c r="Z244" i="2"/>
  <c r="Z278" i="2"/>
  <c r="Z249" i="2"/>
  <c r="Z250" i="2"/>
  <c r="Z251" i="2"/>
  <c r="Z252" i="2"/>
  <c r="Z253" i="2"/>
  <c r="Z254" i="2"/>
  <c r="Z248" i="2"/>
  <c r="Z255" i="2"/>
  <c r="Z256" i="2"/>
  <c r="Z257" i="2"/>
  <c r="Z258" i="2"/>
  <c r="Z259" i="2"/>
  <c r="Z260" i="2"/>
  <c r="Z261" i="2"/>
  <c r="Z262" i="2"/>
  <c r="Z263" i="2"/>
  <c r="Z264" i="2"/>
  <c r="Z265" i="2"/>
  <c r="Z266" i="2"/>
  <c r="Z267" i="2"/>
  <c r="Z268" i="2"/>
  <c r="Z269" i="2"/>
  <c r="Z270" i="2"/>
  <c r="Z271" i="2"/>
  <c r="Z272" i="2"/>
  <c r="Z273" i="2"/>
  <c r="Z274" i="2"/>
  <c r="Z275" i="2"/>
  <c r="Z276" i="2"/>
  <c r="Z277" i="2"/>
  <c r="Z285" i="2"/>
  <c r="Z279" i="2"/>
  <c r="Z280" i="2"/>
  <c r="Z281" i="2"/>
  <c r="Z282" i="2"/>
  <c r="Z284" i="2"/>
  <c r="Z286" i="2"/>
  <c r="Z283" i="2"/>
  <c r="Z290" i="2"/>
  <c r="Z288" i="2"/>
  <c r="Z287" i="2"/>
  <c r="Z289" i="2"/>
  <c r="Z291" i="2"/>
  <c r="Z292" i="2"/>
  <c r="Z297" i="2"/>
  <c r="Z293" i="2"/>
  <c r="Z294" i="2"/>
  <c r="Z295" i="2"/>
  <c r="Z296" i="2"/>
  <c r="Z299" i="2"/>
  <c r="Z300" i="2"/>
  <c r="Z298" i="2"/>
  <c r="Z306" i="2"/>
  <c r="Z307" i="2"/>
  <c r="Z303" i="2"/>
  <c r="Z305" i="2"/>
  <c r="Z301" i="2"/>
  <c r="Z302" i="2"/>
  <c r="Z304" i="2"/>
  <c r="Z309" i="2"/>
  <c r="Z310" i="2"/>
  <c r="Z311" i="2"/>
  <c r="Z308" i="2"/>
  <c r="Z314" i="2"/>
  <c r="Z312" i="2"/>
  <c r="Z313" i="2"/>
  <c r="Z315" i="2"/>
  <c r="Z316" i="2"/>
  <c r="Z317" i="2"/>
  <c r="Z318" i="2"/>
  <c r="Z320" i="2"/>
  <c r="Z319" i="2"/>
  <c r="Z321" i="2"/>
  <c r="Z322" i="2"/>
  <c r="Z323" i="2"/>
  <c r="Z325" i="2"/>
  <c r="Z326" i="2"/>
  <c r="Z328" i="2"/>
  <c r="Z324" i="2"/>
  <c r="Z327" i="2"/>
  <c r="Z329" i="2"/>
  <c r="Z330" i="2"/>
  <c r="Z331" i="2"/>
  <c r="Z334" i="2"/>
  <c r="Z338" i="2"/>
  <c r="Z335" i="2"/>
  <c r="Z332" i="2"/>
  <c r="Z333" i="2"/>
  <c r="Z336" i="2"/>
  <c r="Z337" i="2"/>
  <c r="Z339" i="2"/>
  <c r="Z341" i="2"/>
  <c r="Z340" i="2"/>
  <c r="Z347" i="2"/>
  <c r="Z342" i="2"/>
  <c r="Z343" i="2"/>
  <c r="Z346" i="2"/>
  <c r="Z344" i="2"/>
  <c r="Z345" i="2"/>
  <c r="Z349" i="2"/>
  <c r="Z350" i="2"/>
  <c r="Z348" i="2"/>
  <c r="Z351" i="2"/>
  <c r="Z352" i="2"/>
  <c r="Z353" i="2"/>
  <c r="Z354" i="2"/>
  <c r="Z364" i="2"/>
  <c r="Z355" i="2"/>
  <c r="Z368" i="2"/>
  <c r="Z359" i="2"/>
  <c r="Z365" i="2"/>
  <c r="Z366" i="2"/>
  <c r="Z367" i="2"/>
  <c r="Z360" i="2"/>
  <c r="Z361" i="2"/>
  <c r="Z362" i="2"/>
  <c r="Z363" i="2"/>
  <c r="Z356" i="2"/>
  <c r="Z357" i="2"/>
  <c r="Z358" i="2"/>
  <c r="Z370" i="2"/>
  <c r="Z371" i="2"/>
  <c r="Z372" i="2"/>
  <c r="Z373" i="2"/>
  <c r="Z374" i="2"/>
  <c r="Z369" i="2"/>
  <c r="Z376" i="2"/>
  <c r="Z375" i="2"/>
  <c r="Z377" i="2"/>
  <c r="Z381" i="2"/>
  <c r="Z382" i="2"/>
  <c r="Z383" i="2"/>
  <c r="Z384" i="2"/>
  <c r="Z378" i="2"/>
  <c r="Z379" i="2"/>
  <c r="Z380" i="2"/>
  <c r="Z390" i="2"/>
  <c r="Z391" i="2"/>
  <c r="Z396" i="2"/>
  <c r="Z388" i="2"/>
  <c r="Z392" i="2"/>
  <c r="Z393" i="2"/>
  <c r="Z394" i="2"/>
  <c r="Z389" i="2"/>
  <c r="Z395" i="2"/>
  <c r="Z397" i="2"/>
  <c r="Z385" i="2"/>
  <c r="Z386" i="2"/>
  <c r="Z387" i="2"/>
  <c r="Z399" i="2"/>
  <c r="Z400" i="2"/>
  <c r="Z401" i="2"/>
  <c r="Z402" i="2"/>
  <c r="Z403" i="2"/>
  <c r="Z404" i="2"/>
  <c r="Z405" i="2"/>
  <c r="Z406" i="2"/>
  <c r="Z407" i="2"/>
  <c r="Z408" i="2"/>
  <c r="Z409" i="2"/>
  <c r="Z410" i="2"/>
  <c r="Z411" i="2"/>
  <c r="Z412" i="2"/>
  <c r="Z413" i="2"/>
  <c r="Z414" i="2"/>
  <c r="Z415" i="2"/>
  <c r="Z398" i="2"/>
  <c r="Z416" i="2"/>
  <c r="Z420" i="2"/>
  <c r="Z419" i="2"/>
  <c r="Z417" i="2"/>
  <c r="Z418" i="2"/>
  <c r="Z424" i="2"/>
  <c r="Z421" i="2"/>
  <c r="Z422" i="2"/>
  <c r="Z423" i="2"/>
  <c r="Z425" i="2"/>
  <c r="Z428" i="2"/>
  <c r="Z427" i="2"/>
  <c r="Z426" i="2"/>
  <c r="Z430" i="2"/>
  <c r="Z429" i="2"/>
  <c r="Z431" i="2"/>
  <c r="Z432" i="2"/>
  <c r="Z433" i="2"/>
  <c r="Z435" i="2"/>
  <c r="Z436" i="2"/>
  <c r="Z441" i="2"/>
  <c r="Z440" i="2"/>
  <c r="Z442" i="2"/>
  <c r="Z437" i="2"/>
  <c r="Z438" i="2"/>
  <c r="Z439" i="2"/>
  <c r="Z434" i="2"/>
  <c r="Z445" i="2"/>
  <c r="Z446" i="2"/>
  <c r="Z444" i="2"/>
  <c r="Z443" i="2"/>
  <c r="Z447" i="2"/>
  <c r="Z448" i="2"/>
  <c r="Z449" i="2"/>
  <c r="Z450" i="2"/>
  <c r="Z452" i="2"/>
  <c r="Z456" i="2"/>
  <c r="Z457" i="2"/>
  <c r="Z453" i="2"/>
  <c r="Z454" i="2"/>
  <c r="Z455" i="2"/>
  <c r="Z458" i="2"/>
  <c r="Z459" i="2"/>
  <c r="Z451" i="2"/>
  <c r="Z463" i="2"/>
  <c r="Z461" i="2"/>
  <c r="Z462" i="2"/>
  <c r="Z460" i="2"/>
  <c r="Z464" i="2"/>
  <c r="Z465" i="2"/>
  <c r="Z466" i="2"/>
  <c r="Z467" i="2"/>
  <c r="Z468" i="2"/>
  <c r="Z469" i="2"/>
  <c r="Z476" i="2"/>
  <c r="Z472" i="2"/>
  <c r="Z473" i="2"/>
  <c r="Z474" i="2"/>
  <c r="Z475" i="2"/>
  <c r="Z470" i="2"/>
  <c r="Z471" i="2"/>
  <c r="Z477" i="2"/>
  <c r="Z478" i="2"/>
  <c r="Z482" i="2"/>
  <c r="Z479" i="2"/>
  <c r="Z480" i="2"/>
  <c r="Z481" i="2"/>
  <c r="Z485" i="2"/>
  <c r="Z483" i="2"/>
  <c r="Z487" i="2"/>
  <c r="Z486" i="2"/>
  <c r="Z488" i="2"/>
  <c r="Z491" i="2"/>
  <c r="Z484" i="2"/>
  <c r="Z489" i="2"/>
  <c r="Z490" i="2"/>
  <c r="Z492" i="2"/>
  <c r="Z493" i="2"/>
  <c r="Z494" i="2"/>
  <c r="Z495" i="2"/>
  <c r="Z496" i="2"/>
  <c r="Z498" i="2"/>
  <c r="Z499" i="2"/>
  <c r="Z497" i="2"/>
  <c r="Z500" i="2"/>
  <c r="Z501" i="2"/>
  <c r="Z502" i="2"/>
  <c r="Z505" i="2"/>
  <c r="Z506" i="2"/>
  <c r="Z504" i="2"/>
  <c r="Z507" i="2"/>
  <c r="Z503" i="2"/>
  <c r="Z509" i="2"/>
  <c r="Z508" i="2"/>
  <c r="Z515" i="2"/>
  <c r="Z517" i="2"/>
  <c r="Z510" i="2"/>
  <c r="Z511" i="2"/>
  <c r="Z516" i="2"/>
  <c r="Z512" i="2"/>
  <c r="Z513" i="2"/>
  <c r="Z514" i="2"/>
  <c r="Z520" i="2"/>
  <c r="Z521" i="2"/>
  <c r="Z522" i="2"/>
  <c r="Z523" i="2"/>
  <c r="Z518" i="2"/>
  <c r="Z519" i="2"/>
  <c r="Z524" i="2"/>
  <c r="Z525" i="2"/>
  <c r="Z530" i="2"/>
  <c r="Z529" i="2"/>
  <c r="Z526" i="2"/>
  <c r="Z531" i="2"/>
  <c r="Z527" i="2"/>
  <c r="Z532" i="2"/>
  <c r="Z528" i="2"/>
  <c r="Z537" i="2"/>
  <c r="Z538" i="2"/>
  <c r="Z536" i="2"/>
  <c r="Z535" i="2"/>
  <c r="Z534" i="2"/>
  <c r="Z533" i="2"/>
  <c r="Z545" i="2"/>
  <c r="Z539" i="2"/>
  <c r="Z540" i="2"/>
  <c r="Z541" i="2"/>
  <c r="Z542" i="2"/>
  <c r="Z543" i="2"/>
  <c r="Z544" i="2"/>
  <c r="Z552" i="2"/>
  <c r="Z553" i="2"/>
  <c r="Z554" i="2"/>
  <c r="Z546" i="2"/>
  <c r="Z547" i="2"/>
  <c r="Z548" i="2"/>
  <c r="Z556" i="2"/>
  <c r="Z549" i="2"/>
  <c r="Z550" i="2"/>
  <c r="Z551" i="2"/>
  <c r="Z555" i="2"/>
  <c r="Z557" i="2"/>
  <c r="Z562" i="2"/>
  <c r="Z558" i="2"/>
  <c r="Z559" i="2"/>
  <c r="Z560" i="2"/>
  <c r="Z561" i="2"/>
  <c r="Z563" i="2"/>
  <c r="Z564" i="2"/>
  <c r="Z565" i="2"/>
  <c r="Z566" i="2"/>
  <c r="Z568" i="2"/>
  <c r="Z569" i="2"/>
  <c r="Z570" i="2"/>
  <c r="Z572" i="2"/>
  <c r="Z573" i="2"/>
  <c r="Z574"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571" i="2"/>
  <c r="Z628" i="2"/>
  <c r="Z575" i="2"/>
  <c r="Z576" i="2"/>
  <c r="Z595" i="2"/>
  <c r="Z577" i="2"/>
  <c r="Z578" i="2"/>
  <c r="Z579" i="2"/>
  <c r="Z580" i="2"/>
  <c r="Z581" i="2"/>
  <c r="Z582" i="2"/>
  <c r="Z583" i="2"/>
  <c r="Z584" i="2"/>
  <c r="Z585" i="2"/>
  <c r="Z586" i="2"/>
  <c r="Z587" i="2"/>
  <c r="Z588" i="2"/>
  <c r="Z589" i="2"/>
  <c r="Z590" i="2"/>
  <c r="Z591" i="2"/>
  <c r="Z592" i="2"/>
  <c r="Z593" i="2"/>
  <c r="Z594" i="2"/>
  <c r="Z641" i="2"/>
  <c r="Z642" i="2"/>
  <c r="Z643" i="2"/>
  <c r="Z644" i="2"/>
  <c r="Z645" i="2"/>
  <c r="Z646" i="2"/>
  <c r="Z647" i="2"/>
  <c r="Z629" i="2"/>
  <c r="Z630" i="2"/>
  <c r="Z631" i="2"/>
  <c r="Z632" i="2"/>
  <c r="Z633" i="2"/>
  <c r="Z634" i="2"/>
  <c r="Z635" i="2"/>
  <c r="Z636" i="2"/>
  <c r="Z637" i="2"/>
  <c r="Z638" i="2"/>
  <c r="Z639" i="2"/>
  <c r="Z648" i="2"/>
  <c r="Z640" i="2"/>
  <c r="Z654" i="2"/>
  <c r="Z655" i="2"/>
  <c r="Z656" i="2"/>
  <c r="Z657" i="2"/>
  <c r="Z653" i="2"/>
  <c r="Z651" i="2"/>
  <c r="Z652" i="2"/>
  <c r="Z649" i="2"/>
  <c r="Z650" i="2"/>
  <c r="Z661" i="2"/>
  <c r="Z662" i="2"/>
  <c r="Z663" i="2"/>
  <c r="Z664" i="2"/>
  <c r="Z665" i="2"/>
  <c r="Z666" i="2"/>
  <c r="Z667" i="2"/>
  <c r="Z668" i="2"/>
  <c r="Z659" i="2"/>
  <c r="Z660" i="2"/>
  <c r="Z658" i="2"/>
  <c r="Z673" i="2"/>
  <c r="Z672" i="2"/>
  <c r="X672" i="2"/>
  <c r="X673" i="2"/>
  <c r="X658" i="2" l="1"/>
  <c r="X660" i="2" l="1"/>
  <c r="X659" i="2"/>
  <c r="X661" i="2"/>
  <c r="X662" i="2"/>
  <c r="X663" i="2"/>
  <c r="X664" i="2"/>
  <c r="X665" i="2"/>
  <c r="X666" i="2"/>
  <c r="X667" i="2"/>
  <c r="X668" i="2"/>
  <c r="X649" i="2" l="1"/>
  <c r="X650" i="2"/>
  <c r="X651" i="2"/>
  <c r="X652" i="2"/>
  <c r="X653" i="2"/>
  <c r="X654" i="2"/>
  <c r="X655" i="2"/>
  <c r="X656" i="2"/>
  <c r="X657" i="2"/>
  <c r="X640" i="2" l="1"/>
  <c r="X648" i="2"/>
  <c r="X629" i="2"/>
  <c r="X630" i="2"/>
  <c r="X631" i="2"/>
  <c r="X632" i="2"/>
  <c r="X633" i="2"/>
  <c r="X634" i="2"/>
  <c r="X635" i="2"/>
  <c r="X636" i="2"/>
  <c r="X637" i="2"/>
  <c r="X638" i="2"/>
  <c r="X639" i="2"/>
  <c r="X644" i="2"/>
  <c r="X645" i="2"/>
  <c r="X646" i="2"/>
  <c r="X647" i="2"/>
  <c r="X641" i="2"/>
  <c r="X642" i="2"/>
  <c r="X643" i="2"/>
  <c r="X577" i="2"/>
  <c r="X578" i="2"/>
  <c r="X579" i="2"/>
  <c r="X580" i="2"/>
  <c r="X581" i="2"/>
  <c r="X582" i="2"/>
  <c r="X583" i="2"/>
  <c r="X584" i="2"/>
  <c r="X585" i="2"/>
  <c r="X586" i="2"/>
  <c r="X587" i="2"/>
  <c r="X588" i="2"/>
  <c r="X589" i="2"/>
  <c r="X590" i="2"/>
  <c r="X591" i="2"/>
  <c r="X592" i="2"/>
  <c r="X593" i="2"/>
  <c r="X594" i="2"/>
  <c r="X568" i="2"/>
  <c r="X569" i="2"/>
  <c r="X570" i="2"/>
  <c r="X571" i="2"/>
  <c r="X595" i="2"/>
  <c r="X574" i="2"/>
  <c r="X573" i="2"/>
  <c r="X572" i="2"/>
  <c r="X610" i="2"/>
  <c r="X611" i="2"/>
  <c r="X612" i="2"/>
  <c r="X613" i="2"/>
  <c r="X606" i="2"/>
  <c r="X607" i="2"/>
  <c r="X608" i="2"/>
  <c r="X609" i="2"/>
  <c r="X628" i="2"/>
  <c r="X602" i="2"/>
  <c r="X603" i="2"/>
  <c r="X604" i="2"/>
  <c r="X605" i="2"/>
  <c r="X596" i="2"/>
  <c r="X597" i="2"/>
  <c r="X598" i="2"/>
  <c r="X599" i="2"/>
  <c r="X600" i="2"/>
  <c r="X601" i="2"/>
  <c r="X614" i="2"/>
  <c r="X615" i="2"/>
  <c r="X616" i="2"/>
  <c r="X617" i="2"/>
  <c r="X618" i="2"/>
  <c r="X619" i="2"/>
  <c r="X620" i="2"/>
  <c r="X621" i="2"/>
  <c r="X622" i="2"/>
  <c r="X623" i="2"/>
  <c r="X624" i="2"/>
  <c r="X625" i="2"/>
  <c r="X626" i="2"/>
  <c r="X627" i="2"/>
  <c r="X576" i="2"/>
  <c r="X575" i="2"/>
  <c r="X562" i="2"/>
  <c r="X566" i="2"/>
  <c r="X565" i="2"/>
  <c r="X563" i="2"/>
  <c r="X564" i="2"/>
  <c r="X559" i="2" l="1"/>
  <c r="X560" i="2"/>
  <c r="X558" i="2"/>
  <c r="X561" i="2"/>
  <c r="X557" i="2"/>
  <c r="X555" i="2"/>
  <c r="X556" i="2"/>
  <c r="X546" i="2"/>
  <c r="X547" i="2"/>
  <c r="X548" i="2"/>
  <c r="X549" i="2"/>
  <c r="X551" i="2"/>
  <c r="X550" i="2"/>
  <c r="X552" i="2"/>
  <c r="X545" i="2" l="1"/>
  <c r="X544" i="2" l="1"/>
  <c r="X543" i="2"/>
  <c r="X541" i="2"/>
  <c r="X540" i="2"/>
  <c r="X539" i="2"/>
  <c r="X542" i="2"/>
  <c r="X533" i="2"/>
  <c r="X534" i="2" l="1"/>
  <c r="X535" i="2"/>
  <c r="X538" i="2"/>
  <c r="X537" i="2"/>
  <c r="X536" i="2"/>
  <c r="X529" i="2"/>
  <c r="X532" i="2"/>
  <c r="X528" i="2"/>
  <c r="X531" i="2"/>
  <c r="X527" i="2"/>
  <c r="X526" i="2"/>
  <c r="X520" i="2"/>
  <c r="X521" i="2"/>
  <c r="X523" i="2"/>
  <c r="X524" i="2"/>
  <c r="X525" i="2"/>
  <c r="X522" i="2"/>
  <c r="X518" i="2"/>
  <c r="X519" i="2"/>
  <c r="X530" i="2"/>
  <c r="X517" i="2" l="1"/>
  <c r="X515" i="2"/>
  <c r="X512" i="2"/>
  <c r="X513" i="2"/>
  <c r="X514" i="2"/>
  <c r="X516" i="2" l="1"/>
  <c r="X511" i="2"/>
  <c r="X510" i="2"/>
  <c r="X508" i="2"/>
  <c r="X507" i="2"/>
  <c r="X509" i="2"/>
  <c r="X505" i="2"/>
  <c r="X502" i="2" l="1"/>
  <c r="X506" i="2"/>
  <c r="X504" i="2"/>
  <c r="X503" i="2"/>
  <c r="X501" i="2"/>
  <c r="X500" i="2"/>
  <c r="X498" i="2"/>
  <c r="X499" i="2"/>
  <c r="X497" i="2"/>
  <c r="X495" i="2" l="1"/>
  <c r="X496" i="2"/>
  <c r="X494" i="2"/>
  <c r="X492" i="2"/>
  <c r="X493" i="2"/>
  <c r="X491" i="2"/>
  <c r="X484" i="2"/>
  <c r="X489" i="2"/>
  <c r="X488" i="2" l="1"/>
  <c r="X490" i="2"/>
  <c r="X483" i="2" l="1"/>
  <c r="X486" i="2"/>
  <c r="X487" i="2"/>
  <c r="X485" i="2" l="1"/>
  <c r="X478" i="2"/>
  <c r="X480" i="2"/>
  <c r="X479" i="2"/>
  <c r="X481" i="2"/>
  <c r="X482" i="2" l="1"/>
  <c r="X476" i="2" l="1"/>
  <c r="X4" i="2" l="1"/>
  <c r="X5" i="2"/>
  <c r="X6" i="2"/>
  <c r="X7" i="2"/>
  <c r="X3" i="2"/>
  <c r="X2" i="2"/>
  <c r="X9" i="2"/>
  <c r="X8" i="2"/>
  <c r="X12" i="2"/>
  <c r="X15" i="2"/>
  <c r="X13" i="2"/>
  <c r="X14" i="2"/>
  <c r="X16" i="2"/>
  <c r="X11" i="2"/>
  <c r="X10" i="2"/>
  <c r="X19" i="2"/>
  <c r="X18" i="2"/>
  <c r="X17" i="2"/>
  <c r="X21" i="2"/>
  <c r="X23" i="2"/>
  <c r="X22" i="2"/>
  <c r="X20" i="2"/>
  <c r="X26" i="2"/>
  <c r="X25" i="2"/>
  <c r="X24" i="2"/>
  <c r="X28" i="2"/>
  <c r="X27" i="2"/>
  <c r="X29" i="2"/>
  <c r="X30" i="2"/>
  <c r="X36" i="2"/>
  <c r="X35" i="2"/>
  <c r="X34" i="2"/>
  <c r="X33" i="2"/>
  <c r="X32" i="2"/>
  <c r="X31" i="2"/>
  <c r="X39" i="2"/>
  <c r="X37" i="2"/>
  <c r="X38" i="2"/>
  <c r="X40" i="2"/>
  <c r="X45" i="2"/>
  <c r="X44" i="2"/>
  <c r="X43" i="2"/>
  <c r="X42" i="2"/>
  <c r="X41" i="2"/>
  <c r="X49" i="2"/>
  <c r="X46" i="2"/>
  <c r="X47" i="2"/>
  <c r="X48" i="2"/>
  <c r="X52" i="2"/>
  <c r="X55" i="2"/>
  <c r="X54" i="2"/>
  <c r="X53" i="2"/>
  <c r="X51" i="2"/>
  <c r="X50" i="2"/>
  <c r="X57" i="2"/>
  <c r="X56" i="2"/>
  <c r="X59" i="2"/>
  <c r="X60" i="2"/>
  <c r="X58" i="2"/>
  <c r="X61" i="2"/>
  <c r="X62" i="2"/>
  <c r="X63" i="2"/>
  <c r="X64" i="2"/>
  <c r="X65" i="2"/>
  <c r="X66" i="2"/>
  <c r="X70" i="2"/>
  <c r="X68" i="2"/>
  <c r="X69" i="2"/>
  <c r="X67" i="2"/>
  <c r="X74" i="2"/>
  <c r="X71" i="2"/>
  <c r="X72" i="2"/>
  <c r="X73" i="2"/>
  <c r="X79" i="2"/>
  <c r="X78" i="2"/>
  <c r="X77" i="2"/>
  <c r="X75" i="2"/>
  <c r="X76" i="2"/>
  <c r="X88" i="2"/>
  <c r="X80" i="2"/>
  <c r="X81" i="2"/>
  <c r="X82" i="2"/>
  <c r="X83" i="2"/>
  <c r="X84" i="2"/>
  <c r="X85" i="2"/>
  <c r="X86" i="2"/>
  <c r="X87" i="2"/>
  <c r="X89" i="2"/>
  <c r="X97" i="2"/>
  <c r="X96" i="2"/>
  <c r="X90" i="2"/>
  <c r="X91" i="2"/>
  <c r="X92" i="2"/>
  <c r="X93" i="2"/>
  <c r="X94" i="2"/>
  <c r="X95" i="2"/>
  <c r="X100" i="2"/>
  <c r="X101" i="2"/>
  <c r="X98" i="2"/>
  <c r="X99" i="2"/>
  <c r="X103" i="2"/>
  <c r="X102" i="2"/>
  <c r="X118" i="2"/>
  <c r="X116" i="2"/>
  <c r="X117" i="2"/>
  <c r="X115" i="2"/>
  <c r="X105" i="2"/>
  <c r="X107" i="2"/>
  <c r="X108" i="2"/>
  <c r="X109" i="2"/>
  <c r="X110" i="2"/>
  <c r="X111" i="2"/>
  <c r="X112" i="2"/>
  <c r="X113" i="2"/>
  <c r="X114" i="2"/>
  <c r="X104" i="2"/>
  <c r="X106" i="2"/>
  <c r="X119" i="2"/>
  <c r="X120" i="2"/>
  <c r="X123" i="2"/>
  <c r="X121" i="2"/>
  <c r="X122" i="2"/>
  <c r="X125" i="2"/>
  <c r="X124" i="2"/>
  <c r="X126" i="2"/>
  <c r="X127" i="2"/>
  <c r="X128" i="2"/>
  <c r="X129" i="2"/>
  <c r="X130" i="2"/>
  <c r="X131" i="2"/>
  <c r="X132" i="2"/>
  <c r="X134" i="2"/>
  <c r="X135" i="2"/>
  <c r="X133" i="2"/>
  <c r="X140" i="2"/>
  <c r="X139" i="2"/>
  <c r="X138" i="2"/>
  <c r="X136" i="2"/>
  <c r="X137" i="2"/>
  <c r="X147" i="2"/>
  <c r="X146" i="2"/>
  <c r="X145" i="2"/>
  <c r="X144" i="2"/>
  <c r="X143" i="2"/>
  <c r="X142" i="2"/>
  <c r="X141" i="2"/>
  <c r="X150" i="2"/>
  <c r="X149" i="2"/>
  <c r="X148" i="2"/>
  <c r="X154" i="2"/>
  <c r="X153" i="2"/>
  <c r="X151" i="2"/>
  <c r="X152" i="2"/>
  <c r="X157" i="2"/>
  <c r="X156" i="2"/>
  <c r="X155" i="2"/>
  <c r="X159" i="2"/>
  <c r="X160" i="2"/>
  <c r="X158" i="2"/>
  <c r="X170" i="2"/>
  <c r="X169" i="2"/>
  <c r="X168" i="2"/>
  <c r="X164" i="2"/>
  <c r="X165" i="2"/>
  <c r="X166" i="2"/>
  <c r="X167" i="2"/>
  <c r="X163" i="2"/>
  <c r="X161" i="2"/>
  <c r="X162" i="2"/>
  <c r="X173" i="2"/>
  <c r="X174" i="2"/>
  <c r="X175" i="2"/>
  <c r="X172" i="2"/>
  <c r="X171" i="2"/>
  <c r="X177" i="2"/>
  <c r="X178" i="2"/>
  <c r="X176" i="2"/>
  <c r="X179" i="2"/>
  <c r="X182" i="2"/>
  <c r="X181" i="2"/>
  <c r="X180" i="2"/>
  <c r="X183" i="2"/>
  <c r="X184" i="2"/>
  <c r="X185" i="2"/>
  <c r="X187" i="2"/>
  <c r="X188" i="2"/>
  <c r="X186" i="2"/>
  <c r="X194" i="2"/>
  <c r="X193" i="2"/>
  <c r="X192" i="2"/>
  <c r="X189" i="2"/>
  <c r="X191" i="2"/>
  <c r="X190" i="2"/>
  <c r="X197" i="2"/>
  <c r="X199" i="2"/>
  <c r="X198" i="2"/>
  <c r="X200" i="2"/>
  <c r="X196" i="2"/>
  <c r="X195" i="2"/>
  <c r="X225" i="2"/>
  <c r="X226" i="2"/>
  <c r="X208" i="2"/>
  <c r="X209" i="2"/>
  <c r="X224" i="2"/>
  <c r="X210" i="2"/>
  <c r="X211" i="2"/>
  <c r="X212" i="2"/>
  <c r="X213" i="2"/>
  <c r="X214" i="2"/>
  <c r="X215" i="2"/>
  <c r="X216" i="2"/>
  <c r="X217" i="2"/>
  <c r="X218" i="2"/>
  <c r="X219" i="2"/>
  <c r="X220" i="2"/>
  <c r="X221" i="2"/>
  <c r="X222" i="2"/>
  <c r="X223" i="2"/>
  <c r="X202" i="2"/>
  <c r="X203" i="2"/>
  <c r="X204" i="2"/>
  <c r="X205" i="2"/>
  <c r="X206" i="2"/>
  <c r="X207" i="2"/>
  <c r="X201" i="2"/>
  <c r="X228" i="2"/>
  <c r="X229" i="2"/>
  <c r="X230" i="2"/>
  <c r="X227" i="2"/>
  <c r="X236" i="2"/>
  <c r="X235" i="2"/>
  <c r="X232" i="2"/>
  <c r="X233" i="2"/>
  <c r="X234" i="2"/>
  <c r="X231" i="2"/>
  <c r="X238" i="2"/>
  <c r="X237" i="2"/>
  <c r="X240" i="2"/>
  <c r="X239" i="2"/>
  <c r="X246" i="2"/>
  <c r="X247" i="2"/>
  <c r="X245" i="2"/>
  <c r="X241" i="2"/>
  <c r="X243" i="2"/>
  <c r="X244" i="2"/>
  <c r="X242" i="2"/>
  <c r="X272" i="2"/>
  <c r="X273" i="2"/>
  <c r="X266" i="2"/>
  <c r="X267" i="2"/>
  <c r="X274" i="2"/>
  <c r="X275" i="2"/>
  <c r="X276" i="2"/>
  <c r="X277" i="2"/>
  <c r="X268" i="2"/>
  <c r="X269" i="2"/>
  <c r="X270" i="2"/>
  <c r="X271" i="2"/>
  <c r="X255" i="2"/>
  <c r="X256" i="2"/>
  <c r="X257" i="2"/>
  <c r="X258" i="2"/>
  <c r="X259" i="2"/>
  <c r="X260" i="2"/>
  <c r="X261" i="2"/>
  <c r="X262" i="2"/>
  <c r="X263" i="2"/>
  <c r="X264" i="2"/>
  <c r="X265" i="2"/>
  <c r="X249" i="2"/>
  <c r="X250" i="2"/>
  <c r="X251" i="2"/>
  <c r="X252" i="2"/>
  <c r="X253" i="2"/>
  <c r="X254" i="2"/>
  <c r="X248" i="2"/>
  <c r="X278" i="2"/>
  <c r="X279" i="2"/>
  <c r="X282" i="2"/>
  <c r="X281" i="2"/>
  <c r="X280" i="2"/>
  <c r="X283" i="2"/>
  <c r="X285" i="2"/>
  <c r="X284" i="2"/>
  <c r="X286" i="2"/>
  <c r="X287" i="2"/>
  <c r="X288" i="2"/>
  <c r="X289" i="2"/>
  <c r="X290" i="2"/>
  <c r="X293" i="2"/>
  <c r="X294" i="2"/>
  <c r="X295" i="2"/>
  <c r="X296" i="2"/>
  <c r="X292" i="2"/>
  <c r="X297" i="2"/>
  <c r="X299" i="2"/>
  <c r="X291" i="2"/>
  <c r="X298" i="2"/>
  <c r="X300" i="2"/>
  <c r="X302" i="2"/>
  <c r="X301" i="2"/>
  <c r="X304" i="2"/>
  <c r="X307" i="2"/>
  <c r="X306" i="2"/>
  <c r="X303" i="2"/>
  <c r="X308" i="2"/>
  <c r="X314" i="2"/>
  <c r="X310" i="2"/>
  <c r="X309" i="2"/>
  <c r="X311" i="2"/>
  <c r="X312" i="2"/>
  <c r="X313" i="2"/>
  <c r="X318" i="2"/>
  <c r="X317" i="2"/>
  <c r="X315" i="2"/>
  <c r="X316" i="2"/>
  <c r="X319" i="2"/>
  <c r="X323" i="2"/>
  <c r="X322" i="2"/>
  <c r="X320" i="2"/>
  <c r="X321" i="2"/>
  <c r="X305" i="2"/>
  <c r="X327" i="2"/>
  <c r="X328" i="2"/>
  <c r="X324" i="2"/>
  <c r="X325" i="2"/>
  <c r="X326" i="2"/>
  <c r="X329" i="2"/>
  <c r="X330" i="2"/>
  <c r="X332" i="2"/>
  <c r="X335" i="2"/>
  <c r="X338" i="2"/>
  <c r="X337" i="2"/>
  <c r="X336" i="2"/>
  <c r="X331" i="2"/>
  <c r="X333" i="2"/>
  <c r="X334" i="2"/>
  <c r="X340" i="2"/>
  <c r="X339" i="2"/>
  <c r="X341" i="2"/>
  <c r="X342" i="2"/>
  <c r="X344" i="2"/>
  <c r="X345" i="2"/>
  <c r="X347" i="2"/>
  <c r="X346" i="2"/>
  <c r="X343" i="2"/>
  <c r="X348" i="2"/>
  <c r="X351" i="2"/>
  <c r="X352" i="2"/>
  <c r="X353" i="2"/>
  <c r="X354" i="2"/>
  <c r="X350" i="2"/>
  <c r="X349" i="2"/>
  <c r="X355" i="2"/>
  <c r="X364" i="2"/>
  <c r="X363" i="2"/>
  <c r="X360" i="2"/>
  <c r="X361" i="2"/>
  <c r="X362" i="2"/>
  <c r="X365" i="2"/>
  <c r="X366" i="2"/>
  <c r="X367" i="2"/>
  <c r="X359" i="2"/>
  <c r="X356" i="2"/>
  <c r="X357" i="2"/>
  <c r="X358" i="2"/>
  <c r="X368" i="2"/>
  <c r="X369" i="2"/>
  <c r="X373" i="2"/>
  <c r="X370" i="2"/>
  <c r="X371" i="2"/>
  <c r="X372" i="2"/>
  <c r="X374" i="2"/>
  <c r="X375" i="2"/>
  <c r="X376" i="2"/>
  <c r="X377" i="2"/>
  <c r="X383" i="2"/>
  <c r="X384" i="2"/>
  <c r="X382" i="2"/>
  <c r="X381" i="2"/>
  <c r="X379" i="2"/>
  <c r="X378" i="2"/>
  <c r="X380" i="2"/>
  <c r="X395" i="2"/>
  <c r="X394" i="2"/>
  <c r="X393" i="2"/>
  <c r="X392" i="2"/>
  <c r="X386" i="2"/>
  <c r="X387" i="2"/>
  <c r="X385" i="2"/>
  <c r="X396" i="2"/>
  <c r="X397" i="2"/>
  <c r="X388" i="2"/>
  <c r="X389" i="2"/>
  <c r="X390" i="2"/>
  <c r="X391" i="2"/>
  <c r="X419" i="2"/>
  <c r="X416" i="2"/>
  <c r="X415" i="2"/>
  <c r="X398" i="2"/>
  <c r="X399" i="2"/>
  <c r="X400" i="2"/>
  <c r="X401" i="2"/>
  <c r="X402" i="2"/>
  <c r="X403" i="2"/>
  <c r="X404" i="2"/>
  <c r="X405" i="2"/>
  <c r="X406" i="2"/>
  <c r="X407" i="2"/>
  <c r="X408" i="2"/>
  <c r="X409" i="2"/>
  <c r="X410" i="2"/>
  <c r="X411" i="2"/>
  <c r="X412" i="2"/>
  <c r="X413" i="2"/>
  <c r="X414" i="2"/>
  <c r="X417" i="2"/>
  <c r="X418" i="2"/>
  <c r="X420" i="2"/>
  <c r="X424" i="2"/>
  <c r="X421" i="2"/>
  <c r="X422" i="2"/>
  <c r="X423" i="2"/>
  <c r="X425" i="2"/>
  <c r="X426" i="2"/>
  <c r="X428" i="2"/>
  <c r="X427" i="2"/>
  <c r="X429" i="2"/>
  <c r="X432" i="2"/>
  <c r="X431" i="2"/>
  <c r="X430" i="2"/>
  <c r="X439" i="2"/>
  <c r="X437" i="2"/>
  <c r="X438" i="2"/>
  <c r="X441" i="2"/>
  <c r="X442" i="2"/>
  <c r="X436" i="2"/>
  <c r="X435" i="2"/>
  <c r="X434" i="2"/>
  <c r="X433" i="2"/>
  <c r="X440" i="2"/>
  <c r="X444" i="2"/>
  <c r="X443" i="2"/>
  <c r="X446" i="2"/>
  <c r="X445" i="2"/>
  <c r="X447" i="2"/>
  <c r="X448" i="2"/>
  <c r="X450" i="2"/>
  <c r="X449" i="2"/>
  <c r="X452" i="2"/>
  <c r="X456" i="2"/>
  <c r="X457" i="2"/>
  <c r="X453" i="2"/>
  <c r="X454" i="2"/>
  <c r="X451" i="2"/>
  <c r="X458" i="2"/>
  <c r="X459" i="2"/>
  <c r="X455" i="2"/>
  <c r="X463" i="2"/>
  <c r="X462" i="2"/>
  <c r="X461" i="2"/>
  <c r="X464" i="2"/>
  <c r="X460" i="2"/>
  <c r="X468" i="2"/>
  <c r="X469" i="2"/>
  <c r="X465" i="2"/>
  <c r="X466" i="2"/>
  <c r="X467" i="2"/>
  <c r="X472" i="2"/>
  <c r="X473" i="2"/>
  <c r="X470" i="2"/>
  <c r="X471" i="2"/>
  <c r="X477" i="2"/>
  <c r="X475" i="2"/>
  <c r="X47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tc={3EE1B70B-73C7-4093-8280-CEC0106BAAB6}</author>
    <author>tc={27F363FE-FAF8-4999-8034-8DABE20CDA67}</author>
  </authors>
  <commentList>
    <comment ref="B1004" authorId="0" shapeId="0" xr:uid="{3EE1B70B-73C7-4093-8280-CEC0106BAAB6}">
      <text>
        <t>[Threaded comment]
Your version of Excel allows you to read this threaded comment; however, any edits to it will get removed if the file is opened in a newer version of Excel. Learn more: https://go.microsoft.com/fwlink/?linkid=870924
Comment:
    Corrected. Incorrectly communicated on request (was 204.2-2)</t>
      </text>
    </comment>
    <comment ref="B1005" authorId="1" shapeId="0" xr:uid="{27F363FE-FAF8-4999-8034-8DABE20CDA67}">
      <text>
        <t>[Threaded comment]
Your version of Excel allows you to read this threaded comment; however, any edits to it will get removed if the file is opened in a newer version of Excel. Learn more: https://go.microsoft.com/fwlink/?linkid=870924
Comment:
    Corrected. Incorrectly communicated on request (was 204.2-2)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tc={CD0E072E-49B6-4413-8B4E-F7BA37AB77B3}</author>
  </authors>
  <commentList>
    <comment ref="J143" authorId="0" shapeId="0" xr:uid="{CD0E072E-49B6-4413-8B4E-F7BA37AB77B3}">
      <text>
        <t xml:space="preserve">[Threaded comment]
Your version of Excel allows you to read this threaded comment; however, any edits to it will get removed if the file is opened in a newer version of Excel. Learn more: https://go.microsoft.com/fwlink/?linkid=870924
Comment:
    Withdrawn asset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<sst xmlns="http://schemas.openxmlformats.org/spreadsheetml/2006/main" count="32011" uniqueCount="13873">
  <si>
    <t>Priority order</t>
  </si>
  <si>
    <t>Pack</t>
  </si>
  <si>
    <t>Pack name</t>
  </si>
  <si>
    <t>L3 Due date</t>
  </si>
  <si>
    <t>Hub</t>
  </si>
  <si>
    <t>Expected File count*</t>
  </si>
  <si>
    <t>JSON Requested File Count</t>
  </si>
  <si>
    <t>Completed file count</t>
  </si>
  <si>
    <t>Status</t>
  </si>
  <si>
    <t>Remaining works</t>
  </si>
  <si>
    <t>Commentary</t>
  </si>
  <si>
    <t>Delivery Manager</t>
  </si>
  <si>
    <t>L3 Date - 1 week (7 days)</t>
  </si>
  <si>
    <t>* This data is taken from MPDT Detailed Design tracker PowerBi.
This may not be relevent as this would contain the list of all files ever assinged to the IDR, some of which may have been completed pre 2024?</t>
  </si>
  <si>
    <t>Ladbroke Cutting Phase 3 - Remainder​</t>
  </si>
  <si>
    <t>G2S</t>
  </si>
  <si>
    <t>Complete</t>
  </si>
  <si>
    <t>UFDR 229.D</t>
  </si>
  <si>
    <t>Banbury Road Main Works</t>
  </si>
  <si>
    <t>Fencing, Landscaping and MAS (Southern L1 Packages)</t>
  </si>
  <si>
    <t>NC2A</t>
  </si>
  <si>
    <t>202.1-3</t>
  </si>
  <si>
    <t>Small Dean Viaduct Network Rail Cutting Reinstatement</t>
  </si>
  <si>
    <t>201.0-1</t>
  </si>
  <si>
    <t>South Heath Cutting and C2.T.3</t>
  </si>
  <si>
    <t>UFDR 209.A</t>
  </si>
  <si>
    <t>Thame Valley Oxford Road (Thames Water Main 6209/6210)</t>
  </si>
  <si>
    <t>Calvert Cutting Noise Barrier + Planting, Fencing and Ancillary Civils</t>
  </si>
  <si>
    <t>CA</t>
  </si>
  <si>
    <t>Turweston Cutting Additional Landscape and Earthworks (New bunds)</t>
  </si>
  <si>
    <t>T2G</t>
  </si>
  <si>
    <t>Incomplete</t>
  </si>
  <si>
    <t>Possible file missing? Expecting JSON request</t>
  </si>
  <si>
    <t>UFDR 223.A</t>
  </si>
  <si>
    <t>Featherbed Lane - Permanent  Diversions</t>
  </si>
  <si>
    <t>233.01-3</t>
  </si>
  <si>
    <t>Chipping Warden Green Tunnel - Associated Assets South - Part 3</t>
  </si>
  <si>
    <t>Sheephouse Wood Bat Mitigation Structure - Full - Mesh panels</t>
  </si>
  <si>
    <t>MPDT suggests that we are expecting 5 further JSON requests? 02-Jan-2025 - Is this correct? Have these been withdrawn?
Expecting JSON request</t>
  </si>
  <si>
    <t>UFDR 211.A</t>
  </si>
  <si>
    <t>Waddesdon (UKPN)</t>
  </si>
  <si>
    <t>213.07-1</t>
  </si>
  <si>
    <t>Quainton Cutting Ancillary Civils Fencing and Planting</t>
  </si>
  <si>
    <t>UFDR 214.A</t>
  </si>
  <si>
    <t>FCC Sidings</t>
  </si>
  <si>
    <t>UFDR 216.I</t>
  </si>
  <si>
    <t>West St IP Gas Permanent diversion</t>
  </si>
  <si>
    <t>202.5-2</t>
  </si>
  <si>
    <t>Small Dean North Embankment ( Remainder)</t>
  </si>
  <si>
    <t>229.01-2</t>
  </si>
  <si>
    <t>Greatworth Green Tunnel Portal North</t>
  </si>
  <si>
    <t>Expecting JSON requests.</t>
  </si>
  <si>
    <t>202.5-2_2</t>
  </si>
  <si>
    <t>Small Dean North Embankment - Grove Farm Accommodation Underbridge and track drainage</t>
  </si>
  <si>
    <t>Mar</t>
  </si>
  <si>
    <t>Noise Barriers</t>
  </si>
  <si>
    <t>Barton to Mixbury Cutting - Ancillary Civils Fencing and Landscape Planting</t>
  </si>
  <si>
    <t>Grendon and Woodlands, Fencing, Ancillary Civils and Planting, Fencing package 4</t>
  </si>
  <si>
    <t>Feb</t>
  </si>
  <si>
    <t>Date not clear</t>
  </si>
  <si>
    <t>UFDR 202.B</t>
  </si>
  <si>
    <t>​Rocky Lane (UKPN 1203, Thames Water Main 6200, BT Openreach 3101)​</t>
  </si>
  <si>
    <t>all at PCRA.</t>
  </si>
  <si>
    <t>204.1-1</t>
  </si>
  <si>
    <t>Wendover North Cutting re-submission (to include Wendover North Cutting Portal Access Road​</t>
  </si>
  <si>
    <t>legacy files in tracker complete. Expecting JSON requests.</t>
  </si>
  <si>
    <t>Greatmoor (FCC) Sidings (structure &amp; drainage) ​</t>
  </si>
  <si>
    <t>Run rate</t>
  </si>
  <si>
    <t>Total</t>
  </si>
  <si>
    <t>Lee</t>
  </si>
  <si>
    <t>Supriyan</t>
  </si>
  <si>
    <t>Rakesh</t>
  </si>
  <si>
    <t>PRIORITY
R.A.G.</t>
  </si>
  <si>
    <t>IDR / UFDR</t>
  </si>
  <si>
    <t>UAID_2</t>
  </si>
  <si>
    <t>L2 Asset Name</t>
  </si>
  <si>
    <t>ACBOS/MPDT Link</t>
  </si>
  <si>
    <t>Revision Submitted for JSON Works</t>
  </si>
  <si>
    <t>Request sent on (Date)</t>
  </si>
  <si>
    <t>Compliant source file received on (Date)</t>
  </si>
  <si>
    <t>Completion date.</t>
  </si>
  <si>
    <t>Immediate process requested.</t>
  </si>
  <si>
    <t>JSON Path</t>
  </si>
  <si>
    <t>Coordinate Check CE</t>
  </si>
  <si>
    <t>Comments Issued 1 (include Date)</t>
  </si>
  <si>
    <t>Response Date1</t>
  </si>
  <si>
    <t>Comments 2 (include Date)</t>
  </si>
  <si>
    <t>Response Date2</t>
  </si>
  <si>
    <t>Comment 3 (include Date)</t>
  </si>
  <si>
    <t>Response Date3</t>
  </si>
  <si>
    <t>Comment 4 (include Date)</t>
  </si>
  <si>
    <t>Response Date4</t>
  </si>
  <si>
    <t>Action by</t>
  </si>
  <si>
    <t>Requester  Name / Email</t>
  </si>
  <si>
    <t>*KPI - Measure1*</t>
  </si>
  <si>
    <t>*KPI - Measure2*</t>
  </si>
  <si>
    <t>*KPI - Measure3*</t>
  </si>
  <si>
    <t>233.01-2</t>
  </si>
  <si>
    <t>HS2-00002NJ06</t>
  </si>
  <si>
    <t>Chipping Warden Green Tunnel North Portal</t>
  </si>
  <si>
    <t>1MC07-CEK-TN-FRM-CS07_CL14-000001</t>
  </si>
  <si>
    <t>P02</t>
  </si>
  <si>
    <t>1MC07-CEK-IM-DAT-CS07_CL14-600042</t>
  </si>
  <si>
    <t>update rcvd 3/11/23 - CM_ISCI set to YES</t>
  </si>
  <si>
    <t>edited in house liaising with DT to get them to update MPDT on PW.</t>
  </si>
  <si>
    <t>DT can update PW file post JSON creation</t>
  </si>
  <si>
    <t>10 - Complete</t>
  </si>
  <si>
    <t xml:space="preserve">Matthew Smith &lt;MWSH@cowi.com&gt; </t>
  </si>
  <si>
    <t>HS2-00002XCBC</t>
  </si>
  <si>
    <t xml:space="preserve"> Oxford Canal South Embankment Ditch Crossing 1</t>
  </si>
  <si>
    <t>1MC07-ASC-CV-FRM-CS07_CL23-000068-ACBOS</t>
  </si>
  <si>
    <t>P01</t>
  </si>
  <si>
    <t>1MC07-CEK-IM-DAT-CS07_CL23-600109</t>
  </si>
  <si>
    <r>
      <t xml:space="preserve"> </t>
    </r>
    <r>
      <rPr>
        <b/>
        <sz val="11"/>
        <rFont val="Calibri"/>
        <family val="2"/>
        <scheme val="minor"/>
      </rPr>
      <t>StrctrlT</t>
    </r>
    <r>
      <rPr>
        <sz val="11"/>
        <rFont val="Calibri"/>
        <family val="2"/>
        <scheme val="minor"/>
      </rPr>
      <t xml:space="preserve"> </t>
    </r>
  </si>
  <si>
    <t>updated in house into SQL / Json</t>
  </si>
  <si>
    <t>PW file to follow sync</t>
  </si>
  <si>
    <t>Chris Gilmour &lt;chris.gilmour@fairhurst.co.uk&gt;</t>
  </si>
  <si>
    <t xml:space="preserve">HS2-00002CT9B </t>
  </si>
  <si>
    <t>Charndon Lodge Pumping Station (ME)</t>
  </si>
  <si>
    <t xml:space="preserve">1MC06-CEK-ME-FRM-CS06_CL09-600001 </t>
  </si>
  <si>
    <t>P05</t>
  </si>
  <si>
    <t>1MC06-CEK-IM-DAT-CS06_CL09-600197</t>
  </si>
  <si>
    <t>No issues</t>
  </si>
  <si>
    <t>rvsd chacks 19-nov-24 - ZZ-ZZ class issues</t>
  </si>
  <si>
    <t>92 assts - loading</t>
  </si>
  <si>
    <t>LOADED - 92</t>
  </si>
  <si>
    <t xml:space="preserve">Stafford, Quincy &lt;quincy.stafford@arcadis.com&gt; </t>
  </si>
  <si>
    <t>Charndon Lodge Pumping Station (EL) Telecomms</t>
  </si>
  <si>
    <t xml:space="preserve">1MC06-CEK-EL-FRM-CS06_CL09-600002 </t>
  </si>
  <si>
    <t>P06</t>
  </si>
  <si>
    <t>7 loadinn g</t>
  </si>
  <si>
    <t>LOADED - 7</t>
  </si>
  <si>
    <t>Charndon Lodge Pumping Station (EL)</t>
  </si>
  <si>
    <t>1MC06-CEK-EL-FRM-CS06_CL09-600001</t>
  </si>
  <si>
    <t>13 loading</t>
  </si>
  <si>
    <t>LOADED 13</t>
  </si>
  <si>
    <t>Charndon Lodge Pumping Station (CV)</t>
  </si>
  <si>
    <t>1MC06-CEK-CV-FRM-CS06_CL09-000014</t>
  </si>
  <si>
    <t>59 loading</t>
  </si>
  <si>
    <t>LOADED 59</t>
  </si>
  <si>
    <t>204.3-1</t>
  </si>
  <si>
    <t>HS2-00002BJS0</t>
  </si>
  <si>
    <t>Nash Lee Orchard (ELL-20) Footpath Realignment</t>
  </si>
  <si>
    <t>1MC06-ASC-HW-FRM-CS03_CL17-000006-ACBOS</t>
  </si>
  <si>
    <t>1MC06-CEK-IM-DAT-CS03_CL17-600011</t>
  </si>
  <si>
    <t>some items set As None All AssetDescription_2 incorrect</t>
  </si>
  <si>
    <t xml:space="preserve">Thompson, Stephen &lt;stephen.thompson@arcadis.com&gt; </t>
  </si>
  <si>
    <t>HS2-00003B585</t>
  </si>
  <si>
    <t xml:space="preserve"> Oxford Canal South Embankment Ditch Crossing 2</t>
  </si>
  <si>
    <t>1MC07-ASC-CV-FRM-CS07_CL23-000069-ACBOS</t>
  </si>
  <si>
    <t>1MC07-CEK-IM-DAT-CS07_CL23-600110</t>
  </si>
  <si>
    <t>216.01-2</t>
  </si>
  <si>
    <t>HS2-00002CT8U</t>
  </si>
  <si>
    <t>HS2-00002C5T4-West Street Drainage System</t>
  </si>
  <si>
    <t>1MC06-ASC-DR-FRM-CS06_CL09-000029-ACBOS</t>
  </si>
  <si>
    <t>1MC06-CEK-IM-DAT-CS06_CL09-600255</t>
  </si>
  <si>
    <t>2 DsgnFlw att set to 0 - DT to fix</t>
  </si>
  <si>
    <t xml:space="preserve">Rai C, Keerthan &lt;keerthan.raic@arcadis.com&gt; </t>
  </si>
  <si>
    <t>HS2-00002PRWV</t>
  </si>
  <si>
    <t>Lower Thorpe Viaduct Group</t>
  </si>
  <si>
    <t>1MC07-ASC-CV-FRM-CS07_CL26-000069-ACBOS</t>
  </si>
  <si>
    <t>1MC07-CEK-IM-DAT-CS07_CL26-600131</t>
  </si>
  <si>
    <t>PATIL, APOORVA &lt;apoorva.patil@arcadis.com&gt;</t>
  </si>
  <si>
    <t>HS2-00002BJV0</t>
  </si>
  <si>
    <t>Bridleway 303/4 and 303/22 Diversions</t>
  </si>
  <si>
    <t>1MC06-ASC-HW-FRM-CS06_CL22-000015-ACBOS</t>
  </si>
  <si>
    <t>1MC06-CEK-IM-DAT-CS06_CL22-600110</t>
  </si>
  <si>
    <t>Send Queries to Team on 07-Nov-23</t>
  </si>
  <si>
    <t xml:space="preserve">MIRI Youssef &lt;youssef.miri@setec.com&gt; </t>
  </si>
  <si>
    <t>HS2-00002BJV1</t>
  </si>
  <si>
    <t>Maintenance Access Road to Pond (Off Bridleway 303/4) 01</t>
  </si>
  <si>
    <t>1MC06-ASC-HW-FRM-CS06_CL22-000009-ACBOS</t>
  </si>
  <si>
    <t>1MC06-CEK-IM-DAT-CS06_CL22-600080</t>
  </si>
  <si>
    <t>HS2-00002BJV2</t>
  </si>
  <si>
    <t>Maintenance Access Road to Pond (Off Bridleway 303/4) 02</t>
  </si>
  <si>
    <t>1MC06-ASC-HW-FRM-CS06_CL22-000010-ACBOS</t>
  </si>
  <si>
    <t>1MC06-CEK-IM-DAT-CS06_CL22-600081</t>
  </si>
  <si>
    <t>HS2-00002BJV3</t>
  </si>
  <si>
    <t>Bridleway 303/5 Link</t>
  </si>
  <si>
    <t>1MC06-ASC-HW-FRM-CS06_CL22-900011-ACBOS</t>
  </si>
  <si>
    <t>1MC06-CEK-IM-DAT-CS06_CL22-600087</t>
  </si>
  <si>
    <t>HS2-00002J4YM</t>
  </si>
  <si>
    <t>Bridleway 303/4 Accommodation Access Realignment</t>
  </si>
  <si>
    <t>1MC06-ASC-HW-FRM-CS06_CL22-900005-ACBOS</t>
  </si>
  <si>
    <t>1MC06-CEK-IM-DAT-CS06_CL22-600039</t>
  </si>
  <si>
    <t>235.01-1</t>
  </si>
  <si>
    <t>HS2-000001456</t>
  </si>
  <si>
    <t>Footpath SM101 Green Overbridge</t>
  </si>
  <si>
    <t>1MC07-ASC-BR-FRM-CS07_CL14-000002-ACBOS</t>
  </si>
  <si>
    <t>1MC07-CEK-IM-DAT-CS07_CL14-600018</t>
  </si>
  <si>
    <t>FAIL - close to zero rebar - DT investigating - MONDAY</t>
  </si>
  <si>
    <t>revised file rcvd 13-11-23</t>
  </si>
  <si>
    <t xml:space="preserve">Kumar, M Praveen &lt;mpraveen.kumar@arcadis.com&gt; </t>
  </si>
  <si>
    <t>HS2-00002EL0S</t>
  </si>
  <si>
    <t>C3.L.81 Catchment</t>
  </si>
  <si>
    <t>1MC07-ASC-DR-FRM-CS07_CL23-000022-ACBOS</t>
  </si>
  <si>
    <t>1MC07-CEK-IM-DAT-CS07_CL23-600019</t>
  </si>
  <si>
    <t xml:space="preserve">B, Gopika &lt;gopika.b@arcadis.com&gt; </t>
  </si>
  <si>
    <t>HS2-00002CTJT</t>
  </si>
  <si>
    <t>C3.T.70 Catchment</t>
  </si>
  <si>
    <t>1MC07-ASC-DR-FRM-CS07_CL23-000004-ACBOS</t>
  </si>
  <si>
    <t>1MC07-CEK-IM-DAT-CS07_CL23-600059</t>
  </si>
  <si>
    <t>218.02-1</t>
  </si>
  <si>
    <t>HS2-00002KRAM</t>
  </si>
  <si>
    <t>IMD East Culvert Watercourse Diversion</t>
  </si>
  <si>
    <t>1MC06-ASC-DR-FRM-CS06_CL09-000097-ACBOS</t>
  </si>
  <si>
    <t>1MC06-CEK-IM-DAT-CS06_CL09-600166</t>
  </si>
  <si>
    <t xml:space="preserve">Somashekar, Yashwanth KumarS &lt;YashwanthKumar.S.Somashekar@arcadis.com&gt; </t>
  </si>
  <si>
    <t>HS2-00002BJUL</t>
  </si>
  <si>
    <t>Maintenance Access Road MAP (Bridleway CHW/24 Upgrade)</t>
  </si>
  <si>
    <t>1MC06-ASC-HW-FRM-CS06_CL10-900029-ACBOS</t>
  </si>
  <si>
    <t>1MC06-CEK-IM-DAT-CS06_CL10-600089</t>
  </si>
  <si>
    <t>DT revising file based on LodG 22-11-23</t>
  </si>
  <si>
    <t>DT reworking model. 
Barriers / post issues</t>
  </si>
  <si>
    <t xml:space="preserve">KHABOUZE Zakaria &lt;zakaria.khabouze@setec.com&gt; </t>
  </si>
  <si>
    <t>HS2-00002BJUM</t>
  </si>
  <si>
    <t>Maintenance Access Road to Pond and MAP (Footpath 225-4 Upgrade)</t>
  </si>
  <si>
    <t>1MC06-ASC-HW-FRM-CS06_CL10-000024-ACBOS</t>
  </si>
  <si>
    <t>1MC06-CEK-IM-DAT-CS06_CL10-600084</t>
  </si>
  <si>
    <t>DT HAVE MADE CHANGES AND REISSUED</t>
  </si>
  <si>
    <t>HS2-00002J4YG</t>
  </si>
  <si>
    <t>Bridleway CHW/24 Link</t>
  </si>
  <si>
    <t>1MC06-ASC-HW-FRM-CS06_CL10-000022-ACBOS</t>
  </si>
  <si>
    <t>P01 - still</t>
  </si>
  <si>
    <t>1MC06-CEK-IM-DAT-CS06_CL10-600054</t>
  </si>
  <si>
    <t>209.2-3</t>
  </si>
  <si>
    <t>HS2-00002CT64</t>
  </si>
  <si>
    <t>River Thame Watercourse Diversion</t>
  </si>
  <si>
    <t>1MC06-ASC-DR-FRM-CS04_CL19-000044-ACBOS</t>
  </si>
  <si>
    <t>P04</t>
  </si>
  <si>
    <t>1MC06-CEK-IM-DAT-CS04_CL19-600001</t>
  </si>
  <si>
    <t>revised file rcvd 16-nov-23</t>
  </si>
  <si>
    <t xml:space="preserve">SS, Saravanakumar &lt;saravanakumar.ss@arcadis.com&gt; </t>
  </si>
  <si>
    <t>202.4-4</t>
  </si>
  <si>
    <t>HS2-00002U7JY</t>
  </si>
  <si>
    <t xml:space="preserve">Rocky Lane Ditch Slab </t>
  </si>
  <si>
    <t>1MC06-ASC-CV-FRM-CS03_CL05-000056-ACBOS</t>
  </si>
  <si>
    <t>1MC06-CEK-IM-DAT-CS03_CL05-600160</t>
  </si>
  <si>
    <t>Send back on 13-Nov-23, few mismatch w.r.t MPDT</t>
  </si>
  <si>
    <t xml:space="preserve">S, Supreeth &lt;Supreeth.S@arcadis.com&gt;  &amp; Tilici, Andreea &lt;andreea.tilici@arcadis.com&gt; </t>
  </si>
  <si>
    <t>HS2-00002VNJ2</t>
  </si>
  <si>
    <t>Westbury Embankment - Ancillary Culvert 092 - AC2</t>
  </si>
  <si>
    <t>1MC06-ASC-DR-FRM-CS06_CL22-000039-ACBOS</t>
  </si>
  <si>
    <t>1MC06-CEK-IM-DAT-CS06_CL22-600119</t>
  </si>
  <si>
    <t>MIRI Youssef &lt;youssef.miri@setec.com&gt;</t>
  </si>
  <si>
    <t>HS2-00002BVJ7</t>
  </si>
  <si>
    <t>C2.L.104 Catchment</t>
  </si>
  <si>
    <t>1MC06-ASC-DR-FRM-CS06_CL22-000004-ACBOS</t>
  </si>
  <si>
    <t>P01.1</t>
  </si>
  <si>
    <t>1MC06-CEK-IM-DAT-CS06_CL22-600088</t>
  </si>
  <si>
    <t xml:space="preserve">KOUEKAM NASSI Gladys Flora &lt;gladys.kouekam-nassi@setec.com&gt; </t>
  </si>
  <si>
    <t>HS2-000001307</t>
  </si>
  <si>
    <t>HS2-000001307 - Bridleway QUA/36 Accommodation Green Overbridge</t>
  </si>
  <si>
    <t>1MC06-CEK-BR-FRM-CS05-000002</t>
  </si>
  <si>
    <t>1MC06-CEK-IM-DAT-CS05-600115</t>
  </si>
  <si>
    <t>Wrong HS2 Asset Class, send back on 14th Nov</t>
  </si>
  <si>
    <t>Com_Type issue, send back on 18th Dec</t>
  </si>
  <si>
    <t>99 - Cancelled</t>
  </si>
  <si>
    <t xml:space="preserve">Fowler, Alex &lt;alex.fowler@arcadis.com&gt; </t>
  </si>
  <si>
    <t>HS2-000020P08</t>
  </si>
  <si>
    <t>Bridleway SM116 Realignment</t>
  </si>
  <si>
    <t>1MC07-ASC-HW-FRM-CS07_CL23-000031-ACBOS</t>
  </si>
  <si>
    <t>1MC07-CEK-IM-DAT-CS07_CL23-600046</t>
  </si>
  <si>
    <t>DsgnLf incomplete / Sdlsp spaces / Com_typs</t>
  </si>
  <si>
    <t>revised file rcvd 20-11-23</t>
  </si>
  <si>
    <t xml:space="preserve">Tanseco, Marco &lt;MarcoAntonio.Tanseco@arcadis.com&gt; </t>
  </si>
  <si>
    <t>HS2-000025B3J</t>
  </si>
  <si>
    <t>Accommodation Access Road (Under Oxford Canal Viaduct)</t>
  </si>
  <si>
    <t>1MC07-ASC-HW-FRM-CS07_CL23-000039-ACBOS</t>
  </si>
  <si>
    <t>1MC07-CEK-IM-DAT-CS07_CL23-600047</t>
  </si>
  <si>
    <t>ok Com_typ passable.</t>
  </si>
  <si>
    <t>235.01-2</t>
  </si>
  <si>
    <t>HS2-00002CX3F</t>
  </si>
  <si>
    <t>Footpath SM101 Drainage System</t>
  </si>
  <si>
    <t>1MC07-ASC-DR-FRM-CS07_CL14-000027-ACBOS</t>
  </si>
  <si>
    <t>1MC07-CEK-IM-DAT-CS07_CL14-600002</t>
  </si>
  <si>
    <t>AssetName_2 / AssetDescription_2 / Com_typs all incorrect</t>
  </si>
  <si>
    <t>revised file 21-11-23</t>
  </si>
  <si>
    <t>Kumar, Pranav &lt;pranav.kumar@arcadis.com&gt;</t>
  </si>
  <si>
    <t>HS2-00002NSXP</t>
  </si>
  <si>
    <t>OXD Security Fence Line</t>
  </si>
  <si>
    <t>1MC06-ASC-CV-FRM-CS06_CL09-000083-ACBOS</t>
  </si>
  <si>
    <t>1MC06-CEK-IM-DAT-CS06_CL09-600180</t>
  </si>
  <si>
    <t>Asset Name Mismatch, send back on 15-Nov-2023</t>
  </si>
  <si>
    <t xml:space="preserve">Whyte, William &lt;William.Whyte@arcadis.com&gt; </t>
  </si>
  <si>
    <t>HS2-00002NSXQ</t>
  </si>
  <si>
    <t>OXD Boundary/ Perimeter Fence Line</t>
  </si>
  <si>
    <t>1MC06-ASC-CV-FRM-CS06_CL09-000081-ACBOS</t>
  </si>
  <si>
    <t>1MC06-CEK-IM-DAT-CS06_CL09-600181</t>
  </si>
  <si>
    <t>202.5-4</t>
  </si>
  <si>
    <t>HS2-00002Y8VP</t>
  </si>
  <si>
    <t xml:space="preserve">Grove Farm Culvert Attenuation Tank </t>
  </si>
  <si>
    <t xml:space="preserve">1MC06-ASC-CV-FRM-CS03_CL06-000035-ACBOS </t>
  </si>
  <si>
    <t>1MC06-CEK-IM-DAT-CS03_CL06-600085</t>
  </si>
  <si>
    <t>many confirmations and lots of imcomplete items.</t>
  </si>
  <si>
    <t>revised file rcvd 17-nov-23</t>
  </si>
  <si>
    <t xml:space="preserve">Young, Sara &lt;sara.young1@arcadis.com&gt; </t>
  </si>
  <si>
    <t>HS2-00002Y4JH</t>
  </si>
  <si>
    <t>084-AC2 Watercourse Diversion</t>
  </si>
  <si>
    <t>1MC06-ASC-DR-FRM-CS06_CL10-000114-ACBOS</t>
  </si>
  <si>
    <t>1MC06-CEK-IM-DAT-CS06_CL10-600124</t>
  </si>
  <si>
    <t>Wrong UAID_1, send back on 15th Nov</t>
  </si>
  <si>
    <t>Lorusso, Alberto &lt;alberto.lorusso@arcadis.com&gt;</t>
  </si>
  <si>
    <t>HS2-00002BVG2</t>
  </si>
  <si>
    <t>Waddesdon South Cutting Landscape Earthworks</t>
  </si>
  <si>
    <t>1MC06-ASC-GT-FRM-CS04_CL20-000010-ACBOS</t>
  </si>
  <si>
    <t xml:space="preserve">1MC06-CEK-IM-DAT-CS04_CL20-600136 </t>
  </si>
  <si>
    <t>Send back queires on 15th Nov</t>
  </si>
  <si>
    <t xml:space="preserve">Agata Woroch &lt;AGWO@cowi.com&gt; </t>
  </si>
  <si>
    <t>215.02-2</t>
  </si>
  <si>
    <t>HS2-00002CX36</t>
  </si>
  <si>
    <t>Civil 3D Solids Model - P-RAI-0799</t>
  </si>
  <si>
    <t>1MC06-ASC-DR-FRM-CS06_CL09-000037-ACBOS</t>
  </si>
  <si>
    <t>1MC06-CEK-IM-DAT-CS06_CL09-600209</t>
  </si>
  <si>
    <t>PCRA workflow not completed, send back on 16th Nov</t>
  </si>
  <si>
    <t>Many erroers, send back on 17th Nov</t>
  </si>
  <si>
    <t>samar.nouma@setec.com</t>
  </si>
  <si>
    <t>HS2-00002CT8V</t>
  </si>
  <si>
    <t>Civil 3D Solids Model - P-RAI-0786</t>
  </si>
  <si>
    <t>1MC06-ASC-DR-FRM-CS06_CL09-000035-ACBOS</t>
  </si>
  <si>
    <t xml:space="preserve"> 1MC06-CEK-IM-DAT-CS06_CL09-600199</t>
  </si>
  <si>
    <t>HS2-00002CX35</t>
  </si>
  <si>
    <t>Civil 3D Solids Model - P-RAI-0795</t>
  </si>
  <si>
    <t>1MC06-ASC-DR-FRM-CS06_CL09-000011-ACBOS</t>
  </si>
  <si>
    <t>1MC06-CEK-IM-DAT-CS06_CL09-600220</t>
  </si>
  <si>
    <t>HS2-000001036</t>
  </si>
  <si>
    <t>Waddesdon South Cutting Phase 2 (Full Package) L3 - Waddesdon South Cutting</t>
  </si>
  <si>
    <t>1MC06-ASC-GT-FRM-CS04_CL20-000005-ACBOS</t>
  </si>
  <si>
    <t>1MC06-CEK-IM-DAT-CS04_CL20-600132</t>
  </si>
  <si>
    <t>Send back on 13-Nov-23, duplicate record found</t>
  </si>
  <si>
    <t>209.2-2</t>
  </si>
  <si>
    <t>HS2-00002Y0AS</t>
  </si>
  <si>
    <t>Bear Brook Overflow Watercourse Diversion</t>
  </si>
  <si>
    <t>1MC06-ASC-DR-FRM-CS04_CL19-000049-ACBOS</t>
  </si>
  <si>
    <t>1MC06-CEK-IM-DAT-CS04_CL19-600049</t>
  </si>
  <si>
    <t>AssetDescription_2 incorrect on all assets and Cats.</t>
  </si>
  <si>
    <t>DT revising MPDT to WT-OW Ordinary watercourse for AssetDescription_2
22-Nov-23</t>
  </si>
  <si>
    <t>updated 28-Nov-23.</t>
  </si>
  <si>
    <t xml:space="preserve">C, Venkatesh &lt;venkatesh.chavan@arcadis.com&gt; </t>
  </si>
  <si>
    <t>HS2-00003B5AL</t>
  </si>
  <si>
    <t>Oxford Canal South Embankment Access Stairs to Culvert Up Main</t>
  </si>
  <si>
    <t>1MC07-ASC-CV-FRM-CS07_CL23-000062-ACBOS</t>
  </si>
  <si>
    <t>1MC07-CEK-IM-DAT-CS07_CL23-600111</t>
  </si>
  <si>
    <t>chris.gilmour@fairhurst.co.uk</t>
  </si>
  <si>
    <t>HS2-00002V04G</t>
  </si>
  <si>
    <t>1MC07-ASC-CV-FRM-CS07_CL23-000067-ACBOS</t>
  </si>
  <si>
    <t>1MC07-CEK-IM-DAT-CS07_CL23-600108</t>
  </si>
  <si>
    <t xml:space="preserve">Chris Gilmour &lt;chris.gilmour@fairhurst.co.uk&gt; </t>
  </si>
  <si>
    <t>HS2-000020NW9</t>
  </si>
  <si>
    <t>Maintenance Access Road to Pond (Off Banbury Lane SW)</t>
  </si>
  <si>
    <t>1MC07-ASC-HW-FRM-CS07_CL26-000028-ACBOS</t>
  </si>
  <si>
    <t>1MC07-CEK-IM-DAT-CS07_CL26-600010</t>
  </si>
  <si>
    <t>clarifications</t>
  </si>
  <si>
    <t>data checker seeminlgy stuck with old JSON, current one uploaded at 10.19 this morning</t>
  </si>
  <si>
    <t>Tanseco, Marco &lt;MarcoAntonio.Tanseco@arcadis.com&gt;</t>
  </si>
  <si>
    <t>HS2-000001399</t>
  </si>
  <si>
    <t>Mill House South Culvert</t>
  </si>
  <si>
    <t>1MC06-ASC-CV-FRM-CS03_CL17-000025-ACBOS</t>
  </si>
  <si>
    <t>1MC06-CEK-IM-DAT-CS03_CL17-600007</t>
  </si>
  <si>
    <t>revised file 20-11-23</t>
  </si>
  <si>
    <t>need placeholder.</t>
  </si>
  <si>
    <t xml:space="preserve">Sangalang, Orlando &lt;orlando.sangalang@arcadis.com&gt; </t>
  </si>
  <si>
    <t>HS2-00002TMWU</t>
  </si>
  <si>
    <t>Calvert IMD Crossover UTX No 1</t>
  </si>
  <si>
    <t>1MC06-ASC-CV-FRM-CS06_CL10-000056-ACBOS</t>
  </si>
  <si>
    <t>1MC06-CEK-IM-DAT-CS06_CL10-600036</t>
  </si>
  <si>
    <t>revised file rcvd 21-11-23</t>
  </si>
  <si>
    <t>revised file 22-11-23</t>
  </si>
  <si>
    <t>lee</t>
  </si>
  <si>
    <t>Mehta, Jeet &lt;jeet.mehta@arcadis.com&gt;</t>
  </si>
  <si>
    <t>HS2-00002TMWV</t>
  </si>
  <si>
    <t>Calvert IMD Crossover UTX No 2</t>
  </si>
  <si>
    <t>1MC06-ASC-CV-FRM-CS06_CL10-000057-ACBOS</t>
  </si>
  <si>
    <t>1MC06-CEK-IM-DAT-CS06_CL10-600041</t>
  </si>
  <si>
    <t>HS2-00002TMWW</t>
  </si>
  <si>
    <t>Calvert IMD Crossover UTX No 3</t>
  </si>
  <si>
    <t>1MC06-ASC-CV-FRM-CS06_CL10-000058-ACBOS</t>
  </si>
  <si>
    <t>1MC06-CEK-IM-DAT-CS06_CL10-600040</t>
  </si>
  <si>
    <t>2 missing StrctrlIT in PCE</t>
  </si>
  <si>
    <t>213.01-1</t>
  </si>
  <si>
    <t>HS2-00002CW1G</t>
  </si>
  <si>
    <t>Station Road Drainage System</t>
  </si>
  <si>
    <t>1MC06-ASC-DR-FRM-CS04_CL20-000014-ACBOS</t>
  </si>
  <si>
    <t>1MC06-CEK-IM-DAT-CS04_CL20-600007</t>
  </si>
  <si>
    <t>CM_ISCI 1 value set as YES</t>
  </si>
  <si>
    <t>fixed 22-11-23</t>
  </si>
  <si>
    <t xml:space="preserve">Quadery, Riad &lt;riad.quadery@arcadis.com&gt; </t>
  </si>
  <si>
    <t>P03</t>
  </si>
  <si>
    <t>YashwanthKumar.S.Somashekar@arcadis.com</t>
  </si>
  <si>
    <t>HS2-00002KRAL</t>
  </si>
  <si>
    <t>IMD West Culvert Watercourse Diversion</t>
  </si>
  <si>
    <t>1MC06-ASC-DR-FRM-CS06_CL09-000098-ACBOS</t>
  </si>
  <si>
    <t>1MC06-CEK-IM-DAT-CS06_CL09-600169</t>
  </si>
  <si>
    <t>Feedbacks provided on 23rd</t>
  </si>
  <si>
    <t>revised file 24-11-23</t>
  </si>
  <si>
    <t>Some discipline items updated in house - ACBOS - SQL - JSON complete - uploaded to PW for PCRA 27-Nov-23</t>
  </si>
  <si>
    <t xml:space="preserve">Tiwari, Devendrakumar &lt;devendrakumar.tiwari@arcadis.com&gt; </t>
  </si>
  <si>
    <t>HS2-00003B5AM</t>
  </si>
  <si>
    <t>Oxford Canal South Embankment Access Stairs to Underpass Down Main</t>
  </si>
  <si>
    <t>1MC07-ASC-CV-FRM-CS07_CL23-000063-ACBOS</t>
  </si>
  <si>
    <t>1MC07-CEK-IM-DAT-CS07_CL23-600112</t>
  </si>
  <si>
    <t>rebar / block work contradictions in STW</t>
  </si>
  <si>
    <t>DT confirmed this is expected</t>
  </si>
  <si>
    <t>HS2-00003B5AP</t>
  </si>
  <si>
    <t>Oxford Canal South Embankment Access Stairs to Underpass Up Main</t>
  </si>
  <si>
    <t>1MC07-ASC-CV-FRM-CS07_CL23-000064-ACBOS</t>
  </si>
  <si>
    <t>1MC07-CEK-IM-DAT-CS07_CL23-600113</t>
  </si>
  <si>
    <t>HS2-00003B5AR</t>
  </si>
  <si>
    <t>Oxford Canal South Embankment Access Stairs to Viaduct Down Main</t>
  </si>
  <si>
    <t>1MC07-ASC-CV-FRM-CS07_CL23-000065-ACBOS</t>
  </si>
  <si>
    <t>1MC07-CEK-IM-DAT-CS07_CL23-600114</t>
  </si>
  <si>
    <t>HS2-00003B5AU</t>
  </si>
  <si>
    <t xml:space="preserve"> Oxford Canal South Embankment Access Stairs to Viaduct Up Main</t>
  </si>
  <si>
    <t>1MC07-ASC-CV-FRM-CS07_CL23-000066-ACBOS</t>
  </si>
  <si>
    <t>1MC07-CEK-IM-DAT-CS07_CL23-600115</t>
  </si>
  <si>
    <t>HS2-000020C0Z</t>
  </si>
  <si>
    <t>Flood Compensation Area-065</t>
  </si>
  <si>
    <t>1MC06-ASC-DR-FRM-CS04_CL19-000031-ACBOS</t>
  </si>
  <si>
    <t>1MC06-CEK-IM-DAT-CS04_CL19-600088</t>
  </si>
  <si>
    <t>Few Errors, send back on 22nd Nov</t>
  </si>
  <si>
    <t>srinatha.ka@arcadis.com</t>
  </si>
  <si>
    <t>HS2-00002CT5T</t>
  </si>
  <si>
    <t>C2.T.30</t>
  </si>
  <si>
    <t>1MC06-ASC-DR-FRM-CS04_CL19-000007-ACBOS</t>
  </si>
  <si>
    <t>1MC06-CEK-IM-DAT-CS04_CL19-600046</t>
  </si>
  <si>
    <t>DT failed DAC sign off - revised file.</t>
  </si>
  <si>
    <t xml:space="preserve">incorrect metrics </t>
  </si>
  <si>
    <t>revised file rcvd</t>
  </si>
  <si>
    <t>at insistance from DT PM In house update to ACBOS made for 14 CM_chg / CRT values for consistancy and PCRA. Parent ACBOS will be updated tomorrow by DT to match</t>
  </si>
  <si>
    <t xml:space="preserve">Christopher Hackett &lt;crht@cowi.com&gt; </t>
  </si>
  <si>
    <t>HS2-00002VK47</t>
  </si>
  <si>
    <t>EWR culvert watercourse diversion MAS crossing</t>
  </si>
  <si>
    <t>1MC06-ASC-CV-FRM-CS06_CL09-000042-ACBOS</t>
  </si>
  <si>
    <t>1MC06-CEK-IM-DAT-CS06_CL09-600261</t>
  </si>
  <si>
    <t>Ul Mashood, Hammad &lt;hammad.mashood@arcadis.com&gt;</t>
  </si>
  <si>
    <t>HS2-0000307ZQ</t>
  </si>
  <si>
    <t>IMD East Watercourse Pedestrian Crossing 1</t>
  </si>
  <si>
    <t>1MC06-ASC-CV-FRM-CS06_CL09-000073-ACBOS</t>
  </si>
  <si>
    <t>1MC06-CEK-IM-DAT-CS06_CL09-600259</t>
  </si>
  <si>
    <t>Com_Dscrptns all incorrect</t>
  </si>
  <si>
    <t>2 clarifications rqrd.</t>
  </si>
  <si>
    <t>HS2-0000307ZR</t>
  </si>
  <si>
    <t>IMD East Watercourse Pedestrian Crossing 2</t>
  </si>
  <si>
    <t>1MC06-ASC-CV-FRM-CS06_CL09-000074-ACBOS</t>
  </si>
  <si>
    <t>1MC06-CEK-IM-DAT-CS06_CL09-600260</t>
  </si>
  <si>
    <t xml:space="preserve">zakaria.khabouze@setec.com&gt; </t>
  </si>
  <si>
    <t>HS2-00002TMF0</t>
  </si>
  <si>
    <t>Whitfield ATS Telecoms</t>
  </si>
  <si>
    <t>1MC07-ASC-UT-FRM-CS07_CL12-000090-ACBOS</t>
  </si>
  <si>
    <t>1MC07-CEK-IM-DAT-CS07_CL12-600054</t>
  </si>
  <si>
    <t>all asset description 2 incorrect</t>
  </si>
  <si>
    <t>some Com_RfrncNmbr incorrect</t>
  </si>
  <si>
    <t>revised 30-nov-23</t>
  </si>
  <si>
    <t xml:space="preserve">B, Bharath Kumar &lt;bharathkumar.b@arcadis.com&gt; </t>
  </si>
  <si>
    <t>HS2-000020P0F</t>
  </si>
  <si>
    <t>Maintenance Access Road to Pond (Off Wills Pastures Road)</t>
  </si>
  <si>
    <t>1MC07-ASC-HW-FRM-CS07_CL23-000033-ACBOS</t>
  </si>
  <si>
    <t>1MC07-CEK-IM-DAT-CS07_CL23-600044</t>
  </si>
  <si>
    <t xml:space="preserve">veenadhari.bavanam@arcadis.com&gt; </t>
  </si>
  <si>
    <t>HS2-00002U6LN</t>
  </si>
  <si>
    <t>Bridleway SM95 Extension</t>
  </si>
  <si>
    <t>1MC07-ASC-HW-FRM-CS07_CL23-000044-ACBOS</t>
  </si>
  <si>
    <t>1MC07-CEK-IM-DAT-CS07_CL23-600107</t>
  </si>
  <si>
    <t>HS2-000020NPE</t>
  </si>
  <si>
    <t>Turweston Farm Track (TUW/4) Realignment</t>
  </si>
  <si>
    <t>1MC06-ASC-HW-FRM-CS06_CL22-000004-ACBOS</t>
  </si>
  <si>
    <t>1MC06-CEK-IM-DAT-CS06_CL22-600108</t>
  </si>
  <si>
    <t>rvsd file 4-12-23</t>
  </si>
  <si>
    <t>zakaria.khabouze@setec.com</t>
  </si>
  <si>
    <t>HS2-000020RNJ</t>
  </si>
  <si>
    <t>Footpath TUW/3 Diversion 3D Model</t>
  </si>
  <si>
    <t>1MC06-ASC-HW-FRM-CS06_CL22-000014-ACBOS</t>
  </si>
  <si>
    <t>1MC06-CEK-IM-DAT-CS06_CL22-600109</t>
  </si>
  <si>
    <t>com_typ/Dscrptn some zero values to be confirmed</t>
  </si>
  <si>
    <t>HS2-00002BJV5</t>
  </si>
  <si>
    <t>Bridleway TUW/9 Diversion</t>
  </si>
  <si>
    <t>1MC06-ASC-HW-FRM-CS06_CL22-000013-ACBOS</t>
  </si>
  <si>
    <t>1MC06-CEK-IM-DAT-CS06_CL22-600094</t>
  </si>
  <si>
    <t>HS2-00002CT8S</t>
  </si>
  <si>
    <t>Addison Road Drainage System</t>
  </si>
  <si>
    <t>1MC06-ASC-DR-FRM-CS06_CL09-000027-ACBOS</t>
  </si>
  <si>
    <t>1MC06-CEK-IM-DAT-CS06_CL09-600110</t>
  </si>
  <si>
    <t>HS2-00002N7WG</t>
  </si>
  <si>
    <t>Barton to Mixbury Cutting - Ancillary Culvert 088-AC1</t>
  </si>
  <si>
    <t>1MC06-ASC-DR-FRM-CS06_CL21-000049-ACBOS</t>
  </si>
  <si>
    <t>1MC06-CEK-IM-DAT-CS06_CL21-600016</t>
  </si>
  <si>
    <t>HS2-00002N7WH</t>
  </si>
  <si>
    <t>Barton to Mixbury Cutting - Ancillary Culvert 088-AC2</t>
  </si>
  <si>
    <t>1MC06-ASC-DR-FRM-CS06_CL21-000059-ACBOS</t>
  </si>
  <si>
    <t>1MC06-CEK-IM-DAT-CS06_CL21-600009</t>
  </si>
  <si>
    <t>HS2-00002N7WJ</t>
  </si>
  <si>
    <t>Barton to Mixbury Cutting - Ancillary Culvert 088-AC3</t>
  </si>
  <si>
    <t>1MC06-ASC-DR-FRM-CS06_CL21-000060-ACBOS</t>
  </si>
  <si>
    <t>1MC06-CEK-IM-DAT-CS06_CL21-600003</t>
  </si>
  <si>
    <t>HS2-00002Y0RV</t>
  </si>
  <si>
    <t>Bridleway CHW/24 Overbridge</t>
  </si>
  <si>
    <t>1MC06-ASC-BR-FRM-CS06_CL10-900001</t>
  </si>
  <si>
    <t>1MC06-CEK-IM-DAT-CS06_CL10-600125</t>
  </si>
  <si>
    <t>guillaume.hervoches@setec.com</t>
  </si>
  <si>
    <t>HS2-00002CTJN</t>
  </si>
  <si>
    <t>Oxford Canal North Embankment Boundary/Perimeter Fence Line</t>
  </si>
  <si>
    <t>1MC07-ASC-CV-FRM-CS07_CL23-000017-ACBOS</t>
  </si>
  <si>
    <t>1MC07-CEK-IM-DAT-CS07_CL23-600066</t>
  </si>
  <si>
    <t xml:space="preserve">Duggina, Jayaram &lt;jayaram.duggina@arcadis.com&gt; </t>
  </si>
  <si>
    <t>HS2-00002CTJP</t>
  </si>
  <si>
    <t>Oxford Canal North Embankment Security Fence Line</t>
  </si>
  <si>
    <t>1MC07-ASC-CV-FRM-CS07_CL23-000033-ACBOS</t>
  </si>
  <si>
    <t>1MC07-CEK-IM-DAT-CS07_CL23-600069</t>
  </si>
  <si>
    <t>HS2-00002N7UR</t>
  </si>
  <si>
    <t>Boddington Cutting Group</t>
  </si>
  <si>
    <t>1MC07-ASC-CV-FRM-CS07_CL14-000018-ACBOS</t>
  </si>
  <si>
    <t xml:space="preserve">1MC07-CEK-IM-DAT-CS07_CL14-600125 </t>
  </si>
  <si>
    <t>Com Type/ Description issue, send back on 05th Nov</t>
  </si>
  <si>
    <t xml:space="preserve">Same OSGB for all L3 assets, send back to user </t>
  </si>
  <si>
    <t>HS2-00002N7X1</t>
  </si>
  <si>
    <t>Brackley Embankment - Ancillary Culvert 097-AC1</t>
  </si>
  <si>
    <t>1MC07-ASC-DR-FRM-CS07_CL12-000080-ACBOS</t>
  </si>
  <si>
    <t>1MC07-CEK-IM-DAT-CS07_CL12-600048</t>
  </si>
  <si>
    <t>HS2-00002N7WQ</t>
  </si>
  <si>
    <t>Barton to Mixbury Cutting - Ancillary Culvert 089-AC4</t>
  </si>
  <si>
    <t>1MC06-ASC-DR-FRM-CS06_CL21-000058-ACBOS</t>
  </si>
  <si>
    <t>1MC06-CEK-IM-DAT-CS06_CL21-600006</t>
  </si>
  <si>
    <t>Com_typ and Com_RfrncNbmr &amp; some clarifications.</t>
  </si>
  <si>
    <t>youssef.miri@setec.com</t>
  </si>
  <si>
    <t>HS2-00003D9CV</t>
  </si>
  <si>
    <t>Oxford Canal North Embankment Access Stairs CH.118+727</t>
  </si>
  <si>
    <t>1MC07-ASC-CV-FRM-CS07_CL23-000076-ACBOS</t>
  </si>
  <si>
    <t>1MC07-CEK-IM-DAT-CS07_CL23-600135</t>
  </si>
  <si>
    <t>missing FND category CM_CRT/Chg / asset Typ</t>
  </si>
  <si>
    <t>revised file fcvd - No further comments</t>
  </si>
  <si>
    <t xml:space="preserve">Alluvada, Neeraj &lt;neeraj.alluvada@arcadis.com&gt; </t>
  </si>
  <si>
    <t>HS2-00003D9CW</t>
  </si>
  <si>
    <t>Oxford Canal North Embankment Access Stairs CH.118+730</t>
  </si>
  <si>
    <t>1MC07-ASC-CV-FRM-CS07_CL23-000077-ACBOS</t>
  </si>
  <si>
    <t>1MC07-CEK-IM-DAT-CS07_CL23-600136</t>
  </si>
  <si>
    <t>CM_CRT / Chg &amp; Com_Typ and AssetName_2 edited in house with DT in Teams</t>
  </si>
  <si>
    <t>revised ACBOS .xl sent to DT for PCRA</t>
  </si>
  <si>
    <t>HS2-00003D9CX</t>
  </si>
  <si>
    <t>Oxford Canal North Embankment Access Stairs CH.119+900</t>
  </si>
  <si>
    <t>1MC07-ASC-CV-FRM-CS07_CL23-000078-ACBOS</t>
  </si>
  <si>
    <t>1MC07-CEK-IM-DAT-CS07_CL23-600137</t>
  </si>
  <si>
    <t>HS2-00003D9CY</t>
  </si>
  <si>
    <t>Oxford Canal North Embankment Access Stairs CH.119+904</t>
  </si>
  <si>
    <t>1MC07-ASC-CV-FRM-CS07_CL23-000079-ACBOS</t>
  </si>
  <si>
    <t>1MC07-CEK-IM-DAT-CS07_CL23-600138</t>
  </si>
  <si>
    <t>HS2-00003GEF2</t>
  </si>
  <si>
    <t>Oxford Canal North Embankment 119 - DC1</t>
  </si>
  <si>
    <t>1MC07-ASC-CV-FRM-CS07_CL23-000082-ACBOS</t>
  </si>
  <si>
    <t>1MC07-CEK-IM-DAT-CS07_CL23-600131</t>
  </si>
  <si>
    <t>LDW to amend in house to expedite. DT will not edit until tomorrow.</t>
  </si>
  <si>
    <t>OSG Easting/ Northings confirmed as small L2 asset components all within same OS gridref.</t>
  </si>
  <si>
    <t>waiting for India DT to PCRA revised ACBOS as per thos sent.
Corrected JSON in Datachecker.</t>
  </si>
  <si>
    <t>revised file checked on PW</t>
  </si>
  <si>
    <t>Naik, Vruddhika &lt;vruddhika.naik@arcadis.com&gt;</t>
  </si>
  <si>
    <t>HS2-00003GEF3</t>
  </si>
  <si>
    <t>Oxford Canal North Embankment 119 - DC2</t>
  </si>
  <si>
    <t>1MC07-ASC-CV-FRM-CS07_CL23-000083-ACBOS</t>
  </si>
  <si>
    <t>1MC07-CEK-IM-DAT-CS07_CL23-600132</t>
  </si>
  <si>
    <t>HS2-00003GEF4</t>
  </si>
  <si>
    <t>Oxford Canal North Embankment 119 - DC3</t>
  </si>
  <si>
    <t>1MC07-ASC-CV-FRM-CS07_CL23-000084-ACBOS</t>
  </si>
  <si>
    <t>1MC07-CEK-IM-DAT-CS07_CL23-600133</t>
  </si>
  <si>
    <t>HS2-00003GEF5</t>
  </si>
  <si>
    <t>Oxford Canal North Embankment 119 - DC4</t>
  </si>
  <si>
    <t>1MC07-ASC-CV-FRM-CS07_CL23-000085-ACBOS</t>
  </si>
  <si>
    <t>1MC07-CEK-IM-DAT-CS07_CL23-600134</t>
  </si>
  <si>
    <t>HS2-000020134</t>
  </si>
  <si>
    <t>Stoneton Lane Green Overbridge</t>
  </si>
  <si>
    <t>1MC07-CEK-BR-FRM-CS07_CL14-000003</t>
  </si>
  <si>
    <t>1MC07-CEK-IM-DAT-CS07_CL14-600019</t>
  </si>
  <si>
    <t xml:space="preserve">Send back on 7th Dec. Asset_Description, CM_ISCI and sdslp  wrong </t>
  </si>
  <si>
    <t>Alex Webb &lt;ALWB@COWI.COM&gt;</t>
  </si>
  <si>
    <t>HS2-00003D82Q</t>
  </si>
  <si>
    <t>Sailing Club Access Drainage Culvert</t>
  </si>
  <si>
    <t>1MC06-ASC-DR-FRM-CS06_CL09-000109-ACBOS</t>
  </si>
  <si>
    <t>1MC06-CEK-IM-DAT-CS06_CL09-600251</t>
  </si>
  <si>
    <t>Com_Typ, DT fixing as per teams call. 5 min change.</t>
  </si>
  <si>
    <t>File rcvd processing</t>
  </si>
  <si>
    <t xml:space="preserve">Sharkey, Ryan &lt;Ryan.Sharkey@arcadis.com&gt; </t>
  </si>
  <si>
    <t>HS2-00003D9CP</t>
  </si>
  <si>
    <t>Upper Radbourne Embankment Access Stairs CH.120+015</t>
  </si>
  <si>
    <t>1MC07-ASC-CV-FRM-CS07_CL23-000070-ACBOS</t>
  </si>
  <si>
    <t>1MC07-CEK-IM-DAT-CS07_CL23-600140</t>
  </si>
  <si>
    <t>Asset Name Mismatch, send back on 12-Dec-23</t>
  </si>
  <si>
    <t>Com_dscrptn incorrect looks like confusion as asset description and Com_dscrptn should be exchanged - 8/1/24</t>
  </si>
  <si>
    <t>rvsd file rcvd 12/1/24</t>
  </si>
  <si>
    <t>Martin, Joel &lt;Joel.Martin@arcadis.com&gt;</t>
  </si>
  <si>
    <t>HS2-00003D9CQ</t>
  </si>
  <si>
    <t>Upper Radbourne Embankment Access Stairs CH.120+027</t>
  </si>
  <si>
    <t>1MC07-ASC-CV-FRM-CS07_CL23-000071-ACBOS</t>
  </si>
  <si>
    <t>1MC07-CEK-IM-DAT-CS07_CL23-600141</t>
  </si>
  <si>
    <t>HS2-00003D9CR</t>
  </si>
  <si>
    <t>Upper Radbourne Embankment Access Stairs CH.120+031</t>
  </si>
  <si>
    <t>1MC07-ASC-CV-FRM-CS07_CL23-000072-ACBOS</t>
  </si>
  <si>
    <t>1MC07-CEK-IM-DAT-CS07_CL23-600142</t>
  </si>
  <si>
    <t>HS2-00003D9CS</t>
  </si>
  <si>
    <t>Upper Radbourne Embankment Access Stairs CH.120+390</t>
  </si>
  <si>
    <t>1MC07-ASC-CV-FRM-CS07_CL23-000073-ACBOS</t>
  </si>
  <si>
    <t>1MC07-CEK-IM-DAT-CS07_CL23-600143</t>
  </si>
  <si>
    <t>HS2-00003D9CT</t>
  </si>
  <si>
    <t>Upper Radbourne Embankment Access Stairs CH.120+395</t>
  </si>
  <si>
    <t>1MC07-ASC-CV-FRM-CS07_CL23-000074-ACBOS</t>
  </si>
  <si>
    <t>1MC07-CEK-IM-DAT-CS07_CL23-600144</t>
  </si>
  <si>
    <t>HS2-00003D9CU</t>
  </si>
  <si>
    <t>Upper Radbourne Embankment Access Stairs CH.120+410</t>
  </si>
  <si>
    <t>1MC07-ASC-CV-FRM-CS07_CL23-000075-ACBOS</t>
  </si>
  <si>
    <t>1MC07-CEK-IM-DAT-CS07_CL23-600139</t>
  </si>
  <si>
    <t>Aslo UAID_1 incorrect - impact to AssetName_2 attribute  8/1/24</t>
  </si>
  <si>
    <t>rvsd file 17/1/24</t>
  </si>
  <si>
    <t>HS2-00002CTHS</t>
  </si>
  <si>
    <t>Highfurlong Brook Diversion</t>
  </si>
  <si>
    <t>1MC07-ASC-DR-FRM-CS07_CL14-000076-ACBOS</t>
  </si>
  <si>
    <t>1MC07-CEK-IM-DAT-CS07_CL14-600056</t>
  </si>
  <si>
    <t>Asset Name missing, send back on 11th Dec</t>
  </si>
  <si>
    <t>Few too small objects</t>
  </si>
  <si>
    <t>Com_type Issue, send back to team</t>
  </si>
  <si>
    <t>HS2-00002CT5F</t>
  </si>
  <si>
    <t>C2.T.25 HS2-00002C5SP</t>
  </si>
  <si>
    <t>1MC06-ASC-DR-FRM-CS04_CL18-000009-ACBOS</t>
  </si>
  <si>
    <t xml:space="preserve">1MC06-CEK-IM-DAT-CS04_CL18-600043 </t>
  </si>
  <si>
    <t xml:space="preserve">Pond outlet and inlet values set as UAID_3 </t>
  </si>
  <si>
    <t xml:space="preserve">file revised </t>
  </si>
  <si>
    <t xml:space="preserve">Ramos, Leo &lt;Leomel.Ramos@arcadis.com&gt; </t>
  </si>
  <si>
    <t>HS2-00002CTJV</t>
  </si>
  <si>
    <t>Upper Radbourne Embankment Boundary Fencing</t>
  </si>
  <si>
    <t>1MC07-ASC-CV-FRM-CS07_CL23-000015-ACBOS</t>
  </si>
  <si>
    <t>1MC07-CEK-IM-DAT-CS07_CL23-600146</t>
  </si>
  <si>
    <t>Com_type Issue send back to team on 13Dec2023</t>
  </si>
  <si>
    <t>HS2-00002CTJW</t>
  </si>
  <si>
    <t>Upper Radbourne Embankment Security Fence Line - Security Fence</t>
  </si>
  <si>
    <t>1MC07-ASC-CV-FRM-CS07_CL23-000035-ACBOS</t>
  </si>
  <si>
    <t>1MC07-CEK-IM-DAT-CS07_CL23-600145</t>
  </si>
  <si>
    <t>HS2-00002BVFD</t>
  </si>
  <si>
    <t>C2.L.28</t>
  </si>
  <si>
    <t>1MC06-ASC-DR-FRM-CS04_CL18-000002-ACBOS</t>
  </si>
  <si>
    <t xml:space="preserve">1MC06-CEK-IM-DAT-CS04_CL18-600027 </t>
  </si>
  <si>
    <t>Com_Typ</t>
  </si>
  <si>
    <t>revised file 18/12/23</t>
  </si>
  <si>
    <t>HS2-00002CT5N</t>
  </si>
  <si>
    <t>C2.L.29</t>
  </si>
  <si>
    <t>1MC06-ASC-DR-FRM-CS04_CL19-000004-ACBOS</t>
  </si>
  <si>
    <t xml:space="preserve">1MC06-CEK-IM-DAT-CS04_CL19-600025 </t>
  </si>
  <si>
    <t>revised file 19/12/23</t>
  </si>
  <si>
    <t>send back on 15th Dec</t>
  </si>
  <si>
    <t>revised file rcvd 19/12/23</t>
  </si>
  <si>
    <t>samar.nouma@setec.com&gt;</t>
  </si>
  <si>
    <t>201.3-3</t>
  </si>
  <si>
    <t>HS2-00002BJQU</t>
  </si>
  <si>
    <t>HS2-00002C5PF Dutch Lands Farm to Rushmoor Wood (TLE/2) Footpath Realignment</t>
  </si>
  <si>
    <t>1MC06-ASC-HW-FRM-CS03_CL05-000004-ACBOS</t>
  </si>
  <si>
    <t xml:space="preserve">1MC06-CEK-IM-DAT-CS03_CL05-600107 </t>
  </si>
  <si>
    <t>Asset Name_2, Com_Typ &amp; Dscrptn, send back on 15-Dec-23</t>
  </si>
  <si>
    <t>revised file 05/14/23</t>
  </si>
  <si>
    <t>SdSlp value / 1 AssetName_2 issue</t>
  </si>
  <si>
    <t>rvsd file 11/1/24</t>
  </si>
  <si>
    <t xml:space="preserve">Mohammad.Atieh@arcadis.com&gt; </t>
  </si>
  <si>
    <t xml:space="preserve">HS2-00002Y8VF </t>
  </si>
  <si>
    <t>GSMR Compount Point 37 UTX No. 1</t>
  </si>
  <si>
    <t>1MC06-ASC-CV-FRM-CS06_CL09-000044-ACBOS</t>
  </si>
  <si>
    <t>1MC06-CEK-IM-DAT-CS06_CL09-600262</t>
  </si>
  <si>
    <t>revised file 09/15/23</t>
  </si>
  <si>
    <t>jeet.mehta@arcadis.com</t>
  </si>
  <si>
    <t>send back on 15th Dec, Com_Typ, Gtxtl, &amp; confirmations of many 0 values and nulls</t>
  </si>
  <si>
    <t>file revised 20/12/23</t>
  </si>
  <si>
    <t>ACBOS - C2.T.66.1 Catchment Model</t>
  </si>
  <si>
    <t>Many issue found send back on 18th Dec</t>
  </si>
  <si>
    <t>revised fisu 19/12/23</t>
  </si>
  <si>
    <t>NOUMA Samar &lt;samar.nouma@setec.com&gt;</t>
  </si>
  <si>
    <t xml:space="preserve">HS2-00002EK76 </t>
  </si>
  <si>
    <t>Calvert IMD connection UTX No1</t>
  </si>
  <si>
    <t>1MC06-ASC-CV-FRM-CS06_CL09-000048-ACBOS</t>
  </si>
  <si>
    <t>1MC06-CEK-IM-DAT-CS06_CL09-600237</t>
  </si>
  <si>
    <t>SdSlp confirmation</t>
  </si>
  <si>
    <t>Confirmed.</t>
  </si>
  <si>
    <t xml:space="preserve">HS2-00002TMWR </t>
  </si>
  <si>
    <t>Portway Farm ATS UTX No 1</t>
  </si>
  <si>
    <t>1MC06-ASC-CV-FRM-CS06_CL09-000035-ACBOS</t>
  </si>
  <si>
    <t>1MC06-CEK-IM-DAT-CS06_CL09-600135</t>
  </si>
  <si>
    <t>SdSlp confirmation, All AssetName_2 mismatch</t>
  </si>
  <si>
    <t>revised file 18-Dec-23</t>
  </si>
  <si>
    <t xml:space="preserve">HS2-00002TMWS </t>
  </si>
  <si>
    <t>Portway Farm ATS UTX No 2</t>
  </si>
  <si>
    <t>1MC06-ASC-CV-FRM-CS06_CL09-000036-ACBOS</t>
  </si>
  <si>
    <t>1MC06-CEK-IM-DAT-CS06_CL09-600138</t>
  </si>
  <si>
    <t xml:space="preserve">HS2-00002Y8VG </t>
  </si>
  <si>
    <t>GSMR Compount Point 37 UTX No. 2</t>
  </si>
  <si>
    <t>1MC06-ASC-CV-FRM-CS06_CL09-000045-ACBOS</t>
  </si>
  <si>
    <t>1MC06-CEK-IM-DAT-CS06_CL09-600240</t>
  </si>
  <si>
    <t xml:space="preserve">HS2-00002Y8VH </t>
  </si>
  <si>
    <t>GSMR Compount Point 37 UTX No. 3</t>
  </si>
  <si>
    <t>1MC06-ASC-CV-FRM-CS06_CL09-000046-ACBOS</t>
  </si>
  <si>
    <t>1MC06-CEK-IM-DAT-CS06_CL09-600241</t>
  </si>
  <si>
    <t xml:space="preserve">HS2-00002Y8VJ </t>
  </si>
  <si>
    <t>GSMR Compount Point 37 UTX No. 4</t>
  </si>
  <si>
    <t>1MC06-ASC-CV-FRM-CS06_CL09-000047-ACBOS</t>
  </si>
  <si>
    <t>1MC06-CEK-IM-DAT-CS06_CL09-600242</t>
  </si>
  <si>
    <t xml:space="preserve">HS2-00002Y8VM </t>
  </si>
  <si>
    <t>Calvert IMD.22 UTX No. 1</t>
  </si>
  <si>
    <t xml:space="preserve">1MC06-ASC-CV-FRM-CS06_CL09-000051-ACBOS </t>
  </si>
  <si>
    <t>1MC06-CEK-IM-DAT-CS06_CL09-600245</t>
  </si>
  <si>
    <t xml:space="preserve">HS2-00002Y8VN </t>
  </si>
  <si>
    <t>Calvert IMD.22 UTX No. 2</t>
  </si>
  <si>
    <t>1MC06-ASC-CV-FRM-CS06_CL09-000052-ACBOS</t>
  </si>
  <si>
    <t xml:space="preserve">1MC06-CEK-IM-DAT-CS06_CL09-600246 </t>
  </si>
  <si>
    <t>HS2-00002N7UU</t>
  </si>
  <si>
    <t>Ladbroke Cutting</t>
  </si>
  <si>
    <t>1MC07-ASC-CV-FRM-CS07_CL24-000017-ACBOS</t>
  </si>
  <si>
    <t>1MC07-CEK-IM-DAT-CS07_CL24-600115</t>
  </si>
  <si>
    <t>Asset name mismatch Send back 15-Dec-2023</t>
  </si>
  <si>
    <t xml:space="preserve">ArunKumar.S@arcadis.com&gt; </t>
  </si>
  <si>
    <t xml:space="preserve">Com_Typ, some confirmations required. </t>
  </si>
  <si>
    <t xml:space="preserve">gopika.b@arcadis.com&gt; </t>
  </si>
  <si>
    <t xml:space="preserve">HS2-00002CW19 </t>
  </si>
  <si>
    <t>Maintenance Access Road to Pond (off Aylesbury Park Golf Course Grounds) Drainage System</t>
  </si>
  <si>
    <t>1MC06-ASC-DR-FRM-CS04_CL19-000011-ACBOS</t>
  </si>
  <si>
    <t>Gupta, Anil &lt;anil.gupta@arcadis.com&gt;</t>
  </si>
  <si>
    <t>HS2-000020P0J</t>
  </si>
  <si>
    <t>Bridleway SM96 Realignment</t>
  </si>
  <si>
    <t>1MC07-ASC-HW-FRM-CS07_CL23-000034-ACBOS</t>
  </si>
  <si>
    <t>1MC07-CEK-IM-DAT-CS07_CL23-600070</t>
  </si>
  <si>
    <t>Com_Type and Description issues, send back on 19th Dec</t>
  </si>
  <si>
    <t>revised fisu 23/18/23</t>
  </si>
  <si>
    <t>HS2-00002CTJU</t>
  </si>
  <si>
    <t>Footpath SM96a Realignment</t>
  </si>
  <si>
    <t>1MC07-ASC-HW-FRM-CS07_CL23-000043-ACBOS</t>
  </si>
  <si>
    <t>1MC07-CEK-IM-DAT-CS07_CL23-600056</t>
  </si>
  <si>
    <t>HS2-000020NK2</t>
  </si>
  <si>
    <t>Maintenance Access Road to Pond (Off School Hill Road East)</t>
  </si>
  <si>
    <t>1MC06-ASC-HW-FRM-CS06_CL09-000038-ACBOS</t>
  </si>
  <si>
    <t>1MC06-CEK-IM-DAT-CS06_CL09-600265</t>
  </si>
  <si>
    <t>DT do not have JSON place holders as yet</t>
  </si>
  <si>
    <t>DT do not have ACBOS in PW yet.
Files have been sent to carry out a preliminary check as they are having issues with mtric vs SMartFroms</t>
  </si>
  <si>
    <t>many issues</t>
  </si>
  <si>
    <t>revisd  file rcvd 5/1/24</t>
  </si>
  <si>
    <t>Abedelkareem Alnajajreh &lt;adan@cowi.com&gt;</t>
  </si>
  <si>
    <t>HS2-00002BJU3</t>
  </si>
  <si>
    <t>School Hill Road Realignment</t>
  </si>
  <si>
    <t>1MC06-ASC-HW-FRM-CS06_CL09-000045-ACBOS</t>
  </si>
  <si>
    <t>1MC06-CEK-IM-DAT-CS06_CL09-600263</t>
  </si>
  <si>
    <t>rvsd file 9/1/24</t>
  </si>
  <si>
    <t>HS2-00002CT8R</t>
  </si>
  <si>
    <t>C2.H.35</t>
  </si>
  <si>
    <t>1MC06-ASC-DR-FRM-CS06_CL09-000026-ACBOS</t>
  </si>
  <si>
    <t>1MC06-CEK-IM-DAT-CS06_CL09-600109</t>
  </si>
  <si>
    <t>Absolute FAIL on many many items</t>
  </si>
  <si>
    <t>Piotr Kozakiewicz &lt;PIKZ@COWI.COM&gt;</t>
  </si>
  <si>
    <t>HS2-00002CT8Y</t>
  </si>
  <si>
    <t>Maintenance Access Road to Pond (Off School Hill Road West)</t>
  </si>
  <si>
    <t>1MC06-ASC-HW-FRM-CS06_CL09-000041-ACBOS</t>
  </si>
  <si>
    <t>1MC06-CEK-IM-DAT-CS06_CL09-600266</t>
  </si>
  <si>
    <t>HS2-00002NNHZ</t>
  </si>
  <si>
    <t>School Hill Network Rail Compound Access</t>
  </si>
  <si>
    <t>1MC06-ASC-HW-FRM-CS06_CL09-000076-ACBOS</t>
  </si>
  <si>
    <t>1MC06-CEK-IM-DAT-CS06_CL09-600264</t>
  </si>
  <si>
    <t>230.01-2</t>
  </si>
  <si>
    <t>HS2-00002CTFP</t>
  </si>
  <si>
    <t>Thorpe Mandeville Embankment Boundary/Perimeter Fence Line</t>
  </si>
  <si>
    <t>1MC07-ASC-CV-FRM-CS07_CL26-000038-ACBOS</t>
  </si>
  <si>
    <t>1MC07-CEK-IM-DAT-CS07_CL26-600011</t>
  </si>
  <si>
    <t xml:space="preserve">jayaram.duggina@arcadis.com&gt; </t>
  </si>
  <si>
    <t>HS2-00002CTFR</t>
  </si>
  <si>
    <t>Thorpe Mandeville Embankment Security Fence Line</t>
  </si>
  <si>
    <t>1MC07-ASC-CV-FRM-CS07_CL26-000095-ACBOS</t>
  </si>
  <si>
    <t>1MC07-CEK-IM-DAT-CS07_CL26-600002</t>
  </si>
  <si>
    <t>HS2-000033GP5</t>
  </si>
  <si>
    <t>Clean Water Pipe CFA_15_01</t>
  </si>
  <si>
    <t>1MC07-ASC-UT-FRM-CS07_CL12-000103-ACBOS</t>
  </si>
  <si>
    <t>1MC07-CEK-IM-DAT-CS07_CL12-600256</t>
  </si>
  <si>
    <t xml:space="preserve">prashant.singh2@arcadis.com&gt; </t>
  </si>
  <si>
    <t>HS2-000001462</t>
  </si>
  <si>
    <t>Ladbroke Culvert</t>
  </si>
  <si>
    <t>1MC07-CEK-CV-FRM-CS07_CL24-600013</t>
  </si>
  <si>
    <t>1MC07-CEK-IM-DAT-CS07_CL24-600051</t>
  </si>
  <si>
    <t>Com_Type / Description issue send back on 2/1/24 other empty atts need confirmation.</t>
  </si>
  <si>
    <t xml:space="preserve">Egan, Conor &lt;Conor.Egan@wsp.com&gt; </t>
  </si>
  <si>
    <t>HS2-00003DL20</t>
  </si>
  <si>
    <t>Ladbroke Grove Embankment 122 - DC1</t>
  </si>
  <si>
    <t>1MC07-ASC-CV-FRM-CS07_CL24-000063-ACBOS</t>
  </si>
  <si>
    <t>1MC07-CEK-IM-DAT-CS07_CL24-600109</t>
  </si>
  <si>
    <t>Some incomplete atts - some confirmation of zero values required. Sent 3/4/24</t>
  </si>
  <si>
    <t>responses rcvd 4/1/24 - all items resolved</t>
  </si>
  <si>
    <t xml:space="preserve">Naik, Vruddhika &lt;vruddhika.naik@arcadis.com&gt; </t>
  </si>
  <si>
    <t>HS2-00003DL21</t>
  </si>
  <si>
    <t>Ladbroke Grove Embankment 122 - DC2</t>
  </si>
  <si>
    <t>1MC07-ASC-CV-FRM-CS07_CL24-000064-ACBOS</t>
  </si>
  <si>
    <t>1MC07-CEK-IM-DAT-CS07_CL24-600110</t>
  </si>
  <si>
    <t>JSON Placeholder not set to WIP</t>
  </si>
  <si>
    <t>HS2-00003DL22</t>
  </si>
  <si>
    <t>Ladbroke Grove Embankment 122 - DC3</t>
  </si>
  <si>
    <t>1MC07-ASC-CV-FRM-CS07_CL24-000065-ACBOS</t>
  </si>
  <si>
    <t>1MC07-CEK-IM-DAT-CS07_CL24-600111</t>
  </si>
  <si>
    <t>UFDR 203.F</t>
  </si>
  <si>
    <t>HS2-00002TMEM</t>
  </si>
  <si>
    <t>Wendover ATS Telecoms</t>
  </si>
  <si>
    <t>1MC06-ASC-UT-FRM-CS03_CL05-000045-ACBOS</t>
  </si>
  <si>
    <t>1MC06-CEK-IM-DAT-CS03_CL05-600074</t>
  </si>
  <si>
    <t>Send back on 10-Jan-24</t>
  </si>
  <si>
    <t>Issues found at Review, send back</t>
  </si>
  <si>
    <t xml:space="preserve">Cook, Ted &lt;ted.cook@arcadis.com&gt; </t>
  </si>
  <si>
    <t>HS2-00002TMET</t>
  </si>
  <si>
    <t>Stoke Grove ATS Telecoms</t>
  </si>
  <si>
    <t>1MC06-ASC-UT-FRM-CS03_CL17-000040-ACBOS</t>
  </si>
  <si>
    <t>1MC06-CEK-IM-DAT-CS03_CL17-600073</t>
  </si>
  <si>
    <t>Send back because of Chainage</t>
  </si>
  <si>
    <t>HS2-00002BJUV</t>
  </si>
  <si>
    <t>Bridleway 213/7 Overbridge</t>
  </si>
  <si>
    <t>1MC06-ASC-HW-FRM-CS06_CL21-000007-ACBOS</t>
  </si>
  <si>
    <t>1MC06-CEK-IM-DAT-CS06_CL21-600028</t>
  </si>
  <si>
    <t xml:space="preserve">gladys.kouekam-nassi@setec.com&gt; </t>
  </si>
  <si>
    <t>HS2-00002YNH7</t>
  </si>
  <si>
    <t>Ladbroke Grove Embankment Culvert - 122-AC3</t>
  </si>
  <si>
    <t>1MC07-ASC-CV-FRM-CS07_CL24-000054-ACBOS</t>
  </si>
  <si>
    <t>1MC07-CEK-IM-DAT-CS07_CL24-600112</t>
  </si>
  <si>
    <t>Com_Typ, Com_Dscrptn, StrcrlIT, and some incomplete AssetDescription_3</t>
  </si>
  <si>
    <t>rvsd file 18-jan-24</t>
  </si>
  <si>
    <t>HS2-00002U6LP</t>
  </si>
  <si>
    <t>Bridleway SM229</t>
  </si>
  <si>
    <t>1MC07-ASC-HW-FRM-CS07_CL23-000045-ACBOS</t>
  </si>
  <si>
    <t>1MC07-CEK-IM-DAT-CS07_CL23-600147</t>
  </si>
  <si>
    <t>HS2-000001334</t>
  </si>
  <si>
    <t>Bridleway AX16 Accommodation Overbridge</t>
  </si>
  <si>
    <t>1MC07-CEK-BR-FRM-CS07_CL12-000006</t>
  </si>
  <si>
    <t>1MC07-CEK-IM-DAT-CS07_CL12-600085</t>
  </si>
  <si>
    <t>MPDT load fail to SQL - file rebuiklt to V16 fail rebuilt to V15 and loads</t>
  </si>
  <si>
    <t>NetVolumes for 4 items show as zero 0  in JSON - allowable</t>
  </si>
  <si>
    <t>File reworked for OSGB fixes - 
20-Feb-24</t>
  </si>
  <si>
    <t xml:space="preserve">DE OLIVEIRA DE ARAUJO Nuno Sergio &lt;sergio.deoliveira@setec.com&gt; </t>
  </si>
  <si>
    <t>HS2-000001325</t>
  </si>
  <si>
    <t>1MC06-CEK-BR-FRM-CS06_CL21-000004</t>
  </si>
  <si>
    <t xml:space="preserve">1MC06-CEK-IM-DAT-CS06_CL21-600061 </t>
  </si>
  <si>
    <t>failing to pass into SQL</t>
  </si>
  <si>
    <t>material error</t>
  </si>
  <si>
    <t>Full MPDT rebuild required</t>
  </si>
  <si>
    <t xml:space="preserve">Harry Forbes &lt;HRFO@COWI.COM&gt; </t>
  </si>
  <si>
    <t>HS2-00002CT5P</t>
  </si>
  <si>
    <t>C2.T.27</t>
  </si>
  <si>
    <t>1MC06-ASC-DR-FRM-CS04_CL19-000005-ACBOS</t>
  </si>
  <si>
    <t>1MC06-CEK-IM-DAT-CS04_CL19-600016</t>
  </si>
  <si>
    <t>Anna Kowalewicz &lt;ANKZ@cowi.com&gt;</t>
  </si>
  <si>
    <t>HS2-00002CW1B</t>
  </si>
  <si>
    <t>Oat Close Bridleway (SBH/19) Drainage System</t>
  </si>
  <si>
    <t>1MC06-ASC-DR-FRM-CS04_CL18-000015-ACBOS</t>
  </si>
  <si>
    <t>1MC06-CEK-IM-DAT-CS04_CL18-600025</t>
  </si>
  <si>
    <t>DT have requested cancel - Issue with Modelling</t>
  </si>
  <si>
    <t>DT retagging.</t>
  </si>
  <si>
    <t>rvsd file 31/1/24</t>
  </si>
  <si>
    <t>Cordero, Jan &lt;Jan.Cordero@arcadis.com&gt;</t>
  </si>
  <si>
    <t>HS2-00002CW1F</t>
  </si>
  <si>
    <t>Standalls Farm Access (SMA 16) Drainage System</t>
  </si>
  <si>
    <t>1MC06-ASC-DR-FRM-CS04_CL18-000013-ACBOS</t>
  </si>
  <si>
    <t>1MC06-CEK-IM-DAT-CS04_CL18-600026</t>
  </si>
  <si>
    <t xml:space="preserve">Cordero, Jan &lt;Jan.Cordero@arcadis.com&gt; </t>
  </si>
  <si>
    <t>HS2-00003GL99</t>
  </si>
  <si>
    <t>River Thame Watercourses Ground reprofiling</t>
  </si>
  <si>
    <t>1MC06-ASC-GT-FRM-CS04_CL19-000029-ACBOS</t>
  </si>
  <si>
    <t>1MC06-CEK-IM-DAT-CS04_CL19-600091</t>
  </si>
  <si>
    <t>Com_Typ, Com_Dscrptn, SdSlp</t>
  </si>
  <si>
    <t>Chatterjee, Sourav &lt;SouravKumar.Chatterjee@arcadis.com&gt;</t>
  </si>
  <si>
    <t>HS2-00002CW1A</t>
  </si>
  <si>
    <t xml:space="preserve">Nash Lee Orchard Footpath (ELL/20) Drainage System </t>
  </si>
  <si>
    <t>1MC06-ASC-DR-FRM-CS03_CL17-000012-ACBOS</t>
  </si>
  <si>
    <t>1MC06-CEK-IM-DAT-CS03_CL17-600108</t>
  </si>
  <si>
    <t xml:space="preserve">Ka, Srinatha &lt;srinatha.ka@arcadis.com&gt; </t>
  </si>
  <si>
    <t>HS2-00002GUVX</t>
  </si>
  <si>
    <t>Bridleway AX16 Accommodation Drainage</t>
  </si>
  <si>
    <t>1MC07-ASC-DR-FRM-CS07_CL12-000030-ACBOS</t>
  </si>
  <si>
    <t>1MC07-CEK-IM-DAT-CS07_CL12-600075</t>
  </si>
  <si>
    <t xml:space="preserve">235.01-2 </t>
  </si>
  <si>
    <t>HS2-000001091</t>
  </si>
  <si>
    <t>Boddington Cutting</t>
  </si>
  <si>
    <t>1MC07-ASC-GT-FRM-CS07_CL14-000001-ACBOS</t>
  </si>
  <si>
    <t>1MC07-CEK-IM-DAT-CS07_CL14-600086</t>
  </si>
  <si>
    <t>send back on 16-Jan-24</t>
  </si>
  <si>
    <t>Link not working, send back on 24-Jan</t>
  </si>
  <si>
    <t>Send back on 30-Jan-2024</t>
  </si>
  <si>
    <t>Asset count mismatch send back on 07-Feb-2024</t>
  </si>
  <si>
    <t xml:space="preserve">K P, Deepak &lt;deepak.kp@arcadis.com&gt; </t>
  </si>
  <si>
    <t>HS2-00002BVMB</t>
  </si>
  <si>
    <t>Boddington Cutting Landscape Earthworks</t>
  </si>
  <si>
    <t>1MC07-ASC-GT-FRM-CS07_CL14-000010-ACBOS</t>
  </si>
  <si>
    <t>1MC07-CEK-IM-DAT-CS07_CL14-600022</t>
  </si>
  <si>
    <t>send back on 16-Jan-24;
Link not working, send back on 24-Jan;
31-Jan-2024 returned as old schema used</t>
  </si>
  <si>
    <t>Old LoDM, send back to get the data on new LoDM on 31st Jan 2024</t>
  </si>
  <si>
    <t xml:space="preserve">HS2-000020NF2 </t>
  </si>
  <si>
    <t>Station Road Realignment (Including Buckingham Road and Fidlers Field Road)</t>
  </si>
  <si>
    <t>1MC06-ASC-HW-FRM-CS04_CL20-000013-ACBOS</t>
  </si>
  <si>
    <t>1MC06-CEK-IM-DAT-CS04_CL20-600108</t>
  </si>
  <si>
    <t>Com_Typ, Com_Dscrptn</t>
  </si>
  <si>
    <t>rvsd file 16-Jan-24</t>
  </si>
  <si>
    <t>van Dijk, Jeroen &lt;jeroen.vandijk@arcadis.com&gt;</t>
  </si>
  <si>
    <t xml:space="preserve">HS2-00002BJTK </t>
  </si>
  <si>
    <t>Doddershall House and South Farms Accommodation Access Road</t>
  </si>
  <si>
    <t>1MC06-ASC-HW-FRM-CS05-000022-ACBOS</t>
  </si>
  <si>
    <t>1MC06-CEK-IM-DAT-CS05-600093</t>
  </si>
  <si>
    <t>HS2-00002CTF4</t>
  </si>
  <si>
    <t>C3.L.24 Catchment</t>
  </si>
  <si>
    <t>1MC07-ASC-DR-FRM-CS07_CL25-000006-ACBOS</t>
  </si>
  <si>
    <t>1MC07-CEK-IM-DAT-CS07_CL25-600003</t>
  </si>
  <si>
    <t>send back on 18-Jan-24</t>
  </si>
  <si>
    <t>HS2-00002CW0U</t>
  </si>
  <si>
    <t>Dutch Lands Farm to Rushmoor Wood  (TLE/2) Drainage System</t>
  </si>
  <si>
    <t>1MC06-ASC-DR-FRM-CS03_CL05-000028-ACBOS</t>
  </si>
  <si>
    <t>1MC06-CEK-IM-DAT-CS03_CL05-600039</t>
  </si>
  <si>
    <t>SdSlp confirmations. &lt;10  leading space issue on Com_Dscription text - resolved in house.</t>
  </si>
  <si>
    <t>confirmed 18-jan-24</t>
  </si>
  <si>
    <t>HS2-00002CW1L</t>
  </si>
  <si>
    <t>Whitethorn Farm Access (SMA/9) Drainage System</t>
  </si>
  <si>
    <t>1MC06-ASC-DR-FRM-CS04_CL18-000017-ACBOS</t>
  </si>
  <si>
    <t>1MC06-CEK-IM-DAT-CS03_CL17-600028</t>
  </si>
  <si>
    <t>218.01-2</t>
  </si>
  <si>
    <t>HS2-00002Y0EY</t>
  </si>
  <si>
    <t>C2.T.66.3 Catchment Model</t>
  </si>
  <si>
    <t>1MC06-ASC-DR-FRM-CS06_CL10-000088-ACBOS</t>
  </si>
  <si>
    <t>1MC06-CEK-IM-DAT-CS06_CL09-600267</t>
  </si>
  <si>
    <t>HS2-000020NUC</t>
  </si>
  <si>
    <t>Maintenance Access Road to Pond (Off Radstone Road)</t>
  </si>
  <si>
    <t>1MC07-ASC-HW-FRM-CS07_CL12-000012-ACBOS</t>
  </si>
  <si>
    <t>1MC07-CEK-IM-DAT-CS07_CL12-600121</t>
  </si>
  <si>
    <t xml:space="preserve">&lt;Conor.Egan@wsp.com&gt; </t>
  </si>
  <si>
    <t>HS2-00002VXUJ</t>
  </si>
  <si>
    <t>Maintenance Access Road to GSMR (off Maintenance Access Road to Pond Radstone) and Compound</t>
  </si>
  <si>
    <t>1MC07-ASC-HW-FRM-CS07_CL12-000064-ACBOS</t>
  </si>
  <si>
    <t>1MC07-CEK-IM-DAT-CS07_CL12-600179</t>
  </si>
  <si>
    <t>HS2-00003D82U</t>
  </si>
  <si>
    <t>Thorpe Mandeville Embankment 105 - DC1</t>
  </si>
  <si>
    <t>1MC07-ASC-CV-FRM-CS07_CL26-000105-ACBOS</t>
  </si>
  <si>
    <t>1MC07-CEK-IM-DAT-CS07_CL26-600129</t>
  </si>
  <si>
    <t>missing values / confirmations / identical chainage / Osgb values sent 19-1-24</t>
  </si>
  <si>
    <t>Rvsd file 5-2-24</t>
  </si>
  <si>
    <t>vruddhika.naik@arcadis.com</t>
  </si>
  <si>
    <t>HS2-00003D82V</t>
  </si>
  <si>
    <t>Thorpe Mandeville Embankment 105 - DC2</t>
  </si>
  <si>
    <t>1MC07-ASC-CV-FRM-CS07_CL26-000106-ACBOS</t>
  </si>
  <si>
    <t>1MC07-CEK-IM-DAT-CS07_CL26-600130</t>
  </si>
  <si>
    <t>also missing IfcPresentationLayers &amp; UAID_1 mismatch with Smartforms data &amp; ACBOS file PW metadata</t>
  </si>
  <si>
    <t>HS2-00003AQDJ</t>
  </si>
  <si>
    <t>Ladbroke Cutting Group</t>
  </si>
  <si>
    <t>1MC07-ASC-CV-FRM-CS07_CL24-000062-ACBOS</t>
  </si>
  <si>
    <t xml:space="preserve">1MC07-CEK-IM-DAT-CS07_CL24-600116 </t>
  </si>
  <si>
    <t xml:space="preserve">PATIL, APOORVA &lt;apoorva.patil@arcadis.com&gt; </t>
  </si>
  <si>
    <t>HS2-00002BVK3</t>
  </si>
  <si>
    <t>C3.T.13 Catchment</t>
  </si>
  <si>
    <t>1MC07-CEK-DR-FRM-CS07_CL12-000019</t>
  </si>
  <si>
    <t>1MC07-CEK-IM-DAT-CS07_CL12-600122</t>
  </si>
  <si>
    <t>Com_type and othe issues, send back on 22-Jan-2024;
rvsd file 25-1-24;
chaninage errors?? HLD for advice</t>
  </si>
  <si>
    <t>Egan, Conor &lt;Conor.Egan@wsp.com&gt;</t>
  </si>
  <si>
    <t>HS2-00002CTEF</t>
  </si>
  <si>
    <t>C3.L.14 Catchment</t>
  </si>
  <si>
    <t>1MC07-CEK-DR-FRM-CS07_CL12-000020</t>
  </si>
  <si>
    <t>1MC07-CEK-IM-DAT-CS07_CL12-600132</t>
  </si>
  <si>
    <t>Com_type and othe issues, send back on 22-Jan-2024;
rvsd file 25-1-24;
PPE DsgnFlw values invalid;
Fixed 29-1-24</t>
  </si>
  <si>
    <t>HS2-00002CTEG</t>
  </si>
  <si>
    <t>C3.L.15 Catchment</t>
  </si>
  <si>
    <t>1MC07-CEK-DR-FRM-CS07_CL12-000021</t>
  </si>
  <si>
    <t>1MC07-CEK-IM-DAT-CS07_CL12-600131</t>
  </si>
  <si>
    <t xml:space="preserve">Com_type and othe issues, send back on 22-Jan-2024 </t>
  </si>
  <si>
    <t>rvsd file 25-1-24</t>
  </si>
  <si>
    <t>HS2-00002CTEK</t>
  </si>
  <si>
    <t>C3.L.18 Catchment</t>
  </si>
  <si>
    <t>1MC07-CEK-DR-FRM-CS07_CL12-000024</t>
  </si>
  <si>
    <t>1MC07-CEK-IM-DAT-CS07_CL12-600079</t>
  </si>
  <si>
    <t>Com_type and othe issues, send back on 22-Jan-2024;
rvsd file 25-1-24;
Sdslp values incorrect;
31-Jan-24 returned as missing GdMt</t>
  </si>
  <si>
    <t>PCRA FAIL 2-2-24 Hghtm attribute missing.</t>
  </si>
  <si>
    <t>MPDT rework</t>
  </si>
  <si>
    <t>done in house
7-2-24</t>
  </si>
  <si>
    <t>HS2-00002CX3H</t>
  </si>
  <si>
    <t>Footpath AN22 Accommodation Overbridge Drainage System</t>
  </si>
  <si>
    <t>1MC07-CEK-DR-FRM-CS07_CL12-000009</t>
  </si>
  <si>
    <t>1MC07-CEK-IM-DAT-CS07_CL12-600010</t>
  </si>
  <si>
    <t>HS2-000032TBV</t>
  </si>
  <si>
    <t>Maintenance Access Road to Pond (off Radstone Road) Drainage System</t>
  </si>
  <si>
    <t>1MC07-ASC-DR-FRM-CS07_CL12-000085</t>
  </si>
  <si>
    <t>1MC07-CEK-IM-DAT-CS07_CL12-600187</t>
  </si>
  <si>
    <t>HS2-00002CW17</t>
  </si>
  <si>
    <t>Greatmoor Road (Part of CAG/2) Drainage System</t>
  </si>
  <si>
    <t>1MC06-ASC-DR-FRM-CS05-000024-ACBOS</t>
  </si>
  <si>
    <t>1MC06-CEK-IM-DAT-CS05-600058</t>
  </si>
  <si>
    <t>rvsd file 25/1/24</t>
  </si>
  <si>
    <t xml:space="preserve">POC away till Monday - </t>
  </si>
  <si>
    <t>missing atts abiguity regardinmg IDR state - PM has comfirmed IDR is 21/3/24</t>
  </si>
  <si>
    <t>Poosble Pre IDR works, For Pre-PDR, No ACBOS Required</t>
  </si>
  <si>
    <t>Aleksandra Batog &lt;ALBT@COWI.COM&gt;</t>
  </si>
  <si>
    <t>P07</t>
  </si>
  <si>
    <t>rvsds file 23/1/24</t>
  </si>
  <si>
    <t>HS2-00002N7UV</t>
  </si>
  <si>
    <t>1MC07-ASC-CV-FRM-CS07_CL24-000018-ACBOS</t>
  </si>
  <si>
    <t>1MC07-CEK-IM-DAT-CS07_CL24-600024</t>
  </si>
  <si>
    <t>HS2-000020RKT</t>
  </si>
  <si>
    <t>Lower Hartwell Viaduct Footpath SBH/32</t>
  </si>
  <si>
    <t>1MC06-ASC-HW-FRM-CS04_CL19-000003-ACBOS</t>
  </si>
  <si>
    <t>1MC06-CEK-IM-DAT-CS04_CL19-600034</t>
  </si>
  <si>
    <t>confirmations rqrd sent to DT 24-1-24</t>
  </si>
  <si>
    <t>Com Typs - 2-2-24</t>
  </si>
  <si>
    <t>Still using old schema and P04 doc set</t>
  </si>
  <si>
    <t xml:space="preserve">N, Chaithra &lt;chaithra.n@arcadis.com&gt; </t>
  </si>
  <si>
    <t>HS2-000020RKU</t>
  </si>
  <si>
    <t>Pond Access in Aylesbury Park Golf Course</t>
  </si>
  <si>
    <t>1MC06-ASC-HW-FRM-CS04_CL19-000004-ACBOS</t>
  </si>
  <si>
    <t>1MC06-CEK-IM-DAT-CS04_CL19-600027</t>
  </si>
  <si>
    <t>Com Typs 2-2-24</t>
  </si>
  <si>
    <t>HS2-00003B5FT</t>
  </si>
  <si>
    <t>Maintenance Access Road to Pond (off Old A418 Oxford Road)</t>
  </si>
  <si>
    <t>1MC06-ASC-HW-FRM-CS04_CL18-000020-ACBOS</t>
  </si>
  <si>
    <t>1MC06-CEK-IM-DAT-CS04_CL18-600144</t>
  </si>
  <si>
    <t>ok</t>
  </si>
  <si>
    <t>DT Changed JSON file name</t>
  </si>
  <si>
    <t>217.04-2</t>
  </si>
  <si>
    <t>HS2-000020NK6</t>
  </si>
  <si>
    <t>SCL/7, 8 and 9 Footpath Diversion</t>
  </si>
  <si>
    <t>1MC06-ASC-HW-FRM-CS06_CL09-000031-ACBOS</t>
  </si>
  <si>
    <t>1MC06-CEK-IM-DAT-CS06_CL09-600097</t>
  </si>
  <si>
    <t>Com_Typ / Dscrptn, Confirmations
 25-1-24</t>
  </si>
  <si>
    <t>ACBOS still at Check state - cannot access.</t>
  </si>
  <si>
    <t xml:space="preserve">Quirante, Dan &lt;dan.quirante@arcadis.com&gt; </t>
  </si>
  <si>
    <t>HS2-000020NTD</t>
  </si>
  <si>
    <t>Bridleway AX16 Diversion</t>
  </si>
  <si>
    <t>1MC07-ASC-HW-FRM-CS07_CL12-000007-ACBOS</t>
  </si>
  <si>
    <t>1MC07-CEK-IM-DAT-CS07_CL12-600089</t>
  </si>
  <si>
    <t>Com Typs</t>
  </si>
  <si>
    <t>Rvsd file 26-1-24</t>
  </si>
  <si>
    <t>HS2-00002VXUH</t>
  </si>
  <si>
    <t>Maintenance Access Road to GSMR (off Bridleway AX16 Diversion) and Compound</t>
  </si>
  <si>
    <t>1MC07-ASC-HW-FRM-CS07_CL12-000028-ACBOS</t>
  </si>
  <si>
    <t>1MC07-CEK-IM-DAT-CS07_CL12-600173</t>
  </si>
  <si>
    <t>HS2-000001322</t>
  </si>
  <si>
    <t>School End Overbridge</t>
  </si>
  <si>
    <t>1MC06-ASC-BR-FRM-C002-CL10-900002</t>
  </si>
  <si>
    <t>1MC06-CEK-IM-DAT-CS06_CL10-600019</t>
  </si>
  <si>
    <t>Com_Typ / Dscrptn issues, confirmations, many 0.000* RebarVolumes questionable as will round to 0, same with NetVolumes - DT to Confirm 25-1-24</t>
  </si>
  <si>
    <t>Shear Studs, some erroneuous zer values. 25-Apr-24</t>
  </si>
  <si>
    <t xml:space="preserve">HERVOCHES Guillaume &lt;guillaume.hervoches@setec.com&gt; </t>
  </si>
  <si>
    <t>237.01-2</t>
  </si>
  <si>
    <t>HS2-00002YNH5</t>
  </si>
  <si>
    <t>Crossing of Bridleway SM229 to River Itchen Tributary</t>
  </si>
  <si>
    <t>1MC07-ASC-CV-FRM-CS07_CL23-000049-ACBOS</t>
  </si>
  <si>
    <t>1MC07-CEK-IM-DAT-CS07_CL23-600076</t>
  </si>
  <si>
    <t>HS2-00003GJJH</t>
  </si>
  <si>
    <t>Althorpe Estate Clean Water</t>
  </si>
  <si>
    <t>1MC07-ASC-UT-FRM-CS07_CL14-000039-ACBOS</t>
  </si>
  <si>
    <t xml:space="preserve">1MC07-CEK-IM-DAT-CS07_CL14-600175 </t>
  </si>
  <si>
    <t>Confirmations and CM_CRT set as 04
26-1-24</t>
  </si>
  <si>
    <t>ACBOS not at Review state PC only</t>
  </si>
  <si>
    <t>DsgnFlwBss incorrect / 1 NetVolume set as 4E-05
7-feb-24</t>
  </si>
  <si>
    <t>File still not PCRA, still some issues
18-Mar-24</t>
  </si>
  <si>
    <t>chainages to be updated.
2/4/24</t>
  </si>
  <si>
    <t>Kamboj, Mohit &lt;mohit.kamboj@arcadis.com&gt;</t>
  </si>
  <si>
    <t>1 Mntg incomplete sent 25-1-24</t>
  </si>
  <si>
    <t>HS2-000001338</t>
  </si>
  <si>
    <t>Footpath AN22 Accommodation Overbridge</t>
  </si>
  <si>
    <t>1MC07-CEK-BR-FRM-CS07_CL12-000007</t>
  </si>
  <si>
    <t>1MC07-CEK-IM-DAT-CS07_CL12-600137</t>
  </si>
  <si>
    <t>Error on Ffwk and Ftop, send back for clarity on 30-Jan-24</t>
  </si>
  <si>
    <t>HS2-00002BVK9</t>
  </si>
  <si>
    <t>Footpath AN22 Diversion</t>
  </si>
  <si>
    <t>1MC07-ASC-HW-FRM-CS07_CL12-000004-ACBOS</t>
  </si>
  <si>
    <t>1MC07-CEK-IM-DAT-CS07_CL12-600027</t>
  </si>
  <si>
    <t>Jan.Cordero@arcadis.com</t>
  </si>
  <si>
    <t>HS2-000001099</t>
  </si>
  <si>
    <t>Ladbroke Grove Cutting</t>
  </si>
  <si>
    <t>1MC07-ASC-GT-FRM-CS07_CL23-000003-ACBOS</t>
  </si>
  <si>
    <t>1MC07-CEK-IM-DAT-CS07_CL23-600014</t>
  </si>
  <si>
    <t>ACBOS received via email. Checked and JSON produced and put in checker</t>
  </si>
  <si>
    <t xml:space="preserve">Matthew Coote &lt;mtce@cowi.com&gt; </t>
  </si>
  <si>
    <t>HS2-00002NNHV</t>
  </si>
  <si>
    <t>Barton Hartshorn Culvert Watercourse Diversion</t>
  </si>
  <si>
    <t>1MC06-ASC-DR-FRM-CS06_CL21-000062-ACBOS</t>
  </si>
  <si>
    <t>1MC06-CEK-IM-DAT-CS06_CL21-600008</t>
  </si>
  <si>
    <t>Send back on 31-Jan-2024</t>
  </si>
  <si>
    <t>CM_Chg and CM_CRT wrong version send back on 04-Mar -2024</t>
  </si>
  <si>
    <t>Wrong co-ordinate</t>
  </si>
  <si>
    <t>rvsd 6/3/24</t>
  </si>
  <si>
    <t xml:space="preserve">Gupta, Anil &lt;anil.gupta@arcadis.com&gt; </t>
  </si>
  <si>
    <t>UFDR 203.E</t>
  </si>
  <si>
    <t>HS2-00002CT3W</t>
  </si>
  <si>
    <t>CSO-02-6202T</t>
  </si>
  <si>
    <t>1MC06-ASC-UT-FRM-CS03_CL06-000048-ACBOS</t>
  </si>
  <si>
    <t>1MC06-CEK-IM-DAT-CS03_CL06-600072</t>
  </si>
  <si>
    <t>HS2-00002CT46</t>
  </si>
  <si>
    <t>CSO-02-7200T</t>
  </si>
  <si>
    <t>1MC06-ASC-UT-FRM-CS03_CL06-000021-ACBOS</t>
  </si>
  <si>
    <t>1MC06-CEK-IM-DAT-CS03_CL06-600005</t>
  </si>
  <si>
    <t>HS2-00002FG43</t>
  </si>
  <si>
    <t>CSO-02-6203T</t>
  </si>
  <si>
    <t>1MC06-ASC-UT-FRM-CS03_CL06-000020-ACBOS</t>
  </si>
  <si>
    <t>1MC06-CEK-IM-DAT-CS03_CL06-600030</t>
  </si>
  <si>
    <t>HS2-00002CT9X</t>
  </si>
  <si>
    <t>C2.T.67 Catchment Model</t>
  </si>
  <si>
    <t>1MC06-ASC-DR-FRM-CS06_CL10-000004-ACBOS</t>
  </si>
  <si>
    <t>1MC06-CEK-IM-DAT-CS06_CL10-600070</t>
  </si>
  <si>
    <t>MATTOUSSI Farah &lt;farah.mattoussi@setec.com&gt;</t>
  </si>
  <si>
    <t>HS2-00002NNHP</t>
  </si>
  <si>
    <t>Twyford East Culvert Watercourse Diversion</t>
  </si>
  <si>
    <t>1MC06-ASC-DR-FRM-CS06_CL10-000074-ACBOS</t>
  </si>
  <si>
    <t>1MC06-CEK-IM-DAT-CS06_CL10-600034</t>
  </si>
  <si>
    <t>Send back on 01-Feb-2024</t>
  </si>
  <si>
    <t xml:space="preserve">Rogers, Andrew &lt;andrew.rogers2@arcadis.com&gt; </t>
  </si>
  <si>
    <t>HS2-000001438</t>
  </si>
  <si>
    <t>Greatworth Hall Culvert</t>
  </si>
  <si>
    <t>1MC07-ASC-CV-FRM-CS07_CL12-000058-ACBOS</t>
  </si>
  <si>
    <t>1MC07-CEK-IM-DAT-CS07_CL12-600277</t>
  </si>
  <si>
    <t>Send back on 31-Jan-2024, wrong asset count</t>
  </si>
  <si>
    <t>Send back on 31-Jan-2024, wrong UAID_2</t>
  </si>
  <si>
    <t xml:space="preserve">john.lamb@fairhurst.co.uk&gt; </t>
  </si>
  <si>
    <t>HS2-00002BVH8</t>
  </si>
  <si>
    <t>C2.L.73 Catchment</t>
  </si>
  <si>
    <t>1MC06-ASC-DR-FRM-CS06_CL10-000021-ACBOS</t>
  </si>
  <si>
    <t>1MC06-CEK-IM-DAT-CS06_CL10-600068</t>
  </si>
  <si>
    <t>HS2-00002CW0Q</t>
  </si>
  <si>
    <t>Byway PBI/5A Drainage System</t>
  </si>
  <si>
    <t>1MC06-ASC-DR-FRM-CS06_CL10-000015-ACBOS</t>
  </si>
  <si>
    <t>1MC06-CEK-IM-DAT-CS06_CL10-600008</t>
  </si>
  <si>
    <t>HS2-000001029</t>
  </si>
  <si>
    <t>Oxford Road Embankment</t>
  </si>
  <si>
    <t>1MC06-ASC-GT-FRM-CS04_CL19-000003-ACBOS</t>
  </si>
  <si>
    <t>1MC06-CEK-IM-DAT-CS04_CL19-600033</t>
  </si>
  <si>
    <t>Com_Typs. Some zeros need confirmation. Many identicsl chaninages
1-2-24</t>
  </si>
  <si>
    <t xml:space="preserve">dominika.bieniasz@arcadis.com&gt; </t>
  </si>
  <si>
    <t>HS2-000001297</t>
  </si>
  <si>
    <t>Footpath SBH/32 Overbridge</t>
  </si>
  <si>
    <t>1MC06-CEK-BR-FRM-CS04_CL19-000006</t>
  </si>
  <si>
    <t>1MC06-CEK-IM-DAT-CS04_CL19-600032</t>
  </si>
  <si>
    <t>Com_Typ, Dscrptn, StrcrlT, CM_Chg/ CRT, various incomplete / confirmations.
To DT  1-2-24</t>
  </si>
  <si>
    <t>Rvsd File 6-2-24</t>
  </si>
  <si>
    <t>done in house</t>
  </si>
  <si>
    <t xml:space="preserve">HRFO@COWI.COM&gt; </t>
  </si>
  <si>
    <t>HS2-00002BVFF</t>
  </si>
  <si>
    <t>Oxford Road Embankment Landscape Earthworks</t>
  </si>
  <si>
    <t>1MC06-ASC-GT-FRM-CS04_CL19-000007-ACBOS</t>
  </si>
  <si>
    <t>1MC06-CEK-IM-DAT-CS04_CL19-600026</t>
  </si>
  <si>
    <t>Rvsd File 2-2-24</t>
  </si>
  <si>
    <t>Com_Typs still not complient 
5-2-24</t>
  </si>
  <si>
    <t>HS2-00002SZLX</t>
  </si>
  <si>
    <t>Footpath SBH/32 Overbridge Impact Protection Walls</t>
  </si>
  <si>
    <t>1MC06-CEK-CV-FRM-CS04_CL19-000047</t>
  </si>
  <si>
    <t>1MC06-CEK-IM-DAT-CS04_CL19-600017</t>
  </si>
  <si>
    <t>UFDR 229.A</t>
  </si>
  <si>
    <t>HS2-00002CTFG</t>
  </si>
  <si>
    <t>CSO-04-3109T</t>
  </si>
  <si>
    <t>1MC07-ASC-UT-FRM-CS07_CL25-000021-ACBOS</t>
  </si>
  <si>
    <t>1MC07-CEK-IM-DAT-CS07_CL25-600030</t>
  </si>
  <si>
    <t>T, Sithrubi &lt;sithrubi.t@arcadis.com&gt;</t>
  </si>
  <si>
    <t>HS2-00003GSK0</t>
  </si>
  <si>
    <t>Lower Radbourne Embankment Ecology Pond - 1</t>
  </si>
  <si>
    <t>1MC07-ASC-EV-FRM-CS07_CL23-000002-ACBOS</t>
  </si>
  <si>
    <t>1MC07-CEK-IM-DAT-CS07_CL23-600149</t>
  </si>
  <si>
    <t>Data in old LoDM. Send back on 2nd Feb</t>
  </si>
  <si>
    <t>HS2-00003GSK1</t>
  </si>
  <si>
    <t>Oxford Canal North Embankment Ecology Pond - 1</t>
  </si>
  <si>
    <t>1MC07-ASC-EV-FRM-CS07_CL23-000003-ACBOS</t>
  </si>
  <si>
    <t>1MC07-CEK-IM-DAT-CS07_CL23-600150</t>
  </si>
  <si>
    <t>HS2-00003GSK2</t>
  </si>
  <si>
    <t>Oxford Canal North Embankment Ecology Pond - 2</t>
  </si>
  <si>
    <t>1MC07-ASC-EV-FRM-CS07_CL23-000004-ACBOS</t>
  </si>
  <si>
    <t>1MC07-CEK-IM-DAT-CS07_CL23-600151</t>
  </si>
  <si>
    <t>HS2-00003GSK3</t>
  </si>
  <si>
    <t>Oxford Canal South Embankment Ecology Pond - 1</t>
  </si>
  <si>
    <t>1MC07-ASC-EV-FRM-CS07_CL23-000005-ACBOS</t>
  </si>
  <si>
    <t>1MC07-CEK-IM-DAT-CS07_CL23-600152</t>
  </si>
  <si>
    <t>HS2-00003GSK4</t>
  </si>
  <si>
    <t>Oxford Canal South Embankment Ecology Pond - 2</t>
  </si>
  <si>
    <t>1MC07-ASC-EV-FRM-CS07_CL23-000006-ACBOS</t>
  </si>
  <si>
    <t>1MC07-CEK-IM-DAT-CS07_CL23-600154</t>
  </si>
  <si>
    <t>HS2-00003GSK5</t>
  </si>
  <si>
    <t>Oxford Canal South Embankment Ecology Pond - 3</t>
  </si>
  <si>
    <t>1MC07-ASC-EV-FRM-CS07_CL23-000007-ACBOS</t>
  </si>
  <si>
    <t>1MC07-CEK-IM-DAT-CS07_CL23-600153</t>
  </si>
  <si>
    <t>HS2-00002NNHX</t>
  </si>
  <si>
    <t>Helmdon Culvert Watercourse Diversion</t>
  </si>
  <si>
    <t>1MC07-ASC-DR-FRM-CS07_CL12-000083-ACBOS</t>
  </si>
  <si>
    <t>1MC07-CEK-IM-DAT-CS07_CL12-600049</t>
  </si>
  <si>
    <t>Query send on 2nd of Feb and Reminded on 5th Feb. Awaiting for response</t>
  </si>
  <si>
    <t>Send back on 14th Feb, multiple functioning group</t>
  </si>
  <si>
    <t>GTxtl issue, send back on 15th Feb</t>
  </si>
  <si>
    <t xml:space="preserve">Puri, Anna &lt;anamika.puri@wsp.com&gt; </t>
  </si>
  <si>
    <t>HS2-00003B2GL</t>
  </si>
  <si>
    <t>Greatworth South Embankment Planting Plot 1</t>
  </si>
  <si>
    <t>1MC07-ASC-EV-FRM-CS07_CL12-900015</t>
  </si>
  <si>
    <t>1MC07-CEK-IM-DAT-CS07_CL12-600207</t>
  </si>
  <si>
    <t>netVolume, Com_Typ.2-2-24</t>
  </si>
  <si>
    <t>HS2-00003B2GM</t>
  </si>
  <si>
    <t>Greatworth South Embankment Planting Plot 2</t>
  </si>
  <si>
    <t>1MC07-ASC-EV-FRM-CS07_CL12-900016</t>
  </si>
  <si>
    <t>1MC07-CEK-IM-DAT-CS07_CL12-600206</t>
  </si>
  <si>
    <t>HS2-00003B2GN</t>
  </si>
  <si>
    <t>Greatworth South Cutting Planting Plot 12</t>
  </si>
  <si>
    <t>1MC07-ASC-EV-FRM-CS07_CL12-900012</t>
  </si>
  <si>
    <t>1MC07-CEK-IM-DAT-CS07_CL12-600205</t>
  </si>
  <si>
    <t>HS2-00003B2GP</t>
  </si>
  <si>
    <t>Greatworth South Cutting Planting Plot 11</t>
  </si>
  <si>
    <t>1MC07-ASC-EV-FRM-CS07_CL12-900011</t>
  </si>
  <si>
    <t>1MC07-CEK-IM-DAT-CS07_CL12-600204</t>
  </si>
  <si>
    <t>HS2-00003B2GQ</t>
  </si>
  <si>
    <t>Greatworth South Cutting Planting Plot 13</t>
  </si>
  <si>
    <t>1MC07-ASC-EV-FRM-CS07_CL12-900013</t>
  </si>
  <si>
    <t>1MC07-CEK-IM-DAT-CS07_CL12-600203</t>
  </si>
  <si>
    <t>HS2-00003B2GR</t>
  </si>
  <si>
    <t>Greatworth South Cutting Planting Plot 14</t>
  </si>
  <si>
    <t>1MC07-ASC-EV-FRM-CS07_CL12-900014</t>
  </si>
  <si>
    <t>1MC07-CEK-IM-DAT-CS07_CL12-600202</t>
  </si>
  <si>
    <t>HS2-00003B2GS</t>
  </si>
  <si>
    <t>Greatworth South Cutting Planting Plot 8</t>
  </si>
  <si>
    <t>1MC07-ASC-EV-FRM-CS07_CL12-900008</t>
  </si>
  <si>
    <t>1MC07-CEK-IM-DAT-CS07_CL12-600201</t>
  </si>
  <si>
    <t>HS2-00003B2GT</t>
  </si>
  <si>
    <t>Greatworth South Cutting Planting Plot 7</t>
  </si>
  <si>
    <t>1MC07-ASC-EV-FRM-CS07_CL12-900007</t>
  </si>
  <si>
    <t>1MC07-CEK-IM-DAT-CS07_CL12-600200</t>
  </si>
  <si>
    <t>HS2-00003B2GU</t>
  </si>
  <si>
    <t>Greatworth South Cutting Planting Plot 9</t>
  </si>
  <si>
    <t>1MC07-ASC-EV-FRM-CS07_CL12-900009</t>
  </si>
  <si>
    <t>1MC07-CEK-IM-DAT-CS07_CL12-600199</t>
  </si>
  <si>
    <t>HS2-00003B2GV</t>
  </si>
  <si>
    <t>Greatworth South Cutting Planting Plot 10</t>
  </si>
  <si>
    <t>1MC07-ASC-EV-FRM-CS07_CL12-900010</t>
  </si>
  <si>
    <t>1MC07-CEK-IM-DAT-CS07_CL12-600198</t>
  </si>
  <si>
    <t>HS2-00003B2GW</t>
  </si>
  <si>
    <t>Greatworth South Cutting Planting Plot 3</t>
  </si>
  <si>
    <t>1MC07-ASC-EV-FRM-CS07_CL12-900003</t>
  </si>
  <si>
    <t>1MC07-CEK-IM-DAT-CS07_CL12-600197</t>
  </si>
  <si>
    <t>HS2-00003B2GX</t>
  </si>
  <si>
    <t>Greatworth South Cutting Planting Plot 4</t>
  </si>
  <si>
    <t>1MC07-ASC-EV-FRM-CS07_CL12-900004</t>
  </si>
  <si>
    <t>1MC07-CEK-IM-DAT-CS07_CL12-600196</t>
  </si>
  <si>
    <t>HS2-00003B2GY</t>
  </si>
  <si>
    <t>Greatworth South Cutting Planting Plot 5</t>
  </si>
  <si>
    <t>1MC07-ASC-EV-FRM-CS07_CL12-900005</t>
  </si>
  <si>
    <t>1MC07-CEK-IM-DAT-CS07_CL12-600195</t>
  </si>
  <si>
    <t>HS2-00003B2GZ</t>
  </si>
  <si>
    <t>Greatworth South Cutting Planting Plot 6</t>
  </si>
  <si>
    <t>1MC07-ASC-EV-FRM-CS07_CL12-900006</t>
  </si>
  <si>
    <t>1MC07-CEK-IM-DAT-CS07_CL12-600194</t>
  </si>
  <si>
    <t>HS2-00003B2H0</t>
  </si>
  <si>
    <t>Greatworth South Cutting Planting Plot 1</t>
  </si>
  <si>
    <t>1MC07-ASC-EV-FRM-CS07_CL12-900001</t>
  </si>
  <si>
    <t>1MC07-CEK-IM-DAT-CS07_CL12-600193</t>
  </si>
  <si>
    <t>HS2-00003B2H1</t>
  </si>
  <si>
    <t>Greatworth South Cutting Planting Plot 2</t>
  </si>
  <si>
    <t>1MC07-ASC-EV-FRM-CS07_CL12-900002</t>
  </si>
  <si>
    <t>1MC07-CEK-IM-DAT-CS07_CL12-600192</t>
  </si>
  <si>
    <t>HS2-00003GNA7</t>
  </si>
  <si>
    <t>Lower Hartwell No.1 Culvert Transition and E&amp;R</t>
  </si>
  <si>
    <t>1MC06-ASC-GT-FRM-CS04_CL19-000026-ACBOS</t>
  </si>
  <si>
    <t>1MC06-CEK-IM-DAT-CS04_CL19-600092</t>
  </si>
  <si>
    <t>Sdslp syntax sent 2-2-24</t>
  </si>
  <si>
    <t>Bieniasz, Dominika &lt;dominika.bieniasz@arcadis.com&gt;</t>
  </si>
  <si>
    <t>HS2-00003GNA8</t>
  </si>
  <si>
    <t>Lower Hartwell No.2 Culvert Transition and E&amp;R</t>
  </si>
  <si>
    <t>1MC06-ASC-GT-FRM-CS04_CL19-000028-ACBOS</t>
  </si>
  <si>
    <t>1MC06-CEK-IM-DAT-CS04_CL19-600093</t>
  </si>
  <si>
    <t>UFDR 224.H</t>
  </si>
  <si>
    <t>HS2-000020CHA</t>
  </si>
  <si>
    <t>CSO-04-1302P</t>
  </si>
  <si>
    <t>1MC06-ASC-UT-FRM-CS06_CL22-000021-ACBOS</t>
  </si>
  <si>
    <t>1MC06-CEK-IM-DAT-CS06_CL22-600107</t>
  </si>
  <si>
    <t>Data is incomplete , send back on 05th Feb</t>
  </si>
  <si>
    <t>Reduced attribution Non HS2 Utils</t>
  </si>
  <si>
    <t>Send back as requested by DT after JSON production on 01-Feb-2024</t>
  </si>
  <si>
    <t xml:space="preserve">HS2-000033GN1 </t>
  </si>
  <si>
    <t>OXD 27 Access Track Crossing 1</t>
  </si>
  <si>
    <t>1MC06-ASC-CV-FRM-CS06_CL09-000078- ACBOS</t>
  </si>
  <si>
    <t xml:space="preserve">1MC06-CEK-IM-DAT-CS06_CL09-600268 </t>
  </si>
  <si>
    <t>few comments</t>
  </si>
  <si>
    <t>JSON PlaceHolder incorrect. NOT JSON PLACEHOLDER AT ALL.</t>
  </si>
  <si>
    <t>Mani, Velumani &lt;Velumani.Mani@arcadis.com&gt;</t>
  </si>
  <si>
    <t>204.4-1</t>
  </si>
  <si>
    <t>HS2-00002CT2R</t>
  </si>
  <si>
    <t xml:space="preserve">Wendover Dean South Embankment Noise Barrier Line </t>
  </si>
  <si>
    <t>1MC06-CEK-CV-FRM-CS03_CL05-000067</t>
  </si>
  <si>
    <t>1MC06-CEK-IM-DAT-CS03_CL05-600027</t>
  </si>
  <si>
    <t>incomplete MPDT, send back on 7th Feb</t>
  </si>
  <si>
    <t xml:space="preserve">Trine Norsk &lt;trno@cowi.com&gt; </t>
  </si>
  <si>
    <t>HS2-00002CT2W</t>
  </si>
  <si>
    <t xml:space="preserve">Wendover Dean North Embankment Noise Barrier Line </t>
  </si>
  <si>
    <t>1MC06-CEK-CV-FRM-CS03_CL05-000068</t>
  </si>
  <si>
    <t>1MC06-CEK-IM-DAT-CS03_CL05-600001</t>
  </si>
  <si>
    <t xml:space="preserve">Wrong OSGB </t>
  </si>
  <si>
    <t>HS2-00002CT30</t>
  </si>
  <si>
    <t>Rocky Lane Cutting Noise Barrier Line</t>
  </si>
  <si>
    <t>1MC06-CEK-CV-FRM-CS03_CL05-000069</t>
  </si>
  <si>
    <t>1MC06-CEK-IM-DAT-CS03_CL05-600010</t>
  </si>
  <si>
    <t>No comments</t>
  </si>
  <si>
    <t>B, Gopika &lt;gopika.b@arcadis.com&gt;</t>
  </si>
  <si>
    <t>HS2-00002N7UB</t>
  </si>
  <si>
    <t>Greatworth North Cutting Group - Ancillary Culvert 101-AC3</t>
  </si>
  <si>
    <t>1MC07-ASC-CV-FRM-CS07_CL12-000043-ACBOS</t>
  </si>
  <si>
    <t>1MC07-CEK-IM-DAT-CS07_CL12-600279</t>
  </si>
  <si>
    <t xml:space="preserve">Graeme Millen &lt;graeme.millen@fairhurst.co.uk&gt; </t>
  </si>
  <si>
    <t xml:space="preserve">UFDR 232.B </t>
  </si>
  <si>
    <t>HS2-000020CJG</t>
  </si>
  <si>
    <t>CSO-04-1323</t>
  </si>
  <si>
    <t>1MC07-ASC-UT-FRM-CS07_CL26-000008-ACBOS</t>
  </si>
  <si>
    <t>1MC07-CEK-IM-DAT-CS07_CL26-600026</t>
  </si>
  <si>
    <t xml:space="preserve">T, Sithrubi &lt;sithrubi.t@arcadis.com&gt; </t>
  </si>
  <si>
    <t>HS2-000033GP4</t>
  </si>
  <si>
    <t>Clean Water Pipe CFA_14_14</t>
  </si>
  <si>
    <t>1MC06-ASC-UT-FRM-CS06_CL22-000053-ACBOS</t>
  </si>
  <si>
    <t>1MC06-CEK-IM-DAT-CS06_CL22-600216</t>
  </si>
  <si>
    <t>Data in old LoDM. Send back on 7nd Feb</t>
  </si>
  <si>
    <t>HS2-00003D82S</t>
  </si>
  <si>
    <t>1MC07-ASC-CV-FRM-CS07_CL23-000061-ACBOS</t>
  </si>
  <si>
    <t>1MC07-CEK-IM-DAT-CS07_CL23-600155</t>
  </si>
  <si>
    <t xml:space="preserve">S, Arun Kumar &lt;ArunKumar.S@arcadis.com&gt; </t>
  </si>
  <si>
    <t>HS2-000020NZW</t>
  </si>
  <si>
    <t>Footpath SM101 Realignment</t>
  </si>
  <si>
    <t>1MC07-ASC-HW-FRM-CS07_CL14-000033-ACBOS</t>
  </si>
  <si>
    <t>1MC07-CEK-IM-DAT-CS07_CL14-600023</t>
  </si>
  <si>
    <t>1 com_typ issue. 8-2-24</t>
  </si>
  <si>
    <t>9-feb-24.</t>
  </si>
  <si>
    <t>237.05-2</t>
  </si>
  <si>
    <t>HS2-000001460</t>
  </si>
  <si>
    <t>Lower Radbourne Farm Accommodation Overbridge</t>
  </si>
  <si>
    <t>1MC07-CEK-BR-FRM-CS07_CL23-600002</t>
  </si>
  <si>
    <t>1MC07-CEK-IM-DAT-CS07_CL23-600017</t>
  </si>
  <si>
    <t xml:space="preserve">Couple of Confirmations required.
</t>
  </si>
  <si>
    <t>13/02/2024 - all confirmed as MDQCR items</t>
  </si>
  <si>
    <t>Rvsd file sent 20-feb-24 with Rebar for Parapets added.</t>
  </si>
  <si>
    <t xml:space="preserve">Aitor Reyes Gurruchaga &lt;AIGU@cowi.com&gt; </t>
  </si>
  <si>
    <t>HS2-00002CTK7</t>
  </si>
  <si>
    <t>Ladbroke Grove Embankment Boundary/Perimeter Fence Line</t>
  </si>
  <si>
    <t>1MC07-ASC-CV-FRM-CS07_CL24-000023-ACBOS</t>
  </si>
  <si>
    <t>1MC07-CEK-IM-DAT-CS07_CL24-600053</t>
  </si>
  <si>
    <t>incorrect chainages in FND class</t>
  </si>
  <si>
    <t>HS2-00002CTK8</t>
  </si>
  <si>
    <t>Ladbroke Grove Embankment Security Fence Line</t>
  </si>
  <si>
    <t>1MC07-ASC-CV-FRM-CS07_CL24-000043-ACBOS</t>
  </si>
  <si>
    <t>1MC07-CEK-IM-DAT-CS07_CL24-600046</t>
  </si>
  <si>
    <t>None.</t>
  </si>
  <si>
    <t>HS2-00002TG2Q</t>
  </si>
  <si>
    <t>Ladbroke Grove Access Track</t>
  </si>
  <si>
    <t>1MC07-ASC-HW-FRM-CS07_CL24-000034-ACBOS</t>
  </si>
  <si>
    <t>1MC07-CEK-IM-DAT-CS07_CL24-600038</t>
  </si>
  <si>
    <t>some confirmation required</t>
  </si>
  <si>
    <t>HS2-00002CW0Z</t>
  </si>
  <si>
    <t>HS2-00002C5T1 - Footpath QUA/26 Drainage System</t>
  </si>
  <si>
    <t>1MC06-CEK-DR-FRM-CS05-000004</t>
  </si>
  <si>
    <t>1MC06-CEK-IM-DAT-CS05-600059</t>
  </si>
  <si>
    <t>Com_Typ / Cm_CRT &amp; Chg / StrcrlT - sent 12-feb-24</t>
  </si>
  <si>
    <t>HS2-000001288</t>
  </si>
  <si>
    <t>Footpath ELL/20 Overbridge</t>
  </si>
  <si>
    <t>1MC06-CEK-BR-FRM-CS03_CL17-000005</t>
  </si>
  <si>
    <t xml:space="preserve">1MC06-CEK-IM-DAT-CS03_CL17-600003 </t>
  </si>
  <si>
    <t>various incomplete attributes / confirmations required. 12-feb-24</t>
  </si>
  <si>
    <t>HS2-00002SZLW</t>
  </si>
  <si>
    <t>Footpath ELL/20 Overbridge Impact Protection Walls</t>
  </si>
  <si>
    <t>1MC06-CEK-CV-FRM-CS03_CL17-000048</t>
  </si>
  <si>
    <t xml:space="preserve">1MC06-CEK-IM-DAT-CS03_CL17-600064 </t>
  </si>
  <si>
    <t>UFDR 228.F</t>
  </si>
  <si>
    <t>HS2-00003CFCL</t>
  </si>
  <si>
    <t>Greatworth Reservoir - Drain pipe CSO-100-0002</t>
  </si>
  <si>
    <t>1MC07-ASC-UT-FRM-CS07_CL12-000110-ACBOS</t>
  </si>
  <si>
    <t>1MC07-CEK-IM-DAT-CS07_CL12-600283</t>
  </si>
  <si>
    <t>Asset decription , conflict with Smartform. Send back on 13-feb-2024</t>
  </si>
  <si>
    <t xml:space="preserve">Singh, Prashant &lt;prashant.singh2@arcadis.com&gt; </t>
  </si>
  <si>
    <t>HS2-00002WUS2</t>
  </si>
  <si>
    <t xml:space="preserve">Oxford Canal North Embankment Planting - East Plot 3 </t>
  </si>
  <si>
    <t>1MC07-ASC-EV-REP-CS07_CL23-000015</t>
  </si>
  <si>
    <t>1MC07-CEK-IM-DAT-CS07_CL23-600092</t>
  </si>
  <si>
    <t>Request rcvd COB 9th</t>
  </si>
  <si>
    <t>schema rebuild</t>
  </si>
  <si>
    <t xml:space="preserve">Clarke, Philip &lt;philip.clarke@arcadis.com&gt; </t>
  </si>
  <si>
    <t>HS2-00002WUS3</t>
  </si>
  <si>
    <t xml:space="preserve">Oxford Canal North Embankment Planting - East Plot 4 </t>
  </si>
  <si>
    <t>1MC07-ASC-EV-REP-CS07_CL23-000016</t>
  </si>
  <si>
    <t>1MC07-CEK-IM-DAT-CS07_CL23-600093</t>
  </si>
  <si>
    <t>HS2-00002WUS4</t>
  </si>
  <si>
    <t xml:space="preserve">Oxford Canal North Embankment Planting - West Plot 1 </t>
  </si>
  <si>
    <t>1MC07-ASC-EV-REP-CS07_CL23-000017</t>
  </si>
  <si>
    <t>1MC07-CEK-IM-DAT-CS07_CL23-600094</t>
  </si>
  <si>
    <t>HS2-00002WUS5</t>
  </si>
  <si>
    <t xml:space="preserve">Oxford Canal North Embankment Planting - West Plot 2 </t>
  </si>
  <si>
    <t>1MC07-ASC-EV-REP-CS07_CL23-000018</t>
  </si>
  <si>
    <t>1MC07-CEK-IM-DAT-CS07_CL23-600095</t>
  </si>
  <si>
    <t>HS2-00002WUS6</t>
  </si>
  <si>
    <t xml:space="preserve">Oxford Canal North Embankment Planting - West Plot 3 </t>
  </si>
  <si>
    <t>1MC07-ASC-EV-REP-CS07_CL23-000019</t>
  </si>
  <si>
    <t>1MC07-CEK-IM-DAT-CS07_CL23-600096</t>
  </si>
  <si>
    <t>HS2-00002WUS7</t>
  </si>
  <si>
    <t xml:space="preserve">Oxford Canal North Embankment Planting - West Plot 4 </t>
  </si>
  <si>
    <t>1MC07-ASC-EV-REP-CS07_CL23-000021</t>
  </si>
  <si>
    <t>1MC07-CEK-IM-DAT-CS07_CL23-600097</t>
  </si>
  <si>
    <t>HS2-00002WURR</t>
  </si>
  <si>
    <t xml:space="preserve">Oxford Canal South Embankment Planting - East Plot 1 </t>
  </si>
  <si>
    <t>1MC07-CEK-EV-PLN-CS07_CL23-000005</t>
  </si>
  <si>
    <t>1MC07-CEK-IM-DAT-CS07_CL23-600098</t>
  </si>
  <si>
    <t>Com_Typ, Com_Arsqm</t>
  </si>
  <si>
    <t>HS2-00002WURS</t>
  </si>
  <si>
    <t xml:space="preserve">Oxford Canal South Embankment Planting - East Plot 2 </t>
  </si>
  <si>
    <t>1MC07-CEK-EV-PLN-CS07_CL23-000006</t>
  </si>
  <si>
    <t>1MC07-CEK-IM-DAT-CS07_CL23-600099</t>
  </si>
  <si>
    <t>HS2-00002WURT</t>
  </si>
  <si>
    <t xml:space="preserve">Oxford Canal South Embankment Planting - West Plot 1 </t>
  </si>
  <si>
    <t>1MC07-CEK-EV-PLN-CS07_CL23-000007</t>
  </si>
  <si>
    <t>1MC07-CEK-IM-DAT-CS07_CL23-600100</t>
  </si>
  <si>
    <t>Request rcvd COB 8th</t>
  </si>
  <si>
    <t>Cat metrics / Com_Typ, Com_Arsqm</t>
  </si>
  <si>
    <t>HS2-00002WURU</t>
  </si>
  <si>
    <t xml:space="preserve">Oxford Canal South Embankment Planting - West Plot 2 </t>
  </si>
  <si>
    <t>1MC07-CEK-EV-PLN-CS07_CL23-000008</t>
  </si>
  <si>
    <t>1MC07-CEK-IM-DAT-CS07_CL23-600101</t>
  </si>
  <si>
    <t>QuantityDetails - some values with comma separation.
Com_Arsqm - Some incomplete
Category Metrics FAIL</t>
  </si>
  <si>
    <t>HS2-00002WURV</t>
  </si>
  <si>
    <t xml:space="preserve">Oxford Canal South Embankment Planting - West Plot 3 </t>
  </si>
  <si>
    <t>1MC07-CEK-EV-PLN-CS07_CL23-000009</t>
  </si>
  <si>
    <t>1MC07-CEK-IM-DAT-CS07_CL23-600102</t>
  </si>
  <si>
    <t>HS2-00002WURW</t>
  </si>
  <si>
    <t>Oxford Canal Viaduct Planting - Plot 1</t>
  </si>
  <si>
    <t>1MC07-ASC-EV-REP-CS07_CL23-000022</t>
  </si>
  <si>
    <t>1MC07-CEK-IM-DAT-CS07_CL23-600103</t>
  </si>
  <si>
    <t>Com_Typ - non compliant
Gtxtl - Incorrect
ElvtnAlg - incomplete
Some Mtrl with trailing spaces</t>
  </si>
  <si>
    <t>HS2-00002WURX</t>
  </si>
  <si>
    <t>Oxford Canal Viaduct Planting - Plot 2</t>
  </si>
  <si>
    <t>1MC07-ASC-EV-REP-CS07_CL23-000023</t>
  </si>
  <si>
    <t>1MC07-CEK-IM-DAT-CS07_CL23-600104</t>
  </si>
  <si>
    <t>ElvtnAlg -  some incomplete
Com_Arsqm - Some with GIS as Value
GTxtl set to yes is not acceptable</t>
  </si>
  <si>
    <t>mterics FAIL</t>
  </si>
  <si>
    <t>HS2-00002WURY</t>
  </si>
  <si>
    <t>Oxford Canal Viaduct Planting - Plot 3</t>
  </si>
  <si>
    <t>1MC07-ASC-EV-REP-CS07_CL23-000024</t>
  </si>
  <si>
    <t>1MC07-CEK-IM-DAT-CS07_CL23-600105</t>
  </si>
  <si>
    <t>HS2-00002WURZ</t>
  </si>
  <si>
    <t>Oxford Canal Viaduct Planting - Plot 4</t>
  </si>
  <si>
    <t>1MC07-ASC-EV-REP-CS07_CL23-000025</t>
  </si>
  <si>
    <t>1MC07-CEK-IM-DAT-CS07_CL23-600106</t>
  </si>
  <si>
    <t>HS2-00002WUS0</t>
  </si>
  <si>
    <t xml:space="preserve">Oxford Canal North Embankment Planting - East Plot 1 </t>
  </si>
  <si>
    <t>1MC07-ASC-EV-REP-CS07_CL23-000014</t>
  </si>
  <si>
    <t>1MC07-CEK-IM-DAT-CS07_CL23-600090</t>
  </si>
  <si>
    <t>Com_Typ - incorrect
Height incorrect syntax numeric only expected.</t>
  </si>
  <si>
    <t>HS2-00002WUS1</t>
  </si>
  <si>
    <t xml:space="preserve">Oxford Canal North Embankment Planting - East Plot 2 </t>
  </si>
  <si>
    <t>1MC07-ASC-EV-REP-CS07_CL23-000020</t>
  </si>
  <si>
    <t>1MC07-CEK-IM-DAT-CS07_CL23-600091</t>
  </si>
  <si>
    <t>Com_Typ - incorrect
Com_Arsqm - incomplete</t>
  </si>
  <si>
    <t>HS2-00002WUS8</t>
  </si>
  <si>
    <t xml:space="preserve">Lower Radbourne South Viaduct Planting - East Plot 1 </t>
  </si>
  <si>
    <t>1MC07-ASC-EV-REP-CS07_CL23-000003</t>
  </si>
  <si>
    <t>1MC07-CEK-IM-DAT-CS07_CL23-600085</t>
  </si>
  <si>
    <t>HS2-00002WUS9</t>
  </si>
  <si>
    <t xml:space="preserve">Lower Radbourne South Viaduct Planting - West Plot 1 </t>
  </si>
  <si>
    <t>1MC07-ASC-EV-REP-CS07_CL23-000004</t>
  </si>
  <si>
    <t>1MC07-CEK-IM-DAT-CS07_CL23-600084</t>
  </si>
  <si>
    <t>HS2-00002WUSA</t>
  </si>
  <si>
    <t>Upper Radbourne Embankment Planting - East Plot 1</t>
  </si>
  <si>
    <t>1MC07-ASC-EV-REP-CS07_CL23-000026</t>
  </si>
  <si>
    <t>1MC07-CEK-IM-DAT-CS07_CL23-600086</t>
  </si>
  <si>
    <t>HS2-00002WUSB</t>
  </si>
  <si>
    <t>Upper Radbourne Embankment Planting - East Plot 2</t>
  </si>
  <si>
    <t>1MC07-ASC-EV-REP-CS07_CL23-000027</t>
  </si>
  <si>
    <t>1MC07-CEK-IM-DAT-CS07_CL23-600087</t>
  </si>
  <si>
    <t>HS2-00002WUSC</t>
  </si>
  <si>
    <t>Upper Radbourne Embankment Planting - West Plot 1</t>
  </si>
  <si>
    <t>1MC07-ASC-EV-REP-CS07_CL23-000028</t>
  </si>
  <si>
    <t>1MC07-CEK-IM-DAT-CS07_CL23-600088</t>
  </si>
  <si>
    <t>HS2-00002WUSD</t>
  </si>
  <si>
    <t>Upper Radbourne Embankment Planting - West Plot 2</t>
  </si>
  <si>
    <t>1MC07-ASC-EV-REP-CS07_CL23-000029</t>
  </si>
  <si>
    <t>1MC07-CEK-IM-DAT-CS07_CL23-600089</t>
  </si>
  <si>
    <t>HS2-00002WUSE</t>
  </si>
  <si>
    <t xml:space="preserve">Lower Radbourne North Viaduct Planting - Plot 1 </t>
  </si>
  <si>
    <t>1MC07-ASC-EV-REP-CS07_CL23-000001</t>
  </si>
  <si>
    <t>1MC07-CEK-IM-DAT-CS07_CL23-600083</t>
  </si>
  <si>
    <t>Com_Typs 
GTxtl non-compliant., 
ElvtnAlg - incomplete 
Trailing spaces</t>
  </si>
  <si>
    <t>HS2-00002WUSF</t>
  </si>
  <si>
    <t xml:space="preserve">Lower Radbourne North Viaduct Planting - Plot 2 </t>
  </si>
  <si>
    <t>1MC07-ASC-EV-REP-CS07_CL23-000002</t>
  </si>
  <si>
    <t>1MC07-CEK-IM-DAT-CS07_CL23-600082</t>
  </si>
  <si>
    <t>LSH (2) - NetVolume - incomplete
NV-SL-PL-HD (1) - Com_Arsqm incomplete
Com_Typ
GTxtl non-compliant.,</t>
  </si>
  <si>
    <t>HS2-00002WUSG</t>
  </si>
  <si>
    <t xml:space="preserve">Lower Radbourne Embankment Planting - East Plot 1 </t>
  </si>
  <si>
    <t>1MC07-ASC-EV-REP-CS07_CL23-000010</t>
  </si>
  <si>
    <t>1MC07-CEK-IM-DAT-CS07_CL23-600078</t>
  </si>
  <si>
    <t xml:space="preserve">metrics FAIL,
Com_Typ
</t>
  </si>
  <si>
    <t>HS2-00002WUSH</t>
  </si>
  <si>
    <t>Lower Radbourne Embankment Planting - East Plot 2</t>
  </si>
  <si>
    <t>1MC07-ASC-EV-REP-CS07_CL23-000011</t>
  </si>
  <si>
    <t>1MC07-CEK-IM-DAT-CS07_CL23-600081</t>
  </si>
  <si>
    <t>HS2-00002WUSJ</t>
  </si>
  <si>
    <t>Lower Radbourne Embankment Planting - West Plot 1</t>
  </si>
  <si>
    <t>1MC07-ASC-EV-REP-CS07_CL23-000012</t>
  </si>
  <si>
    <t>1MC07-CEK-IM-DAT-CS07_CL23-600080</t>
  </si>
  <si>
    <t>HS2-00002WUSK</t>
  </si>
  <si>
    <t>Lower Radbourne Embankment Planting - West Plot 2</t>
  </si>
  <si>
    <t>1MC07-ASC-EV-REP-CS07_CL23-000013</t>
  </si>
  <si>
    <t>1MC07-CEK-IM-DAT-CS07_CL23-600079</t>
  </si>
  <si>
    <t>HS2-00002BJS2</t>
  </si>
  <si>
    <t>Footpath SMA-8-2 Link</t>
  </si>
  <si>
    <t>1MC06-ASC-HW-FRM-CS03_CL17-000024-ACBOS</t>
  </si>
  <si>
    <t>1MC06-CEK-IM-DAT-CS03_CL17-600015</t>
  </si>
  <si>
    <t>Multiple feedbacks, send back on 13-Feb-2024</t>
  </si>
  <si>
    <t xml:space="preserve">Abdelmalik Hassen &lt;ABHS@cowi.com&gt; </t>
  </si>
  <si>
    <t>HS2-000020CDN</t>
  </si>
  <si>
    <t>CSO-02-1203HV</t>
  </si>
  <si>
    <t>1MC06-ASC-UT-FRM-CS03_CL05-000015-ACBOS</t>
  </si>
  <si>
    <t>1MC06-CEK-IM-DAT-CS03_CL05-600052</t>
  </si>
  <si>
    <t>Reduced attribution - UKPN Utility</t>
  </si>
  <si>
    <t>HS2-000020CDP</t>
  </si>
  <si>
    <t>CSO-02-3101</t>
  </si>
  <si>
    <t>1MC06-ASC-UT-FRM-CS03_CL05-000024-ACBOS</t>
  </si>
  <si>
    <t>1MC06-CEK-IM-DAT-CS03_CL05-600053</t>
  </si>
  <si>
    <t>HS2-000020CDQ</t>
  </si>
  <si>
    <t>CSO-02-6200</t>
  </si>
  <si>
    <t>1MC06-ASC-UT-FRM-CS03_CL05-000022-ACBOS</t>
  </si>
  <si>
    <t>1MC06-CEK-IM-DAT-CS03_CL05-600050</t>
  </si>
  <si>
    <t>HS2-00002CT3A</t>
  </si>
  <si>
    <t>CSO-02-1203LV</t>
  </si>
  <si>
    <t>1MC06-ASC-UT-FRM-CS03_CL05-000018-ACBOS</t>
  </si>
  <si>
    <t>1MC06-CEK-IM-DAT-CS03_CL05-600036</t>
  </si>
  <si>
    <t>HS2-00002TG2R</t>
  </si>
  <si>
    <t>Rocky Lane UKPN Substation</t>
  </si>
  <si>
    <t>1MC06-ASC-UT-FRM-CS03_CL05-000017-ACBOS</t>
  </si>
  <si>
    <t>1MC06-CEK-IM-DAT-CS03_CL05-600098</t>
  </si>
  <si>
    <t>HS2-00002TMFD</t>
  </si>
  <si>
    <t>Boddington ATS Telecoms</t>
  </si>
  <si>
    <t>1MC07-ASC-UT-FRM-CS07_CL14-000024-ACBOS</t>
  </si>
  <si>
    <t>1MC07-CEK-IM-DAT-CS07_CL14-600066</t>
  </si>
  <si>
    <t xml:space="preserve"> T, Sithrubi &lt;sithrubi.t@arcadis.com&gt; </t>
  </si>
  <si>
    <t>HS2-000001320</t>
  </si>
  <si>
    <t>Restricted Byway PBI-5A Accommodation Overbridge</t>
  </si>
  <si>
    <t>1MC06-CEK-BR-FRM-CS06_CL10-000004</t>
  </si>
  <si>
    <t>1MC06-CEK-IM-DAT-CS06_CL10-600058</t>
  </si>
  <si>
    <t>DT have changes in MPDT - HOLD 13-2-24</t>
  </si>
  <si>
    <t>expected 16-feb-24</t>
  </si>
  <si>
    <t xml:space="preserve">Many incomplete new schema attribiutes
27-Feb-24
</t>
  </si>
  <si>
    <t>DT reworking 
11/3/24</t>
  </si>
  <si>
    <t>DE OLIVEIRA DE ARAUJO Nuno Sergio &lt;sergio.deoliveira@setec.com&gt;</t>
  </si>
  <si>
    <t xml:space="preserve">HS2-000032LLR </t>
  </si>
  <si>
    <t xml:space="preserve">Stoke Brook Enhancements </t>
  </si>
  <si>
    <t>1MC06-ASC-DR-FRM-CS04_CL18-000081-ACBOS</t>
  </si>
  <si>
    <t>1MC06-CEK-IM-DAT-CS04_CL18-600145</t>
  </si>
  <si>
    <t>Com_Type is not as per guidline , send abck on 14th Feb</t>
  </si>
  <si>
    <t>Humphries, Ted &lt;ted.humphries@arcadis.com&gt;</t>
  </si>
  <si>
    <t>HS2-000001096</t>
  </si>
  <si>
    <t>Upper Radbourne Embankment</t>
  </si>
  <si>
    <t>1MC07-ASC-GT-FRM-CS07_CL23-000004-ACBOS</t>
  </si>
  <si>
    <t>1MC07-CEK-IM-DAT-CS07_CL23-600072</t>
  </si>
  <si>
    <t>old LoDM, send back on 14th Feb</t>
  </si>
  <si>
    <t>HS2-00002BVMV</t>
  </si>
  <si>
    <t>Upper Radbourne Embankment Landscape Earthworks</t>
  </si>
  <si>
    <t>1MC07-ASC-GT-FRM-CS07_CL23-000009-ACBOS</t>
  </si>
  <si>
    <t>1MC07-CEK-IM-DAT-CS07_CL23-600058</t>
  </si>
  <si>
    <t>Multiple comments send back on 15th Feb</t>
  </si>
  <si>
    <t>HS2-00002D2S2</t>
  </si>
  <si>
    <t>Calvert IMD Mitigation Earthworks</t>
  </si>
  <si>
    <t>1MC06-ASC-GT-FRM-CS06_CL09-000012-ACBOS</t>
  </si>
  <si>
    <t>1MC06-CEK-IM-DAT-CS06_CL09-600085</t>
  </si>
  <si>
    <t>Com_Typs, SdSlp , AnglSlp, ElvtnAlg , Gtxtl (LSH &amp; LSS)</t>
  </si>
  <si>
    <t>Com_typ fixed in house/ no JSOn release until DT update PW</t>
  </si>
  <si>
    <t>PW file update 20-feb-24</t>
  </si>
  <si>
    <t>None. (clarifications by Teams only needed for some 0 values)</t>
  </si>
  <si>
    <t>HS2-000001437</t>
  </si>
  <si>
    <t xml:space="preserve"> Greatworth Dry Valley Drop Inlet Culvert</t>
  </si>
  <si>
    <t>1MC07-CEK-BR-FRM-CS07_CL12-000013</t>
  </si>
  <si>
    <t>1MC07-CEK-IM-DAT-CS07_CL12-600134</t>
  </si>
  <si>
    <t>Many incomplete attribution - Complete or confirm 16-feb-24</t>
  </si>
  <si>
    <t>HS2-00002CTEC</t>
  </si>
  <si>
    <t>Greatworth South Embankment Boundary/Perimeter Fence Line</t>
  </si>
  <si>
    <t>1MC07-ASC-CV-FRM-CS07_CL12-000032-ACBOS</t>
  </si>
  <si>
    <t>1MC07-CEK-IM-DAT-CS07_CL12-600128</t>
  </si>
  <si>
    <t>Trialing space in UAID_1 - fixed in house -DT updating ACBOS PW file concurrently</t>
  </si>
  <si>
    <t>HS2-00002CTEE</t>
  </si>
  <si>
    <t>Greatworth South Embankment Security Fence Line</t>
  </si>
  <si>
    <t>1MC07-ASC-CV-FRM-CS07_CL12-000038-ACBOS</t>
  </si>
  <si>
    <t>1MC07-CEK-IM-DAT-CS07_CL12-600135</t>
  </si>
  <si>
    <t>HS2-00002CTEM</t>
  </si>
  <si>
    <t>Greatworth South Cutting Boundary/Perimeter Fence Line</t>
  </si>
  <si>
    <t>1MC07-ASC-CV-FRM-CS07_CL12-000031-ACBOS</t>
  </si>
  <si>
    <t>1MC07-CEK-IM-DAT-CS07_CL12-600025</t>
  </si>
  <si>
    <t>HS2-00002CTEP</t>
  </si>
  <si>
    <t>Greatworth South Cutting Security Fence Line</t>
  </si>
  <si>
    <t>1MC07-ASC-CV-FRM-CS07_CL12-000052-ACBOS</t>
  </si>
  <si>
    <t>1MC07-CEK-IM-DAT-CS07_CL12-600021</t>
  </si>
  <si>
    <t>HS2-000020NBF</t>
  </si>
  <si>
    <t>Whitethorn Farm (SMA-9) Footpath and Accommodation Access Realignment</t>
  </si>
  <si>
    <t>1MC06-ASC-HW-FRM-CS03_CL17-000025-ACBOS</t>
  </si>
  <si>
    <t>1MC06-CEK-IM-DAT-CS03_CL17-600004</t>
  </si>
  <si>
    <t>Some attribution &lt;0.000 will round to Zero.
Confirmation of N/A items.
16-feb-24</t>
  </si>
  <si>
    <t>Abdelmalik Hassen &lt;ABHS@cowi.com&gt;</t>
  </si>
  <si>
    <t>UFDR 210.B</t>
  </si>
  <si>
    <t>HS2-00002TMEJ</t>
  </si>
  <si>
    <t>Putlowes ATS Telecoms</t>
  </si>
  <si>
    <t>1MC06-ASC-UT-FRM-CS04_CL20-000074-ACBOS</t>
  </si>
  <si>
    <t>1MC06-CEK-IM-DAT-CS04_CL20-600151</t>
  </si>
  <si>
    <t>Zero values - confirmation rqrd. DT contact out of office - emailed 16-feb-24</t>
  </si>
  <si>
    <t>HS2-000020NL8</t>
  </si>
  <si>
    <t>Maintenance Access Road to Pond and MAP (Off Byway PBI/5A)</t>
  </si>
  <si>
    <t>1MC06-ASC-HW-FRM-CS06_CL10-000011-ACBOS</t>
  </si>
  <si>
    <t>1MC06-CEK-IM-DAT-CS06_CL10-600059</t>
  </si>
  <si>
    <t>Com_Typ incorrect / Zero &amp; Null value items to be confirmed.
16-feb-24</t>
  </si>
  <si>
    <t>HS2-000020CF8</t>
  </si>
  <si>
    <t xml:space="preserve">CSO-02-3301 </t>
  </si>
  <si>
    <t>1MC06-ASC-UT-FRM-CS04_CL20-000037-ACBOS</t>
  </si>
  <si>
    <t xml:space="preserve">1MC06-CEK-IM-DAT-CS04_CL20-600124    </t>
  </si>
  <si>
    <t xml:space="preserve">Mainstone, Eloise &lt;eloise.mainstone@arcadis.com&gt; </t>
  </si>
  <si>
    <t>HS2-000020CF9</t>
  </si>
  <si>
    <t xml:space="preserve"> CSO-02-3113</t>
  </si>
  <si>
    <t>1MC06-ASC-UT-FRM-CS04_CL20-000033-ACBOS</t>
  </si>
  <si>
    <t xml:space="preserve">1MC06-CEK-IM-DAT-CS04_CL20-600127    </t>
  </si>
  <si>
    <t>HS2-00002CX39</t>
  </si>
  <si>
    <t>Ladbroke Grove Farm Access Drainage System</t>
  </si>
  <si>
    <t>1MC07-ASC-DR-FRM-CS07_CL23-000017-ACBOS</t>
  </si>
  <si>
    <t>1MC07-CEK-IM-DAT-CS07_CL23-600035</t>
  </si>
  <si>
    <t>Send back on 19th Feb, Com_type issues</t>
  </si>
  <si>
    <t xml:space="preserve">Charuvil Vivekanandan, Amrutha &lt;Amrutha.CharuvilVivekananda@arcadis.com&gt; </t>
  </si>
  <si>
    <t xml:space="preserve">HS2-00002DVEJ </t>
  </si>
  <si>
    <t>Greatworth South Embankment Landscape Earthworks</t>
  </si>
  <si>
    <t>1MC07-ASC-GT-FRM-CS07_CL12-000014-ACBOS</t>
  </si>
  <si>
    <t>1MC07-CEK-IM-DAT-CS07_CL12-600012</t>
  </si>
  <si>
    <t xml:space="preserve">coupls of Sdslp / Gtxtl blanks - confirmed by DT as intended.
</t>
  </si>
  <si>
    <t>Egan, Conor &lt;Conor.Egan@wsp.com&gt;  - reza.kabir@wsp.com</t>
  </si>
  <si>
    <t>HS2-00002CT27</t>
  </si>
  <si>
    <t>Grims Ditch North Retaining Wall</t>
  </si>
  <si>
    <t>1MC06-ASC-CV-FRM-CS03_CL05-000011-ACBOS</t>
  </si>
  <si>
    <t>1MC06-CEK-IM-DAT-CS03_CL05-600095</t>
  </si>
  <si>
    <t xml:space="preserve">Send back on 19-Feb-2024, multiple observations </t>
  </si>
  <si>
    <t xml:space="preserve">L, Surendar &lt;surendar.loganathan@arcadis.com&gt; </t>
  </si>
  <si>
    <t>HS2-00002CT28</t>
  </si>
  <si>
    <t>Grims Ditch South Retaining Wall</t>
  </si>
  <si>
    <t>1MC06-ASC-CV-FRM-CS03_CL05-000010-ACBOS</t>
  </si>
  <si>
    <t>1MC06-CEK-IM-DAT-CS03_CL05-600096</t>
  </si>
  <si>
    <t>HS2-00002N7VA</t>
  </si>
  <si>
    <t>Stoke Mandeville South Embankment 056-AC9</t>
  </si>
  <si>
    <t>1MC06-ASC-CV-FRM-CS03_CL17-000015-ACBOS</t>
  </si>
  <si>
    <t>1MC06-CEK-IM-DAT-CS03_CL17-600063</t>
  </si>
  <si>
    <t>ACBOS not PCR on PW</t>
  </si>
  <si>
    <t>OSGB values all integer.
Com_Type issue, send back on 20th Dec</t>
  </si>
  <si>
    <t>Still using old schema and P04 doc set - Confirmations required
26-feb-24</t>
  </si>
  <si>
    <t>push to JSON while I wait.</t>
  </si>
  <si>
    <t xml:space="preserve">Saranga, Bhargavi &lt;bhargavi.saranga@arcadis.com&gt; </t>
  </si>
  <si>
    <t>HS2-000020RMA</t>
  </si>
  <si>
    <t>Footpath PBI/5 Link</t>
  </si>
  <si>
    <t>1MC06-ASC-HW-FRM-CS06_CL10-000013-ACBOS</t>
  </si>
  <si>
    <t>1MC06-CEK-IM-DAT-CS06_CL10-600063</t>
  </si>
  <si>
    <t>zero value confirmations. 
19-2-24</t>
  </si>
  <si>
    <t>HS2-00002BJUJ</t>
  </si>
  <si>
    <t xml:space="preserve">Byway Pbi5A Diversion Overbridge Realignment </t>
  </si>
  <si>
    <t>1MC06-ASC-HW-FRM-CS06_CL10-000002-ACBOS</t>
  </si>
  <si>
    <t>1MC06-CEK-IM-DAT-CS06_CL10-600067</t>
  </si>
  <si>
    <t>HS2-00002J4YN</t>
  </si>
  <si>
    <t>Footpath PBI-6 Diversion</t>
  </si>
  <si>
    <t>1MC06-ASC-HW-FRM-CS06_CL10-000023-ACBOS</t>
  </si>
  <si>
    <t>1MC06-CEK-IM-DAT-CS06_CL10-600055</t>
  </si>
  <si>
    <t>ClrncVrt / SdSlp Zer (0) value confirmations - sent 22/2/24</t>
  </si>
  <si>
    <t>HS2-00002VXUA</t>
  </si>
  <si>
    <t>Maintenance Access Road to Storage Area (off Byway PBI/5A Realignment)</t>
  </si>
  <si>
    <t>1MC06-ASC-HW-FRM-CS06_CL10-000031-ACBOS</t>
  </si>
  <si>
    <t>1MC06-CEK-IM-DAT-CS06_CL09-600236</t>
  </si>
  <si>
    <t>HS2-00002VXUB</t>
  </si>
  <si>
    <t>Maintenance Access Road to GSMR (off Byway PBI/5A Realignment) and Compound</t>
  </si>
  <si>
    <t>1MC06-ASC-HW-FRM-CS06_CL10-900025-ACBOS</t>
  </si>
  <si>
    <t>1MC06-CEK-IM-DAT-CS06_CL10-600122</t>
  </si>
  <si>
    <t>HS2-00002N7VN</t>
  </si>
  <si>
    <t>Aylesbury South Cutting 060-AC2</t>
  </si>
  <si>
    <t>1MC06-ASC-CV-FRM-CS04_CL18-000030-ACBOS</t>
  </si>
  <si>
    <t>1MC06-CEK-IM-DAT-CS04_CL18-600108</t>
  </si>
  <si>
    <t>Sangalang, Orlando &lt;orlando.sangalang@arcadis.com&gt;</t>
  </si>
  <si>
    <t>HS2-00002CTFU</t>
  </si>
  <si>
    <t>Culworth Brook Diversion</t>
  </si>
  <si>
    <t>1MC07-ASC-DR-FRM-CS07_CL26-000107-ACBOS</t>
  </si>
  <si>
    <t>1MC07-CEK-IM-DAT-CS07_CL26-600005</t>
  </si>
  <si>
    <t>Incomplete ACBOS, Com_type issue, send back on 21-Feb-2024</t>
  </si>
  <si>
    <t xml:space="preserve">Bulusu, Sai Sravan Kumar &lt;saisravankumar.bulusu@arcadis.com&gt; </t>
  </si>
  <si>
    <t>HS2-000001016</t>
  </si>
  <si>
    <t>SHC Phase 4</t>
  </si>
  <si>
    <t>1MC06-ASC-GT-FRM-CS03_CL05-000004-ACBOS</t>
  </si>
  <si>
    <t>1MC06-CEK-IM-DAT-CS03_CL05-600084</t>
  </si>
  <si>
    <t>PARTIAL IDR - NEW TO ME!!!</t>
  </si>
  <si>
    <t>Com_Type ussue and other observations. Send back on 22-Feb-2024</t>
  </si>
  <si>
    <t xml:space="preserve">Chatterjee, Sourav &lt;SouravKumar.Chatterjee@arcadis.com&gt; </t>
  </si>
  <si>
    <t>HS2-000001292</t>
  </si>
  <si>
    <t>Footpath SMA/16 Accommodation Overbridge</t>
  </si>
  <si>
    <t>1MC06-CEK-BR-FRM-CS04_CL18-000007</t>
  </si>
  <si>
    <t xml:space="preserve">1MC06-CEK-IM-DAT-CS04_CL18-600058 </t>
  </si>
  <si>
    <t>HS2-00002BJSA</t>
  </si>
  <si>
    <t xml:space="preserve">SMA16-Standalls Farm Footbridge Public Rights of Way </t>
  </si>
  <si>
    <t>1MC06-ASC-HW-FRM-CS04_CL18-000007-ACBOS</t>
  </si>
  <si>
    <t>1MC06-CEK-IM-DAT-CS04_CL18-600076</t>
  </si>
  <si>
    <t>send back on 20-Feb-2024</t>
  </si>
  <si>
    <t xml:space="preserve">jamie.gill@arcadis.com&gt; </t>
  </si>
  <si>
    <t>237.05-3</t>
  </si>
  <si>
    <t>HS2-000001461</t>
  </si>
  <si>
    <t>Ladbroke Grove Farm Accommodation Overbridge</t>
  </si>
  <si>
    <t>1MC07-CEK-BR-FRM-CS07_CL23-600001</t>
  </si>
  <si>
    <t>1MC07-CEK-IM-DAT-CS07_CL23-600018</t>
  </si>
  <si>
    <t>Com_type issue, and wrong Mtrl. Send back on 21-Feb-2024</t>
  </si>
  <si>
    <t>HS2-000001100</t>
  </si>
  <si>
    <t>Ladbroke Grove Embankment</t>
  </si>
  <si>
    <t>1MC07-ASC-GT-FRM-CS07_CL23-000002-ACBOS</t>
  </si>
  <si>
    <t>1MC07-CEK-IM-DAT-CS07_CL23-600032</t>
  </si>
  <si>
    <t>com_typs / confirmations 
23/2/24</t>
  </si>
  <si>
    <t>HS2-00002BVNA</t>
  </si>
  <si>
    <t>Ladbroke Grove Embankment Landscape Earthworks</t>
  </si>
  <si>
    <t>1MC07-ASC-GT-FRM-CS07_CL24-000006-ACBOS</t>
  </si>
  <si>
    <t>1MC07-CEK-IM-DAT-CS07_CL24-600054</t>
  </si>
  <si>
    <t>HS2-000001069</t>
  </si>
  <si>
    <t>Greatworth South Embankment</t>
  </si>
  <si>
    <t>1MC07-ASC-GT-FRM-CS07_CL12-000005-ACBOS</t>
  </si>
  <si>
    <t>1MC07-CEK-IM-DAT-CS07_CL12-600119</t>
  </si>
  <si>
    <t>Incomplete file, observations. Send back on 22-Feb-2024</t>
  </si>
  <si>
    <t>HS2-00002N7VF</t>
  </si>
  <si>
    <t>Aylesbury South Cutting 058-AC9</t>
  </si>
  <si>
    <t>1MC06-ASC-CV-FRM-CS04_CL18-000023-ACBOS</t>
  </si>
  <si>
    <t>1MC06-CEK-IM-DAT-CS04_CL18-600004</t>
  </si>
  <si>
    <t>Queries, send back on 22-Feb-2024</t>
  </si>
  <si>
    <t>UFDR 226.A</t>
  </si>
  <si>
    <t>HS2-000020CHF</t>
  </si>
  <si>
    <t>CSO-04-1307</t>
  </si>
  <si>
    <t>1MC07-ASC-UT-FRM-CS07_CL12-000013-ACBOS</t>
  </si>
  <si>
    <t>Yes</t>
  </si>
  <si>
    <t>1MC07-CEK-IM-DAT-CS07_CL12-600087</t>
  </si>
  <si>
    <t>No PCRA of ACBOS, send back on 26th Feb</t>
  </si>
  <si>
    <t xml:space="preserve">bharathkumar.b@arcadis.com&gt; </t>
  </si>
  <si>
    <t>215.02-02</t>
  </si>
  <si>
    <t>Old LoDM and other issues, send back on 26th Feb</t>
  </si>
  <si>
    <t>rvsd file 7/3/24</t>
  </si>
  <si>
    <t>issues unresolved.
7/3/24</t>
  </si>
  <si>
    <t xml:space="preserve">Abedelkareem Alnajajreh &lt;adan@cowi.com&gt; </t>
  </si>
  <si>
    <t>rvsd file 
12-Mar-24</t>
  </si>
  <si>
    <t>HS2-00002CT8T</t>
  </si>
  <si>
    <t>HS2-00002C5T4 - Perry Hill Road Drainage System</t>
  </si>
  <si>
    <t>1MC06-ASC-DR-FRM-CS06_CL09-000028-ACBOS</t>
  </si>
  <si>
    <t>1MC06-CEK-IM-DAT-CS06_CL09-600201</t>
  </si>
  <si>
    <t xml:space="preserve">keerthan.raic@arcadis.com&gt; </t>
  </si>
  <si>
    <t>HS2-000001289</t>
  </si>
  <si>
    <t>Footpath SMA9 Accommodation Overbridge</t>
  </si>
  <si>
    <t>1MC06-CEK-BR-FRM-CS04_CL18-000009</t>
  </si>
  <si>
    <t>1MC06-CEK-IM-DAT-CS04_CL18-600057</t>
  </si>
  <si>
    <t xml:space="preserve">AIGU@cowi.com&gt; </t>
  </si>
  <si>
    <t>HS2-00003B2GH</t>
  </si>
  <si>
    <t xml:space="preserve">Greatworth North Embankment Cutting </t>
  </si>
  <si>
    <t>1MC07-ASC-CV-FRM-CS07_CL12-000106-ACBOS</t>
  </si>
  <si>
    <t>1MC07-CEK-IM-DAT-CS07_CL12-600285</t>
  </si>
  <si>
    <t xml:space="preserve">couple of confirmations 
26-feb-24
</t>
  </si>
  <si>
    <t>HS2-00003BPJG</t>
  </si>
  <si>
    <t>Aylesbury Embankment Landscape Earthworks - Oat Close Bridleway (SBH/19) Re-alignment</t>
  </si>
  <si>
    <t>1MC06-ASC-GT-FRM-CS04_CL18-000017-ACBOS</t>
  </si>
  <si>
    <t>1MC06-CEK-IM-DAT-CS04_CL18-000005</t>
  </si>
  <si>
    <t>Gtxtl confirmed as none.</t>
  </si>
  <si>
    <t>SouravKumar.Chatterjee@arcadis.com</t>
  </si>
  <si>
    <t>UFDR 204.A</t>
  </si>
  <si>
    <t xml:space="preserve">HS2-000020CED </t>
  </si>
  <si>
    <t>CSO-02-6204</t>
  </si>
  <si>
    <t>1MC06-ASC-UT-FRM-CS03_CL17-000034-ACBOS</t>
  </si>
  <si>
    <t>1MC06-CEK-IM-DAT-CS03_CL17-600040</t>
  </si>
  <si>
    <t xml:space="preserve">Bowles, Maya &lt;maya.bowles@arcadis.com&gt; </t>
  </si>
  <si>
    <t>210.2-2</t>
  </si>
  <si>
    <t>HS2-000001299</t>
  </si>
  <si>
    <t>Putlowes Accommodation Overbridge</t>
  </si>
  <si>
    <t>1MC06-CEK-BR-FRM-CS04_CL20-000001</t>
  </si>
  <si>
    <t>1MC06-CEK-IM-DAT-CS04_CL20-600034</t>
  </si>
  <si>
    <t>P03.2</t>
  </si>
  <si>
    <t>Com_Type and other issues, send back on 29th Feb</t>
  </si>
  <si>
    <t xml:space="preserve">Gregory, Gillian &lt;gillian.gregory@arcadis.com&gt; </t>
  </si>
  <si>
    <t>HS2-00002BVN5</t>
  </si>
  <si>
    <t>Ladbroke Grove Cutting Landscape Earthworks</t>
  </si>
  <si>
    <t>1MC07-ASC-GT-FRM-CS07_CL23-000011-ACBOS</t>
  </si>
  <si>
    <t>1MC07-CEK-IM-DAT-CS07_CL23-600007</t>
  </si>
  <si>
    <t>zero value confirmations. 
29-2-24</t>
  </si>
  <si>
    <t>confirmations of omissions.
Expect intended, creating JSON while waiting
28-feb-24</t>
  </si>
  <si>
    <t>P09</t>
  </si>
  <si>
    <t>C, Venkatesh &lt;venkatesh.chavan@arcadis.com&gt;</t>
  </si>
  <si>
    <t>HS2-00003BPM6</t>
  </si>
  <si>
    <t>Clean Water Pipe CFA_14_13</t>
  </si>
  <si>
    <t>1MC07-ASC-UT-FRM-CS07_CL12-000108-ACBOS</t>
  </si>
  <si>
    <t>1MC07-CEK-IM-DAT-CS07_CL12-600208</t>
  </si>
  <si>
    <t>Incomplete MPDT, send back on 28th Feb</t>
  </si>
  <si>
    <t>Send back on 29th, Co-ordinates are same</t>
  </si>
  <si>
    <t>rvsd 7/3/24</t>
  </si>
  <si>
    <t>all chainges identical / reduced attribution 3rd party</t>
  </si>
  <si>
    <t>rvsd 12-Mar-23</t>
  </si>
  <si>
    <t>Colin Reith TQ-801 statement 
11/3/24</t>
  </si>
  <si>
    <t>HS2-00002CT4W</t>
  </si>
  <si>
    <t>C2.L.22 Catchment</t>
  </si>
  <si>
    <t>1MC06-ASC-DR-FRM-CS04_CL18-000003-ACBOS</t>
  </si>
  <si>
    <t>1MC06-CEK-IM-DAT-CS04_CL18-600081</t>
  </si>
  <si>
    <t>trailing spaces / confirmations / odd values of .nnn or .n
28-feb-24</t>
  </si>
  <si>
    <t>HS2-00002N7V9</t>
  </si>
  <si>
    <t>Stoke Mandeville South Embankment 056-AC8</t>
  </si>
  <si>
    <t>1MC06-ASC-CV-FRM-CS03_CL17-000016-ACBOS</t>
  </si>
  <si>
    <t>1MC06-CEK-IM-DAT-CS03_CL17-600066</t>
  </si>
  <si>
    <t>accidentally revised ACBOS file</t>
  </si>
  <si>
    <t>Saranga, Bhargavi &lt;bhargavi.saranga@arcadis.com&gt;</t>
  </si>
  <si>
    <t>HS2-00002ZM6N</t>
  </si>
  <si>
    <t>Stoke Mandeville South Embankment 056-AC7</t>
  </si>
  <si>
    <t>1MC06-ASC-CV-FRM-CS03_CL17-000034-ACBOS</t>
  </si>
  <si>
    <t>1MC06-CEK-IM-DAT-CS03_CL17-600104</t>
  </si>
  <si>
    <t>DT fixing MTRL / IFC / GdMt mismatch by morning 1/3/24</t>
  </si>
  <si>
    <t>rcvd 1/3/24</t>
  </si>
  <si>
    <t>HS2-00002CUCM</t>
  </si>
  <si>
    <t>Banbury Road Warwick Road</t>
  </si>
  <si>
    <t>1MC07-ASC-DR-FRM-CS07_CL14-000019-ACBOS</t>
  </si>
  <si>
    <t>1MC07-CEK-IM-DAT-CS07_CL14-600005</t>
  </si>
  <si>
    <t xml:space="preserve">M, Nischitha &lt;nischitha.m@arcadis.com&gt; </t>
  </si>
  <si>
    <t>HS2-000020P0U</t>
  </si>
  <si>
    <t xml:space="preserve">Radbourne Lane Realignment </t>
  </si>
  <si>
    <t>1MC07-ASC-HW-FRM-CS07_CL23-000036-ACBOS</t>
  </si>
  <si>
    <t>1MC07-CEK-IM-DAT-CS07_CL23-600064</t>
  </si>
  <si>
    <t>Multiple Observations, send back 04-MAr-2024</t>
  </si>
  <si>
    <t>HS2-000020P0W</t>
  </si>
  <si>
    <t>Maintenace Acess Road to Pond (Off Radbourne Lane South)</t>
  </si>
  <si>
    <t>1MC07-ASC-HW-FRM-CS07_CL23-000037-ACBOS</t>
  </si>
  <si>
    <t>1MC07-CEK-IM-DAT-CS07_CL23-600037</t>
  </si>
  <si>
    <t>Com_type and other issues, send back on 04-Mar-2024</t>
  </si>
  <si>
    <t>HS2-00002TMWF</t>
  </si>
  <si>
    <t>Ladbroke Grove Cutting Access Stairs</t>
  </si>
  <si>
    <t>1MC07-ASC-CV-FRM-CS07_CL23-000100-ACBOS</t>
  </si>
  <si>
    <t>1MC07-CEK-IM-DAT-CS07_CL23-600160</t>
  </si>
  <si>
    <t xml:space="preserve">Martin, Joel &lt;Joel.Martin@arcadis.com&gt; </t>
  </si>
  <si>
    <t>HS2-00003G3SJ</t>
  </si>
  <si>
    <t>Ladbroke Grove Cutting Access Stairs CH.121+020</t>
  </si>
  <si>
    <t>1MC07-ASC-CV-FRM-CS07_CL23-000102-ACBOS</t>
  </si>
  <si>
    <t>1MC07-CEK-IM-DAT-CS07_CL23-600159</t>
  </si>
  <si>
    <t>HS2-000020RKL</t>
  </si>
  <si>
    <t>Oat Close Bridleway (SBH-19) Realignment</t>
  </si>
  <si>
    <t>1MC06-ASC-HW-FRM-CS04_CL18-000003-ACBOS</t>
  </si>
  <si>
    <t>1MC06-CEK-IM-DAT-CS04_CL18-600069</t>
  </si>
  <si>
    <t>Com_Type , Com_Description issues, send back on 04-Mar-2024</t>
  </si>
  <si>
    <t>238.02_2</t>
  </si>
  <si>
    <t>HS2-00002YNH8</t>
  </si>
  <si>
    <t>Ladbroke Cutting Culvert 124-AC3</t>
  </si>
  <si>
    <t>1MC07-ASC-CV-FRM-CS07_CL24-000053-ACBOS</t>
  </si>
  <si>
    <t>1MC07-CEK-IM-DAT-CS07_CL24-600113</t>
  </si>
  <si>
    <t>clarifications odd rebar values.
4-3-24</t>
  </si>
  <si>
    <t>229.01-1</t>
  </si>
  <si>
    <t>HS2-00003B5FS</t>
  </si>
  <si>
    <t>Greatworth Access Road Drainage System</t>
  </si>
  <si>
    <t>1MC07-ASC-DR-FRM-CS07_CL25-000025-ACBOS</t>
  </si>
  <si>
    <t>1MC07-CEK-IM-DAT-CS07_CL25-600068</t>
  </si>
  <si>
    <t>HS2-00003GEF1</t>
  </si>
  <si>
    <t>1MC07-ASC-CV-FRM-CS07_CL14-000097-ACBOS</t>
  </si>
  <si>
    <t>1MC07-CEK-IM-DAT-CS07_CL14-600183</t>
  </si>
  <si>
    <t>HS2-00003GEEY</t>
  </si>
  <si>
    <t>1MC07-ASC-CV-FRM-CS07_CL14-000094-ACBOS</t>
  </si>
  <si>
    <t>1MC07-CEK-IM-DAT-CS07_CL14-600179</t>
  </si>
  <si>
    <t>ABT rebar confirmation rqrd. 
5-Mar-24</t>
  </si>
  <si>
    <t>HS2-00003GEEZ</t>
  </si>
  <si>
    <t>1MC07-ASC-CV-FRM-CS07_CL14-000095-ACBOS</t>
  </si>
  <si>
    <t>1MC07-CEK-IM-DAT-CS07_CL14-600180</t>
  </si>
  <si>
    <t>HS2-00003GEF0</t>
  </si>
  <si>
    <t>1MC07-ASC-CV-FRM-CS07_CL14-000096-ACBOS</t>
  </si>
  <si>
    <t>1MC07-CEK-IM-DAT-CS07_CL14-600181</t>
  </si>
  <si>
    <t>HS2-00003H077</t>
  </si>
  <si>
    <t>1MC07-ASC-CV-FRM-CS07_CL14-000106-ACBOS</t>
  </si>
  <si>
    <t>1MC07-CEK-IM-DAT-CS07_CL14-600182</t>
  </si>
  <si>
    <t>HS2-000020CEB</t>
  </si>
  <si>
    <t>CSO-02-3108P</t>
  </si>
  <si>
    <t>1MC06-ASC-UT-FRM-CS03_CL17-000030-ACBOS</t>
  </si>
  <si>
    <t>1MC06-CEK-IM-DAT-CS03_CL17-600042</t>
  </si>
  <si>
    <t xml:space="preserve">HS2-00003GJJR </t>
  </si>
  <si>
    <t>Boddington Cutting Access Stairs CH.115.880</t>
  </si>
  <si>
    <t>1MC07-ASC-CV-FRM-CS07_CL14-000056-ACBOS</t>
  </si>
  <si>
    <t>1MC07-CEK-IM-DAT-CS07_CL14-600173</t>
  </si>
  <si>
    <t>MxmmPrmttdWght &amp; Clarifications.
7/3/24</t>
  </si>
  <si>
    <t>chainage rework 11-Mar-24</t>
  </si>
  <si>
    <t xml:space="preserve">HS2-00003GJJS </t>
  </si>
  <si>
    <t>Boddington Cutting Access Stairs CH.115.930</t>
  </si>
  <si>
    <t>1MC07-ASC-CV-FRM-CS07_CL14-000047-ACBOS</t>
  </si>
  <si>
    <t>1MC07-CEK-IM-DAT-CS07_CL14-600171</t>
  </si>
  <si>
    <t>HS2-00003GJJT</t>
  </si>
  <si>
    <t>Boddington Cutting Access Stairs CH.115.940</t>
  </si>
  <si>
    <t>1MC07-ASC-CV-FRM-CS07_CL14-000050-ACBOS</t>
  </si>
  <si>
    <t>1MC07-CEK-IM-DAT-CS07_CL14-600172</t>
  </si>
  <si>
    <t>HS2-000001436</t>
  </si>
  <si>
    <t>Helmdon Culvert</t>
  </si>
  <si>
    <t>1MC07-CEK-BR-FRM-CS07_CL12-000012</t>
  </si>
  <si>
    <t>1MC07-CEK-IM-DAT-CS07_CL12-600120</t>
  </si>
  <si>
    <t>Wrong sdslp, sent back on 06-Mar-2024</t>
  </si>
  <si>
    <t>HS2-00002YD78</t>
  </si>
  <si>
    <t>SMA/9 GSM-R Compound and Access Road</t>
  </si>
  <si>
    <t>1MC06-ASC-HW-FRM-CS04_CL18-000058-ACBOS</t>
  </si>
  <si>
    <t>1MC06-CEK-IM-DAT-CS04_CL18-600146</t>
  </si>
  <si>
    <t>AnglSlp values incorrect - inconsistent with Sdslp as per DAC_02 KB
6/3/24</t>
  </si>
  <si>
    <t>rvsd 
7-Mar-24</t>
  </si>
  <si>
    <t xml:space="preserve">Mallya, Bharath &lt;bharath.mallya@arcadis.com&gt; </t>
  </si>
  <si>
    <t>HS2-00002YYN2</t>
  </si>
  <si>
    <t>Access to GSM-R Compound Point 33</t>
  </si>
  <si>
    <t>1MC06-ASC-HW-FRM-CS04_CL20-000092-ACBOS</t>
  </si>
  <si>
    <t>1MC06-CEK-IM-DAT-CS04_CL20-600221</t>
  </si>
  <si>
    <t>HS2-00002YZKU</t>
  </si>
  <si>
    <t>GSM-R Compound Point 33</t>
  </si>
  <si>
    <t>1MC06-ASC-HW-FRM-CS04_CL20-000094-ACBOS</t>
  </si>
  <si>
    <t>1MC06-CEK-IM-DAT-CS04_CL20-600220</t>
  </si>
  <si>
    <t>None</t>
  </si>
  <si>
    <t>HS2-00002ZM2B</t>
  </si>
  <si>
    <t>Putlowes GSM-R Compound and Access Road</t>
  </si>
  <si>
    <t>1MC06-ASC-HW-FRM-CS04_CL20-000089-ACBOS</t>
  </si>
  <si>
    <t>1MC06-CEK-IM-DAT-CS04_CL20-600219</t>
  </si>
  <si>
    <t>HS2-000001293</t>
  </si>
  <si>
    <t>Bridleway SBH/19 Overbridge</t>
  </si>
  <si>
    <t>1MC06-CEK-BR-FRM-CS04_CL18-000010</t>
  </si>
  <si>
    <t>1MC06-CEK-IM-DAT-CS04_CL18-600065</t>
  </si>
  <si>
    <t>Confirmations and incomplete GlyMtrl, MxmmPrmttdWght
6/3/24</t>
  </si>
  <si>
    <t>HRFO@COWI.COM</t>
  </si>
  <si>
    <t>HS2-00002CT4Z</t>
  </si>
  <si>
    <t>C2.T.21 Catchment</t>
  </si>
  <si>
    <t>1MC06-ASC-DR-FRM-CS04_CL18-000006-ACBOS</t>
  </si>
  <si>
    <t xml:space="preserve">1MC06-CEK-IM-DAT-CS04_CL18-600080 </t>
  </si>
  <si>
    <t>JSON olace holder changed 8/3/24</t>
  </si>
  <si>
    <t>HS2-00002N7VP</t>
  </si>
  <si>
    <t>Aylesbury Embankment - Ancillary Culvert 060-AC4</t>
  </si>
  <si>
    <t>1MC06-ASC-CV-FRM-CS04_CL18-000033-ACBOS</t>
  </si>
  <si>
    <t>1MC06-CEK-IM-DAT-CS04_CL18-600087</t>
  </si>
  <si>
    <t>Com_type is not as per guidline , send abck on 06th March</t>
  </si>
  <si>
    <t xml:space="preserve">Al Zoubi, Mohamad &lt;mohamad.alzoubi@arcadis.com&gt; </t>
  </si>
  <si>
    <t>HS2-00002N7VQ</t>
  </si>
  <si>
    <t>Aylesbury Embankment - Ancillary Culvert 061-AC1</t>
  </si>
  <si>
    <t>1MC06-ASC-CV-FRM-CS04_CL18-000031-ACBOS</t>
  </si>
  <si>
    <t>1MC06-CEK-IM-DAT-CS04_CL18-600147</t>
  </si>
  <si>
    <t xml:space="preserve">Com_type issues, send back on 6th March </t>
  </si>
  <si>
    <t>offline acbos sent with updated coords. 5-Mar-24</t>
  </si>
  <si>
    <t>Bhattacharya, Ayan &lt;Ayan.Bhattacharya@arcadis.com&gt;</t>
  </si>
  <si>
    <t>HS2-00003B2GJ</t>
  </si>
  <si>
    <t>1MC07-ASC-CV-FRM-CS07_CL12-000107-ACBOS</t>
  </si>
  <si>
    <t>1MC07-CEK-IM-DAT-CS07_CL12-600286</t>
  </si>
  <si>
    <t>reba confirmations / identical chainages
7/3/24</t>
  </si>
  <si>
    <t>HS2-00002CTA0</t>
  </si>
  <si>
    <t>Cowley Embankment Security Fence Line</t>
  </si>
  <si>
    <t>1MC06-ASC-CV-FRM-CS06_CL10-000032-ACBOS</t>
  </si>
  <si>
    <t xml:space="preserve">1MC06-CEK-IM-DAT-CS06_CL10-600062 </t>
  </si>
  <si>
    <t xml:space="preserve">None  </t>
  </si>
  <si>
    <t>HS2-00002CTA4</t>
  </si>
  <si>
    <t>Twyford Cutting Boundary/Perimeter Fence Line</t>
  </si>
  <si>
    <t>1MC06-ASC-CV-FRM-CS06_CL10-000028-ACBOS</t>
  </si>
  <si>
    <t xml:space="preserve">1MC06-CEK-IM-DAT-CS06_CL10-600066 </t>
  </si>
  <si>
    <t>HS2-00002CTA6</t>
  </si>
  <si>
    <t>Twyford Cutting Security Fence Line</t>
  </si>
  <si>
    <t>1MC06-ASC-CV-FRM-CS06_CL10-000035-ACBOS</t>
  </si>
  <si>
    <t xml:space="preserve">1MC06-CEK-IM-DAT-CS06_CL10-600099 </t>
  </si>
  <si>
    <t>HS2-00002CT9Y</t>
  </si>
  <si>
    <t>Cowley Embankment Boundary/Perimeter Fence Line</t>
  </si>
  <si>
    <t>1MC06-ASC-CV-FRM-CS06_CL10-000026-ACBOS</t>
  </si>
  <si>
    <t>1MC06-CEK-IM-DAT-CS06_CL10-600060</t>
  </si>
  <si>
    <t>HS2-000033GP3</t>
  </si>
  <si>
    <t>Clean Water Pipe CFA_13_08</t>
  </si>
  <si>
    <t>1MC06-CEK-UT-FRM-CS06_CL10-600014</t>
  </si>
  <si>
    <t>1MC06-CEK-IM-DAT-CS06_CL10-600208</t>
  </si>
  <si>
    <t>few confirmations / some non integer where integer required.
8/3/24</t>
  </si>
  <si>
    <t>UFDR 222.B</t>
  </si>
  <si>
    <t>HS2-0000245Z8</t>
  </si>
  <si>
    <t>CSO-03-6201</t>
  </si>
  <si>
    <t>1MC06-ASC-UT-FRM-CS06_CL21-000033-ACBOS</t>
  </si>
  <si>
    <t>1MC06-CEK-IM-DAT-CS06_CL21-600024</t>
  </si>
  <si>
    <t>224.F</t>
  </si>
  <si>
    <t xml:space="preserve">HS2-000020CH8 </t>
  </si>
  <si>
    <t>CSO-04-1301P</t>
  </si>
  <si>
    <t>1MC06-ASC-UT-FRM-CS06_CL22-000028-ACBOS</t>
  </si>
  <si>
    <t xml:space="preserve">1MC06-CEK-IM-DAT-CS06_CL22-600106 </t>
  </si>
  <si>
    <t xml:space="preserve">White, Nick &lt;Nicholas.White@arcadis.com&gt; </t>
  </si>
  <si>
    <t>UFDR 232.C</t>
  </si>
  <si>
    <t>HS2-000020CJE</t>
  </si>
  <si>
    <t>CSO-04-3124</t>
  </si>
  <si>
    <t>1MC07-ASC-UT-FRM-CS07_CL26-000027-ACBOS</t>
  </si>
  <si>
    <t>1MC07-CEK-IM-DAT-CS07_CL26-600034</t>
  </si>
  <si>
    <t xml:space="preserve">Lokhande, Juilee &lt;juilee.lokhande@arcadis.com&gt; </t>
  </si>
  <si>
    <t>HS2-000020CJF</t>
  </si>
  <si>
    <t>CSO-04-3113</t>
  </si>
  <si>
    <t>1MC07-ASC-UT-FRM-CS07_CL26-000025-ACBOS</t>
  </si>
  <si>
    <t>1MC07-CEK-IM-DAT-CS07_CL26-600025</t>
  </si>
  <si>
    <t>HS2-00002FEA3</t>
  </si>
  <si>
    <t>C23-109-0003</t>
  </si>
  <si>
    <t>1MC07-ASC-UT-FRM-CS07_CL26-000029-ACBOS</t>
  </si>
  <si>
    <t>1MC07-CEK-IM-DAT-CS07_CL26-600070</t>
  </si>
  <si>
    <t>UFDR 204.E</t>
  </si>
  <si>
    <t>HS2-000020CEE</t>
  </si>
  <si>
    <t>CSO-02-2201 (SGN)</t>
  </si>
  <si>
    <t>1MC06-ASC-UT-FRM-CS03_CL17-000022-ACBOS</t>
  </si>
  <si>
    <t xml:space="preserve">1MC06-CEK-IM-DAT-CS03_CL17-600043 </t>
  </si>
  <si>
    <t>Old Schema used
all chainges identical / reduced attribution 3rd party</t>
  </si>
  <si>
    <t xml:space="preserve">Anthony Payne &lt;aype@cowi.com&gt; </t>
  </si>
  <si>
    <t>HS2-000020CEF</t>
  </si>
  <si>
    <t>CSO-02-3300 (Vodafone)</t>
  </si>
  <si>
    <t>1MC06-ASC-UT-FRM-CS03_CL17-000023-ACBOS</t>
  </si>
  <si>
    <t xml:space="preserve">1MC06-CEK-IM-DAT-CS03_CL17-600045 </t>
  </si>
  <si>
    <t>HS2-000020CEG</t>
  </si>
  <si>
    <t>CSO-02-3109 (BT Openreach)</t>
  </si>
  <si>
    <t>1MC06-ASC-UT-FRM-CS03_CL17-000024-ACBOS</t>
  </si>
  <si>
    <t xml:space="preserve">1MC06-CEK-IM-DAT-CS03_CL17-600046 </t>
  </si>
  <si>
    <t>HS2-000020CEH</t>
  </si>
  <si>
    <t>CSO-02-3110 (BT Openreach)</t>
  </si>
  <si>
    <t>1MC06-ASC-UT-FRM-CS03_CL17-000025-ACBOS</t>
  </si>
  <si>
    <t xml:space="preserve">1MC06-CEK-IM-DAT-CS03_CL17-600044 </t>
  </si>
  <si>
    <t>HS2-00003GEES</t>
  </si>
  <si>
    <t>Boddington Cutting (Banbury Road OB) 116 - DC1</t>
  </si>
  <si>
    <t>1MC07-ASC-CV-FRM-CS07_CL14-000093-ACBOS</t>
  </si>
  <si>
    <t>1MC07-CEK-IM-DAT-CS07_CL14-600184</t>
  </si>
  <si>
    <t>HS2-00003GEET</t>
  </si>
  <si>
    <t>Boddington Cutting (Banbury Road OB) 115 - DC2</t>
  </si>
  <si>
    <t>1MC07-ASC-CV-FRM-CS07_CL14-000091-ACBOS</t>
  </si>
  <si>
    <t>1MC07-CEK-IM-DAT-CS07_CL14-600185</t>
  </si>
  <si>
    <t>HS2-00003GEEU</t>
  </si>
  <si>
    <t xml:space="preserve"> Boddington Cutting (Banbury Road OB) 115 - DC3</t>
  </si>
  <si>
    <t>1MC07-ASC-CV-FRM-CS07_CL14-000092-ACBOS</t>
  </si>
  <si>
    <t>1MC07-CEK-IM-DAT-CS07_CL14-600186</t>
  </si>
  <si>
    <t>204.2-1</t>
  </si>
  <si>
    <t>HS2-000001025</t>
  </si>
  <si>
    <t>Stoke Mandeville South Embankment</t>
  </si>
  <si>
    <t>1MC06-ASC-GT-FRM-CS03_CL17-000001-ACBOS</t>
  </si>
  <si>
    <t>P08</t>
  </si>
  <si>
    <t>1MC06-CEK-IM-DAT-CS03_CL17-600001</t>
  </si>
  <si>
    <t>HS2-00002F0X2</t>
  </si>
  <si>
    <t>Stoke Mandeville South Embankment Landscape Earthworks</t>
  </si>
  <si>
    <t>1MC06-ASC-GT-FRM-CS03_CL17-000004-ACBOS</t>
  </si>
  <si>
    <t>1MC06-CEK-IM-DAT-CS03_CL17-600022</t>
  </si>
  <si>
    <t>HS2-00002CTJD</t>
  </si>
  <si>
    <t>Boddington Cutting Boundary/Perimeter Fence Line</t>
  </si>
  <si>
    <t>1MC07-ASC-CV-FRM-CS07_CL14-000005-ACBOS</t>
  </si>
  <si>
    <t>1MC07-CEK-IM-DAT-CS07_CL14-600003</t>
  </si>
  <si>
    <t>Old Schema used
CM_CRT &amp; Chg using P04.</t>
  </si>
  <si>
    <t>HS2-00002CTJE</t>
  </si>
  <si>
    <t>Boddington Cutting Security Fence Line</t>
  </si>
  <si>
    <t>1MC07-ASC-CV-FRM-CS07_CL14-000008-ACBOS</t>
  </si>
  <si>
    <t>1MC07-CEK-IM-DAT-CS07_CL14-600006</t>
  </si>
  <si>
    <t>HS2-000020357</t>
  </si>
  <si>
    <t>The Green Highway Realignment</t>
  </si>
  <si>
    <t>1MC06-ASC-HW-FRM-CS06_CL10-000012-ACBOS</t>
  </si>
  <si>
    <t>1MC06-CEK-IM-DAT-CS06_CL10-600020</t>
  </si>
  <si>
    <t>send feedback on missing attributes, 0's and null on 11-Mar-2024</t>
  </si>
  <si>
    <t>1MC06-CEK-IM-DAT-CS06_CL10-600029</t>
  </si>
  <si>
    <t>HS2-000020NLY</t>
  </si>
  <si>
    <t>Chetwode ATS Access Road and Maintenance Access Road to Pond (P-RAI-0846)</t>
  </si>
  <si>
    <t>1MC06-ASC-HW-FRM-CS06_CL10-000008-ACBOS</t>
  </si>
  <si>
    <t>1MC06-CEK-IM-DAT-CS06_CL10-600026</t>
  </si>
  <si>
    <t>send queries regaring 0's, blank and missing attribute on 11-Mar-2024</t>
  </si>
  <si>
    <t>1MC06-CEK-IM-DAT-CS06_CL10-600027</t>
  </si>
  <si>
    <t>HS2-000020NLZ</t>
  </si>
  <si>
    <t>Footpath CHW/18 Accommodation Access Realignment</t>
  </si>
  <si>
    <t>1MC06-ASC-HW-FRM-CS06_CL10-900022-ACBOS</t>
  </si>
  <si>
    <t>Send queries on 0's, null, missing attribute on 11-March-2024</t>
  </si>
  <si>
    <t>HS2-00002QH92</t>
  </si>
  <si>
    <t>Footpath CHW/18 Diversion</t>
  </si>
  <si>
    <t>1MC06-ASC-HW-FRM-CS06_CL10-000019-ACBOS</t>
  </si>
  <si>
    <t>Send Queires on Blank, 0's and null on 11-Mar-2024</t>
  </si>
  <si>
    <t>HS2-00002N7W7</t>
  </si>
  <si>
    <t>Twyford Cutting - Ancillary Culvert 083-AC1</t>
  </si>
  <si>
    <t>1MC06-ASC-DR-FRM-CS06_CL10-000075-ACBOS</t>
  </si>
  <si>
    <t>1MC06-CEK-IM-DAT-CS06_CL10-600050</t>
  </si>
  <si>
    <t>some values set to Please choose , 2 com _typ incorrect.
Some 0 value confirmations rqrd.
12/3/24</t>
  </si>
  <si>
    <t xml:space="preserve">GOIMARD Thomas &lt;thomas.goimard@setec.com&gt; </t>
  </si>
  <si>
    <t>HS2-000032217</t>
  </si>
  <si>
    <t>Twyford Cutting - Ancillary Culvert 083 - AC2</t>
  </si>
  <si>
    <t>1MC06-ASC-DR-FRM-CS06_CL10-000073-ACBOS</t>
  </si>
  <si>
    <t>1MC06-CEK-IM-DAT-CS06_CL10-600135</t>
  </si>
  <si>
    <t>some values set to Please choose , Some 0 value confirmations rqrd.
12/3/24</t>
  </si>
  <si>
    <t xml:space="preserve">UFDR 230.B </t>
  </si>
  <si>
    <t>HS2-000020CJA</t>
  </si>
  <si>
    <t>CSO-04-1321</t>
  </si>
  <si>
    <t>1MC07-ASC-UT-FRM-CS07_CL26-000004-ACBOS</t>
  </si>
  <si>
    <t>1MC07-CEK-IM-DAT-CS07_CL26-600076</t>
  </si>
  <si>
    <t xml:space="preserve">Varma, Srinivasa &lt;srinivasa.varma@arcadis.com&gt; </t>
  </si>
  <si>
    <t>HS2-000025B2C</t>
  </si>
  <si>
    <t>MPDT - Greatworth Green Tunnel South Portal Building - Architectural Model</t>
  </si>
  <si>
    <t>1MC07-CEK-AR-FRM-CS07_CL25-600002</t>
  </si>
  <si>
    <t>1MC07-CEK-IM-DAT-CS07_CL25-600057</t>
  </si>
  <si>
    <t>Done. No Issues</t>
  </si>
  <si>
    <t xml:space="preserve">Metrics fail to match Smartforms. 1-May-24
</t>
  </si>
  <si>
    <t>File c hecked. Loaded to SQL</t>
  </si>
  <si>
    <t>shashank.bs@arcadis.com</t>
  </si>
  <si>
    <t>Greatworth Green Tunnel South Portal Building - External Works MPDT</t>
  </si>
  <si>
    <t>1MC07-CEK-CV-FRM-CS07_CL25-000008</t>
  </si>
  <si>
    <t>Com_typs - incorrect 29/4/24</t>
  </si>
  <si>
    <t>rev 3.0 file exported.
There is a 4.1 minor rev live but POC on AL</t>
  </si>
  <si>
    <t>Greatworth Green Tunnel South Portal Building - Structures MPDT</t>
  </si>
  <si>
    <t xml:space="preserve">1MC07-ASC-CV-FRM-CS07-000001-ACBOS </t>
  </si>
  <si>
    <t>Greatworth Green Tunnel South Portal Building - Electrical CMS MPDT</t>
  </si>
  <si>
    <t>1MC07-CEK-EL-FRM-CS07_CL25-000006</t>
  </si>
  <si>
    <t>Greatworth Green Tunnel South Portal Building - Electrical External MPDT</t>
  </si>
  <si>
    <t>1MC07-CEK-EL-FRM-CS07_CL25-000007</t>
  </si>
  <si>
    <t>Greatworth Green Tunnel South Portal Building - Electrical Lighting MPDT</t>
  </si>
  <si>
    <t>1MC07-CEK-EL-FRM-CS07_CL25-000008</t>
  </si>
  <si>
    <t>Greatworth Green Tunnel South Portal Building - Electrical Lightning and Earthing MPDT</t>
  </si>
  <si>
    <t>1MC07-CEK-EL-FRM-CS07_CL25-000009</t>
  </si>
  <si>
    <t>Greatworth Green Tunnel South Portal Building - Electrical Small Power MPDT</t>
  </si>
  <si>
    <t>1MC07-CEK-EL-FRM-CS07_CL25-000010</t>
  </si>
  <si>
    <t>Greatworth Green Tunnel South Portal Building - Fire Detection and Alarm MPDT</t>
  </si>
  <si>
    <t>1MC07-CEK-FI-FRM-CS07_CL25-000004</t>
  </si>
  <si>
    <t>Greatworth Green Tunnel South Portal Building - Fire Gas Suppression MPDT</t>
  </si>
  <si>
    <t>1MC07-CEK-FI-FRM-CS07_CL25-000005</t>
  </si>
  <si>
    <t>Greatworth Green Tunnel South Portal Building - Fire Hydrant System MPDT</t>
  </si>
  <si>
    <t>1MC07-CEK-FI-FRM-CS07_CL25-000006</t>
  </si>
  <si>
    <t>Greatworth Green Tunnel South Portal Building - Mechanical Ventilation MPDT</t>
  </si>
  <si>
    <t>1MC07-CEK-ME-FRM-CS07_CL25-000004</t>
  </si>
  <si>
    <t>Greatworth Green Tunnel South Portal Building - Public Health Above Ground Drainage MPDT</t>
  </si>
  <si>
    <t>1MC07-CEK-ME-FRM-CS07_CL25-000005</t>
  </si>
  <si>
    <t>Greatworth Green Tunnel South Portal Building - Mechanical Heating and Cooling MPDT</t>
  </si>
  <si>
    <t>1MC07-CEK-ME-FRM-CS07_CL25-000006</t>
  </si>
  <si>
    <t>Greatworth Green Tunnel South Portal Building - Telecom Security MPDT</t>
  </si>
  <si>
    <t xml:space="preserve">1MC07-CEK-RC-FRM-CS07_CL25-000006 </t>
  </si>
  <si>
    <t>missing SnakeGrids</t>
  </si>
  <si>
    <t>HS2-00002CTK9</t>
  </si>
  <si>
    <t>Ladbroke Watercourse Diversion</t>
  </si>
  <si>
    <t>1MC07-ASC-DR-FRM-CS07_CL24-000053-ACBOS</t>
  </si>
  <si>
    <t>1MC07-CEK-IM-DAT-CS07_CL24-600044</t>
  </si>
  <si>
    <t>NSW category has no data.
101 expected component
91 in Acbos
10 NSW missing.
Other than that everything else is perfect.</t>
  </si>
  <si>
    <t>Puri, Anna &lt;anamika.puri@wsp.com&gt;</t>
  </si>
  <si>
    <t>HS2-000001040</t>
  </si>
  <si>
    <t>Quainton Cutting  Earthworks</t>
  </si>
  <si>
    <t>1MC06-ASC-GT-FRM-CS05-000010-ACBOS</t>
  </si>
  <si>
    <t>1MC06-CEK-IM-DAT-CS05-600098</t>
  </si>
  <si>
    <t>ACBOS is not completed with PCRA, send back on 13-Mar-2024</t>
  </si>
  <si>
    <t>farah.mattoussi@setec.com</t>
  </si>
  <si>
    <t>HS2-00002BVGE</t>
  </si>
  <si>
    <t>Quainton Cutting Mitigation Earthworks</t>
  </si>
  <si>
    <t>1MC06-ASC-GT-FRM-CS05-000013-ACBOS</t>
  </si>
  <si>
    <t>1MC06-CEK-IM-DAT-CS05-600095</t>
  </si>
  <si>
    <t>Multiple observations, send back on 13-Mar-2024</t>
  </si>
  <si>
    <t>HS2-00003H075</t>
  </si>
  <si>
    <t xml:space="preserve">ACBOS - Boddington Cutting (Banbury Road OB) 115 - DC4 </t>
  </si>
  <si>
    <t>1MC07-ASC-CV-FRM-CS07_CL14-000104-ACBOS</t>
  </si>
  <si>
    <t>1MC07-CEK-IM-DAT-CS07_CL14-600187</t>
  </si>
  <si>
    <t>HS2-00003H076</t>
  </si>
  <si>
    <t>ACBOS - Boddington Cutting (Banbury Road OB) 115 - DC5</t>
  </si>
  <si>
    <t>1MC07-ASC-CV-FRM-CS07_CL14-000105-ACBOS</t>
  </si>
  <si>
    <t>1MC07-CEK-IM-DAT-CS07_CL14-600188</t>
  </si>
  <si>
    <t>HS2-00002BVN8</t>
  </si>
  <si>
    <t>C3.L.73 Catchment</t>
  </si>
  <si>
    <t>1MC07-CEK-DR-FRM-CS07_CL23-000009</t>
  </si>
  <si>
    <t>YES</t>
  </si>
  <si>
    <t>1MC07-CEK-IM-DAT-CS07_CL24-600055</t>
  </si>
  <si>
    <t>HS2-00002CTK3</t>
  </si>
  <si>
    <t>C3.T.71 Catchment</t>
  </si>
  <si>
    <t xml:space="preserve">1MC07-ASC-DR-FRM-CS07_CL23-000005-ACBOS </t>
  </si>
  <si>
    <t>1MC07-CEK-IM-DAT-CS07_CL23-600030</t>
  </si>
  <si>
    <t>incorrect JSON placeholder corrected 22-Mar-24</t>
  </si>
  <si>
    <t xml:space="preserve">HS2-00002CW0X </t>
  </si>
  <si>
    <t>Footpath CHW/18 and green Road Closure Drainage System</t>
  </si>
  <si>
    <t>1MC06-ASC-DR-FRM-CS06_CL10-000018-ACBOS</t>
  </si>
  <si>
    <t>1MC06-CEK-IM-DAT-CS06_CL10-600009</t>
  </si>
  <si>
    <t>HS2-0000386U9</t>
  </si>
  <si>
    <t>82-SL1 Cowley Embankment Vehicular Bridge - Earthworks Transition - 3D model</t>
  </si>
  <si>
    <t>1MC06-ASC-BR-FRM-CS06_CL10-000026-ACBOS</t>
  </si>
  <si>
    <t>1MC06-CEK-IM-DAT-CS06_CL10-600205</t>
  </si>
  <si>
    <t>wrong sdslp format,  comas instead of dots. Send back on 18th Mar 2024</t>
  </si>
  <si>
    <t xml:space="preserve">MARQUES GOMES Barbara &lt;barbara.marquesgomes@setec.com&gt; </t>
  </si>
  <si>
    <t>HS2-0000386UA</t>
  </si>
  <si>
    <t>82-SL2 Cowley Embankment Pedestrian Bridge - Earthworks Transition - 3D model</t>
  </si>
  <si>
    <t>1MC06-ASC-BR-FRM-CS06_CL10-000029-ACBOS</t>
  </si>
  <si>
    <t>1MC06-CEK-IM-DAT-CS06_CL10-600207</t>
  </si>
  <si>
    <t>wrong sdslp format,  Send back on 18th Mar 2024</t>
  </si>
  <si>
    <t>HS2-00002BVGC</t>
  </si>
  <si>
    <t>1MC06-ASC-DR-FRM-CS05-000004-ACBOS</t>
  </si>
  <si>
    <t>1MC06-CEK-IM-DAT-CS05-600094</t>
  </si>
  <si>
    <t>Few queries, send file on 15-Mar-2024</t>
  </si>
  <si>
    <t>HS2-00002CTK4</t>
  </si>
  <si>
    <t>Radbourne ATS Access Road</t>
  </si>
  <si>
    <t>1MC07-ASC-HW-FRM-CS07_CL23-000040-ACBOS</t>
  </si>
  <si>
    <t>1MC07-CEK-IM-DAT-CS07_CL23-600031</t>
  </si>
  <si>
    <t>HS2-00002CT76</t>
  </si>
  <si>
    <t>C2.T.49 Catchment</t>
  </si>
  <si>
    <t>1MC06-ASC-DR-FRM-CS05-000026-ACBOS</t>
  </si>
  <si>
    <t>1MC06-CEK-IM-DAT-CS05-600122</t>
  </si>
  <si>
    <t>send back with queries on 18th Mar 2024</t>
  </si>
  <si>
    <t>HS2-000020CJH</t>
  </si>
  <si>
    <t>CSO-04-6107</t>
  </si>
  <si>
    <t>1MC07-ASC-UT-FRM-CS07_CL26-000021-ACBOS</t>
  </si>
  <si>
    <t>1MC07-CEK-IM-DAT-CS07_CL26-600027</t>
  </si>
  <si>
    <t>Lokhande, Juilee &lt;juilee.lokhande@arcadis.com&gt;</t>
  </si>
  <si>
    <t>HS2-000020359</t>
  </si>
  <si>
    <t>Greatworth Park Access Reinstatement</t>
  </si>
  <si>
    <t>1MC07-ASC-HW-FRM-CS07_CL25-000020-ACBOS</t>
  </si>
  <si>
    <t>1MC07-CEK-IM-DAT-CS07_CL25-600040</t>
  </si>
  <si>
    <t>wronf Angle slope, send back on 19th March</t>
  </si>
  <si>
    <t>HS2-00002CTF7</t>
  </si>
  <si>
    <t>Footpath AN39 Reinstatement</t>
  </si>
  <si>
    <t>1MC07-ASC-HW-FRM-CS07_CL25-000028-ACBOS</t>
  </si>
  <si>
    <t>1MC07-CEK-IM-DAT-CS07_CL25-600001</t>
  </si>
  <si>
    <t>HS2-00002CTF8</t>
  </si>
  <si>
    <t>Footpath AN4 Reinstatement</t>
  </si>
  <si>
    <t>1MC07-ASC-HW-FRM-CS07_CL25-000029-ACBOS</t>
  </si>
  <si>
    <t>1MC07-CEK-IM-DAT-CS07_CL25-600002</t>
  </si>
  <si>
    <t>HS2-000020CEC</t>
  </si>
  <si>
    <t>CSO-02-1207 (UKPN)</t>
  </si>
  <si>
    <t>1MC06-ASC-UT-FRM-CS03_CL17-000017-ACBOS</t>
  </si>
  <si>
    <t>1MC06-CEK-IM-DAT-CS03_CL17-600041</t>
  </si>
  <si>
    <t>Few queries, and JSON place holder is missing. Send back on 20th Mar</t>
  </si>
  <si>
    <t>HS2-000037830</t>
  </si>
  <si>
    <t>Ladbroke Cutting Ancillary Pipe Culvert</t>
  </si>
  <si>
    <t>1MC07-ASC-CV-FRM-CS07_CL24-000057-ACBOS</t>
  </si>
  <si>
    <t>1MC07-CEK-IM-DAT-CS07_CL24-600114</t>
  </si>
  <si>
    <t>HS2-00002CT4N</t>
  </si>
  <si>
    <t>C2.T.18 Catchment</t>
  </si>
  <si>
    <t>1MC06-ASC-DR-FRM-CS03_CL17-000006-ACBOS</t>
  </si>
  <si>
    <t>1MC06-CEK-IM-DAT-CS03_CL17-600009</t>
  </si>
  <si>
    <t>Sdslp and other issues. Send back on 20th March</t>
  </si>
  <si>
    <t>leomel.ramos@arcadis.com</t>
  </si>
  <si>
    <t>HS2-00002CT4P</t>
  </si>
  <si>
    <t>C2.T.20 Catchment</t>
  </si>
  <si>
    <t>1MC06-ASC-DR-FRM-CS03_CL17-000007-ACBOS</t>
  </si>
  <si>
    <t>1MC06-CEK-IM-DAT-CS03_CL17-600008</t>
  </si>
  <si>
    <t>Wrong Com Type  and other issues, send back on 20th March</t>
  </si>
  <si>
    <t>HS2-000030TD4</t>
  </si>
  <si>
    <t>Stoke Mandeville South Embankment Load Transfer Platform (North)</t>
  </si>
  <si>
    <t>1MC06-ASC-GT-FRM-CS03_CL17-000010-ACBOS</t>
  </si>
  <si>
    <t>1MC06-CEK-IM-DAT-CS03_CL17-600130</t>
  </si>
  <si>
    <t>Wrong Com Type, send back on 20th March</t>
  </si>
  <si>
    <t xml:space="preserve">Lasisi, Adewole &lt;adewole.lasisi@arcadis.com&gt; </t>
  </si>
  <si>
    <t>HS2-000030TD5</t>
  </si>
  <si>
    <t>Stoke Mandeville South Embankment Load Transfer Platform (South)</t>
  </si>
  <si>
    <t>1MC06-ASC-GT-FRM-CS03_CL17-000012-ACBOS</t>
  </si>
  <si>
    <t>1MC06-CEK-IM-DAT-CS03_CL17-600131</t>
  </si>
  <si>
    <t>HS2-000032216</t>
  </si>
  <si>
    <t xml:space="preserve">Maintenance Access Road to Switch and Crossing MS2.11 </t>
  </si>
  <si>
    <t>1MC07-ASC-HW-FRM-CS07_CL23-000046-ACBOS</t>
  </si>
  <si>
    <t>1MC07-CEK-IM-DAT-CS07_CL23-600077</t>
  </si>
  <si>
    <t>Wrong UAID_1, send back 20th March</t>
  </si>
  <si>
    <t>HS2-00002N7UD</t>
  </si>
  <si>
    <t>Greatworth Green Tunnel Group - Ancillary Culvert 102-AC1</t>
  </si>
  <si>
    <t>1MC07-ASC-CV-FRM-CS07_CL25-000006-ACBOS</t>
  </si>
  <si>
    <t>1MC07-CEK-IM-DAT-CS07_CL25-600059</t>
  </si>
  <si>
    <t>Mtrl / GdMT error on one L3, send back on 21-Mar-2024</t>
  </si>
  <si>
    <t>HS2-00002EK6X</t>
  </si>
  <si>
    <t>Marsh Lane Radio Compound UTX</t>
  </si>
  <si>
    <t>1MC06-ASC-CV-FRM-CS04_CL18-000045-ACBOS</t>
  </si>
  <si>
    <t xml:space="preserve">1MC06-CEK-IM-DAT-CS04_CL18-600032 </t>
  </si>
  <si>
    <t>surendar.loganathan@arcadis.com</t>
  </si>
  <si>
    <t>HS2-00002Y0AR</t>
  </si>
  <si>
    <t>Marsh Lane Perturbation Crossover UTX</t>
  </si>
  <si>
    <t>1MC06-ASC-CV-FRM-CS04_CL18-000068-ACBOS</t>
  </si>
  <si>
    <t>1MC06-CEK-IM-DAT-CS04_CL18-600148</t>
  </si>
  <si>
    <t>HS2-00002N7UC</t>
  </si>
  <si>
    <t>Greatworth North Cutting Group - Ancillary Culvert 101-AC4</t>
  </si>
  <si>
    <t>1MC07-ASC-CV-FRM-CS07_CL12-000044-ACBOS</t>
  </si>
  <si>
    <t>1MC07-CEK-IM-DAT-CS07_CL12-600280</t>
  </si>
  <si>
    <t>precast rebar - DT have identified missing values.
Mtrl / GdMt mismatch found in ACBOS Dac check 
21-mar-24</t>
  </si>
  <si>
    <t>Graeme Millen &lt;graeme.millen@fairhurst.co.uk&gt;</t>
  </si>
  <si>
    <t>HS2-00002EK7K</t>
  </si>
  <si>
    <t>Greatworth Green Tunnel South Portal UTX</t>
  </si>
  <si>
    <t>1MC07-ASC-CV-FRM-CS07_CL12-000049-ACBOS</t>
  </si>
  <si>
    <t>1MC07-CEK-IM-DAT-CS07_CL12-600013</t>
  </si>
  <si>
    <t>Com_type issues and other isses, send back on 21-Mar-2024</t>
  </si>
  <si>
    <t>Send back again as Com_type is not updated  on 22-Mar-2024</t>
  </si>
  <si>
    <t>DT have realised about identical component chainages - reworking ACBOS</t>
  </si>
  <si>
    <t>Srtfrms metrics out by one UTD asset</t>
  </si>
  <si>
    <t>Salazar, Dana &lt;dana.salazar@arcadis.com&gt;</t>
  </si>
  <si>
    <t>HS2-000020NL1</t>
  </si>
  <si>
    <t>Field Access track (Off West Street)</t>
  </si>
  <si>
    <t>1MC06-ASC-HW-FRM-CS06_CL09-000023-ACBOS</t>
  </si>
  <si>
    <t>1MC06-CEK-IM-DAT-CS06_CL09-600102</t>
  </si>
  <si>
    <t>Dt confirm omission in teams call</t>
  </si>
  <si>
    <t xml:space="preserve">PraveenReddy.Yaruva@arcadis.com&gt; </t>
  </si>
  <si>
    <t>HS2-000020RM2</t>
  </si>
  <si>
    <t>West Street Realignment</t>
  </si>
  <si>
    <t>1MC06-ASC-HW-FRM-CS06_CL09-000022-ACBOS</t>
  </si>
  <si>
    <t>1MC06-CEK-IM-DAT-CS06_CL09-600100</t>
  </si>
  <si>
    <t>2 NetVolumes need to be set to non zero.
0.0001 would suffice.</t>
  </si>
  <si>
    <t>HS2-000020356</t>
  </si>
  <si>
    <t>Sewage Works Accomodation and Pond Access Road</t>
  </si>
  <si>
    <t xml:space="preserve">1MC06-ASC-HW-FRM-CS06_CL09-000024-ACBOS </t>
  </si>
  <si>
    <t>1MC06-CEK-IM-DAT-CS06_CL09-600156</t>
  </si>
  <si>
    <t>Wrong CM_CRT, send back on 22nd March 2024</t>
  </si>
  <si>
    <t xml:space="preserve">HS2-00002EK71 </t>
  </si>
  <si>
    <t xml:space="preserve"> Thame Valley North Viaduct Radio Compound UTX</t>
  </si>
  <si>
    <t>1MC06-ASC-CV-FRM-CS04_CL19-000014-ACBOS</t>
  </si>
  <si>
    <t>1MC06-CEK-IM-DAT-CS04_CL19-600015</t>
  </si>
  <si>
    <t xml:space="preserve">veerabhadraswamy.sp@arcadis.com&gt; </t>
  </si>
  <si>
    <t xml:space="preserve">HS2-00002EK72 </t>
  </si>
  <si>
    <t xml:space="preserve"> Putlowes Rail System Compound (ATS) UTX</t>
  </si>
  <si>
    <t>1MC06-ASC-CV-FRM-CS04_CL20-000047-ACBOS</t>
  </si>
  <si>
    <t>1MC06-CEK-IM-DAT-CS04_CL20-600005</t>
  </si>
  <si>
    <t xml:space="preserve">HS2-00002EK73 </t>
  </si>
  <si>
    <t>Briar Hill Farm Radio Compound UTX</t>
  </si>
  <si>
    <t>1MC06-ASC-CV-FRM-CS04_CL20-000020-ACBOS</t>
  </si>
  <si>
    <t>1MC06-CEK-IM-DAT-CS04_CL20-600002</t>
  </si>
  <si>
    <t>HS2-00003H6PG</t>
  </si>
  <si>
    <t>Ladbroke Cutting Ancillary Pipe Culvert 2</t>
  </si>
  <si>
    <t>1MC07-ASC-CV-FRM-CS07_CL24-000066-ACBOS</t>
  </si>
  <si>
    <t>1MC07-CEK-IM-DAT-CS07_CL24-600119</t>
  </si>
  <si>
    <t>few odd value numbers. 1E+20 .</t>
  </si>
  <si>
    <t>HS2-00002CTK5</t>
  </si>
  <si>
    <t>Ladbroke Grove Cutting Boundary Fence</t>
  </si>
  <si>
    <t>1MC07-ASC-CV-FRM-CS07_CL23-000059-ACBOS</t>
  </si>
  <si>
    <t>1MC07-CEK-IM-DAT-CS07_CL23-600028</t>
  </si>
  <si>
    <t>all GAT class UAID_2 incorrect
22-Mar-24</t>
  </si>
  <si>
    <t>UAID_2 still incorfect sent back 26/3/24</t>
  </si>
  <si>
    <t>DT have asked for HOLD as design change for fencing underway
5/5/24</t>
  </si>
  <si>
    <t>SmartFroms mismatch
15-4-24</t>
  </si>
  <si>
    <t>HS2-00002CTK6</t>
  </si>
  <si>
    <t>Ladbroke Grove Cutting Security Fence Line - Security Fence</t>
  </si>
  <si>
    <t>1MC07-ASC-CV-FRM-CS07_CL23-000099-ACBOS</t>
  </si>
  <si>
    <t>1MC07-CEK-IM-DAT-CS07_CL23-600029</t>
  </si>
  <si>
    <t>com_typs</t>
  </si>
  <si>
    <t>HS2-00002N7X2</t>
  </si>
  <si>
    <t>Radstone Road Ancillary Culvert 097-AC2</t>
  </si>
  <si>
    <t>1MC07-CEK-BR-FRM-CS07_CL12-600007</t>
  </si>
  <si>
    <t>1MC07-CEK-IM-DAT-CS07_CL12-600047</t>
  </si>
  <si>
    <t>old schema, some confirmations needed
25/3/24</t>
  </si>
  <si>
    <t>Old schema is not valid for post L3 - 28/03/2024</t>
  </si>
  <si>
    <t>couple of odd zero values for Lgnth
22-Mar-24</t>
  </si>
  <si>
    <t>25/3/24 - DT confirm omissions are intentional</t>
  </si>
  <si>
    <t>1MC06-CEK-IM-DAT-CS06_CL10-600062</t>
  </si>
  <si>
    <t>HS2-00002Y0AT</t>
  </si>
  <si>
    <t>Bicester Road Embankment No.1 Ditch Slab</t>
  </si>
  <si>
    <t>1MC06-ASC-CV-FRM-CS04_CL20-000071-ACBOS</t>
  </si>
  <si>
    <t>1MC06-CEK-IM-DAT-CS04_CL20-600236</t>
  </si>
  <si>
    <t>placeholders - incorrectly named.
CM_ICI set as yes
rebar confirmations
25/3/24</t>
  </si>
  <si>
    <t>DT asked for priority
27-Mar-24</t>
  </si>
  <si>
    <t xml:space="preserve">Mortazavi, Shahed &lt;shahed.mortazavi@arcadis.com&gt; </t>
  </si>
  <si>
    <t>HS2-00002Y479</t>
  </si>
  <si>
    <t>Bicester Road Embankment No.2 Ditch Slab</t>
  </si>
  <si>
    <t>1MC06-ASC-CV-FRM-CS04_CL20-000072-ACBOS</t>
  </si>
  <si>
    <t xml:space="preserve">1MC06-CEK-IM-DAT-CS04_CL20-600237 </t>
  </si>
  <si>
    <t>placeholders - incorrectly named.
rebar confirmations
25/3/24</t>
  </si>
  <si>
    <t>UFDR 230.C</t>
  </si>
  <si>
    <t>HS2-000020CJ6</t>
  </si>
  <si>
    <t>CSO-04-1319</t>
  </si>
  <si>
    <t>1MC07-ASC-UT-FRM-CS07_CL26-000011-ACBOS</t>
  </si>
  <si>
    <t>1MC07-CEK-IM-DAT-CS07_CL26-600017</t>
  </si>
  <si>
    <t>UFDR 221.D</t>
  </si>
  <si>
    <t>HS2-000020CGK</t>
  </si>
  <si>
    <t>Manthorne Farm Overbridge</t>
  </si>
  <si>
    <t>1MC06-ASC-UT-FRM-CS06_CL10-000019-ACBOS</t>
  </si>
  <si>
    <t>1MC06-CEK-IM-DAT-CS06_CL10-600017</t>
  </si>
  <si>
    <t>file contains incorrect UAID_2 for all items. No snake grid values</t>
  </si>
  <si>
    <t>DT had sent incorrect UAID in JSON req.
updating snakegrids now 26-mar-24 1136hrs</t>
  </si>
  <si>
    <t xml:space="preserve">Kamboj, Mohit &lt;mohit.kamboj@arcadis.com&gt; </t>
  </si>
  <si>
    <t>HS2-000020CGL</t>
  </si>
  <si>
    <t>1MC06-ASC-UT-FRM-CS06_CL10-000007-ACBOS</t>
  </si>
  <si>
    <t>1MC06-CEK-IM-DAT-CS06_CL10-600021</t>
  </si>
  <si>
    <t>221.2_1</t>
  </si>
  <si>
    <t>HS2-000001321</t>
  </si>
  <si>
    <t>Footpath CHW/18 Accommodation Overbridge</t>
  </si>
  <si>
    <t>1MC06-CEK-BR-FRM-CS06_CL10-000005</t>
  </si>
  <si>
    <t>1MC06-CEK-IM-DAT-CS06_CL10-600018</t>
  </si>
  <si>
    <t>Issues with MPDT solved 
In house
2-Apr-24</t>
  </si>
  <si>
    <t>HS2-00002EK6W</t>
  </si>
  <si>
    <t xml:space="preserve">Stoke Mandeville Maintenance Loop UTX No2 </t>
  </si>
  <si>
    <t>1MC06-ASC-CV-FRM-CS03_CL17-000011-ACBOS</t>
  </si>
  <si>
    <t>1MC06-CEK-IM-DAT-CS03_CL17-600019</t>
  </si>
  <si>
    <t xml:space="preserve">S P, Veerabhadraswamy &lt;veerabhadraswamy.sp@arcadis.com&gt; </t>
  </si>
  <si>
    <t>UFDR 228.A</t>
  </si>
  <si>
    <t>HS2-000020CHV</t>
  </si>
  <si>
    <t>CSO-04-1316</t>
  </si>
  <si>
    <t>1MC07-ASC-UT-FRM-CS07_CL12-000028-ACBOS</t>
  </si>
  <si>
    <t xml:space="preserve">1MC07-CEK-IM-DAT-CS07_CL12-600006 </t>
  </si>
  <si>
    <t>HS2-00002FE9V</t>
  </si>
  <si>
    <t>CSO-04-1317</t>
  </si>
  <si>
    <t>1MC07-ASC-UT-FRM-CS07_CL25-000025-ACBOS</t>
  </si>
  <si>
    <t xml:space="preserve">1MC07-CEK-IM-DAT-CS07_CL25-600012 </t>
  </si>
  <si>
    <t>HS2-00002TTH9</t>
  </si>
  <si>
    <t>1314 Greatworth Hall Ground Mounted Substation</t>
  </si>
  <si>
    <t>1MC07-ASC-UT-FRM-CS07_CL12-000109</t>
  </si>
  <si>
    <t>1MC07-CEK-IM-DAT-CS07_CL12-600159</t>
  </si>
  <si>
    <t>HS2-000020CHT</t>
  </si>
  <si>
    <t>CSO-04-1314</t>
  </si>
  <si>
    <t>1MC07-ASC-UT-FRM-CS07_CL12-000026-ACBOS</t>
  </si>
  <si>
    <t>1MC07-CEK-IM-DAT-CS07_CL12-600038</t>
  </si>
  <si>
    <t>HS2-000020CHU</t>
  </si>
  <si>
    <t>CSO-04-1315</t>
  </si>
  <si>
    <t>1MC07-ASC-UT-FRM-CS07_CL12-000027-ACBOS</t>
  </si>
  <si>
    <t xml:space="preserve">1MC07-CEK-IM-DAT-CS07_CL12-600007 </t>
  </si>
  <si>
    <t>HS2-00002TKV0</t>
  </si>
  <si>
    <t>1MC07-ASC-CV-FRM-CS07_CL23-000029-ACBOS</t>
  </si>
  <si>
    <t>1MC07-CEK-IM-DAT-CS07_CL23-600156</t>
  </si>
  <si>
    <t>Com_type and other issues, send back on 27Mar2024</t>
  </si>
  <si>
    <t>UAID_3 worng mapping send back on 28-Mar-2024</t>
  </si>
  <si>
    <t xml:space="preserve">PHILIPOSE, IMMANUEL &lt;immanuel.philipose@arcadis.com&gt; </t>
  </si>
  <si>
    <t>HS2-00002TKUY</t>
  </si>
  <si>
    <t>1MC07-ASC-CV-FRM-CS07_CL14-000061-ACBOS</t>
  </si>
  <si>
    <t>1MC07-CEK-IM-DAT-CS07_CL14-600176</t>
  </si>
  <si>
    <t>all chainages identical for all components, and start / end.</t>
  </si>
  <si>
    <t>HS2-00002TKUZ</t>
  </si>
  <si>
    <t>Boddington Cutting Oxford Cananl</t>
  </si>
  <si>
    <t>1MC07-ASC-CV-FRM-CS07_CL14-000078-ACBOS</t>
  </si>
  <si>
    <t>1MC07-CEK-IM-DAT-CS07_CL14-600177</t>
  </si>
  <si>
    <t>HS2-000001336</t>
  </si>
  <si>
    <t>Radstone Road Overbridge</t>
  </si>
  <si>
    <t>1MC07-CEK-BR-FRM-CS07_CL12-000001</t>
  </si>
  <si>
    <t>P10</t>
  </si>
  <si>
    <t>1MC07-CEK-IM-DAT-CS07_CL12-600142</t>
  </si>
  <si>
    <t>Com_type and Com_Description issue, send back on 26th Mar -2024</t>
  </si>
  <si>
    <t>Sent back to the team 28/03/2024 to bring up to latest standards as a post L3 deliverable</t>
  </si>
  <si>
    <t>HS2-00002CQQF</t>
  </si>
  <si>
    <t>Radstone Road Drainage System</t>
  </si>
  <si>
    <t>1MC07-CEK-DR-FRM-CS07_CL12-000005</t>
  </si>
  <si>
    <t>P13</t>
  </si>
  <si>
    <t>1MC07-CEK-IM-DAT-CS07_CL12-600152</t>
  </si>
  <si>
    <t>Height Min with 0's , send back on 27-Mar-2024</t>
  </si>
  <si>
    <t>Incorrect coordinates. 27-Mar-24</t>
  </si>
  <si>
    <t>DE OLIVEIRA DE ARAUJO Nuno Sergio &lt;sergio.deoliveira@setec.com&gt;; KOSSARA Hafsa &lt;hafsa.kossara@setec.com&gt;; HERVOCHES Guillaume &lt;guillaume.hervoches@setec.com&gt;; BUSSON Etienne &lt;etienne.busson@setec.com&gt;</t>
  </si>
  <si>
    <t>HS2-00002ZM2A</t>
  </si>
  <si>
    <t>Thame Valley North Embankment No.1 Ditch Slab</t>
  </si>
  <si>
    <t>1MC06-ASC-CV-FRM-CS04_CL19-000052-ACBOS</t>
  </si>
  <si>
    <t xml:space="preserve">1MC06-CEK-IM-DAT-CS04_CL19-600095 </t>
  </si>
  <si>
    <t>HS2-00002TMFE</t>
  </si>
  <si>
    <t>Radbourne ATS Telecoms</t>
  </si>
  <si>
    <t>1MC07-ASC-UT-FRM-CS07_CL23-000024-ACBOS</t>
  </si>
  <si>
    <t>1MC07-CEK-IM-DAT-CS07_CL23-600026</t>
  </si>
  <si>
    <t>Sdslp 0 confirmations.
28/3/24</t>
  </si>
  <si>
    <t xml:space="preserve">Agnieszka Cytowska &lt;agcy@cowi.com&gt; </t>
  </si>
  <si>
    <t>HS2-000020NKK</t>
  </si>
  <si>
    <t>Portway Farm ATS Access Road off Perry Hill Road</t>
  </si>
  <si>
    <t>1MC06-ASC-HW-FRM-CS06_CL09-000029-ACBOS</t>
  </si>
  <si>
    <t>1MC06-CEK-IM-DAT-CS06_CL09-600095</t>
  </si>
  <si>
    <t>Done, No Issues</t>
  </si>
  <si>
    <t>ACBOS not apprpoved , initmated on 28-Mar-2024</t>
  </si>
  <si>
    <t>sdslp and angleslope conflict. Send back on 03-Apr-2024</t>
  </si>
  <si>
    <t>ACBOS PCRA not done, informed team on 08-April-2024</t>
  </si>
  <si>
    <t xml:space="preserve">M, Shambhulinga &lt;Shambhulinga.M@arcadis.com&gt; </t>
  </si>
  <si>
    <t>HS2-00002BJUF</t>
  </si>
  <si>
    <t>IMD Access off Perry Hill</t>
  </si>
  <si>
    <t>1MC06-ASC-HW-FRM-CS06_CL09-000026-ACBOS</t>
  </si>
  <si>
    <t>1MC06-CEK-IM-DAT-CS06_CL09-600116</t>
  </si>
  <si>
    <t>MnmmThcknssM is 0 in FND, query send on 03-Apr-2024</t>
  </si>
  <si>
    <t>done</t>
  </si>
  <si>
    <t>HS2-00002CT90</t>
  </si>
  <si>
    <t>Charndon Lodge Pumping Station and Pond Access Road</t>
  </si>
  <si>
    <t>1MC06-ASC-HW-FRM-CS06_CL09-000028-ACBOS</t>
  </si>
  <si>
    <t>1MC06-CEK-IM-DAT-CS06_CL09-600203</t>
  </si>
  <si>
    <t>HS2-00002Y47A</t>
  </si>
  <si>
    <t>Bicester Road Embankment No.3 Ditch Slab</t>
  </si>
  <si>
    <t>1MC06-ASC-CV-FRM-CS04_CL20-000073-ACBOS</t>
  </si>
  <si>
    <t xml:space="preserve">1MC06-CEK-IM-DAT-CS04_CL20-600238 </t>
  </si>
  <si>
    <t>Com_typ &amp; dscrptn incorrect - need to be swapped and some changed
28/3/24</t>
  </si>
  <si>
    <t>UFDR 237.C</t>
  </si>
  <si>
    <t>HS2-000020CK7</t>
  </si>
  <si>
    <t>CNO-121-003</t>
  </si>
  <si>
    <t>1MC07-ASC-UT-FRM-CS07_CL23-000007-ACBOS</t>
  </si>
  <si>
    <t>1MC07-CEK-IM-DAT-CS07_CL23-600002</t>
  </si>
  <si>
    <t>HS2-00003GEEX</t>
  </si>
  <si>
    <t>ACBOS - Boddington Cutting (Stoneton Lane Green Bridge) 116 - DC 3 - 3D Model (Revit)</t>
  </si>
  <si>
    <t>1MC07-ASC-CV-FRM-CS07_CL14-000100-ACBOS</t>
  </si>
  <si>
    <t>1MC07-CEK-IM-DAT-CS07_CL14-600191</t>
  </si>
  <si>
    <t xml:space="preserve">NagaJanardhana.Pola@arcadis.com&gt; </t>
  </si>
  <si>
    <t>HS2-00002EK85</t>
  </si>
  <si>
    <t>Chipping Warden Green Tunnel North Portal and Chipping Warden MPATS UTX</t>
  </si>
  <si>
    <t>1MC07-ASC-CV-FRM-CS07_CL14-000026-ACBOS</t>
  </si>
  <si>
    <t>1MC07-CEK-IM-DAT-CS07_CL14-600012</t>
  </si>
  <si>
    <t xml:space="preserve">dana.salazar@arcadis.com&gt; </t>
  </si>
  <si>
    <t>HS2-00002CX3B</t>
  </si>
  <si>
    <t>Lower Radbourne and Ladbroke Farm Access Drainage System</t>
  </si>
  <si>
    <t>1MC07-ASC-DR-FRM-CS07_CL23-000018-ACBOS</t>
  </si>
  <si>
    <t>1MC07-CEK-IM-DAT-CS07_CL23-600036</t>
  </si>
  <si>
    <t>HS2-00002CTAL</t>
  </si>
  <si>
    <t>Padbury Brook Diversion 01</t>
  </si>
  <si>
    <t>1MC06-ASC-DR-FRM-CS06_CL10-000083-ACBOS</t>
  </si>
  <si>
    <t>1MC06-CEK-IM-DAT-CS06_CL10-600085</t>
  </si>
  <si>
    <t>Com_type issue, send back on 29th March</t>
  </si>
  <si>
    <t>Com_type issue, on GRT, informed DT on 04-Apr-2024</t>
  </si>
  <si>
    <t xml:space="preserve">Lorusso, Alberto &lt;alberto.lorusso@arcadis.com&gt; </t>
  </si>
  <si>
    <t>Queries on 0's send back on 29Mar2024</t>
  </si>
  <si>
    <t>HS2-0000386T9</t>
  </si>
  <si>
    <t>Bicester Road Embankment No.4 Ditch Slab</t>
  </si>
  <si>
    <t>1MC06-ASC-CV-FRM-CS04_CL20-000077-ACBOS</t>
  </si>
  <si>
    <t>1MC06-CEK-IM-DAT-CS04_CL20-600239</t>
  </si>
  <si>
    <t>HS2-0000386TC</t>
  </si>
  <si>
    <t>Wayside Farm Inverted Siphon Maintenance Access Ditch Slab No.2</t>
  </si>
  <si>
    <t>1MC06-ASC-CV-FRM-CS04_CL20-000079-ACBOS</t>
  </si>
  <si>
    <t xml:space="preserve">1MC06-CEK-IM-DAT-CS04_CL20-600241 </t>
  </si>
  <si>
    <t xml:space="preserve">bhargavi.saranga@arcadis.com </t>
  </si>
  <si>
    <t xml:space="preserve">HS2-00002EK6Z </t>
  </si>
  <si>
    <t xml:space="preserve"> Sedrup Rail Systems Compound (ATS) UTX</t>
  </si>
  <si>
    <t>1MC06-ASC-CV-FRM-CS04_CL18-000015-ACBOS</t>
  </si>
  <si>
    <t>1MC06-CEK-IM-DAT-CS04_CL18-600030</t>
  </si>
  <si>
    <t>HS2-00002YCW4</t>
  </si>
  <si>
    <t>82-SL1 Cowley Embankment Vehicular Bridge</t>
  </si>
  <si>
    <t>1MC06-ASC-BR-FRM-CS06_CL10-900009</t>
  </si>
  <si>
    <t>1MC06-CEK-IM-DAT-CS06_CL10-600132</t>
  </si>
  <si>
    <t>Com_Description and other issues, send back on 01-Apr-2024</t>
  </si>
  <si>
    <t xml:space="preserve">guillaume.hervoches@setec.com&gt; </t>
  </si>
  <si>
    <t>HS2-000031EEZ</t>
  </si>
  <si>
    <t>82-SL2 Cowley Embankment Pedestrian Bridge</t>
  </si>
  <si>
    <t>1MC06-ASC-BR-FRM-CS06_CL10-900010</t>
  </si>
  <si>
    <t>HS2-000031EF0</t>
  </si>
  <si>
    <t>83-SL1 Twyford Cutting Pedestrian Slab</t>
  </si>
  <si>
    <t>1MC06-ASC-BR-FRM-CS06_CL10-900007</t>
  </si>
  <si>
    <t>1MC06-CEK-IM-DAT-CS06_CL10-600133</t>
  </si>
  <si>
    <t>HS2-000037YLE</t>
  </si>
  <si>
    <t>83-SL4 Twyford Cutting Vehicular Slab</t>
  </si>
  <si>
    <t>1MC06-ASC-BR-FRM-C002-CL10-900001</t>
  </si>
  <si>
    <t>HS2-000037YLG</t>
  </si>
  <si>
    <t>83-SL5 Twyford Cutting Vehicular Slab</t>
  </si>
  <si>
    <t>1MC06-ASC-BR-FRM-CS06_CL10-900003</t>
  </si>
  <si>
    <t>Twyford Cutting Boundary Perimeter Fence Line</t>
  </si>
  <si>
    <t>1MC06-CEK-IM-DAT-CS06_CL10-600066</t>
  </si>
  <si>
    <t>HS2-00002BJUE</t>
  </si>
  <si>
    <t>Maintenance Access Road to Pond 01 (Off IMD access)</t>
  </si>
  <si>
    <t>1MC06-ASC-HW-FRM-CS06_CL09-000027-ACBOS</t>
  </si>
  <si>
    <t>1MC06-CEK-IM-DAT-CS06_CL09-600115</t>
  </si>
  <si>
    <t>M, Shambhulinga &lt;Shambhulinga.M@arcadis.com&gt;</t>
  </si>
  <si>
    <t>HS2-00002BJUG</t>
  </si>
  <si>
    <t>Perry Hill Road Realignment</t>
  </si>
  <si>
    <t>1MC06-ASC-HW-FRM-CS06_CL09-000025-ACBOS</t>
  </si>
  <si>
    <t>1MC06-CEK-IM-DAT-CS06_CL09-600113</t>
  </si>
  <si>
    <t>sdslp, com_type and other issues, send back on 03-April-2024</t>
  </si>
  <si>
    <t>HS2-00003B93V</t>
  </si>
  <si>
    <t xml:space="preserve"> Putlowes Farm Access Road Ditch Slab No.2</t>
  </si>
  <si>
    <t>1MC06-ASC-CV-FRM-CS04_CL20-000080-ACBOS</t>
  </si>
  <si>
    <t xml:space="preserve">1MC06-CEK-IM-DAT-CS04_CL20-600242 </t>
  </si>
  <si>
    <t>Com_Typs 3/4/24</t>
  </si>
  <si>
    <t xml:space="preserve">Surajpal Singh &lt;SLSH@cowi.com&gt; </t>
  </si>
  <si>
    <t>HS2-00003GNAB</t>
  </si>
  <si>
    <t>Point 32 GSM-R Compound</t>
  </si>
  <si>
    <t>1MC06-ASC-GT-FRM-CS04_CL20-000027-ACBOS</t>
  </si>
  <si>
    <t>1MC06-CEK-IM-DAT-CS04_CL20-600222</t>
  </si>
  <si>
    <t>Com_Typ
Com_Dscrptn
Sdslp syntax  3-4-24</t>
  </si>
  <si>
    <t>fahri.abdullahu@arcadis.com</t>
  </si>
  <si>
    <t>Old Schema.
Com_Typ - incorrect.
Com_Dscrptn - incorrect.
Sdslp - Incorrect syntax. 
Com_RfrncNmbr - incomplete.
3/4/24</t>
  </si>
  <si>
    <t>HS2-000020P1F</t>
  </si>
  <si>
    <t>Ladbroke Grove Farm Accommodation Access Realignment</t>
  </si>
  <si>
    <t>1MC07-ASC-HW-FRM-CS07_CL23-000038-ACBOS</t>
  </si>
  <si>
    <t>1MC07-CEK-IM-DAT-CS07_CL23-600006</t>
  </si>
  <si>
    <t>Send back on 03-April-2024, com_type issue</t>
  </si>
  <si>
    <t>Eronious Chainage, send back on 03-Apr-2024</t>
  </si>
  <si>
    <t>HS2-00002CX3A</t>
  </si>
  <si>
    <t>Appletree Lane Drainage System</t>
  </si>
  <si>
    <t>1MC07-ASC-DR-FRM-CS07_CL13-000002-ACBOS</t>
  </si>
  <si>
    <t>1MC07-CEK-IM-DAT-CS07_CL13-600003</t>
  </si>
  <si>
    <t>InltPnt - incorrect , no Osgb coords
3/4/24</t>
  </si>
  <si>
    <t>HS2-00002CTB0</t>
  </si>
  <si>
    <t>School End Road Drainage System</t>
  </si>
  <si>
    <t>1MC06-ASC-DR-FRM-CS06_CL10-000014-ACBOS</t>
  </si>
  <si>
    <t>1MC06-CEK-IM-DAT-CS06_CL10-600003</t>
  </si>
  <si>
    <t>HS2-00002TTH6</t>
  </si>
  <si>
    <t>Solids</t>
  </si>
  <si>
    <t>1MC06-ASC-HW-FRM-CS05-000081-ACBOS</t>
  </si>
  <si>
    <t>1MC06-CEK-IM-DAT-CS05-600196</t>
  </si>
  <si>
    <t>DT reworking file 3-4-24</t>
  </si>
  <si>
    <t xml:space="preserve">shaun.ambrose@arcadis.com </t>
  </si>
  <si>
    <t xml:space="preserve">HS2-00003G3SK </t>
  </si>
  <si>
    <t>Headwall</t>
  </si>
  <si>
    <t>1MC06-CEK-DR-FRM-CS05-000078</t>
  </si>
  <si>
    <t>1MC06-CEK-IM-DAT-CS05-600195</t>
  </si>
  <si>
    <t>no Smartforms data 3-4-24</t>
  </si>
  <si>
    <t>incorrect UAID_2 in ACBOS
4-4-24</t>
  </si>
  <si>
    <t>HS2-0000386TB</t>
  </si>
  <si>
    <t>Wayside Farm Inverted Siphon Maintenance Access Ditch Slab No.1</t>
  </si>
  <si>
    <t>1MC06-ASC-CV-FRM-CS04_CL20-000078-ACBOS</t>
  </si>
  <si>
    <t>1MC06-CEK-IM-DAT-CS04_CL20-600240</t>
  </si>
  <si>
    <t>Same Chainage for all assets, informed DT on 04-April-2024</t>
  </si>
  <si>
    <t>Com_type issues</t>
  </si>
  <si>
    <t xml:space="preserve">orlando.sangalang@arcadis.com </t>
  </si>
  <si>
    <t>HS2-00002TMFA</t>
  </si>
  <si>
    <t>Chipping Warden Green Tunnel North Portal Building Fire Fighting Water </t>
  </si>
  <si>
    <t>1MC07-ASC-UT-FRM-CS07_CL13-000038-ACBOS</t>
  </si>
  <si>
    <t>1MC07-CEK-IM-DAT-CS07_CL13-600024</t>
  </si>
  <si>
    <t>HS2-00002TMFC</t>
  </si>
  <si>
    <t>Chipping Warden MPATS Telecoms</t>
  </si>
  <si>
    <t>1MC07-ASC-UT-FRM-CS07_CL13-000036-ACBOS</t>
  </si>
  <si>
    <t>1MC07-CEK-IM-DAT-CS07_CL13-600022</t>
  </si>
  <si>
    <t>HS2-00003B93P</t>
  </si>
  <si>
    <t>1MC07-ASC-CV-FRM-CS07_CL23-000053-ACBOS</t>
  </si>
  <si>
    <t>1MC07-CEK-IM-DAT-CS07_CL23-600161</t>
  </si>
  <si>
    <t xml:space="preserve">Afsal, Muhammed &lt;muhammed.afsal@arcadis.com&gt; </t>
  </si>
  <si>
    <t>HS2-00003B93Q</t>
  </si>
  <si>
    <t>1MC07-ASC-CV-FRM-CS07_CL23-000054-ACBOS</t>
  </si>
  <si>
    <t>1MC07-CEK-IM-DAT-CS07_CL23-600162</t>
  </si>
  <si>
    <t>HS2-00003B93R</t>
  </si>
  <si>
    <t>1MC07-ASC-CV-FRM-CS07_CL23-000055-ACBOS</t>
  </si>
  <si>
    <t>1MC07-CEK-IM-DAT-CS07_CL23-600163</t>
  </si>
  <si>
    <t>HS2-000001339</t>
  </si>
  <si>
    <t>Bridleway AN37 Accommodation Overbridge</t>
  </si>
  <si>
    <t>1MC07-CEK-BR-FRM-CS07_CL12-000008</t>
  </si>
  <si>
    <t>1MC07-CEK-IM-DAT-CS07_CL12-600136</t>
  </si>
  <si>
    <t>Old Schema. 5/4/24</t>
  </si>
  <si>
    <t>DT reworking file as of 12-Jul-24 due to design change</t>
  </si>
  <si>
    <t>HS2-00003B5FR</t>
  </si>
  <si>
    <t>HSRS Day 2 Power Supply Additional Ducts Radstone Rd Overbridge</t>
  </si>
  <si>
    <t>1MC07-ASC-UT-FRM-CS07_CL12-000105-ACBOS</t>
  </si>
  <si>
    <t>1MC07-CEK-IM-DAT-CS07_CL12-600191</t>
  </si>
  <si>
    <t>Same Chainage for all assets. Asset name is wrong. Send back on 04-Apr-2024</t>
  </si>
  <si>
    <t>1MC06-CEK-IM-DAT-CS06_CL10-600099</t>
  </si>
  <si>
    <t xml:space="preserve"> youssef.miri@setec.com</t>
  </si>
  <si>
    <t>UFDR 235.C</t>
  </si>
  <si>
    <t>HS2-000020CJU</t>
  </si>
  <si>
    <t>CSO-04-1326</t>
  </si>
  <si>
    <t>1MC07-ASC-UT-FRM-CS07_CL14-000005-ACBOS</t>
  </si>
  <si>
    <t>1MC07-CEK-IM-DAT-CS07_CL14-600078</t>
  </si>
  <si>
    <t>HS2-000020CJV</t>
  </si>
  <si>
    <t>CSO-04-1327</t>
  </si>
  <si>
    <t>1MC07-ASC-UT-FRM-CS07_CL14-000007-ACBOS</t>
  </si>
  <si>
    <t>1MC07-CEK-IM-DAT-CS07_CL14-600079</t>
  </si>
  <si>
    <t>UFDR 229.B</t>
  </si>
  <si>
    <t>HS2-000020CHZ</t>
  </si>
  <si>
    <t xml:space="preserve">CSO-04-3107P </t>
  </si>
  <si>
    <t>1MC07-ASC-UT-FRM-CS07_CL25-000054-ACBOS</t>
  </si>
  <si>
    <t>1MC07-CEK-IM-DAT-CS07_CL25-600044</t>
  </si>
  <si>
    <t>all start / End chainages identical and across all classifications.</t>
  </si>
  <si>
    <t>DT confirmed in email that this is agreed.</t>
  </si>
  <si>
    <t>HS2-000020CJ0</t>
  </si>
  <si>
    <t xml:space="preserve">CSO-04-3108P </t>
  </si>
  <si>
    <t>1MC07-ASC-UT-FRM-CS07_CL25-000056-ACBOS</t>
  </si>
  <si>
    <t>1MC07-CEK-IM-DAT-CS07_CL25-600051</t>
  </si>
  <si>
    <t>HS2-000020CJ1</t>
  </si>
  <si>
    <t xml:space="preserve">CSO-04-6104P </t>
  </si>
  <si>
    <t>1MC07-ASC-UT-FRM-CS07_CL25-000046-ACBOS</t>
  </si>
  <si>
    <t>1MC07-CEK-IM-DAT-CS07_CL25-600033</t>
  </si>
  <si>
    <t>HS2-000020CJ2</t>
  </si>
  <si>
    <t xml:space="preserve">CSO-04-3109P </t>
  </si>
  <si>
    <t>1MC07-ASC-UT-FRM-CS07_CL25-000058-ACBOS</t>
  </si>
  <si>
    <t>1MC07-CEK-IM-DAT-CS07_CL25-600034</t>
  </si>
  <si>
    <t>HS2-00002FE9X</t>
  </si>
  <si>
    <t xml:space="preserve">C23-102-0002P </t>
  </si>
  <si>
    <t>1MC07-ASC-UT-FRM-CS07_CL25-000050-ACBOS</t>
  </si>
  <si>
    <t>1MC07-CEK-IM-DAT-CS07_CL25-600008</t>
  </si>
  <si>
    <t xml:space="preserve">HS2-00002FE9Z </t>
  </si>
  <si>
    <t xml:space="preserve">C23-102-0003P </t>
  </si>
  <si>
    <t>1MC07-ASC-UT-FRM-CS07_CL25-000052-ACBOS</t>
  </si>
  <si>
    <t>1MC07-CEK-IM-DAT-CS07_CL25-600016</t>
  </si>
  <si>
    <t>HS2-00002TMFB</t>
  </si>
  <si>
    <t>Chipping Warden Green Tunnel North Portal Building Telecoms</t>
  </si>
  <si>
    <t>1MC07-ASC-UT-FRM-CS07_CL13-000034-ACBOS</t>
  </si>
  <si>
    <t>1MC07-CEK-IM-DAT-CS07_CL13-600043</t>
  </si>
  <si>
    <t>HS2-00003JG3Z</t>
  </si>
  <si>
    <t xml:space="preserve">Wormleighton Sidings UTX 2 </t>
  </si>
  <si>
    <t>1MC07-ASC-CV-FRM-CS07_CL14-000108-ACBOS</t>
  </si>
  <si>
    <t>1MC07-CEK-IM-DAT-CS07_CL14-600190</t>
  </si>
  <si>
    <t xml:space="preserve">Behera, Latika &lt;latika.behera@arcadis.com&gt; </t>
  </si>
  <si>
    <t>HS2-00003JG3Y</t>
  </si>
  <si>
    <t>Wormleighton Sidings UTX 1</t>
  </si>
  <si>
    <t>1MC07-ASC-CV-FRM-CS07_CL14-000107-ACBOS</t>
  </si>
  <si>
    <t>1MC07-CEK-IM-DAT-CS07_CL14-600189</t>
  </si>
  <si>
    <t>parent PW file need update for DgnFlwBss to be set blank or Zero(0) 11/4/24</t>
  </si>
  <si>
    <t>HS2-00002VK41</t>
  </si>
  <si>
    <t>Portway Culvert Access Road Bridge MAS</t>
  </si>
  <si>
    <t>1MC06-ASC-CV-FRM-CS06_CL09-000040-ACBOS</t>
  </si>
  <si>
    <t>1MC06-CEK-IM-DAT-CS06_CL09-600276</t>
  </si>
  <si>
    <t>Com_typ &amp; Dscrptn all incorrect.
4/4/24</t>
  </si>
  <si>
    <t xml:space="preserve">Prajwal.Bontala@arcadis.com </t>
  </si>
  <si>
    <t>HS2-00003GNAD</t>
  </si>
  <si>
    <t>Needles Overbridge Clean Water</t>
  </si>
  <si>
    <t>1MC06-ASC-UT-FRM-CS04_CL20-000096-ACBOS</t>
  </si>
  <si>
    <t>1MC06-CEK-IM-DAT-CS04_CL20-600235</t>
  </si>
  <si>
    <t>PCRA of ACBOS is pending, send back on 08-April-2024</t>
  </si>
  <si>
    <t>HS2-00003B5FW</t>
  </si>
  <si>
    <t>Cranwell Farm and Bridleway FMA-1 Realignment – Ditch Slab</t>
  </si>
  <si>
    <t>1MC06-ASC-HW-FRM-CS04_CL20-000052-ACBOS</t>
  </si>
  <si>
    <t>1MC06-CEK-IM-DAT-CS04_CL20-600212</t>
  </si>
  <si>
    <t>Cm_CRT&amp; Cm_Chg all set to P04.
sent to DT 8/4/24</t>
  </si>
  <si>
    <t>old LoDM, minimum Tagging, identical start / end chainage. Send back on 9th April 2024</t>
  </si>
  <si>
    <t>HS2-00002C3YS</t>
  </si>
  <si>
    <t>B4525 Welsh Road Drainage System</t>
  </si>
  <si>
    <t>1MC07-ASC-DR-FRM-CS07_CL25-000008-ACBOS</t>
  </si>
  <si>
    <t>1MC07-CEK-IM-DAT-CS07_CL25-600053</t>
  </si>
  <si>
    <t>0's , query send on 9th April2024</t>
  </si>
  <si>
    <t>HS2-000020P0N</t>
  </si>
  <si>
    <t>Maintenance Access Road to Pond (Off Lower Radbourne Farm Access Road East)</t>
  </si>
  <si>
    <t>1MC07-ASC-HW-FRM-CS07_CL23-000035-ACBOS</t>
  </si>
  <si>
    <t>1MC07-CEK-IM-DAT-CS07_CL23-600008</t>
  </si>
  <si>
    <t>HS2-000035UXF</t>
  </si>
  <si>
    <t>HS2-00002CTDB - IMD Access Road Drainage system</t>
  </si>
  <si>
    <t>1MC06-CEK-DR-FRM-CS06_CL09-000054</t>
  </si>
  <si>
    <t>1MC06-CEK-IM-DAT-CS06_CL09-600313</t>
  </si>
  <si>
    <t xml:space="preserve">J V, Lokesh &lt;lokesh.jv@arcadis.com&gt; </t>
  </si>
  <si>
    <t>HS2-00002CT67</t>
  </si>
  <si>
    <t>Thame Valley North Embankment Boundary Perimeter Fence Line</t>
  </si>
  <si>
    <t>1MC06-ASC-CV-FRM-CS04_CL19-000033-ACBOS</t>
  </si>
  <si>
    <t>1MC06-CEK-IM-DAT-CS04_CL19-600003</t>
  </si>
  <si>
    <t>com_typ 9/4/24</t>
  </si>
  <si>
    <t>HS2-00002CT6A</t>
  </si>
  <si>
    <t>Thame Valley North Embankment Security Fence Line</t>
  </si>
  <si>
    <t>1MC06-ASC-CV-FRM-CS04_CL19-000021-ACBOS</t>
  </si>
  <si>
    <t>1MC06-CEK-IM-DAT-CS04_CL19-600021</t>
  </si>
  <si>
    <t>HS2-00002YXB3</t>
  </si>
  <si>
    <t>Twyford Viaduct  Access Point Staircase Upmain Ch82275</t>
  </si>
  <si>
    <t>1MC06-ASC-CV-FRM-CS06_CL10-900069-ACBOS</t>
  </si>
  <si>
    <t xml:space="preserve">1MC06-CEK-IM-DAT-CS06_CL10-600212 </t>
  </si>
  <si>
    <t>Done , no issues</t>
  </si>
  <si>
    <t>incorrect ACBOS link.</t>
  </si>
  <si>
    <t>rebar tiny volumes rounding to zero - DT confim expected</t>
  </si>
  <si>
    <t>Isaac.wong@arcadis.com</t>
  </si>
  <si>
    <t>HS2-00002YXB4</t>
  </si>
  <si>
    <t>Twyford Viaduct  Access Point Staircase Downmain Ch82280</t>
  </si>
  <si>
    <t>1MC06-ASC-CV-FRM-CS06_CL10-000068-ACBOS</t>
  </si>
  <si>
    <t xml:space="preserve">1MC06-CEK-IM-DAT-CS06_CL10-600213 </t>
  </si>
  <si>
    <t>Com_type incorrect 10/4/24</t>
  </si>
  <si>
    <t>less than 0.000n RebarVolume.
To DT 26-Apr-24 to confirm or amend</t>
  </si>
  <si>
    <t>HS2-00003124G</t>
  </si>
  <si>
    <t>Portway Culvert Chamber Access Downmain 80955</t>
  </si>
  <si>
    <t>1MC06-ASC-CV-FRM-CS06_CL09-000070-ACBOS</t>
  </si>
  <si>
    <t xml:space="preserve">1MC06-CEK-IM-DAT-CS06_CL09-600278 </t>
  </si>
  <si>
    <t>placeholder not at WIP</t>
  </si>
  <si>
    <t>HS2-00003124H</t>
  </si>
  <si>
    <t>Twyford East Culvert Chamber Access Downmain 81712</t>
  </si>
  <si>
    <t>1MC06-ASC-CV-FRM-CS06_CL10-900071-ACBOS</t>
  </si>
  <si>
    <t xml:space="preserve">1MC06-CEK-IM-DAT-CS06_CL10-600214 </t>
  </si>
  <si>
    <t>incorrect ACBOS link. - fixed 30/4/24</t>
  </si>
  <si>
    <t>HS2-00003124J</t>
  </si>
  <si>
    <t>West Street Overbridge Downmain 81140</t>
  </si>
  <si>
    <t xml:space="preserve">1MC06-ASC-CV-FRM-CS06_CL09-000071-ACBOS </t>
  </si>
  <si>
    <t xml:space="preserve">1MC06-CEK-IM-DAT-CS06_CL09-600280 </t>
  </si>
  <si>
    <t>HS2-00003124K</t>
  </si>
  <si>
    <t>West Street Overbridge Upmain 81230</t>
  </si>
  <si>
    <t xml:space="preserve">1MC06-ASC-CV-FRM-CS06_CL09-900073-ACBOS </t>
  </si>
  <si>
    <t xml:space="preserve">1MC06-CEK-IM-DAT-CS06_CL09-600279 </t>
  </si>
  <si>
    <t>1MC06-CEK-IM-DAT-CS04_CL20-600238</t>
  </si>
  <si>
    <t>Snakegrid co-ordinates are zero, and other zero's too. Send back on 10-Apr-2024</t>
  </si>
  <si>
    <t>mohamad.alzoubi@arcadis.com</t>
  </si>
  <si>
    <t>com_typ &amp; confirmation 11-4-24 some Coordinate issues.</t>
  </si>
  <si>
    <t>smartforms mismatch</t>
  </si>
  <si>
    <t xml:space="preserve">David Pink &lt;dapi@cowi.com&gt; </t>
  </si>
  <si>
    <t>1MC07-ASC-TN-FRM-CS07_CL14-000003-ACBOS</t>
  </si>
  <si>
    <t>mtrl mismatches</t>
  </si>
  <si>
    <t>1MC07-ASC-TN-FRM-CS07_CL13-000008-ACBOS</t>
  </si>
  <si>
    <t>HS2-00002TMF1</t>
  </si>
  <si>
    <t>Greatworth Green Tunnel South Portal</t>
  </si>
  <si>
    <t>1MC07-ASC-UT-FRM-CS07_CL12-000094-ACBOS</t>
  </si>
  <si>
    <t>1MC07-CEK-IM-DAT-CS07_CL12-600051</t>
  </si>
  <si>
    <t xml:space="preserve">ACBOS Corrupt, not getting converted , send back on 12-Apr-2024 </t>
  </si>
  <si>
    <t>sdslp is not in format, send back on 25-Apr-2025 and send back again on 29-Apr-2024.
Mtrl vs GdMt conflict- send back on 09-May-2024.
UniclassID Issue send back on 30-May-2024</t>
  </si>
  <si>
    <t>HS2-00002TMF2</t>
  </si>
  <si>
    <t>1MC07-ASC-UT-FRM-CS07_CL12-000092-ACBOS</t>
  </si>
  <si>
    <t>1MC07-CEK-IM-DAT-CS07_CL12-600050</t>
  </si>
  <si>
    <t>ACBOS workflow not complted, sdslp format, send back on 12-Apr-2024</t>
  </si>
  <si>
    <t>Design flow basis, send back on 29-Apr-20204</t>
  </si>
  <si>
    <t>HS2-00002TMF4</t>
  </si>
  <si>
    <t>1MC07-ASC-UT-FRM-CS07_CL12-000096-ACBOS</t>
  </si>
  <si>
    <t>1MC07-CEK-IM-DAT-CS07_CL12-600052</t>
  </si>
  <si>
    <t>Done , issues found</t>
  </si>
  <si>
    <t>UAID_1 and sdslp feedback, send back on 12-Apr-2024</t>
  </si>
  <si>
    <t>OSGB issues, sdslp issues, send abck on 25-Apr-2025. Wrong uniclass ID. Send back on 16th May2024.
Again found uniclassID issues, send back on 17th May 2024</t>
  </si>
  <si>
    <t>HS2-000020P16</t>
  </si>
  <si>
    <t>Lower Radbourne Farm Accommodation Access Realignment</t>
  </si>
  <si>
    <t>1MC07-ASC-HW-FRM-CS07_CL23-000041-ACBOS</t>
  </si>
  <si>
    <t>1MC07-CEK-IM-DAT-CS07_CL23-600009</t>
  </si>
  <si>
    <t>DT reworking OsgbE/N to match CE checks.
JSON not required for 5 day review.</t>
  </si>
  <si>
    <t>look like OS still the same</t>
  </si>
  <si>
    <t>smartfroms mismatch 11/4/24</t>
  </si>
  <si>
    <t>HS2-00003124E</t>
  </si>
  <si>
    <t>Greatworth North Embankment and Cutting Access Stairs</t>
  </si>
  <si>
    <t>1MC07-ASC-CV-FRM-CS07_CL12-000111-ACBOS</t>
  </si>
  <si>
    <t>1MC07-CEK-IM-DAT-CS07_CL12-600288</t>
  </si>
  <si>
    <t xml:space="preserve">Many zero's, send for confirmation on 12April2024 </t>
  </si>
  <si>
    <t>1MC07-ASC-DR-FRM-CS07_CL12-000004-ACBOS</t>
  </si>
  <si>
    <t>Done, Issues reported</t>
  </si>
  <si>
    <t>Co-ordinate issue and other observations, send back on 12-Apr-2024</t>
  </si>
  <si>
    <t>OS coords issues 12-apr-24</t>
  </si>
  <si>
    <t>OS coords issues 19-apr-24</t>
  </si>
  <si>
    <t>ClrncVrt .05 value not auto updating through SQL to 0.05 like ThknsAvrg or Dpth values do.
Pick up Monday woth Partha</t>
  </si>
  <si>
    <t>227.B</t>
  </si>
  <si>
    <t xml:space="preserve">HS2-000020CHM </t>
  </si>
  <si>
    <t xml:space="preserve"> CSO-04-3104 Diverted Telecoms Cables</t>
  </si>
  <si>
    <t>1MC07-ASC-UT-FRM-CS07_CL12-000056-ACBOS</t>
  </si>
  <si>
    <t>1MC07-CEK-IM-DAT-CS07_CL12-600148</t>
  </si>
  <si>
    <t>OSGB co-ordinates are identical, send  back on 15-Apr-2024</t>
  </si>
  <si>
    <t xml:space="preserve">Nicholas.White@arcadis.com </t>
  </si>
  <si>
    <t>HS2-0000245Z9</t>
  </si>
  <si>
    <t>CSO-04-2201 Diverted Gas Main</t>
  </si>
  <si>
    <t>1MC07-ASC-UT-FRM-CS07_CL12-000058-ACBOS</t>
  </si>
  <si>
    <t>1MC07-CEK-IM-DAT-CS07_CL12-600156</t>
  </si>
  <si>
    <t>AssetDescription_2 mismatch, send back on 15-Apr-2024</t>
  </si>
  <si>
    <t xml:space="preserve">HS2-00002FE9M </t>
  </si>
  <si>
    <t>CSO-04-6102P</t>
  </si>
  <si>
    <t>1MC07-ASC-UT-FRM-CS07_CL12-000038-ACBOS</t>
  </si>
  <si>
    <t>1MC07-CEK-IM-DAT-CS07_CL12-600067</t>
  </si>
  <si>
    <t>HS2-00002FE9P</t>
  </si>
  <si>
    <t>CSO-04-2202</t>
  </si>
  <si>
    <t>1MC07-ASC-UT-FRM-CS07_CL12-000078-ACBOS</t>
  </si>
  <si>
    <t>1MC07-CEK-IM-DAT-CS07_CL12-600061</t>
  </si>
  <si>
    <t>OSGB co-ordinates are identical, snakegrid is missing . Send back on 15-Apr-2024</t>
  </si>
  <si>
    <t>HS2-00002CTE3</t>
  </si>
  <si>
    <t>River Great Ouse Diversion 02</t>
  </si>
  <si>
    <t>1MC07-ASC-DR-FRM-CS07_CL12-000084-ACBOS</t>
  </si>
  <si>
    <t>1MC07-CEK-IM-DAT-CS07_CL12-600102</t>
  </si>
  <si>
    <t>Com_Rfrnce showing as missing in DAC check..ACBOS does not contain column for this GRT class SP to investigate 16-APR-24</t>
  </si>
  <si>
    <t>1MC06-CEK-IM-DAT-CS06_CL10-600226</t>
  </si>
  <si>
    <t>JSON placeholder is incorrect, wrong Maximum Permitted Weight. Send back on 16-Apr-2024</t>
  </si>
  <si>
    <t>Maximum permitted wight issues end back on 25-Apr-2024</t>
  </si>
  <si>
    <t>1MC06-CEK-IM-DAT-CS06_CL10-600222</t>
  </si>
  <si>
    <t>1MC06-CEK-IM-DAT-CS06_CL10-600225</t>
  </si>
  <si>
    <t>Maximum permitted wight issues end back on 25-Apr-2024, Insite vs pre cast issue send bak 30-Apr-2024</t>
  </si>
  <si>
    <t>1MC06-CEK-IM-DAT-CS06_CL10-600224</t>
  </si>
  <si>
    <t>1MC06-CEK-IM-DAT-CS06_CL10-600223</t>
  </si>
  <si>
    <t>HS2-000020CFE</t>
  </si>
  <si>
    <t>CSO-02-1216</t>
  </si>
  <si>
    <t>1MC06-ASC-UT-FRM-CS04_CL20-000016-ACBOS</t>
  </si>
  <si>
    <t>1MC06-CEK-IM-DAT-CS04_CL20-600113</t>
  </si>
  <si>
    <t>Done, No issues</t>
  </si>
  <si>
    <t>Mainstone, Eloise &lt;eloise.mainstone@arcadis.com&gt;</t>
  </si>
  <si>
    <t>HS2-000020CFF</t>
  </si>
  <si>
    <t>CSO-02-3115</t>
  </si>
  <si>
    <t>1MC06-ASC-UT-FRM-CS04_CL20-000020-ACBOS</t>
  </si>
  <si>
    <t>1MC06-CEK-IM-DAT-CS04_CL20-600087</t>
  </si>
  <si>
    <t>HS2-000020CFG</t>
  </si>
  <si>
    <t>CSO-02-7202</t>
  </si>
  <si>
    <t>1MC06-ASC-UT-FRM-CS04_CL20-000021-ACBOS</t>
  </si>
  <si>
    <t>1MC06-CEK-IM-DAT-CS04_CL20-600088</t>
  </si>
  <si>
    <t>HS2-000031J4L</t>
  </si>
  <si>
    <t>Waddesdon Compact Substation</t>
  </si>
  <si>
    <t>1MC06-ASC-UT-FRM-CS04_CL20-000091-ACBOS</t>
  </si>
  <si>
    <t>1MC06-CEK-IM-DAT-CS04_CL20-600245</t>
  </si>
  <si>
    <t>Send queries on 0's on 17-Apr-2024. 22nd April we informed DT about incorrect HS2_class used for many ZZ--ZZ items. It's sent back to DT.</t>
  </si>
  <si>
    <t>DT retagging</t>
  </si>
  <si>
    <t>Partha</t>
  </si>
  <si>
    <t>238.02-2</t>
  </si>
  <si>
    <t>HS2-000020P2P</t>
  </si>
  <si>
    <t>Footpath SM89 Extension</t>
  </si>
  <si>
    <t>1MC07-ASC-HW-FRM-CS07_CL24-000024-ACBOS</t>
  </si>
  <si>
    <t>1MC07-CEK-IM-DAT-CS07_CL24-600059</t>
  </si>
  <si>
    <t>Done, found issues</t>
  </si>
  <si>
    <t>Incomplete ACBOS, send back on 17-Apr-2024</t>
  </si>
  <si>
    <t>OSGB co-ordinate delta issue, send back on 18-Apri-2024</t>
  </si>
  <si>
    <t>HS2-00002CTKE</t>
  </si>
  <si>
    <t>Footpath SM33 Diversion (west of HS2)</t>
  </si>
  <si>
    <t>1MC07-ASC-HW-FRM-CS07_CL24-000029-ACBOS</t>
  </si>
  <si>
    <t>1MC07-CEK-IM-DAT-CS07_CL24-600079</t>
  </si>
  <si>
    <t>Send queries on 0's,  on 17-Apr-2024</t>
  </si>
  <si>
    <t>214.09</t>
  </si>
  <si>
    <t>FCC PRoW Bridleway Diversion</t>
  </si>
  <si>
    <t>DT changed JSON placeholder.</t>
  </si>
  <si>
    <t xml:space="preserve">jeroen.vandijk@arcadis.com </t>
  </si>
  <si>
    <t>Done, one record with issue</t>
  </si>
  <si>
    <t>OSGB issue and Com_descriptions with suffics, send back on 16-Apr-2024</t>
  </si>
  <si>
    <t>Com_Referance Missing and OSGB conversion error, send abck on 23-Apr-2024</t>
  </si>
  <si>
    <t>P11</t>
  </si>
  <si>
    <t>Done, major OSGB coordinate issue</t>
  </si>
  <si>
    <t>OSGB issue, send back on 16-Apr-2024</t>
  </si>
  <si>
    <t>OSGB issue, send back on 18-Apr-2024</t>
  </si>
  <si>
    <t>Drop down value error in GDMt, send back on 23-Apr-2023</t>
  </si>
  <si>
    <t>HS2-000033XXU</t>
  </si>
  <si>
    <t>Twyford Cutting Planting Plot 1</t>
  </si>
  <si>
    <t>1MC06-ASC-EV-FRM-CS06_CL10-900001</t>
  </si>
  <si>
    <t>1MC06-CEK-IM-DAT-CS06_CL10-600150</t>
  </si>
  <si>
    <t>Done : Issues</t>
  </si>
  <si>
    <t>Com_typ, Dscrptn , chainage values, Osgb values.
16-Apr-24</t>
  </si>
  <si>
    <t>GEORGESCU Tamara &lt;tamara.georgescu@setec.com&gt;</t>
  </si>
  <si>
    <t>HS2-000033XXV</t>
  </si>
  <si>
    <t>Twyford Cutting Planting Plot 2</t>
  </si>
  <si>
    <t>1MC06-ASC-EV-FRM-CS06_CL10-900002</t>
  </si>
  <si>
    <t>1MC06-CEK-IM-DAT-CS06_CL10-600149</t>
  </si>
  <si>
    <t>HS2-000033XXW</t>
  </si>
  <si>
    <t>Twyford Cutting Planting Plot 3</t>
  </si>
  <si>
    <t>1MC06-ASC-EV-FRM-CS06_CL10-900003</t>
  </si>
  <si>
    <t>1MC06-CEK-IM-DAT-CS06_CL10-600148</t>
  </si>
  <si>
    <t>HS2-000033XXX</t>
  </si>
  <si>
    <t>Twyford Cutting Planting Plot 4</t>
  </si>
  <si>
    <t>1MC06-ASC-EV-FRM-CS06_CL10-900004</t>
  </si>
  <si>
    <t>1MC06-CEK-IM-DAT-CS06_CL10-600147</t>
  </si>
  <si>
    <t>HS2-000033XXY</t>
  </si>
  <si>
    <t>Twyford Cutting Planting Plot 5</t>
  </si>
  <si>
    <t>1MC06-ASC-EV-FRM-CS06_CL10-900005</t>
  </si>
  <si>
    <t>1MC06-CEK-IM-DAT-CS06_CL10-600146</t>
  </si>
  <si>
    <t>HS2-000033XXZ</t>
  </si>
  <si>
    <t>Twyford Cutting Planting Plot 6</t>
  </si>
  <si>
    <t>1MC06-ASC-EV-FRM-CS06_CL10-900006</t>
  </si>
  <si>
    <t>1MC06-CEK-IM-DAT-CS06_CL10-600145</t>
  </si>
  <si>
    <t>Com_typ, Dscrptn , chainage values, Osgb values.
17-Apr-24</t>
  </si>
  <si>
    <t>HS2-000033XY0</t>
  </si>
  <si>
    <t>Twyford Cutting Planting Plot 7</t>
  </si>
  <si>
    <t>1MC06-ASC-EV-FRM-CS06_CL10-900007</t>
  </si>
  <si>
    <t>1MC06-CEK-IM-DAT-CS06_CL10-600144</t>
  </si>
  <si>
    <t>HS2-000033XY1</t>
  </si>
  <si>
    <t>Twyford Cutting Planting Plot 8</t>
  </si>
  <si>
    <t>1MC06-ASC-EV-FRM-CS06_CL10-900008</t>
  </si>
  <si>
    <t>1MC06-CEK-IM-DAT-CS06_CL10-600143</t>
  </si>
  <si>
    <t>HS2-000033XY2</t>
  </si>
  <si>
    <t>Twyford Viaduct Planting Plot 1</t>
  </si>
  <si>
    <t>1MC06-ASC-EV-FRM-CS06_CL10-900009</t>
  </si>
  <si>
    <t>1MC06-CEK-IM-DAT-CS06_CL10-600142</t>
  </si>
  <si>
    <t>HS2-000033XY3</t>
  </si>
  <si>
    <t>Twyford Viaduct Planting Plot 2</t>
  </si>
  <si>
    <t>1MC06-ASC-EV-FRM-CS06_CL10-900010</t>
  </si>
  <si>
    <t>1MC06-CEK-IM-DAT-CS06_CL10-600141</t>
  </si>
  <si>
    <t>HS2-000033XY4</t>
  </si>
  <si>
    <t>Twyford Viaduct Planting Plot 3</t>
  </si>
  <si>
    <t>1MC06-ASC-EV-FRM-CS06_CL10-900011</t>
  </si>
  <si>
    <t>1MC06-CEK-IM-DAT-CS06_CL10-600140</t>
  </si>
  <si>
    <t>HS2-000033XY5</t>
  </si>
  <si>
    <t>Twyford Viaduct Planting Plot 4</t>
  </si>
  <si>
    <t>1MC06-ASC-EV-FRM-CS06_CL10-900012</t>
  </si>
  <si>
    <t>1MC06-CEK-IM-DAT-CS06_CL10-600139</t>
  </si>
  <si>
    <t>HS2-000033XXN</t>
  </si>
  <si>
    <t>Cowley Embankment Planting Plot 1</t>
  </si>
  <si>
    <t>1MC06-ASC-EV-FRM-CS06_CL10-900013</t>
  </si>
  <si>
    <t>1MC06-CEK-IM-DAT-CS06_CL10-600156</t>
  </si>
  <si>
    <t>HS2-000033XXP</t>
  </si>
  <si>
    <t>Cowley Embankment Planting Plot 2</t>
  </si>
  <si>
    <t>1MC06-ASC-EV-FRM-CS06_CL10-900014</t>
  </si>
  <si>
    <t>1MC06-CEK-IM-DAT-CS06_CL10-600155</t>
  </si>
  <si>
    <t>HS2-000033XXQ</t>
  </si>
  <si>
    <t>Cowley Embankment Planting Plot 3</t>
  </si>
  <si>
    <t>1MC06-ASC-EV-FRM-CS06_CL10-900015</t>
  </si>
  <si>
    <t>1MC06-CEK-IM-DAT-CS06_CL10-600154</t>
  </si>
  <si>
    <t>HS2-000033XXR</t>
  </si>
  <si>
    <t>Cowley Embankment Planting Plot 4</t>
  </si>
  <si>
    <t>1MC06-ASC-EV-FRM-CS06_CL10-900016</t>
  </si>
  <si>
    <t>1MC06-CEK-IM-DAT-CS06_CL10-600153</t>
  </si>
  <si>
    <t>HS2-000033XXS</t>
  </si>
  <si>
    <t>Cowley Embankment Planting Plot 5</t>
  </si>
  <si>
    <t>1MC06-ASC-EV-FRM-CS06_CL10-900017</t>
  </si>
  <si>
    <t>1MC06-CEK-IM-DAT-CS06_CL10-600152</t>
  </si>
  <si>
    <t>HS2-000033XXT</t>
  </si>
  <si>
    <t>Cowley Embankment Planting Plot 6</t>
  </si>
  <si>
    <t>1MC06-ASC-EV-FRM-CS06_CL10-900018</t>
  </si>
  <si>
    <t>1MC06-CEK-IM-DAT-CS06_CL10-600151</t>
  </si>
  <si>
    <t>FCC PRoW Bridleway Diversion Drainage</t>
  </si>
  <si>
    <t>HS2-00002WUMM</t>
  </si>
  <si>
    <t>Thame Valley South Embankment Planting - East Plot 1</t>
  </si>
  <si>
    <t>1MC06-CEK-EV-FRM-CS04_CL19-000017</t>
  </si>
  <si>
    <t>1MC06-CEK-IM-DAT-CS04_CL19-600068</t>
  </si>
  <si>
    <t>OSGB issues, Com_type and other issues, send back on 17-Apr-2024</t>
  </si>
  <si>
    <t>Stebbings, Darrell &lt;darrell.stebbings@arcadis.com&gt;</t>
  </si>
  <si>
    <t>HS2-00002WUMN</t>
  </si>
  <si>
    <t>Thame Valley South Embankment Planting - East Plot 2</t>
  </si>
  <si>
    <t>1MC06-CEK-EV-FRM-CS04_CL19-000018</t>
  </si>
  <si>
    <t>1MC06-CEK-IM-DAT-CS04_CL19-600069</t>
  </si>
  <si>
    <t>HS2-00002WUMP</t>
  </si>
  <si>
    <t>Thame Valley South Embankment Planting - West Plot 1</t>
  </si>
  <si>
    <t>1MC06-CEK-EV-FRM-CS04_CL19-000019</t>
  </si>
  <si>
    <t>1MC06-CEK-IM-DAT-CS04_CL19-600070</t>
  </si>
  <si>
    <t>HS2-00002WUMQ</t>
  </si>
  <si>
    <t>Thame Valley South Embankment Planting - West Plot 2</t>
  </si>
  <si>
    <t>1MC06-CEK-EV-FRM-CS04_CL19-000020</t>
  </si>
  <si>
    <t>1MC06-CEK-IM-DAT-CS04_CL19-600071</t>
  </si>
  <si>
    <t>HS2-00002WUMR</t>
  </si>
  <si>
    <t>Thame Valley Viaduct Planting - Plot 1</t>
  </si>
  <si>
    <t>1MC06-CEK-EV-FRM-CS04_CL19-000021</t>
  </si>
  <si>
    <t>1MC06-CEK-IM-DAT-CS04_CL19-600072</t>
  </si>
  <si>
    <t>HS2-00002WUMS</t>
  </si>
  <si>
    <t>Thame Valley Viaduct Planting - Plot 2</t>
  </si>
  <si>
    <t>1MC06-CEK-EV-FRM-CS04_CL19-000022</t>
  </si>
  <si>
    <t>1MC06-CEK-IM-DAT-CS04_CL19-600073</t>
  </si>
  <si>
    <t>HS2-00002WUMT</t>
  </si>
  <si>
    <t>Thame Valley North Embankment Planting - East Plot 1</t>
  </si>
  <si>
    <t>1MC06-CEK-EV-FRM-CS04_CL19-000013</t>
  </si>
  <si>
    <t>1MC06-CEK-IM-DAT-CS04_CL19-600074</t>
  </si>
  <si>
    <t>HS2-00002WUMU</t>
  </si>
  <si>
    <t>Thame Valley North Embankment Planting - East Plot 2</t>
  </si>
  <si>
    <t>1MC06-CEK-EV-FRM-CS04_CL19-000014</t>
  </si>
  <si>
    <t>1MC06-CEK-IM-DAT-CS04_CL19-600075</t>
  </si>
  <si>
    <t>HS2-00002WUMV</t>
  </si>
  <si>
    <t>Thame Valley North Embankment Planting - West Plot 1</t>
  </si>
  <si>
    <t>1MC06-CEK-EV-FRM-CS04_CL19-000015</t>
  </si>
  <si>
    <t>1MC06-CEK-IM-DAT-CS04_CL19-600076</t>
  </si>
  <si>
    <t>HS2-00002WUMW</t>
  </si>
  <si>
    <t>Thame Valley North Embankment Planting - West Plot 2</t>
  </si>
  <si>
    <t>1MC06-CEK-EV-FRM-CS04_CL19-000016</t>
  </si>
  <si>
    <t>1MC06-CEK-IM-DAT-CS04_CL19-600077</t>
  </si>
  <si>
    <t>Done , issue found</t>
  </si>
  <si>
    <t>OSGB Out of tolerance , send back on 24April2024</t>
  </si>
  <si>
    <t>HS2-00002WUMX</t>
  </si>
  <si>
    <t>Putlowes Cutting Planting - East Plot 1</t>
  </si>
  <si>
    <t>1MC06-CEK-EV-FRM-CS04_CL20-000014</t>
  </si>
  <si>
    <t>1MC06-CEK-IM-DAT-CS04_CL20-600159</t>
  </si>
  <si>
    <t>HS2-00002WUMY</t>
  </si>
  <si>
    <t>Putlowes Cutting Planting - East Plot 2</t>
  </si>
  <si>
    <t>1MC06-CEK-EV-FRM-CS04_CL20-000015</t>
  </si>
  <si>
    <t>1MC06-CEK-IM-DAT-CS04_CL20-600160</t>
  </si>
  <si>
    <t>HS2-00002WUMZ</t>
  </si>
  <si>
    <t>Putlowes Cutting Planting - East Plot 3</t>
  </si>
  <si>
    <t>1MC06-CEK-EV-FRM-CS04_CL20-000016</t>
  </si>
  <si>
    <t>1MC06-CEK-IM-DAT-CS04_CL20-600161</t>
  </si>
  <si>
    <t>HS2-00002WUN0</t>
  </si>
  <si>
    <t>Putlowes Cutting Planting - West Plot 1</t>
  </si>
  <si>
    <t>1MC06-CEK-EV-FRM-CS04_CL20-000017</t>
  </si>
  <si>
    <t>1MC06-CEK-IM-DAT-CS04_CL20-600162</t>
  </si>
  <si>
    <t>HS2-00002WUN1</t>
  </si>
  <si>
    <t>Bicester Road Embankment Planting - North Plot 1</t>
  </si>
  <si>
    <t>1MC06-CEK-EV-FRM-CS04_CL20-000007</t>
  </si>
  <si>
    <t>1MC06-CEK-IM-DAT-CS04_CL20-600163</t>
  </si>
  <si>
    <t>HS2-00002WUN2</t>
  </si>
  <si>
    <t>Bicester Road Embankment Planting - North Plot 2</t>
  </si>
  <si>
    <t>1MC06-CEK-EV-FRM-CS04_CL20-000008</t>
  </si>
  <si>
    <t>1MC06-CEK-IM-DAT-CS04_CL20-600164</t>
  </si>
  <si>
    <t>HS2-00002WUN3</t>
  </si>
  <si>
    <t>Bicester Road Embankment Planting - North Plot 3</t>
  </si>
  <si>
    <t>1MC06-CEK-EV-FRM-CS04_CL20-000009</t>
  </si>
  <si>
    <t>1MC06-CEK-IM-DAT-CS04_CL20-600165</t>
  </si>
  <si>
    <t>HS2-00002WUN4</t>
  </si>
  <si>
    <t>Bicester Road Embankment Planting - South Plot 1</t>
  </si>
  <si>
    <t>1MC06-CEK-EV-FRM-CS04_CL20-000010</t>
  </si>
  <si>
    <t>1MC06-CEK-IM-DAT-CS04_CL20-600166</t>
  </si>
  <si>
    <t>OSGB issue send back on 25-Apr-2024, one asset missing</t>
  </si>
  <si>
    <t>HS2-00002WUN5</t>
  </si>
  <si>
    <t>Waddesdon South Cutting Planting - East Plot 1</t>
  </si>
  <si>
    <t>1MC06-CEK-EV-FRM-CS04_CL20-000042</t>
  </si>
  <si>
    <t>1MC06-CEK-IM-DAT-CS04_CL20-600168</t>
  </si>
  <si>
    <t>two asset missing. Send back on 25-Apr-2024</t>
  </si>
  <si>
    <t>HS2-00002WUN6</t>
  </si>
  <si>
    <t>Waddesdon South Cutting Planting - East Plot 2</t>
  </si>
  <si>
    <t>1MC06-CEK-EV-FRM-CS04_CL20-000043</t>
  </si>
  <si>
    <t>1MC06-CEK-IM-DAT-CS04_CL20-600169</t>
  </si>
  <si>
    <t>HS2-00002WUN7</t>
  </si>
  <si>
    <t>Waddesdon South Cutting Planting - East Plot 3</t>
  </si>
  <si>
    <t>1MC06-CEK-EV-FRM-CS04_CL20-000044</t>
  </si>
  <si>
    <t>1MC06-CEK-IM-DAT-CS04_CL20-600170</t>
  </si>
  <si>
    <t>OSGB issues, send back on 25-Apr-2024</t>
  </si>
  <si>
    <t>HS2-00002WUN8</t>
  </si>
  <si>
    <t>Waddesdon South Cutting Planting - East Plot 4</t>
  </si>
  <si>
    <t>1MC06-CEK-EV-FRM-CS04_CL20-000045</t>
  </si>
  <si>
    <t>1MC06-CEK-IM-DAT-CS04_CL20-600171</t>
  </si>
  <si>
    <t>HS2-00002WUN9</t>
  </si>
  <si>
    <t>Waddesdon South Cutting Planting - East Plot 5</t>
  </si>
  <si>
    <t>1MC06-CEK-EV-FRM-CS04_CL20-000046</t>
  </si>
  <si>
    <t>1MC06-CEK-IM-DAT-CS04_CL20-600172</t>
  </si>
  <si>
    <t>HS2-00002WUNA</t>
  </si>
  <si>
    <t>Waddesdon South Cutting Planting - East Plot 6</t>
  </si>
  <si>
    <t>1MC06-CEK-EV-FRM-CS04_CL20-000047</t>
  </si>
  <si>
    <t>1MC06-CEK-IM-DAT-CS04_CL20-600173</t>
  </si>
  <si>
    <t>Issues found</t>
  </si>
  <si>
    <t>OSGB issues , send back on 25-Apr</t>
  </si>
  <si>
    <t>HS2-00002WUNB</t>
  </si>
  <si>
    <t>Waddesdon South Cutting Planting - East Plot 7</t>
  </si>
  <si>
    <t>1MC06-CEK-EV-FRM-CS04_CL20-000048</t>
  </si>
  <si>
    <t>1MC06-CEK-IM-DAT-CS04_CL20-600174</t>
  </si>
  <si>
    <t>HS2-00002WUNC</t>
  </si>
  <si>
    <t>Waddesdon South Cutting Planting - West Plot 1</t>
  </si>
  <si>
    <t>1MC06-CEK-EV-FRM-CS04_CL20-000049</t>
  </si>
  <si>
    <t>1MC06-CEK-IM-DAT-CS04_CL20-600175</t>
  </si>
  <si>
    <t>HS2-00002WUND</t>
  </si>
  <si>
    <t>Waddesdon South Cutting Planting - West Plot 2</t>
  </si>
  <si>
    <t>1MC06-CEK-EV-FRM-CS04_CL20-000050</t>
  </si>
  <si>
    <t>1MC06-CEK-IM-DAT-CS04_CL20-600176</t>
  </si>
  <si>
    <t>CM_Chg and CM_CRT not consistant both P04 and P05 exisitng in the data change to P05. send back on 25-Apr</t>
  </si>
  <si>
    <t>HS2-00002WUNE</t>
  </si>
  <si>
    <t>Waddesdon South Cutting Planting - West Plot 3</t>
  </si>
  <si>
    <t>1MC06-CEK-EV-FRM-CS04_CL20-000051</t>
  </si>
  <si>
    <t>1MC06-CEK-IM-DAT-CS04_CL20-600177</t>
  </si>
  <si>
    <t>HS2-00002WUNF</t>
  </si>
  <si>
    <t>Waddesdon South Cutting Planting - West Plot 4</t>
  </si>
  <si>
    <t>1MC06-CEK-EV-FRM-CS04_CL20-000052</t>
  </si>
  <si>
    <t>1MC06-CEK-IM-DAT-CS04_CL20-600178</t>
  </si>
  <si>
    <t>HS2-00002WUNG</t>
  </si>
  <si>
    <t>Waddesdon South Cutting Planting - West Plot 5</t>
  </si>
  <si>
    <t>1MC06-CEK-EV-FRM-CS04_CL20-000053</t>
  </si>
  <si>
    <t>1MC06-CEK-IM-DAT-CS04_CL20-600179</t>
  </si>
  <si>
    <t>HS2-00002WUNH</t>
  </si>
  <si>
    <t>Waddesdon South Cutting Planting - West Plot 6</t>
  </si>
  <si>
    <t>1MC06-CEK-EV-FRM-CS04_CL20-000054</t>
  </si>
  <si>
    <t>1MC06-CEK-IM-DAT-CS04_CL20-600180</t>
  </si>
  <si>
    <t>HS2-00002WUNJ</t>
  </si>
  <si>
    <t>Waddesdon South Cutting Planting - West Plot 7</t>
  </si>
  <si>
    <t>1MC06-CEK-EV-FRM-CS04_CL20-000055</t>
  </si>
  <si>
    <t>1MC06-CEK-IM-DAT-CS04_CL20-600181</t>
  </si>
  <si>
    <t>HS2-000038V0R</t>
  </si>
  <si>
    <t>Putlowes Cutting Planting - West Plot 2</t>
  </si>
  <si>
    <t>1MC06-ASC-EV-REP-CS04_CL20-000001</t>
  </si>
  <si>
    <t>1MC06-CEK-IM-DAT-CS04_CL20-600223</t>
  </si>
  <si>
    <t>HS2-00003JY3J&amp;HS2-00003JY3K missing, send back on 25-Apr</t>
  </si>
  <si>
    <t>UFDR 216.D</t>
  </si>
  <si>
    <t>HS2-00002TUPL</t>
  </si>
  <si>
    <t>Portway Farm ATS Telecoms</t>
  </si>
  <si>
    <t>1MC06-ASC-UT-FRM-CS06_CL09-000083-ACBOS</t>
  </si>
  <si>
    <t>1MC06-CEK-IM-DAT-CS06_CL09-600227</t>
  </si>
  <si>
    <t>Cook, Ted &lt;ted.cook@arcadis.com&gt;</t>
  </si>
  <si>
    <t>HS2-00002NHZA</t>
  </si>
  <si>
    <t>West Street C23-081-0001P</t>
  </si>
  <si>
    <t>1MC06-ASC-UT-FRM-CS06_CL09-000094-ACBOS</t>
  </si>
  <si>
    <t>1MC06-CEK-IM-DAT-CS06_CL09-600182</t>
  </si>
  <si>
    <t>ACBOS /SMRTFRMS mismatch 1 missing from CUT in ACBOS - SMRTFRMS updated
18/4/24</t>
  </si>
  <si>
    <t>HS2-00002TUPP</t>
  </si>
  <si>
    <t xml:space="preserve">IMD Electric </t>
  </si>
  <si>
    <t>1MC06-ASC-UT-FRM-CS06_CL09-000087-ACBOS</t>
  </si>
  <si>
    <t>1MC06-CEK-IM-DAT-CS06_CL09-600230</t>
  </si>
  <si>
    <t>Issue found</t>
  </si>
  <si>
    <t>OS Coords issues 18-4-24</t>
  </si>
  <si>
    <t>HS2-00002TUPQ</t>
  </si>
  <si>
    <t>IMD Telecoms</t>
  </si>
  <si>
    <t>1MC06-ASC-UT-FRM-CS06_CL09-000085-ACBOS</t>
  </si>
  <si>
    <t>1MC06-CEK-IM-DAT-CS06_CL09-600231</t>
  </si>
  <si>
    <t>HS2-00002TUPM</t>
  </si>
  <si>
    <t>IMD Potable Water</t>
  </si>
  <si>
    <t>1MC06-ASC-UT-FRM-CS06_CL09-000078-ACBOS</t>
  </si>
  <si>
    <t>1MC06-CEK-IM-DAT-CS06_CL09-600228</t>
  </si>
  <si>
    <t>HS2-00002TTR1</t>
  </si>
  <si>
    <t>West Street CSO-03-6110P</t>
  </si>
  <si>
    <t>1MC06-ASC-UT-FRM-CS06_CL09-000072-ACBOS</t>
  </si>
  <si>
    <t>1MC06-CEK-IM-DAT-CS06_CL09-600225</t>
  </si>
  <si>
    <t>HS2-00002TTR0</t>
  </si>
  <si>
    <t>West Street CSO-03-3110P</t>
  </si>
  <si>
    <t>1MC06-ASC-UT-FRM-CS06_CL09-000071-ACBOS</t>
  </si>
  <si>
    <t>1MC06-CEK-IM-DAT-CS06_CL09-600224</t>
  </si>
  <si>
    <t>HS2-000020CGE</t>
  </si>
  <si>
    <t>West Street CSO-03-6101P</t>
  </si>
  <si>
    <t>1MC06-ASC-UT-FRM-CS06_CL09-000031-ACBOS</t>
  </si>
  <si>
    <t>1MC06-CEK-IM-DAT-CS06_CL09-600148</t>
  </si>
  <si>
    <t>HS2-000020CGD</t>
  </si>
  <si>
    <t>West Street CSO-03-3101P</t>
  </si>
  <si>
    <t>1MC06-ASC-UT-FRM-CS06_CL09-000033-ACBOS</t>
  </si>
  <si>
    <t>1MC06-CEK-IM-DAT-CS06_CL09-600147</t>
  </si>
  <si>
    <t>HS2-00002YGQH</t>
  </si>
  <si>
    <t>IMD Foul Water Pumping Station</t>
  </si>
  <si>
    <t>1MC06-ASC-UT-FRM-CS06_CL09-000096-ACBOS</t>
  </si>
  <si>
    <t>1MC06-CEK-IM-DAT-CS06_CL09-600235</t>
  </si>
  <si>
    <t>Cannot view in DAC checker 22/4/24</t>
  </si>
  <si>
    <t>HS2-00002TUPN</t>
  </si>
  <si>
    <t xml:space="preserve">IMD Foul Water </t>
  </si>
  <si>
    <t>1MC06-ASC-UT-FRM-CS06_CL09-000081-ACBOS</t>
  </si>
  <si>
    <t>1MC06-CEK-IM-DAT-CS06_CL09-600229</t>
  </si>
  <si>
    <t>UFDR 208.B</t>
  </si>
  <si>
    <t>HS2-000020CEY</t>
  </si>
  <si>
    <t>CSO-02-2203</t>
  </si>
  <si>
    <t>1MC06-ASC-UT-FRM-CS04_CL18-000028-ACBOS</t>
  </si>
  <si>
    <t>1MC06-CEK-IM-DAT-CS04_CL18-600008</t>
  </si>
  <si>
    <t>HS2-000037YLY</t>
  </si>
  <si>
    <t>91-SL1 Mixbury Embankment Pedestrian Slab</t>
  </si>
  <si>
    <t>1MC06-ASC-BR-FRM-CS06_CL22-900001</t>
  </si>
  <si>
    <t>1MC06-CEK-IM-DAT-CS06_CL22-600116</t>
  </si>
  <si>
    <t>Found issues</t>
  </si>
  <si>
    <t>OSGB issues and MxmmPrmttdWght - 9999. Send back on 29-Apr-2024</t>
  </si>
  <si>
    <t>OSGB issues, send back on 29-May-2024 and JSON placeholder issue</t>
  </si>
  <si>
    <t>HS2-000037YLZ</t>
  </si>
  <si>
    <t>91-SL3 Mixbury Embankment Pedestrian Slab</t>
  </si>
  <si>
    <t>1MC06-ASC-BR-FRM-CS06_CL22-900002</t>
  </si>
  <si>
    <t>MxmmPrmttdWght - 9999. Send back on 29-Apr-2024</t>
  </si>
  <si>
    <t>JSON placeHolder incorrect. Inform team on 29-May-2024</t>
  </si>
  <si>
    <t>HS2-00002YCW9</t>
  </si>
  <si>
    <t>91-SL2 Mixbury Embankment Pedestrian Slab</t>
  </si>
  <si>
    <t>1MC06-ASC-BR-FRM-CS06_CL22-900004</t>
  </si>
  <si>
    <t>JSON Placeholderis not correct, send back on 29-May-2029</t>
  </si>
  <si>
    <t>HS2-00002BJUR</t>
  </si>
  <si>
    <t>School End Road Realignment</t>
  </si>
  <si>
    <t>1MC06-ASC-HW-FRM-CS06_CL10-000005-ACBOS</t>
  </si>
  <si>
    <t>1MC06-CEK-IM-DAT-CS06_CL10-600024</t>
  </si>
  <si>
    <t>0's found in PVM, need correction, send back on 18-Apr-2024</t>
  </si>
  <si>
    <t>KHABOUZE Zakaria &lt;zakaria.khabouze@setec.com&gt;</t>
  </si>
  <si>
    <t>HS2-000020NM3</t>
  </si>
  <si>
    <t>Maintenance Access Road to Pond (Off School End Road - North)</t>
  </si>
  <si>
    <t>1MC06-ASC-HW-FRM-CS06_CL10-000009-ACBOS</t>
  </si>
  <si>
    <t>1MC06-CEK-IM-DAT-CS06_CL10-600023</t>
  </si>
  <si>
    <t>HS2-000020NM2</t>
  </si>
  <si>
    <t>Maintenance Access Road to Pond (Off School End Road - South)</t>
  </si>
  <si>
    <t>1MC06-ASC-HW-FRM-CS06_CL10-000010-ACBOS</t>
  </si>
  <si>
    <t>1MC06-CEK-IM-DAT-CS06_CL10-600022</t>
  </si>
  <si>
    <t>OSGB dDelta issue, send back on 18-Apr-2024</t>
  </si>
  <si>
    <t>Mtrl value is wroing, send back on 23-Apr-2024</t>
  </si>
  <si>
    <t>HS2-00002VXUC</t>
  </si>
  <si>
    <t>Maintenance Access Road to GSMR (off School End Road Realignment) and Compound</t>
  </si>
  <si>
    <t>1MC06-ASC-HW-FRM-CS06_CL10-000026-ACBOS</t>
  </si>
  <si>
    <t>1MC06-CEK-IM-DAT-CS06_CL10-600126</t>
  </si>
  <si>
    <t>HS2-00002CW0R</t>
  </si>
  <si>
    <t>Calley Farm Access (SBH/34) Drainage System</t>
  </si>
  <si>
    <t>1MC06-ASC-DR-FRM-CS04_CL18-000014-ACBOS</t>
  </si>
  <si>
    <t>1MC06-CEK-IM-DAT-CS04_CL18-600028</t>
  </si>
  <si>
    <t>Wrong OSGB for one asset, send back on 29th Apr</t>
  </si>
  <si>
    <t>Old LoM, Com Type issues, send back on 01-May-2024</t>
  </si>
  <si>
    <t xml:space="preserve">william.whyte@arcadis.com </t>
  </si>
  <si>
    <t>HS2-000001024</t>
  </si>
  <si>
    <t>Wendover North Cutting</t>
  </si>
  <si>
    <t>1MC06-ASC-GT-FRM-CS03_CL17-000002-ACBOS</t>
  </si>
  <si>
    <t>1MC06-CEK-IM-DAT-CS03_CL17-600035</t>
  </si>
  <si>
    <t>Com_Dscrptns all copies of Com_Typ. Confirming zero(0) values.  30/4/24</t>
  </si>
  <si>
    <t>HS2-00002Y8VY</t>
  </si>
  <si>
    <t>Wendover North Cutting-Low Permeability Wall</t>
  </si>
  <si>
    <t>1MC06-ASC-GT-FRM-CS03_CL17-000011-ACBOS</t>
  </si>
  <si>
    <t>1MC06-CEK-IM-DAT-CS03_CL17-600076</t>
  </si>
  <si>
    <t>Com_Typ / Dscrptn. 30/4/24</t>
  </si>
  <si>
    <t>82-SL2 Cowley Embankment Pedestrian Bridge-Earthworks Transition</t>
  </si>
  <si>
    <t>HS2-000020NKT</t>
  </si>
  <si>
    <t>Maintenance Access Road to Pond 02 (Off IMD Access)</t>
  </si>
  <si>
    <t>1MC06-ASC-HW-FRM-CS06_CL09-000039-ACBOS</t>
  </si>
  <si>
    <t>1MC06-CEK-IM-DAT-CS06_CL09-600096</t>
  </si>
  <si>
    <t>OSGB Issues, Com_type and other issues, send back on 30-Apr-2024</t>
  </si>
  <si>
    <t>Com_Type issue, Wrong OSGB and Angle Slope issues, send back on 05-May-2024</t>
  </si>
  <si>
    <t>dan.quirante@arcadis.com</t>
  </si>
  <si>
    <t>HS2-00003124B</t>
  </si>
  <si>
    <t>Maintenance Access to Calvert IMD Sewage Pumping Station</t>
  </si>
  <si>
    <t>1MC06-ASC-HW-FRM-CS06_CL09-000088-ACBOS</t>
  </si>
  <si>
    <t>1MC06-CEK-IM-DAT-CS06_CL09-600315</t>
  </si>
  <si>
    <t>Angle Slope issues, send back on 05-May-2024</t>
  </si>
  <si>
    <t>HS2-00003124C</t>
  </si>
  <si>
    <t>Calvert IMD Access Road</t>
  </si>
  <si>
    <t>1MC06-ASC-HW-FRM-CS06_CL09-000092-ACBOS</t>
  </si>
  <si>
    <t>1MC06-CEK-IM-DAT-CS06_CL09-600314</t>
  </si>
  <si>
    <t>HS2-00003CCJX</t>
  </si>
  <si>
    <t>Maintenance Access Road to Pond 1003</t>
  </si>
  <si>
    <t>1MC06-ASC-HW-FRM-CS06_CL09-900096-ACBOS</t>
  </si>
  <si>
    <t>1MC06-CEK-IM-DAT-CS06_CL09-600282</t>
  </si>
  <si>
    <t>Incorrect com_type/description, sent back on 18/04/2024</t>
  </si>
  <si>
    <t>Alex</t>
  </si>
  <si>
    <t>201.0-6</t>
  </si>
  <si>
    <t>HS2-00002CT2H</t>
  </si>
  <si>
    <t>Bowood Lane Drainage System</t>
  </si>
  <si>
    <t>1MC06-ASC-DR-FRM-CS03_CL05-000024-ACBOS</t>
  </si>
  <si>
    <t>1MC06-CEK-IM-DAT-CS03_CL05-600019</t>
  </si>
  <si>
    <t>OSGB coords 22/4/24</t>
  </si>
  <si>
    <t>Hallado, Ruel &lt;Ruel.Hallado@arcadis.com&gt;</t>
  </si>
  <si>
    <t>request received mid afternoon 19/4/24</t>
  </si>
  <si>
    <t>wont load to SQL rebuild required. 19-apr-24</t>
  </si>
  <si>
    <t>HS2-00002CT6E</t>
  </si>
  <si>
    <t xml:space="preserve">Bicester Road Embankment Security Fence Line </t>
  </si>
  <si>
    <t>1MC06-ASC-CV-FRM-CS04_CL20-000030-ACBOS</t>
  </si>
  <si>
    <t>1MC06-CEK-IM-DAT-CS04_CL20-600120</t>
  </si>
  <si>
    <t>Done No Issues</t>
  </si>
  <si>
    <t>orlando.sangalang@arcadis.com</t>
  </si>
  <si>
    <t>HS2-00002CT6D</t>
  </si>
  <si>
    <t xml:space="preserve">Bicester Road Embankment Boundary Perimeter Fence Line </t>
  </si>
  <si>
    <t>1MC06-ASC-CV-FRM-CS04_CL20-000050-ACBOS</t>
  </si>
  <si>
    <t>1MC06-CEK-IM-DAT-CS04_CL20-600119</t>
  </si>
  <si>
    <t>HS2-00002CT6B</t>
  </si>
  <si>
    <t xml:space="preserve">Putlowes Cutting Security Fence Line </t>
  </si>
  <si>
    <t>1MC06-ASC-CV-FRM-CS04_CL19-000022-ACBOS</t>
  </si>
  <si>
    <t>1MC06-CEK-IM-DAT-CS04_CL20-600027</t>
  </si>
  <si>
    <t>HS2-00002CT68</t>
  </si>
  <si>
    <t xml:space="preserve">Putlowes Cutting Boundary Perimeter Fence Line </t>
  </si>
  <si>
    <t>1MC06-ASC-CV-FRM-CS04_CL19-000034-ACBOS</t>
  </si>
  <si>
    <t>1MC06-CEK-IM-DAT-CS04_CL20-600024</t>
  </si>
  <si>
    <t>HS2-00002CT5Z</t>
  </si>
  <si>
    <t xml:space="preserve">Thame Valley South Embankment Security Fence Line </t>
  </si>
  <si>
    <t>1MC06-ASC-CV-FRM-CS04_CL19-000019-ACBOS</t>
  </si>
  <si>
    <t>1MC06-CEK-IM-DAT-CS04_CL19-600009</t>
  </si>
  <si>
    <t>HS2-00002CT5X</t>
  </si>
  <si>
    <t xml:space="preserve">Thame Valley South Embankment Boundary Perimeter Fence Line </t>
  </si>
  <si>
    <t>1MC06-ASC-CV-FRM-CS04_CL19-000032-ACBOS</t>
  </si>
  <si>
    <t>1MC06-CEK-IM-DAT-CS04_CL19-600041</t>
  </si>
  <si>
    <t>HS2-00002CT6K</t>
  </si>
  <si>
    <t xml:space="preserve">Waddesdon South Cutting Security Fence Line </t>
  </si>
  <si>
    <t>1MC06-ASC-CV-FRM-CS04_CL20-000031-ACBOS</t>
  </si>
  <si>
    <t>1MC06-CEK-IM-DAT-CS04_CL20-600138</t>
  </si>
  <si>
    <t>HS2-00002CT6H</t>
  </si>
  <si>
    <t xml:space="preserve">Waddesdon South Cutting Boundary Perimeter Fence Line </t>
  </si>
  <si>
    <t>1MC06-ASC-CV-FRM-CS04_CL20-000051-ACBOS</t>
  </si>
  <si>
    <t>1MC06-CEK-IM-DAT-CS04_CL20-600140</t>
  </si>
  <si>
    <t>HS2-000020364</t>
  </si>
  <si>
    <t>Appletree Lane Reinstatement</t>
  </si>
  <si>
    <t>1MC07-ASC-HW-FRM-CS07_CL13-000011-ACBOS</t>
  </si>
  <si>
    <t>1MC07-CEK-IM-DAT-CS07_CL13-600020</t>
  </si>
  <si>
    <t>HS2-00002BVMZ</t>
  </si>
  <si>
    <t>C3.L.69 Catchment</t>
  </si>
  <si>
    <t>1MC07-ASC-DR-FRM-CS07_CL23-000011-ACBOS</t>
  </si>
  <si>
    <t>1MC07-CEK-IM-DAT-CS07_CL23-600012</t>
  </si>
  <si>
    <t>Issues - Fixed</t>
  </si>
  <si>
    <t>OSGB coords 22/4/24 few other items.</t>
  </si>
  <si>
    <t>HS2-000031248</t>
  </si>
  <si>
    <t>TWY 16 Footpath Crossing</t>
  </si>
  <si>
    <t>1MC06-ASC-CV-FRM-CS06_CL10-000090-ACBOS</t>
  </si>
  <si>
    <t>1MC06-CEK-IM-DAT-CS06_CL10-600210</t>
  </si>
  <si>
    <t>HS2-000025B3T</t>
  </si>
  <si>
    <t>Accommodation Access Road (Off A423 Banbury Road)</t>
  </si>
  <si>
    <t>1MC07-ASC-HW-FRM-CS07_CL24-000027-ACBOS</t>
  </si>
  <si>
    <t>1MC07-CEK-IM-DAT-CS07_CL24-600066</t>
  </si>
  <si>
    <t>Com_Typ, OS coords 23/4/24</t>
  </si>
  <si>
    <t>CUT com_Typ as CUT, fixed in house to Cut, while DT update PW file, to expediate. 9/5/24
Failing to load to SQL 9-May-24</t>
  </si>
  <si>
    <t>HS2-00002TKV4</t>
  </si>
  <si>
    <t xml:space="preserve">Maintenance Siding Access Level 3   </t>
  </si>
  <si>
    <t>1MC06-ASC-HW-FRM-CS03_CL17-000041-ACBOS</t>
  </si>
  <si>
    <t>1MC06-CEK-IM-DAT-CS03_CL17-600074</t>
  </si>
  <si>
    <t>Fail</t>
  </si>
  <si>
    <t>Osgb - Com_typs.</t>
  </si>
  <si>
    <t>Thompson, Stephen &lt;stephen.thompson@arcadis.com&gt;</t>
  </si>
  <si>
    <t>HS2-00002BJQX</t>
  </si>
  <si>
    <t>Bowood  Lane Realignment</t>
  </si>
  <si>
    <t>1MC06-ASC-HW-FRM-CS03_CL05-000014-ACBOS</t>
  </si>
  <si>
    <t>1MC06-CEK-IM-DAT-CS03_CL05-600108</t>
  </si>
  <si>
    <t>Com_typs, AnglSlp</t>
  </si>
  <si>
    <t>1MC06-CEK-IM-DAT-CS03_CL05-600086
DT supplied incirrect JSON link.</t>
  </si>
  <si>
    <t xml:space="preserve">H, Chandrakantesh &lt;Chandrakantesh.H@arcadis.com&gt; </t>
  </si>
  <si>
    <t>HS2-00002EK8B</t>
  </si>
  <si>
    <t>Radbourne ATS UTX</t>
  </si>
  <si>
    <t>1MC07-ASC-CV-FRM-CS07_CL23-000013-ACBOS</t>
  </si>
  <si>
    <t>1MC07-CEK-IM-DAT-CS07_CL23-600157</t>
  </si>
  <si>
    <t xml:space="preserve">K S, Abhisheka &lt;abhisheka.ks@arcadis.com&gt; </t>
  </si>
  <si>
    <t>HS2-00002CW0N</t>
  </si>
  <si>
    <t>HS2-00002C5T1-Bridleway QUA/28A Drainage System</t>
  </si>
  <si>
    <t>1MC06-ASC-DR-FRM-CS05-000021-ACBOS</t>
  </si>
  <si>
    <t>yes</t>
  </si>
  <si>
    <t>1MC06-CEK-IM-DAT-CS05-600009</t>
  </si>
  <si>
    <t>lokesh.jv@arcadis.com</t>
  </si>
  <si>
    <t>MPDT wont load</t>
  </si>
  <si>
    <t>HS2-000025B28</t>
  </si>
  <si>
    <t>Radstone Road Realignment</t>
  </si>
  <si>
    <t>1MC07-ASC-HW-FRM-CS07_CL12-000001-ACBOS</t>
  </si>
  <si>
    <t>1MC07-CEK-IM-DAT-CS07_CL12-600155</t>
  </si>
  <si>
    <t>OS coords , AnglSlp 25-Apr-24</t>
  </si>
  <si>
    <t>26-Apr-24 @1458hrs</t>
  </si>
  <si>
    <t>HS2-000025B29</t>
  </si>
  <si>
    <t>Maintenance Access Road to Pond (Off Radstone Road East)</t>
  </si>
  <si>
    <t>1MC07-ASC-HW-FRM-CS07_CL12-000016-ACBOS</t>
  </si>
  <si>
    <t>1MC07-CEK-IM-DAT-CS07_CL12-600150</t>
  </si>
  <si>
    <t>AnglSlp 25-Apr-24</t>
  </si>
  <si>
    <t>HS2-00003CCJY</t>
  </si>
  <si>
    <t>Maintenance Access Road to Pond 0992</t>
  </si>
  <si>
    <t>1MC06-ASC-HW-FRM-CS06_CL09-000094-ACBOS</t>
  </si>
  <si>
    <t>1MC06-CEK-IM-DAT-CS06_CL09-600281</t>
  </si>
  <si>
    <t>OSGB issues , send back on 01-May-2024</t>
  </si>
  <si>
    <t>HS2-00003124A</t>
  </si>
  <si>
    <t xml:space="preserve">Footpath SCL6 </t>
  </si>
  <si>
    <t>1MC06-ASC-HW-FRM-CS06_CL09-000086-ACBOS</t>
  </si>
  <si>
    <t>1MC06-CEK-IM-DAT-CS06_CL09-600316</t>
  </si>
  <si>
    <t>OSGB Issues, Com_type, send back on 01-May-2024</t>
  </si>
  <si>
    <t>HS2-00002TPZ5</t>
  </si>
  <si>
    <t xml:space="preserve">Portway Culvert and Pond Access </t>
  </si>
  <si>
    <t>1MC06-ASC-HW-FRM-CS06_CL09-000071-ACBOS</t>
  </si>
  <si>
    <t>1MC06-CEK-IM-DAT-CS06_CL09-600124</t>
  </si>
  <si>
    <t>HS2-00002CT9Q</t>
  </si>
  <si>
    <t>Twyford Embankment Security Fence Line</t>
  </si>
  <si>
    <t>1MC06-ASC-CV-FRM-CS06_CL10-000095-ACBOS</t>
  </si>
  <si>
    <t>1MC06-CEK-IM-DAT-CS06_CL10-600082</t>
  </si>
  <si>
    <t>Com_type and other issues , send back on 01-May-2024</t>
  </si>
  <si>
    <t>HS2-00002CT9N</t>
  </si>
  <si>
    <t>Twyford Embankment Boundary Perimeter Fence Line</t>
  </si>
  <si>
    <t>1MC06-ASC-CV-FRM-CS06_CL10-000093-ACBOS</t>
  </si>
  <si>
    <t>1MC06-CEK-IM-DAT-CS06_CL10-600077</t>
  </si>
  <si>
    <t>Com_type and other issues , old LoDM, send back on 01-May-2024</t>
  </si>
  <si>
    <t>HS2-00002CTDA</t>
  </si>
  <si>
    <t>Calvert Infrastructure Maintenance Depot Security Fence Line</t>
  </si>
  <si>
    <t xml:space="preserve">1MC06-ASC-CV-FRM-CS06_CL09-000087-ACBOS </t>
  </si>
  <si>
    <t>1MC06-CEK-IM-DAT-CS06_CL09-600218</t>
  </si>
  <si>
    <t>HS2-00002CTD9</t>
  </si>
  <si>
    <t>Calvert Infrastructure Maintenance Depot Boundary Perimeter Fence Line</t>
  </si>
  <si>
    <t>1MC06-ASC-CV-FRM-CS06_CL09-000085-ACBOS</t>
  </si>
  <si>
    <t>1MC06-CEK-IM-DAT-CS06_CL09-600215</t>
  </si>
  <si>
    <t>HS2-00002N7VS</t>
  </si>
  <si>
    <t>Aylesbury North Cutting - Ancillary Culvert 061-AC5</t>
  </si>
  <si>
    <t>1MC06-ASC-CV-FRM-CS04_CL18-000012-ACBOS</t>
  </si>
  <si>
    <t>1MC06-CEK-IM-DAT-CS04_CL18-600086</t>
  </si>
  <si>
    <t>Query send on 0's , send on 01-May-2024</t>
  </si>
  <si>
    <t>Al Zoubi, Mohamad &lt;mohamad.alzoubi@arcadis.com&gt;</t>
  </si>
  <si>
    <t>HS2-00002N7VT</t>
  </si>
  <si>
    <t>Aylesbury North Cutting 061-AC6</t>
  </si>
  <si>
    <t>1MC06-ASC-CV-FRM-CS04_CL18-000017-ACBOS</t>
  </si>
  <si>
    <t>1MC06-CEK-IM-DAT-CS04_CL18-600083</t>
  </si>
  <si>
    <t>HS2-000025B3A</t>
  </si>
  <si>
    <t>Hill Farm Accommodation Access Road</t>
  </si>
  <si>
    <t>1MC07-ASC-HW-FRM-CS07_CL14-000035-ACBOS</t>
  </si>
  <si>
    <t>1MC07-CEK-IM-DAT-CS07_CL14-600024</t>
  </si>
  <si>
    <t>Issues Found</t>
  </si>
  <si>
    <t>Send back on 03-May-2024</t>
  </si>
  <si>
    <t>HS2-00002J4YX</t>
  </si>
  <si>
    <t>Maintenance Access Road to Pond (off Realigned Banbury Road (East side of HS2))</t>
  </si>
  <si>
    <t>1MC07-ASC-HW-FRM-CS07_CL14-000042-ACBOS</t>
  </si>
  <si>
    <t>1MC07-CEK-IM-DAT-CS07_CL14-600026</t>
  </si>
  <si>
    <t>Cm_Chg version issue, Com_type and other issues, send back on 03-May-2024</t>
  </si>
  <si>
    <t>HS2-00002EF97</t>
  </si>
  <si>
    <t>A361 Byfield Road Realignment</t>
  </si>
  <si>
    <t>1MC07-ASC-HW-FRM-CS07_CL13-000015-ACBOS</t>
  </si>
  <si>
    <t>1MC07-CEK-IM-DAT-CS07_CL13-600016</t>
  </si>
  <si>
    <t>CM_CHg and CM_CRT not consistant, Com_Type issues, send back on 03-May-2024</t>
  </si>
  <si>
    <t>HS2-00002TMF3</t>
  </si>
  <si>
    <t>1MC07-ASC-UT-FRM-CS07_CL12-000098-ACBOS</t>
  </si>
  <si>
    <t>1MC07-CEK-IM-DAT-CS07_CL12-600053</t>
  </si>
  <si>
    <t>ACBOS PCRA is pending, send back on 07-May-2024</t>
  </si>
  <si>
    <t>OSGB Spacing Issue , Send back on 17 May -2024 via team chat.</t>
  </si>
  <si>
    <t>HS2-000030KBA</t>
  </si>
  <si>
    <t>Spring Chamber Ground Water Catchment</t>
  </si>
  <si>
    <t>1MC06-ASC-DR-FRM-CS03_CL17-000072-ACBOS</t>
  </si>
  <si>
    <t xml:space="preserve">1MC06-CEK-IM-DAT-CS03_CL17-600077 </t>
  </si>
  <si>
    <t>Com_type , OSGB and other issues. Send back on 03-May-2024</t>
  </si>
  <si>
    <t>HS2-00002N7U9</t>
  </si>
  <si>
    <t xml:space="preserve">Greatworth North Embankment Group - Ancillary Culvert 101-AC1 </t>
  </si>
  <si>
    <t>1MC07-ASC-CV-FRM-CS07_CL12-000041-ACBOS</t>
  </si>
  <si>
    <t>1MC07-CEK-IM-DAT-CS07_CL12-600278</t>
  </si>
  <si>
    <t>HS2-00003HWH2</t>
  </si>
  <si>
    <t>NR flood relief and watercourse culverts Earthworks Transition 3D Model</t>
  </si>
  <si>
    <t>1MC06-ASC-GT-FRM-CS04_CL20-000060-ACBOS</t>
  </si>
  <si>
    <t>1MC06-CEK-IM-DAT-CS04_CL20-600224</t>
  </si>
  <si>
    <t>HS2-00003GL98</t>
  </si>
  <si>
    <t>Flood Compensation Area</t>
  </si>
  <si>
    <t>1MC06-ASC-DR-FRM-CS04_CL19-000057-ACBOS</t>
  </si>
  <si>
    <t>1MC06-CEK-IM-DAT-CS04_CL19-600096</t>
  </si>
  <si>
    <t>OSGB and GTxtl isses, send back on 07-May-2024</t>
  </si>
  <si>
    <t>HS2-00002BVF0</t>
  </si>
  <si>
    <t>C2.T.16 Catchment</t>
  </si>
  <si>
    <t>1MC06-ASC-DR-FRM-CS03_CL17-000005-ACBOS</t>
  </si>
  <si>
    <t>1MC06-CEK-IM-DAT-CS03_CL17-600060</t>
  </si>
  <si>
    <t>HS2-00002YYN4</t>
  </si>
  <si>
    <t>Low Permeability Wall Ground Water Catchment</t>
  </si>
  <si>
    <t>1MC06-ASC-DR-FRM-CS03_CL17-000069-ACBOS</t>
  </si>
  <si>
    <t>1MC06-CEK-IM-DAT-CS03_CL17-600078</t>
  </si>
  <si>
    <t>HS2-00003B2GK</t>
  </si>
  <si>
    <t>Greatworth North Embankment and Cutting Group</t>
  </si>
  <si>
    <t>1MC07-ASC-CV-FRM-CS07_CL25-000027-ACBOS</t>
  </si>
  <si>
    <t>1MC07-CEK-IM-DAT-CS07_CL25-600067</t>
  </si>
  <si>
    <t>HS2-00002CTHF</t>
  </si>
  <si>
    <t>Chipping Warden Tunnel North Portal Building</t>
  </si>
  <si>
    <t>1MC07-CEK-AR-FRM-CS07_CL14-600001</t>
  </si>
  <si>
    <t>1MC07-CEK-IM-DAT-CS07_CL14-600119</t>
  </si>
  <si>
    <t>SHARED Multi Discipline JSON</t>
  </si>
  <si>
    <t>ok to load 13-May-24</t>
  </si>
  <si>
    <t>Loaded 668  - OK</t>
  </si>
  <si>
    <t>Lade, Vijaya Krishna &lt;vijayakrishna.lade@arcadis.com&gt;</t>
  </si>
  <si>
    <t>1MC07-ASC-CV-FRM-CS07_CL13-000010-ACBOS</t>
  </si>
  <si>
    <t>Issues found - fixed 21/5/24</t>
  </si>
  <si>
    <t>ok to load 16-May-24</t>
  </si>
  <si>
    <t>Loaded</t>
  </si>
  <si>
    <t>1MC07-CEK-CV-FRM-CS07_CL14-000034</t>
  </si>
  <si>
    <t>1MC07-CEK-EL-FRM-CS07_CL14-000001</t>
  </si>
  <si>
    <t xml:space="preserve">loaded 1411 ok </t>
  </si>
  <si>
    <t>1MC07-CEK-EL-FRM-CS07_CL14-000002</t>
  </si>
  <si>
    <t>ok to load 15-May-24</t>
  </si>
  <si>
    <t>Loaded 194 ok</t>
  </si>
  <si>
    <t>1MC07-CEK-EL-FRM-CS07_CL14-000003</t>
  </si>
  <si>
    <t>loaded 149 ok</t>
  </si>
  <si>
    <t>1MC07-CEK-EL-FRM-CS07_CL14-000004</t>
  </si>
  <si>
    <t>Loaded 250 ok</t>
  </si>
  <si>
    <t>1MC07-CEK-EL-FRM-CS07_CL14-000005</t>
  </si>
  <si>
    <t>Loaded 189 ok</t>
  </si>
  <si>
    <t>1MC07-CEK-FI-FRM-CS07_CL14-000001</t>
  </si>
  <si>
    <t>PPE have no SrrndMtrl, PPE have no DsgnFlw or DsgnFlwBss,  PPE have no FlwDrctn - fixed and justified where appropriate. - Load 13-May-24</t>
  </si>
  <si>
    <t>Loaded 257 ok</t>
  </si>
  <si>
    <t>1MC07-CEK-FI-FRM-CS07_CL14-000002</t>
  </si>
  <si>
    <t>Loaded 493 ok</t>
  </si>
  <si>
    <t>1MC07-CEK-FI-FRM-CS07_CL14-000003</t>
  </si>
  <si>
    <t>ok to load 20-May-24</t>
  </si>
  <si>
    <t>loaded 181 ok</t>
  </si>
  <si>
    <t>1MC07-CEK-ME-FRM-CS07_CL14-000001</t>
  </si>
  <si>
    <t>Loaded 478 rebuilt</t>
  </si>
  <si>
    <t>1MC07-CEK-ME-FRM-CS07_CL14-000002</t>
  </si>
  <si>
    <t>Loaded 325 ok</t>
  </si>
  <si>
    <t>1MC07-CEK-ME-FRM-CS07_CL14-000003</t>
  </si>
  <si>
    <t>loaded 143 ok</t>
  </si>
  <si>
    <t>1MC07-CEK-RC-FRM-CS07_CL14-000001</t>
  </si>
  <si>
    <t>Loaded 38 OK</t>
  </si>
  <si>
    <t xml:space="preserve">HS2-00002EK6V </t>
  </si>
  <si>
    <t xml:space="preserve"> Stoke Mandeville Maintenance Loop UTX No1</t>
  </si>
  <si>
    <t>1MC06-ASC-CV-FRM-CS03_CL17-000010-ACBOS</t>
  </si>
  <si>
    <t>1MC06-CEK-IM-DAT-CS03_CL17-600016</t>
  </si>
  <si>
    <t>HS2-000001295</t>
  </si>
  <si>
    <t>Footpath SBH-34 Overbridge</t>
  </si>
  <si>
    <t>1MC06-CEK-BR-FRM-CS04_CL18-000008</t>
  </si>
  <si>
    <t xml:space="preserve">1MC06-CEK-IM-DAT-CS04_CL18-600149 </t>
  </si>
  <si>
    <t>send back on 07-May-2024, Design flow is not correct</t>
  </si>
  <si>
    <t>Harry Forbes &lt;HRFO@COWI.COM&gt;</t>
  </si>
  <si>
    <t>HS2-00002TTH7</t>
  </si>
  <si>
    <t>A43 Oxford Road Switching Station</t>
  </si>
  <si>
    <t>1MC07-ASC-UT-FRM-CS07_CL12-000099-ACBOS</t>
  </si>
  <si>
    <t>1MC07-CEK-IM-DAT-CS07_CL12-600158</t>
  </si>
  <si>
    <t xml:space="preserve">Hallado, Ruel &lt;Ruel.Hallado@arcadis.com&gt; </t>
  </si>
  <si>
    <t>HS2-00002CX3Q</t>
  </si>
  <si>
    <t>Bridleway AN14 Diversion Drainage</t>
  </si>
  <si>
    <t>1MC07-ASC-DR-FRM-CS07_CL12-000023-ACBOS</t>
  </si>
  <si>
    <t>1MC07-CEK-IM-DAT-CS07_CL12-600016</t>
  </si>
  <si>
    <t>OSGB issues, send back on 09-May-2024</t>
  </si>
  <si>
    <t>2 assets missing and other issues, send back on 07-May-2024</t>
  </si>
  <si>
    <t xml:space="preserve">alberto.lorusso@arcadis.com&gt; </t>
  </si>
  <si>
    <t>HS2-000020NC4</t>
  </si>
  <si>
    <t>Maintenance Access Road to Pond (North Arm off Calley Farm)</t>
  </si>
  <si>
    <t>1MC06-ASC-HW-FRM-CS04_CL18-000019-ACBOS</t>
  </si>
  <si>
    <t>1MC06-CEK-IM-DAT-CS04_CL18-600012</t>
  </si>
  <si>
    <t>Com_type, and other issues found. Send back on 03-May-2024</t>
  </si>
  <si>
    <t xml:space="preserve">Ayan.Bhattacharya@arcadis.com&gt; </t>
  </si>
  <si>
    <t>HS2-00002BJSK</t>
  </si>
  <si>
    <t>Maintenance Access Road to Pond (South Arm off Calley Farm - South)</t>
  </si>
  <si>
    <t>1MC06-ASC-HW-FRM-CS04_CL18-000023-ACBOS</t>
  </si>
  <si>
    <t>1MC06-CEK-IM-DAT-CS04_CL18-600070</t>
  </si>
  <si>
    <t>Com_type, and other issues found. Send back on 06-May-2024</t>
  </si>
  <si>
    <t>HS2-000020P2G</t>
  </si>
  <si>
    <t>Maintenance Access Road to Pond (Off A423 Banbury Road South)</t>
  </si>
  <si>
    <t>1MC07-ASC-HW-FRM-CS07_CL24-000022-ACBOS</t>
  </si>
  <si>
    <t>1MC07-CEK-IM-DAT-CS07_CL24-600052</t>
  </si>
  <si>
    <t xml:space="preserve">Conor.Egan@wsp.com&gt; </t>
  </si>
  <si>
    <t>HS2-000020CF7</t>
  </si>
  <si>
    <t>CSO-02-2204</t>
  </si>
  <si>
    <t>1MC06-ASC-UT-FRM-CS04_CL20-000030-ACBOS</t>
  </si>
  <si>
    <t>1MC06-CEK-IM-DAT-CS04_CL20-600123</t>
  </si>
  <si>
    <t xml:space="preserve">updated AssetDescription_2  (Gas Pipeline Route) as per EKFB Smart form(Gas Pressure Route) .
</t>
  </si>
  <si>
    <t xml:space="preserve">eloise.mainstone@arcadis.com&gt; </t>
  </si>
  <si>
    <t>HS2-00002EK7X</t>
  </si>
  <si>
    <t>Chipping Warden Green Tunnel South Portal UTX</t>
  </si>
  <si>
    <t xml:space="preserve">1MC07-ASC-CV-FRM-CS07_CL13-000009-ACBOS </t>
  </si>
  <si>
    <t xml:space="preserve">1MC07-CEK-IM-DAT-CS07_CL13-600015 </t>
  </si>
  <si>
    <t xml:space="preserve">muthukumar.p@arcadis.com&gt; </t>
  </si>
  <si>
    <t>HS2-00002CTC2</t>
  </si>
  <si>
    <t>Mixbury Embankment Boundary Perimeter Fence Line</t>
  </si>
  <si>
    <t>1MC06-ASC-CV-FRM-CS06_CL22-000018-ACBOS</t>
  </si>
  <si>
    <t>1MC06-CEK-IM-DAT-CS06_CL22-600049</t>
  </si>
  <si>
    <t>HS2-00002CTC4</t>
  </si>
  <si>
    <t>Mixbury Embankment Security Fence Line</t>
  </si>
  <si>
    <t>1MC06-ASC-CV-FRM-CS06_CL22-000023-ACBOS</t>
  </si>
  <si>
    <t>1MC06-CEK-IM-DAT-CS06_CL22-600050</t>
  </si>
  <si>
    <t>OSGB co-ordinate issues, send back on 10-May-2024</t>
  </si>
  <si>
    <t>HS2-00002CTC9</t>
  </si>
  <si>
    <t>Mixbury Cutting Security Fence Line</t>
  </si>
  <si>
    <t>1MC06-ASC-CV-FRM-CS06_CL22-000022-ACBOS</t>
  </si>
  <si>
    <t>1MC06-CEK-IM-DAT-CS06_CL22-600079</t>
  </si>
  <si>
    <t>HS2-00002CTCC</t>
  </si>
  <si>
    <t>Westbury Embankment Security Fence Line</t>
  </si>
  <si>
    <t>1MC06-ASC-CV-FRM-CS06_CL22-000025-ACBOS</t>
  </si>
  <si>
    <t>1MC06-CEK-IM-DAT-CS06_CL22-600084</t>
  </si>
  <si>
    <t>Com_type issues, send back on 14-May-2024</t>
  </si>
  <si>
    <t>couple of Com_dscrptn need edits. 15/5/24</t>
  </si>
  <si>
    <t>HS2-00002TMF9</t>
  </si>
  <si>
    <t>Chipping Warden Green Tunnel South Portal</t>
  </si>
  <si>
    <t>1MC07-ASC-UT-FRM-CS07_CL26-000044-ACBOS</t>
  </si>
  <si>
    <t>issues found</t>
  </si>
  <si>
    <t>1MC07-CEK-IM-DAT-CS07_CL26-600012</t>
  </si>
  <si>
    <t xml:space="preserve">Incorrect SdSlp value &amp; row count in Cut class.
</t>
  </si>
  <si>
    <t>Incorrect SdSlp value &amp; ifclayer &amp; uniclass ID mismatch send back to team on 20 May 24.
Ghost records in Cut Class , incorrect SdSlp &amp; Uniclass ID values send back to team on 30 May 24.</t>
  </si>
  <si>
    <t>HS2-00002CT9P</t>
  </si>
  <si>
    <t>Twyford Embankment Noise Barrier Line</t>
  </si>
  <si>
    <t>1MC06-ASC-CV-FRM-CS06_CL10-000067-ACBOS</t>
  </si>
  <si>
    <t>1MC06-CEK-IM-DAT-CS06_CL10-600211</t>
  </si>
  <si>
    <t>Done No issues</t>
  </si>
  <si>
    <t>Com_typs.  Sent back 9/5/24.</t>
  </si>
  <si>
    <t xml:space="preserve">Failing SQL load 10-May-24 had to split to tab per class and then class of 1688 components into 3 </t>
  </si>
  <si>
    <t>loaded 13/5/24</t>
  </si>
  <si>
    <t xml:space="preserve">karthiban.sr@arcadis.com&gt; </t>
  </si>
  <si>
    <t>Com_Type &amp; Dscrptn. IfcPresentationLayer.
Sent back 9/5/24</t>
  </si>
  <si>
    <t>Bontala, Prajwal &lt;prajwal.bontala@arcadis.com&gt;</t>
  </si>
  <si>
    <t>Done</t>
  </si>
  <si>
    <t>HS2-000020P2N</t>
  </si>
  <si>
    <t>Maintenance Access Road to Pond (Off A423 Banbury Road North)</t>
  </si>
  <si>
    <t>1MC07-ASC-HW-FRM-CS07_CL24-000023-ACBOS</t>
  </si>
  <si>
    <t>1MC07-CEK-IM-DAT-CS07_CL24-600058</t>
  </si>
  <si>
    <t>File has reverted to old ACBOS with many issues - Looks like MDM export failiure?
17-May-24</t>
  </si>
  <si>
    <t>rvsd 20-May-24</t>
  </si>
  <si>
    <t>HS2-00002TGP5</t>
  </si>
  <si>
    <t xml:space="preserve">Lower Boddington Embankment 114-DC1 </t>
  </si>
  <si>
    <t>1MC07-ASC-CV-FRM-CS07_CL14-000116-ACBOS</t>
  </si>
  <si>
    <t>1MC07-CEK-IM-DAT-CS07_CL14-600196</t>
  </si>
  <si>
    <t xml:space="preserve">vruddhika.naik@arcadis.com&gt; </t>
  </si>
  <si>
    <t>HS2-00003A346</t>
  </si>
  <si>
    <t xml:space="preserve">Lower Boddington Embankment 114-DC2 </t>
  </si>
  <si>
    <t>1MC07-ASC-CV-FRM-CS07_CL14-000117-ACBOS</t>
  </si>
  <si>
    <t>1MC07-CEK-IM-DAT-CS07_CL14-600197</t>
  </si>
  <si>
    <t>HS2-00003A347</t>
  </si>
  <si>
    <t>Lower Boddington Embankment 114-DC3</t>
  </si>
  <si>
    <t>1MC07-ASC-CV-FRM-CS07_CL14-000118-ACBOS</t>
  </si>
  <si>
    <t>1MC07-CEK-IM-DAT-CS07_CL14-600198</t>
  </si>
  <si>
    <t>HS2-00003A34A</t>
  </si>
  <si>
    <t>Lower Boddington Embankment 115-DC4</t>
  </si>
  <si>
    <t>1MC07-ASC-CV-FRM-CS07_CL14-000119-ACBOS</t>
  </si>
  <si>
    <t>1MC07-CEK-IM-DAT-CS07_CL14-600201</t>
  </si>
  <si>
    <t>HS2-00003A34B</t>
  </si>
  <si>
    <t>Lower Boddington Embankment 115-DC5</t>
  </si>
  <si>
    <t>1MC07-ASC-CV-FRM-CS07_CL14-000120-ACBOS</t>
  </si>
  <si>
    <t>1MC07-CEK-IM-DAT-CS07_CL14-600202</t>
  </si>
  <si>
    <t>HS2-00003A349</t>
  </si>
  <si>
    <t>Lower Boddington Embankment 114-DC7</t>
  </si>
  <si>
    <t>1MC07-ASC-CV-FRM-CS07_CL14-000122-ACBOC</t>
  </si>
  <si>
    <t>1MC07-CEK-IM-DAT-CS07_CL14-600200</t>
  </si>
  <si>
    <t>HS2-00003A348</t>
  </si>
  <si>
    <t>Lower Boddington Embankment 114-DC6</t>
  </si>
  <si>
    <t>1MC07-ASC-CV-FRM-CS07_CL14-000121-ACBOC</t>
  </si>
  <si>
    <t>1MC07-CEK-IM-DAT-CS07_CL14-600199</t>
  </si>
  <si>
    <t>Sdslp value is incorrect. send back on 17-May-2024</t>
  </si>
  <si>
    <t>HS2-000020NC7</t>
  </si>
  <si>
    <t>Calley Farm (SBH-34) Footpath and Accommodation Access Realignment</t>
  </si>
  <si>
    <t>1MC06-ASC-HW-FRM-CS04_CL18-000014-ACBOS</t>
  </si>
  <si>
    <t>1MC06-CEK-IM-DAT-CS04_CL18-600013</t>
  </si>
  <si>
    <t>com_Typs and metrics not matching Smrtfrms.
Sent back 14/5/24</t>
  </si>
  <si>
    <t>Abdelmalik Hassen &lt;ABHS@cowi.com&gt; 
Cezary Przybyla &lt;CEPY@cowi.com&gt;</t>
  </si>
  <si>
    <t>HS2-00003HWH7</t>
  </si>
  <si>
    <t>Bridleway AX18 Overbridge</t>
  </si>
  <si>
    <t>1MC06-ASC-DR-FRM-CS04_CL19-000058-ACBOS</t>
  </si>
  <si>
    <t>1MC06-CEK-IM-DAT-CS04_CL19-600097</t>
  </si>
  <si>
    <t>HS2-000020CHD</t>
  </si>
  <si>
    <t>CSO-04-1306</t>
  </si>
  <si>
    <t>1MC07-ASC-UT-FRM-CS07_CL12-000012-ACBOS</t>
  </si>
  <si>
    <t>PO1</t>
  </si>
  <si>
    <t>1MC07-CEK-IM-DAT-CS07_CL12-600116</t>
  </si>
  <si>
    <t>HS2-00002C3Z1</t>
  </si>
  <si>
    <t>A423 Banbury Road Drainage System</t>
  </si>
  <si>
    <t>1MC07-ASC-DR-FRM-CS07_CL24-000012-ACBOS</t>
  </si>
  <si>
    <t>1MC07-CEK-IM-DAT-CS07_CL24-600076</t>
  </si>
  <si>
    <t xml:space="preserve">Trailing space in UAID 1
RebarDensity &amp; RebarVolume is 0
SdSlp value is ''o"  </t>
  </si>
  <si>
    <t>OSGB co-ordinate delta issue, send back on 17-May-2024
“0” for LwstLvl &amp; FnshInvrtLvl for CHB asset class Send back to team on 22-May-24 .</t>
  </si>
  <si>
    <t>HS2-00003CCK1</t>
  </si>
  <si>
    <t>TB - Flood Compensation Area 071 C</t>
  </si>
  <si>
    <t>1MC06-ASC-DR-FRM-CS04_CL20-000135-ACBOS</t>
  </si>
  <si>
    <t>1MC06-CEK-IM-DAT-CS04_CL20-600227</t>
  </si>
  <si>
    <t>HS2-00003CCJZ</t>
  </si>
  <si>
    <t xml:space="preserve">TB - Flood Compensation Area 071 A </t>
  </si>
  <si>
    <t>1MC06-ASC-DR-FRM-CS04_CL20-000131-ACBOS</t>
  </si>
  <si>
    <t>1MC06-CEK-IM-DAT-CS04_CL20-600225</t>
  </si>
  <si>
    <t>HS2-00003CCK0</t>
  </si>
  <si>
    <t>TB - Flood Compensation Area 071 B</t>
  </si>
  <si>
    <t>1MC06-ASC-DR-FRM-CS04_CL20-000133-ACBOS</t>
  </si>
  <si>
    <t>1MC06-CEK-IM-DAT-CS04_CL20-600226</t>
  </si>
  <si>
    <t xml:space="preserve"> Ifclayer &amp; uniclass ID mismatch found and send back to team on 16 May 24</t>
  </si>
  <si>
    <t>Missing ComRfrncNmbr column added to GRT cat. MDM scema in house fix.</t>
  </si>
  <si>
    <t>HS2-00002D88S</t>
  </si>
  <si>
    <t>Tetchwick Brook Watercourse Diversion</t>
  </si>
  <si>
    <t>1MC06-ASC-DR-FRM-CS04_CL20-000107-ACBOS</t>
  </si>
  <si>
    <t>1MC06-CEK-IM-DAT-CS04_CL20-600233</t>
  </si>
  <si>
    <t>OSGB issues, send back on 16-May-2024</t>
  </si>
  <si>
    <t>Again found OSGB issues, send back on 04-June-2024</t>
  </si>
  <si>
    <t>Metrics don’t macth Smrtfrms. 14/5/24</t>
  </si>
  <si>
    <t>rvsd 15-may-24</t>
  </si>
  <si>
    <t>OSGB issues and one extra record, send back on 16-May-2024</t>
  </si>
  <si>
    <t>HS2-00002CTC7</t>
  </si>
  <si>
    <t>Mixbury Cutting Boundary Perimeter Fence Line</t>
  </si>
  <si>
    <t>1MC06-ASC-CV-FRM-CS06_CL22-000017-ACBOS</t>
  </si>
  <si>
    <t>1MC06-CEK-IM-DAT-CS06_CL22-600078</t>
  </si>
  <si>
    <t>HS2-00002CTCA</t>
  </si>
  <si>
    <t>Westbury Embankment Boundary Perimeter Line</t>
  </si>
  <si>
    <t>1MC06-ASC-CV-FRM-CS06_CL22-000020-ACBOS</t>
  </si>
  <si>
    <t>1MC06-CEK-IM-DAT-CS06_CL22-600083</t>
  </si>
  <si>
    <t>uniclass / IFC layer mismatch edited in house.
DT have updated IFC / ACBOS PW file.</t>
  </si>
  <si>
    <t>Khan, Sal &lt;sal.khan@arcadis.com&gt;</t>
  </si>
  <si>
    <t>HS2-000001337</t>
  </si>
  <si>
    <t>1MC07-CEK-BR-FRM-CS07_CL12-000002</t>
  </si>
  <si>
    <t>1MC07-CEK-IM-DAT-CS07_CL12-600141</t>
  </si>
  <si>
    <t>OSGB issus, send back on 17-05-2024</t>
  </si>
  <si>
    <t>HS2-00002TMF8</t>
  </si>
  <si>
    <t>1MC07-ASC-UT-FRM-CS07_CL26-000042-ACBOS</t>
  </si>
  <si>
    <t>1MC07-CEK-IM-DAT-CS07_CL26-600014</t>
  </si>
  <si>
    <t>HS2-00002TMF6</t>
  </si>
  <si>
    <t>Greatworth Green Tunnel North Portal Building</t>
  </si>
  <si>
    <t>1MC07-ASC-UT-FRM-CS07_CL25-000073-ACBOS</t>
  </si>
  <si>
    <t>No Issue</t>
  </si>
  <si>
    <t>1MC07-CEK-IM-DAT-CS07_CL25-600054</t>
  </si>
  <si>
    <t>Uniclass / IFC layer mismatch send back on 22May2024</t>
  </si>
  <si>
    <t>CSO-03-6201P</t>
  </si>
  <si>
    <t>One asset on wrong location, send back on 27-May-2024</t>
  </si>
  <si>
    <t>234.04-2</t>
  </si>
  <si>
    <t>HS2-00002WUQQ</t>
  </si>
  <si>
    <t>Lower Boddington Cutting Planting-East Plot 1</t>
  </si>
  <si>
    <t>1MC07-ASC-EV-REP-CS07_CL14-000023</t>
  </si>
  <si>
    <t>1MC07-CEK-IM-DAT-CS07_CL14-600139</t>
  </si>
  <si>
    <t>philip.clarke@arcadis.com</t>
  </si>
  <si>
    <t>HS2-00002WUQR</t>
  </si>
  <si>
    <t>Lower Boddington Cutting Planting-East Plot 2</t>
  </si>
  <si>
    <t>1MC07-ASC-EV-REP-CS07_CL14-000024</t>
  </si>
  <si>
    <t>1MC07-CEK-IM-DAT-CS07_CL14-600140</t>
  </si>
  <si>
    <t>HS2-00002WUQS</t>
  </si>
  <si>
    <t>Lower Boddington Cutting Planting-East Plot 3</t>
  </si>
  <si>
    <t>1MC07-ASC-EV-REP-CS07_CL14-000025</t>
  </si>
  <si>
    <t>1MC07-CEK-IM-DAT-CS07_CL14-600141</t>
  </si>
  <si>
    <t>HS2-00002WUQT</t>
  </si>
  <si>
    <t>Lower Boddington Cutting Planting-West Plot 1</t>
  </si>
  <si>
    <t>1MC07-ASC-EV-REP-CS07_CL14-000026</t>
  </si>
  <si>
    <t>1MC07-CEK-IM-DAT-CS07_CL14-600142</t>
  </si>
  <si>
    <t>Wrong Snake grid - send back on 23-May-2024</t>
  </si>
  <si>
    <t>HS2-00002WUQU</t>
  </si>
  <si>
    <t>Lower Boddington Cutting Planting-West Plot 2</t>
  </si>
  <si>
    <t>1MC07-ASC-EV-REP-CS07_CL14-000027</t>
  </si>
  <si>
    <t>1MC07-CEK-IM-DAT-CS07_CL14-600143</t>
  </si>
  <si>
    <t>HS2-00002WUQV</t>
  </si>
  <si>
    <t>Lower Boddington Cutting Planting-West Plot 3</t>
  </si>
  <si>
    <t>1MC07-ASC-EV-REP-CS07_CL14-000028</t>
  </si>
  <si>
    <t>1MC07-CEK-IM-DAT-CS07_CL14-600144</t>
  </si>
  <si>
    <t>HS2-00002WUQW</t>
  </si>
  <si>
    <t>Lower Boddington Cutting Planting-West Plot 4</t>
  </si>
  <si>
    <t>1MC07-ASC-EV-REP-CS07_CL14-000029</t>
  </si>
  <si>
    <t>1MC07-CEK-IM-DAT-CS07_CL14-600145</t>
  </si>
  <si>
    <t>HS2-00002WUQX</t>
  </si>
  <si>
    <t>Lower Boddington Cutting Planting-West Plot 5</t>
  </si>
  <si>
    <t>1MC07-ASC-EV-REP-CS07_CL14-000030</t>
  </si>
  <si>
    <t>1MC07-CEK-IM-DAT-CS07_CL14-600146</t>
  </si>
  <si>
    <t>HS2-00002WUQY</t>
  </si>
  <si>
    <t>Lower Boddington Embankment Planting-East Plot 1</t>
  </si>
  <si>
    <t>1MC07-ASC-EV-REP-CS07_CL14-000001</t>
  </si>
  <si>
    <t>1MC07-CEK-IM-DAT-CS07_CL14-600131</t>
  </si>
  <si>
    <t>HS2-00002WUQZ</t>
  </si>
  <si>
    <t>Lower Boddington Embankment Planting-East Plot 2</t>
  </si>
  <si>
    <t>1MC07-ASC-EV-REP-CS07_CL14-000002</t>
  </si>
  <si>
    <t>1MC07-CEK-IM-DAT-CS07_CL14-600132</t>
  </si>
  <si>
    <t>HS2-00002WUR1</t>
  </si>
  <si>
    <t>Lower Boddington Embankment Planting-East Plot 4</t>
  </si>
  <si>
    <t>1MC07-ASC-EV-REP-CS07_CL14-000004</t>
  </si>
  <si>
    <t>1MC07-CEK-IM-DAT-CS07_CL14-600134</t>
  </si>
  <si>
    <t>HS2-00002WUR2</t>
  </si>
  <si>
    <t>Lower Boddington Embankment Planting-East Plot 5</t>
  </si>
  <si>
    <t>1MC07-ASC-EV-REP-CS07_CL14-000005</t>
  </si>
  <si>
    <t>1MC07-CEK-IM-DAT-CS07_CL14-600135</t>
  </si>
  <si>
    <t>HS2-00002WUR3</t>
  </si>
  <si>
    <t>Lower Boddington Embankment Planting-West Plot 1</t>
  </si>
  <si>
    <t>1MC07-ASC-EV-REP-CS07_CL14-000006</t>
  </si>
  <si>
    <t>1MC07-CEK-IM-DAT-CS07_CL14-600136</t>
  </si>
  <si>
    <t>HS2-00002WUR4</t>
  </si>
  <si>
    <t>Lower Boddington Embankment Planting-West Plot 2</t>
  </si>
  <si>
    <t>1MC07-ASC-EV-REP-CS07_CL14-000007</t>
  </si>
  <si>
    <t>1MC07-CEK-IM-DAT-CS07_CL14-600137</t>
  </si>
  <si>
    <t>HS2-00002WUR5</t>
  </si>
  <si>
    <t>Lower Boddington Embankment Planting-West Plot 3</t>
  </si>
  <si>
    <t>1MC07-ASC-EV-REP-CS07_CL14-000008</t>
  </si>
  <si>
    <t>1MC07-CEK-IM-DAT-CS07_CL14-600138</t>
  </si>
  <si>
    <t>230.01-3</t>
  </si>
  <si>
    <t>HS2-00002CTFQ</t>
  </si>
  <si>
    <t>Thorpe Mandeville Embankment Noise Barrier Line</t>
  </si>
  <si>
    <t xml:space="preserve">1MC07-ASC-CV-FRM-CS07_CL26-000115-ACBOS </t>
  </si>
  <si>
    <t xml:space="preserve">1MC07-CEK-IM-DAT-CS07_CL26-600158 </t>
  </si>
  <si>
    <t>Metrics don’t macth Smrtfrms. Com _typs incorrect. 1/5/24</t>
  </si>
  <si>
    <t>rvsd  2/5/24</t>
  </si>
  <si>
    <t>DT revising file 13-May-24</t>
  </si>
  <si>
    <t xml:space="preserve">Vasilev, Hristo &lt;hristo.vasilev@arcadis.com&gt; </t>
  </si>
  <si>
    <t>230.03-2</t>
  </si>
  <si>
    <t>HS2-00002TGPD</t>
  </si>
  <si>
    <t>Lower Thorpe South Embankment Ditch Crossings</t>
  </si>
  <si>
    <t>1MC07-ASC-CV-FRM-CS07_CL26-000081-ACBOS</t>
  </si>
  <si>
    <t>1MC07-CEK-IM-DAT-CS07_CL26-600161</t>
  </si>
  <si>
    <t>HS2-000039DSD</t>
  </si>
  <si>
    <t>Mossycorner Spinney (Bat Licence) Ecological Mitigation Site</t>
  </si>
  <si>
    <t>1MC06-ASC-EV-FRM-CS06_CL21-000008-ACBOS</t>
  </si>
  <si>
    <t>1MC06-CEK-IM-DAT-CS06_CL22-600228</t>
  </si>
  <si>
    <t>HS2-00002YD7F</t>
  </si>
  <si>
    <t>Aylesbury Embankment Vehicular Ditch Slab No.1</t>
  </si>
  <si>
    <t>1MC06-ASC-CV-FRM-CS04_CL18-000075-ACBOS</t>
  </si>
  <si>
    <t>1MC06-CEK-IM-DAT-CS04_CL18-600155</t>
  </si>
  <si>
    <t>Issue found with Decmial values which are coming with commas .Send back to team on 22-May-23 via teams.
OSGB coordinates issue found send back to team on 27/05/24 via teams</t>
  </si>
  <si>
    <t xml:space="preserve">bhargavi.saranga@arcadis.com&gt; </t>
  </si>
  <si>
    <t>HS2-00002V04E</t>
  </si>
  <si>
    <t>C23-068-001</t>
  </si>
  <si>
    <t>1MC06-ASC-UT-FRM-CS04_CL20-000082-ACBOS</t>
  </si>
  <si>
    <t xml:space="preserve">1MC06-CEK-IM-DAT-CS04_CL20-600155    </t>
  </si>
  <si>
    <t>Start Chainge is greater than  end chainage</t>
  </si>
  <si>
    <t>HS2-000020CFB</t>
  </si>
  <si>
    <t>CSO-02-6212</t>
  </si>
  <si>
    <t>1MC06-ASC-UT-FRM-CS04_CL20-000032-ACBOS</t>
  </si>
  <si>
    <t xml:space="preserve">1MC06-CEK-IM-DAT-CS04_CL20-600146    </t>
  </si>
  <si>
    <t>Start &amp; end chainage are same , com_type/Desc  &amp; snake grid coordinates are missing</t>
  </si>
  <si>
    <t>HS2-000020CFA</t>
  </si>
  <si>
    <t>CSO-02-3114</t>
  </si>
  <si>
    <t>1MC06-ASC-UT-FRM-CS04_CL20-000035-ACBOS</t>
  </si>
  <si>
    <t xml:space="preserve">1MC06-CEK-IM-DAT-CS04_CL20-600143    </t>
  </si>
  <si>
    <t>HS2-00002TU6N</t>
  </si>
  <si>
    <t>C23-069-0002</t>
  </si>
  <si>
    <t>1MC06-ASC-UT-FRM-CS04_CL20-000072-ACBOS</t>
  </si>
  <si>
    <t>1MC06-CEK-IM-DAT-CS04_CL20-600154</t>
  </si>
  <si>
    <t>HS2-00002ZH4F</t>
  </si>
  <si>
    <t>C23-069-003</t>
  </si>
  <si>
    <t>1MC06-ASC-UT-FRM-CS04_CL20-000090-ACBOS</t>
  </si>
  <si>
    <t>1MC06-CEK-UT-DAT-CS04_CL20-000001</t>
  </si>
  <si>
    <t>HS2-00003GNAE</t>
  </si>
  <si>
    <t>Putlowes Farm Clean Water</t>
  </si>
  <si>
    <t>1MC06-ASC-UT-FRM-CS04_CL20-000095-ACBOS</t>
  </si>
  <si>
    <t>1MC06-CEK-IM-DAT-CS04_CL20-600234</t>
  </si>
  <si>
    <t>OSGB coordinates , Sdslp issue send back to team on 27/05/24</t>
  </si>
  <si>
    <t xml:space="preserve">richard.heinen@arcadis.com&gt; </t>
  </si>
  <si>
    <t>HS2-00002CTFX</t>
  </si>
  <si>
    <t>Lower Thorpe South Embankment Noise Barrier Line</t>
  </si>
  <si>
    <t>1MC07-ASC-CV-FRM-CS07_CL26-000114-ACBOS</t>
  </si>
  <si>
    <t xml:space="preserve">1MC07-CEK-IM-DAT-CS07_CL26-600156 </t>
  </si>
  <si>
    <t>Uniclass ID isuee , and other issues, send back on 28-May-2024</t>
  </si>
  <si>
    <t>Query send on 0's on 05-June-2024</t>
  </si>
  <si>
    <t>Picked up by Lee 14-Jun-24.</t>
  </si>
  <si>
    <t xml:space="preserve">hristo.vasilev@arcadis.com&gt; </t>
  </si>
  <si>
    <t>226.1_2</t>
  </si>
  <si>
    <t>HS2-000001333</t>
  </si>
  <si>
    <t>1MC07-CEK-BR-FRM-CS07_CL12-000003</t>
  </si>
  <si>
    <t>1MC07-CEK-IM-DAT-CS07_CL12-600086</t>
  </si>
  <si>
    <t>Missing WdthMx, MtrlPp incorrect</t>
  </si>
  <si>
    <t>HS2-00003B931</t>
  </si>
  <si>
    <t>Calvert Infrastructure Maintenance Depot Plot 3</t>
  </si>
  <si>
    <t>1MC06-ASC-EV-FRM-CS06_CL09-900031</t>
  </si>
  <si>
    <t>1MC06-CEK-IM-DAT-CS06_CL09-600302</t>
  </si>
  <si>
    <t>uniclass attribute value are incorrect ,send back to team on 28 May 24</t>
  </si>
  <si>
    <t xml:space="preserve">daniel.slika@arcadis.com&gt; </t>
  </si>
  <si>
    <t>HS2-00003B932</t>
  </si>
  <si>
    <t>Calvert Infrastructure Maintenance Depot Plot 4</t>
  </si>
  <si>
    <t>1MC06-ASC-EV-FRM-CS06_CL09-900032</t>
  </si>
  <si>
    <t>1MC06-CEK-IM-DAT-CS06_CL09-600301</t>
  </si>
  <si>
    <t>HS2-00003B933</t>
  </si>
  <si>
    <t>Calvert Infrastructure Maintenance Depot Plot 5</t>
  </si>
  <si>
    <t>1MC06-ASC-EV-FRM-CS06_CL09-900033</t>
  </si>
  <si>
    <t>1MC06-CEK-IM-DAT-CS06_CL09-600300</t>
  </si>
  <si>
    <t>HS2-00003B92J</t>
  </si>
  <si>
    <t>Twyford Embankment planting Plot 1</t>
  </si>
  <si>
    <t>1MC06-ASC-EV-FRM-CS06_CL09-900003</t>
  </si>
  <si>
    <t>1MC06-CEK-IM-DAT-CS06_CL09-600312</t>
  </si>
  <si>
    <t>HS2-00003B92L</t>
  </si>
  <si>
    <t>Twyford Embankment planting Plot 3</t>
  </si>
  <si>
    <t>1MC06-ASC-EV-FRM-CS06_CL09-900007</t>
  </si>
  <si>
    <t>1MC06-CEK-IM-DAT-CS06_CL09-600310</t>
  </si>
  <si>
    <t>HS2-00003B92N</t>
  </si>
  <si>
    <t>Twyford Embankment planting Plot 5</t>
  </si>
  <si>
    <t>1MC06-ASC-EV-FRM-CS06_CL09-900011</t>
  </si>
  <si>
    <t>1MC06-CEK-IM-DAT-CS06_CL09-600308</t>
  </si>
  <si>
    <t>HS2-00003B92Q</t>
  </si>
  <si>
    <t>Twyford Embankment planting Plot 7</t>
  </si>
  <si>
    <t>1MC06-ASC-EV-FRM-CS06_CL09-900015</t>
  </si>
  <si>
    <t>1MC06-CEK-IM-DAT-CS06_CL10-600220</t>
  </si>
  <si>
    <t>HS2-00003B92U</t>
  </si>
  <si>
    <t>Twyford Embankment planting Plot 11</t>
  </si>
  <si>
    <t>1MC06-ASC-EV-FRM-CS06_CL09-900023</t>
  </si>
  <si>
    <t>1MC06-CEK-IM-DAT-CS06_CL09-600306</t>
  </si>
  <si>
    <t>HS2-00003B92W</t>
  </si>
  <si>
    <t>Twyford Embankment planting Plot 13</t>
  </si>
  <si>
    <t>1MC06-ASC-EV-FRM-CS06_CL10-900023</t>
  </si>
  <si>
    <t>1MC06-CEK-IM-DAT-CS06_CL10-600216</t>
  </si>
  <si>
    <t>HS2-00003B92X</t>
  </si>
  <si>
    <t>Twyford Embankment planting Plot 14</t>
  </si>
  <si>
    <t>1MC06-ASC-EV-FRM-CS06_CL09-900027</t>
  </si>
  <si>
    <t>1MC06-CEK-IM-DAT-CS06_CL09-600305</t>
  </si>
  <si>
    <t>FILE REPLACED BY DT WITH NEW REVISION P02 - 04 -6-24</t>
  </si>
  <si>
    <t>HS2-00003B935</t>
  </si>
  <si>
    <t>Calvert Cutting Planting Plot 1</t>
  </si>
  <si>
    <t>1MC06-ASC-EV-FRM-CS06_CL09-900001</t>
  </si>
  <si>
    <t>1MC06-CEK-IM-DAT-CS06_CL09-600298</t>
  </si>
  <si>
    <t>HS2-00003B938</t>
  </si>
  <si>
    <t>Calvert Cutting Planting Plot 4</t>
  </si>
  <si>
    <t>1MC06-ASC-EV-FRM-CS06_CL09-900006</t>
  </si>
  <si>
    <t>1MC06-CEK-IM-DAT-CS06_CL09-600295</t>
  </si>
  <si>
    <t>HS2-00003B93A</t>
  </si>
  <si>
    <t>Calvert Cutting Planting Plot 6</t>
  </si>
  <si>
    <t>1MC06-ASC-EV-FRM-CS06_CL09-900010</t>
  </si>
  <si>
    <t>1MC06-CEK-IM-DAT-CS06_CL09-600293</t>
  </si>
  <si>
    <t>HS2-00003B93C</t>
  </si>
  <si>
    <t>Calvert Cutting Planting Plot 8</t>
  </si>
  <si>
    <t>1MC06-ASC-EV-FRM-CS06_CL09-900014</t>
  </si>
  <si>
    <t>1MC06-CEK-IM-DAT-CS06_CL09-600291</t>
  </si>
  <si>
    <t>N/A found in QuantityDetails send back to team on 29 May 24</t>
  </si>
  <si>
    <t>HS2-00003B93G</t>
  </si>
  <si>
    <t>Calvert Cutting Planting Plot 12</t>
  </si>
  <si>
    <t>1MC06-ASC-EV-FRM-CS06_CL09-900020</t>
  </si>
  <si>
    <t>1MC06-CEK-IM-DAT-CS06_CL09-600288</t>
  </si>
  <si>
    <t>HS2-00003B93J</t>
  </si>
  <si>
    <t>Calvert Cutting Planting Plot 14</t>
  </si>
  <si>
    <t>1MC06-ASC-EV-FRM-CS06_CL09-900024</t>
  </si>
  <si>
    <t>1MC06-CEK-IM-DAT-CS06_CL09-600286</t>
  </si>
  <si>
    <t>HS2-00003B93M</t>
  </si>
  <si>
    <t>Calvert Cutting Planting Plot 17</t>
  </si>
  <si>
    <t>1MC06-ASC-EV-FRM-CS06_CL09-900028</t>
  </si>
  <si>
    <t>1MC06-CEK-IM-DAT-CS06_CL09-600283</t>
  </si>
  <si>
    <t>HS2-00003B92Z</t>
  </si>
  <si>
    <t>Calvert Infrastructure Maintenance Depot Plot 1</t>
  </si>
  <si>
    <t>1MC06-ASC-EV-FRM-CS06_CL09-900029</t>
  </si>
  <si>
    <t>1MC06-CEK-IM-DAT-CS06_CL09-600304</t>
  </si>
  <si>
    <t>HS2-00003B930</t>
  </si>
  <si>
    <t>Calvert Infrastructure Maintenance Depot Plot 2</t>
  </si>
  <si>
    <t>1MC06-ASC-EV-FRM-CS06_CL09-900030</t>
  </si>
  <si>
    <t>1MC06-CEK-IM-DAT-CS06_CL09-600303</t>
  </si>
  <si>
    <t>HS2-00003B934</t>
  </si>
  <si>
    <t>Calvert Infrastructure Maintenance Depot Plot 6</t>
  </si>
  <si>
    <t>1MC06-ASC-EV-FRM-CS06_CL09-900034</t>
  </si>
  <si>
    <t>1MC06-CEK-IM-DAT-CS06_CL09-600299</t>
  </si>
  <si>
    <t>HS2-00003B92K</t>
  </si>
  <si>
    <t>Twyford Embankment planting Plot 2</t>
  </si>
  <si>
    <t>1MC06-ASC-EV-FRM-CS06_CL09-900005</t>
  </si>
  <si>
    <t>1MC06-CEK-IM-DAT-CS06_CL09-600311</t>
  </si>
  <si>
    <t>HS2-00003B92M</t>
  </si>
  <si>
    <t>Twyford Embankment planting Plot 4</t>
  </si>
  <si>
    <t>1MC06-ASC-EV-FRM-CS06_CL09-900009</t>
  </si>
  <si>
    <t>1MC06-CEK-IM-DAT-CS06_CL09-600309</t>
  </si>
  <si>
    <t>HS2-00003B92R</t>
  </si>
  <si>
    <t>Twyford Embankment planting Plot 8</t>
  </si>
  <si>
    <t>1MC06-ASC-EV-FRM-CS06_CL09-900017</t>
  </si>
  <si>
    <t>1MC06-CEK-IM-DAT-CS06_CL10-600219</t>
  </si>
  <si>
    <t>HS2-00003B92S</t>
  </si>
  <si>
    <t>Twyford Embankment planting Plot 9</t>
  </si>
  <si>
    <t>1MC06-ASC-EV-FRM-CS06_CL09-900018</t>
  </si>
  <si>
    <t>1MC06-CEK-IM-DAT-CS06_CL10-600218</t>
  </si>
  <si>
    <t>HS2-00003B92T</t>
  </si>
  <si>
    <t>Twyford Embankment planting Plot 10</t>
  </si>
  <si>
    <t>1MC06-ASC-EV-FRM-CS06_CL09-900021</t>
  </si>
  <si>
    <t>1MC06-CEK-IM-DAT-CS06_CL09-600307</t>
  </si>
  <si>
    <t>HS2-00003B92V</t>
  </si>
  <si>
    <t>Twyford Embankment planting Plot 12</t>
  </si>
  <si>
    <t>1MC06-ASC-EV-FRM-CS06_CL10-900022</t>
  </si>
  <si>
    <t>1MC06-CEK-IM-DAT-CS06_CL10-600217</t>
  </si>
  <si>
    <t>daniel.slika@arcadis.com; romane.leboucher@setec.com</t>
  </si>
  <si>
    <t>HS2-00003B936</t>
  </si>
  <si>
    <t>Calvert Cutting Planting Plot 2</t>
  </si>
  <si>
    <t>1MC06-ASC-EV-FRM-CS06_CL09-900002</t>
  </si>
  <si>
    <t>1MC06-CEK-IM-DAT-CS06_CL09-600297</t>
  </si>
  <si>
    <t>HS2-00003B937</t>
  </si>
  <si>
    <t>Calvert Cutting Planting Plot 3</t>
  </si>
  <si>
    <t>1MC06-ASC-EV-FRM-CS06_CL09-900004</t>
  </si>
  <si>
    <t>1MC06-CEK-IM-DAT-CS06_CL09-600296</t>
  </si>
  <si>
    <t>HS2-00003B939</t>
  </si>
  <si>
    <t>Calvert Cutting Planting Plot 5</t>
  </si>
  <si>
    <t>1MC06-ASC-EV-FRM-CS06_CL09-900008</t>
  </si>
  <si>
    <t>1MC06-CEK-IM-DAT-CS06_CL09-600294</t>
  </si>
  <si>
    <t>HS2-00003B93B</t>
  </si>
  <si>
    <t>Calvert Cutting Planting Plot 7</t>
  </si>
  <si>
    <t>1MC06-ASC-EV-FRM-CS06_CL09-900012</t>
  </si>
  <si>
    <t>1MC06-CEK-IM-DAT-CS06_CL09-600292</t>
  </si>
  <si>
    <t>HS2-00003B93D</t>
  </si>
  <si>
    <t>Calvert Cutting Planting Plot 9</t>
  </si>
  <si>
    <t>1MC06-ASC-EV-FRM-CS06_CL09-900016</t>
  </si>
  <si>
    <t>1MC06-CEK-IM-DAT-CS06_CL09-600290</t>
  </si>
  <si>
    <t>HS2-00003B93F</t>
  </si>
  <si>
    <t>Calvert Cutting Planting Plot 11</t>
  </si>
  <si>
    <t>1MC06-ASC-EV-FRM-CS06_CL09-900019</t>
  </si>
  <si>
    <t>1MC06-CEK-IM-DAT-CS06_CL09-600289</t>
  </si>
  <si>
    <t>HS2-00003B93H</t>
  </si>
  <si>
    <t>Calvert Cutting Planting Plot 13</t>
  </si>
  <si>
    <t>1MC06-ASC-EV-FRM-CS06_CL09-900022</t>
  </si>
  <si>
    <t>1MC06-CEK-IM-DAT-CS06_CL09-600287</t>
  </si>
  <si>
    <t>HS2-00003B93K</t>
  </si>
  <si>
    <t>Calvert Cutting Planting Plot 15</t>
  </si>
  <si>
    <t>1MC06-ASC-EV-FRM-CS06_CL09-900025</t>
  </si>
  <si>
    <t>1MC06-CEK-IM-DAT-CS06_CL09-600285</t>
  </si>
  <si>
    <t>HS2-00003B93L</t>
  </si>
  <si>
    <t>Calvert Cutting Planting Plot 16</t>
  </si>
  <si>
    <t>1MC06-ASC-EV-FRM-CS06_CL09-900026</t>
  </si>
  <si>
    <t>1MC06-CEK-IM-DAT-CS06_CL09-600284</t>
  </si>
  <si>
    <t>HS2-00002Y8V9</t>
  </si>
  <si>
    <t>Quainton ATFS UTX 1</t>
  </si>
  <si>
    <t>1MC06-ASC-CV-FRM-CS05-000070-ACBOS</t>
  </si>
  <si>
    <t>1MC06-CEK-IM-DAT-CS05-600240</t>
  </si>
  <si>
    <t xml:space="preserve">vinay.meharwade@arcadis.com&gt; </t>
  </si>
  <si>
    <t>HS2-00002Y8VA</t>
  </si>
  <si>
    <t>Quainton ATFS UTX 2</t>
  </si>
  <si>
    <t>1MC06-ASC-CV-FRM-CS05-000071-ACBOS</t>
  </si>
  <si>
    <t>1MC06-CEK-IM-DAT-CS05-600241</t>
  </si>
  <si>
    <t>HS2-00002Y8VB</t>
  </si>
  <si>
    <t>Quainton ATFS UTX 3</t>
  </si>
  <si>
    <t>1MC06-ASC-CV-FRM-CS05-000072-ACBOS</t>
  </si>
  <si>
    <t>1MC06-CEK-IM-DAT-CS05-600242</t>
  </si>
  <si>
    <t>HS2-00002Y8VC</t>
  </si>
  <si>
    <t>Quainton ATFS UTX 4</t>
  </si>
  <si>
    <t>1MC06-ASC-CV-FRM-CS05-000073-ACBOS</t>
  </si>
  <si>
    <t>1MC06-CEK-IM-DAT-CS05-600243</t>
  </si>
  <si>
    <t>HS2-00002Y8VD</t>
  </si>
  <si>
    <t>Quainton ATFS UTX 5</t>
  </si>
  <si>
    <t>1MC06-ASC-CV-FRM-CS05-000074-ACBOS</t>
  </si>
  <si>
    <t>1MC06-CEK-IM-DAT-CS05-600244</t>
  </si>
  <si>
    <t>HS2-00002Y8VE</t>
  </si>
  <si>
    <t>Quainton ATFS UTX 6</t>
  </si>
  <si>
    <t>1MC06-ASC-CV-FRM-CS05-000075-ACBOS</t>
  </si>
  <si>
    <t>1MC06-CEK-IM-DAT-CS05-600245</t>
  </si>
  <si>
    <t>HS2-00003B2G9</t>
  </si>
  <si>
    <t>Quainton ATFS UTX 7</t>
  </si>
  <si>
    <t>1MC06-ASC-CV-FRM-CS05-000107-ACBOS</t>
  </si>
  <si>
    <t>1MC06-CEK-IM-DAT-CS05-600292</t>
  </si>
  <si>
    <t>HS2-00003B2GA</t>
  </si>
  <si>
    <t>Quainton ATFS UTX 8</t>
  </si>
  <si>
    <t>1MC06-ASC-CV-FRM-CS05-000108-ACBOS</t>
  </si>
  <si>
    <t>1MC06-CEK-IM-DAT-CS05-600293</t>
  </si>
  <si>
    <t>HS2-00003B2GB</t>
  </si>
  <si>
    <t>Quainton ATFS UTX 9</t>
  </si>
  <si>
    <t>1MC06-ASC-CV-FRM-CS05-000109-ACBOS</t>
  </si>
  <si>
    <t>1MC06-CEK-IM-DAT-CS05-600294</t>
  </si>
  <si>
    <t>HS2-00003B2GC</t>
  </si>
  <si>
    <t>Quainton ATFS UTX 10</t>
  </si>
  <si>
    <t>1MC06-ASC-CV-FRM-CS05-000106-ACBOS</t>
  </si>
  <si>
    <t>1MC06-CEK-IM-DAT-CS05-600295</t>
  </si>
  <si>
    <t>C01</t>
  </si>
  <si>
    <t>Coordinate issue - all but 3 are incorrect - via Teams</t>
  </si>
  <si>
    <t>HS2-00003GL96</t>
  </si>
  <si>
    <t>Calvert IMD.22 UTX No. 3</t>
  </si>
  <si>
    <t>1MC06-ASC-CV-FRM-CS06_CL09-000099-ACBOS</t>
  </si>
  <si>
    <t>1MC06-CEK-IM-DAT-CS06_CL09-600274</t>
  </si>
  <si>
    <t xml:space="preserve">jeet.mehta@arcadis.com&gt; </t>
  </si>
  <si>
    <t>HS2-00003GL97</t>
  </si>
  <si>
    <t>Calvert IMD.22 UTX No. 4</t>
  </si>
  <si>
    <t>1MC06-ASC-CV-FRM-CS06_CL09-000100-ACBOS</t>
  </si>
  <si>
    <t>1MC06-CEK-IM-DAT-CS06_CL09-600275</t>
  </si>
  <si>
    <t>211.1-3,
211.1-4.
 Ambiguous in JSON request</t>
  </si>
  <si>
    <t>HS2-00002F0X7</t>
  </si>
  <si>
    <t>Existing A41 Bicester Road Narrowing</t>
  </si>
  <si>
    <t>1MC06-ASC-HW-FRM-CS04_CL20-000025-ACBOS</t>
  </si>
  <si>
    <t>1MC06-CEK-IM-DAT-CS04_CL20-600015</t>
  </si>
  <si>
    <t>OSGB issues and many other issues, send back on 31-May-2024</t>
  </si>
  <si>
    <t>Trailing space on critical fileds, send back on 04-June-2024</t>
  </si>
  <si>
    <t>Mtrl conflict insitu vs Pre-cast. Send back 0n 05-June-2024</t>
  </si>
  <si>
    <t xml:space="preserve">Upadhye, Sumith &lt;sumith.upadhye@arcadis.com&gt; </t>
  </si>
  <si>
    <t>HS2-0000386TG</t>
  </si>
  <si>
    <t>Mixbury Cutting Planting Plot 1</t>
  </si>
  <si>
    <t>1MC06-ASC-EV-FRM-CS06_CL22-900001</t>
  </si>
  <si>
    <t>1MC06-CEK-IM-DAT-CS06_CL22-600156</t>
  </si>
  <si>
    <t>Spacing issue in UAID 1 send back to team on 30-05-2024</t>
  </si>
  <si>
    <t>SAAB Hassan &lt;hassan.saab@setec.com&gt;</t>
  </si>
  <si>
    <t>HS2-0000386TH</t>
  </si>
  <si>
    <t>Mixbury Cutting Planting Plot 2</t>
  </si>
  <si>
    <t>1MC06-ASC-EV-FRM-CS06_CL22-900002</t>
  </si>
  <si>
    <t>1MC06-CEK-IM-DAT-CS06_CL22-600155</t>
  </si>
  <si>
    <t>Spacing issue in UAID 1 send back to team on 31-05-2024</t>
  </si>
  <si>
    <t>HS2-0000386TK</t>
  </si>
  <si>
    <t>Mixbury Cutting Planting Plot 3</t>
  </si>
  <si>
    <t>1MC06-ASC-EV-FRM-CS06_CL22-900003</t>
  </si>
  <si>
    <t>1MC06-CEK-IM-DAT-CS06_CL22-600154</t>
  </si>
  <si>
    <t>HS2-0000386TL</t>
  </si>
  <si>
    <t>Mixbury Cutting Planting Plot 4</t>
  </si>
  <si>
    <t>1MC06-ASC-EV-FRM-CS06_CL22-900004</t>
  </si>
  <si>
    <t>1MC06-CEK-IM-DAT-CS06_CL22-600153</t>
  </si>
  <si>
    <t>HS2-0000386TN</t>
  </si>
  <si>
    <t>Mixbury Cutting Planting Plot 5</t>
  </si>
  <si>
    <t>1MC06-ASC-EV-FRM-CS06_CL22-900005</t>
  </si>
  <si>
    <t>1MC06-CEK-IM-DAT-CS06_CL22-600152</t>
  </si>
  <si>
    <t>HS2-0000386TP</t>
  </si>
  <si>
    <t>Mixbury Cutting Planting Plot 6</t>
  </si>
  <si>
    <t>1MC06-ASC-EV-FRM-CS06_CL22-900006</t>
  </si>
  <si>
    <t>1MC06-CEK-IM-DAT-CS06_CL22-600151</t>
  </si>
  <si>
    <t>HS2-0000386TR</t>
  </si>
  <si>
    <t>Mixbury Cutting Planting Plot 7</t>
  </si>
  <si>
    <t>1MC06-ASC-EV-FRM-CS06_CL22-900007</t>
  </si>
  <si>
    <t>1MC06-CEK-IM-DAT-CS06_CL22-600150</t>
  </si>
  <si>
    <t>HS2-0000386TS</t>
  </si>
  <si>
    <t>Mixbury Embankment Planting Plot 1</t>
  </si>
  <si>
    <t>1MC06-ASC-EV-FRM-CS06_CL22-900008</t>
  </si>
  <si>
    <t>1MC06-CEK-IM-DAT-CS06_CL22-600149</t>
  </si>
  <si>
    <t>HS2-0000386TU</t>
  </si>
  <si>
    <t>Mixbury Embankment Planting Plot 2</t>
  </si>
  <si>
    <t>1MC06-ASC-EV-FRM-CS06_CL22-900009</t>
  </si>
  <si>
    <t>1MC06-CEK-IM-DAT-CS06_CL22-600148</t>
  </si>
  <si>
    <t>HS2-0000386TV</t>
  </si>
  <si>
    <t>Mixbury Embankment Planting Plot 3</t>
  </si>
  <si>
    <t>1MC06-ASC-EV-FRM-CS06_CL22-900010</t>
  </si>
  <si>
    <t>1MC06-CEK-IM-DAT-CS06_CL22-600147</t>
  </si>
  <si>
    <t>HS2-0000386TX</t>
  </si>
  <si>
    <t>Mixbury Embankment Planting Plot 4</t>
  </si>
  <si>
    <t>1MC06-ASC-EV-FRM-CS06_CL22-900011</t>
  </si>
  <si>
    <t>1MC06-CEK-IM-DAT-CS06_CL22-600146</t>
  </si>
  <si>
    <t>HS2-0000386TY</t>
  </si>
  <si>
    <t>Westbury Embankment Planting Plot 1</t>
  </si>
  <si>
    <t>1MC06-ASC-EV-FRM-CS06_CL22-900012</t>
  </si>
  <si>
    <t>1MC06-CEK-IM-DAT-CS06_CL22-600145</t>
  </si>
  <si>
    <t>HS2-0000386U0</t>
  </si>
  <si>
    <t>Westbury Embankment Planting Plot 2</t>
  </si>
  <si>
    <t>1MC06-ASC-EV-FRM-CS06_CL22-900013</t>
  </si>
  <si>
    <t>1MC06-CEK-IM-DAT-CS06_CL22-600144</t>
  </si>
  <si>
    <t>HS2-0000386U1</t>
  </si>
  <si>
    <t>Westbury Embankment Planting Plot 3</t>
  </si>
  <si>
    <t>1MC06-ASC-EV-FRM-CS06_CL22-900014</t>
  </si>
  <si>
    <t>1MC06-CEK-IM-DAT-CS06_CL22-600143</t>
  </si>
  <si>
    <t>HS2-0000386U3</t>
  </si>
  <si>
    <t>Westbury Embankment Planting Plot 4</t>
  </si>
  <si>
    <t>1MC06-ASC-EV-FRM-CS06_CL22-900015</t>
  </si>
  <si>
    <t>1MC06-CEK-IM-DAT-CS06_CL22-600142</t>
  </si>
  <si>
    <t>HS2-0000386U4</t>
  </si>
  <si>
    <t>Westbury Embankment Planting Plot 5</t>
  </si>
  <si>
    <t>1MC06-ASC-EV-FRM-CS06_CL22-900016</t>
  </si>
  <si>
    <t>1MC06-CEK-IM-DAT-CS06_CL22-600141</t>
  </si>
  <si>
    <t>HS2-0000386U6</t>
  </si>
  <si>
    <t>Westbury Embankment Planting Plot 6</t>
  </si>
  <si>
    <t>1MC06-ASC-EV-FRM-CS06_CL22-900017</t>
  </si>
  <si>
    <t>1MC06-CEK-IM-DAT-CS06_CL22-600140</t>
  </si>
  <si>
    <t>HS2-0000386U7</t>
  </si>
  <si>
    <t>Westbury Embankment Planting Plot 7</t>
  </si>
  <si>
    <t>1MC06-ASC-EV-FRM-CS06_CL22-900018</t>
  </si>
  <si>
    <t>1MC06-CEK-IM-DAT-CS06_CL22-600139</t>
  </si>
  <si>
    <t>HS2-00003JQJP</t>
  </si>
  <si>
    <t>Landscape Bund between Overbridges SBH-19 and SMA-16 UP trackside</t>
  </si>
  <si>
    <t>1MC06-ASC-GT-FRM-CS04_CL18-000018-ACBOS</t>
  </si>
  <si>
    <t>1MC06-CEK-IM-DAT-CS04_CL18-600150</t>
  </si>
  <si>
    <t>OSGB issues, send back on 31-May-2024</t>
  </si>
  <si>
    <t>Quick reprocess to swap chainages over</t>
  </si>
  <si>
    <t>colin.reith@arcadis.com</t>
  </si>
  <si>
    <t>HS2-00002TGPA</t>
  </si>
  <si>
    <t>Thorpe Mandeville Embankment Access Stairs</t>
  </si>
  <si>
    <t>1MC07-ASC-CV-FRM-CS07_CL26-000083-ACBOS</t>
  </si>
  <si>
    <t>1MC07-CEK-IM-DAT-CS07_CL26-600055</t>
  </si>
  <si>
    <t>HS2-00003AL3P</t>
  </si>
  <si>
    <t>Thorpe Mandeville Embankment Access Stairs-West</t>
  </si>
  <si>
    <t>1MC07-ASC-CV-FRM-CS07_CL26-000107-ACBOS</t>
  </si>
  <si>
    <t>1MC07-CEK-IM-DAT-CS07_CL26-600155</t>
  </si>
  <si>
    <t>Uniclass / IfcPresentationLayer mismatch</t>
  </si>
  <si>
    <t>HS2-00002YPE9</t>
  </si>
  <si>
    <t>Footpath QUA _26 Accommodation Underbridge Staircase Downmain Ch73620</t>
  </si>
  <si>
    <t>1MC06-ASC-CV-FRM-CS05-000063-ACBOS</t>
  </si>
  <si>
    <t>1MC06-CEK-IM-DAT-CS05-600201</t>
  </si>
  <si>
    <t>HS2-000031B41</t>
  </si>
  <si>
    <t>Woods Drop Inlet Culvert Access Staircase Downmain Ch73650</t>
  </si>
  <si>
    <t>1MC06-ASC-CV-FRM-CS05-000096-ACBOS</t>
  </si>
  <si>
    <t>1MC06-CEK-IM-DAT-CS05-600210</t>
  </si>
  <si>
    <t>HS2-00002YPE7</t>
  </si>
  <si>
    <t>Network Rail Doddershall Access Point Staircase Upmain Ch27020</t>
  </si>
  <si>
    <t>1MC06-ASC-CV-FRM-CS05-000061-ACBOS</t>
  </si>
  <si>
    <t>1MC06-CEK-IM-DAT-CS05-600199</t>
  </si>
  <si>
    <t>HS2-00002YPE8</t>
  </si>
  <si>
    <t>Network Rail Doddershall Access Point Staircase Upmain Ch26440</t>
  </si>
  <si>
    <t>1MC06-ASC-CV-FRM-CS05-000062-ACBOS</t>
  </si>
  <si>
    <t>1MC06-CEK-IM-DAT-CS05-600200</t>
  </si>
  <si>
    <t>HS2-00002YPEA</t>
  </si>
  <si>
    <t>Bridleway QUA 28A Accommodation Overbridge Maintenance Access Point Staircase Downmain Ch72938</t>
  </si>
  <si>
    <t>1MC06-ASC-CV-FRM-CS05-000064-ACBOS</t>
  </si>
  <si>
    <t>1MC06-CEK-IM-DAT-CS05-600202</t>
  </si>
  <si>
    <t>HS2-000031B3W</t>
  </si>
  <si>
    <t>Box Culvert No.1 Access Staircase Downmain Ch72560</t>
  </si>
  <si>
    <t>1MC06-ASC-CV-FRM-CS05-000090-ACBOS</t>
  </si>
  <si>
    <t>1MC06-CEK-IM-DAT-CS05-600205</t>
  </si>
  <si>
    <t>HS2-000031B3V</t>
  </si>
  <si>
    <t>Box Culvert No.1 Access Staircase Downmain Ch72633</t>
  </si>
  <si>
    <t>1MC06-ASC-CV-FRM-CS05-000091-ACBOS</t>
  </si>
  <si>
    <t>1MC06-CEK-IM-DAT-CS05-600204</t>
  </si>
  <si>
    <t>HS2-000031B3X</t>
  </si>
  <si>
    <t>Box Culvert No.4 Access Staircase Downmain Ch73190</t>
  </si>
  <si>
    <t>1MC06-ASC-CV-FRM-CS05-000092-ACBOS</t>
  </si>
  <si>
    <t>1MC06-CEK-IM-DAT-CS05-600206</t>
  </si>
  <si>
    <t>HS2-000031B3Y</t>
  </si>
  <si>
    <t>Box Culvert No.4,6 and 7 Access Staircase Downmain Ch73300</t>
  </si>
  <si>
    <t>1MC06-ASC-CV-FRM-CS05-000093-ACBOS</t>
  </si>
  <si>
    <t>1MC06-CEK-IM-DAT-CS05-600207</t>
  </si>
  <si>
    <t>HS2-000031B3Z</t>
  </si>
  <si>
    <t>Box Culvert No.6 Access Staircase Downmain Ch73410</t>
  </si>
  <si>
    <t>1MC06-ASC-CV-FRM-CS05-000094-ACBOS</t>
  </si>
  <si>
    <t>1MC06-CEK-IM-DAT-CS05-600208</t>
  </si>
  <si>
    <t>HS2-000031B40</t>
  </si>
  <si>
    <t>Box Culvert No.7 Access Staircase Downmain Ch73465</t>
  </si>
  <si>
    <t>1MC06-ASC-CV-FRM-CS05-000095-ACBOS</t>
  </si>
  <si>
    <t>1MC06-CEK-IM-DAT-CS05-600209</t>
  </si>
  <si>
    <t>HS2-000035Q93</t>
  </si>
  <si>
    <t>Oxford Road Embankment Ditch Slab No.5</t>
  </si>
  <si>
    <t>1MC06-ASC-CV-FRM-CS04_CL19-000060-ACBOS</t>
  </si>
  <si>
    <t>1MC06-CEK-IM-DAT-CS04_CL19-600082</t>
  </si>
  <si>
    <t>Com_Type issue, send back on 06-June-2024</t>
  </si>
  <si>
    <t>18-jun-24 Taken by Lee</t>
  </si>
  <si>
    <t xml:space="preserve">Bolton, Christopher &lt;christopher.bolton@arcadis.com&gt; </t>
  </si>
  <si>
    <t>OS Grid conversion on HS2-00003DAZ6 - 21-nov-24
Fixed in house - DT to catch up PW ACBOS</t>
  </si>
  <si>
    <t>211.1-3,211.1-4. (Technical Debt Works)</t>
  </si>
  <si>
    <t>HS2-00002F0X6</t>
  </si>
  <si>
    <t>Blackgrove Road Realignment</t>
  </si>
  <si>
    <t>1MC06-ASC-HW-FRM-CS04_CL20-000023-ACBOS</t>
  </si>
  <si>
    <t>1MC06-CEK-IM-DAT-CS04_CL20-600016</t>
  </si>
  <si>
    <t>Com_Type issue and uniclass  conflict, send back on 04-June-2024</t>
  </si>
  <si>
    <t>UAID_3 missing.  Send back on 5-June-2024</t>
  </si>
  <si>
    <t xml:space="preserve">
Upadhye, Sumith</t>
  </si>
  <si>
    <t>HS2-00002WUR6</t>
  </si>
  <si>
    <t>Boddington Cutting Planting-East Plot 1</t>
  </si>
  <si>
    <t>1MC07-ASC-EV-REP-CS07_CL14-000031</t>
  </si>
  <si>
    <t xml:space="preserve">1MC07-CEK-IM-DAT-CS07_CL14-600147 </t>
  </si>
  <si>
    <t>HS2-00002WUR7</t>
  </si>
  <si>
    <t>Boddington Cutting Planting-East Plot 2</t>
  </si>
  <si>
    <t>1MC07-ASC-EV-REP-CS07_CL14-000032</t>
  </si>
  <si>
    <t>1MC07-CEK-IM-DAT-CS07_CL14-600148</t>
  </si>
  <si>
    <t>HS2-00002WUR8</t>
  </si>
  <si>
    <t>Boddington Cutting Planting-East Plot 3</t>
  </si>
  <si>
    <t>1MC07-ASC-EV-REP-CS07_CL14-000033</t>
  </si>
  <si>
    <t>1MC07-CEK-IM-DAT-CS07_CL14-600149</t>
  </si>
  <si>
    <t>HS2-00002WUR9</t>
  </si>
  <si>
    <t>Boddington Cutting Planting-East Plot 4</t>
  </si>
  <si>
    <t>1MC07-ASC-EV-REP-CS07_CL14-000034</t>
  </si>
  <si>
    <t>1MC07-CEK-IM-DAT-CS07_CL14-600150</t>
  </si>
  <si>
    <t>HS2-00002WURA</t>
  </si>
  <si>
    <t>Boddington Cutting Planting-East Plot 5</t>
  </si>
  <si>
    <t>1MC07-ASC-EV-REP-CS07_CL14-000035</t>
  </si>
  <si>
    <t>1MC07-CEK-IM-DAT-CS07_CL14-600151</t>
  </si>
  <si>
    <t>HS2-00002WURB</t>
  </si>
  <si>
    <t>Boddington Cutting Planting-East Plot 6</t>
  </si>
  <si>
    <t>1MC07-ASC-EV-REP-CS07_CL14-000036</t>
  </si>
  <si>
    <t>1MC07-CEK-IM-DAT-CS07_CL14-600152</t>
  </si>
  <si>
    <t>HS2-00002WURC</t>
  </si>
  <si>
    <t>Boddington Cutting Planting-East Plot 7</t>
  </si>
  <si>
    <t>1MC07-ASC-EV-REP-CS07_CL14-000037</t>
  </si>
  <si>
    <t>1MC07-CEK-IM-DAT-CS07_CL14-600153</t>
  </si>
  <si>
    <t>HS2-00002WURD</t>
  </si>
  <si>
    <t>Boddington Cutting Planting-East Plot 8</t>
  </si>
  <si>
    <t>1MC07-ASC-EV-REP-CS07_CL14-000038</t>
  </si>
  <si>
    <t>1MC07-CEK-IM-DAT-CS07_CL14-600154</t>
  </si>
  <si>
    <t>HS2-00002WURE</t>
  </si>
  <si>
    <t>Boddington Cutting Planting-West Plot 1</t>
  </si>
  <si>
    <t>1MC07-ASC-EV-REP-CS07_CL14-000039</t>
  </si>
  <si>
    <t>1MC07-CEK-IM-DAT-CS07_CL14-600155</t>
  </si>
  <si>
    <t>HS2-00002WURF</t>
  </si>
  <si>
    <t>Boddington Cutting Planting-West Plot 2</t>
  </si>
  <si>
    <t>1MC07-ASC-EV-REP-CS07_CL14-000040</t>
  </si>
  <si>
    <t>1MC07-CEK-IM-DAT-CS07_CL14-600156</t>
  </si>
  <si>
    <t>HS2-00002WURG</t>
  </si>
  <si>
    <t>Boddington Cutting Planting-West Plot 3</t>
  </si>
  <si>
    <t>1MC07-ASC-EV-REP-CS07_CL14-000041</t>
  </si>
  <si>
    <t>1MC07-CEK-IM-DAT-CS07_CL14-600157</t>
  </si>
  <si>
    <t>HS2-00002WURH</t>
  </si>
  <si>
    <t>Boddington Cutting Planting-West Plot 4</t>
  </si>
  <si>
    <t>1MC07-ASC-EV-REP-CS07_CL14-000042</t>
  </si>
  <si>
    <t>1MC07-CEK-IM-DAT-CS07_CL14-600158</t>
  </si>
  <si>
    <t>HS2-00002WURJ</t>
  </si>
  <si>
    <t>Boddington Cutting Planting-West Plot 5</t>
  </si>
  <si>
    <t>1MC07-ASC-EV-REP-CS07_CL14-000043</t>
  </si>
  <si>
    <t>1MC07-CEK-IM-DAT-CS07_CL14-600159</t>
  </si>
  <si>
    <t>HS2-00002WURK</t>
  </si>
  <si>
    <t>Boddington Cutting Planting-West Plot 6</t>
  </si>
  <si>
    <t>1MC07-ASC-EV-REP-CS07_CL14-000044</t>
  </si>
  <si>
    <t>1MC07-CEK-IM-DAT-CS07_CL14-600160</t>
  </si>
  <si>
    <t>HS2-00002WURL</t>
  </si>
  <si>
    <t>Boddington Cutting Planting-West Plot 7</t>
  </si>
  <si>
    <t>1MC07-ASC-EV-REP-CS07_CL14-000045</t>
  </si>
  <si>
    <t>1MC07-CEK-IM-DAT-CS07_CL14-600161</t>
  </si>
  <si>
    <t>HS2-00002WURM</t>
  </si>
  <si>
    <t>Boddington Cutting Planting-West Plot 8</t>
  </si>
  <si>
    <t>1MC07-ASC-EV-REP-CS07_CL14-000046</t>
  </si>
  <si>
    <t>1MC07-CEK-IM-DAT-CS07_CL14-600162</t>
  </si>
  <si>
    <t>HS2-00002WURN</t>
  </si>
  <si>
    <t>Boddington Cutting Planting-West Plot 9</t>
  </si>
  <si>
    <t>1MC07-ASC-EV-REP-CS07_CL14-000047</t>
  </si>
  <si>
    <t>1MC07-CEK-IM-DAT-CS07_CL14-600163</t>
  </si>
  <si>
    <t>HS2-00002WURP</t>
  </si>
  <si>
    <t>Boddington Cutting Planting-West Plot 10</t>
  </si>
  <si>
    <t>1MC07-ASC-EV-REP-CS07_CL14-000048</t>
  </si>
  <si>
    <t>1MC07-CEK-IM-DAT-CS07_CL14-600164</t>
  </si>
  <si>
    <t>HS2-00002WURQ</t>
  </si>
  <si>
    <t>Boddington Cutting Planting-West Plot 11</t>
  </si>
  <si>
    <t>1MC07-ASC-EV-REP-CS07_CL14-000049</t>
  </si>
  <si>
    <t>1MC07-CEK-IM-DAT-CS07_CL14-600165</t>
  </si>
  <si>
    <t>HS2-00002CT81</t>
  </si>
  <si>
    <t>Maintenance Access Road to Pond (Connecting CAG 2 and GUN 28)</t>
  </si>
  <si>
    <t>1MC06-ASC-HW-FRM-CS05-000027-ACBOS</t>
  </si>
  <si>
    <t>1MC06-CEK-IM-DAT-CS05-600285</t>
  </si>
  <si>
    <t>old schema, some confirmations needed, AngSlp incorrect, Com_Typ Dscrptn incordect
17-jun-24</t>
  </si>
  <si>
    <t>ACBOS now revised to latest schema - enabling Uniclass / IFC check - Failing on PVM 1 item.
P04 doc refs for CM_CRT &amp; CM_Chg for all BLD category assets.
Com_ArSqM still set as Zero (0).
Sent back 21-Jun-24.</t>
  </si>
  <si>
    <t>Com_ArsqM updated</t>
  </si>
  <si>
    <t>Review check fail - perimeter and other atts identified ad inconsistent. 4-jul-24</t>
  </si>
  <si>
    <t>HS2-000025B3V</t>
  </si>
  <si>
    <t>A423 Banbury Road Realignment</t>
  </si>
  <si>
    <t>1MC07-ASC-HW-FRM-CS07_CL24-000031-ACBOS</t>
  </si>
  <si>
    <t>1MC07-CEK-IM-DAT-CS07_CL24-600067</t>
  </si>
  <si>
    <t>IFC / Uniclass mismatches.
GFL zero value in Lgnth
ZZ-ZZ com_typ as "101 other things?"
4/6/24</t>
  </si>
  <si>
    <t>HS2-00002BJT6</t>
  </si>
  <si>
    <t>Putlowes Farm Access Road Realignment</t>
  </si>
  <si>
    <t>1MC06-ASC-HW-FRM-CS04_CL20-000036-ACBOS</t>
  </si>
  <si>
    <t>1MC06-CEK-IM-DAT-CS04_CL20-600023</t>
  </si>
  <si>
    <t>CM_Isci, uniclass - IFC mismatches
Com_Dscrptn, 
sent 11/6/24</t>
  </si>
  <si>
    <t>NOT RESOLVED sent back 13-jun-24</t>
  </si>
  <si>
    <t>N/A in Gtxtl - fixed 17-jun-24</t>
  </si>
  <si>
    <t>HS2-00002ZM2C</t>
  </si>
  <si>
    <t>Putlowes Farm Watercourse Diversion</t>
  </si>
  <si>
    <t>1MC06-ASC-DR-FRM-CS04_CL20-000116-ACBOS</t>
  </si>
  <si>
    <t>1MC06-CEK-IM-DAT-CS04_CL20-600214</t>
  </si>
  <si>
    <t>Com_typ / Dscrptn
sent back 11/6/24</t>
  </si>
  <si>
    <t>204.2-2</t>
  </si>
  <si>
    <t>HS2-00003JN86</t>
  </si>
  <si>
    <t>Stoke Mandeville South Embankment Chalkshire Stream Enhancement</t>
  </si>
  <si>
    <t>1MC06-ASC-DR-FRM-CS03_CL17-000082-ACBOS</t>
  </si>
  <si>
    <t>1MC06-CEK-IM-DAT-CS03_CL17-600132</t>
  </si>
  <si>
    <t>Com_Dscrptn - GFL.
11/6/24</t>
  </si>
  <si>
    <t>HS2-000001072</t>
  </si>
  <si>
    <t>Greatworth North Cutting</t>
  </si>
  <si>
    <t>1MC07-ASC-GT-FRM-CS07_CL12-000003-ACBOS</t>
  </si>
  <si>
    <t>1MC07-CEK-IM-DAT-CS07_CL12-600020</t>
  </si>
  <si>
    <t>Ifc layer &amp; uniclass ID mismatch , send back to team on 19 Jun 2024.</t>
  </si>
  <si>
    <t>Still found Ifc layer &amp; uniclass ID mismatch , send back to team on 24 Jun 2024.</t>
  </si>
  <si>
    <t xml:space="preserve">On Hold on 07-June-23 ,after forwarded for JSON check as suggested by DT </t>
  </si>
  <si>
    <t>230.04-2</t>
  </si>
  <si>
    <t>HS2-00002CTG0</t>
  </si>
  <si>
    <t>Lower Thorpe South Cutting Noise Barrier Line</t>
  </si>
  <si>
    <t>1MC07-ASC-CV-FRM-CS07_CL26-000113-ACBOS</t>
  </si>
  <si>
    <t xml:space="preserve">1MC07-CEK-IM-DAT-CS07_CL26-600159 </t>
  </si>
  <si>
    <t>OS Check - FAIL
All SnakeGrids missing for all classes
General Comments - 
For all classes:
Snakegrid E/ N all set to Zero (0)
All chainage values identical
All osgbEasting / Northings identical.
GrossVolumes, WidthMn, WidthMx all set as Zero (0). For all classes.
GrossPerimeterIExt, GrossPlanAreaExt set as Zero (0) for PLC
GrossSurfaceAreaExt - set as Zero (0) for PCE &amp; CLM
sent back 14-Jun-24</t>
  </si>
  <si>
    <t>HS2-00002NJ05</t>
  </si>
  <si>
    <t>Greatworth Green Tunnel South Portal MPDT</t>
  </si>
  <si>
    <t>1MC07-CEK-TN-FRM-CS07_CL25-000009</t>
  </si>
  <si>
    <t>1MC07-CEK-IM-DAT-CS07_CL25-600027</t>
  </si>
  <si>
    <t>Com_typ/Dscrptn issues.
Total metrics when combined do not match smartforms
10/6/24</t>
  </si>
  <si>
    <t>Uniclass / Ifc mismatch 10 items.
19-jun-24</t>
  </si>
  <si>
    <t>DAC check shows many issues. 27-jun-24</t>
  </si>
  <si>
    <t>ready to load / test load complete, check metrics in the morning</t>
  </si>
  <si>
    <t>David Pink &lt;dapi@cowi.com&gt;</t>
  </si>
  <si>
    <t>ACBOS – Greatworth Green Tunnel South Portal Earthworks Model Solids</t>
  </si>
  <si>
    <t>1MC07-ASC-TN-FRM-CS07_CL25-000008-ACBOS</t>
  </si>
  <si>
    <t>Total metrics when combined do not match smartforms</t>
  </si>
  <si>
    <t>ACBOS - Greatworth Green Tunnel South Portal</t>
  </si>
  <si>
    <t>1MC07-ASC-TN-FRM-CS07_CL25-900015-ACBOS</t>
  </si>
  <si>
    <t>Total metrics when combined do not match smartforms
IFCpresentation / Uniclass mismatch
line retunrs on UAID_3 x2</t>
  </si>
  <si>
    <t>HS2-00002N7W9</t>
  </si>
  <si>
    <t>Chetwode Embankment-Ancillary Culvert 084-AC2</t>
  </si>
  <si>
    <t>1MC06-ASC-DR-FRM-CS06_CL10-000077-ACBOS</t>
  </si>
  <si>
    <t>1MC06-CEK-IM-DAT-CS06_CL10-600052</t>
  </si>
  <si>
    <t>uniclass mismatch  - in house  check Setec MPDT.</t>
  </si>
  <si>
    <t>fixed 5/6/24</t>
  </si>
  <si>
    <t>zero quantity value 4/6/24</t>
  </si>
  <si>
    <t>DT confirm is intended 4/6/24</t>
  </si>
  <si>
    <t>DT confirm is intended 5/6/24</t>
  </si>
  <si>
    <t>OSGB issues, send back on 6-jun-2024</t>
  </si>
  <si>
    <t>HS2-000025B2P</t>
  </si>
  <si>
    <t>1MC07-CEK-AR-FRM-CS07_CL13-600002</t>
  </si>
  <si>
    <t>1MC07-CEK-IM-DAT-CS07_CL13-600009</t>
  </si>
  <si>
    <t>Multi discipline single JSON</t>
  </si>
  <si>
    <t>DT rewoking Zz-zz across all files. 27-Jun-24</t>
  </si>
  <si>
    <t>Uniclass issues , post L3 works</t>
  </si>
  <si>
    <t>Loaded 688</t>
  </si>
  <si>
    <t xml:space="preserve">Lade, Vijaya Krishna &lt;vijayakrishna.lade@arcadis.com&gt;; </t>
  </si>
  <si>
    <t>1MC07-CEK-FI-FRM-CS07_CL13-000002</t>
  </si>
  <si>
    <t>loaded</t>
  </si>
  <si>
    <t>1MC07-CEK-ME-FRM-CS07_CL13-000002</t>
  </si>
  <si>
    <t>1MC07-CEK-ME-FRM-CS07_CL13-000003</t>
  </si>
  <si>
    <t>UFDR 239.A</t>
  </si>
  <si>
    <t>HS2-000020CKZ</t>
  </si>
  <si>
    <t>1MC07-ASC-UT-FRM-CS07_CL24-000031-ACBOS</t>
  </si>
  <si>
    <t>1MC07-CEK-IM-DAT-CS07_CL24-600014</t>
  </si>
  <si>
    <t>HS2-000020CKS</t>
  </si>
  <si>
    <t>1MC07-ASC-UT-FRM-CS07_CL24-000037-ACBOS</t>
  </si>
  <si>
    <t>1MC07-CEK-IM-DAT-CS07_CL24-600081</t>
  </si>
  <si>
    <t>HS2-00003B2H4</t>
  </si>
  <si>
    <t>1MC07-ASC-UT-FRM-CS07_CL24-000075-ACBOS</t>
  </si>
  <si>
    <t>1MC07-CEK-IM-DAT-CS07_CL24-600118</t>
  </si>
  <si>
    <t>UFDR 217.B</t>
  </si>
  <si>
    <t>HS2-0000245ZF</t>
  </si>
  <si>
    <t>CSO-04-3125</t>
  </si>
  <si>
    <t>1MC06-ASC-UT-FRM-CS06_CL09-000027-ACBOS</t>
  </si>
  <si>
    <t>1MC06-CEK-IM-DAT-CS06_CL09-600087</t>
  </si>
  <si>
    <t>DT have called and have reatgging exercise underway  Status set back to "HOLD" - 20-jun-24</t>
  </si>
  <si>
    <t>Revised 19-Aug-24</t>
  </si>
  <si>
    <t>UFDR 202.E</t>
  </si>
  <si>
    <t xml:space="preserve">HS2-00002NHZ4 </t>
  </si>
  <si>
    <t>1MC06-ASC-UT-FRM-CS03_CL06-000107-ACBOS</t>
  </si>
  <si>
    <t>1MC06-CEK-IM-DAT-CS03_CL06-600060</t>
  </si>
  <si>
    <t>HS2-00002NHZ6</t>
  </si>
  <si>
    <t>1MC06-ASC-UT-FRM-CS03_CL06-000105-ACBOS</t>
  </si>
  <si>
    <t>1MC06-CEK-IM-DAT-CS03_CL06-600069</t>
  </si>
  <si>
    <t xml:space="preserve">HS2-000020CDR </t>
  </si>
  <si>
    <t>1MC06-ASC-UT-FRM-CS03_CL06-000040-ACBOS</t>
  </si>
  <si>
    <t xml:space="preserve">P01 </t>
  </si>
  <si>
    <t>1MC06-CEK-IM-DAT-CS03_CL05-600083</t>
  </si>
  <si>
    <t>Chainages in mm? back to 07 status . 20-jun-24</t>
  </si>
  <si>
    <t>HS2-00003B93N</t>
  </si>
  <si>
    <t>Chipping Warden North Portal - DC1</t>
  </si>
  <si>
    <t>1MC07-ASC-CV-FRM-CS07_CL13-000019-ACBOS</t>
  </si>
  <si>
    <t>1MC07-CEK-IM-DAT-CS07_CL13-600034</t>
  </si>
  <si>
    <t>non unique snakegrisd &amp; OS
sent back 11/6/24</t>
  </si>
  <si>
    <t xml:space="preserve"> zakaria.khabouze@setec.com</t>
  </si>
  <si>
    <t>Maintenance Access Road to Pond and MAP (Footpath 225/4 Upgrade)</t>
  </si>
  <si>
    <t>HS2-000020NLQ</t>
  </si>
  <si>
    <t>Footpath PBI/9 Diversion</t>
  </si>
  <si>
    <t>1MC06-ASC-HW-FRM-CS06_CL10-900011-ACBOS</t>
  </si>
  <si>
    <t>1MC06-CEK-IM-DAT-CS06_CL10-600106</t>
  </si>
  <si>
    <t>Incorrect Com_Type in Pavement Class.</t>
  </si>
  <si>
    <t>213.01-01</t>
  </si>
  <si>
    <t>Station Road Realignment (including Buckingham Road and Fidlers Field Road)</t>
  </si>
  <si>
    <t>Ifclayer &amp; uniclass ID mismatch,Com_Arsqm 0 , rebar values 0 in FND &amp; LSH . Send back to team on 20 Jun 24.</t>
  </si>
  <si>
    <t>Cancelled - 13-Jan-25 due to older than 6 months since correspondance</t>
  </si>
  <si>
    <t>HS2-00002BJTJ</t>
  </si>
  <si>
    <t>Maintenance Access Road to Pond (Off North End of Station Road) 01 Solids Model</t>
  </si>
  <si>
    <t>1MC06-ASC-HW-FRM-CS04_CL20-000014-ACBOS</t>
  </si>
  <si>
    <t>1MC06-CEK-IM-DAT-CS04_CL20-600109</t>
  </si>
  <si>
    <t>Ifc layer &amp; uniclass ID mismatch , send back to team on 20 Jun 2024.</t>
  </si>
  <si>
    <t>HS2-00003K85S</t>
  </si>
  <si>
    <t>1MC07-ASC-CV-FRM-CS07_CL14-900122-ACBOS</t>
  </si>
  <si>
    <t>1MC07-CEK-IM-DAT-CS07_CL14-600216</t>
  </si>
  <si>
    <t>Com_Typ / Dscrptns all incorrect
sent back 12-jun-24</t>
  </si>
  <si>
    <t>immanuel.philipose@arcadis.com</t>
  </si>
  <si>
    <t>HS2-00002CX3J</t>
  </si>
  <si>
    <t>Bridleway AN37 AN28 and AX1 Drainage System</t>
  </si>
  <si>
    <t>1MC07-ASC-DR-FRM-CS07_CL12-000022-ACBOS</t>
  </si>
  <si>
    <t>1MC07-CEK-IM-DAT-CS07_CL12-600017</t>
  </si>
  <si>
    <t>Ifc / Uniclass mismatches. 25-jun-24</t>
  </si>
  <si>
    <t>IFC / Uniclass mismatches.
Send back on 11 June 2024</t>
  </si>
  <si>
    <t>HS2-00002CT7E</t>
  </si>
  <si>
    <t>Doddershall Embankment Boundary Perimeter Fence Line</t>
  </si>
  <si>
    <t>1MC06-ASC-CV-FRM-CS05-000133-ACBOS</t>
  </si>
  <si>
    <t>1MC06-CEK-IM-DAT-CS05-600129</t>
  </si>
  <si>
    <t>HS2-00002CT7F</t>
  </si>
  <si>
    <t>Doddershall Embankment Security Fence Line</t>
  </si>
  <si>
    <t>1MC06-ASC-CV-FRM-CS05-000135-ACBOS</t>
  </si>
  <si>
    <t xml:space="preserve">1MC06-CEK-IM-DAT-CS05-600130 </t>
  </si>
  <si>
    <t>HS2-00002CT7D</t>
  </si>
  <si>
    <t>Bridleway QUA 28A Diversion</t>
  </si>
  <si>
    <t>1MC06-ASC-HW-FRM-CS05-000036-ACBOS</t>
  </si>
  <si>
    <t>1MC06-CEK-IM-DAT-CS05-600124</t>
  </si>
  <si>
    <t>OSGB, Uniclass and other 0's, send back on 24-June-2024</t>
  </si>
  <si>
    <t xml:space="preserve">Yaruva, Praveen Reddy &lt;PraveenReddy.Yaruva@arcadis.com&gt; </t>
  </si>
  <si>
    <t>HS2-000020NGC</t>
  </si>
  <si>
    <t>Footpath QUA 24A 1 Diversion</t>
  </si>
  <si>
    <t xml:space="preserve">1MC06-ASC-HW-FRM-CS05-000051-ACBOS </t>
  </si>
  <si>
    <t>1MC06-CEK-IM-DAT-CS05-600082</t>
  </si>
  <si>
    <t>Com_Typs 25/6/24</t>
  </si>
  <si>
    <t>HS2-000001326</t>
  </si>
  <si>
    <t>Bridleway 213/4 Accommodation Overbridge</t>
  </si>
  <si>
    <t>1MC06-ASC-BR-FRM-C002-CL21-000001</t>
  </si>
  <si>
    <t>1MC06-CEK-IM-DAT-CS06_CL21-600062</t>
  </si>
  <si>
    <t>Integer values set for LgnthM - should be NumAttr.</t>
  </si>
  <si>
    <t>Hghtm now set as mm and with comma seperators on some values. Odd. Sent back 18-jun-24</t>
  </si>
  <si>
    <t>Querying several attributes at check stage on 18/06/2024</t>
  </si>
  <si>
    <t>Metrics don’t mactch smartforms - 4-jul-24</t>
  </si>
  <si>
    <t>SHWBMS</t>
  </si>
  <si>
    <t>1MC06-CEK-IM-DAT-CS05-600172</t>
  </si>
  <si>
    <t>ACBOS PW link is missing .Send back to team on 25 June 24</t>
  </si>
  <si>
    <t>Incorrect Uniclass ID 
OSGB converted coordinates value are more than tolerance value +/-0.005 .Send back to team on 27 -Jun-24</t>
  </si>
  <si>
    <t xml:space="preserve"> 03 -July-2024</t>
  </si>
  <si>
    <t>OSGB converted coordinates value are more than tolerance value +/-0.005 .Send back to team on 04-July-24</t>
  </si>
  <si>
    <t xml:space="preserve"> 09 -July-2024</t>
  </si>
  <si>
    <t>OSGB converted coordinates value are more than tolerance value +/-0.005 .Send back to team on 10-July-24</t>
  </si>
  <si>
    <t xml:space="preserve">Aleksandra Batog &lt;ALBT@COWI.COM&gt; </t>
  </si>
  <si>
    <t>CNO-125-001</t>
  </si>
  <si>
    <t>CNO-125-002</t>
  </si>
  <si>
    <t>C23-125-0003</t>
  </si>
  <si>
    <t>UFDR 236.A</t>
  </si>
  <si>
    <t>HS2-000020CJZ</t>
  </si>
  <si>
    <t>CNO-119-001</t>
  </si>
  <si>
    <t>1MC07-ASC-UT-FRM-CS07_CL23-000005-ACBOS</t>
  </si>
  <si>
    <t>1MC07-CEK-IM-DAT-CS07_CL23-600045</t>
  </si>
  <si>
    <t>HS2-00002YNHA</t>
  </si>
  <si>
    <t>Stoke Brook watercourse diversion at Nash Lee Orchard culvert</t>
  </si>
  <si>
    <t>1MC06-ASC-DR-FRM-CS03_CL17-000062-ACBOS</t>
  </si>
  <si>
    <t>1MC06-CEK-IM-DAT-CS03_CL17-600127</t>
  </si>
  <si>
    <t>ACBOS link not available, send back on 24-June-2024</t>
  </si>
  <si>
    <t xml:space="preserve">Mallya, Ravikiran &lt;Ravikiran.Mallya@arcadis.com&gt; </t>
  </si>
  <si>
    <t>HS2-00002YNHB</t>
  </si>
  <si>
    <t>Stoke Brook watercourse diversion at Mill House South culvert</t>
  </si>
  <si>
    <t>1MC06-ASC-DR-FRM-CS03_CL17-000064-ACBOS</t>
  </si>
  <si>
    <t>1MC06-CEK-IM-DAT-CS03_CL17-600128</t>
  </si>
  <si>
    <t>Com_type wrong, sent back on 24-June-2024</t>
  </si>
  <si>
    <t>HS2-00002YNHC</t>
  </si>
  <si>
    <t>Stoke Brook watercourse diversion at Mill House North culvert</t>
  </si>
  <si>
    <t>1MC06-ASC-DR-FRM-CS03_CL17-000066-ACBOS</t>
  </si>
  <si>
    <t>1MC06-CEK-IM-DAT-CS03_CL17-600129</t>
  </si>
  <si>
    <t>Com_type issues, send back on 24-June-2024</t>
  </si>
  <si>
    <t>1MC06-CEK-IM-DAT-CS06_CL22-600231</t>
  </si>
  <si>
    <t>HghtMn 0.075 set to 0 in house DT to follow on PW file;
Sent back 12/6/24.</t>
  </si>
  <si>
    <t>ready to issue when DT update MPDT</t>
  </si>
  <si>
    <t>Out of date Uniclass code used. Sent back 17/06/2024</t>
  </si>
  <si>
    <t>1MC06-CEK-IM-DAT-CS06_CL22-600230</t>
  </si>
  <si>
    <t>1MC06-CEK-IM-DAT-CS06_CL22-600232</t>
  </si>
  <si>
    <t>Uniclass / Ifc mismatch on 1 component. 20 - jun-24</t>
  </si>
  <si>
    <t>HS2-00002N7WN</t>
  </si>
  <si>
    <t>Barton to Mixbury Cutting-Ancillary Culvert 089-AC2</t>
  </si>
  <si>
    <t>1MC06-ASC-DR-FRM-CS06_CL21-000055-ACBOS</t>
  </si>
  <si>
    <t>1MC06-CEK-IM-DAT-CS06_CL21-600002</t>
  </si>
  <si>
    <t>Issue found in Uniclass ID and IfcLayer , send back to team on 18- Jun-24.</t>
  </si>
  <si>
    <t xml:space="preserve">1MC06-CEK-IM-DAT-CS06_CL10-600125 </t>
  </si>
  <si>
    <t>lots of zero Lgnth PRP assets.
Couple of typos.
Sent back 12-jun-24</t>
  </si>
  <si>
    <t>HS2-000020NJ5</t>
  </si>
  <si>
    <t>Footpath CAG/2 Diversion</t>
  </si>
  <si>
    <t>1MC06-ASC-HW-FRM-CS05-000030-ACBOS</t>
  </si>
  <si>
    <t xml:space="preserve">1MC06-CEK-IM-DAT-CS05-600174 </t>
  </si>
  <si>
    <t>ACBOS is not completed with PCRA, send back on 24-June-24</t>
  </si>
  <si>
    <t>multiple issues, send back on 15-July-2024</t>
  </si>
  <si>
    <t>send back during Review, because of ZZ-ZZ asset class issues on 23-July-2024</t>
  </si>
  <si>
    <t>SADV@cowi.com</t>
  </si>
  <si>
    <t>HS2-00002DRXL</t>
  </si>
  <si>
    <t>Footpath CAG/2 Realignment</t>
  </si>
  <si>
    <t>1MC06-ASC-HW-FRM-CS05-000029-ACBOS</t>
  </si>
  <si>
    <t>1MC06-CEK-IM-DAT-CS05-600173</t>
  </si>
  <si>
    <t>Krbheight still not correct, send back on 18-July-2024</t>
  </si>
  <si>
    <t xml:space="preserve">HS2-00002BJTZ </t>
  </si>
  <si>
    <t>Calvert Footpath and Cycle route (south off HS2) - CVT Ctg</t>
  </si>
  <si>
    <t>1MC06-ASC-HW-FRM-CS05-000090-ACBOS</t>
  </si>
  <si>
    <t>1MC06-CEK-IM-DAT-CS05-600175</t>
  </si>
  <si>
    <t>Angle Slope issues, send back on 18-May-2024</t>
  </si>
  <si>
    <t>HS2-00002CT8K</t>
  </si>
  <si>
    <t>C2.L.64 Catchment</t>
  </si>
  <si>
    <t>1MC06-ASC-DR-FRM-CS06_CL09-000030-ACBOS</t>
  </si>
  <si>
    <t>1MC06-CEK-IM-DAT-CS06-CL09-600257</t>
  </si>
  <si>
    <t>Com_tppe, and co-ordinates issus, send back on 25-June-2024</t>
  </si>
  <si>
    <t>OSGB conversion issues, and uniclass not in use . Send back on 3-July-2024</t>
  </si>
  <si>
    <t>Com_type is not as per guidline, 0's found. Send back on 08-July-2024</t>
  </si>
  <si>
    <t>204.0-2</t>
  </si>
  <si>
    <t>HS2-00002CT4A</t>
  </si>
  <si>
    <t>B4009 Nash Lee Road Drainage System</t>
  </si>
  <si>
    <t>1MC06-ASC-DR-FRM-CS03_CL17-000008-ACBOS</t>
  </si>
  <si>
    <t>1MC06-CEK-IM-DAT-CS03_CL17-600059</t>
  </si>
  <si>
    <t>0's in InltLvl , Sdslp and 
osgb &amp; uniclass ID issue.
Send back to team on 25 Jun 24</t>
  </si>
  <si>
    <t>OSGB converted coordinates value are more than tolerance value +/-0.005 .Send back to team on 02 -July-24</t>
  </si>
  <si>
    <t xml:space="preserve"> 02 -July-2024</t>
  </si>
  <si>
    <t>Error - UniClassID not on list of compliant values , Send Back to team on 3 July 24.</t>
  </si>
  <si>
    <t>OSGB converted coordinates value are more than tolerance value +/-0.005 .Send back to team on 10 -July-24</t>
  </si>
  <si>
    <t>HS2-000020360</t>
  </si>
  <si>
    <t>B4525 Welsh Road</t>
  </si>
  <si>
    <t>1MC07-ASC-HW-FRM-CS07_CL25-000022-ACBOS</t>
  </si>
  <si>
    <t>1MC07-CEK-IM-DAT-CS07_CL25-600045</t>
  </si>
  <si>
    <t>SnakeGrid – Osgb Coord conversion checks are showing  item outside of +/-0.005 tolerance , Spacing found in GTxtl , Send back to team on 18-Jun-24
.</t>
  </si>
  <si>
    <t>HS2-000020NVL</t>
  </si>
  <si>
    <t>Footpath AN40 Diversion</t>
  </si>
  <si>
    <t>1MC07-ASC-HW-FRM-CS07_CL25-000023-ACBOS</t>
  </si>
  <si>
    <t>1MC07-CEK-IM-DAT-CS07_CL25-600035</t>
  </si>
  <si>
    <t>SnakeGrid – Osgb Coord conversion checks are showing  item outside of +/-0.005 tolerance . Send back to team on 18-Jun-24
.</t>
  </si>
  <si>
    <t>HS2-00002YXB5</t>
  </si>
  <si>
    <t>Edgcott Road NR Access Point Staircase Upmain Ch74200</t>
  </si>
  <si>
    <t>1MC06-ASC-CV-FRM-CS05-000083-ACBOS</t>
  </si>
  <si>
    <t>1MC06-CEK-IM-DAT-CS05-600282</t>
  </si>
  <si>
    <t>Extra/ Duplicate records, send back on 24-June-2024</t>
  </si>
  <si>
    <r>
      <t xml:space="preserve">isaac.wong@arcadis.com </t>
    </r>
    <r>
      <rPr>
        <b/>
        <u/>
        <sz val="11"/>
        <rFont val="Calibri"/>
        <family val="2"/>
        <scheme val="minor"/>
      </rPr>
      <t xml:space="preserve"> OR anand.parmar@arcadis.com</t>
    </r>
  </si>
  <si>
    <t>HS2-00002YXB0</t>
  </si>
  <si>
    <t>Adams Accommodation Overbridge Access Point Staircase Downmain Ch74540</t>
  </si>
  <si>
    <t>1MC06-ASC-CV-FRM-CS05-000081-ACBOS</t>
  </si>
  <si>
    <t>1MC06-CEK-IM-DAT-CS05-600283</t>
  </si>
  <si>
    <t>Uniclass not in use issue, send back on 01-July-2024</t>
  </si>
  <si>
    <t>HS2-0000300BT</t>
  </si>
  <si>
    <t>GUN 28 Accommodation Green Overbridge Access Point Staircase Downmain</t>
  </si>
  <si>
    <t>1MC06-ASC-CV-FRM-CS05-000089-ACBOS</t>
  </si>
  <si>
    <t>1MC06-CEK-IM-DAT-CS05-600280</t>
  </si>
  <si>
    <t>Uniclass ID not in use issue, send back on 01-July-2024</t>
  </si>
  <si>
    <t>HS2-00003H07G</t>
  </si>
  <si>
    <t>Greatmoor No.3 Headwall Access Stairs Downmain 76515</t>
  </si>
  <si>
    <t>1MC06-ASC-CV-FRM-CS05-000140-ACBOS</t>
  </si>
  <si>
    <t>1MC06-CEK-IM-DAT-CS05-600276</t>
  </si>
  <si>
    <t>Uniclass ID, not in use error. Send back on 01-July-2024</t>
  </si>
  <si>
    <t>HS2-00003H5JJ</t>
  </si>
  <si>
    <t>River Ray Culvert Headwall Access Stairs Downmain 74535</t>
  </si>
  <si>
    <t>1MC06-ASC-CV-FRM-CS05-000141-ACBOS</t>
  </si>
  <si>
    <t>1MC06-CEK-IM-DAT-CS05-600275</t>
  </si>
  <si>
    <t>HS2-00003HWH3</t>
  </si>
  <si>
    <t>QUA-36 Accommodation Green Overbridge Access Stairs Downmain ch75325</t>
  </si>
  <si>
    <t>1MC06-ASC-CV-FRM-CS05-000145-ACBOS</t>
  </si>
  <si>
    <t>1MC06-CEK-IM-DAT-CS05-600273</t>
  </si>
  <si>
    <t>uniclass ID, not is ues error. Send back on 01-July-2024</t>
  </si>
  <si>
    <t>OSGB Issues again, send back on 11-July-2024</t>
  </si>
  <si>
    <t>Issues reported in DAC Check, send back on 12-July-2024</t>
  </si>
  <si>
    <t>OSGB Issues found again, send back on 30-July-2024</t>
  </si>
  <si>
    <t>HS2-00002CW0J</t>
  </si>
  <si>
    <t>Bridleway 213 4 Drainage System</t>
  </si>
  <si>
    <t>1MC06-ASC-DR-FRM-CS06_CL21-000014-ACBOS</t>
  </si>
  <si>
    <t>1MC06-CEK-IM-DAT-CS06_CL21-600082</t>
  </si>
  <si>
    <t>Incorrect Uniclass code on Access cover</t>
  </si>
  <si>
    <t>Nulls in Sdslp - Fixed. 21-jun-20</t>
  </si>
  <si>
    <t>HS2-00002YD79</t>
  </si>
  <si>
    <t>Aylesbury Embankment Pedestrian Ditch Slab No.1</t>
  </si>
  <si>
    <t>1MC06-ASC-CV-FRM-CS04_CL18-000069-ACBOS</t>
  </si>
  <si>
    <t>1MC06-CEK-IM-DAT-CS04_CL18-600152</t>
  </si>
  <si>
    <t>1MC07-ASC-CV-FRM-CS07_CL14-900121-ACBOS</t>
  </si>
  <si>
    <t>1MC07-CEK-IM-DAT-CS07_CL14-600215</t>
  </si>
  <si>
    <t>PHILIPOSE, IMMANUEL &lt;immanuel.philipose@arcadis.com&gt;</t>
  </si>
  <si>
    <t>HS2-00002N7UN</t>
  </si>
  <si>
    <t>1MC07-ASC-CV-FRM-CS07_CL14-000015-ACBOS</t>
  </si>
  <si>
    <t>1MC07-CEK-IM-DAT-CS07_CL14-600044</t>
  </si>
  <si>
    <t>conflict of uniclass id, send back on 26-June-24</t>
  </si>
  <si>
    <t>Com_type issues, send back on 27-June-2024</t>
  </si>
  <si>
    <t>HS2-00002YKZ9</t>
  </si>
  <si>
    <t>Chipping Warden Green Tunnel</t>
  </si>
  <si>
    <t>1MC07-ASC-DR-FRM-CS07_CL13-000008-ACBOS</t>
  </si>
  <si>
    <t>1MC07-CEK-IM-DAT-CS07_CL13-600032</t>
  </si>
  <si>
    <t>Wrong uniclass ID found during DAC Check, send back on 28-June-2024</t>
  </si>
  <si>
    <t xml:space="preserve"> B, Gopika &lt;gopika.b@arcadis.com&gt; </t>
  </si>
  <si>
    <t>HS2-000001340</t>
  </si>
  <si>
    <t>Bridleway AN14 Accommodation Overbridge</t>
  </si>
  <si>
    <t>1MC07-CEK-BR-FRM-CS07_CL12-000032</t>
  </si>
  <si>
    <t>1MC07-CEK-IM-DAT-CS07_CL12-600133</t>
  </si>
  <si>
    <t>Angle slope and trailing space issue. Send back on 28-June-2024</t>
  </si>
  <si>
    <t>Not in use uniclassID's found, send back on 8-July-2024</t>
  </si>
  <si>
    <t>Data type issues, send back on 01-Aug-2024</t>
  </si>
  <si>
    <t xml:space="preserve">HS2-00003CPYS </t>
  </si>
  <si>
    <t>SWBMS Ancillary Civils</t>
  </si>
  <si>
    <t>1MC06-ASC-BR-FRM-CS05_CL09-000001</t>
  </si>
  <si>
    <t>1MC06-CEK-IM-DAT-CS05-600182</t>
  </si>
  <si>
    <t>incorrect JSON filename - 19-jun-24</t>
  </si>
  <si>
    <t>Os coordinates all duplicate as are chainages. Returned 16-jul-24</t>
  </si>
  <si>
    <t>HOLD - DT changing data 22-jul-24</t>
  </si>
  <si>
    <t>Com_typs / Descrptns</t>
  </si>
  <si>
    <t>Revised by DT 14-Aug-24</t>
  </si>
  <si>
    <t xml:space="preserve">Alexander Patrick &lt;alpk@cowi.com&gt; </t>
  </si>
  <si>
    <t xml:space="preserve">HS2-000031B3U </t>
  </si>
  <si>
    <t>SWBMS Emergency Intervention stairs</t>
  </si>
  <si>
    <t>1MC06-CEK-BR-FRM-CS05-600045</t>
  </si>
  <si>
    <t>1MC06-CEK-IM-DAT-CS05-600180</t>
  </si>
  <si>
    <t>MPDT PCRA is not done, send back on 26-June-2024</t>
  </si>
  <si>
    <t xml:space="preserve">HS2-00002NSXM </t>
  </si>
  <si>
    <t>SWBMS Emergency Access Track West - CVT ctg</t>
  </si>
  <si>
    <t>1MC06-ASC-HW-FRM-CS05-000071-ACBOS</t>
  </si>
  <si>
    <t xml:space="preserve">1MC06-CEK-IM-DAT-CS05-600176 </t>
  </si>
  <si>
    <t>Many issues, send back on 26-June-2024</t>
  </si>
  <si>
    <t>OSGB and other issues, send back on 17-July-2024</t>
  </si>
  <si>
    <t>Chainage is not correct, send back on 18-July-2024</t>
  </si>
  <si>
    <t xml:space="preserve">HS2-00002NSXL </t>
  </si>
  <si>
    <t>SWBMS Emergency Access Track East - CVT ctg</t>
  </si>
  <si>
    <t>1MC06-ASC-HW-FRM-CS05-000072-ACBOS</t>
  </si>
  <si>
    <t>1MC06-CEK-IM-DAT-CS05-600177</t>
  </si>
  <si>
    <t>Many issues, send back on 27-June-2024</t>
  </si>
  <si>
    <t>HS2-000035Q92</t>
  </si>
  <si>
    <t>1MC06-ASC-CV-FRM-CS04_CL19-000059-ACBOS</t>
  </si>
  <si>
    <t>1MC06-CEK-IM-DAT-CS04_CL19-600081</t>
  </si>
  <si>
    <t xml:space="preserve">Rutherford, Max &lt;max.rutherford@arcadis.com&gt; </t>
  </si>
  <si>
    <t>HS2-00002EK7T</t>
  </si>
  <si>
    <t>Greatworth Green Tunnel North Portal UTX</t>
  </si>
  <si>
    <t>1MC07-ASC-CV-FRM-CS07_CL25-000018-ACBOS</t>
  </si>
  <si>
    <t>1MC07-CEK-IM-DAT-CS07_CL25-600011</t>
  </si>
  <si>
    <t>0 value in FnshInvrtLvl	, LwstLvl in CHB , HghtMn in BAS , Sdslp in GFL</t>
  </si>
  <si>
    <t xml:space="preserve">Reddy, Keshavardhan &lt;keshavardhan.reddy@arcadis.com&gt; </t>
  </si>
  <si>
    <t>HS2-00002CTFN</t>
  </si>
  <si>
    <t>C3.T.29 Catchment</t>
  </si>
  <si>
    <t>1MC07-ASC-DR-FRM-CS07_CL26-000005-ACBOS</t>
  </si>
  <si>
    <t>1MC07-CEK-IM-DAT-CS07_CL26-600018</t>
  </si>
  <si>
    <t>M, Nischitha &lt;nischitha.m@arcadis.com&gt;</t>
  </si>
  <si>
    <t>HS2-00002CW1D</t>
  </si>
  <si>
    <t>Putlowes Farm Access Drainage System</t>
  </si>
  <si>
    <t>1MC06-ASC-DR-FRM-CS04_CL20-000016-ACBOS</t>
  </si>
  <si>
    <t>1MC06-CEK-IM-DAT-CS04_CL20-600019</t>
  </si>
  <si>
    <t>OSGB issues, send back on 28-June-2024</t>
  </si>
  <si>
    <t>0 in DsgnFlw for PPE, send back to team 0n 03-July-2024</t>
  </si>
  <si>
    <t>UFDR 227.A</t>
  </si>
  <si>
    <t>HS2-00002CQQM</t>
  </si>
  <si>
    <t>Diverted 11kV O H Radstone Road</t>
  </si>
  <si>
    <t>1MC07-ASC-UT-FRM-CS07_CL12-000019-ACBOS</t>
  </si>
  <si>
    <t>1MC07-CEK-IM-DAT-CS07_CL12-600123</t>
  </si>
  <si>
    <t>Ifc / Uniclass mismatch. 25-Jun-24</t>
  </si>
  <si>
    <t>HS2-000020CHN</t>
  </si>
  <si>
    <t>Diverted 11kV O H Elect Distribution Lines</t>
  </si>
  <si>
    <t>1MC07-ASC-UT-FRM-CS07_CL12-000018-ACBOS</t>
  </si>
  <si>
    <t>1MC07-CEK-IM-DAT-CS07_CL12-600154</t>
  </si>
  <si>
    <t>HS2-000020NAP</t>
  </si>
  <si>
    <t>Nash Lee Lane Realignment</t>
  </si>
  <si>
    <t>1MC06-ASC-HW-FRM-CS03_CL17-000013-ACBOS</t>
  </si>
  <si>
    <t xml:space="preserve">1MC06-CEK-IM-DAT-CS03_CL17-600057 </t>
  </si>
  <si>
    <t>Spacing issue with 34 UAID_1 " HS2-00002C5SK"
0's in Com_Arsqm Send back to team on 02 July 24.</t>
  </si>
  <si>
    <t>Com_Typ, OS cords, Uniclass / IFC mismatch
sent back 11-jul-24</t>
  </si>
  <si>
    <t>KrbHghtcm / Com_Typ on FND</t>
  </si>
  <si>
    <t>Adhikari, Shiksha &lt;shiksha.adhikari@arcadis.com&gt;</t>
  </si>
  <si>
    <t>HS2-00002CT4B</t>
  </si>
  <si>
    <t>Nash Lee Road Overbridge Realignment</t>
  </si>
  <si>
    <t>1MC06-ASC-HW-FRM-CS03_CL17-000005-ACBOS</t>
  </si>
  <si>
    <t xml:space="preserve">1MC06-CEK-IM-DAT-CS03_CL17-600054 </t>
  </si>
  <si>
    <t>Asset count mismatch with smart form.Send back to team on 3 July 24.</t>
  </si>
  <si>
    <t>Uniclass issues , MnmmThcknssmm  to be integer. 15-jul-24</t>
  </si>
  <si>
    <t>KrbHghtcm</t>
  </si>
  <si>
    <t>HS2-00002TUPK</t>
  </si>
  <si>
    <t>Sheephouse Wood Bat Mitigation Structure Telecoms</t>
  </si>
  <si>
    <t>1MC06-ASC-UT-FRM-CS06_CL09-000093-ACBOS</t>
  </si>
  <si>
    <t>1MC06-CEK-IM-DAT-CS06_CL09-600223</t>
  </si>
  <si>
    <t>old LoDM, send back on 28-June-2024</t>
  </si>
  <si>
    <t>Bowles, Maya &lt;maya.bowles@arcadis.com&gt;</t>
  </si>
  <si>
    <t>HS2-00002VK4C</t>
  </si>
  <si>
    <t>Stoke Mandeville Bypass South Pedestrian Ditch Slab</t>
  </si>
  <si>
    <t>1MC06-ASC-CV-FRM-CS04_CL18-000055-ACBOS</t>
  </si>
  <si>
    <t>1MC06-CEK-IM-DAT-CS04_CL18-600160</t>
  </si>
  <si>
    <t>0 Rebar Volume/Density in GSL &amp; ABT 
Com_type &amp; Desc values are interchanged.
Send back to team on 28 Jun 24.</t>
  </si>
  <si>
    <t>UFDR 238.G</t>
  </si>
  <si>
    <t>HS2-000020CKJ</t>
  </si>
  <si>
    <t>CNO-123-001</t>
  </si>
  <si>
    <t>1MC07-ASC-UT-FRM-CS07_CL24-000011-ACBOS</t>
  </si>
  <si>
    <t>1MC07-CEK-IM-DAT-CS07_CL24-600068</t>
  </si>
  <si>
    <t>OSGB issues, send back on 03-July-2024</t>
  </si>
  <si>
    <t>HS2-000020CKL</t>
  </si>
  <si>
    <t xml:space="preserve">CNO-124-003 </t>
  </si>
  <si>
    <t>1MC07-ASC-UT-FRM-CS07_CL24-000029-ACBOS</t>
  </si>
  <si>
    <t>1MC07-CEK-IM-DAT-CS07_CL24-600062</t>
  </si>
  <si>
    <t>HS2-000020CKM</t>
  </si>
  <si>
    <t>CNO-124-005</t>
  </si>
  <si>
    <t>1MC07-ASC-UT-FRM-CS07_CL24-000064-ACBOS</t>
  </si>
  <si>
    <t>1MC07-CEK-IM-DAT-CS07_CL24-600094</t>
  </si>
  <si>
    <t>HS2-00002BJTK</t>
  </si>
  <si>
    <t>Doddershall House and South Farms Accommodation Access Road Solids Model</t>
  </si>
  <si>
    <t>Spacing issue found . Send Back to team on 05 July 24.</t>
  </si>
  <si>
    <t>HS2-00002CT6X</t>
  </si>
  <si>
    <t>Maintenance Access Road to Pond (Off North End of Station Road) 02 Solids Model</t>
  </si>
  <si>
    <t>1MC06-ASC-HW-FRM-CS04_CL20-000015-ACBOS</t>
  </si>
  <si>
    <t>1MC06-CEK-IM-DAT-CS04_CL20-600096</t>
  </si>
  <si>
    <t>Power BI check shows MinThickMm value incorrect.Send Back to team on 05 July 24.</t>
  </si>
  <si>
    <t>HS2-00002CT6W</t>
  </si>
  <si>
    <t>Maintenance Access Road to Pond (Off Southern End of Station Road) Solids Model</t>
  </si>
  <si>
    <t>1MC06-ASC-HW-FRM-CS04_CL20-000016-ACBOS</t>
  </si>
  <si>
    <t>1MC06-CEK-IM-DAT-CS04_CL20-600095</t>
  </si>
  <si>
    <t>OSGB Conversion outside the tolerance limit . Send back to team on 05 July 24.</t>
  </si>
  <si>
    <t>HS2-000020NFY</t>
  </si>
  <si>
    <t>Maintenance Access Road to Pond (Off Fidlers Field Road) Solids Model</t>
  </si>
  <si>
    <t>1MC06-ASC-HW-FRM-CS05-000023-ACBOS</t>
  </si>
  <si>
    <t>1MC06-CEK-IM-DAT-CS05-600088</t>
  </si>
  <si>
    <t xml:space="preserve">HS2-00003JQJQ </t>
  </si>
  <si>
    <t>Risborough Road Underpass Access Stairs No.1</t>
  </si>
  <si>
    <t>1MC06-ASC-CV-FRM-CS03_CL17-000061-ACBOS</t>
  </si>
  <si>
    <t>1MC06-CEK-IM-DAT-CS03_CL17-600134</t>
  </si>
  <si>
    <t>one missing Uniclass_ID, send back on 03-July-2024</t>
  </si>
  <si>
    <t xml:space="preserve">U M, Pavana &lt;pavana.um@arcadis.com&gt; </t>
  </si>
  <si>
    <t>HS2-00003JQJR</t>
  </si>
  <si>
    <t xml:space="preserve"> Risborough Road Underpass Access Stairs No.2</t>
  </si>
  <si>
    <t>1MC06-ASC-CV-FRM-CS03_CL17-000062-ACBOS</t>
  </si>
  <si>
    <t>1MC06-CEK-IM-DAT-CS03_CL17-600135</t>
  </si>
  <si>
    <t>one missing Uniclass_ID, send back on 04-July-2024</t>
  </si>
  <si>
    <t xml:space="preserve">HS2-00003JQJS </t>
  </si>
  <si>
    <t xml:space="preserve"> Risborough Road Underpass Access Stairs No.3</t>
  </si>
  <si>
    <t>1MC06-ASC-CV-FRM-CS03_CL17-000063-ACBOS</t>
  </si>
  <si>
    <t>1MC06-CEK-IM-DAT-CS03_CL17-600136</t>
  </si>
  <si>
    <t>HS2-00002CT52</t>
  </si>
  <si>
    <t>Footpath SMA-5-2 Realignment</t>
  </si>
  <si>
    <t>1MC06-ASC-HW-FRM-CS03_CL17-000055-ACBOS</t>
  </si>
  <si>
    <t>P02.1</t>
  </si>
  <si>
    <t>1MC06-CEK-IM-DAT-CS03_CL17-600025</t>
  </si>
  <si>
    <t>Com_Type in place of 101 other thing  issue &amp; IFC and uniclass mismatch . Send back to team on 09 July 24.</t>
  </si>
  <si>
    <t>Incorrect sheet name ,Send Back to team on 26 July 24</t>
  </si>
  <si>
    <t>L3 assets ammended by EKFB on 30 july 24. Put on hold as suggested by DT.</t>
  </si>
  <si>
    <t>Com_Ref value missing . Send back to team on 5 Aug 24.</t>
  </si>
  <si>
    <t xml:space="preserve">Jenkins, Joshua &lt;joshua.jenkins@arcadis.com&gt; </t>
  </si>
  <si>
    <t>HS2-00002BJS4</t>
  </si>
  <si>
    <t>Maintenance Access Road to Pond (off Stoke House)</t>
  </si>
  <si>
    <t>1MC06-ASC-HW-FRM-CS03_CL17-000056-ACBOS</t>
  </si>
  <si>
    <t>P02.2</t>
  </si>
  <si>
    <t xml:space="preserve">1MC06-CEK-IM-DAT-CS03_CL17-600133 </t>
  </si>
  <si>
    <t>OSGB Conversion outside the tolerance limit &amp; IFC and uniclass mismatch . Send back to team on 09 July 24.</t>
  </si>
  <si>
    <t>OSGB converted values are not within the tolerance limit(0.005),Send Back to team on 26 July 24</t>
  </si>
  <si>
    <t>OSGB converted values are not within the tolerance limit(0.005),Send Back to team on 31July 24.</t>
  </si>
  <si>
    <t>OSGB converted values are not within the tolerance limit(0.005),Send Back to team on 01 Aug 24.</t>
  </si>
  <si>
    <t>HS2-00002CT4Q</t>
  </si>
  <si>
    <t>Maintenance Access Road to Pond (off Old Risborough Road)</t>
  </si>
  <si>
    <t>1MC06-ASC-HW-FRM-CS03_CL17-000022-ACBOS</t>
  </si>
  <si>
    <t>P01.3</t>
  </si>
  <si>
    <t>1MC06-CEK-IM-DAT-CS03_CL17-600014</t>
  </si>
  <si>
    <t>OSGB issue still found , None values in RdNumber &amp; ThirdPary. Send back to team on 17 -July-24.</t>
  </si>
  <si>
    <t>Issue found with MnmmThckmm ,Send Back to team on 24 July 24</t>
  </si>
  <si>
    <t>Issue found with Start &amp; End Chainage &amp;  MnmmThckmm ,Send Back to team on 26 July 24</t>
  </si>
  <si>
    <t>HS2-00002BJUW</t>
  </si>
  <si>
    <t xml:space="preserve">Bridleway 2134 Diversion And Accommodation Overbridge Realignment </t>
  </si>
  <si>
    <t>1MC06-ASC-HW-FRM-CS06_CL21-000008-ACBOS</t>
  </si>
  <si>
    <t>1MC06-CEK-IM-DAT-CS06_CL21-600025</t>
  </si>
  <si>
    <t>Com_typs, Uniclass codes - 
sent back 3-jul-24</t>
  </si>
  <si>
    <t>HS2-00002VXUD</t>
  </si>
  <si>
    <t>Maintenance Access Road to GSMR (off Widmore Farm Access) and Compound</t>
  </si>
  <si>
    <t>1MC06-ASC-HW-FRM-CS06_CL21-000020-ACBOS</t>
  </si>
  <si>
    <t>1MC06-CEK-IM-DAT-CS06_CL21-600095</t>
  </si>
  <si>
    <t>NetVolume set as Zero (0) - sent to DT 3-jul-24</t>
  </si>
  <si>
    <t>HS2-00002Y4JJ</t>
  </si>
  <si>
    <t>087-AC2 Watercourse Diversion</t>
  </si>
  <si>
    <t>1MC06-ASC-DR-FRM-CS06_CL21-000088-ACBOS</t>
  </si>
  <si>
    <t>1MC06-CEK-IM-DAT-CS06_CL21-600087</t>
  </si>
  <si>
    <t>UniclassID issue. Send back on 28-June-2024</t>
  </si>
  <si>
    <t>HS2-000030TD8</t>
  </si>
  <si>
    <t>Hartwell Pond Access Ditch Slab No.2</t>
  </si>
  <si>
    <t>1MC06-ASC-CV-FRM-CS04_CL19-000054-ACBOS</t>
  </si>
  <si>
    <t>1MC06-CEK-IM-DAT-CS04_CL19-600054</t>
  </si>
  <si>
    <t>Com_Typ &amp; Com_Dscrptn reversed - to DT 3/7/24 - fixed in house DT to update source file.</t>
  </si>
  <si>
    <t>JSON Ready for issue - No MDQC errors.. Will not release JSOn until DT update source file</t>
  </si>
  <si>
    <t>HS2-000030TD7</t>
  </si>
  <si>
    <t>Hartwell Pond Access Ditch Slab No.1</t>
  </si>
  <si>
    <t xml:space="preserve">1MC06-ASC-CV-FRM-CS04_CL18-000079-ACBOS </t>
  </si>
  <si>
    <t>1MC06-CEK-IM-DAT-CS04_CL18-600115</t>
  </si>
  <si>
    <t xml:space="preserve">Alagundi, Shreyas &lt;shreyas.alagundi@arcadis.com&gt; </t>
  </si>
  <si>
    <t>CM_CRT &amp; Chg set as P04 - fixed in house, DT to fix PW concurrently.
Com_Typs / Dscrptns some changes fixed in house DT fixing PW file concurrently. 28-jun-24</t>
  </si>
  <si>
    <t>jake.marshall@arcadis.com</t>
  </si>
  <si>
    <t>HS2-00003E24K</t>
  </si>
  <si>
    <t>SCL 13 Landscape Planting</t>
  </si>
  <si>
    <t>1MC06-ASC-EV-REP-CS06_CL09-000002</t>
  </si>
  <si>
    <t>1MC06-CEK-IM-DAT-CS06_CL09-600318</t>
  </si>
  <si>
    <t>MPDT file link is not correct</t>
  </si>
  <si>
    <t>HS2-00003CPYK</t>
  </si>
  <si>
    <t>1MC06-ASC-EV-REP-CS05_CL09-000002</t>
  </si>
  <si>
    <t>1MC06-CEK-IM-DAT-CS05-600297</t>
  </si>
  <si>
    <t>230.05-2</t>
  </si>
  <si>
    <t>HS2-00002CTG8</t>
  </si>
  <si>
    <t>Lower Thorpe North Embankment Noise Barrier Line</t>
  </si>
  <si>
    <t>1MC07-ASC-CV-FRM-CS07_CL26-000112-ACBOS</t>
  </si>
  <si>
    <t>1MC07-CEK-IM-DAT-CS07_CL26-600157</t>
  </si>
  <si>
    <t>com_typ, incorrect NetVolumes, incorrect HghtMx. - sent back 8-jul-24</t>
  </si>
  <si>
    <t>com_typ, incorrect NetVolumes, incorrect HghtMx. - sent back 17-Sep-24</t>
  </si>
  <si>
    <t>issues persist sent back 02-oct-24</t>
  </si>
  <si>
    <t>issues persist sent back 09-oct-24</t>
  </si>
  <si>
    <t xml:space="preserve">Miller, Eluned &lt;eluned.miller@arcadis.com&gt; </t>
  </si>
  <si>
    <t>202.0-3</t>
  </si>
  <si>
    <t>HS2-00002CT2S</t>
  </si>
  <si>
    <t>Wendover Dean South Embankment Security Fence Line</t>
  </si>
  <si>
    <t>1MC06-ASC-CV-FRM-CS03_CL05-000031-ACBOS</t>
  </si>
  <si>
    <t>1MC06-CEK-IM-DAT-CS03_CL05-600168</t>
  </si>
  <si>
    <t>uniclass Issue, send back on 9-July-2024</t>
  </si>
  <si>
    <t>Le, Michaela &lt;michaela.le@arcadis.com&gt;</t>
  </si>
  <si>
    <t>HS2-00002CT2X</t>
  </si>
  <si>
    <t>Wendover Dean North Embankment Security Fence Line</t>
  </si>
  <si>
    <t>1MC06-ASC-CV-FRM-CS03_CL05-000034-ACBOS</t>
  </si>
  <si>
    <t>1MC06-CEK-IM-DAT-CS03_CL05-600169</t>
  </si>
  <si>
    <t>HS2-00002CT2Q</t>
  </si>
  <si>
    <t>Wendover Dean South Embankment Boundary Perimeter Fence Line</t>
  </si>
  <si>
    <t>1MC06-ASC-CV-FRM-CS03_CL05-000038-ACBOS</t>
  </si>
  <si>
    <t>1MC06-CEK-IM-DAT-CS03_CL05-600167</t>
  </si>
  <si>
    <t>Com_type issues, send back on 9-July-2024</t>
  </si>
  <si>
    <t>HS2-00002CT2V</t>
  </si>
  <si>
    <t>Wendover Dean North Embankment Boundary Perimeter Fence Line</t>
  </si>
  <si>
    <t>1MC06-ASC-CV-FRM-CS03_CL05-000040-ACBOS</t>
  </si>
  <si>
    <t>1MC06-CEK-IM-DAT-CS03_CL05-600170</t>
  </si>
  <si>
    <t>HS2-00002CT2E</t>
  </si>
  <si>
    <t>C2.L.9 Catchment</t>
  </si>
  <si>
    <t>1MC06-ASC-DR-FRM-CS03_CL05-000009-ACBOS</t>
  </si>
  <si>
    <t>1MC06-CEK-IM-DAT-CS03_CL05-600165</t>
  </si>
  <si>
    <t>OSGB conversion , Uniclass ID mismatch &amp; Depricated classes used ,send back to team on 10 July 24.</t>
  </si>
  <si>
    <t>Spacing found in UAID 1 , send back to team on 15 july 24.</t>
  </si>
  <si>
    <t>HS2-00002BVEA</t>
  </si>
  <si>
    <t>C2.L.10 Catchment</t>
  </si>
  <si>
    <t>1MC06-ASC-DR-FRM-CS03_CL05-000010-ACBOS</t>
  </si>
  <si>
    <t>1MC06-CEK-IM-DAT-CS03_CL05-600166</t>
  </si>
  <si>
    <t>Spacing found in AssetName_3-[Optional] in DTC class.
Some Sdslp values in GFL not meeting DAC checker criteria (i.e. 1 in x)
IFC layer &amp; uniclass ID mismatch 
Depricated Uniclass values used. Send back to team on 09 July 24.</t>
  </si>
  <si>
    <t>HS2-00003D9D1</t>
  </si>
  <si>
    <t>92-SL2 Westbury Viaduct Vehicular Slab</t>
  </si>
  <si>
    <t>1MC06-ASC-BR-FRM-CS06_CL22-900005</t>
  </si>
  <si>
    <t>1MC06-CEK-IM-DAT-CS06_CL22-600233</t>
  </si>
  <si>
    <t>Carriage returns in IfcPresentationLayers - fixed in house 10-jul-24</t>
  </si>
  <si>
    <t>Hghtm set as mm. PCRA fail. 12-jul-24</t>
  </si>
  <si>
    <t>Urgent - Material syntax JSON EDIT - AGP 
HS2-00003J0PW	
HS2-00003J0PX</t>
  </si>
  <si>
    <t>HS2-000031EF3</t>
  </si>
  <si>
    <t>95-SL1 Turweston Embankment Pedestrian Slab</t>
  </si>
  <si>
    <t>1MC07-ASC-BR-FRM-CS07_CL12-900002</t>
  </si>
  <si>
    <t>1MC07-CEK-IM-DAT-CS07_CL12-600292</t>
  </si>
  <si>
    <t>Urgent - Material syntax JSON EDIT - AGP 
HS2-00003DPTU
HS2-00003DPTV</t>
  </si>
  <si>
    <t>HS2-000031EF4</t>
  </si>
  <si>
    <t>95-SL2 Turweston Viaduct Vehicular Bridge</t>
  </si>
  <si>
    <t>1MC07-ASC-BR-FRM-CS07_CL12-900004</t>
  </si>
  <si>
    <t>1MC07-CEK-IM-DAT-CS07_CL12-600291</t>
  </si>
  <si>
    <t>OS conversions failing - sent back 10-jul-24</t>
  </si>
  <si>
    <t>EmbddLgnth need to be integer 24/jul-24 - fix in house</t>
  </si>
  <si>
    <t>JSON issued with Shear studs retained in model  as per DT agreement (Braedon MacGuire)</t>
  </si>
  <si>
    <t>Urgent - Material syntax JSON EDIT - AGP 
HS2-00003GQ1D
HS2-00003GQ1E</t>
  </si>
  <si>
    <t xml:space="preserve">238.02_2 </t>
  </si>
  <si>
    <t>HS2-00002WUPJ</t>
  </si>
  <si>
    <t>Thorpe Mandeville Embankment Planting-East Plot 1</t>
  </si>
  <si>
    <t>1MC07-ASC-EV-REP-CS07_CL26-000007</t>
  </si>
  <si>
    <t>1MC07-CEK-IM-DAT-CS07_CL26-600138</t>
  </si>
  <si>
    <t>HS2-00002WUPK</t>
  </si>
  <si>
    <t>Thorpe Mandeville Embankment Planting-East Plot 2</t>
  </si>
  <si>
    <t>1MC07-ASC-EV-REP-CS07_CL26-000008</t>
  </si>
  <si>
    <t>1MC07-CEK-IM-DAT-CS07_CL26-600139</t>
  </si>
  <si>
    <t>HS2-00002WUPL</t>
  </si>
  <si>
    <t>Thorpe Mandeville Embankment Planting-West Plot 1</t>
  </si>
  <si>
    <t>1MC07-ASC-EV-REP-CS07_CL26-000009</t>
  </si>
  <si>
    <t>1MC07-CEK-IM-DAT-CS07_CL26-600140</t>
  </si>
  <si>
    <t>HS2-00002WUPM</t>
  </si>
  <si>
    <t>Thorpe Mandeville Embankment Planting-West Plot 2</t>
  </si>
  <si>
    <t>1MC07-ASC-EV-REP-CS07_CL26-000010</t>
  </si>
  <si>
    <t>1MC07-CEK-IM-DAT-CS07_CL26-600141</t>
  </si>
  <si>
    <t>HS2-00002WUPN</t>
  </si>
  <si>
    <t>Lower Thorpe Viaduct Planting - Plot 1</t>
  </si>
  <si>
    <t>1MC07-ASC-EV-REP-CS07_CL26-000001</t>
  </si>
  <si>
    <t>1MC07-CEK-IM-DAT-CS07_CL26-600132</t>
  </si>
  <si>
    <t>HS2-00002WUPP</t>
  </si>
  <si>
    <t>Lower Thorpe Viaduct Planting - Plot 2</t>
  </si>
  <si>
    <t>1MC07-ASC-EV-REP-CS07_CL26-000002</t>
  </si>
  <si>
    <t>1MC07-CEK-IM-DAT-CS07_CL26-600133</t>
  </si>
  <si>
    <t>HS2-00002WUPQ</t>
  </si>
  <si>
    <t>Lower Thorpe Viaduct Planting - Plot 3</t>
  </si>
  <si>
    <t>1MC07-ASC-EV-REP-CS07_CL26-000003</t>
  </si>
  <si>
    <t>1MC07-CEK-IM-DAT-CS07_CL26-600134</t>
  </si>
  <si>
    <t>HS2-00002WUPR</t>
  </si>
  <si>
    <t>Lower Thorpe Viaduct Planting - Plot 4</t>
  </si>
  <si>
    <t>1MC07-ASC-EV-REP-CS07_CL26-000004</t>
  </si>
  <si>
    <t>1MC07-CEK-IM-DAT-CS07_CL26-600135</t>
  </si>
  <si>
    <t>HS2-00002WUPS</t>
  </si>
  <si>
    <t>Lower Thorpe Viaduct Planting - Plot 5</t>
  </si>
  <si>
    <t>1MC07-ASC-EV-REP-CS07_CL26-000005</t>
  </si>
  <si>
    <t>1MC07-CEK-IM-DAT-CS07_CL26-600136</t>
  </si>
  <si>
    <t>HS2-00002WUPT</t>
  </si>
  <si>
    <t>Lower Thorpe Viaduct Planting - Plot 6</t>
  </si>
  <si>
    <t>1MC07-ASC-EV-REP-CS07_CL26-000006</t>
  </si>
  <si>
    <t>1MC07-CEK-IM-DAT-CS07_CL26-600137</t>
  </si>
  <si>
    <t>HS2-0000386UG</t>
  </si>
  <si>
    <t>95-SL2 Turweston Viaduct Vehicular Bridge-Earthworks Transition</t>
  </si>
  <si>
    <t>1MC07-ASC-BR-FRM-CS07_CL12-000028-ACBOS</t>
  </si>
  <si>
    <t>1MC07-CEK-IM-DAT-CS07_CL12-600281</t>
  </si>
  <si>
    <t>KOUEKAM NASSI Gladys Flora &lt;gladys.kouekam-nassi@setec.com&gt;</t>
  </si>
  <si>
    <t>HS2-000020NZU</t>
  </si>
  <si>
    <t>1MC07-ASC-HW-FRM-CS07_CL14-000032-ACBOS</t>
  </si>
  <si>
    <t>1MC07-CEK-IM-DAT-CS07_CL14-600016</t>
  </si>
  <si>
    <t>Record count issues/send back on 12-Jiuly-2024</t>
  </si>
  <si>
    <t>HS2-000020NXM</t>
  </si>
  <si>
    <t>1MC07-ASC-HW-FRM-CS07_CL26-000036-ACBOS</t>
  </si>
  <si>
    <t>1MC07-CEK-IM-DAT-CS07_CL26-600021</t>
  </si>
  <si>
    <t>HS2-000035Q9C</t>
  </si>
  <si>
    <t>1MC07-ASC-HW-FRM-CS07_CL13-000066-ACBOS</t>
  </si>
  <si>
    <t>1MC07-CEK-IM-DAT-CS07_CL13-600038</t>
  </si>
  <si>
    <t>HS2-00002CTJZ</t>
  </si>
  <si>
    <t>1MC07-ASC-DR-FRM-CS07_CL23-000073-ACBOS</t>
  </si>
  <si>
    <t>1MC07-CEK-IM-DAT-CS07_CL23-600062</t>
  </si>
  <si>
    <t>uniclass Issue, send back on 12-July-2024</t>
  </si>
  <si>
    <t xml:space="preserve">HS2-00002CTEL </t>
  </si>
  <si>
    <t>1MC07-ASC-HW-FRM-CS07_CL12-000020-ACBOS</t>
  </si>
  <si>
    <t>1MC07-CEK-IM-DAT-CS07_CL12-600028</t>
  </si>
  <si>
    <t>Issues found send bac on 12-July-2024</t>
  </si>
  <si>
    <t xml:space="preserve">HS2-000020NUE </t>
  </si>
  <si>
    <t>1MC07-ASC-HW-FRM-CS07_CL12-000057-ACBOS</t>
  </si>
  <si>
    <t>1MC07-CEK-IM-DAT-CS07_CL12-600026</t>
  </si>
  <si>
    <t>Using Uniclass withdrawn codes - 8/7/24</t>
  </si>
  <si>
    <t>HS2-00003JN82</t>
  </si>
  <si>
    <t>Highfurlong Brook Embankment 113-DC1</t>
  </si>
  <si>
    <t>1MC07-ASC-CV-FRM-CS07_CL14-000110-ACBOS</t>
  </si>
  <si>
    <t>1MC07-CEK-IM-DAT-CS07_CL14-600192</t>
  </si>
  <si>
    <t>HS2-00003JN83</t>
  </si>
  <si>
    <t>Highfurlong Brook Embankment 113-DC3</t>
  </si>
  <si>
    <t>1MC07-ASC-CV-FRM-CS07_CL14-000112-ACBOS</t>
  </si>
  <si>
    <t>1MC07-CEK-IM-DAT-CS07_CL14-600194</t>
  </si>
  <si>
    <t>HS2-00002YGQF</t>
  </si>
  <si>
    <t>Barton to Mixbury radio compound UTX No2 (GSMR Point 42)</t>
  </si>
  <si>
    <t>1MC06-ASC-CV-FRM-CS06_CL21-900011-ACBOS</t>
  </si>
  <si>
    <t>1MC06-CEK-IM-DAT-CS06_CL21-600108</t>
  </si>
  <si>
    <t>HOLD JSON issue until email answered about HghtM zero value
09-jul-24</t>
  </si>
  <si>
    <t>BONICI Alexandra &lt;alexandra.bonici@setec.com&gt;</t>
  </si>
  <si>
    <t>Ifc/Uniclass mismatches, OS Coordinates sent back - 12-jul-24</t>
  </si>
  <si>
    <t>This request is in error - PW file P02  to be deleted and revert back to previous revison P01</t>
  </si>
  <si>
    <t>226.5</t>
  </si>
  <si>
    <t>HS2-000031EF6</t>
  </si>
  <si>
    <t>98-SL1 Brackley North Cutting Vehicular Slab</t>
  </si>
  <si>
    <t>1MC07-ASC-BR-FRM-CS07_CL12-900001</t>
  </si>
  <si>
    <t>1MC07-CEK-IM-DAT-CS07_CL12-600294</t>
  </si>
  <si>
    <t>Uniclass ID issue and other isses, send back on 16-July-2024</t>
  </si>
  <si>
    <t>221.5</t>
  </si>
  <si>
    <t>HS2-00002YGQ8</t>
  </si>
  <si>
    <t>84-SL2 Chetwode Embankment Vehicular Slab</t>
  </si>
  <si>
    <t>1MC06-ASC-BR-FRM-CS06_CL10-900008</t>
  </si>
  <si>
    <t>1MC06-CEK-IM-DAT-CS06_CL10-600231</t>
  </si>
  <si>
    <t>Uniclass issue , send back on 23-July-2024</t>
  </si>
  <si>
    <t>HS2-000037YLH</t>
  </si>
  <si>
    <t>84-SL3 Chetwode Embankment Vehicular Slab</t>
  </si>
  <si>
    <t>1MC06-ASC-BR-FRM-CS06_CL10-900004</t>
  </si>
  <si>
    <t>1MC06-CEK-IM-DAT-CS06_CL10-600228</t>
  </si>
  <si>
    <t>HS2-00002YGQC</t>
  </si>
  <si>
    <t>85-SL1 Chetwode Cutting Vehicular Slab</t>
  </si>
  <si>
    <t>1MC06-ASC-BR-FRM-CS06_CL10-900005</t>
  </si>
  <si>
    <t>1MC06-CEK-IM-DAT-CS06_CL10-600230</t>
  </si>
  <si>
    <t>HS2-000037YLK</t>
  </si>
  <si>
    <t>86-SL1 Chetwode Cutting Vehicular Slab</t>
  </si>
  <si>
    <t>1MC06-ASC-BR-FRM-CS06_CL10-900006</t>
  </si>
  <si>
    <t>1MC06-CEK-IM-DAT-CS06_CL10-600227</t>
  </si>
  <si>
    <t>HS2-00002YGQA</t>
  </si>
  <si>
    <t>87-SL1 Barton Hartshorn Embankment Pedestrian Slab</t>
  </si>
  <si>
    <t>1MC06-ASC-BR-FRM-CS06_CL21-900001</t>
  </si>
  <si>
    <t>1MC06-CEK-IM-DAT-CS06_CL21-600151</t>
  </si>
  <si>
    <t>Uniclass issue and OSGB isses, send back on 23-July-2024</t>
  </si>
  <si>
    <t>HS2-000037YLM</t>
  </si>
  <si>
    <t>87-SL2 Barton Hartshorn Embankment Pedestrian Slab</t>
  </si>
  <si>
    <t>1MC06-ASC-BR-FRM-CS06_CL21-900002</t>
  </si>
  <si>
    <t>1MC06-CEK-IM-DAT-CS06_CL21-600150</t>
  </si>
  <si>
    <t>202.4-2</t>
  </si>
  <si>
    <t>HS2-00002CT2Y</t>
  </si>
  <si>
    <t>C2.L.12 Catchment</t>
  </si>
  <si>
    <t>1MC06-ASC-DR-FRM-CS03_CL05-000011-ACBOS</t>
  </si>
  <si>
    <t>1MC06-CEK-IM-DAT-CS03_CL05-600012</t>
  </si>
  <si>
    <t xml:space="preserve">0's in TtlFldStrgVlmEstmt , FnshInvrtLvl	LwstLvl, Hghtm &amp; depricated uniclass  value 
Send back to team 16 July 24
</t>
  </si>
  <si>
    <t xml:space="preserve">ComRefNumber blank issue , send back to team on 17-07-2024. </t>
  </si>
  <si>
    <t>HS2-00002CT3Q</t>
  </si>
  <si>
    <t>C2.L.14 Catchment</t>
  </si>
  <si>
    <t>1MC06-ASC-DR-FRM-CS03_CL05-000080-ACBOS</t>
  </si>
  <si>
    <t>1MC06-CEK-IM-DAT-CS03_CL05-600033</t>
  </si>
  <si>
    <t>0's in FnshInvrtLvl , LwstLvl,Hghtm, DsgnFl , IFC layer and Uniclass ID mismatch , Deprecated Uniclass  Send back to team on 16 July 24</t>
  </si>
  <si>
    <t>HS2-00003KFPU</t>
  </si>
  <si>
    <t>1MC07-ASC-CV-FRM-CS07_CL23-000086-ACBOS</t>
  </si>
  <si>
    <t>1MC07-CEK-IM-DAT-CS07_CL23-600168</t>
  </si>
  <si>
    <t>Uniclss and other issues, send back on 10-July-2024</t>
  </si>
  <si>
    <t xml:space="preserve"> immanuel.philipose@arcadis.com</t>
  </si>
  <si>
    <t>HS2-00003KFPV</t>
  </si>
  <si>
    <t>1MC07-ASC-CV-FRM-CS07_CL23-000087-ACBOS</t>
  </si>
  <si>
    <t>1MC07-CEK-IM-DAT-CS07_CL23-600169</t>
  </si>
  <si>
    <t>HS2-00003KFPW</t>
  </si>
  <si>
    <t>1MC07-ASC-CV-FRM-CS07_CL23-000088-ACBOS</t>
  </si>
  <si>
    <t>1MC07-CEK-IM-DAT-CS07_CL23-600170</t>
  </si>
  <si>
    <t>HS2-00003KFPX</t>
  </si>
  <si>
    <t>1MC07-ASC-CV-FRM-CS07_CL23-000089-ACBOS</t>
  </si>
  <si>
    <t>1MC07-CEK-IM-DAT-CS07_CL23-600171</t>
  </si>
  <si>
    <t>HS2-000031EF5</t>
  </si>
  <si>
    <t>97-SL2 Brackley Embankment Vehicular Bridge</t>
  </si>
  <si>
    <t>1MC07-ASC-BR-FRM-CS07_CL12-900003</t>
  </si>
  <si>
    <t>1MC07-CEK-IM-DAT-CS07_CL12-600295</t>
  </si>
  <si>
    <t>HS2-000031EF1</t>
  </si>
  <si>
    <t>84-SL1 Godington East Embankment Vehicular Bridge</t>
  </si>
  <si>
    <t>1MC06-ASC-BR-FRM-CS06_CL10-900011</t>
  </si>
  <si>
    <t>1MC06-CEK-IM-DAT-CS06_CL10-600229</t>
  </si>
  <si>
    <t>Maximum Permitted Height Issue, send back on 16-July-2024</t>
  </si>
  <si>
    <t>UFDR 239.E</t>
  </si>
  <si>
    <t>HS2-000020CKR</t>
  </si>
  <si>
    <t>CNO-125-007HV</t>
  </si>
  <si>
    <t>1MC07-ASC-UT-FRM-CS07_CL24-000023-ACBOS</t>
  </si>
  <si>
    <t>1MC07-CEK-IM-DAT-CS07_CL24-600082</t>
  </si>
  <si>
    <t>HS2-00002CTKR</t>
  </si>
  <si>
    <t>CNO-125-007LV</t>
  </si>
  <si>
    <t>1MC07-ASC-UT-FRM-CS07_CL24-000025-ACBOS</t>
  </si>
  <si>
    <t>1MC07-CEK-IM-DAT-CS07_CL24-600117</t>
  </si>
  <si>
    <t>HS2-00002CT32</t>
  </si>
  <si>
    <t>C2.T.11 Catchment</t>
  </si>
  <si>
    <t>1MC06-ASC-DR-FRM-CS03_CL05-000019-ACBOS</t>
  </si>
  <si>
    <t>1MC06-CEK-IM-DAT-CS03_CL05-600054</t>
  </si>
  <si>
    <t>OSGB issue, 0's ,Spacing found.IFC Vs Uniclass mismatch .Send back on 17 July 24.</t>
  </si>
  <si>
    <t>Com_ISCI value incorrect 
Send back to team on 30 July 24.</t>
  </si>
  <si>
    <t>Ramos, Leo &lt;Leomel.Ramos@arcadis.com&gt;</t>
  </si>
  <si>
    <t>HS2-00002BVEK</t>
  </si>
  <si>
    <t>C2.T.5 Catchment</t>
  </si>
  <si>
    <t>1MC06-ASC-DR-FRM-CS03_CL05-000018-ACBOS</t>
  </si>
  <si>
    <t>1MC06-CEK-IM-DAT-CS03_CL05-600048</t>
  </si>
  <si>
    <t>OSGB issue, 0's ,Spacing found. Send back on 17 July 24.</t>
  </si>
  <si>
    <t>HS2-00003CPYN</t>
  </si>
  <si>
    <t>SCL 13 Green Overbridge Restraint System</t>
  </si>
  <si>
    <t>1MC06-ASC-BR-FRM-CS05_CL09-000002</t>
  </si>
  <si>
    <t>1MC06-CEK-IM-DAT-CS06_CL09-600258</t>
  </si>
  <si>
    <t>uniclass and other issues, send back on 18-July-2024</t>
  </si>
  <si>
    <t>Send back during Review on 24-July-2024</t>
  </si>
  <si>
    <t>Com_type and other isses, send back on 18-July-2024</t>
  </si>
  <si>
    <t>202.1-1</t>
  </si>
  <si>
    <t>HS2-000001022</t>
  </si>
  <si>
    <t>Small Dean Viaduct</t>
  </si>
  <si>
    <t>1MC06-ASC-BR-FRM-CS03_CL06-000004-ACBOS</t>
  </si>
  <si>
    <t xml:space="preserve">1MC06-CEK-IM-DAT-CS03_CL06-600056 </t>
  </si>
  <si>
    <t>Wrong ACBOS link, send back on 24-July-2024</t>
  </si>
  <si>
    <t xml:space="preserve">Many issues, file send back on 30-July-2024
</t>
  </si>
  <si>
    <t xml:space="preserve">Mahmood, Qaiser &lt;Qaiser.Mahmood@arcadis.com&gt; </t>
  </si>
  <si>
    <t xml:space="preserve">HS2-00002N7UR </t>
  </si>
  <si>
    <t>1MC07-CEK-IM-DAT-CS07_CL14-600125</t>
  </si>
  <si>
    <t>HS2-00002CTDR</t>
  </si>
  <si>
    <t>Turweston Embankment Boundary Perimeter Fence Line</t>
  </si>
  <si>
    <t>1MC07-ASC-CV-FRM-CS07_CL12-000034-ACBOS</t>
  </si>
  <si>
    <t>1MC07-CEK-IM-DAT-CS07_CL12-600106</t>
  </si>
  <si>
    <t>HS2-00002CTDT</t>
  </si>
  <si>
    <t>Turweston Embankment Security Fence Line</t>
  </si>
  <si>
    <t>1MC07-ASC-CV-FRM-CS07_CL12-000040-ACBOS</t>
  </si>
  <si>
    <t>1MC07-CEK-IM-DAT-CS07_CL12-600100</t>
  </si>
  <si>
    <t>HS2-00002CTDY</t>
  </si>
  <si>
    <t>Helmdon Embankment Boundary Perimeter Fence Line</t>
  </si>
  <si>
    <t>1MC07-ASC-CV-FRM-CS07_CL12-000033-ACBOS</t>
  </si>
  <si>
    <t>1MC07-CEK-IM-DAT-CS07_CL12-600111</t>
  </si>
  <si>
    <t>HS2-00002CTE1</t>
  </si>
  <si>
    <t>Helmdon Embankment Security Fence Line</t>
  </si>
  <si>
    <t>1MC07-ASC-CV-FRM-CS07_CL12-000039-ACBOS</t>
  </si>
  <si>
    <t>1MC07-CEK-IM-DAT-CS07_CL12-600113</t>
  </si>
  <si>
    <t>HS2-00002CTCM</t>
  </si>
  <si>
    <t>Turweston Cutting Boundary Perimeter Fence Line</t>
  </si>
  <si>
    <t>1MC06-ASC-CV-FRM-CS06_CL22-000019-ACBOS</t>
  </si>
  <si>
    <t>1MC06-CEK-IM-DAT-CS06_CL22-600097</t>
  </si>
  <si>
    <t>HS2-00002CTCP</t>
  </si>
  <si>
    <t>Turweston Cutting Security Fence Line</t>
  </si>
  <si>
    <t>1MC06-ASC-CV-FRM-CS06_CL22-000024-ACBOS</t>
  </si>
  <si>
    <t>1MC06-CEK-IM-DAT-CS06_CL22-600064</t>
  </si>
  <si>
    <t>HS2-00002CTCG</t>
  </si>
  <si>
    <t>Grovehill Embankment Boundary Perimeter Fence Line</t>
  </si>
  <si>
    <t>1MC06-ASC-CV-FRM-CS06_CL22-000016-ACBOS</t>
  </si>
  <si>
    <t>1MC06-CEK-IM-DAT-CS06_CL22-600066</t>
  </si>
  <si>
    <t>HS2-00002CTCJ</t>
  </si>
  <si>
    <t>Grovehill Embankment Security Fence Line</t>
  </si>
  <si>
    <t>1MC06-ASC-CV-FRM-CS06_CL22-000021-ACBOS</t>
  </si>
  <si>
    <t>1MC06-CEK-IM-DAT-CS06_CL22-600074</t>
  </si>
  <si>
    <t>HS2-00003CPYQ</t>
  </si>
  <si>
    <t>SWBMS Cable routing</t>
  </si>
  <si>
    <t xml:space="preserve">1MC06-ASC-CV-FRM-CS05-000086-ACBOS </t>
  </si>
  <si>
    <t>1MC06-CEK-IM-DAT-CS05-600185</t>
  </si>
  <si>
    <t>Revised 14-Aug-24</t>
  </si>
  <si>
    <t>Does not match SmafrtForms.</t>
  </si>
  <si>
    <t>Incorrect HeightMn in Base class , send back to team on 29 Aug 24.</t>
  </si>
  <si>
    <t xml:space="preserve">Shettigar, Sushmitha &lt;sushmitha.shettigar@arcadis.com&gt; </t>
  </si>
  <si>
    <t>HS2-00002EK75</t>
  </si>
  <si>
    <t>SWBMS North UTX</t>
  </si>
  <si>
    <t>1MC06-ASC-CV-FRM-CS05-000136-ACBOS</t>
  </si>
  <si>
    <t>1MC06-CEK-IM-DAT-CS05-600183</t>
  </si>
  <si>
    <t>CHB Dpth set as wacky value - sent back 16-Aug-24</t>
  </si>
  <si>
    <t>HS2-00003CPYP</t>
  </si>
  <si>
    <t>SWBMS South UTX</t>
  </si>
  <si>
    <t>1MC06-ASC-CV-FRM-CS05-000137-ACBOS</t>
  </si>
  <si>
    <t>1MC06-CEK-IM-DAT-CS05-600184</t>
  </si>
  <si>
    <t>Com_typ / Uniclass IFC mismatch  sent back 29-jul-24</t>
  </si>
  <si>
    <t>HS2-00002XQ2Q</t>
  </si>
  <si>
    <t>SWBMS Boundary Perimeter Fence Line</t>
  </si>
  <si>
    <t>1MC06-ASC-CV-FRM-CS05-000104-ACBOS</t>
  </si>
  <si>
    <t>1MC06-CEK-IM-DAT-CS05-600178</t>
  </si>
  <si>
    <t>OSGB and com_type issues, send abck on 24-Juy-2024</t>
  </si>
  <si>
    <t>0's in Lengthm, send query on 30-July-2024</t>
  </si>
  <si>
    <t>HS2-00002XQ2R</t>
  </si>
  <si>
    <t>SWBMS Security Fence Line</t>
  </si>
  <si>
    <t>1MC06-ASC-CV-FRM-CS05-000105-ACBOS</t>
  </si>
  <si>
    <t>1MC06-CEK-IM-DAT-CS05-600179</t>
  </si>
  <si>
    <t>OSGB, Uniclass and con_type issues, send back on 24-July-2024</t>
  </si>
  <si>
    <t>IFC vs uniclass issue,many 0's send back on 30-July-2024</t>
  </si>
  <si>
    <t>HS2-00003BPJH</t>
  </si>
  <si>
    <t>Oxford Road Embankment Ditch Slab No.11</t>
  </si>
  <si>
    <t>1MC06-ASC-CV-FRM-CS04_CL19-000069-ACBOS</t>
  </si>
  <si>
    <t>1MC06-CEK-IM-DAT-CS04_CL19-600103</t>
  </si>
  <si>
    <t>HS2-00002ZJQH</t>
  </si>
  <si>
    <t xml:space="preserve">SBH-32 Ditch Slab </t>
  </si>
  <si>
    <t>1MC06-ASC-CV-FRM-CS04_CL19-000051-ACBOS</t>
  </si>
  <si>
    <t>1MC06-CEK-IM-DAT-CS04_CL19-600105</t>
  </si>
  <si>
    <t>HS2-00002CTDV</t>
  </si>
  <si>
    <t>Whitfield ATS</t>
  </si>
  <si>
    <t>1MC07-ASC-GT-FRM-CS07_CL12-000028-ACBOS</t>
  </si>
  <si>
    <t>1MC07-CEK-IM-DAT-CS07_CL12-600167</t>
  </si>
  <si>
    <t>UFDR 208.A</t>
  </si>
  <si>
    <t>HS2-000020CEX</t>
  </si>
  <si>
    <t xml:space="preserve">CSO-02-1211LVP </t>
  </si>
  <si>
    <t>1MC06-ASC-UT-FRM-CS04_CL18-000024-ACBOS</t>
  </si>
  <si>
    <t>1MC06-CEK-IM-DAT-CS04_CL18-600007</t>
  </si>
  <si>
    <t>PCRA of ACBOS is pending, send back on 25-July-2024</t>
  </si>
  <si>
    <t>HS2-0000245Z0</t>
  </si>
  <si>
    <t xml:space="preserve">CSO-02-1211HVP </t>
  </si>
  <si>
    <t>1MC06-ASC-UT-FRM-CS04_CL18-000022-ACBOS</t>
  </si>
  <si>
    <t>1MC06-CEK-IM-DAT-CS04_CL18-600011</t>
  </si>
  <si>
    <t>HS2-00002SZLT</t>
  </si>
  <si>
    <t>UKPN Substation Thames Water</t>
  </si>
  <si>
    <t>1MC06-ASC-UT-FRM-CS04_CL18-000056-ACBOS</t>
  </si>
  <si>
    <t>1MC06-CEK-IM-DAT-CS04_CL18-600097</t>
  </si>
  <si>
    <t>HS2-00002SZLS</t>
  </si>
  <si>
    <t>Hartwell Cottages UKPN Substation</t>
  </si>
  <si>
    <t>1MC06-ASC-UT-FRM-CS04_CL18-000055-ACBOS</t>
  </si>
  <si>
    <t>1MC06-CEK-IM-DAT-CS04_CL18-600096</t>
  </si>
  <si>
    <t xml:space="preserve">HS2-00002EK6M </t>
  </si>
  <si>
    <t>Wendover Rail Systems Compound UTX</t>
  </si>
  <si>
    <t>1MC06-ASC-CV-FRM-CS03_CL05-000021-ACBOS</t>
  </si>
  <si>
    <t>1MC06-CEK-IM-DAT-CS03_CL05-600043</t>
  </si>
  <si>
    <t>wrong sdslp, send back on 25-July-2024</t>
  </si>
  <si>
    <t>T R, Aishwarya &lt;aishwarya.tr@arcadis.com&gt;</t>
  </si>
  <si>
    <t>HS2-000001314</t>
  </si>
  <si>
    <t>Addison Road Overbridge</t>
  </si>
  <si>
    <t>1MC06-CEK-BR-FRM-CS06_CL09-000006</t>
  </si>
  <si>
    <t xml:space="preserve">1MC06-CEK-IM-DAT-CS06_CL09-600127 </t>
  </si>
  <si>
    <t>PCRA of MPDT is pending, send back on 24-July-2024</t>
  </si>
  <si>
    <t>Com_type and other issues, send back on 25-July-2024</t>
  </si>
  <si>
    <t>HS2-00003BPLB</t>
  </si>
  <si>
    <t>Turweston Cutting planting Plot 1</t>
  </si>
  <si>
    <t>1MC06-ASC-EV-FRM-CS06_CL22-900019</t>
  </si>
  <si>
    <t>1MC06-CEK-IM-DAT-CS06_CL22-600163</t>
  </si>
  <si>
    <t>Com_Type &amp; Dscrptn missing 
Sent back 18/07/24.</t>
  </si>
  <si>
    <t xml:space="preserve">SAAB Hassan &lt;hassan.saab@setec.com&gt; </t>
  </si>
  <si>
    <t>HS2-00003BPLD</t>
  </si>
  <si>
    <t>Turweston Cutting planting Plot 2</t>
  </si>
  <si>
    <t>1MC06-ASC-EV-FRM-CS06_CL22-900022</t>
  </si>
  <si>
    <t>1MC06-CEK-IM-DAT-CS06_CL22-600167</t>
  </si>
  <si>
    <t>HS2-00003BPLE</t>
  </si>
  <si>
    <t>Turweston Cutting planting Plot 3</t>
  </si>
  <si>
    <t>1MC06-ASC-EV-FRM-CS06_CL22-900023</t>
  </si>
  <si>
    <t>1MC06-CEK-IM-DAT-CS06_CL22-600168</t>
  </si>
  <si>
    <t>N/A found in DsgnLf send back to team on 22 July 24.</t>
  </si>
  <si>
    <t xml:space="preserve"> LSH component.need to provide Mtrl and NetVolume ,Send Back to team on 23 July 24</t>
  </si>
  <si>
    <t>LSH attribution added 30-jul-24</t>
  </si>
  <si>
    <t>HS2-00003BPLG</t>
  </si>
  <si>
    <t xml:space="preserve"> Turweston Cutting planting Plot 4</t>
  </si>
  <si>
    <t>1MC06-ASC-EV-FRM-CS06_CL22-900024</t>
  </si>
  <si>
    <t>1MC06-CEK-IM-DAT-CS06_CL22-600169</t>
  </si>
  <si>
    <t>LSH asset  Mtrl and NetVolume blank .Send back to team on 24-July-24.</t>
  </si>
  <si>
    <t>HS2-00003BPLN</t>
  </si>
  <si>
    <t xml:space="preserve"> Turweston Cutting planting Plot 7</t>
  </si>
  <si>
    <t>1MC06-ASC-EV-FRM-CS06_CL22-900026</t>
  </si>
  <si>
    <t>1MC06-CEK-IM-DAT-CS06_CL22-600172</t>
  </si>
  <si>
    <t>HS2-00003BPLF</t>
  </si>
  <si>
    <t xml:space="preserve"> Turweston Cutting planting Plot 8</t>
  </si>
  <si>
    <t>1MC06-ASC-EV-FRM-CS06_CL22-900027</t>
  </si>
  <si>
    <t>1MC06-CEK-IM-DAT-CS06_CL22-600173</t>
  </si>
  <si>
    <t xml:space="preserve"> LSH component.need to provide Mtrl and NetVolume ,Sen Back to team on 23 July 24</t>
  </si>
  <si>
    <t>HS2-00003BPLC</t>
  </si>
  <si>
    <t xml:space="preserve"> Turweston Cutting planting Plot 9</t>
  </si>
  <si>
    <t>1MC06-ASC-EV-FRM-CS06_CL22-900028</t>
  </si>
  <si>
    <t>1MC06-CEK-IM-DAT-CS06_CL22-600174</t>
  </si>
  <si>
    <t>HS2-00003BPLJ</t>
  </si>
  <si>
    <t>Turweston Cutting planting Plot 10</t>
  </si>
  <si>
    <t>1MC06-ASC-EV-FRM-CS06_CL22-900029</t>
  </si>
  <si>
    <t>1MC06-CEK-IM-DAT-CS06_CL22-600164</t>
  </si>
  <si>
    <t>CM_StdBL value seems to be incorrect (P15.2) , send back to team on 24-July-24.</t>
  </si>
  <si>
    <t>HS2-00003BPLK</t>
  </si>
  <si>
    <t xml:space="preserve"> Turweston Cutting planting Plot 11</t>
  </si>
  <si>
    <t>1MC06-ASC-EV-FRM-CS06_CL22-900030</t>
  </si>
  <si>
    <t>1MC06-CEK-IM-DAT-CS06_CL22-600165</t>
  </si>
  <si>
    <t>HS2-00003BPLL</t>
  </si>
  <si>
    <t>Turweston Cutting planting Plot 12</t>
  </si>
  <si>
    <t>1MC06-ASC-EV-FRM-CS06_CL22-900031</t>
  </si>
  <si>
    <t>1MC06-CEK-IM-DAT-CS06_CL22-600166</t>
  </si>
  <si>
    <t>P06 version found in CM_crt &amp; CM_chg , send back to team on 23 - July-24.</t>
  </si>
  <si>
    <t>HS2-00003BPLP</t>
  </si>
  <si>
    <t>Turweston Cutting planting Plot 13</t>
  </si>
  <si>
    <t>1MC06-ASC-EV-FRM-CS06_CL22-900032</t>
  </si>
  <si>
    <t>1MC06-CEK-IM-DAT-CS06_CL22-600227</t>
  </si>
  <si>
    <t>PW JSON placeholder not at WIP</t>
  </si>
  <si>
    <t>HS2-0000386UL</t>
  </si>
  <si>
    <t>Westbury Viaduct planting Plot 1</t>
  </si>
  <si>
    <t>1MC06-ASC-EV-FRM-CS06_CL22-900033</t>
  </si>
  <si>
    <t>1MC06-CEK-IM-DAT-CS06_CL22-600138</t>
  </si>
  <si>
    <t>Height, DsgnLf, Areas, incomplete. Sent back 22-jul-24</t>
  </si>
  <si>
    <t>LSH Uniclass code incorrect.</t>
  </si>
  <si>
    <t>26-jul-24 PM.</t>
  </si>
  <si>
    <t>HS2-0000386UM</t>
  </si>
  <si>
    <t>Westbury Viaduct planting Plot 2</t>
  </si>
  <si>
    <t>1MC06-ASC-EV-FRM-CS06_CL22-900034</t>
  </si>
  <si>
    <t>1MC06-CEK-IM-DAT-CS06_CL22-600137</t>
  </si>
  <si>
    <t>Height, DsgnLf, CM_CRT, PlantingType, Quantities  incomplete. MTRL and Uniclass does not seem correct for LSH. 
Sent back 22-jul-24</t>
  </si>
  <si>
    <t>DT Altered 3 LSG Lgnthm values</t>
  </si>
  <si>
    <t xml:space="preserve">HS2-0000386UP </t>
  </si>
  <si>
    <t>Westbury Viaduct planting Plot 3</t>
  </si>
  <si>
    <t>1MC06-ASC-EV-FRM-CS06_CL22-900035</t>
  </si>
  <si>
    <t>1MC06-CEK-IM-DAT-CS06_CL22-600136</t>
  </si>
  <si>
    <t>DsgnLf, CM_CRT, Quantities  incomplete. 
Sent back 22-jul-24</t>
  </si>
  <si>
    <t>HS2-0000386UQ</t>
  </si>
  <si>
    <t>Westbury Viaduct planting Plot 4</t>
  </si>
  <si>
    <t>1MC06-ASC-EV-FRM-CS06_CL22-900036</t>
  </si>
  <si>
    <t>1MC06-CEK-IM-DAT-CS06_CL22-600135</t>
  </si>
  <si>
    <t>DsgnLf, CM_CRT, Quantities &amp; height incomplete. 
Sent back 22-jul-24</t>
  </si>
  <si>
    <t>HS2-00003BPL5</t>
  </si>
  <si>
    <t xml:space="preserve"> Grovehill Embankment planting Plot 1</t>
  </si>
  <si>
    <t>1MC06-ASC-EV-FRM-CS06_CL22-900037</t>
  </si>
  <si>
    <t>1MC06-CEK-IM-DAT-CS06_CL22-600157</t>
  </si>
  <si>
    <t>contains empty Com_Arsqm</t>
  </si>
  <si>
    <t xml:space="preserve">HS2-00003BPL6 </t>
  </si>
  <si>
    <t>Grovehill Embankment planting Plot 2</t>
  </si>
  <si>
    <t xml:space="preserve">1MC06-ASC-EV-FRM-CS06_CL22-900038 </t>
  </si>
  <si>
    <t>1MC06-CEK-IM-DAT-CS06_CL22-600158</t>
  </si>
  <si>
    <t>HS2-00003BPL8</t>
  </si>
  <si>
    <t>Grovehill Embankment planting Plot 3</t>
  </si>
  <si>
    <t>1MC06-ASC-EV-FRM-CS06_CL22-900039</t>
  </si>
  <si>
    <t>1MC06-CEK-IM-DAT-CS06_CL22-600159</t>
  </si>
  <si>
    <t>CM_Chg incorrect - fixed in house 22-jul-24  PW file to be updated by DT.</t>
  </si>
  <si>
    <t>HS2-00003BPL9</t>
  </si>
  <si>
    <t xml:space="preserve"> Grovehill Embankment planting Plot 4</t>
  </si>
  <si>
    <t>1MC06-ASC-EV-FRM-CS06_CL22-900040</t>
  </si>
  <si>
    <t>1MC06-CEK-IM-DAT-CS06_CL22-600160</t>
  </si>
  <si>
    <t>incomplete. Sent back 22-jul-24</t>
  </si>
  <si>
    <t>HS2-00003BPLA</t>
  </si>
  <si>
    <t>Grovehill Embankment planting Plot 5</t>
  </si>
  <si>
    <t>1MC06-ASC-EV-FRM-CS06_CL22-900041</t>
  </si>
  <si>
    <t>1MC06-CEK-IM-DAT-CS06_CL22-600161</t>
  </si>
  <si>
    <t>HS2-00003BPL7</t>
  </si>
  <si>
    <t>Grovehill Embankment planting Plot 6</t>
  </si>
  <si>
    <t>1MC06-ASC-EV-FRM-CS06_CL22-900042</t>
  </si>
  <si>
    <t>1MC06-CEK-IM-DAT-CS06_CL22-600162</t>
  </si>
  <si>
    <t>DsgnLf, Quantities incomplete. 
Sent back 23-jul-24</t>
  </si>
  <si>
    <t>HS2-00003BPLS</t>
  </si>
  <si>
    <t>Turweston Embankment Planting Plot 2</t>
  </si>
  <si>
    <t>1MC07-ASC-EV-FRM-CS07_CL12-900018</t>
  </si>
  <si>
    <t>1MC07-CEK-IM-DAT-CS07_CL12-600215</t>
  </si>
  <si>
    <t>File incomplete  missing attributes / UAID's, DsgLf, Uniclass etc. sent back 22-jul-24</t>
  </si>
  <si>
    <t>HS2-00003BPLU</t>
  </si>
  <si>
    <t>Turweston Embankment Planting Plot 3</t>
  </si>
  <si>
    <t>1MC07-ASC-EV-FRM-CS07_CL12-900019</t>
  </si>
  <si>
    <t>1MC07-CEK-IM-DAT-CS07_CL12-600216</t>
  </si>
  <si>
    <t>HS2-00003BPLT</t>
  </si>
  <si>
    <t>Turweston Embankment Planting Plot 4</t>
  </si>
  <si>
    <t>1MC07-ASC-EV-FRM-CS07_CL12-900020</t>
  </si>
  <si>
    <t>1MC07-CEK-IM-DAT-CS07_CL12-600217</t>
  </si>
  <si>
    <t>HS2-00003BPLR</t>
  </si>
  <si>
    <t>Turweston Embankment Planting Plot 5</t>
  </si>
  <si>
    <t>1MC07-ASC-EV-FRM-CS07_CL12-900021</t>
  </si>
  <si>
    <t>1MC07-CEK-IM-DAT-CS07_CL12-600218</t>
  </si>
  <si>
    <t>DsgnLf, Quantities incomplete. 
Sent back 22-jul-24</t>
  </si>
  <si>
    <t>HS2-00003BPLW</t>
  </si>
  <si>
    <t>Turweston Viaduct Plot 1</t>
  </si>
  <si>
    <t>1MC07-ASC-EV-FRM-CS07_CL12-900022</t>
  </si>
  <si>
    <t>1MC07-CEK-IM-DAT-CS07_CL12-600219</t>
  </si>
  <si>
    <t>DsgnLf, CM_CRT, CM_StdBL, CM_Chg &amp;  Quantities  incomplete. 
Sent back 22-jul-24</t>
  </si>
  <si>
    <t>UAID_1 contains trailing space - Fixed in house , please update Source MPDT to match.</t>
  </si>
  <si>
    <t>HS2-00003BPM1</t>
  </si>
  <si>
    <t>Turweston Viaduct Plot 2</t>
  </si>
  <si>
    <t>1MC07-ASC-EV-FRM-CS07_CL12-900023</t>
  </si>
  <si>
    <t>1MC07-CEK-IM-DAT-CS07_CL12-600220</t>
  </si>
  <si>
    <t>Height, DsgnLf, CM_CRT, CM_Chg, Cm_StdBL,  PlantingType, Quantities  incomplete. MTRL and Uniclass does not seem correct for LSH. 
Sent back 22-jul-24</t>
  </si>
  <si>
    <t>HS2-00003BPLY</t>
  </si>
  <si>
    <t>Helmdon Embankment  Plot 1</t>
  </si>
  <si>
    <t>1MC07-ASC-EV-FRM-CS07_CL12-900024</t>
  </si>
  <si>
    <t>1MC07-CEK-IM-DAT-CS07_CL12-600209</t>
  </si>
  <si>
    <t>Height, DsgnLf,  PlantingType, Quantities  incomplete. MTRL and Uniclass does not seem correct for LSH. 
Sent back 22-jul-24</t>
  </si>
  <si>
    <t>HS2-00003BPM2</t>
  </si>
  <si>
    <t>Helmdon Embankment  Plot 2</t>
  </si>
  <si>
    <t>1MC07-ASC-EV-FRM-CS07_CL12-900025</t>
  </si>
  <si>
    <t>1MC07-CEK-IM-DAT-CS07_CL12-600210</t>
  </si>
  <si>
    <t xml:space="preserve">HS2-00003BPM3 </t>
  </si>
  <si>
    <t>Helmdon Embankment  Plot 3</t>
  </si>
  <si>
    <t>1MC07-ASC-EV-FRM-CS07_CL12-900026</t>
  </si>
  <si>
    <t>1MC07-CEK-IM-DAT-CS07_CL12-600211</t>
  </si>
  <si>
    <t>HS2-00003BPM4</t>
  </si>
  <si>
    <t>Helmdon Embankment  Plot 4</t>
  </si>
  <si>
    <t>1MC07-ASC-EV-FRM-CS07_CL12-900027</t>
  </si>
  <si>
    <t>1MC07-CEK-IM-DAT-CS07_CL12-600212</t>
  </si>
  <si>
    <t>HS2-00003BPM5</t>
  </si>
  <si>
    <t>Helmdon Embankment  Plot 5</t>
  </si>
  <si>
    <t>1MC07-ASC-EV-FRM-CS07_CL12-900028</t>
  </si>
  <si>
    <t>1MC07-CEK-IM-DAT-CS07_CL12-600213</t>
  </si>
  <si>
    <t>HS2-00003BPM0</t>
  </si>
  <si>
    <t>Helmdon Embankment  Plot 6</t>
  </si>
  <si>
    <t>1MC07-ASC-EV-FRM-CS07_CL12-900029</t>
  </si>
  <si>
    <t>1MC07-CEK-IM-DAT-CS07_CL12-600214</t>
  </si>
  <si>
    <t>HS2-00002UVZ0</t>
  </si>
  <si>
    <t>088-AC1 Watercourse Diversion</t>
  </si>
  <si>
    <t>1MC06-CEK-DR-FRM-CS06_CL21-600010</t>
  </si>
  <si>
    <t>1MC06-CEK-IM-DAT-CS06_CL21-600089</t>
  </si>
  <si>
    <t>0's and blanks, send back on 30-July-2024</t>
  </si>
  <si>
    <t>@Mulholland, Luke</t>
  </si>
  <si>
    <t>HS2-00002UVYY</t>
  </si>
  <si>
    <t>Newton Purcell Culvert Watercourse Diversion (downstream channel)</t>
  </si>
  <si>
    <t>1MC06-CEK-DR-FRM-CS06_CL21-600009</t>
  </si>
  <si>
    <t>1MC06-CEK-IM-DAT-CS06_CL21-600091</t>
  </si>
  <si>
    <t>Com_Type Issue, send abck on 31-July-2024</t>
  </si>
  <si>
    <t xml:space="preserve">Shabad, Mallikarjun &lt;mallikarjun.shabad@arcadis.com&gt; </t>
  </si>
  <si>
    <t>HS2-000020NF2</t>
  </si>
  <si>
    <t>Station Road Realignment (Including Buckingham Road and Fidlers Field Road) Solids Model</t>
  </si>
  <si>
    <t>OSGB, Uniclass and Com_Type isses, ACBOS PCRA missing. Send back on 31-July-2024</t>
  </si>
  <si>
    <t>HS2-00003KFPM</t>
  </si>
  <si>
    <t>1MC07-ASC-CV-FRM-CS07_CL24-000067-ACBOS</t>
  </si>
  <si>
    <t>1MC07-CEK-IM-DAT-CS07_CL24-600120</t>
  </si>
  <si>
    <t>Incorrect Uniclass ID values Send back on 30 July 24.</t>
  </si>
  <si>
    <t>Com_Ref_Number Values are missing in HND class Send back to team on 06 Aug 24.</t>
  </si>
  <si>
    <t>Afsal, Muhammed &lt;muhammed.afsal@arcadis.com&gt;</t>
  </si>
  <si>
    <t>Lower Boddington Embankment</t>
  </si>
  <si>
    <t>HS2-00002EK7G</t>
  </si>
  <si>
    <t>Whitfield ATS UTX</t>
  </si>
  <si>
    <t>1MC07-ASC-CV-FRM-CS07_CL12-000054-ACBOS</t>
  </si>
  <si>
    <t>1MC07-CEK-IM-DAT-CS07_CL12-600011</t>
  </si>
  <si>
    <t>Uniclass / IFC mismatch sen back 23-jul-24</t>
  </si>
  <si>
    <t>MDQC is showing odd information - see Alex / Partha</t>
  </si>
  <si>
    <t xml:space="preserve">BONICI Alexandra &lt;alexandra.bonici@setec.com&gt; </t>
  </si>
  <si>
    <t>HS2-00002UVYZ</t>
  </si>
  <si>
    <t>Newton Purcell Culvert Watercourse Diversion (upstream channel)</t>
  </si>
  <si>
    <t>1MC06-CEK-DR-FRM-CS06_CL21-600008</t>
  </si>
  <si>
    <t>1MC06-CEK-IM-DAT-CS06_CL21-600090</t>
  </si>
  <si>
    <t>HS2-00003HWH8</t>
  </si>
  <si>
    <t>Sheephouse Wood Bat Mitigation Structure Telecoms Section 2</t>
  </si>
  <si>
    <t>1MC06-ASC-UT-FRM-CS05-000042-ACBOS</t>
  </si>
  <si>
    <t>1MC06-CEK-IM-DAT-CS05-600298</t>
  </si>
  <si>
    <t>Com_Type and other issues, send back on 01-Aug-2024</t>
  </si>
  <si>
    <t xml:space="preserve">1MC06-CEK-IM-DAT-CS05-600129 </t>
  </si>
  <si>
    <t>No other issue OS conversion only - 1 item outside tolerance.
Sent back 1-aug-24</t>
  </si>
  <si>
    <t>DT have asked to leave as is.</t>
  </si>
  <si>
    <t>HS2-00003KFPL</t>
  </si>
  <si>
    <t>1MC07-ASC-CV-FRM-CS07_CL24-000068-ACBOS</t>
  </si>
  <si>
    <t>1MC07-CEK-IM-DAT-CS07_CL24-600121</t>
  </si>
  <si>
    <t>HS2-000035Q95</t>
  </si>
  <si>
    <t>Oxford Road Embankment Ditch Slab No.7</t>
  </si>
  <si>
    <t>1MC06-ASC-CV-FRM-CS04_CL19-000062-ACBOS</t>
  </si>
  <si>
    <t>1MC06-CEK-IM-DAT-CS04_CL19-600084</t>
  </si>
  <si>
    <t>JSON / MDQC trigger not working - 1806hrs 1-Aug-24</t>
  </si>
  <si>
    <t>Alagundi, Shreyas &lt;shreyas.alagundi@arcadis.com&gt;</t>
  </si>
  <si>
    <t>UFDR 204.B</t>
  </si>
  <si>
    <t xml:space="preserve">HS2-000020CEJ </t>
  </si>
  <si>
    <t>CSO-02-6205</t>
  </si>
  <si>
    <t>1MC06-ASC-UT-FRM-CS03_CL17-000018-ACBOS</t>
  </si>
  <si>
    <t>1MC06-CEK-IM-DAT-CS03_CL17-600039</t>
  </si>
  <si>
    <t>HS2-000020CEK</t>
  </si>
  <si>
    <t>CSO-02-6206</t>
  </si>
  <si>
    <t>1MC06-ASC-UT-FRM-CS03_CL17-000019-ACBOS</t>
  </si>
  <si>
    <t>1MC06-CEK-IM-DAT-CS03_CL17-600034</t>
  </si>
  <si>
    <t>HS2-00002WULF</t>
  </si>
  <si>
    <t>Stoke Mandeville South Embankment Planting - East Plot 1</t>
  </si>
  <si>
    <t>1MC06-CEK-EV-FRM-CS03_CL17-000003</t>
  </si>
  <si>
    <t>tbc</t>
  </si>
  <si>
    <t>1MC06-CEK-IM-DAT-CS03_CL17-600082</t>
  </si>
  <si>
    <t>Jeewa, Ebrahim &lt;ebrahim.jeewa@arcadis.com&gt;</t>
  </si>
  <si>
    <t>HS2-00002WULG</t>
  </si>
  <si>
    <t>Stoke Mandeville South Embankment Planting - East Plot 2</t>
  </si>
  <si>
    <t>1MC06-CEK-EV-FRM-CS03_CL17-000004</t>
  </si>
  <si>
    <t>1MC06-CEK-IM-DAT-CS03_CL17-600083</t>
  </si>
  <si>
    <t>Incorrect version in CM_stdbl ,Send back to team on 31 july 24.</t>
  </si>
  <si>
    <t xml:space="preserve"> 31 july 24.</t>
  </si>
  <si>
    <t>HS2-00002WULH</t>
  </si>
  <si>
    <t>Stoke Mandeville South Embankment Planting - East Plot 3</t>
  </si>
  <si>
    <t>1MC06-CEK-EV-FRM-CS03_CL17-000005</t>
  </si>
  <si>
    <t>1MC06-CEK-IM-DAT-CS03_CL17-600084</t>
  </si>
  <si>
    <t>HS2-00002WULJ</t>
  </si>
  <si>
    <t>Stoke Mandeville South Embankment Planting - East Plot 4</t>
  </si>
  <si>
    <t>1MC06-CEK-EV-FRM-CS03_CL17-000006</t>
  </si>
  <si>
    <t>1MC06-CEK-IM-DAT-CS03_CL17-600085</t>
  </si>
  <si>
    <t>HS2-00002WULK</t>
  </si>
  <si>
    <t>Stoke Mandeville South Embankment Planting - West Plot 1</t>
  </si>
  <si>
    <t>1MC06-CEK-EV-FRM-CS03_CL17-000007</t>
  </si>
  <si>
    <t>1MC06-CEK-IM-DAT-CS03_CL17-600086</t>
  </si>
  <si>
    <t>HS2-00002WULL</t>
  </si>
  <si>
    <t>Stoke Mandeville South Embankment Planting - West Plot 2</t>
  </si>
  <si>
    <t>1MC06-CEK-EV-FRM-CS03_CL17-000008</t>
  </si>
  <si>
    <t>1MC06-CEK-IM-DAT-CS03_CL17-600087</t>
  </si>
  <si>
    <t>HS2-00002WULM</t>
  </si>
  <si>
    <t>Stoke Mandeville South Embankment Planting - West Plot 3</t>
  </si>
  <si>
    <t>1MC06-CEK-EV-FRM-CS03_CL17-000009</t>
  </si>
  <si>
    <t>1MC06-CEK-IM-DAT-CS03_CL17-600088</t>
  </si>
  <si>
    <t>HS2-00002WULN</t>
  </si>
  <si>
    <t>Stoke Mandeville South Embankment Planting - West Plot 4</t>
  </si>
  <si>
    <t>1MC06-CEK-EV-FRM-CS03_CL17-000010</t>
  </si>
  <si>
    <t>1MC06-CEK-IM-DAT-CS03_CL17-600089</t>
  </si>
  <si>
    <t>Mismatch in L2 asset count in MPDT Vs Smart form.Send back on 1 Aug 24.</t>
  </si>
  <si>
    <t>HS2-00002CT39</t>
  </si>
  <si>
    <t>Small Dean South Embankment Security Fence Line</t>
  </si>
  <si>
    <t>1MC06-ASC-CV-FRM-CS03_CL05-000036-ACBOS</t>
  </si>
  <si>
    <t>1MC06-CEK-IM-DAT-CS03_CL05-600057</t>
  </si>
  <si>
    <t>Uniclass used is withdrawn.
Sent back 1-Aug-24</t>
  </si>
  <si>
    <t xml:space="preserve">Jennifer McKay &lt;JRMY@COWI.COM&gt; </t>
  </si>
  <si>
    <t>HS2-00002CT37</t>
  </si>
  <si>
    <t>Small Dean South Embankment Boundary Perimeter Fence Line</t>
  </si>
  <si>
    <t>1MC06-ASC-CV-FRM-CS03_CL05-000042-ACBOS</t>
  </si>
  <si>
    <t>1MC06-CEK-IM-DAT-CS03_CL05-600055</t>
  </si>
  <si>
    <t>OS coords &amp; CM_CRT set as P04. sent back 1-Aug-24</t>
  </si>
  <si>
    <t>HS2-00002WUJM</t>
  </si>
  <si>
    <t>Wendover Dean South Embankment Planting - Plot 1</t>
  </si>
  <si>
    <t>1MC06-CEK-EV-FRM-CS03_CL05-000049</t>
  </si>
  <si>
    <t>1MC06-CEK-IM-DAT-CS03_CL05-600135</t>
  </si>
  <si>
    <t>HS2-00002WUJN</t>
  </si>
  <si>
    <t>Wendover Dean South Embankment Planting - Plot 2</t>
  </si>
  <si>
    <t>1MC06-CEK-EV-FRM-CS03_CL05-000050</t>
  </si>
  <si>
    <t>1MC06-CEK-IM-DAT-CS03_CL05-600136</t>
  </si>
  <si>
    <t>Spacing issue in UAID2 
Sendback to team on 24 July 24.</t>
  </si>
  <si>
    <t>HS2-00002WUJP</t>
  </si>
  <si>
    <t>Wendover Dean South Embankment Planting - Plot 3</t>
  </si>
  <si>
    <t>1MC06-CEK-EV-FRM-CS03_CL05-000051</t>
  </si>
  <si>
    <t>1MC06-CEK-IM-DAT-CS03_CL05-600137</t>
  </si>
  <si>
    <t>HS2-00002WUJQ</t>
  </si>
  <si>
    <t>Wendover Dean South Embankment Planting - Plot 4</t>
  </si>
  <si>
    <t>1MC06-CEK-EV-FRM-CS03_CL05-000052</t>
  </si>
  <si>
    <t>1MC06-CEK-IM-DAT-CS03_CL05-600138</t>
  </si>
  <si>
    <t>HS2-00002WUJR</t>
  </si>
  <si>
    <t>Wendover Dean Viaduct Planting - Plot 1</t>
  </si>
  <si>
    <t>1MC06-CEK-EV-FRM-CS03_CL05-000053</t>
  </si>
  <si>
    <t>1MC06-CEK-IM-DAT-CS03_CL05-600139</t>
  </si>
  <si>
    <t>Carriage returns in Com_ctn - Send back to team on 25 july 24.</t>
  </si>
  <si>
    <t>HS2-00002WUJS</t>
  </si>
  <si>
    <t>Wendover Dean Viaduct Planting - Plot 2</t>
  </si>
  <si>
    <t>1MC06-CEK-EV-FRM-CS03_CL05-000054</t>
  </si>
  <si>
    <t>1MC06-CEK-IM-DAT-CS03_CL05-600140</t>
  </si>
  <si>
    <t>HS2-00002WUJT</t>
  </si>
  <si>
    <t>Wendover Dean Viaduct Planting - Plot 3</t>
  </si>
  <si>
    <t>1MC06-CEK-EV-FRM-CS03_CL05-000055</t>
  </si>
  <si>
    <t>1MC06-CEK-IM-DAT-CS03_CL05-600141</t>
  </si>
  <si>
    <t>MPDT with blank column , send back to team on 25 July 24.
Withdrawn as per DT comment.</t>
  </si>
  <si>
    <t>HS2-00002WUJU</t>
  </si>
  <si>
    <t>Wendover Dean North Embankment Planting - East Plot 1</t>
  </si>
  <si>
    <t>1MC06-CEK-EV-FRM-CS03_CL05-000046</t>
  </si>
  <si>
    <t>1MC06-CEK-IM-DAT-CS03_CL05-600142</t>
  </si>
  <si>
    <t>HS2-00002WUJV</t>
  </si>
  <si>
    <t>Wendover Dean North Embankment Planting - East Plot 2</t>
  </si>
  <si>
    <t>1MC06-CEK-EV-FRM-CS03_CL05-000045</t>
  </si>
  <si>
    <t>1MC06-CEK-IM-DAT-CS03_CL05-600143</t>
  </si>
  <si>
    <t>Incorrect com_type found . Send back to team on 25 July 24.</t>
  </si>
  <si>
    <t>HS2-00002WUJW</t>
  </si>
  <si>
    <t>Wendover Dean North Embankment Planting - West Plot 1</t>
  </si>
  <si>
    <t>1MC06-CEK-EV-FRM-CS03_CL05-000047</t>
  </si>
  <si>
    <t>1MC06-CEK-IM-DAT-CS03_CL05-600144</t>
  </si>
  <si>
    <t>HS2-00002WUJX</t>
  </si>
  <si>
    <t>Wendover Dean North Embankment Planting - West Plot 2</t>
  </si>
  <si>
    <t>1MC06-CEK-EV-FRM-CS03_CL05-000048</t>
  </si>
  <si>
    <t>1MC06-CEK-IM-DAT-CS03_CL05-600145</t>
  </si>
  <si>
    <t>HS2-000025B21</t>
  </si>
  <si>
    <t>A43 Oxford Road Re-alignment</t>
  </si>
  <si>
    <t>1MC07-ASC-HW-FRM-CS07_CL12-000011-ACBOS</t>
  </si>
  <si>
    <t>1MC07-CEK-IM-DAT-CS07_CL12-600095</t>
  </si>
  <si>
    <t>Com_typs sent back 23-jul-24</t>
  </si>
  <si>
    <t>HS2-000025B20</t>
  </si>
  <si>
    <t>Footpath BD8 Diversion</t>
  </si>
  <si>
    <t>1MC07-ASC-HW-FRM-CS07_CL12-000018-ACBOS</t>
  </si>
  <si>
    <t>1MC07-CEK-IM-DAT-CS07_CL12-600096</t>
  </si>
  <si>
    <t>Com_Typ, DsgnLf, some confirmations of zero values - sent back 23-jul-24</t>
  </si>
  <si>
    <t>HS2-000025B1Z</t>
  </si>
  <si>
    <t>Maintenance Access Road to Whitfield ATS and Pond (Off A43 Oxford Road West)</t>
  </si>
  <si>
    <t>1MC07-ASC-HW-FRM-CS07_CL12-000015-ACBOS</t>
  </si>
  <si>
    <t>1MC07-CEK-IM-DAT-CS07_CL12-600118</t>
  </si>
  <si>
    <t>HS2-00002Y89A</t>
  </si>
  <si>
    <t>Brackley South Cuttting – Field Access (off A43 Oxford Road)</t>
  </si>
  <si>
    <t>1MC07-ASC-HW-FRM-CS07_CL12-000035-ACBOS</t>
  </si>
  <si>
    <t>1MC07-CEK-IM-DAT-CS07_CL12-600166</t>
  </si>
  <si>
    <t>HS2-00002C3YF</t>
  </si>
  <si>
    <t>A43 Oxford Road Drainage System</t>
  </si>
  <si>
    <t>1MC07-ASC-DR-FRM-CS07_CL12-000005-ACBOS</t>
  </si>
  <si>
    <t>1MC07-CEK-IM-DAT-CS07_CL12-600094</t>
  </si>
  <si>
    <t>single DsgnFlw set as Zero - sent back 24-jul-24</t>
  </si>
  <si>
    <t>24-jul-24 - Intentional Zero value</t>
  </si>
  <si>
    <t>HS2-00002BVJR</t>
  </si>
  <si>
    <t>C3.L.7 Catchment</t>
  </si>
  <si>
    <t>1MC07-ASC-DR-FRM-CS07_CL12-000025-ACBOS</t>
  </si>
  <si>
    <t>1MC07-CEK-IM-DAT-CS07_CL12-600117</t>
  </si>
  <si>
    <t>DT reworking file 24-jul-24</t>
  </si>
  <si>
    <t>DT revised overnight</t>
  </si>
  <si>
    <t>HS2-00002N7WZ</t>
  </si>
  <si>
    <t>Brackley South Cutting-Ancillary Culvert 096-AC1</t>
  </si>
  <si>
    <t>1MC07-ASC-DR-FRM-CS07_CL12-000074-ACBOS</t>
  </si>
  <si>
    <t>1MC07-CEK-IM-DAT-CS07_CL12-600046</t>
  </si>
  <si>
    <t>HS2-00002N7X0</t>
  </si>
  <si>
    <t>Brackley South Cutting-Ancillary Culvert 096-AC2</t>
  </si>
  <si>
    <t>1MC07-ASC-DR-FRM-CS07_CL12-000075-ACBOS</t>
  </si>
  <si>
    <t>1MC07-CEK-IM-DAT-CS07_CL12-600045</t>
  </si>
  <si>
    <t>HS2-00003H07A</t>
  </si>
  <si>
    <t>Aylesbury North Cutting Acess Ditch Slab</t>
  </si>
  <si>
    <t>1MC06-ASC-CV-FRM-CS04_CL18-000086-ACBOS</t>
  </si>
  <si>
    <t>1MC06-CEK-IM-DAT-CS04_CL18-600157</t>
  </si>
  <si>
    <t>HS2-000035Q98</t>
  </si>
  <si>
    <t>Oxford Road Embankment Ditch Slab No.10</t>
  </si>
  <si>
    <t>1MC06-ASC-CV-FRM-CS04_CL19-000056-ACBOS</t>
  </si>
  <si>
    <t>1MC06-CEK-IM-DAT-CS04_CL19-600104</t>
  </si>
  <si>
    <t>Rutherford, Max &lt;max.rutherford@arcadis.com&gt;</t>
  </si>
  <si>
    <t>HS2-00003FV0K</t>
  </si>
  <si>
    <t>Chipping Warden Green Tunnel Access Stairs CH.109.810</t>
  </si>
  <si>
    <t>1MC07-ASC-CV-FRM-CS07_CL13-000141 - ACBOS</t>
  </si>
  <si>
    <t>1MC07-CEK-IM-DAT-CS07_CL13-600050</t>
  </si>
  <si>
    <t>Partial ACBOS, send back on 05-Aug-2024</t>
  </si>
  <si>
    <t>IFC vs uniclass issue,sent back on 6-Aug-2024</t>
  </si>
  <si>
    <t>HS2-00003B93W</t>
  </si>
  <si>
    <t>Chipping Warden Green Tunnel Access Stair CH.110.025</t>
  </si>
  <si>
    <t>1MC07-ASC-CV-FRM-CS07_CL13-000139 - ACBOS</t>
  </si>
  <si>
    <t>1MC07-CEK-IM-DAT-CS07_CL13-600052</t>
  </si>
  <si>
    <t>Com_type, Uniclass Isues, send back on 05-Aug-2024</t>
  </si>
  <si>
    <t>HS2-00002NNHW</t>
  </si>
  <si>
    <t>Brackley Culvert Watercourse Diversion</t>
  </si>
  <si>
    <t>1MC07-ASC-DR-FRM-CS07_CL12-000082-ACBOS</t>
  </si>
  <si>
    <t>1MC07-CEK-IM-DAT-CS07_CL12-600042</t>
  </si>
  <si>
    <t>OSGB, uniclass and other issus, send back on 05-Aug-2024</t>
  </si>
  <si>
    <t>Uniclass conflict, send back on 05-Aug-2024</t>
  </si>
  <si>
    <t>234.02-2</t>
  </si>
  <si>
    <t>HS2-00002WUQF</t>
  </si>
  <si>
    <t>Highfurlong Brook Viaduct Planting-East Plot 1</t>
  </si>
  <si>
    <t>1MC07-ASC-EV-REP-CS07_CL14-000019</t>
  </si>
  <si>
    <t>1MC07-CEK-IM-DAT-CS07_CL14-600121</t>
  </si>
  <si>
    <t>HS2-00002WUQG</t>
  </si>
  <si>
    <t>Highfurlong Brook Viaduct Planting-East Plot 2</t>
  </si>
  <si>
    <t>1MC07-ASC-EV-REP-CS07_CL14-000020</t>
  </si>
  <si>
    <t>1MC07-CEK-IM-DAT-CS07_CL14-600122</t>
  </si>
  <si>
    <t>HS2-00002WUQH</t>
  </si>
  <si>
    <t>Highfurlong Brook Viaduct Planting-West Plot 1</t>
  </si>
  <si>
    <t>1MC07-ASC-EV-REP-CS07_CL14-000021</t>
  </si>
  <si>
    <t>1MC07-CEK-IM-DAT-CS07_CL14-600123</t>
  </si>
  <si>
    <t>HS2-00002WUQJ</t>
  </si>
  <si>
    <t>Highfurlong Brook Viaduct Planting-West Plot 2</t>
  </si>
  <si>
    <t>1MC07-ASC-EV-REP-CS07_CL14-000022</t>
  </si>
  <si>
    <t>1MC07-CEK-IM-DAT-CS07_CL14-600124</t>
  </si>
  <si>
    <t>ZZ-zz CAD layer set as uniclass</t>
  </si>
  <si>
    <t>HS2-00002WUQK</t>
  </si>
  <si>
    <t>Highfurlong Brook Embankment Planting-East Plot 1</t>
  </si>
  <si>
    <t>1MC07-ASC-EV-REP-CS07_CL14-000009</t>
  </si>
  <si>
    <t>1MC07-CEK-IM-DAT-CS07_CL14-600126</t>
  </si>
  <si>
    <t>OSGB issues, send back on 02-Aug-2024</t>
  </si>
  <si>
    <t>HS2-00002WUQL</t>
  </si>
  <si>
    <t>Highfurlong Brook Embankment Planting-East Plot 2</t>
  </si>
  <si>
    <t>1MC07-ASC-EV-REP-CS07_CL14-000013</t>
  </si>
  <si>
    <t>1MC07-CEK-IM-DAT-CS07_CL14-600127</t>
  </si>
  <si>
    <t>HS2-00002WUQM</t>
  </si>
  <si>
    <t>Highfurlong Brook Embankment Planting-West Plot 1</t>
  </si>
  <si>
    <t>1MC07-ASC-EV-REP-CS07_CL14-000010</t>
  </si>
  <si>
    <t>1MC07-CEK-IM-DAT-CS07_CL14-600128</t>
  </si>
  <si>
    <t>Wrong Angleslp, send back on 02-Aug-2024</t>
  </si>
  <si>
    <t>HS2-00002WUQN</t>
  </si>
  <si>
    <t>Highfurlong Brook Embankment Planting-West Plot 2</t>
  </si>
  <si>
    <t>1MC07-ASC-EV-REP-CS07_CL14-000011</t>
  </si>
  <si>
    <t>1MC07-CEK-IM-DAT-CS07_CL14-600129</t>
  </si>
  <si>
    <t xml:space="preserve">Issue found </t>
  </si>
  <si>
    <t>OSGB issues found, send back on 2-Aug-2024</t>
  </si>
  <si>
    <t>HS2-00002WUQP</t>
  </si>
  <si>
    <t>Highfurlong Brook Embankment Planting-West Plot 3</t>
  </si>
  <si>
    <t>1MC07-ASC-EV-REP-CS07_CL14-000012</t>
  </si>
  <si>
    <t>1MC07-CEK-IM-DAT-CS07_CL14-600130</t>
  </si>
  <si>
    <t>HS2-00002HQ9E</t>
  </si>
  <si>
    <t>Welsh Road Mitigation Earthworks</t>
  </si>
  <si>
    <t>1MC07-ASC-GT-FRM-CS07_CL25-000007-ACBOS</t>
  </si>
  <si>
    <t>1MC07-CEK-IM-DAT-CS07_CL25-600013</t>
  </si>
  <si>
    <t>Uniclass issue and sdslp issue, sent back on 06-Aug-2024</t>
  </si>
  <si>
    <t xml:space="preserve">Jonathan Clifford &lt;jocd@cowi.com&gt; </t>
  </si>
  <si>
    <t>HS2-000037YM1</t>
  </si>
  <si>
    <t>Greatworth North Cutting Transition Earthworks to South Portal</t>
  </si>
  <si>
    <t>1MC07-ASC-GT-FRM-CS07_CL12-000030-ACBOS</t>
  </si>
  <si>
    <t>1MC07-CEK-IM-DAT-CS07_CL12-600301</t>
  </si>
  <si>
    <t>ACBOS workflow is not completed, sdslp not in format, Not in use uniclass ID used. Sent  back on 08-Aug-2024</t>
  </si>
  <si>
    <t>GFL -Sdslp syntax incorrect, Uniclass issue unresolved. 13-Aug-24</t>
  </si>
  <si>
    <t>HS2-00002CT4R</t>
  </si>
  <si>
    <t>Footpath SMA-5 Diversion</t>
  </si>
  <si>
    <t>1MC06-ASC-HW-FRM-CS03_CL17-000019-ACBOS</t>
  </si>
  <si>
    <t>1MC06-CEK-IM-DAT-CS03_CL17-600013</t>
  </si>
  <si>
    <t>0's values in Rebar Volume &amp; Density &amp; None in StrctrlT,ThrdPrty , Gtxtl ,Rd_Nmbr , Send back to team on 30 July 24.</t>
  </si>
  <si>
    <t>Jenkins, Joshua &lt;joshua.jenkins@arcadis.com&gt;</t>
  </si>
  <si>
    <t>HS2-00002CT4H</t>
  </si>
  <si>
    <t>Stoke Mandeville Embankment Security Fence Line</t>
  </si>
  <si>
    <t>1MC06-ASC-CV-FRM-CS03_CL17-000019-ACBOS</t>
  </si>
  <si>
    <t>1MC06-CEK-IM-DAT-CS03_CL17-600052</t>
  </si>
  <si>
    <t>Uniclass and Com_type issues, sent back on 12-Aug-2024</t>
  </si>
  <si>
    <t>HS2-00002CT4D</t>
  </si>
  <si>
    <t>Stoke Mandeville Embankment Boundary Perimeter Fence Line</t>
  </si>
  <si>
    <t>1MC06-ASC-CV-FRM-CS03_CL17-000021-ACBOS</t>
  </si>
  <si>
    <t>1MC06-CEK-IM-DAT-CS03_CL17-600048</t>
  </si>
  <si>
    <t>Com_type and OSGB issues, sent back on 12-Aug-2024</t>
  </si>
  <si>
    <t>HS2-00002VK4B</t>
  </si>
  <si>
    <t>Stoke Mandeville Bypass North Pedestrian Ditch Slab</t>
  </si>
  <si>
    <t>1MC06-ASC-CV-FRM-CS04_CL18-000054-ACBOS</t>
  </si>
  <si>
    <t>1MC06-CEK-IM-DAT-CS04_CL18-600162</t>
  </si>
  <si>
    <t>HS2-00002VK4A</t>
  </si>
  <si>
    <t>Stoke Mandeville Bypass Vehicular Ditch Slab</t>
  </si>
  <si>
    <t>1MC06-ASC-CV-FRM-CS04_CL18-000053-ACBOS</t>
  </si>
  <si>
    <t>1MC06-CEK-IM-DAT-CS04_CL18-600161</t>
  </si>
  <si>
    <t>HS2-00002HCE5</t>
  </si>
  <si>
    <t>Greatworth Green Tunnel Low Mileage Portal Mitigation Earthworks</t>
  </si>
  <si>
    <t>1MC07-ASC-GT-FRM-CS07_CL25-000011-ACBOS</t>
  </si>
  <si>
    <t>1MC07-CEK-IM-DAT-CS07_CL25-600018</t>
  </si>
  <si>
    <t>ACBOS workflow is not completed, OSGB issues, sdslp not in format, send back on 08-Aug-2024</t>
  </si>
  <si>
    <t>Jonathan Clifford &lt;jocd@cowi.com&gt;</t>
  </si>
  <si>
    <t>Quirante, Dan &lt;dan.quirante@arcadis.com&gt;</t>
  </si>
  <si>
    <t>HS2-00002CX3P</t>
  </si>
  <si>
    <t>Culworth Road Bridleway and Chipping Warden South Portal Access Road Drainage System</t>
  </si>
  <si>
    <t>1MC07-ASC-DR-FRM-CS07_CL26-000062-ACBOS</t>
  </si>
  <si>
    <t>1MC07-CEK-IM-DAT-CS07_CL26-600064</t>
  </si>
  <si>
    <t>214.02-2</t>
  </si>
  <si>
    <t>HS2-000020NH1</t>
  </si>
  <si>
    <t>Edgcott Road Realignment</t>
  </si>
  <si>
    <t>1MC06-ASC-HW-FRM-CS05-000019-ACBOS</t>
  </si>
  <si>
    <t>1MC06-CEK-IM-DAT-CS05-600125</t>
  </si>
  <si>
    <t>KRB with 1 GrossVolume set as Zero - sent 7-aug-24</t>
  </si>
  <si>
    <t xml:space="preserve">Ollier, James &lt;james.ollier@arcadis.com&gt; </t>
  </si>
  <si>
    <t>uniclass_id issue sent back on 06-Aug-2024</t>
  </si>
  <si>
    <t>HS2-00003CPWX</t>
  </si>
  <si>
    <t>Doddershall Embankment Planting Plot 1</t>
  </si>
  <si>
    <t>1MC06-CEK-EV-FRM-CS05-600002</t>
  </si>
  <si>
    <t>1MC06-CEK-IM-DAT-CS05-600211</t>
  </si>
  <si>
    <t>Rebuild required using Partha's template.</t>
  </si>
  <si>
    <t>CHILLET Sebastien &lt;sebastien.chillet@setec.com&gt;</t>
  </si>
  <si>
    <t>HS2-00003CPWY</t>
  </si>
  <si>
    <t>Doddershall Embankment Planting Plot 2</t>
  </si>
  <si>
    <t>1MC06-CEK-EV-FRM-CS05-600003</t>
  </si>
  <si>
    <t>1MC06-CEK-IM-DAT-CS05-600212</t>
  </si>
  <si>
    <t xml:space="preserve">Upload failed in L3 DB , issue raised to Dev Team </t>
  </si>
  <si>
    <t>HS2-00003CPWZ</t>
  </si>
  <si>
    <t>Doddershall Embankment Planting Plot 3</t>
  </si>
  <si>
    <t>1MC06-CEK-EV-FRM-CS05-600004</t>
  </si>
  <si>
    <t>1MC06-CEK-IM-DAT-CS05-600213</t>
  </si>
  <si>
    <t>HS2-00003CPX1</t>
  </si>
  <si>
    <t>Doddershall Embankment Planting Plot 4</t>
  </si>
  <si>
    <t>1MC06-CEK-EV-FRM-CS05-600005</t>
  </si>
  <si>
    <t>1MC06-CEK-IM-DAT-CS05-600214</t>
  </si>
  <si>
    <t>HS2-00003CPX2</t>
  </si>
  <si>
    <t>Doddershall Embankment Planting Plot 5</t>
  </si>
  <si>
    <t>1MC06-CEK-EV-FRM-CS05-600006</t>
  </si>
  <si>
    <t>1MC06-CEK-IM-DAT-CS05-600215</t>
  </si>
  <si>
    <t>HS2-00003CPX3</t>
  </si>
  <si>
    <t>Doddershall Embankment Planting Plot 6</t>
  </si>
  <si>
    <t>1MC06-CEK-EV-FRM-CS05-600007</t>
  </si>
  <si>
    <t>1MC06-CEK-IM-DAT-CS05-600216</t>
  </si>
  <si>
    <t>HS2-00003CPX4</t>
  </si>
  <si>
    <t>Doddershall Embankment Planting Plot 7</t>
  </si>
  <si>
    <t>1MC06-CEK-EV-FRM-CS05-600008</t>
  </si>
  <si>
    <t>1MC06-CEK-IM-DAT-CS05-600217</t>
  </si>
  <si>
    <t>HS2-00003CPX6</t>
  </si>
  <si>
    <t>Doddershall Embankment Planting Plot 8</t>
  </si>
  <si>
    <t>1MC06-CEK-EV-FRM-CS05-600009</t>
  </si>
  <si>
    <t>1MC06-CEK-IM-DAT-CS05-600218</t>
  </si>
  <si>
    <t>HS2-00003CPX7</t>
  </si>
  <si>
    <t>Doddershall Embankment Planting Plot 9</t>
  </si>
  <si>
    <t>1MC06-CEK-EV-FRM-CS05-600010</t>
  </si>
  <si>
    <t>1MC06-CEK-IM-DAT-CS05-600219</t>
  </si>
  <si>
    <t>HS2-00002Z6NM</t>
  </si>
  <si>
    <t>Footpath QUA 26 Diversion Crossing</t>
  </si>
  <si>
    <t>1MC06-ASC-CV-FRM-CS05-000067-ACBOS</t>
  </si>
  <si>
    <t>1MC06-CEK-IM-DAT-CS05-600166</t>
  </si>
  <si>
    <t>ACBOS PCRA is pending, send back on 08-Aug-2024</t>
  </si>
  <si>
    <t xml:space="preserve">Thambi, Albin &lt;albin.thambi@arcadis.com&gt; </t>
  </si>
  <si>
    <t>HS2-000035Q94</t>
  </si>
  <si>
    <t>Oxford Road Embankment Ditch Slab No.6</t>
  </si>
  <si>
    <t>1MC06-ASC-CV-FRM-CS04_CL19-000061-ACBOS</t>
  </si>
  <si>
    <t>1MC06-CEK-IM-DAT-CS04_CL19-600083</t>
  </si>
  <si>
    <t>HS2-00003KFPN</t>
  </si>
  <si>
    <t>Aylesbury South Cutting Access Ditch Slab No.4</t>
  </si>
  <si>
    <t xml:space="preserve">1MC06-ASC-CV-FRM-CS04_CL18-000091-ACBOS </t>
  </si>
  <si>
    <t>1MC06-CEK-IM-DAT-CS04_CL18-600167</t>
  </si>
  <si>
    <t>Com_Ref_Number value are missing. Send Back to team on 09 Aug 24.</t>
  </si>
  <si>
    <t>HS2-00003JKXT</t>
  </si>
  <si>
    <t>Aylesbury South Cutting Access Ditch Slab No.3</t>
  </si>
  <si>
    <t xml:space="preserve">1MC06-ASC-CV-FRM-CS04_CL18-000089-ACBOS </t>
  </si>
  <si>
    <t>1MC06-CEK-IM-DAT-CS04_CL18-600168</t>
  </si>
  <si>
    <t>HS2-000020CEL</t>
  </si>
  <si>
    <t xml:space="preserve">CSO-02-7201 </t>
  </si>
  <si>
    <t>1MC06-ASC-UT-FRM-CS03_CL17-000021-ACBOS</t>
  </si>
  <si>
    <t>1MC06-CEK-IM-DAT-CS03_CL17-600037</t>
  </si>
  <si>
    <t>old schema Asset Description_2 incomplete</t>
  </si>
  <si>
    <t>HS2-00002EKZV</t>
  </si>
  <si>
    <t>1MC07-ASC-EV-REP-CS07_CL26-000011</t>
  </si>
  <si>
    <t>1MC07-CEK-IM-DAT-CS07_CL26-600160</t>
  </si>
  <si>
    <t>chainage values are incorrect - 2-aug-24 - Fixed in house for speed.  Dt update source</t>
  </si>
  <si>
    <t>HS2-000031GXR</t>
  </si>
  <si>
    <t>Grendon Underwood MAS Ditch Crossing-MAS</t>
  </si>
  <si>
    <t>1MC06-ASC-CV-FRM-CS05-000101-ACBOS</t>
  </si>
  <si>
    <t>1MC06-CEK-IM-DAT-CS05-600279</t>
  </si>
  <si>
    <t>Com_type and other issues, send back on 12-Aug-2024</t>
  </si>
  <si>
    <t>Max Hepburn &lt;mxhn@cowi.com&gt;</t>
  </si>
  <si>
    <t>HS2-00002Z3NJ</t>
  </si>
  <si>
    <t>CAG/2 Realignment Pedestrian Crossing-Pedestrian</t>
  </si>
  <si>
    <t>1MC06-ASC-CV-FRM-CS05-000078-ACBOS</t>
  </si>
  <si>
    <t>1MC06-CEK-IM-DAT-CS05-600281</t>
  </si>
  <si>
    <t>HS2-00002VK3Y</t>
  </si>
  <si>
    <t>Greatmoor Crossing  MAS-MAS-75+670</t>
  </si>
  <si>
    <t>1MC06-ASC-CV-FRM-CS05-000054-ACBOS</t>
  </si>
  <si>
    <t>1MC06-CEK-IM-DAT-CS05-600284</t>
  </si>
  <si>
    <t>HS2-00003H079</t>
  </si>
  <si>
    <t>Aylesbury South Cutting Access Ditch Slab No.2</t>
  </si>
  <si>
    <t>1MC06-ASC-CV-FRM-CS04_CL18-000088-ACBOS</t>
  </si>
  <si>
    <t>1MC06-CEK-IM-DAT-CS04_CL18-600158</t>
  </si>
  <si>
    <t>UFDR 238.H</t>
  </si>
  <si>
    <t>HS2-000020CKP</t>
  </si>
  <si>
    <t>CNO-124-008HV</t>
  </si>
  <si>
    <t>1MC07-ASC-UT-FRM-CS07_CL24-000019-ACBOS</t>
  </si>
  <si>
    <t>1MC07-CEK-IM-DAT-CS07_CL24-600072</t>
  </si>
  <si>
    <t>HS2-000020CEA</t>
  </si>
  <si>
    <t>CSO-02-1206P</t>
  </si>
  <si>
    <t>1MC06-ASC-UT-FRM-CS03_CL17-000026-ACBOS</t>
  </si>
  <si>
    <t>1MC06-CEK-IM-DAT-CS03_CL17-600033</t>
  </si>
  <si>
    <t>HS2-00002NHZ4</t>
  </si>
  <si>
    <t>CSO-02-6201P</t>
  </si>
  <si>
    <t>identical chainages - sent back 7-Aug-24</t>
  </si>
  <si>
    <t>HS2-0000386TE</t>
  </si>
  <si>
    <t>C3.T.83 Catchment</t>
  </si>
  <si>
    <t>1MC07-ASC-DR-FRM-CS07_CL26-000114-ACBOS</t>
  </si>
  <si>
    <t>1MC07-CEK-IM-DAT-CS07_CL26-600163</t>
  </si>
  <si>
    <t>Asset count mismatch with smart form.Send back to team on 14-Aug-2024</t>
  </si>
  <si>
    <t>HS2-00002WUK2</t>
  </si>
  <si>
    <t>Small Dean South Embankment Planting -  East Plot 1</t>
  </si>
  <si>
    <t>1MC06-CEK-EV-FRM-CS03_CL05-000012</t>
  </si>
  <si>
    <t>1MC06-CEK-IM-DAT-CS03_CL05-600176</t>
  </si>
  <si>
    <t xml:space="preserve">Jeewa, Ebrahim &lt;ebrahim.jeewa@arcadis.com&gt; </t>
  </si>
  <si>
    <t>HS2-00002WUK3</t>
  </si>
  <si>
    <t>Small Dean South Embankment Planting -  East Plot 2</t>
  </si>
  <si>
    <t>1MC06-CEK-EV-FRM-CS03_CL05-000013</t>
  </si>
  <si>
    <t xml:space="preserve">1MC06-CEK-IM-DAT-CS03_CL05-600177 </t>
  </si>
  <si>
    <t>Zz_80_85 - Trees &amp; Planting CAD layer used</t>
  </si>
  <si>
    <t>fixed in house with DT call. DT updating PW file in background.</t>
  </si>
  <si>
    <t>HS2-00002WUK4</t>
  </si>
  <si>
    <t>Small Dean South Embankment Planting -  East Plot 3</t>
  </si>
  <si>
    <t>1MC06-CEK-EV-FRM-CS03_CL05-000014</t>
  </si>
  <si>
    <t xml:space="preserve">1MC06-CEK-IM-DAT-CS03_CL05-600178 </t>
  </si>
  <si>
    <t>HS2-00002WUK5</t>
  </si>
  <si>
    <t>Small Dean South Embankment Planting -  East Plot 4</t>
  </si>
  <si>
    <t>1MC06-CEK-EV-FRM-CS03_CL05-000015</t>
  </si>
  <si>
    <t xml:space="preserve">1MC06-CEK-IM-DAT-CS03_CL05-600179 </t>
  </si>
  <si>
    <t>HS2-00002WUK6</t>
  </si>
  <si>
    <t>Small Dean South Embankment Planting - West Plot 1</t>
  </si>
  <si>
    <t>1MC06-CEK-EV-FRM-CS03_CL05-000016</t>
  </si>
  <si>
    <t xml:space="preserve">1MC06-CEK-IM-DAT-CS03_CL05-600180 </t>
  </si>
  <si>
    <t>HS2-00002WUK7</t>
  </si>
  <si>
    <t>Small Dean South Embankment Planting - West Plot 2</t>
  </si>
  <si>
    <t>1MC06-CEK-EV-FRM-CS03_CL05-000017</t>
  </si>
  <si>
    <t xml:space="preserve">1MC06-CEK-IM-DAT-CS03_CL05-600181 </t>
  </si>
  <si>
    <t>HS2-00002WUK8</t>
  </si>
  <si>
    <t>Small Dean South Embankment Planting - West Plot 3</t>
  </si>
  <si>
    <t>1MC06-CEK-EV-FRM-CS03_CL05-000018</t>
  </si>
  <si>
    <t xml:space="preserve">1MC06-CEK-IM-DAT-CS03_CL05-600182 </t>
  </si>
  <si>
    <t>HS2-00002WUK9</t>
  </si>
  <si>
    <t>Small Dean South Embankment Planting - West Plot 4</t>
  </si>
  <si>
    <t>1MC06-CEK-EV-FRM-CS03_CL05-000019</t>
  </si>
  <si>
    <t xml:space="preserve">1MC06-CEK-IM-DAT-CS03_CL05-600183 </t>
  </si>
  <si>
    <t>HS2-00002WUKA</t>
  </si>
  <si>
    <t>Small Dean South Embankment Planting - West Plot 5</t>
  </si>
  <si>
    <t>1MC06-CEK-EV-FRM-CS03_CL05-000020</t>
  </si>
  <si>
    <t>1MC06-CEK-IM-DAT-CS03_CL05-600184</t>
  </si>
  <si>
    <t>HS2-000001375</t>
  </si>
  <si>
    <t>Lower Boddington Embankment Group</t>
  </si>
  <si>
    <t>1MC07-ASC-CV-FRM-CS07_CL14-000041-ACBOS</t>
  </si>
  <si>
    <t>1MC07-CEK-IM-DAT-CS07_CL14-600090</t>
  </si>
  <si>
    <t>ACBOS workflow is not completed, send back on 14-Aug-2024</t>
  </si>
  <si>
    <t>Com_Type issus and other 0's. Send back on 16-Aug- 2024</t>
  </si>
  <si>
    <t>HS2-00002CT4M</t>
  </si>
  <si>
    <t>C2.L.19 Catchment</t>
  </si>
  <si>
    <t>1MC06-ASC-DR-FRM-CS03_CL17-000003-ACBOS</t>
  </si>
  <si>
    <t>1MC06-CEK-IM-DAT-CS03_CL17-600010</t>
  </si>
  <si>
    <t>HS2-00002EKX6</t>
  </si>
  <si>
    <t>Risborough Road Ecological Mitigation Site (A)</t>
  </si>
  <si>
    <t>1MC06-ASC-EV-FRM-CS03_CL17-000002-ACBOS</t>
  </si>
  <si>
    <t>1MC06-CEK-IM-DAT-CS03_CL17-600122</t>
  </si>
  <si>
    <t>PND Uniclass withdrawn - sent back 14-Aug-24</t>
  </si>
  <si>
    <t>revised 20-aug-24</t>
  </si>
  <si>
    <t>HS2-00002EKX5</t>
  </si>
  <si>
    <t>Risborough Road Ecological Mitigation Site (B)</t>
  </si>
  <si>
    <t>1MC06-ASC-EV-FRM-CS03_CL17-000004-ACBOS</t>
  </si>
  <si>
    <t>1MC06-CEK-IM-DAT-CS03_CL17-600123</t>
  </si>
  <si>
    <t>2d and point Environmental assets in Smartforms not icluded in modelled dataset.  - sent back for clarification. - 13-Aug-24.</t>
  </si>
  <si>
    <t>Withdrawn Uniclass issue - sent back 15-Aug-24</t>
  </si>
  <si>
    <t>HS2-00002ZPP6</t>
  </si>
  <si>
    <t>Stoke Mandeville South Embankment Flood Compensation Area - 2R</t>
  </si>
  <si>
    <t>1MC06-ASC-DR-FRM-CS03_CL17-000076-ACBOS</t>
  </si>
  <si>
    <t>1MC06-CEK-IM-DAT-CS03_CL17-600124</t>
  </si>
  <si>
    <t>GFL &amp; PND Uniclass withdrawn - Sent back 14-Aug-24</t>
  </si>
  <si>
    <t>HS2-00003E24P</t>
  </si>
  <si>
    <t>Stoke Mandeville South Embankment Flood Compensation Area - 2L</t>
  </si>
  <si>
    <t>1MC06-ASC-DR-FRM-CS03_CL17-000075-ACBOS</t>
  </si>
  <si>
    <t>1MC06-CEK-IM-DAT-CS03_CL17-600125</t>
  </si>
  <si>
    <t>HS2-00003E24R</t>
  </si>
  <si>
    <t>Stoke Mandeville South Embankment Flood Compensation Area – 3R</t>
  </si>
  <si>
    <t>1MC06-ASC-DR-FRM-CS03_CL17-000077-ACBOS</t>
  </si>
  <si>
    <t>1MC06-CEK-IM-DAT-CS03_CL17-600126</t>
  </si>
  <si>
    <t>Old schema - sent back - 13-Aug-24</t>
  </si>
  <si>
    <t>HS2-00003CPYM</t>
  </si>
  <si>
    <t>SWBMS HS2 NR Fence</t>
  </si>
  <si>
    <t>1MC06-CEK-CV-FRM-CS05-600003</t>
  </si>
  <si>
    <t>1MC06-CEK-IM-DAT-CS05-600181</t>
  </si>
  <si>
    <t>MPDT file format and blank cells issue , send back to team on 13 Aug 24.</t>
  </si>
  <si>
    <t>OSGB coordinate tolerance issue , send back to team on 22-Aug-24.</t>
  </si>
  <si>
    <t>Still OSGB coordinate tolerance issue , send back to team on 28-Aug-24.</t>
  </si>
  <si>
    <t>HS2-00002VK43</t>
  </si>
  <si>
    <t>P-RAI-0724 Ditch Crossing MAS</t>
  </si>
  <si>
    <t>1MC06-CEK-CV-FRM-CS05-000055</t>
  </si>
  <si>
    <t xml:space="preserve">1MC06-CEK-IM-DAT-CS05-600189 </t>
  </si>
  <si>
    <t>Most of the Columns are left blank. Send back to team on 13 -Aug -24.</t>
  </si>
  <si>
    <t>14 -Aug -24.</t>
  </si>
  <si>
    <t>Fowler, Alex &lt;alex.fowler@arcadis.com&gt;</t>
  </si>
  <si>
    <t>HS2-00002VK42</t>
  </si>
  <si>
    <t>P-RAI-0725 Ditch Crossing MAS</t>
  </si>
  <si>
    <t>1MC06-CEK-CV-FRM-CS05-000056</t>
  </si>
  <si>
    <t xml:space="preserve"> 22-Aug-24.</t>
  </si>
  <si>
    <t xml:space="preserve">1MC06-CEK-IM-DAT-CS05-600190 </t>
  </si>
  <si>
    <t>OSGB coordinate tolerance issue , send back to team on 21-Aug-24.</t>
  </si>
  <si>
    <t>HS2-00003H6PF</t>
  </si>
  <si>
    <t xml:space="preserve">P-RAI-0724 Ditch Pedestrian Crossing </t>
  </si>
  <si>
    <t>1MC06-CEK-CV-FRM-CS05-000057</t>
  </si>
  <si>
    <t xml:space="preserve">1MC06-CEK-IM-DAT-CS05-600222 </t>
  </si>
  <si>
    <t>Withdrawn Uniclass used. 
Insitu / precast conflicting data
2 UAID with incorrect codes
Ss_30_16_10_16 - sent back - 15-Aug-24</t>
  </si>
  <si>
    <t>revised 20-Aug-24</t>
  </si>
  <si>
    <t>HS2-000031247</t>
  </si>
  <si>
    <t>Footpath QUA/26 Diversion Crossing 2 (HS2)</t>
  </si>
  <si>
    <t>1MC06-CEK-CV-FRM-CS05-000049</t>
  </si>
  <si>
    <t xml:space="preserve">1MC06-CEK-IM-DAT-CS05-600203 </t>
  </si>
  <si>
    <t>2 UAID with incorrect codes - sent back 15-Aug-24</t>
  </si>
  <si>
    <t>HS2-00002VK3X</t>
  </si>
  <si>
    <t>Doddershall 4 Culvert Headwall MAS (HS2)</t>
  </si>
  <si>
    <t>1MC06-CEK-CV-FRM-CS05-000050</t>
  </si>
  <si>
    <t xml:space="preserve">1MC06-CEK-IM-DAT-CS05-600198 </t>
  </si>
  <si>
    <t>Withdrawn Uniclass used. 
2 UAID with incorrect codes
Ss_30_16_10_16 - sent back - 15-Aug-24</t>
  </si>
  <si>
    <t>HS2-00002Z6NL</t>
  </si>
  <si>
    <t>Doddershall 1 Crossing MAS</t>
  </si>
  <si>
    <t>1MC06-CEK-CV-FRM-CS05-000051</t>
  </si>
  <si>
    <t xml:space="preserve">1MC06-CEK-IM-DAT-CS05-600186 </t>
  </si>
  <si>
    <t>Non integer values
2 UAID with incorrect codes
Ss_30_16_10_16 - sent back - 15-Aug-24</t>
  </si>
  <si>
    <t>HS2-00002CT54</t>
  </si>
  <si>
    <t>Aylesbury South Cutting Noise Barrier Line</t>
  </si>
  <si>
    <t>1MC06-CEK-CV-FRM-CS04_CL18-000001</t>
  </si>
  <si>
    <t>1MC06-CEK-IM-DAT-CS04_CL18-600066</t>
  </si>
  <si>
    <t>Identical chainages, Many missing attributes for Com_RfrncNmbr, NetVolume etc. - sent back 9-Aug-24</t>
  </si>
  <si>
    <t>EmbdddLngth data type  issue, and other queries sent on 22-Aug-2024</t>
  </si>
  <si>
    <t>Start Chainage &gt; End Chainage , sent back on 29-Aug-2024</t>
  </si>
  <si>
    <t>HS2-00002CT5B</t>
  </si>
  <si>
    <t xml:space="preserve">Aylesbury Embankment Noise Barrier Line	</t>
  </si>
  <si>
    <t>1MC06-CEK-CV-FRM-CS04_CL18-000002</t>
  </si>
  <si>
    <t>1MC06-CEK-IM-DAT-CS04_CL18-600019</t>
  </si>
  <si>
    <t>Start Chainage &gt; End Chainage , sent back on 30-Aug-2024 during REVIEW</t>
  </si>
  <si>
    <t>HS2-00002CT5J</t>
  </si>
  <si>
    <t>Aylesbury North Cutting Noise Barrier Line</t>
  </si>
  <si>
    <t>1MC06-CEK-CV-FRM-CS04_CL18-000003</t>
  </si>
  <si>
    <t>1MC06-CEK-IM-DAT-CS04_CL18-600034</t>
  </si>
  <si>
    <t>HS2-00002CT5R</t>
  </si>
  <si>
    <t>Oxford Road Embankment Noise Barrier Line</t>
  </si>
  <si>
    <t>1MC06-CEK-CV-FRM-CS04_CL19-000001</t>
  </si>
  <si>
    <t>1MC06-CEK-IM-DAT-CS04_CL19-600029</t>
  </si>
  <si>
    <t>HS2-00002CT5V</t>
  </si>
  <si>
    <t xml:space="preserve">Whaddon Hill Cutting Noise Barrier Line	</t>
  </si>
  <si>
    <t>1MC06-CEK-CV-FRM-CS04_CL19-000002</t>
  </si>
  <si>
    <t>1MC06-CEK-IM-DAT-CS04_CL19-600038</t>
  </si>
  <si>
    <t>OSGB Issues, sent back on 29-Aug-2024</t>
  </si>
  <si>
    <t>HS2-00002CT5Y</t>
  </si>
  <si>
    <t>Thame Valley South Embankment Noise Barrier Line</t>
  </si>
  <si>
    <t>1MC06-CEK-CV-FRM-CS04_CL19-000050</t>
  </si>
  <si>
    <t>1MC06-CEK-IM-DAT-CS04_CL19-600040</t>
  </si>
  <si>
    <t>EmbdddLgnth to be Integer value. Sent back 21-Aug-24</t>
  </si>
  <si>
    <t>HS2-00003B93X</t>
  </si>
  <si>
    <t>Chipping Warden Green Tunnel Access Stair</t>
  </si>
  <si>
    <t>1MC07-ASC-CV-FRM-CS07_CL13-000140 - ACBOS</t>
  </si>
  <si>
    <t>1MC07-CEK-IM-DAT-CS07_CL13-600051</t>
  </si>
  <si>
    <t>HS2-00002TG2Z</t>
  </si>
  <si>
    <t>Highfurlong Brook Embankment</t>
  </si>
  <si>
    <t>1MC07-ASC-CV-FRM-CS07_CL14-000111-ACBOS</t>
  </si>
  <si>
    <t>1MC07-CEK-IM-DAT-CS07_CL14-600193</t>
  </si>
  <si>
    <t>OSGB issues, sent back on 14-Aug-2024</t>
  </si>
  <si>
    <t>Whitethorn Farm Access (SMA 9) Drainage System</t>
  </si>
  <si>
    <t>OSGB issues, uniclass issues send back on 14-Jan-2024</t>
  </si>
  <si>
    <t xml:space="preserve">N, Sudhakara &lt;sudhakara.n@arcadis.com&gt; </t>
  </si>
  <si>
    <t>HS2-00003K2XQ</t>
  </si>
  <si>
    <t>Nash Lee Orchard Culvert Access Stairs</t>
  </si>
  <si>
    <t>1MC06-ASC-CV-FRM-CS03_CL17-000064-ACBOS</t>
  </si>
  <si>
    <t>1MC06-CEK-IM-DAT-CS03_CL17-600137</t>
  </si>
  <si>
    <t xml:space="preserve">Mehta, Jeet &lt;jeet.mehta@arcadis.com&gt; </t>
  </si>
  <si>
    <t>HS2-00002Y8VT</t>
  </si>
  <si>
    <t>East West Rail Overbridge Maintenance Access Point Staircase Downmain Ch80070</t>
  </si>
  <si>
    <t>1MC06-ASC-CV-FRM-CS06_CL09-000056-ACBOS</t>
  </si>
  <si>
    <t>1MC06-CEK-IM-DAT-CS06_CL09-600345</t>
  </si>
  <si>
    <t xml:space="preserve">Wong, Ka Ho &lt;Isaac.wong@arcadis.com&gt; </t>
  </si>
  <si>
    <t>HS2-00002YXB6</t>
  </si>
  <si>
    <t>Shepherds Furze Culvert Emergency Access Point Staircase Downmain Ch79340</t>
  </si>
  <si>
    <t>1MC06-ASC-CV-FRM-CS06_CL09-000069-ACBOS</t>
  </si>
  <si>
    <t>1MC06-CEK-IM-DAT-CS06_CL09-600340</t>
  </si>
  <si>
    <t>HS2-00003D9CF</t>
  </si>
  <si>
    <t>IMD West Culvert Access staircase Downmain Ch99674 OXD Line</t>
  </si>
  <si>
    <t>1MC06-ASC-CV-FRM-CS06_CL09-000093-ACBOS</t>
  </si>
  <si>
    <t>1MC06-CEK-IM-DAT-CS06_CL09-600337</t>
  </si>
  <si>
    <t>HS2-00002YPE6</t>
  </si>
  <si>
    <t>Calvert Green Overbridge Maintenance Access Point Staircase Downmain Ch78400</t>
  </si>
  <si>
    <t>1MC06-ASC-CV-FRM-CS06_CL09-000058-ACBOS</t>
  </si>
  <si>
    <t>1MC06-CEK-IM-DAT-CS06_CL09-600343</t>
  </si>
  <si>
    <t>HS2-00002Y8VS</t>
  </si>
  <si>
    <t>School Hill Green Overbridge Maintenance Access Point Staircase Downmain Ch79020</t>
  </si>
  <si>
    <t>1MC06-ASC-CV-FRM-CS06_CL09-000057-ACBOS</t>
  </si>
  <si>
    <t>1MC06-CEK-IM-DAT-CS06_CL09-600346</t>
  </si>
  <si>
    <t>HS2-00003GNA5</t>
  </si>
  <si>
    <t>Calvert Green Overbridge NR Access point Downmain Ch21800</t>
  </si>
  <si>
    <t>1MC06-ASC-CV-FRM-CS06_CL09-000097-ACBOS</t>
  </si>
  <si>
    <t>1MC06-CEK-IM-DAT-CS06_CL09-600335</t>
  </si>
  <si>
    <t>HS2-000035Q91</t>
  </si>
  <si>
    <t>Oxford Road Embankment Ditch Slab No.3</t>
  </si>
  <si>
    <t>1MC06-ASC-CV-FRM-CS04_CL19-000058-ACBOS</t>
  </si>
  <si>
    <t>1MC06-CEK-IM-DAT-CS04_CL19-600080</t>
  </si>
  <si>
    <t>Greatworth Green Tunnel North Portal Building Telecoms</t>
  </si>
  <si>
    <t>HS2-00002TMF5</t>
  </si>
  <si>
    <t>Greatworth Green Tunnel North Portal Building Fire-fighting Water</t>
  </si>
  <si>
    <t>1MC07-ASC-UT-FRM-CS07_CL25-000071-ACBOS</t>
  </si>
  <si>
    <t>1MC07-CEK-IM-DAT-CS07_CL25-600049</t>
  </si>
  <si>
    <t>HS2-000031GXP</t>
  </si>
  <si>
    <t>ELL 20 Ditch Slab No.1</t>
  </si>
  <si>
    <t>1MC06-ASC-CV-FRM-CS03_CL17-000045-ACBOS</t>
  </si>
  <si>
    <t>1MC06-CEK-IM-DAT-CS03_CL17-600116</t>
  </si>
  <si>
    <t>Tilici, Andreea &lt;andreea.tilici@arcadis.com&gt;</t>
  </si>
  <si>
    <t>HS2-000031GXK</t>
  </si>
  <si>
    <t>Nash Lee Orchard Ditch Slab No.1</t>
  </si>
  <si>
    <t>1MC06-ASC-CV-FRM-CS03_CL17-000038-ACBOS</t>
  </si>
  <si>
    <t>1MC06-CEK-IM-DAT-CS03_CL17-600120</t>
  </si>
  <si>
    <t>UAID_3 in ABT does not match Smartforms.  Sent back 14-Aug-24.</t>
  </si>
  <si>
    <t>Revise 19-Aug-24</t>
  </si>
  <si>
    <t>HS2-000031GXL</t>
  </si>
  <si>
    <t>Nash Lee Orchard Ditch Slab No.2</t>
  </si>
  <si>
    <t>1MC06-ASC-CV-FRM-CS03_CL17-000039-ACBOS</t>
  </si>
  <si>
    <t>1MC06-CEK-IM-DAT-CS03_CL17-600119</t>
  </si>
  <si>
    <t>Coordinates incorrect - sent back 14-Aug-24</t>
  </si>
  <si>
    <t>HS2-000031GXM</t>
  </si>
  <si>
    <t>Nash Lee Orchard Ditch Slab No.3</t>
  </si>
  <si>
    <t>1MC06-ASC-CV-FRM-CS03_CL17-000040-ACBOS</t>
  </si>
  <si>
    <t>1MC06-CEK-IM-DAT-CS03_CL17-600118</t>
  </si>
  <si>
    <t>HS2-000031GXN</t>
  </si>
  <si>
    <t>Nash Lee Orchard Ditch Slab No.4</t>
  </si>
  <si>
    <t>1MC06-ASC-CV-FRM-CS03_CL17-000041-ACBOS</t>
  </si>
  <si>
    <t>1MC06-CEK-IM-DAT-CS03_CL17-600117</t>
  </si>
  <si>
    <t>HS2-00003CPYY</t>
  </si>
  <si>
    <t>Nash Lee Orchard Ditch Slab No.6</t>
  </si>
  <si>
    <t>1MC06-ASC-CV-FRM-CS03_CL17-000056-ACBOS</t>
  </si>
  <si>
    <t>1MC06-CEK-IM-DAT-CS03_CL17-600106</t>
  </si>
  <si>
    <t>HS2-000031GXQ</t>
  </si>
  <si>
    <t>Risborough Road Ditch Slab No.1</t>
  </si>
  <si>
    <t>1MC06-ASC-CV-FRM-CS03_CL17-000046-ACBOS</t>
  </si>
  <si>
    <t>1MC06-CEK-IM-DAT-CS03_CL17-600115</t>
  </si>
  <si>
    <t>HS2-00003CPYX</t>
  </si>
  <si>
    <t>Risborough Road Ditch Slab No.2</t>
  </si>
  <si>
    <t>1MC06-ASC-CV-FRM-CS03_CL17-000058-ACBOS</t>
  </si>
  <si>
    <t>1MC06-CEK-IM-DAT-CS03_CL17-600105</t>
  </si>
  <si>
    <t>HS2-0000325TJ</t>
  </si>
  <si>
    <t>SMA 5 Footpath Ditch Slab No.1</t>
  </si>
  <si>
    <t>1MC06-ASC-CV-FRM-CS03_CL17-000047-ACBOS</t>
  </si>
  <si>
    <t>1MC06-CEK-IM-DAT-CS03_CL17-600114</t>
  </si>
  <si>
    <t>HS2-0000325TK</t>
  </si>
  <si>
    <t>SMA 5 Footpath Ditch Slab No.2</t>
  </si>
  <si>
    <t>1MC06-ASC-CV-FRM-CS03_CL17-000048-ACBOS</t>
  </si>
  <si>
    <t>1MC06-CEK-IM-DAT-CS03_CL17-600113</t>
  </si>
  <si>
    <t>HS2-00003CPYU</t>
  </si>
  <si>
    <t>Stoke House Crossing Ditch Slab No.1</t>
  </si>
  <si>
    <t>1MC06-ASC-CV-FRM-CS03_CL17-000057-ACBOS</t>
  </si>
  <si>
    <t>1MC06-CEK-IM-DAT-CS03_CL17-600111</t>
  </si>
  <si>
    <t>HS2-00002Y0EX</t>
  </si>
  <si>
    <t>Doddershall Access Track Crossing 3</t>
  </si>
  <si>
    <t>1MC06-CEK-CV-FRM-CS05-000052</t>
  </si>
  <si>
    <t xml:space="preserve">1MC06-CEK-IM-DAT-CS05-600289 </t>
  </si>
  <si>
    <t>Non-Integer values. Sent back 15-Aug-24</t>
  </si>
  <si>
    <t>HS2-00002VK4D</t>
  </si>
  <si>
    <t>Doddershall Access Track Crossing 2</t>
  </si>
  <si>
    <t>1MC06-CEK-CV-FRM-CS05-000053</t>
  </si>
  <si>
    <t xml:space="preserve">1MC06-CEK-IM-DAT-CS05-600288 </t>
  </si>
  <si>
    <t>HS2-00002VK3Q</t>
  </si>
  <si>
    <t>Doddershall Access Track Crossing 1</t>
  </si>
  <si>
    <t>1MC06-CEK-CV-FRM-CS05-000054</t>
  </si>
  <si>
    <t>1MC06-CEK-IM-DAT-CS05-600287</t>
  </si>
  <si>
    <t>HS2-00002CTF3</t>
  </si>
  <si>
    <t>Greatworth Green Tunnel North Portal Access Road Retaining Wall 1</t>
  </si>
  <si>
    <t>1MC07-ASC-CV-FRM-CS07_CL25-000004-ACBOS</t>
  </si>
  <si>
    <t>1MC07-CEK-IM-DAT-CS07_CL25-600052</t>
  </si>
  <si>
    <t>Uniclass and other issues, send back on 26-Aug-2024</t>
  </si>
  <si>
    <t xml:space="preserve">Chelsea Ridge &lt;CHRG@COWI.COM&gt; </t>
  </si>
  <si>
    <t>HS2-00003H07F</t>
  </si>
  <si>
    <t>Pond Access Road Staircase Downmain 81175</t>
  </si>
  <si>
    <t>1MC06-ASC-CV-FRM-CS06_CL09-000098-ACBOS</t>
  </si>
  <si>
    <t>1MC06-CEK-IM-DAT-CS06_CL09-600332</t>
  </si>
  <si>
    <t xml:space="preserve"> 0 found in Net volume, send back to team on 26 Aug 24.</t>
  </si>
  <si>
    <t>HS2-00002Y8VU</t>
  </si>
  <si>
    <t>Perry Hill Overbridge Maintenance Access Point Downmain Ch80800</t>
  </si>
  <si>
    <t>1MC06-ASC-CV-FRM-CS06_CL09-000055-ACBOS</t>
  </si>
  <si>
    <t>1MC06-CEK-IM-DAT-CS06_CL09-600344</t>
  </si>
  <si>
    <t>HS2-00003D9CD</t>
  </si>
  <si>
    <t>Perry Hill OB access staircase Upmain Ch80800</t>
  </si>
  <si>
    <t>1MC06-ASC-CV-FRM-CS06_CL09-000092-ACBOS</t>
  </si>
  <si>
    <t>1MC06-CEK-IM-DAT-CS06_CL09-600338</t>
  </si>
  <si>
    <t>HS2-00002BJTN</t>
  </si>
  <si>
    <t>HS2-00002C5T1-Footpath QUA 26 Diversion</t>
  </si>
  <si>
    <t>1MC06-ASC-HW-FRM-CS05-000033-ACBOS</t>
  </si>
  <si>
    <t>P</t>
  </si>
  <si>
    <t>1MC06-CEK-IM-DAT-CS05-600080</t>
  </si>
  <si>
    <t>all Com_typs, all Com_dscrptn, all Sdslp, AnglSlp, some zero value GrossVolume,  1 odd value NetVolume.
Back on 19-Aug-24</t>
  </si>
  <si>
    <t xml:space="preserve">Khan, Sal &lt;sal.khan@arcadis.com&gt; </t>
  </si>
  <si>
    <t>HS2-00003FV0F</t>
  </si>
  <si>
    <t>Greatworth Green Tunnel Access Stairs CH.102.100</t>
  </si>
  <si>
    <t>1MC07-ASC-CV-FRM-CS07_CL25-000136 - ACBOS</t>
  </si>
  <si>
    <t>1MC07-CEK-IM-DAT-CS07_CL25-600076</t>
  </si>
  <si>
    <t>Query sent on various 0's on 25-Aug-2024</t>
  </si>
  <si>
    <t>HS2-00003FV0G</t>
  </si>
  <si>
    <t>Greatworth Green Tunnel Access Stairs CH.104.600</t>
  </si>
  <si>
    <t>1MC07-ASC-CV-FRM-CS07_CL25-000137 - ACBOS</t>
  </si>
  <si>
    <t>1MC07-CEK-IM-DAT-CS07_CL25-600075</t>
  </si>
  <si>
    <t>Sent queries on various 0's on 25-Aug-2024</t>
  </si>
  <si>
    <t>OSGB issues, other issues. Sent back on 27-Aug-2024</t>
  </si>
  <si>
    <t>HS2-00002C5T4-Addison Road Drainage System</t>
  </si>
  <si>
    <t>DsgnLf values are missing .Send back to team on 27 Aug 24.</t>
  </si>
  <si>
    <t>HS2-00003JKXS</t>
  </si>
  <si>
    <t>Bicester Road Embankment No.6 Ditch Slab</t>
  </si>
  <si>
    <t>1MC06-ASC-CV-FRM-CS04_CL20-000082-ACBOS</t>
  </si>
  <si>
    <t>1MC06-CEK-IM-DAT-CS04_CL20-600248</t>
  </si>
  <si>
    <t xml:space="preserve">HS2-00003H07B </t>
  </si>
  <si>
    <t>Whaddon Hill Cutting Ditch Slab No. 1</t>
  </si>
  <si>
    <t>1MC06-ASC-CV-FRM-CS04_CL19-000071-ACBOS</t>
  </si>
  <si>
    <t>1MC06-CEK-IM-DAT-CS04_CL19-600102</t>
  </si>
  <si>
    <t>Carriage return issue in ifc Layer for GSL clas,Send Back to team on 27 Aug 24.</t>
  </si>
  <si>
    <t>trailing spaces &amp; uniclass withdrawn - sent back 20-aug-24</t>
  </si>
  <si>
    <t>DmtrExtr in PPE asset class need update, sent back on 02-Sept-2024</t>
  </si>
  <si>
    <t>SAIHI Thamer &lt;thamer.saihi@setec.com&gt;</t>
  </si>
  <si>
    <t>HS2-00003HWH0</t>
  </si>
  <si>
    <t>Doddershall Embankement Ancillary Earthworks</t>
  </si>
  <si>
    <t>1MC06-ASC-HW-FRM-CS05-000099-ACBOS</t>
  </si>
  <si>
    <t>1MC06-CEK-IM-DAT-CS05-600291</t>
  </si>
  <si>
    <t>OSGB Conversion Issue , Send back to team on 23 Aug 24.</t>
  </si>
  <si>
    <t xml:space="preserve">maya.bowles@arcadis.com&gt; </t>
  </si>
  <si>
    <t>In-complete tagging, sent back on 02-Sept-2024</t>
  </si>
  <si>
    <t xml:space="preserve">thamer.saihi@setec.com&gt; </t>
  </si>
  <si>
    <t>1MC06-CEK-IM-DAT-CS06_CL09-600199</t>
  </si>
  <si>
    <t>Com_type and other issues, send back on 03-Sept-2024</t>
  </si>
  <si>
    <t>AN37 Accommodation Overbridge</t>
  </si>
  <si>
    <t>uniclass_ID issue, sent back on 02-Sept-2024</t>
  </si>
  <si>
    <t>Data type and insitu/pre cast conflict, sent back on 17-Sept-2024</t>
  </si>
  <si>
    <t xml:space="preserve">anamika.puri@wsp.com&gt; </t>
  </si>
  <si>
    <t xml:space="preserve">HS2-000001436 </t>
  </si>
  <si>
    <t>IFC Presenation layer missing, sent back on 03-Sept-2024</t>
  </si>
  <si>
    <t>IFC Presenation layer missing, sent back on 16-Sept-2024</t>
  </si>
  <si>
    <t>Precast vs insitu error, sent back on 23-09-2024</t>
  </si>
  <si>
    <t>Uniclass_ID issue,sent back on 02-Sept-2024</t>
  </si>
  <si>
    <t>Uniclass_ID issue,sent back on 16-Sept-2024</t>
  </si>
  <si>
    <t>213.02-2</t>
  </si>
  <si>
    <t>Civil 3D Solids Model - 071-L1-71800-72370</t>
  </si>
  <si>
    <t>Com_Type is not correct, sent back on 03-Sept-2024</t>
  </si>
  <si>
    <t>HS2-00002U4NE</t>
  </si>
  <si>
    <t xml:space="preserve"> Aston Le Walls Embankment Group</t>
  </si>
  <si>
    <t>1MC07-ASC-CV-FRM-CS07_CL14-000079-ACBOS</t>
  </si>
  <si>
    <t>1MC07-CEK-IM-DAT-CS07_CL14-600112</t>
  </si>
  <si>
    <t>NA found in FtRtng , send back on 06 Sep 24.</t>
  </si>
  <si>
    <t>apoorva.patil@arcadis.com</t>
  </si>
  <si>
    <t>HS2-00002CTES</t>
  </si>
  <si>
    <t>C3.L.20 Catchment</t>
  </si>
  <si>
    <t>1MC07-ASC-DR-FRM-CS07_CL12-000016-ACBOS</t>
  </si>
  <si>
    <t>1MC07-CEK-IM-DAT-CS07_CL12-600032</t>
  </si>
  <si>
    <t>Spacing issue found . Send Back to team on 04 Sep 24.</t>
  </si>
  <si>
    <t>Incorrect com type , send back to team on 6 Sep 24.</t>
  </si>
  <si>
    <t xml:space="preserve">pradeep.s@arcadis.com&gt; </t>
  </si>
  <si>
    <t>HS2-0000386UJ</t>
  </si>
  <si>
    <t>97-SL2 Brackley Embankment Vehicular Bridge - Earthworks Transition</t>
  </si>
  <si>
    <t>1MC07-ASC-BR-FRM-CS07_CL12-000030-ACBOS</t>
  </si>
  <si>
    <t>1MC07-CEK-IM-DAT-CS07_CL12-600282</t>
  </si>
  <si>
    <t>All classes GdMT incomplete. No other issues. Sent back 5-Sep-24</t>
  </si>
  <si>
    <t>ACBOS PCRA is pending, sent back on 09-Sept-2024</t>
  </si>
  <si>
    <t>Uniclass_ID and OSGB issues, sent back on 9-Sept-2024</t>
  </si>
  <si>
    <t xml:space="preserve">deepak.kp@arcadis.com&gt; </t>
  </si>
  <si>
    <t>HS2-00002CTET</t>
  </si>
  <si>
    <t>C3.L.21 Catchment</t>
  </si>
  <si>
    <t>1MC07-ASC-DR-FRM-CS07_CL12-000018-ACBOS</t>
  </si>
  <si>
    <t>1MC07-CEK-IM-DAT-CS07_CL12-600031</t>
  </si>
  <si>
    <t xml:space="preserve">Trailing spaces within Com_Dscrptns in CUT and GFL categories.
1 attribute value for Sdslp in GFL contains text “I in 3” and not “1 in 3”.
Com_Typ for class Pr_65_52_01_02 is incorrect and should not be Pr_65_52_01_02.
sent 5-Sep-24
 </t>
  </si>
  <si>
    <t>revised 6-sep-24</t>
  </si>
  <si>
    <t>HS2-000001318</t>
  </si>
  <si>
    <t>West Street Overbridge</t>
  </si>
  <si>
    <t>1MC06-CEK-BR-FRM-CS06_CL09-000009</t>
  </si>
  <si>
    <t>1MC06-CEK-IM-DAT-CS06_CL09-600152</t>
  </si>
  <si>
    <t>Com_Typs for ZZ-ZZ. DT are asking for mitigation? Discuss with Alex / Partha</t>
  </si>
  <si>
    <t>some integer atts set as reals. 11-sep-24</t>
  </si>
  <si>
    <t>Real numbers to remian for RtndHght</t>
  </si>
  <si>
    <t xml:space="preserve">William.Whyte@arcadis.com&gt; </t>
  </si>
  <si>
    <t>HS2-00002CT93</t>
  </si>
  <si>
    <t>Calvert Cutting Noise Barrier Line</t>
  </si>
  <si>
    <t>1MC06-ASC-CV-FRM-CS06_CL09-000060-ACBOS</t>
  </si>
  <si>
    <t>1MC06-CEK-IM-DAT-CS06_CL09-600277</t>
  </si>
  <si>
    <t>ACBOS PCRA is not done, sent back on 06-Sept-2024</t>
  </si>
  <si>
    <t>HS2-00003JN81</t>
  </si>
  <si>
    <t>Tetchwick Brook Flood Compensation Areas Bund Culvert</t>
  </si>
  <si>
    <t xml:space="preserve">1MC06-ASC-CV-FRM-CS04_CL20-000009 </t>
  </si>
  <si>
    <t xml:space="preserve">1MC06-CEK-IM-DAT-CS04_CL20-600246 </t>
  </si>
  <si>
    <t>Com_Typ &amp; Com_dscrptn incorrect. Sdslp incorrect. Sent back 5-sep-24</t>
  </si>
  <si>
    <t>HS2-000032LLS</t>
  </si>
  <si>
    <t>NR Flood Relief Culvert 1</t>
  </si>
  <si>
    <t>1MC06-CEK-CV-FRM-CS04_CL20-000057</t>
  </si>
  <si>
    <t>1MC06-CEK-IM-DAT-CS04_CL20-600229</t>
  </si>
  <si>
    <t>Com_Typ &amp; Com_dscrptn incorrect. Sdslp incorrect. Sent back 6-sep-24</t>
  </si>
  <si>
    <t>HS2-000032LLT</t>
  </si>
  <si>
    <t xml:space="preserve"> NR Flood Relief Culvert 2</t>
  </si>
  <si>
    <t>1MC06-CEK-CV-FRM-CS04_CL20-000058</t>
  </si>
  <si>
    <t>1MC06-CEK-IM-DAT-CS04_CL20-600230</t>
  </si>
  <si>
    <t>Com_RfrncNmbr "None" missing ,sdslp ,DsgnFlwBss not in LODM prescribed format , Send back on 6 Sep 24.</t>
  </si>
  <si>
    <t xml:space="preserve"> 11 Sep 2024</t>
  </si>
  <si>
    <t>Extra Spacing found in Com_Desc &amp; Uniclass ID , Send back to team on 12 Sep 24.</t>
  </si>
  <si>
    <t>HS2-000032LLU</t>
  </si>
  <si>
    <t>NR Flood Relief Culvert 3</t>
  </si>
  <si>
    <t>1MC06-CEK-CV-FRM-CS04_CL20-000059</t>
  </si>
  <si>
    <t>1MC06-CEK-IM-DAT-CS04_CL20-600231</t>
  </si>
  <si>
    <t>HS2-000032LLV</t>
  </si>
  <si>
    <t xml:space="preserve"> NR Flood Relief Culvert 4</t>
  </si>
  <si>
    <t>1MC06-CEK-CV-FRM-CS04_CL20-000060</t>
  </si>
  <si>
    <t>1MC06-CEK-IM-DAT-CS04_CL20-600232</t>
  </si>
  <si>
    <t>HS2-000032LLW</t>
  </si>
  <si>
    <t>NR Watercourse Culvert</t>
  </si>
  <si>
    <t>1MC06-CEK-CV-FRM-CS04_CL20-000061</t>
  </si>
  <si>
    <t>1MC06-CEK-IM-DAT-CS04_CL20-600228</t>
  </si>
  <si>
    <t xml:space="preserve">Joel.Martin@arcadis.com&gt; </t>
  </si>
  <si>
    <t xml:space="preserve">shreyas.alagundi@arcadis.com&gt; </t>
  </si>
  <si>
    <t>Com_type is not as per guidline,sent back on 06-Sept-2024</t>
  </si>
  <si>
    <t>Again com_Type issues found, sent back on 11-Sept-2024</t>
  </si>
  <si>
    <t>Queries  sent regarding 0's and othe not applicable attributes on 09-Sept-2024</t>
  </si>
  <si>
    <t xml:space="preserve">srinatha.ka@arcadis.com&gt; </t>
  </si>
  <si>
    <t>HS2-00002YPEG</t>
  </si>
  <si>
    <t>GSMR Point 37 Access Road Crossing No. 1</t>
  </si>
  <si>
    <t>1MC06-ASC-CV-FRM-CS06_CL09-000063-ACBOS</t>
  </si>
  <si>
    <t>1MC06-CEK-IM-DAT-CS06_CL09-600341</t>
  </si>
  <si>
    <t>ACBOS PCRA is not done, sent back on 09-Sept-2024</t>
  </si>
  <si>
    <t>Multiple issues, send back on 10-Sept-2024</t>
  </si>
  <si>
    <t>sdslp not in format, sent back on 16-Sept-2024</t>
  </si>
  <si>
    <t xml:space="preserve">mxhn@cowi.com&gt; </t>
  </si>
  <si>
    <t>HS2-00002YPEH</t>
  </si>
  <si>
    <t>GSMR Point 37 Access Road Crossing No. 2</t>
  </si>
  <si>
    <t>1MC06-ASC-CV-FRM-CS06_CL09-000064-ACBOS</t>
  </si>
  <si>
    <t>1MC06-CEK-IM-DAT-CS06_CL09-600342</t>
  </si>
  <si>
    <t>OSGB issue, sdslp format and com_Type issue. Sent back on 16-Sept-2024</t>
  </si>
  <si>
    <t>HS2-00002VK40</t>
  </si>
  <si>
    <t>Shepherds Furze  Watercourse Crossing  MAS</t>
  </si>
  <si>
    <t>1MC06-ASC-CV-FRM-CS06_CL09-000039-ACBOS</t>
  </si>
  <si>
    <t>1MC06-CEK-IM-DAT-CS06_CL09-600347</t>
  </si>
  <si>
    <t>sdslp not in format, osgb issues, sent back on 16-Sept-2024</t>
  </si>
  <si>
    <t>HS2-00003GSJY</t>
  </si>
  <si>
    <t>Shepherds Furze Watercourse Crossing 2 MAS</t>
  </si>
  <si>
    <t>1MC06-ASC-CV-FRM-CS06_CL09-000102-ACBOS</t>
  </si>
  <si>
    <t>1MC06-CEK-IM-DAT-CS06_CL09-600334</t>
  </si>
  <si>
    <t>OSGB and other issues, send back on 10-Sept-2024</t>
  </si>
  <si>
    <t>HS2-00003GSJZ</t>
  </si>
  <si>
    <t>C2.OXD.T.522 Catchment MAS Crossing</t>
  </si>
  <si>
    <t>1MC06-ASC-CV-FRM-CS06_CL09-000101-ACBOS</t>
  </si>
  <si>
    <t>1MC06-CEK-IM-DAT-CS06_CL09-600333</t>
  </si>
  <si>
    <t xml:space="preserve">HS2-00002TUPJ </t>
  </si>
  <si>
    <t>FCC Sidings Telecoms</t>
  </si>
  <si>
    <t>1MC06-ASC-UT-FRM-CS05-000019-ACBOS</t>
  </si>
  <si>
    <t>1MC06-CEK-IM-DAT-CS05-600135</t>
  </si>
  <si>
    <t>Chipping Warden Tunnel South Portal Building</t>
  </si>
  <si>
    <t>1MC07-ASC-CV-FRM-CS07-000002-ACBOS</t>
  </si>
  <si>
    <t>Combined JSON</t>
  </si>
  <si>
    <t>Loaded 1420.</t>
  </si>
  <si>
    <t>Bandi, Venkatesh &lt;venkatesh.bandi@arcadis.com&gt;
Shanmugham, Subbarayan &lt;Subbarayan.Shanmugham@arcadis.com&gt;; Harnett, Toby &lt;toby.harnett@arcadis.com&gt;; Foster, Alex &lt;alex.foster@arcadis.com&gt;; Prasad C N, Hari &lt;hari.prasadcn@arcadis.com&gt;; Prerak Agrawal &lt;pkal@cowi.com&gt;; B S, Shashank &lt;shashank.bs@arcadis.com&gt;; Lade, Vijaya Krishna &lt;vijayakrishna.lade@arcadis.com&gt;; U M, Pavana &lt;pavana.um@arcadis.com&gt;; Maruboyina, Saikumar &lt;saikumar.maruboyina@arcadis.com&gt;; Laxmana, Mahesha &lt;Mahesha.Laxmana@arcadis.com&gt;; J, Akash Mohan &lt;akashmohan.j@arcadis.com&gt;; Reddy Andru, Raghu Vikas &lt;raghuvikas.reddyandru@arcadis.com&gt;; Shukla, Ravi Kumar &lt;ravikumar.shukla@arcadis.com&gt;; Shettigar, Sushmitha &lt;sushmitha.shettigar@arcadis.com&gt;; Andrew Macpherson &lt;a.macpherson@moxonarchitects.com&gt;; Godevenos, Georgios &lt;georgios.godevenos@arcadis.com&gt;; Keeling, Sam &lt;sam.keeling@arcadis.com&gt;</t>
  </si>
  <si>
    <t>1MC07-CEK-CV-FRM-CS07_CL13-000002</t>
  </si>
  <si>
    <t>Loaded 643</t>
  </si>
  <si>
    <t>1MC07-CEK-EL-FRM-CS07_CL13-000001</t>
  </si>
  <si>
    <t>Loaded 1456</t>
  </si>
  <si>
    <t>1MC07-CEK-EL-FRM-CS07_CL13-000002</t>
  </si>
  <si>
    <t>Loaded 192</t>
  </si>
  <si>
    <t>1MC07-CEK-EL-FRM-CS07_CL13-000003</t>
  </si>
  <si>
    <t>loaded 170</t>
  </si>
  <si>
    <t>1MC07-CEK-EL-FRM-CS07_CL13-000004</t>
  </si>
  <si>
    <t>1MC07-CEK-EL-FRM-CS07_CL13-000005</t>
  </si>
  <si>
    <t>1MC07-CEK-FI-FRM-CS07_CL13-000001</t>
  </si>
  <si>
    <t>1MC07-CEK-FI-FRM-CS07_CL13-000003</t>
  </si>
  <si>
    <t>1MC07-CEK-ME-FRM-CS07_CL13-000001</t>
  </si>
  <si>
    <t>1MC07-CEK-RC-FRM-CS07_CL13-000001</t>
  </si>
  <si>
    <t>P8</t>
  </si>
  <si>
    <t>com_type and other issues, sent back 04-Feb-2025</t>
  </si>
  <si>
    <t>ThcknssM set as 100 
PCRA C - Fail
10-feb-24</t>
  </si>
  <si>
    <t>HS2-00002CTEY</t>
  </si>
  <si>
    <t>C3.T.22 Catchment</t>
  </si>
  <si>
    <t>1MC07-ASC-DR-FRM-CS07_CL12-000017-ACBOS</t>
  </si>
  <si>
    <t>1MC07-CEK-IM-DAT-CS07_CL12-600008</t>
  </si>
  <si>
    <t>Com_type issue, send back on 09-Sept-2024</t>
  </si>
  <si>
    <t xml:space="preserve">S, Pradeep &lt;pradeep.s@arcadis.com&gt; </t>
  </si>
  <si>
    <t>HS2-00002NJ07</t>
  </si>
  <si>
    <t>1MC07-CEK-TN-FRM-CS07_CL13-000009</t>
  </si>
  <si>
    <t>1MC07-CEK-IM-DAT-CS07_CL13-600012</t>
  </si>
  <si>
    <t>Multiple issues, sent back on 11-Sept-2024</t>
  </si>
  <si>
    <t>loaded 8-oct-24</t>
  </si>
  <si>
    <t>620 assets</t>
  </si>
  <si>
    <t>1MC07-ASC-TN-PLN-CS07_CL13-000014-ACBOS</t>
  </si>
  <si>
    <t>loaded 9-oct-24</t>
  </si>
  <si>
    <t>40 assets - 660 total</t>
  </si>
  <si>
    <t>1MC07-ASC-TN-FRM-CS07_CL13-000013-ACBOS</t>
  </si>
  <si>
    <t>358 assets - 1018 total</t>
  </si>
  <si>
    <t>UFDR 238.E</t>
  </si>
  <si>
    <t>HS2-000020CKG</t>
  </si>
  <si>
    <t>CNO-124-001</t>
  </si>
  <si>
    <t>1MC07-ASC-UT-FRM-CS07_CL24-000015-ACBOS</t>
  </si>
  <si>
    <t>1MC07-CEK-IM-DAT-CS07_CL24-600064</t>
  </si>
  <si>
    <t>UFDR 205.B</t>
  </si>
  <si>
    <t xml:space="preserve">HS2-000020CET </t>
  </si>
  <si>
    <t xml:space="preserve">CSO-02-1209 </t>
  </si>
  <si>
    <t>1MC06-ASC-UT-FRM-CS04_CL18-000009-ACBOS</t>
  </si>
  <si>
    <t>1MC06-CEK-IM-DAT-CS04_CL18-600047</t>
  </si>
  <si>
    <t xml:space="preserve">HS2-000020CEU </t>
  </si>
  <si>
    <t xml:space="preserve">CSO-02-1210 </t>
  </si>
  <si>
    <t>1MC06-ASC-UT-FRM-CS04_CL18-000010-ACBOS</t>
  </si>
  <si>
    <t>1MC06-CEK-IM-DAT-CS04_CL18-600044</t>
  </si>
  <si>
    <t xml:space="preserve">HS2-00002SXNK </t>
  </si>
  <si>
    <t xml:space="preserve">Aylesbury South UKPN Substation </t>
  </si>
  <si>
    <t>1MC06-ASC-UT-FRM-CS04_CL18-000052-ACBOS</t>
  </si>
  <si>
    <t>1MC06-CEK-IM-DAT-CS04_CL18-600095</t>
  </si>
  <si>
    <t xml:space="preserve">HS2-000020CEQ </t>
  </si>
  <si>
    <t>CSO-02-1208</t>
  </si>
  <si>
    <t>1MC06-ASC-UT-FRM-CS04_CL18-000008-ACBOS</t>
  </si>
  <si>
    <t>1MC06-CEK-IM-DAT-CS04_CL18-600060</t>
  </si>
  <si>
    <t>1MC07-ASC-DR-FRM-CS07_CL23-000013-ACBOS</t>
  </si>
  <si>
    <t>OSGB and other issues, sent back on 12-Sept-2024</t>
  </si>
  <si>
    <t>HghtMn set as 375 metres?? GTXTL set as yes.  Sent back 10-oct-24</t>
  </si>
  <si>
    <t>Uniclass_ID issue, sent back on 17-Sept-2024</t>
  </si>
  <si>
    <t>PCRA - FAIL - P04 in CM_CRT &amp; Chg - 25-Sep-24</t>
  </si>
  <si>
    <t>OSGB issues, sent back on 17-Sept-2024</t>
  </si>
  <si>
    <t>HS2-00003GEER</t>
  </si>
  <si>
    <t>C2.L.65 Catchment Model</t>
  </si>
  <si>
    <t>1MC06-ASC-DR-FRM-CS06_CL09-000112-ACBOS</t>
  </si>
  <si>
    <t>1MC06-CEK-IM-DAT-CS06_CL09-600336</t>
  </si>
  <si>
    <t>Queries  sent regarding 0's and othe not applicable attributes on 11-Sept-2024</t>
  </si>
  <si>
    <t xml:space="preserve">SAIHI Thamer &lt;thamer.saihi@setec.com&gt; </t>
  </si>
  <si>
    <t xml:space="preserve">1MC06-ASC-CV-FRM-CS04_CL19-000069-ACBOS </t>
  </si>
  <si>
    <t>1MC06-ASC-CV-FRM-CS04_CL18-000091-ACBOS</t>
  </si>
  <si>
    <t>Aylesbury North Cutting Access Ditch Slab</t>
  </si>
  <si>
    <t>HS2-00003H078</t>
  </si>
  <si>
    <t>Aylesbury South Cutting Access Ditch Slab No.1</t>
  </si>
  <si>
    <t>1MC06-ASC-CV-FRM-CS04_CL18-000087-ACBOS</t>
  </si>
  <si>
    <t>1MC06-CEK-IM-DAT-CS04_CL18-600159</t>
  </si>
  <si>
    <t>HS2-00003H07C</t>
  </si>
  <si>
    <t>Whaddon Hill Cutting Ditch Slab No. 2</t>
  </si>
  <si>
    <t>1MC06-ASC-CV-FRM-CS04_CL19-000072-ACBOS</t>
  </si>
  <si>
    <t>1MC06-CEK-IM-DAT-CS04_CL19-600101</t>
  </si>
  <si>
    <t>HS2-00003L5EE</t>
  </si>
  <si>
    <t>Ladbroke Grove Farm water supply</t>
  </si>
  <si>
    <t>1MC07-ASC-UT-FRM-CS07_CL24-000077-ACBOS</t>
  </si>
  <si>
    <t>1MC07-CEK-IM-DAT-CS07_CL24-600122</t>
  </si>
  <si>
    <t>HS2-00003AQDH</t>
  </si>
  <si>
    <t>Chipping Warden North Portal - Ditch Crossing 2</t>
  </si>
  <si>
    <t>1MC07-ASC-CV-FRM-CS07_CL13-000018-ACBOS</t>
  </si>
  <si>
    <t>1MC07-CEK-IM-DAT-CS07_CL13-000002</t>
  </si>
  <si>
    <t>sdslp and OSGB isses, sent back on 18-Sept-2024</t>
  </si>
  <si>
    <t>Chakraborty, Ambar &lt;ambar.chakraborty@arcadis.com&gt;</t>
  </si>
  <si>
    <t xml:space="preserve">HS2-000001345 </t>
  </si>
  <si>
    <t>Claydon Road Overbridge</t>
  </si>
  <si>
    <t>1MC07-ASC-BR-FRM-CS07_CL14-000004-ACBOS</t>
  </si>
  <si>
    <t>1MC07-CEK-IM-DAT-CS07_CL14-600059</t>
  </si>
  <si>
    <t>couple of snake grid missing / Sdslp syntax</t>
  </si>
  <si>
    <t>Marshall, Jake &lt;jake.marshall@arcadis.com&gt;</t>
  </si>
  <si>
    <t>HS2-00003124M</t>
  </si>
  <si>
    <t>Chipping Warden Green Tunnel South Portal Mitigation Earthworks</t>
  </si>
  <si>
    <t>1MC07-ASC-GT-FRM-CS07_CL13-000005-ACBOS</t>
  </si>
  <si>
    <t>1MC07-CEK-IM-DAT-CS07_CL13-600053</t>
  </si>
  <si>
    <t>Missing assets, sent back on 19-Sept-2024</t>
  </si>
  <si>
    <t xml:space="preserve">J K, Abhishekgowda &lt;abhishekgowda.jk@arcadis.com&gt; </t>
  </si>
  <si>
    <t>HS2-000035Q9B</t>
  </si>
  <si>
    <t>Chipping Warden Green Tunnel - Edgcote Cutting Transition Zone Earthworks</t>
  </si>
  <si>
    <t>1MC07-ASC-GT-FRM-CS07_CL26-000012-ACBOS</t>
  </si>
  <si>
    <t>1MC07-CEK-IM-DAT-CS07_CL26-600164</t>
  </si>
  <si>
    <t>Com_type, uniclass Isues, send back on 19-Sept-2024</t>
  </si>
  <si>
    <t>Clarke, Philip &lt;philip.clarke@arcadis.com&gt;</t>
  </si>
  <si>
    <t>HS2-000020NVF</t>
  </si>
  <si>
    <t>Footpath AN13 Extension</t>
  </si>
  <si>
    <t>1MC07-ASC-HW-FRM-CS07_CL25-000030-ACBOS</t>
  </si>
  <si>
    <t>1MC07-CEK-IM-DAT-CS07_CL25-600038</t>
  </si>
  <si>
    <t>Chainge mismatch with SmartForm data. OSGB co-ordinate issues. Send back on 20 Sep 24.</t>
  </si>
  <si>
    <t>OSGB co-ordinate issues. Send back on 26 Sep 24.</t>
  </si>
  <si>
    <t>HS2-00002CTE4</t>
  </si>
  <si>
    <t>Brackley South Cutting Boundary Fences</t>
  </si>
  <si>
    <t>1MC07-ASC-CV-FRM-CS07_CL12-000030-ACBOS</t>
  </si>
  <si>
    <t>1MC07-CEK-IM-DAT-CS07_CL12-600091</t>
  </si>
  <si>
    <t>ACBOS still at WIP; Withdrawn Uniclass, incorrect Com_Typs - sent 17-sep-24</t>
  </si>
  <si>
    <t>ACBOS still at WIP; Withdrawn Uniclass, incorrect Com_Typs - sent 18-sep-24</t>
  </si>
  <si>
    <t>Partha identified some coordinate / legnth anomalies DT to investigate 20-sep-24</t>
  </si>
  <si>
    <t>HS2-00002CTE9</t>
  </si>
  <si>
    <t>Brackley Embankment Boundary Fences</t>
  </si>
  <si>
    <t>1MC07-ASC-CV-FRM-CS07_CL12-000028-ACBOS</t>
  </si>
  <si>
    <t>1MC07-CEK-IM-DAT-CS07_CL12-600146</t>
  </si>
  <si>
    <t>Partha discovered OS cordinate / IFC mismatch. 19-sep-24</t>
  </si>
  <si>
    <t>resolved 19-sep-24</t>
  </si>
  <si>
    <t>Snakegrid conversion now has issues on 2 items. Sent back 19-sep-24</t>
  </si>
  <si>
    <t>HS2-00002CTEB</t>
  </si>
  <si>
    <t>Brackley Embankment Security Fences</t>
  </si>
  <si>
    <t>1MC07-ASC-CV-FRM-CS07_CL12-000035-ACBOS</t>
  </si>
  <si>
    <t>1MC07-CEK-IM-DAT-CS07_CL12-600140</t>
  </si>
  <si>
    <t>Fence Length anomalies identfied reprocess 24-Sep-24</t>
  </si>
  <si>
    <t>HS2-00002BVK1</t>
  </si>
  <si>
    <t>Brackley North Cutting Security Fences</t>
  </si>
  <si>
    <t>1MC07-ASC-CV-FRM-CS07_CL12-000036-ACBOS</t>
  </si>
  <si>
    <t>1MC07-CEK-IM-DAT-CS07_CL12-600151</t>
  </si>
  <si>
    <t>HS2-00002CQQK</t>
  </si>
  <si>
    <t>Brackley North Cutting Boundary Fences</t>
  </si>
  <si>
    <t>1MC07-ASC-CV-FRM-CS07_CL12-000029-ACBOS</t>
  </si>
  <si>
    <t>1MC07-CEK-IM-DAT-CS07_CL12-600127</t>
  </si>
  <si>
    <t>Many incomplete cells across all categories - sent back 18-sep-24</t>
  </si>
  <si>
    <t>GdMT attribution icomplete on FND - sent back 19-sep-24</t>
  </si>
  <si>
    <t>HS2-00002CTE6</t>
  </si>
  <si>
    <t>Brackley South Cutting Security Fences</t>
  </si>
  <si>
    <t>1MC07-ASC-CV-FRM-CS07_CL12-000037-ACBOS</t>
  </si>
  <si>
    <t>1MC07-CEK-IM-DAT-CS07_CL12-600093</t>
  </si>
  <si>
    <t>incorrect UAID_2 for all items - sent back 18-sep-24</t>
  </si>
  <si>
    <t>HS2-00002BVHV</t>
  </si>
  <si>
    <t>C2.L.87 Catchment</t>
  </si>
  <si>
    <t>1MC06-ASC-DR-FRM-CS06_CL21-000007-ACBOS</t>
  </si>
  <si>
    <t>1MC06-CEK-IM-DAT-CS06_CL21-600058</t>
  </si>
  <si>
    <t>OSGB and other issues, sent back on 20-Sept-2024</t>
  </si>
  <si>
    <t>HS2-00002CTAX</t>
  </si>
  <si>
    <t>C2.L.86 Catchment</t>
  </si>
  <si>
    <t>1MC06-ASC-DR-FRM-CS06_CL21-000009-ACBOS</t>
  </si>
  <si>
    <t>1MC06-CEK-IM-DAT-CS06_CL10-600001</t>
  </si>
  <si>
    <t>HS2-00002N7WF</t>
  </si>
  <si>
    <t>Barton Hartshorn Embankment-Ancillary Culvert 087-AC2</t>
  </si>
  <si>
    <t>1MC06-ASC-DR-FRM-CS06_CL21-000047-ACBOS</t>
  </si>
  <si>
    <t>1MC06-CEK-IM-DAT-CS06_CL21-600015</t>
  </si>
  <si>
    <t>HS2-00002YUF9</t>
  </si>
  <si>
    <t>Flood Compensation Area-087</t>
  </si>
  <si>
    <t>1MC06-ASC-DR-FRM-CS06_CL21-900060-ACBOS</t>
  </si>
  <si>
    <t>1MC06-CEK-IM-DAT-CS06_CL21-600084</t>
  </si>
  <si>
    <t>HS2-00002EKXU</t>
  </si>
  <si>
    <t>Godington Ecological Mitigation Site (A)</t>
  </si>
  <si>
    <t>1MC06-ASC-EV-FRM-CS06_CL10-000013-ACBOS</t>
  </si>
  <si>
    <t>1MC06-CEK-IM-DAT-CS06_CL10-600116</t>
  </si>
  <si>
    <t>Incomplete ACBOS , sent back on 20-Sept-2024</t>
  </si>
  <si>
    <t>HS2-00003FV0J</t>
  </si>
  <si>
    <t>Godington West Ecological Pond</t>
  </si>
  <si>
    <t>1MC06-ASC-EV-FRM-CS06_CL10-000014-ACBOS</t>
  </si>
  <si>
    <t>1MC06-CEK-IM-DAT-CS06_CL10-600204</t>
  </si>
  <si>
    <t>HS2-0000386UC</t>
  </si>
  <si>
    <t>84-SL1 Godington East Embankment Vehicular Bridge-Earthworks Transition</t>
  </si>
  <si>
    <t>1MC06-ASC-BR-FRM-CS06_CL10-000028-ACBOS</t>
  </si>
  <si>
    <t>1MC06-CEK-IM-DAT-CS06_CL10-600206</t>
  </si>
  <si>
    <t>HS2-00002CTEU</t>
  </si>
  <si>
    <t>Greatworth North Embankment Boundary Perimeter Fence Line</t>
  </si>
  <si>
    <t>1MC07-ASC-CV-FRM-CS07_CL12-000109-ACBOS</t>
  </si>
  <si>
    <t>1MC07-CEK-IM-DAT-CS07_CL12-600034</t>
  </si>
  <si>
    <t>HS2-00002CTEW</t>
  </si>
  <si>
    <t>Greatworth North Embankment Security Fence Line</t>
  </si>
  <si>
    <t>1MC07-ASC-CV-FRM-CS07_CL12-000110-ACBOS</t>
  </si>
  <si>
    <t>1MC07-CEK-IM-DAT-CS07_CL12-600033</t>
  </si>
  <si>
    <t>Deprecated Uniclass Ss_25_14_67_51 found , Send back to team 23 Sep 24.</t>
  </si>
  <si>
    <t>Deprecated Uniclass Ss_25_14_67_51 found , Send back to team 27 Sep 24.</t>
  </si>
  <si>
    <t>HS2-00002CTF0</t>
  </si>
  <si>
    <t>Greatworth North Cutting Boundary Perimeter Fence Line</t>
  </si>
  <si>
    <t>1MC07-ASC-CV-FRM-CS07_CL12-000104-ACBOS</t>
  </si>
  <si>
    <t>1MC07-CEK-IM-DAT-CS07_CL12-600002</t>
  </si>
  <si>
    <t>ComType incorrect for BAS class, Send back to team 23 Sep 24.</t>
  </si>
  <si>
    <t>Multiple ComType for Gate class, Send back to team 23 Sep 24.</t>
  </si>
  <si>
    <t>Spacing Issue with Com_Type , send back to team on 22 Oct 24.</t>
  </si>
  <si>
    <t xml:space="preserve"> 28 Oct 24</t>
  </si>
  <si>
    <t>Smartform record count mismatch issue , send back to team on 29 Oct 24.</t>
  </si>
  <si>
    <t>HS2-00002CTF2</t>
  </si>
  <si>
    <t>Greatworth North Cutting Security Fence Line</t>
  </si>
  <si>
    <t>1MC07-ASC-CV-FRM-CS07_CL12-000108-ACBOS</t>
  </si>
  <si>
    <t>1MC07-CEK-IM-DAT-CS07_CL12-600001</t>
  </si>
  <si>
    <t>HS2-00003CPXZ</t>
  </si>
  <si>
    <t>Brackley South Cutting Planting Plot 1</t>
  </si>
  <si>
    <t>1MC07-ASC-EV-FRM-CS07_CL12-900048</t>
  </si>
  <si>
    <t>1MC07-CEK-IM-DAT-CS07_CL12-600240</t>
  </si>
  <si>
    <t xml:space="preserve">GEORGESCU Tamara &lt;tamara.georgescu@setec.com&gt; </t>
  </si>
  <si>
    <t>HS2-00003CPY0</t>
  </si>
  <si>
    <t>Brackley South Cutting Planting Plot 2</t>
  </si>
  <si>
    <t>1MC07-ASC-EV-FRM-CS07_CL12-900049</t>
  </si>
  <si>
    <t>1MC07-CEK-IM-DAT-CS07_CL12-600241</t>
  </si>
  <si>
    <t>HS2-00003CPY1</t>
  </si>
  <si>
    <t>Brackley South Cutting Planting Plot 3</t>
  </si>
  <si>
    <t>1MC07-ASC-EV-FRM-CS07_CL12-900050</t>
  </si>
  <si>
    <t>1MC07-CEK-IM-DAT-CS07_CL12-600242</t>
  </si>
  <si>
    <t>HS2-00003CPY3</t>
  </si>
  <si>
    <t>Brackley South Cutting Planting Plot 4</t>
  </si>
  <si>
    <t>1MC07-ASC-EV-FRM-CS07_CL12-900051</t>
  </si>
  <si>
    <t>1MC07-CEK-IM-DAT-CS07_CL12-600243</t>
  </si>
  <si>
    <t>HS2-00003CPY4</t>
  </si>
  <si>
    <t>Brackley South Cutting Planting Plot 5</t>
  </si>
  <si>
    <t>1MC07-ASC-EV-FRM-CS07_CL12-900052</t>
  </si>
  <si>
    <t>1MC07-CEK-IM-DAT-CS07_CL12-600244</t>
  </si>
  <si>
    <t>HS2-00003CPY5</t>
  </si>
  <si>
    <t>Brackley South Cutting Planting Plot 6</t>
  </si>
  <si>
    <t>1MC07-ASC-EV-FRM-CS07_CL12-900053</t>
  </si>
  <si>
    <t>1MC07-CEK-IM-DAT-CS07_CL12-600245</t>
  </si>
  <si>
    <t>HS2-00003CPY6</t>
  </si>
  <si>
    <t>Brackley South Cutting Planting Plot 7</t>
  </si>
  <si>
    <t>1MC07-ASC-EV-FRM-CS07_CL12-900054</t>
  </si>
  <si>
    <t>1MC07-CEK-IM-DAT-CS07_CL12-600246</t>
  </si>
  <si>
    <t>HS2-00003CPY8</t>
  </si>
  <si>
    <t>Brackley South Cutting Planting Plot 8</t>
  </si>
  <si>
    <t>1MC07-ASC-EV-FRM-CS07_CL12-900055</t>
  </si>
  <si>
    <t>1MC07-CEK-IM-DAT-CS07_CL12-600247</t>
  </si>
  <si>
    <t>HS2-00003CPY9</t>
  </si>
  <si>
    <t>Brackley South Cutting Planting Plot 9</t>
  </si>
  <si>
    <t>1MC07-ASC-EV-FRM-CS07_CL12-900056</t>
  </si>
  <si>
    <t>1MC07-CEK-IM-DAT-CS07_CL12-600248</t>
  </si>
  <si>
    <t>HS2-00003CPYA</t>
  </si>
  <si>
    <t>Brackley South Cutting Planting Plot 10</t>
  </si>
  <si>
    <t>1MC07-ASC-EV-FRM-CS07_CL12-900057</t>
  </si>
  <si>
    <t>1MC07-CEK-IM-DAT-CS07_CL12-600249</t>
  </si>
  <si>
    <t>HS2-00003CPYC</t>
  </si>
  <si>
    <t>Brackley South Cutting Planting Plot 11</t>
  </si>
  <si>
    <t>1MC07-ASC-EV-FRM-CS07_CL12-900058</t>
  </si>
  <si>
    <t>1MC07-CEK-IM-DAT-CS07_CL12-600250</t>
  </si>
  <si>
    <t>HS2-00003CPYD</t>
  </si>
  <si>
    <t>Brackley South Cutting Planting Plot 12</t>
  </si>
  <si>
    <t>1MC07-ASC-EV-FRM-CS07_CL12-900059</t>
  </si>
  <si>
    <t>1MC07-CEK-IM-DAT-CS07_CL12-600251</t>
  </si>
  <si>
    <t>HS2-00003CPYE</t>
  </si>
  <si>
    <t>Brackley South Cutting Planting Plot 13</t>
  </si>
  <si>
    <t>1MC07-ASC-EV-FRM-CS07_CL12-900060</t>
  </si>
  <si>
    <t>1MC07-CEK-IM-DAT-CS07_CL12-600252</t>
  </si>
  <si>
    <t>HS2-00003CPYF</t>
  </si>
  <si>
    <t>Brackley South Cutting Planting Plot 14</t>
  </si>
  <si>
    <t>1MC07-ASC-EV-FRM-CS07_CL12-900061</t>
  </si>
  <si>
    <t>1MC07-CEK-IM-DAT-CS07_CL12-600253</t>
  </si>
  <si>
    <t>HS2-00003CPYH</t>
  </si>
  <si>
    <t>Brackley South Cutting Planting Plot 15</t>
  </si>
  <si>
    <t>1MC07-ASC-EV-FRM-CS07_CL12-900062</t>
  </si>
  <si>
    <t>1MC07-CEK-IM-DAT-CS07_CL12-600254</t>
  </si>
  <si>
    <t>HS2-00003CPYJ</t>
  </si>
  <si>
    <t>Brackley South Cutting Planting Plot 16</t>
  </si>
  <si>
    <t>1MC07-ASC-EV-FRM-CS07_CL12-900063</t>
  </si>
  <si>
    <t>1MC07-CEK-IM-DAT-CS07_CL12-600255</t>
  </si>
  <si>
    <t>HS2-00003CPXS</t>
  </si>
  <si>
    <t>Brackley Embankment Planting Plot 1</t>
  </si>
  <si>
    <t>1MC07-ASC-EV-FRM-CS07_CL12-900043</t>
  </si>
  <si>
    <t>1MC07-CEK-IM-DAT-CS07_CL12-600224</t>
  </si>
  <si>
    <t>HS2-00003CPXT</t>
  </si>
  <si>
    <t>Brackley Embankment Planting Plot 2</t>
  </si>
  <si>
    <t>1MC07-ASC-EV-FRM-CS07_CL12-900044</t>
  </si>
  <si>
    <t>1MC07-CEK-IM-DAT-CS07_CL12-600225</t>
  </si>
  <si>
    <t>HS2-00003CPXV</t>
  </si>
  <si>
    <t>Brackley Embankment Planting Plot 3</t>
  </si>
  <si>
    <t>1MC07-ASC-EV-FRM-CS07_CL12-900064</t>
  </si>
  <si>
    <t>1MC07-CEK-IM-DAT-CS07_CL12-600226</t>
  </si>
  <si>
    <t>HS2-00003CPXW</t>
  </si>
  <si>
    <t>Brackley Embankment Planting Plot 4</t>
  </si>
  <si>
    <t>1MC07-ASC-EV-FRM-CS07_CL12-900046</t>
  </si>
  <si>
    <t>1MC07-CEK-IM-DAT-CS07_CL12-600227</t>
  </si>
  <si>
    <t>HS2-00003CPXX</t>
  </si>
  <si>
    <t>Brackley Embankment Planting Plot 5</t>
  </si>
  <si>
    <t>1MC07-ASC-EV-FRM-CS07_CL12-900047</t>
  </si>
  <si>
    <t>1MC07-CEK-IM-DAT-CS07_CL12-600228</t>
  </si>
  <si>
    <t>HS2-00003CPXC</t>
  </si>
  <si>
    <t>Brackley North Cutting Planting Plot 1</t>
  </si>
  <si>
    <t>1MC07-ASC-EV-FRM-CS07_CL12-900030</t>
  </si>
  <si>
    <t>1MC07-CEK-IM-DAT-CS07_CL12-600229</t>
  </si>
  <si>
    <t>HS2-00003CPXD</t>
  </si>
  <si>
    <t>Brackley North Cutting Planting Plot 2</t>
  </si>
  <si>
    <t>1MC07-ASC-EV-FRM-CS07_CL12-900031</t>
  </si>
  <si>
    <t>1MC07-CEK-IM-DAT-CS07_CL12-600230</t>
  </si>
  <si>
    <t>HS2-00003CPXF</t>
  </si>
  <si>
    <t>Brackley North Cutting Planting Plot 3</t>
  </si>
  <si>
    <t>1MC07-ASC-EV-FRM-CS07_CL12-900032</t>
  </si>
  <si>
    <t>1MC07-CEK-IM-DAT-CS07_CL12-600231</t>
  </si>
  <si>
    <t>HS2-00003CPXG</t>
  </si>
  <si>
    <t>Brackley North Cutting Planting Plot 4</t>
  </si>
  <si>
    <t>1MC07-ASC-EV-FRM-CS07_CL12-900034</t>
  </si>
  <si>
    <t>1MC07-CEK-IM-DAT-CS07_CL12-600232</t>
  </si>
  <si>
    <t>HS2-00003CPXH</t>
  </si>
  <si>
    <t>Brackley North Cutting Planting Plot 5</t>
  </si>
  <si>
    <t>1MC07-ASC-EV-FRM-CS07_CL12-900035</t>
  </si>
  <si>
    <t>1MC07-CEK-IM-DAT-CS07_CL12-600233</t>
  </si>
  <si>
    <t>HS2-00003CPXJ</t>
  </si>
  <si>
    <t>Brackley North Cutting Planting Plot 6</t>
  </si>
  <si>
    <t>1MC07-ASC-EV-FRM-CS07_CL12-900037</t>
  </si>
  <si>
    <t>1MC07-CEK-IM-DAT-CS07_CL12-600234</t>
  </si>
  <si>
    <t>HS2-00003CPXL</t>
  </si>
  <si>
    <t>Brackley North Cutting Planting Plot 7</t>
  </si>
  <si>
    <t>1MC07-ASC-EV-FRM-CS07_CL12-900038</t>
  </si>
  <si>
    <t>1MC07-CEK-IM-DAT-CS07_CL12-600235</t>
  </si>
  <si>
    <t>HS2-00003CPXM</t>
  </si>
  <si>
    <t>Brackley North Cutting Planting Plot 8</t>
  </si>
  <si>
    <t>1MC07-ASC-EV-FRM-CS07_CL12-900039</t>
  </si>
  <si>
    <t>1MC07-CEK-IM-DAT-CS07_CL12-600236</t>
  </si>
  <si>
    <t>HS2-00003CPXN</t>
  </si>
  <si>
    <t>Brackley North Cutting Planting Plot 9</t>
  </si>
  <si>
    <t>1MC07-ASC-EV-FRM-CS07_CL12-900040</t>
  </si>
  <si>
    <t>1MC07-CEK-IM-DAT-CS07_CL12-600237</t>
  </si>
  <si>
    <t>HS2-00003CPXQ</t>
  </si>
  <si>
    <t>Brackley North Cutting Planting Plot 10</t>
  </si>
  <si>
    <t>1MC07-ASC-EV-FRM-CS07_CL12-900041</t>
  </si>
  <si>
    <t>1MC07-CEK-IM-DAT-CS07_CL12-600238</t>
  </si>
  <si>
    <t>HS2-00003CPXR</t>
  </si>
  <si>
    <t>Brackley North Cutting Planting Plot 11</t>
  </si>
  <si>
    <t>1MC07-ASC-EV-FRM-CS07_CL12-900042</t>
  </si>
  <si>
    <t>1MC07-CEK-IM-DAT-CS07_CL12-600239</t>
  </si>
  <si>
    <t>HS2-00002TGPC</t>
  </si>
  <si>
    <t>Highfurlong Brook Embankment Access Stair</t>
  </si>
  <si>
    <t>1MC07-ASC-CV-FRM-CS07_CL14-000142-ACBOS</t>
  </si>
  <si>
    <t>1MC07-CEK-IM-DAT-CS07_CL14-600034</t>
  </si>
  <si>
    <t>HS2-00003E24L</t>
  </si>
  <si>
    <t>1MC07-ASC-CV-FRM-CS07_CL14-000143-ACBOS</t>
  </si>
  <si>
    <t>1MC07-CEK-IM-DAT-CS07_CL14-600225</t>
  </si>
  <si>
    <t>HS2-000001071</t>
  </si>
  <si>
    <t>Greatworth North Embankment</t>
  </si>
  <si>
    <t>1MC07-ASC-GT-FRM-CS07_CL12-000001-ACBOS</t>
  </si>
  <si>
    <t>1MC07-CEK-IM-DAT-CS07_CL12-600036</t>
  </si>
  <si>
    <t>In situ vs precast error, sent back on 23-Sept-2024</t>
  </si>
  <si>
    <t>HS2-000001363</t>
  </si>
  <si>
    <t>Grove Farm Accommodation Underbridge</t>
  </si>
  <si>
    <t>1MC06-ASC-BR-FRM-CS03_CL06-000003-ACBOS</t>
  </si>
  <si>
    <t>1MC06-CEK-IM-DAT-CS03_CL06-600064</t>
  </si>
  <si>
    <t xml:space="preserve"> L, Surendar &lt;surendar.loganathan@arcadis.com&gt; </t>
  </si>
  <si>
    <t>201.3-2</t>
  </si>
  <si>
    <t>HS2-000001285</t>
  </si>
  <si>
    <t>Footpath TLE 2 Accommodation Overbridge</t>
  </si>
  <si>
    <t>1MC06-CEK-BR-FRM-CS03_CL05-000037</t>
  </si>
  <si>
    <t>1MC06-CEK-IM-DAT-CS03_CL05-600081</t>
  </si>
  <si>
    <t>OS coords fail - many atts set as non integer. Some trailing spaces. Sent back 20-sep-24</t>
  </si>
  <si>
    <t>AngSlp still not integer - 2 components set as WTS. Seeking advice. 27-sep-24</t>
  </si>
  <si>
    <t>duplication of Components on PLC</t>
  </si>
  <si>
    <t xml:space="preserve">Anne Marie Lauritzen &lt;ANL@cowi.com&gt; </t>
  </si>
  <si>
    <t>HS2-00002CTF5</t>
  </si>
  <si>
    <t>Helmdon Road Drainage System</t>
  </si>
  <si>
    <t>1MC07-ASC-DR-FRM-CS07_CL25-000010-ACBOS</t>
  </si>
  <si>
    <t>1MC07-CEK-IM-DAT-CS07_CL25-600006</t>
  </si>
  <si>
    <t>OSGB issues, sent back on 23-Sept-2024</t>
  </si>
  <si>
    <t>HS2-000025B2Q</t>
  </si>
  <si>
    <t>Footpath AE20 &amp; AE21 Reinstatement</t>
  </si>
  <si>
    <t>1MC07-ASC-HW-FRM-CS07_CL13-000013-ACBOS</t>
  </si>
  <si>
    <t>1MC07-CEK-IM-DAT-CS07_CL13-600008</t>
  </si>
  <si>
    <t xml:space="preserve">Trailing space in UAID, sent back on 24-Sept-2024 </t>
  </si>
  <si>
    <t>HS2-00003H5JH</t>
  </si>
  <si>
    <t>Footpath AE12</t>
  </si>
  <si>
    <t>1MC07-ASC-HW-FRM-CS07_CL13-000003-ACBOS</t>
  </si>
  <si>
    <t>1MC07-CEK-IM-DAT-CS07_CL13-600042</t>
  </si>
  <si>
    <t>215.01-2</t>
  </si>
  <si>
    <t>HS2-00002CT80</t>
  </si>
  <si>
    <t>Civil 3D Solids Model - C2.FCC.L.507 Catchment</t>
  </si>
  <si>
    <t>1MC06-ASC-DR-FRM-CS05-000032-ACBOS</t>
  </si>
  <si>
    <t>1MC06-CEK-IM-DAT-CS05-600002</t>
  </si>
  <si>
    <t>Incorrect values in Com_Type &amp;  Sdslp .Send back to team on 24 Sep 24.</t>
  </si>
  <si>
    <t>OSGB co-ordinate issues. Send back on 27 Sep 24.</t>
  </si>
  <si>
    <t>OSGB co-ordinate issues. Send back on 30Sep 24.</t>
  </si>
  <si>
    <t>HS2-000001455</t>
  </si>
  <si>
    <t>Banbury Road O/B</t>
  </si>
  <si>
    <t>1MC07-ASC-BR-FRM-CS07_CL14-000001-ACBOS</t>
  </si>
  <si>
    <t>1MC07-CEK-IM-DAT-CS07_CL14-600017</t>
  </si>
  <si>
    <t>issue with WTS / WPF identified , sent back 24-Sep-24</t>
  </si>
  <si>
    <t>HS2-000025B2D</t>
  </si>
  <si>
    <t>Maintenance Access Road to Pond and MAP (Off Helmdon Road East) and Farm Accommodation Access</t>
  </si>
  <si>
    <t>1MC07-ASC-HW-FRM-CS07_CL25-000025-ACBOS</t>
  </si>
  <si>
    <t>1MC07-CEK-IM-DAT-CS07_CL25-600041</t>
  </si>
  <si>
    <t>OSGB and com_Type issues, send abck on 24-Sept-2024</t>
  </si>
  <si>
    <t>OSGB issues, sent back on 30-Sept-2024</t>
  </si>
  <si>
    <t>HS2-00002CTEZ</t>
  </si>
  <si>
    <t>Greatworth ATS and South Portal Building Access Road (Off Helmdon Road West)</t>
  </si>
  <si>
    <t>1MC07-ASC-HW-FRM-CS07_CL12-000029-ACBOS</t>
  </si>
  <si>
    <t>1MC07-CEK-IM-DAT-CS07_CL12-600005</t>
  </si>
  <si>
    <t xml:space="preserve"> com_Type issues, send abck on 24-Sept-2024</t>
  </si>
  <si>
    <t>1MC06-ASC-EV-REP-CS06_CL10-000001</t>
  </si>
  <si>
    <t>COMBINED JSON</t>
  </si>
  <si>
    <t>Chainage / Osgrid issues - 
sent 26-sep-24</t>
  </si>
  <si>
    <t>combined mteric do not match smartforms ,missing 4 NV-ES-PL-EC
sent 26-sep-24</t>
  </si>
  <si>
    <t>Loaded 8-oct-24</t>
  </si>
  <si>
    <t xml:space="preserve">jrmy@cowi.com </t>
  </si>
  <si>
    <t>HS2-00003JYGS</t>
  </si>
  <si>
    <t>91-SL4 Tibbetts Farm EFATS UTX Slab</t>
  </si>
  <si>
    <t>1MC06-ASC-BR-FRM-CS06_CL21-900012</t>
  </si>
  <si>
    <t>1MC06-CEK-IM-DAT-CS06_CL21-600157</t>
  </si>
  <si>
    <t>HS2-00003JYGT</t>
  </si>
  <si>
    <t>91-SL5 Tibbetts Farm EFATS UTX Slab</t>
  </si>
  <si>
    <t>1MC06-ASC-BR-FRM-CS06_CL21-900013</t>
  </si>
  <si>
    <t>1MC06-CEK-IM-DAT-CS06_CL21-600156</t>
  </si>
  <si>
    <t>HS2-00003JYGU</t>
  </si>
  <si>
    <t>96-SL1 Whitfield ATS UTX Slab</t>
  </si>
  <si>
    <t>1MC07-ASC-BR-FRM-CS07_CL12-900006</t>
  </si>
  <si>
    <t>1MC07-CEK-IM-DAT-CS07_CL12-600300</t>
  </si>
  <si>
    <t>HS2-00003JYGV</t>
  </si>
  <si>
    <t>96-SL2 Whitfield ATS UTX Slab</t>
  </si>
  <si>
    <t>1MC07-ASC-BR-FRM-CS07_CL12-900007</t>
  </si>
  <si>
    <t>1MC07-CEK-IM-DAT-CS07_CL12-600299</t>
  </si>
  <si>
    <t>HS2-00003JYGW</t>
  </si>
  <si>
    <t>97-SL1 Brackley South Cutting GSMR 47 UTX Slab</t>
  </si>
  <si>
    <t>1MC07-ASC-BR-FRM-CS07_CL12-900008</t>
  </si>
  <si>
    <t>1MC07-CEK-IM-DAT-CS07_CL12-600298</t>
  </si>
  <si>
    <t>HS2-00003JYGX</t>
  </si>
  <si>
    <t>97-SL3 Brackley South Cutting GSMR 47 UTX Slab</t>
  </si>
  <si>
    <t>1MC07-ASC-BR-FRM-CS07_CL12-900009</t>
  </si>
  <si>
    <t>1MC07-CEK-IM-DAT-CS07_CL12-600297</t>
  </si>
  <si>
    <t>HS2-000037YLR</t>
  </si>
  <si>
    <t>88-SL1 Barton to Mixbury Cutting Vehicular Bridge</t>
  </si>
  <si>
    <t>1MC06-ASC-BR-FRM-CS06_CL21-900006</t>
  </si>
  <si>
    <t>1MC06-CEK-IM-DAT-CS06_CL21-600154</t>
  </si>
  <si>
    <t>Embedded length format issue send back to team on 30 Sep 24.</t>
  </si>
  <si>
    <t>HS2-000037YLS</t>
  </si>
  <si>
    <t>88-SL2 Barton to Mixbury Cutting Vehicular Slab</t>
  </si>
  <si>
    <t>1MC06-ASC-BR-FRM-CS06_CL21-900005</t>
  </si>
  <si>
    <t>1MC06-CEK-IM-DAT-CS06_CL21-600153</t>
  </si>
  <si>
    <t>HS2-000031EF2</t>
  </si>
  <si>
    <t>92-SL1 Westbury Embankment Pedestrian Slab</t>
  </si>
  <si>
    <t>1MC06-ASC-BR-FRM-CS06_CL22-900003</t>
  </si>
  <si>
    <t>1MC06-CEK-IM-DAT-CS06_CL22-600229</t>
  </si>
  <si>
    <t>Uniclass ID Column BF - incomplete - sent back - 01-10-24</t>
  </si>
  <si>
    <t>HS2-000037YLP</t>
  </si>
  <si>
    <t>87-SL4 Barton to Mixbury Cutting Pedestrian Slab</t>
  </si>
  <si>
    <t>1MC06-ASC-BR-FRM-CS06_CL21-900007</t>
  </si>
  <si>
    <t>1MC06-CEK-IM-DAT-CS06_CL21-600164</t>
  </si>
  <si>
    <t>tiny rebar volume requires clarification. 2-oct-24</t>
  </si>
  <si>
    <t>JSON PW placholder not at WIP.</t>
  </si>
  <si>
    <t>HS2-000037YLT</t>
  </si>
  <si>
    <t>88-SL3 Barton to Mixbury Cutting Pedestrian Slab</t>
  </si>
  <si>
    <t>1MC06-ASC-BR-FRM-CS06_CL21-900003</t>
  </si>
  <si>
    <t>1MC06-CEK-IM-DAT-CS06_CL21-600152</t>
  </si>
  <si>
    <t>HS2-00003JYGN</t>
  </si>
  <si>
    <t>89-SL1 Barton to Mixbury Cutting GSMR 42 UTX Slab</t>
  </si>
  <si>
    <t>1MC06-ASC-BR-FRM-CS06_CL21-900008</t>
  </si>
  <si>
    <t>1MC06-CEK-IM-DAT-CS06_CL21-600158</t>
  </si>
  <si>
    <t>HS2-00003JYGP</t>
  </si>
  <si>
    <t>89-SL2 Barton to Mixbury Cutting GSMR 42 UTX Slab</t>
  </si>
  <si>
    <t>1MC06-ASC-BR-FRM-CS06_CL21-900009</t>
  </si>
  <si>
    <t>1MC06-CEK-IM-DAT-CS06_CL21-600159</t>
  </si>
  <si>
    <t>HS2-00003JYGQ</t>
  </si>
  <si>
    <t>89-SL3 Barton to Mixbury Cutting GSMR 42 UTX Slab</t>
  </si>
  <si>
    <t>1MC06-ASC-BR-FRM-CS06_CL21-900010</t>
  </si>
  <si>
    <t>1MC06-CEK-IM-DAT-CS06_CL21-600160</t>
  </si>
  <si>
    <t>HS2-00003JYGR</t>
  </si>
  <si>
    <t>89-SL4 Barton to Mixbury Cutting GSMR 42 UTX Slab</t>
  </si>
  <si>
    <t>1MC06-ASC-BR-FRM-CS06_CL21-900011</t>
  </si>
  <si>
    <t>1MC06-CEK-IM-DAT-CS06_CL21-600161</t>
  </si>
  <si>
    <t>HS2-000020CH2</t>
  </si>
  <si>
    <t>Featherbed Lane</t>
  </si>
  <si>
    <t>1MC06-ASC-UT-FRM-CS06_CL22-000048-ACBOS</t>
  </si>
  <si>
    <t>1MC06-CEK-IM-DAT-CS06_CL22-600061</t>
  </si>
  <si>
    <t xml:space="preserve">ACBOS PCRA missing, and other queries. Sent back on 27-Sept-2024, </t>
  </si>
  <si>
    <t>Asset name mismatch and PCRA of ACBOS, sent back on 01-Oct-2024</t>
  </si>
  <si>
    <t>1MC06-ASC-IM-DAT-CS06_CL21-600001 - Incorrect JSON placeholder. Replaced 15-oct-24</t>
  </si>
  <si>
    <t xml:space="preserve">Heinen, Richard &lt;richard.heinen@arcadis.com&gt; </t>
  </si>
  <si>
    <t>HS2-00003CPYT</t>
  </si>
  <si>
    <t>Blackgrounds Farm Accommodation Access Road Drainage System</t>
  </si>
  <si>
    <t>1MC07-ASC-DR-FRM-CS07_CL26-000112-ACBOS</t>
  </si>
  <si>
    <t>1MC07-CEK-IM-DAT-CS07_CL26-600165</t>
  </si>
  <si>
    <t>204.0-1</t>
  </si>
  <si>
    <t>HS2-000001287</t>
  </si>
  <si>
    <t>B4009 Nash Lee Road Overbridge</t>
  </si>
  <si>
    <t>1MC06-ASC-BR-FRM-CS03_CL17-000001-ACBOS</t>
  </si>
  <si>
    <t>y</t>
  </si>
  <si>
    <t>1MC06-CEK-IM-DAT-CS03_CL17-600032</t>
  </si>
  <si>
    <t>0's found in Rebar valume &amp; Density , HeightMn etc. Waiting for DT  for confirmation. Send back on 12 Sep 24.</t>
  </si>
  <si>
    <t xml:space="preserve"> 12 Sep 2024</t>
  </si>
  <si>
    <t>Sdslp &amp; AnglSlp incorrect , send back to team on 13 Sep 24.</t>
  </si>
  <si>
    <t>Sdslp set as 1 in 0 - purged in house for speed - DT to update PW file in background.</t>
  </si>
  <si>
    <t>HS2-00002TGP3</t>
  </si>
  <si>
    <t>ACBOS - Lower Boddington Cutting 113-DC2</t>
  </si>
  <si>
    <t>1MC07-ASC-CV-FRM-CS07_CL14-000126-ACBOS</t>
  </si>
  <si>
    <t>1MC07-CEK-IM-DAT-CS07_CL14-600221</t>
  </si>
  <si>
    <t>HS2-00003LAXM</t>
  </si>
  <si>
    <t>ACBOS - Lower Boddington Cutting 113-DC5</t>
  </si>
  <si>
    <t>1MC07-ASC-CV-FRM-CS07_CL14-000128-ACBOS</t>
  </si>
  <si>
    <t>1MC07-CEK-IM-DAT-CS07_CL14-600223</t>
  </si>
  <si>
    <t>Snake grid co-ordinate are identical, sent back on 27-Sept-2024</t>
  </si>
  <si>
    <t>HS2-00003LAXL</t>
  </si>
  <si>
    <t>ACBOS - Lower Boddington Cutting 113-DC3</t>
  </si>
  <si>
    <t>1MC07-ASC-CV-FRM-CS07_CL14-000127-ACBOS</t>
  </si>
  <si>
    <t>1MC07-CEK-IM-DAT-CS07_CL14-600222</t>
  </si>
  <si>
    <t>HS2-000020358</t>
  </si>
  <si>
    <t>Helmdon Road Realignment</t>
  </si>
  <si>
    <t>1MC07-ASC-HW-FRM-CS07_CL25-000019-ACBOS</t>
  </si>
  <si>
    <t>1MC07-CEK-IM-DAT-CS07_CL25-600039</t>
  </si>
  <si>
    <t>MarcoAntonio.Tanseco@arcadis.com</t>
  </si>
  <si>
    <t>OSGB issue &amp; Deprecated uniclass found , send back to team on 07 Oct 24.</t>
  </si>
  <si>
    <t xml:space="preserve"> Deprecated uniclass found , send back to team on 08 Oct 24.</t>
  </si>
  <si>
    <t>HS2-00002CT79</t>
  </si>
  <si>
    <t>Civil 3D Solids - P-MCJ-0725-P-MCJ-0728-P-MCJ-0730</t>
  </si>
  <si>
    <t>1MC06-ASC-DR-FRM-CS06_CL09-000002-ACBOS</t>
  </si>
  <si>
    <t>1MC06-CEK-IM-DAT-CS05-600117</t>
  </si>
  <si>
    <t>Incorrect Com_Type  for Pr_65_52_01_02 .Send Back to team on 08 Oct24.</t>
  </si>
  <si>
    <t>204.4-2</t>
  </si>
  <si>
    <t>HS2-00002CT38</t>
  </si>
  <si>
    <t>Small Dean South Embankment Noise Barrier Line</t>
  </si>
  <si>
    <t>1MC06-CEK-CV-FRM-CS03_CL05-000070</t>
  </si>
  <si>
    <t>1MC06-CEK-IM-DAT-CS03_CL05-600056</t>
  </si>
  <si>
    <t>HS2-00002CT4F</t>
  </si>
  <si>
    <t>Stoke Mandeville Embankment Noise Barrier Line</t>
  </si>
  <si>
    <t>1MC06-CEK-CV-FRM-CS03_CL17-000052</t>
  </si>
  <si>
    <t>1MC06-CEK-IM-DAT-CS03_CL17-600050</t>
  </si>
  <si>
    <t>HS2-00003FV0Q</t>
  </si>
  <si>
    <t>1MC07-ASC-CV-FRM-CS07_CL13-000024-ACBOS</t>
  </si>
  <si>
    <t>1MC07-CEK-IM-DAT-CS07_CL13-600046</t>
  </si>
  <si>
    <t xml:space="preserve">muhammed.afsal@arcadis.com&gt; </t>
  </si>
  <si>
    <t>HS2-00002TTH0</t>
  </si>
  <si>
    <t>Lower Thorpe North Embankment Ditch Crossing</t>
  </si>
  <si>
    <t>1MC07-ASC-CV-FRM-CS07_CL26-000096-ACBOS</t>
  </si>
  <si>
    <t>1MC07-CEK-IM-DAT-CS07_CL26-600169</t>
  </si>
  <si>
    <t>L3 asset count mismatched with EKFB smart form , Send back to team on 14 Oct 24.</t>
  </si>
  <si>
    <t>DT wants to do some changes in the ACBOS and need a week to hold the process.</t>
  </si>
  <si>
    <t>50 - HOLD</t>
  </si>
  <si>
    <t xml:space="preserve">Devender.Mudiraj@arcadis.com&gt; </t>
  </si>
  <si>
    <t>HS2-00002BVKC</t>
  </si>
  <si>
    <t>1MC07-ASC-GT-FRM-CS07_CL12-000016-ACBOS</t>
  </si>
  <si>
    <t>1MC07-CEK-IM-DAT-CS07_CL12-600035</t>
  </si>
  <si>
    <t>ACBOS PCRA missing,sent back on 14-Oct-2024</t>
  </si>
  <si>
    <t>Metrics do  not match smartforms  Design team are retagging 14-Oct-24</t>
  </si>
  <si>
    <t xml:space="preserve">IMD East Watercourse Pedestrian Crossing 1 </t>
  </si>
  <si>
    <t>albin.thambi@arcadis.com</t>
  </si>
  <si>
    <t xml:space="preserve">1MC06-CEK-IM-DAT-CS06_CL09-600209 </t>
  </si>
  <si>
    <t>S`</t>
  </si>
  <si>
    <t>Greatworth North Cutting Landscape Earthworks</t>
  </si>
  <si>
    <t>1MC07-ASC-GT-FRM-CS07_CL12-000017-ACBOS</t>
  </si>
  <si>
    <t>1MC07-CEK-IM-DAT-CS07_CL12-600009</t>
  </si>
  <si>
    <t>OSGB issue , Incorrect UAID . Send back to team on 15 Oct 24.</t>
  </si>
  <si>
    <t>Carriage return issue, send back on 28 Oct 24.</t>
  </si>
  <si>
    <t>HS2-00003LA5E</t>
  </si>
  <si>
    <t>Old Airfield Perimeter Track Drainage System</t>
  </si>
  <si>
    <t>1MC07-ASC-DR-FRM-CS07_CL13-000010-ACBOS</t>
  </si>
  <si>
    <t>1MC07-CEK-IM-DAT-CS07_CL13-600054</t>
  </si>
  <si>
    <t>Carriage return issue in Com_Desc for Cut class,Send Back to team on 16 Oct 24.</t>
  </si>
  <si>
    <t>OSGB and uniclass_ID issues, sent back on 16-Oct-2024</t>
  </si>
  <si>
    <t>GRT Com_Rfrnc missing.</t>
  </si>
  <si>
    <t>HS2-000001309</t>
  </si>
  <si>
    <t>SWBMS 3D Model - Foundations</t>
  </si>
  <si>
    <t>1MC06-CEK-BR-FRM-CS05-600032</t>
  </si>
  <si>
    <t>1MC06-CEK-IM-DAT-CS05-600113</t>
  </si>
  <si>
    <t xml:space="preserve">Bhawna Kathpalia &lt;bhkh@cowi.com&gt; </t>
  </si>
  <si>
    <t>SHWBMS 3D Model - Superstructure</t>
  </si>
  <si>
    <t>1MC06-CEK-BR-FRM-CS05-600033</t>
  </si>
  <si>
    <t xml:space="preserve">Sheephouse Wood Bat Mitigation Structure - Electrical Lightning and Earthing </t>
  </si>
  <si>
    <t>1MC06-CEK-EL-FRM-CS05-000003</t>
  </si>
  <si>
    <t>issue found</t>
  </si>
  <si>
    <t>OSGB issue found , send back to team on 16 Oct 24.</t>
  </si>
  <si>
    <t>HS2-00002EKX8</t>
  </si>
  <si>
    <t>Aylesbury Ecological Mitigation Site (B)</t>
  </si>
  <si>
    <t xml:space="preserve">1MC06-ASC-EV-FRM-CS04_CL18-000007-ACBOS </t>
  </si>
  <si>
    <t>1MC06-CEK-IM-DAT-CS04_CL18-600127</t>
  </si>
  <si>
    <t xml:space="preserve">srinatha.ka@arcadis.com  </t>
  </si>
  <si>
    <t>HS2-00002EKXA</t>
  </si>
  <si>
    <t>Hartwell House Ecological Mitigation Site (A)</t>
  </si>
  <si>
    <t>1MC06-ASC-EV-FRM-CS04_CL19-000004-ACBOS</t>
  </si>
  <si>
    <t>1MC06-CEK-IM-DAT-CS04_CL19-600060</t>
  </si>
  <si>
    <t>HS2-00002EKXB</t>
  </si>
  <si>
    <t>Hartwell House Ecological Mitigation Site (B)</t>
  </si>
  <si>
    <t>1MC06-ASC-EV-FRM-CS04_CL19-000005-ACBOS</t>
  </si>
  <si>
    <t>1MC06-CEK-IM-DAT-CS04_CL19-600061</t>
  </si>
  <si>
    <t>HS2-00003KX2T</t>
  </si>
  <si>
    <t>84-SL5 Godington West Embankment Vehicular Bridge (IDB)</t>
  </si>
  <si>
    <t>1MC06-ASC-BR-FRM-C002-CL10-900003</t>
  </si>
  <si>
    <t>1MC06-CEK-IM-DAT-CS06_CL10-600233</t>
  </si>
  <si>
    <t>HS2-00003KX2U</t>
  </si>
  <si>
    <t>84-SL6 Godington West Embankment Vehicular Bridge (IDB)</t>
  </si>
  <si>
    <t>1MC06-ASC-BR-FRM-C002-CL10-900004</t>
  </si>
  <si>
    <t>1MC06-CEK-IM-DAT-CS06_CL10-600232</t>
  </si>
  <si>
    <t>OS coordinates, withdrawn Uniclass sent back 21-Oct-24</t>
  </si>
  <si>
    <t>Dupliacte UAID_3 in GFL - sent back 22-oct-24</t>
  </si>
  <si>
    <t>revised 23-oct-24</t>
  </si>
  <si>
    <t>nagarathinam.pachaiappann@arcadis.com</t>
  </si>
  <si>
    <t xml:space="preserve">HS2-00002CTB3 </t>
  </si>
  <si>
    <t>Chetwode Cutting Security Fence Line</t>
  </si>
  <si>
    <t>1MC06-ASC-CV-FRM-CS06_CL10-000030-ACBOS</t>
  </si>
  <si>
    <t>1MC06-CEK-IM-DAT-CS06_CL10-600012</t>
  </si>
  <si>
    <t>special character found in one com_Typ
Fixed in house - waiting for PW ACBOS update before issue. 22-oct-24</t>
  </si>
  <si>
    <t>Fence length and GIS +10% disparity - DT imply  GIS data is at fault.</t>
  </si>
  <si>
    <t xml:space="preserve">HS2-00002CTB1 </t>
  </si>
  <si>
    <t>Chetwode Cutting Boundary Perimeter Fence Line</t>
  </si>
  <si>
    <t>1MC06-ASC-CV-FRM-CS06_CL10-000024-ACBOS</t>
  </si>
  <si>
    <t>1MC06-CEK-IM-DAT-CS06_CL10-600007</t>
  </si>
  <si>
    <t>Com_typ send back 21-oct-24</t>
  </si>
  <si>
    <t>revised 21-oct-24</t>
  </si>
  <si>
    <t>BRR com_Typ questioned 22-oct-24</t>
  </si>
  <si>
    <t>revised 22-oct-24</t>
  </si>
  <si>
    <t>HS2-00002CTAT</t>
  </si>
  <si>
    <t>Chetwode Embankment Security Fence Line</t>
  </si>
  <si>
    <t>1MC06-ASC-CV-FRM-CS06_CL10-000031-ACBOS</t>
  </si>
  <si>
    <t>1MC06-CEK-IM-DAT-CS06_CL10-600093</t>
  </si>
  <si>
    <t>HS2-00002CTAR</t>
  </si>
  <si>
    <t>Chetwode Embankment Boundary Perimeter Fence Line</t>
  </si>
  <si>
    <t>1MC06-ASC-CV-FRM-CS06_CL10-000025-ACBOS</t>
  </si>
  <si>
    <t>1MC06-CEK-IM-DAT-CS06_CL10-600092</t>
  </si>
  <si>
    <t>HS2-00002CTAH</t>
  </si>
  <si>
    <t>Godington West Embankment Security Fence Line</t>
  </si>
  <si>
    <t>1MC06-ASC-CV-FRM-CS06_CL10-000034-ACBOS</t>
  </si>
  <si>
    <t>1MC06-CEK-IM-DAT-CS06_CL10-600087</t>
  </si>
  <si>
    <t>HS2-00002CTAF</t>
  </si>
  <si>
    <t>Godington West Embankment Boundary Perimeter Fence Line</t>
  </si>
  <si>
    <t>1MC06-ASC-CV-FRM-CS06_CL10-000027-ACBOS</t>
  </si>
  <si>
    <t>1MC06-CEK-IM-DAT-CS06_CL10-600097</t>
  </si>
  <si>
    <t>CM_Chg &amp; CM_CRT value is missing , send back to team on 21 Oct 24.</t>
  </si>
  <si>
    <t>Com_Type incorrect for BRR send back to team on 22 Oct 24.</t>
  </si>
  <si>
    <t>HS2-00002CTAA</t>
  </si>
  <si>
    <t>Godington East Embankment Security Fence Line</t>
  </si>
  <si>
    <t>1MC06-ASC-CV-FRM-CS06_CL10-000033-ACBOS</t>
  </si>
  <si>
    <t>1MC06-CEK-IM-DAT-CS06_CL10-600100</t>
  </si>
  <si>
    <t>HS2-00002CTA8</t>
  </si>
  <si>
    <t>Godington East Embankment Boundary Perimeter Fence Line</t>
  </si>
  <si>
    <t>1MC06-ASC-CV-FRM-CS06_CL10-000029-ACBOS</t>
  </si>
  <si>
    <t>1MC06-CEK-IM-DAT-CS06_CL10-600098</t>
  </si>
  <si>
    <t>Co-ordinate issues found during REVIEW</t>
  </si>
  <si>
    <t>OSGB conversion issues, sent back on 25-Oct-2024</t>
  </si>
  <si>
    <t xml:space="preserve">HS2-00002CTBB </t>
  </si>
  <si>
    <t>Barton Hartshorn Embankment Security Fence Line</t>
  </si>
  <si>
    <t>1MC06-ASC-CV-FRM-CS06_CL21-000009-ACBOS</t>
  </si>
  <si>
    <t>1MC06-CEK-IM-DAT-CS06_CL21-600063</t>
  </si>
  <si>
    <t xml:space="preserve">HS2-00002CTB9 </t>
  </si>
  <si>
    <t>Barton Hartshorn Embankment Boundary Perimeter Fence Line</t>
  </si>
  <si>
    <t>1MC06-ASC-CV-FRM-CS06_CL21-000006-ACBOS</t>
  </si>
  <si>
    <t>1MC06-CEK-IM-DAT-CS06_CL21-600055</t>
  </si>
  <si>
    <t>HS2-00002CT9Z</t>
  </si>
  <si>
    <t>Cowley Embankment Noise Barrier Line</t>
  </si>
  <si>
    <t>1MC06-ASC-CV-FRM-CS06_CL10-000018-ACBOS</t>
  </si>
  <si>
    <t>1MC06-CEK-IM-DAT-CS06_CL10-600061</t>
  </si>
  <si>
    <t>data type issue, sent back on 22-Oct-2024</t>
  </si>
  <si>
    <t>GOIMARD Thomas &lt;thomas.goimard@setec.com&gt;</t>
  </si>
  <si>
    <t>HS2-00003LH5P</t>
  </si>
  <si>
    <t>Station Road Culvert No.5 and No.16 Headwall Access Stairs Upmain 71825</t>
  </si>
  <si>
    <t>1MC06-ASC-CV-FRM-CS04_CL20-000087-ACBOS</t>
  </si>
  <si>
    <t>1MC06-CEK-IM-DAT-CS04_CL20-600250</t>
  </si>
  <si>
    <t>isaac.wong@arcadis.com</t>
  </si>
  <si>
    <t xml:space="preserve">1MC07-CEK-IM-DAT-CS07_CL12-600036 </t>
  </si>
  <si>
    <t>HS2-00002CTAN</t>
  </si>
  <si>
    <t>C2.L.83 Catchment</t>
  </si>
  <si>
    <t>1MC06-ASC-DR-FRM-CS06_CL10-000028-ACBOS</t>
  </si>
  <si>
    <t>1MC06-CEK-IM-DAT-CS06_CL10-600095</t>
  </si>
  <si>
    <t>HS2-00002Y0AU</t>
  </si>
  <si>
    <t xml:space="preserve"> Chetwode Cutting-Ancillary Culvert 085-AC2</t>
  </si>
  <si>
    <t>1MC06-ASC-DR-FRM-CS06_CL10-000068-ACBOS</t>
  </si>
  <si>
    <t>1MC06-CEK-IM-DAT-CS06_CL10-600131</t>
  </si>
  <si>
    <t>Sdslp set as 0 in 1 - 23-oct-24</t>
  </si>
  <si>
    <t>HS2-00002CT94</t>
  </si>
  <si>
    <t>Calvert Cutting Security Fence Line</t>
  </si>
  <si>
    <t xml:space="preserve">1MC06-ASC-CV-FRM-CS06_CL09-000091-ACBOS </t>
  </si>
  <si>
    <t xml:space="preserve">1MC06-CEK-IM-DAT-CS06_CL09-600193 </t>
  </si>
  <si>
    <t>one incorrect uniclass
Fence length and GIS +40% disparity - sent back 22-oct-24</t>
  </si>
  <si>
    <t>DT have caveats 
23-oct-24</t>
  </si>
  <si>
    <t>HS2-00002CT92</t>
  </si>
  <si>
    <t>Calvert Cutting Boundary Perimeter Fence Line</t>
  </si>
  <si>
    <t xml:space="preserve">1MC06-ASC-CV-FRM-CS06_CL09-000089-ACBOS </t>
  </si>
  <si>
    <t xml:space="preserve">1MC06-CEK-IM-DAT-CS06_CL09-600198 </t>
  </si>
  <si>
    <t>HS2-00002NJ04</t>
  </si>
  <si>
    <t>Greatworth Green Tunnel North Portal</t>
  </si>
  <si>
    <t>1MC07-CEK-TN-FRM-CS07_CL25-000008</t>
  </si>
  <si>
    <t>1MC07-CEK-IM-DAT-CS07_CL25-600024</t>
  </si>
  <si>
    <t xml:space="preserve">635 assets to load </t>
  </si>
  <si>
    <t xml:space="preserve">1MC07-ASC-TN-FRM-CS07_CL25-000009-ACBOS </t>
  </si>
  <si>
    <t xml:space="preserve">33 assets to load </t>
  </si>
  <si>
    <t>1MC07-ASC-TN-FRM-CS07_CL25-000010-ACBOS</t>
  </si>
  <si>
    <t>364 to load</t>
  </si>
  <si>
    <t>214.03-1</t>
  </si>
  <si>
    <t>HS2-00002KRAP</t>
  </si>
  <si>
    <t>Grendon Underwood Embankment Mitigation Earthworks 3D Model</t>
  </si>
  <si>
    <t>1MC06-ASC-GT-FRM-CS05-000022-ACBOS</t>
  </si>
  <si>
    <t>1MC06-CEK-IM-DAT-CS05-600143</t>
  </si>
  <si>
    <t>sent back non integer values for MnmmThcknssmm - 25-Oct-24</t>
  </si>
  <si>
    <t>MnmmThcknssM is now also integer set as 700. - sent back 28-oct-24</t>
  </si>
  <si>
    <t>213.02-1</t>
  </si>
  <si>
    <t>HS2-00002BVGH</t>
  </si>
  <si>
    <t>Doddershal Embankment Mitigation Earthworks 3D Model</t>
  </si>
  <si>
    <t>1MC06-ASC-GT-FRM-CS05-000014-ACBOS</t>
  </si>
  <si>
    <t>1MC06-CEK-IM-DAT-CS05-600101</t>
  </si>
  <si>
    <t>Gtxtl issues and other queries , sent back on 25-Oct-2024</t>
  </si>
  <si>
    <t>sent back, feedback from CHECK stage on 30-Oct-2024</t>
  </si>
  <si>
    <t>HS2-00002CTF6</t>
  </si>
  <si>
    <t>Sulgrave Road Drainage System</t>
  </si>
  <si>
    <t>1MC07-ASC-DR-FRM-CS07_CL25-000003-ACBOS</t>
  </si>
  <si>
    <t>1MC07-CEK-IM-DAT-CS07_CL25-600005</t>
  </si>
  <si>
    <t>DT asking for priority</t>
  </si>
  <si>
    <t>HS2-00002CW0B</t>
  </si>
  <si>
    <t>Sailing Club Access</t>
  </si>
  <si>
    <t>1MC06-ASC-HW-FRM-CS06_CL09-000049-ACBOS</t>
  </si>
  <si>
    <t>1MC06-CEK-IM-DAT-CS06_CL09-600221</t>
  </si>
  <si>
    <t>AnglSlp incorrect in LSS - sent back 28-oct-24</t>
  </si>
  <si>
    <t>MnmmTchknss in LSS incorrect syntax.  7-Nov-24</t>
  </si>
  <si>
    <t xml:space="preserve">Neglur, Harish &lt;Harish.Neglur@arcadis.com&gt; </t>
  </si>
  <si>
    <t>HS2-00003BPJP</t>
  </si>
  <si>
    <t>Godington East Viaduct Planting Plot 1</t>
  </si>
  <si>
    <t>1MC06-ASC-EV-FRM-CS06_CL10-900030</t>
  </si>
  <si>
    <t>1MC06-CEK-IM-DAT-CS06_CL10-600177</t>
  </si>
  <si>
    <t>HS2-00003BPJQ</t>
  </si>
  <si>
    <t>Godington East Viaduct Planting Plot 2</t>
  </si>
  <si>
    <t>1MC06-ASC-EV-FRM-CS06_CL10-900031</t>
  </si>
  <si>
    <t>1MC06-CEK-IM-DAT-CS06_CL10-600178</t>
  </si>
  <si>
    <t>HS2-00003BPJM</t>
  </si>
  <si>
    <t>Godington East Viaduct Planting Plot 3</t>
  </si>
  <si>
    <t>1MC06-ASC-EV-FRM-CS06_CL10-900028</t>
  </si>
  <si>
    <t>1MC06-CEK-IM-DAT-CS06_CL10-600179</t>
  </si>
  <si>
    <t>HS2-00003BPJN</t>
  </si>
  <si>
    <t>Godington East Viaduct Planting Plot 4</t>
  </si>
  <si>
    <t>1MC06-ASC-EV-FRM-CS06_CL10-900029</t>
  </si>
  <si>
    <t>1MC06-CEK-IM-DAT-CS06_CL10-600180</t>
  </si>
  <si>
    <t>HS2-00003BPJK</t>
  </si>
  <si>
    <t>Godington East Embankment Planting Plot 1</t>
  </si>
  <si>
    <t>1MC06-ASC-EV-FRM-CS06_CL10-900026</t>
  </si>
  <si>
    <t>1MC06-CEK-IM-DAT-CS06_CL10-600174</t>
  </si>
  <si>
    <t>HS2-00003BPJL</t>
  </si>
  <si>
    <t>Godington East Embankment Planting Plot 2</t>
  </si>
  <si>
    <t>1MC06-ASC-EV-FRM-CS06_CL10-900027</t>
  </si>
  <si>
    <t>1MC06-CEK-IM-DAT-CS06_CL10-600175</t>
  </si>
  <si>
    <t>HS2-00003BPJJ</t>
  </si>
  <si>
    <t>Godington East Embankment Planting Plot 3</t>
  </si>
  <si>
    <t>1MC06-ASC-EV-FRM-CS06_CL10-900025</t>
  </si>
  <si>
    <t>1MC06-CEK-IM-DAT-CS06_CL10-600176</t>
  </si>
  <si>
    <t>HS2-00003BPK2</t>
  </si>
  <si>
    <t>Chetwode Embankment Planting Plot 1</t>
  </si>
  <si>
    <t>1MC06-ASC-EV-FRM-CS06_CL10-900044</t>
  </si>
  <si>
    <t>1MC06-CEK-IM-DAT-CS06_CL10-600169</t>
  </si>
  <si>
    <t>HS2-00003BPJY</t>
  </si>
  <si>
    <t>Chetwode Embankment Planting Plot 2</t>
  </si>
  <si>
    <t>1MC06-ASC-EV-FRM-CS06_CL10-900045</t>
  </si>
  <si>
    <t>1MC06-CEK-IM-DAT-CS06_CL10-600170</t>
  </si>
  <si>
    <t>HS2-00003BPJZ</t>
  </si>
  <si>
    <t>Chetwode Embankment Planting Plot 3</t>
  </si>
  <si>
    <t>1MC06-ASC-EV-FRM-CS06_CL10-900041</t>
  </si>
  <si>
    <t>1MC06-CEK-IM-DAT-CS06_CL10-600171</t>
  </si>
  <si>
    <t>HS2-00003BPK3</t>
  </si>
  <si>
    <t>Chetwode Embankment Planting Plot 4</t>
  </si>
  <si>
    <t>1MC06-ASC-EV-FRM-CS06_CL10-900046</t>
  </si>
  <si>
    <t>1MC06-CEK-IM-DAT-CS06_CL10-600172</t>
  </si>
  <si>
    <t>HS2-00003BPK0</t>
  </si>
  <si>
    <t>Chetwode Embankment Planting Plot 5</t>
  </si>
  <si>
    <t>1MC06-ASC-EV-FRM-CS06_CL10-900042</t>
  </si>
  <si>
    <t>1MC06-CEK-IM-DAT-CS06_CL10-600173</t>
  </si>
  <si>
    <t>HS2-00003BPK5</t>
  </si>
  <si>
    <t>Chetwode Cutting Planting Plot 1</t>
  </si>
  <si>
    <t>1MC06-ASC-EV-FRM-CS06_CL10-900048</t>
  </si>
  <si>
    <t>1MC06-CEK-IM-DAT-CS06_CL10-600157</t>
  </si>
  <si>
    <t>HS2-00003BPK1</t>
  </si>
  <si>
    <t>Chetwode Cutting Planting Plot 2</t>
  </si>
  <si>
    <t>1MC06-ASC-EV-FRM-CS06_CL10-900043</t>
  </si>
  <si>
    <t>1MC06-CEK-IM-DAT-CS06_CL10-600161</t>
  </si>
  <si>
    <t>HS2-00003BPK8</t>
  </si>
  <si>
    <t>Chetwode Cutting Planting Plot 3</t>
  </si>
  <si>
    <t>1MC06-ASC-EV-FRM-CS06_CL10-900051</t>
  </si>
  <si>
    <t>1MC06-CEK-IM-DAT-CS06_CL10-600162</t>
  </si>
  <si>
    <t>HS2-00003BPKB</t>
  </si>
  <si>
    <t>Chetwode Cutting Planting Plot 4</t>
  </si>
  <si>
    <t>1MC06-ASC-EV-FRM-CS06_CL10-900054</t>
  </si>
  <si>
    <t>1MC06-CEK-IM-DAT-CS06_CL10-600163</t>
  </si>
  <si>
    <t>HS2-00003BPKD</t>
  </si>
  <si>
    <t>Chetwode Cutting Planting Plot 5</t>
  </si>
  <si>
    <t>1MC06-ASC-EV-FRM-CS06_CL10-900056</t>
  </si>
  <si>
    <t>1MC06-CEK-IM-DAT-CS06_CL10-600164</t>
  </si>
  <si>
    <t>HS2-00003BPKE</t>
  </si>
  <si>
    <t>Chetwode Cutting Planting Plot 6</t>
  </si>
  <si>
    <t>1MC06-ASC-EV-FRM-CS06_CL10-900057</t>
  </si>
  <si>
    <t>1MC06-CEK-IM-DAT-CS06_CL10-600165</t>
  </si>
  <si>
    <t>HS2-00003BPK6</t>
  </si>
  <si>
    <t>Chetwode Cutting Planting Plot 7</t>
  </si>
  <si>
    <t>1MC06-ASC-EV-FRM-CS06_CL10-900049</t>
  </si>
  <si>
    <t>1MC06-CEK-IM-DAT-CS06_CL10-600166</t>
  </si>
  <si>
    <t>HS2-00003BPK4</t>
  </si>
  <si>
    <t>Chetwode Cutting Planting Plot 8</t>
  </si>
  <si>
    <t>1MC06-ASC-EV-FRM-CS06_CL10-900047</t>
  </si>
  <si>
    <t>1MC06-CEK-IM-DAT-CS06_CL10-600167</t>
  </si>
  <si>
    <t>HS2-00003BPK9</t>
  </si>
  <si>
    <t>Chetwode Cutting Planting Plot 9</t>
  </si>
  <si>
    <t>1MC06-ASC-EV-FRM-CS06_CL10-900052</t>
  </si>
  <si>
    <t>1MC06-CEK-IM-DAT-CS06_CL10-600168</t>
  </si>
  <si>
    <t>HS2-00003BPK7</t>
  </si>
  <si>
    <t>Chetwode Cutting Planting Plot 10</t>
  </si>
  <si>
    <t>1MC06-ASC-EV-FRM-CS06_CL10-900050</t>
  </si>
  <si>
    <t>1MC06-CEK-IM-DAT-CS06_CL10-600158</t>
  </si>
  <si>
    <t>HS2-00003BPKA</t>
  </si>
  <si>
    <t>Chetwode Cutting Planting Plot 11</t>
  </si>
  <si>
    <t>1MC06-ASC-EV-FRM-CS06_CL10-900053</t>
  </si>
  <si>
    <t>1MC06-CEK-IM-DAT-CS06_CL10-600159</t>
  </si>
  <si>
    <t>supriyan</t>
  </si>
  <si>
    <t>HS2-00003BPKC</t>
  </si>
  <si>
    <t>Chetwode Cutting Planting Plot 12</t>
  </si>
  <si>
    <t>1MC06-ASC-EV-FRM-CS06_CL10-900055</t>
  </si>
  <si>
    <t>1MC06-CEK-IM-DAT-CS06_CL10-600160</t>
  </si>
  <si>
    <t>HS2-00003BPJS</t>
  </si>
  <si>
    <t>Godington West Embankment Planting Plot 1</t>
  </si>
  <si>
    <t>1MC06-ASC-EV-FRM-CS06_CL10-900033</t>
  </si>
  <si>
    <t>1MC06-CEK-IM-DAT-CS06_CL10-600181</t>
  </si>
  <si>
    <t>HS2-00003BPJT</t>
  </si>
  <si>
    <t>Godington West Embankment Planting Plot 2</t>
  </si>
  <si>
    <t>1MC06-ASC-EV-FRM-CS06_CL10-900034</t>
  </si>
  <si>
    <t>1MC06-CEK-IM-DAT-CS06_CL10-600182</t>
  </si>
  <si>
    <t>HS2-00003BPJR</t>
  </si>
  <si>
    <t>Godington West Embankment Planting Plot 3</t>
  </si>
  <si>
    <t>1MC06-ASC-EV-FRM-CS06_CL10-900032</t>
  </si>
  <si>
    <t>1MC06-CEK-IM-DAT-CS06_CL10-600183</t>
  </si>
  <si>
    <t>HS2-00003BPJU</t>
  </si>
  <si>
    <t>Godington West Embankment Planting Plot 4</t>
  </si>
  <si>
    <t>1MC06-ASC-EV-FRM-CS06_CL10-900035</t>
  </si>
  <si>
    <t>1MC06-CEK-IM-DAT-CS06_CL10-600184</t>
  </si>
  <si>
    <t>HS2-00003BPJV</t>
  </si>
  <si>
    <t>Godington West Viaduct Planting Plot 1</t>
  </si>
  <si>
    <t>1MC06-ASC-EV-FRM-CS06_CL10-900037</t>
  </si>
  <si>
    <t>1MC06-CEK-IM-DAT-CS06_CL10-600185</t>
  </si>
  <si>
    <t>HS2-00003BPJX</t>
  </si>
  <si>
    <t>Godington West Viaduct Planting Plot 2</t>
  </si>
  <si>
    <t>1MC06-ASC-EV-FRM-CS06_CL10-900039</t>
  </si>
  <si>
    <t>1MC06-CEK-IM-DAT-CS06_CL10-600186</t>
  </si>
  <si>
    <t>HS2-00003BPJW</t>
  </si>
  <si>
    <t>Godington West Viaduct Planting Plot 3</t>
  </si>
  <si>
    <t>1MC06-ASC-EV-FRM-CS06_CL10-900038</t>
  </si>
  <si>
    <t>1MC06-CEK-IM-DAT-CS06_CL10-600187</t>
  </si>
  <si>
    <t>HS2-00003BPKG</t>
  </si>
  <si>
    <t>Barton Hartshorn Embankment Planting Plot 1</t>
  </si>
  <si>
    <t>1MC06-ASC-EV-FRM-CS06_CL21-900024</t>
  </si>
  <si>
    <t>1MC06-CEK-IM-DAT-CS06_CL21-600132</t>
  </si>
  <si>
    <t>HS2-00003BPKJ</t>
  </si>
  <si>
    <t>Barton Hartshorn Embankment Planting Plot 2</t>
  </si>
  <si>
    <t>1MC06-ASC-EV-FRM-CS06_CL21-900022</t>
  </si>
  <si>
    <t>1MC06-CEK-IM-DAT-CS06_CL21-600109</t>
  </si>
  <si>
    <t>HS2-00003BPKH</t>
  </si>
  <si>
    <t>Barton Hartshorn Embankment Planting Plot 3</t>
  </si>
  <si>
    <t>1MC06-ASC-EV-FRM-CS06_CL21-900021</t>
  </si>
  <si>
    <t>1MC06-CEK-IM-DAT-CS06_CL21-600110</t>
  </si>
  <si>
    <t>HS2-00003BPKF</t>
  </si>
  <si>
    <t>Barton Hartshorn Embankment Planting Plot 4</t>
  </si>
  <si>
    <t>1MC06-ASC-EV-FRM-CS06_CL21-900023</t>
  </si>
  <si>
    <t>1MC06-CEK-IM-DAT-CS06_CL21-600111</t>
  </si>
  <si>
    <t>HS2-00003LGKV</t>
  </si>
  <si>
    <t>H4a VRS Transition Foundation Banbury Road</t>
  </si>
  <si>
    <t>1MC07-ASC-BR-FRM-CS07_CL14-000015-ACBOS</t>
  </si>
  <si>
    <t>1MC07-CEK-IM-DAT-CS07_CL14-600220</t>
  </si>
  <si>
    <t xml:space="preserve">Priority </t>
  </si>
  <si>
    <t>liam.addley@arcadis.com</t>
  </si>
  <si>
    <t>HS2-00002CUCC</t>
  </si>
  <si>
    <t>Banbury Road Drainage System</t>
  </si>
  <si>
    <t>1MC07-ASC-DR-FRM-CS07_CL25-000004-ACBOS</t>
  </si>
  <si>
    <t>1MC07-CEK-IM-DAT-CS07_CL25-600004</t>
  </si>
  <si>
    <t>Greatworth Green Tunnel South Portal Building Electric</t>
  </si>
  <si>
    <t>Com_type issue, sent back on 04-Nov-2024</t>
  </si>
  <si>
    <t>OSGB issues sent back on 06-Nov-2024</t>
  </si>
  <si>
    <t>Anne Marie Lauritzen &lt;ANL@cowi.com&gt;</t>
  </si>
  <si>
    <t>HS2-000035Q9A</t>
  </si>
  <si>
    <t>Footpath AE17</t>
  </si>
  <si>
    <t>1MC07-ASC-HW-FRM-CS07_CL13-000065-ACBOS</t>
  </si>
  <si>
    <t>1MC07-CEK-IM-DAT-CS07_CL13-600037</t>
  </si>
  <si>
    <t>HS2-00003KUMA</t>
  </si>
  <si>
    <t>WAD-3 Sub-station Access Road</t>
  </si>
  <si>
    <t>1MC06-ASC-HW-FRM-CS04_CL20-000055-ACBOS</t>
  </si>
  <si>
    <t>1MC06-CEK-IM-DAT-CS04_CL20-600253</t>
  </si>
  <si>
    <t>OS coordinates.  Sent 14-Nov-24</t>
  </si>
  <si>
    <t>HS2-00003FV0R</t>
  </si>
  <si>
    <t>1MC07-ASC-CV-FRM-CS07_CL26-000108-ACBOS</t>
  </si>
  <si>
    <t>1MC07-CEK-IM-DAT-CS07_CL26-600166</t>
  </si>
  <si>
    <t>Joel.Martin@arcadis.com</t>
  </si>
  <si>
    <t>HS2-000001310</t>
  </si>
  <si>
    <t>Footpath SCL13 Green Overbridge3D Model</t>
  </si>
  <si>
    <t>1MC06-CEK-BR-FRM-CS06_CL09-000007</t>
  </si>
  <si>
    <t>1MC06-CEK-IM-DAT-CS06_CL09-600123</t>
  </si>
  <si>
    <t>HS2-00002TUPF</t>
  </si>
  <si>
    <t>FCC Sidings Electric</t>
  </si>
  <si>
    <t>1MC06-ASC-UT-FRM-CS05-000018-ACBOS</t>
  </si>
  <si>
    <t>1MC06-CEK-IM-DAT-CS05-600132</t>
  </si>
  <si>
    <t xml:space="preserve">HS2-00003KFPT </t>
  </si>
  <si>
    <t>FCC Sidings UKPN 11kV Switch Site</t>
  </si>
  <si>
    <t>1MC06-ASC-UT-FRM-CS05-000039-ACBOS</t>
  </si>
  <si>
    <t>1MC06-CEK-IM-DAT-CS05-600303</t>
  </si>
  <si>
    <t>AssetName_2 incorrect - sent back 29-oct-24</t>
  </si>
  <si>
    <t xml:space="preserve">HS2-00003E24S </t>
  </si>
  <si>
    <t>BBOWT Water Supply</t>
  </si>
  <si>
    <t>1MC06-ASC-UT-FRM-CS05-000040-ACBOS</t>
  </si>
  <si>
    <t>1MC06-CEK-IM-DAT-CS05-600307</t>
  </si>
  <si>
    <t>carriage return in AssetName_3</t>
  </si>
  <si>
    <t xml:space="preserve">HS2-00002YCLK </t>
  </si>
  <si>
    <t>DNO Cabinet to FCC Sidings</t>
  </si>
  <si>
    <t>1MC06-ASC-UT-FRM-CS05-000036-ACBOS</t>
  </si>
  <si>
    <t>1MC06-CEK-IM-DAT-CS05-600302</t>
  </si>
  <si>
    <t>HS2-00002TUPG</t>
  </si>
  <si>
    <t>FCC Sidings Substation</t>
  </si>
  <si>
    <t>1MC06-ASC-UT-FRM-CS05-000015-ACBOS</t>
  </si>
  <si>
    <t>1MC06-CEK-IM-DAT-CS05-600133</t>
  </si>
  <si>
    <t>rework AsseName_2 inhouse due to defined value with trailing space</t>
  </si>
  <si>
    <t>SQL won't load Partham advises leave as is</t>
  </si>
  <si>
    <t xml:space="preserve">HS2-00002TUPH </t>
  </si>
  <si>
    <t>FCC Sidings Water</t>
  </si>
  <si>
    <t>1MC06-ASC-UT-FRM-CS05-000017-ACBOS</t>
  </si>
  <si>
    <t>1MC06-CEK-IM-DAT-CS05-600134</t>
  </si>
  <si>
    <t>HS2-00002Y4JL</t>
  </si>
  <si>
    <t>Brackley South Cutting Radio Compound UTX</t>
  </si>
  <si>
    <t>1MC07-ASC-CV-FRM-CS07_CL12-000101-ACBOS</t>
  </si>
  <si>
    <t>1MC07-CEK-IM-DAT-CS07_CL12-600171</t>
  </si>
  <si>
    <t>HS2-00003D82W</t>
  </si>
  <si>
    <t xml:space="preserve"> Access Stairs 82-ST1</t>
  </si>
  <si>
    <t>1MC06-ASC-CV-FRM-CS06_CL10-900027</t>
  </si>
  <si>
    <t>1MC06-CEK-IM-DAT-CS06_CL10-600189</t>
  </si>
  <si>
    <t>HERVOCHES Guillaume &lt;guillaume.hervoches@setec.com&gt;</t>
  </si>
  <si>
    <t>HS2-00003D82X</t>
  </si>
  <si>
    <t xml:space="preserve"> Access Stairs 82-ST2</t>
  </si>
  <si>
    <t>1MC06-ASC-CV-FRM-CS06_CL10-900026</t>
  </si>
  <si>
    <t>1MC06-CEK-IM-DAT-CS06_CL10-600190</t>
  </si>
  <si>
    <t>HS2-00003D82Y</t>
  </si>
  <si>
    <t>Access Stairs 83-ST1</t>
  </si>
  <si>
    <t>1MC06-ASC-CV-FRM-CS06_CL10-900025</t>
  </si>
  <si>
    <t>1MC06-CEK-IM-DAT-CS06_CL10-600191</t>
  </si>
  <si>
    <t>HS2-00003D82Z</t>
  </si>
  <si>
    <t>Access Stairs 83-ST2</t>
  </si>
  <si>
    <t>1MC06-ASC-CV-FRM-CS06_CL10-900024</t>
  </si>
  <si>
    <t>1MC06-CEK-IM-DAT-CS06_CL10-600192</t>
  </si>
  <si>
    <t>HS2-00003D832</t>
  </si>
  <si>
    <t>Access Stairs 84-ST3</t>
  </si>
  <si>
    <t>1MC06-ASC-CV-FRM-CS06_CL10-900021</t>
  </si>
  <si>
    <t>1MC06-CEK-IM-DAT-CS06_CL10-600195</t>
  </si>
  <si>
    <t>HS2-00003D833</t>
  </si>
  <si>
    <t>Access Stairs 84-ST4</t>
  </si>
  <si>
    <t>1MC06-ASC-CV-FRM-CS06_CL10-900018</t>
  </si>
  <si>
    <t>1MC06-CEK-IM-DAT-CS06_CL10-600196</t>
  </si>
  <si>
    <t>HS2-00003D834</t>
  </si>
  <si>
    <t>Access Stairs 84-ST5</t>
  </si>
  <si>
    <t>1MC06-ASC-CV-FRM-CS06_CL10-900020</t>
  </si>
  <si>
    <t>1MC06-CEK-IM-DAT-CS06_CL10-600197</t>
  </si>
  <si>
    <t>HS2-00003D835</t>
  </si>
  <si>
    <t>Access Stairs 84-ST6</t>
  </si>
  <si>
    <t>1MC06-ASC-CV-FRM-CS06_CL10-900019</t>
  </si>
  <si>
    <t>1MC06-CEK-IM-DAT-CS06_CL10-600198</t>
  </si>
  <si>
    <t>HS2-00003D836</t>
  </si>
  <si>
    <t>Access Stairs 84-ST7</t>
  </si>
  <si>
    <t>1MC06-ASC-CV-FRM-CS06_CL10-900015</t>
  </si>
  <si>
    <t>1MC06-CEK-IM-DAT-CS06_CL10-600199</t>
  </si>
  <si>
    <t>HS2-00003D837</t>
  </si>
  <si>
    <t>Access Stairs 84-ST8</t>
  </si>
  <si>
    <t>1MC06-ASC-CV-FRM-CS06_CL10-900014</t>
  </si>
  <si>
    <t>1MC06-CEK-IM-DAT-CS06_CL10-600200</t>
  </si>
  <si>
    <t>HS2-00003D838</t>
  </si>
  <si>
    <t>Access Stairs 85-ST1</t>
  </si>
  <si>
    <t>1MC06-ASC-CV-FRM-CS06_CL10-900013</t>
  </si>
  <si>
    <t>1MC06-CEK-IM-DAT-CS06_CL10-600201</t>
  </si>
  <si>
    <t>HS2-00003D839</t>
  </si>
  <si>
    <t>Access Stairs 85-ST2</t>
  </si>
  <si>
    <t>1MC06-ASC-CV-FRM-CS06_CL10-900012</t>
  </si>
  <si>
    <t>1MC06-CEK-IM-DAT-CS06_CL10-600202</t>
  </si>
  <si>
    <t>HS2-00003D83A</t>
  </si>
  <si>
    <t>Access Stairs 86-ST1</t>
  </si>
  <si>
    <t>1MC06-ASC-CV-FRM-CS06_CL10-900011</t>
  </si>
  <si>
    <t>1MC06-CEK-IM-DAT-CS06_CL21-600133</t>
  </si>
  <si>
    <t>HS2-00003D83B</t>
  </si>
  <si>
    <t>Access Stairs 86-ST2</t>
  </si>
  <si>
    <t>1MC06-ASC-CV-FRM-CS06_CL10-900010</t>
  </si>
  <si>
    <t>1MC06-CEK-IM-DAT-CS06_CL10-600203</t>
  </si>
  <si>
    <t>HS2-00003D83C</t>
  </si>
  <si>
    <t>Access Stairs 87-ST1</t>
  </si>
  <si>
    <t>1MC06-ASC-CV-FRM-CS06_CL21-900002</t>
  </si>
  <si>
    <t>1MC06-CEK-IM-DAT-CS06_CL21-600134</t>
  </si>
  <si>
    <t>HS2-00003D83D</t>
  </si>
  <si>
    <t>Access Stairs 87-ST2</t>
  </si>
  <si>
    <t>1MC06-ASC-CV-FRM-CS06_CL21-900001</t>
  </si>
  <si>
    <t>1MC06-CEK-IM-DAT-CS06_CL21-600135</t>
  </si>
  <si>
    <t>HS2-00003D83E</t>
  </si>
  <si>
    <t>Access Stairs 88-ST1</t>
  </si>
  <si>
    <t>1MC06-ASC-CV-FRM-CS06_CL21-900011</t>
  </si>
  <si>
    <t>1MC06-CEK-IM-DAT-CS06_CL21-600162</t>
  </si>
  <si>
    <t>HS2-00003D83F</t>
  </si>
  <si>
    <t>Access Stairs 88-ST2</t>
  </si>
  <si>
    <t>1MC06-ASC-CV-FRM-CS06_CL21-900010</t>
  </si>
  <si>
    <t>1MC06-CEK-IM-DAT-CS06_CL21-600136</t>
  </si>
  <si>
    <t>HS2-00003D83G</t>
  </si>
  <si>
    <t>Access Stairs 88-ST3</t>
  </si>
  <si>
    <t>1MC06-ASC-CV-FRM-CS06_CL21-900009</t>
  </si>
  <si>
    <t>1MC06-CEK-IM-DAT-CS06_CL21-600137</t>
  </si>
  <si>
    <t>HS2-00003D83J</t>
  </si>
  <si>
    <t>Access Stairs 89-ST1</t>
  </si>
  <si>
    <t>1MC06-ASC-CV-FRM-CS06_CL21-900008</t>
  </si>
  <si>
    <t>1MC06-CEK-IM-DAT-CS06_CL21-600138</t>
  </si>
  <si>
    <t>HS2-00003D83K</t>
  </si>
  <si>
    <t>Access Stairs 89-ST2</t>
  </si>
  <si>
    <t>1MC06-ASC-CV-FRM-CS06_CL21-900007</t>
  </si>
  <si>
    <t>1MC06-CEK-IM-DAT-CS06_CL21-600139</t>
  </si>
  <si>
    <t>com_Dscrptns incorrect</t>
  </si>
  <si>
    <t>Wrong ifcprsenation layer sent back on 19-Dec-2024</t>
  </si>
  <si>
    <t>HS2-00003D83L</t>
  </si>
  <si>
    <t>Access Stairs 89-ST3</t>
  </si>
  <si>
    <t>1MC06-ASC-CV-FRM-CS06_CL21-900006</t>
  </si>
  <si>
    <t>1MC06-CEK-IM-DAT-CS06_CL21-600140</t>
  </si>
  <si>
    <t>HS2-00003D83M</t>
  </si>
  <si>
    <t>Access Stairs 89-ST4</t>
  </si>
  <si>
    <t>1MC06-ASC-CV-FRM-CS06_CL21-900005</t>
  </si>
  <si>
    <t>1MC06-CEK-IM-DAT-CS06_CL21-600141</t>
  </si>
  <si>
    <t>HS2-00003D83N</t>
  </si>
  <si>
    <t>Access Stairs 90-ST1</t>
  </si>
  <si>
    <t>1MC06-ASC-CV-FRM-CS06_CL21-900004</t>
  </si>
  <si>
    <t>1MC06-CEK-IM-DAT-CS06_CL21-600142</t>
  </si>
  <si>
    <t>HS2-00003D83P</t>
  </si>
  <si>
    <t>Access Stairs 90-ST2</t>
  </si>
  <si>
    <t>1MC06-ASC-CV-FRM-CS06_CL21-900003</t>
  </si>
  <si>
    <t>1MC06-CEK-IM-DAT-CS06_CL21-600143</t>
  </si>
  <si>
    <t>HS2-00003D83Q</t>
  </si>
  <si>
    <t>Access Stairs 91-ST1</t>
  </si>
  <si>
    <t>1MC06-ASC-CV-FRM-CS06_CL22-900008</t>
  </si>
  <si>
    <t>1MC06-CEK-IM-DAT-CS06_CL22-600212</t>
  </si>
  <si>
    <t>HS2-00003D83R</t>
  </si>
  <si>
    <t>Access Stairs 91-ST2</t>
  </si>
  <si>
    <t>1MC06-ASC-CV-FRM-CS06_CL22-900007</t>
  </si>
  <si>
    <t>1MC06-CEK-IM-DAT-CS06_CL22-600214</t>
  </si>
  <si>
    <t>HS2-00003D83S</t>
  </si>
  <si>
    <t>Access Stairs 92-ST3</t>
  </si>
  <si>
    <t>1MC06-ASC-CV-FRM-CS06_CL22-900006</t>
  </si>
  <si>
    <t>1MC06-CEK-IM-DAT-CS06_CL22-600211</t>
  </si>
  <si>
    <t>HS2-00003D83T</t>
  </si>
  <si>
    <t>Access Stairs 92-ST4</t>
  </si>
  <si>
    <t>1MC06-ASC-CV-FRM-CS06_CL22-900005</t>
  </si>
  <si>
    <t>1MC06-CEK-IM-DAT-CS06_CL22-600210</t>
  </si>
  <si>
    <t>HS2-00003D83U</t>
  </si>
  <si>
    <t>Access Stairs 92-ST5</t>
  </si>
  <si>
    <t>1MC06-ASC-CV-FRM-CS06_CL22-900004</t>
  </si>
  <si>
    <t>1MC06-CEK-IM-DAT-CS06_CL22-600175</t>
  </si>
  <si>
    <t>HS2-00003D83V</t>
  </si>
  <si>
    <t>Access Stairs 92-ST6</t>
  </si>
  <si>
    <t>1MC06-ASC-CV-FRM-CS06_CL22-900003</t>
  </si>
  <si>
    <t>1MC06-CEK-IM-DAT-CS06_CL22-600181</t>
  </si>
  <si>
    <t>HS2-00003D84T</t>
  </si>
  <si>
    <t>Access Stairs 94-ST17</t>
  </si>
  <si>
    <t>1MC06-ASC-CV-FRM-CS06_CL22-900002</t>
  </si>
  <si>
    <t>1MC06-CEK-IM-DAT-CS06_CL22-600207</t>
  </si>
  <si>
    <t>HS2-00003D84U</t>
  </si>
  <si>
    <t>Access Stairs 94-ST18</t>
  </si>
  <si>
    <t>1MC06-ASC-CV-FRM-CS06_CL22-900001</t>
  </si>
  <si>
    <t>1MC06-CEK-IM-DAT-CS06_CL22-600208</t>
  </si>
  <si>
    <t>HS2-00003D84Z</t>
  </si>
  <si>
    <t>Access Stairs 95-ST4</t>
  </si>
  <si>
    <t>1MC07-ASC-CV-FRM-CS07_CL12-900003</t>
  </si>
  <si>
    <t>1MC07-CEK-IM-DAT-CS07_CL12-600274</t>
  </si>
  <si>
    <t>HS2-00003D850</t>
  </si>
  <si>
    <t>Access Stairs 95-ST5</t>
  </si>
  <si>
    <t>1MC07-ASC-CV-FRM-CS07_CL12-900002</t>
  </si>
  <si>
    <t>1MC07-CEK-IM-DAT-CS07_CL12-600273</t>
  </si>
  <si>
    <t>HS2-00003D854</t>
  </si>
  <si>
    <t>Access Stairs 97-ST3</t>
  </si>
  <si>
    <t>1MC07-ASC-CV-FRM-C003-CL12-900001</t>
  </si>
  <si>
    <t>1MC07-CEK-IM-DAT-CS07_CL12-600269</t>
  </si>
  <si>
    <t>HS2-00003FV0S</t>
  </si>
  <si>
    <t>Access Stairs 97-ST4</t>
  </si>
  <si>
    <t>1MC07-ASC-CV-FRM-C003-CL12-900002</t>
  </si>
  <si>
    <t>1MC07-CEK-IM-DAT-CS07_CL12-600303</t>
  </si>
  <si>
    <t>HS2-00003D855</t>
  </si>
  <si>
    <t>Access Stair 98-ST1</t>
  </si>
  <si>
    <t>1MC07-ASC-CV-FRM-CS07_CL12-900013</t>
  </si>
  <si>
    <t>1MC07-CEK-IM-DAT-CS07_CL12-600268</t>
  </si>
  <si>
    <t>HS2-00003D857</t>
  </si>
  <si>
    <t>Access Stair 98-ST3</t>
  </si>
  <si>
    <t>1MC07-ASC-CV-FRM-CS07_CL12-900012</t>
  </si>
  <si>
    <t>1MC07-CEK-IM-DAT-CS07_CL12-600266</t>
  </si>
  <si>
    <t>HS2-00003D858</t>
  </si>
  <si>
    <t>Access Stair 98-ST4</t>
  </si>
  <si>
    <t>1MC07-ASC-CV-FRM-CS07_CL12-900011</t>
  </si>
  <si>
    <t>1MC07-CEK-IM-DAT-CS07_CL12-600265</t>
  </si>
  <si>
    <t>HS2-00003D85A</t>
  </si>
  <si>
    <t>Access Stairs 99-ST2</t>
  </si>
  <si>
    <t>1MC07-ASC-CV-FRM-CS07_CL12-900010</t>
  </si>
  <si>
    <t>1MC07-CEK-IM-DAT-CS07_CL12-600263</t>
  </si>
  <si>
    <t>HS2-00003D85B</t>
  </si>
  <si>
    <t>Access Stairs 100-ST1</t>
  </si>
  <si>
    <t>1MC07-ASC-CV-FRM-CS07_CL12-900009</t>
  </si>
  <si>
    <t>1MC07-CEK-IM-DAT-CS07_CL12-600262</t>
  </si>
  <si>
    <t>HS2-00003D85C</t>
  </si>
  <si>
    <t>Access Stairs 100-ST2</t>
  </si>
  <si>
    <t>1MC07-ASC-CV-FRM-CS07_CL12-900008</t>
  </si>
  <si>
    <t>1MC07-CEK-IM-DAT-CS07_CL12-600261</t>
  </si>
  <si>
    <t>HS2-00003D85D</t>
  </si>
  <si>
    <t>Access Stairs 100-ST3</t>
  </si>
  <si>
    <t>1MC07-ASC-CV-FRM-CS07_CL12-900007</t>
  </si>
  <si>
    <t>1MC07-CEK-IM-DAT-CS07_CL12-600260</t>
  </si>
  <si>
    <t>HS2-00003D85E</t>
  </si>
  <si>
    <t>Access Stairs 100-ST4</t>
  </si>
  <si>
    <t>1MC07-ASC-CV-FRM-CS07_CL12-900006</t>
  </si>
  <si>
    <t>1MC07-CEK-IM-DAT-CS07_CL12-600259</t>
  </si>
  <si>
    <t>HS2-00003LCQE</t>
  </si>
  <si>
    <t>Blackgrounds Farm LV Supply</t>
  </si>
  <si>
    <t>1MC07-ASC-UT-FRM-CS07_CL26-000061-ACBOS</t>
  </si>
  <si>
    <t>1MC07-CEK-IM-DAT-CS07_CL26-600167</t>
  </si>
  <si>
    <t>Asset name is wrong, sent back on 06-Nov-2024</t>
  </si>
  <si>
    <t>HS2-00003LCQD</t>
  </si>
  <si>
    <t>Blackgrounds Farm Private Water Main</t>
  </si>
  <si>
    <t>1MC07-ASC-UT-FRM-CS07_CL26-000063-ACBOS</t>
  </si>
  <si>
    <t>1MC07-CEK-IM-DAT-CS07_CL26-600168</t>
  </si>
  <si>
    <t>HS2-00003KX2V</t>
  </si>
  <si>
    <t>84-SL5 Godington West Embankment Vehicular Bridge (IDB) - Earthworks Transition</t>
  </si>
  <si>
    <t>1MC06-ASC-BR-FRM-CS06_CL10-000031-ACBOS</t>
  </si>
  <si>
    <t>1MC06-CEK-IM-DAT-CS06_CL10-600235</t>
  </si>
  <si>
    <t xml:space="preserve">LABA Dodji &lt;dodji.laba@setec.com&gt; </t>
  </si>
  <si>
    <t>HS2-00003KX2W</t>
  </si>
  <si>
    <t>84-SL6 Godington West Embankment Vehicular Bridge (IDB) - Earthworks Transition</t>
  </si>
  <si>
    <t>1MC06-ASC-BR-FRM-CS06_CL10-000033-ACBOS</t>
  </si>
  <si>
    <t>1MC06-CEK-IM-DAT-CS06_CL10-600234</t>
  </si>
  <si>
    <t>HS2-0000386UD</t>
  </si>
  <si>
    <t>88-SL1 Barton to Mixbury Cutting Vehicular Bridge - Earthworks Transition</t>
  </si>
  <si>
    <t>1MC06-ASC-BR-FRM-CS06_CL21-000022-ACBOS</t>
  </si>
  <si>
    <t>1MC06-CEK-IM-DAT-CS06_CL21-600144</t>
  </si>
  <si>
    <t>P12</t>
  </si>
  <si>
    <t>Asset Count mismatch, sent back on 05-Nov-2024</t>
  </si>
  <si>
    <t>Incomplete ACBOS, sent back on 13-Nov-2024</t>
  </si>
  <si>
    <t>Footpath SBH 32 Overbridge Impact Protection Walls</t>
  </si>
  <si>
    <t>Design flow issues, sent back on 30-Oct-2024</t>
  </si>
  <si>
    <t>Wrong-HS2Class sent back on 26-Nov-2024</t>
  </si>
  <si>
    <t>30 - Sent back to team</t>
  </si>
  <si>
    <t>206.1-2</t>
  </si>
  <si>
    <t>HS2-00002WUTU</t>
  </si>
  <si>
    <t>Princes Risborough To Aylesbury Line Planting-East Plot 1</t>
  </si>
  <si>
    <t>1MC06-ASC-EV-REP-CS04_CL18-000001</t>
  </si>
  <si>
    <t>1MC06-CEK-IM-DAT-CS04_CL18-600173</t>
  </si>
  <si>
    <t>HS2-00002WUTV</t>
  </si>
  <si>
    <t>Princes Risborough To Aylesbury Line Planting-East Plot 2</t>
  </si>
  <si>
    <t>1MC06-ASC-EV-REP-CS04_CL18-000002</t>
  </si>
  <si>
    <t>1MC06-CEK-IM-DAT-CS04_CL18-600174</t>
  </si>
  <si>
    <t>HS2-00002WUTW</t>
  </si>
  <si>
    <t>Princes Risborough To Aylesbury Line Planting-East Plot 3</t>
  </si>
  <si>
    <t>1MC06-ASC-EV-REP-CS04_CL18-000003</t>
  </si>
  <si>
    <t>1MC06-CEK-IM-DAT-CS04_CL18-600175</t>
  </si>
  <si>
    <t>HS2-00002WUTX</t>
  </si>
  <si>
    <t>Princes Risborough To Aylesbury Line Planting-West Plot 1</t>
  </si>
  <si>
    <t>1MC06-ASC-EV-REP-CS04_CL18-000004</t>
  </si>
  <si>
    <t>1MC06-CEK-IM-DAT-CS04_CL18-600176</t>
  </si>
  <si>
    <t>HS2-00002WUTY</t>
  </si>
  <si>
    <t>Princes Risborough To Aylesbury Line Planting-West Plot 2</t>
  </si>
  <si>
    <t>1MC06-ASC-EV-REP-CS04_CL18-000005</t>
  </si>
  <si>
    <t>1MC06-CEK-IM-DAT-CS04_CL18-600177</t>
  </si>
  <si>
    <t>HS2-00002WUTZ</t>
  </si>
  <si>
    <t>Princes Risborough To Aylesbury Line Planting-West Plot 3</t>
  </si>
  <si>
    <t>1MC06-ASC-EV-REP-CS04_CL18-000006</t>
  </si>
  <si>
    <t>1MC06-CEK-IM-DAT-CS04_CL18-600178</t>
  </si>
  <si>
    <t>C2.T.27 Catchment</t>
  </si>
  <si>
    <t xml:space="preserve">1MC06-ASC-DR-FRM-CS04_CL19-000005-ACBOS </t>
  </si>
  <si>
    <t>PRIORITY PLEASE</t>
  </si>
  <si>
    <t>coordinates update</t>
  </si>
  <si>
    <t>one coordinate outside site boundary - 7-nov-24</t>
  </si>
  <si>
    <t>srinatha.ka@arcadis.com  </t>
  </si>
  <si>
    <t>HS2-000001044</t>
  </si>
  <si>
    <t>Civil 3D Solids Model - 077-L1-77725-808621</t>
  </si>
  <si>
    <t>1MC06-ASC-GT-FRM-CS06_CL09-000003-ACBOS</t>
  </si>
  <si>
    <t>1MC06-CEK-IM-DAT-CS06_CL09-600122</t>
  </si>
  <si>
    <t>Asset count mismatch and other issues, send back on 11-Nov-2024</t>
  </si>
  <si>
    <t xml:space="preserve">BENHMIDA Fedi &lt;fedi.benhmida@setec.com&gt; </t>
  </si>
  <si>
    <t>HS2-00003JAYD</t>
  </si>
  <si>
    <t>Footpath 308-2 Link</t>
  </si>
  <si>
    <t>1MC06-ASC-HW-FRM-CS06_CL21-000023-ACBOS</t>
  </si>
  <si>
    <t>1MC06-CEK-IM-DAT-CS06_CL21-600147</t>
  </si>
  <si>
    <t>HS2-00003JAYE</t>
  </si>
  <si>
    <t>Footpath 308-3 Link</t>
  </si>
  <si>
    <t>1MC06-ASC-HW-FRM-CS06_CL21-000024-ACBOS</t>
  </si>
  <si>
    <t>1MC06-CEK-IM-DAT-CS06_CL21-600148</t>
  </si>
  <si>
    <t>HS2-00003LGKW</t>
  </si>
  <si>
    <t>Chipping Warden Green Tunnel South Security Fence</t>
  </si>
  <si>
    <t>1MC07-ASC-CV-FRM-CS07_CL13-000144-ACBOS</t>
  </si>
  <si>
    <t>1MC07-CEK-IM-DAT-CS07_CL13-600055</t>
  </si>
  <si>
    <t>sent back. Com_type and other issues on 6-Nov-2024</t>
  </si>
  <si>
    <t>Problems found again, sent back on 07-Nov-2024</t>
  </si>
  <si>
    <t>HS2-00003LGKX</t>
  </si>
  <si>
    <t>Chipping Warden Green Tunnel North Security Fence</t>
  </si>
  <si>
    <t>1MC07-ASC-CV-FRM-CS07_CL14-000145-ACBOS</t>
  </si>
  <si>
    <t>1MC07-CEK-IM-DAT-CS07_CL14-600227</t>
  </si>
  <si>
    <t>Issues found again, sent abck on 07-Nov-2024</t>
  </si>
  <si>
    <t>HS2-00003GNA4</t>
  </si>
  <si>
    <t>IMD Ancillary Accesses</t>
  </si>
  <si>
    <t>1MC06-ASC-HW-FRM-CS06_CL09-000100-ACBOS</t>
  </si>
  <si>
    <t>1MC06-CEK-IM-DAT-CS06_CL09-600356</t>
  </si>
  <si>
    <t>Wromg UAID_1, sent back on 05-Oct-2024</t>
  </si>
  <si>
    <t xml:space="preserve">Ambrose, Shaun &lt;shaun.ambrose@arcadis.com&gt; </t>
  </si>
  <si>
    <t>HS2-00003GNA3</t>
  </si>
  <si>
    <t>OXD Ancillary Accesses</t>
  </si>
  <si>
    <t>1MC06-ASC-HW-FRM-CS06_CL09-000102-ACBOS</t>
  </si>
  <si>
    <t xml:space="preserve">1MC06-CEK-IM-DAT-CS06_CL09-600355 </t>
  </si>
  <si>
    <t>HS2-00002TTH1</t>
  </si>
  <si>
    <t>Calvert Cutting Ancillary Accesses</t>
  </si>
  <si>
    <t>1MC06-ASC-HW-FRM-CS06_CL09-000108-ACBOS</t>
  </si>
  <si>
    <t xml:space="preserve">1MC06-CEK-IM-DAT-CS06_CL09-600354 </t>
  </si>
  <si>
    <t>HS2-00003JYH5</t>
  </si>
  <si>
    <t>Greatworth North Cutting Planting-Plot 1</t>
  </si>
  <si>
    <t>1MC07-ASC-EV-REP-CS07_CL12-000004</t>
  </si>
  <si>
    <t>1MC07-CEK-IM-DAT-CS07-600001</t>
  </si>
  <si>
    <t>zz CAD layer used.</t>
  </si>
  <si>
    <t>HS2-00003JYH6</t>
  </si>
  <si>
    <t>Greatworth North Cutting Planting-Plot 2</t>
  </si>
  <si>
    <t>1MC07-ASC-EV-REP-CS07_CL12-000005</t>
  </si>
  <si>
    <t>1MC07-CEK-IM-DAT-CS07-600002</t>
  </si>
  <si>
    <t>HS2-00003JYH7</t>
  </si>
  <si>
    <t>Greatworth North Cutting Planting-Plot 3</t>
  </si>
  <si>
    <t>1MC07-ASC-EV-REP-CS07_CL12-000006</t>
  </si>
  <si>
    <t>1MC07-CEK-IM-DAT-CS07-600003</t>
  </si>
  <si>
    <t>HS2-00003JYH2</t>
  </si>
  <si>
    <t>Greatworth North Embankment Planting-Plot 1</t>
  </si>
  <si>
    <t>1MC07-ASC-EV-REP-CS07_CL12-000007</t>
  </si>
  <si>
    <t>1MC07-CEK-IM-DAT-CS07-600004</t>
  </si>
  <si>
    <t>HS2-00003JYH3</t>
  </si>
  <si>
    <t>Greatworth North Embankment Planting-Plot 2</t>
  </si>
  <si>
    <t>1MC07-ASC-EV-REP-CS07_CL12-000008</t>
  </si>
  <si>
    <t>1MC07-CEK-IM-DAT-CS07-600005</t>
  </si>
  <si>
    <t>HS2-00003JYH4</t>
  </si>
  <si>
    <t>Greatworth North Embankment Planting-Plot 3</t>
  </si>
  <si>
    <t>1MC07-ASC-EV-REP-CS07_CL12-000009</t>
  </si>
  <si>
    <t>1MC07-CEK-IM-DAT-CS07-600006</t>
  </si>
  <si>
    <t>HS2-00003KFPP</t>
  </si>
  <si>
    <t>Aylesbury South Cutting Ecology Pond - 1</t>
  </si>
  <si>
    <t>1MC06-ASC-EV-FRM-CS04_CL18-000024-ACBOS</t>
  </si>
  <si>
    <t>1MC06-CEK-IM-DAT-CS04_CL18-600169</t>
  </si>
  <si>
    <t>HS2-00003KFPQ</t>
  </si>
  <si>
    <t>Aylesbury South Cutting Ecology Pond - 2</t>
  </si>
  <si>
    <t>1MC06-ASC-EV-FRM-CS04_CL18-000026-ACBOS</t>
  </si>
  <si>
    <t>1MC06-CEK-IM-DAT-CS04_CL18-600170</t>
  </si>
  <si>
    <t>HS2-00003KFPR</t>
  </si>
  <si>
    <t>Aylesbury South Cutting Ecology Pond - 3</t>
  </si>
  <si>
    <t>1MC06-ASC-EV-FRM-CS04_CL18-000028-ACBOS</t>
  </si>
  <si>
    <t>1MC06-CEK-IM-DAT-CS04_CL18-600171</t>
  </si>
  <si>
    <t>HS2-00003KFPS</t>
  </si>
  <si>
    <t>Aylesbury North Cutting Ecology Pond - 1</t>
  </si>
  <si>
    <t>1MC06-ASC-EV-FRM-CS04_CL18-000022-ACBOS</t>
  </si>
  <si>
    <t>1MC06-CEK-IM-DAT-CS04_CL18-600172</t>
  </si>
  <si>
    <t>HS2-00003GEEP</t>
  </si>
  <si>
    <t>Portway Farm Slurry Pipe</t>
  </si>
  <si>
    <t>1MC06-ASC-UT-FRM-CS06_CL09-000105-ACBOS</t>
  </si>
  <si>
    <t>1MC06-CEK-IM-DAT-CS06_CL09-600353</t>
  </si>
  <si>
    <t xml:space="preserve">2 AssetDescription_3 not set
4 trailing spaces in AssetDescription_2
All </t>
  </si>
  <si>
    <t>HS2-00003LGKQ</t>
  </si>
  <si>
    <t>P-RAI-0786 Ditch Crossing MAS</t>
  </si>
  <si>
    <t>1MC06-ASC-CV-FRM-CS06_CL09-000103-ACBOS</t>
  </si>
  <si>
    <t>1MC06-CEK-IM-DAT-CS06_CL09-600352</t>
  </si>
  <si>
    <t>Com_type incorrect 07/11/24.</t>
  </si>
  <si>
    <t>HS2-00002CT2G</t>
  </si>
  <si>
    <t>C2.T.3 Catchment</t>
  </si>
  <si>
    <t>1MC06-ASC-DR-FRM-CS03_CL05-000017-ACBOS</t>
  </si>
  <si>
    <t>1MC06-CEK-IM-DAT-CS03_CL05-600151</t>
  </si>
  <si>
    <t>OSGB and Com_type isses, sent back on 25-Nov-2024</t>
  </si>
  <si>
    <t>HS2-00003KR5H</t>
  </si>
  <si>
    <t>Ditch slab-1 crossing for HV Cables at GSM-R Compound Point 26</t>
  </si>
  <si>
    <t>1MC06-ASC-CV-FRM-CS04_CL18-000092-ACBOS</t>
  </si>
  <si>
    <t>1MC06-CEK-IM-DAT-CS04_CL18-600179</t>
  </si>
  <si>
    <t>HS2-00003KR5J</t>
  </si>
  <si>
    <t>Ditch slab-2 crossing for LV Cables at GSM-R Compound Point 26</t>
  </si>
  <si>
    <t>1MC06-ASC-CV-FRM-CS04_CL18-000093-ACBOS</t>
  </si>
  <si>
    <t xml:space="preserve">1MC06-CEK-IM-DAT-CS04_CL18-600180 </t>
  </si>
  <si>
    <t>HS2-00003LCQ9</t>
  </si>
  <si>
    <t>Ditch slab-3 crossing for HV Cables at GSM-R Compound Point 26</t>
  </si>
  <si>
    <t>1MC06-ASC-CV-FRM-CS04_CL18-000094-ACBOS</t>
  </si>
  <si>
    <t xml:space="preserve">1MC06-CEK-IM-DAT-CS04_CL18-600181 </t>
  </si>
  <si>
    <t>HS2-00003LCQA</t>
  </si>
  <si>
    <t>Ditch slab-4 crossing for HV Cables at GSM-R Compound Point 26</t>
  </si>
  <si>
    <t>1MC06-ASC-CV-FRM-CS04_CL18-000095-ACBOS</t>
  </si>
  <si>
    <t xml:space="preserve">1MC06-CEK-IM-DAT-CS04_CL18-600182 </t>
  </si>
  <si>
    <t>HS2-00003LGKN</t>
  </si>
  <si>
    <t>Ditch slab-5 crossing for HV Cables at GSM-R Compound Point 32</t>
  </si>
  <si>
    <t>1MC06-ASC-CV-FRM-CS04_CL20-000085-ACBOS</t>
  </si>
  <si>
    <t xml:space="preserve">1MC06-CEK-IM-DAT-CS04_CL20-600251 </t>
  </si>
  <si>
    <t>HS2-00003LGKP</t>
  </si>
  <si>
    <t>Ditch slab-6 crossing for HV Cables at GSM-R Compound Point 32</t>
  </si>
  <si>
    <t>1MC06-ASC-CV-FRM-CS04_CL20-000086-ACBOS</t>
  </si>
  <si>
    <t xml:space="preserve">1MC06-CEK-IM-DAT-CS04_CL20-600252 </t>
  </si>
  <si>
    <t>OSGB tolerance issue send back to team on 19 Nov 24.</t>
  </si>
  <si>
    <t>HS2-00003LA5C</t>
  </si>
  <si>
    <t xml:space="preserve">
1MC07-ASC-CV-FRM-CS07_CL14-000124-ACBOS</t>
  </si>
  <si>
    <t>1MC07-CEK-IM-DAT-CS07_CL14-600218</t>
  </si>
  <si>
    <t>HS2-00003LA5D</t>
  </si>
  <si>
    <t>1MC07-ASC-CV-FRM-CS07_CL14-000125-ACBOS</t>
  </si>
  <si>
    <t>1MC07-CEK-IM-DAT-CS07_CL14-600219</t>
  </si>
  <si>
    <t>HS2-00002CT2D</t>
  </si>
  <si>
    <t>C2.L.8 Catchment</t>
  </si>
  <si>
    <t>1MC06-ASC-DR-FRM-CS03_CL05-000003-ACBOS</t>
  </si>
  <si>
    <t xml:space="preserve">1MC06-CEK-IM-DAT-CS03_CL05-600062 </t>
  </si>
  <si>
    <t>HS2-00002WULZ</t>
  </si>
  <si>
    <t>Aylesbury Embankment Planting-East Plot 1</t>
  </si>
  <si>
    <t>1MC06-CEK-EV-FRM-CS04_CL18-000007</t>
  </si>
  <si>
    <t>1MC06-CEK-IM-DAT-CS04_CL18-600128</t>
  </si>
  <si>
    <t>L3 Asset scope created.</t>
  </si>
  <si>
    <t>HS2-00002WUM0</t>
  </si>
  <si>
    <t>Aylesbury Embankment Planting-East Plot 2</t>
  </si>
  <si>
    <t>1MC06-CEK-EV-FRM-CS04_CL18-000008</t>
  </si>
  <si>
    <t>1MC06-CEK-IM-DAT-CS04_CL18-600129</t>
  </si>
  <si>
    <t>zz-zz Uniclass altered to EF_45_90 - DT amending PW MPDT concurrently - to be checked before issue of JSON</t>
  </si>
  <si>
    <t>HS2-00002WUM1</t>
  </si>
  <si>
    <t>Aylesbury Embankment Planting-West Plot 1</t>
  </si>
  <si>
    <t>1MC06-CEK-EV-FRM-CS04_CL18-000009</t>
  </si>
  <si>
    <t>1MC06-CEK-IM-DAT-CS04_CL18-600130</t>
  </si>
  <si>
    <t>HS2-00002WUM2</t>
  </si>
  <si>
    <t>Aylesbury Embankment Planting-West Plot 2</t>
  </si>
  <si>
    <t>1MC06-CEK-EV-FRM-CS04_CL18-000010</t>
  </si>
  <si>
    <t>1MC06-CEK-IM-DAT-CS04_CL18-600131</t>
  </si>
  <si>
    <t>HS2-00002WUM3</t>
  </si>
  <si>
    <t>Aylesbury North Cutting Planting-East Plot 1</t>
  </si>
  <si>
    <t>1MC06-CEK-EV-FRM-CS04_CL18-000011</t>
  </si>
  <si>
    <t>1MC06-CEK-IM-DAT-CS04_CL18-600132</t>
  </si>
  <si>
    <t>HS2-00002WUM4</t>
  </si>
  <si>
    <t>Aylesbury North Cutting Planting-East Plot 2</t>
  </si>
  <si>
    <t>1MC06-CEK-EV-FRM-CS04_CL18-000012</t>
  </si>
  <si>
    <t>1MC06-CEK-IM-DAT-CS04_CL18-600133</t>
  </si>
  <si>
    <t>HS2-00002WUM5</t>
  </si>
  <si>
    <t>Aylesbury North Cutting Planting-East Plot 3</t>
  </si>
  <si>
    <t>1MC06-CEK-EV-FRM-CS04_CL18-000013</t>
  </si>
  <si>
    <t>1MC06-CEK-IM-DAT-CS04_CL18-600134</t>
  </si>
  <si>
    <t>HS2-00002WUM6</t>
  </si>
  <si>
    <t>Aylesbury North Cutting Planting-East Plot 4</t>
  </si>
  <si>
    <t>1MC06-CEK-EV-FRM-CS04_CL18-000014</t>
  </si>
  <si>
    <t>1MC06-CEK-IM-DAT-CS04_CL18-600135</t>
  </si>
  <si>
    <t>HS2-00002WUM7</t>
  </si>
  <si>
    <t>Aylesbury North Cutting Planting-West Plot 1</t>
  </si>
  <si>
    <t>1MC06-CEK-EV-FRM-CS04_CL18-000015</t>
  </si>
  <si>
    <t>1MC06-CEK-IM-DAT-CS04_CL18-600136</t>
  </si>
  <si>
    <t>HS2-00002WUM8</t>
  </si>
  <si>
    <t>Aylesbury North Cutting Planting-West Plot 2</t>
  </si>
  <si>
    <t>1MC06-CEK-EV-FRM-CS04_CL18-000016</t>
  </si>
  <si>
    <t>1MC06-CEK-IM-DAT-CS04_CL18-600137</t>
  </si>
  <si>
    <t>zz-zz Uniclass altered to EF_45_90 - DT amending PW MPDT concurrently - to be checked before issue of JSON
Withdrawn Uniclass changed - SL_32_65_59 to En_32_65_59 Open grasslands</t>
  </si>
  <si>
    <t>HS2-00002WUM9</t>
  </si>
  <si>
    <t>Aylesbury North Cutting Planting-West Plot 3</t>
  </si>
  <si>
    <t>1MC06-CEK-EV-FRM-CS04_CL18-000017</t>
  </si>
  <si>
    <t>1MC06-CEK-IM-DAT-CS04_CL18-600138</t>
  </si>
  <si>
    <t>HS2-00002WULP</t>
  </si>
  <si>
    <t>Aylesbury South Cutting Planting-East Plot 1</t>
  </si>
  <si>
    <t>1MC06-CEK-EV-FRM-CS04_CL18-000018</t>
  </si>
  <si>
    <t>1MC06-CEK-IM-DAT-CS04_CL18-600116</t>
  </si>
  <si>
    <t>HS2-00002WULQ</t>
  </si>
  <si>
    <t>Aylesbury South Cutting Planting-East Plot 2</t>
  </si>
  <si>
    <t>1MC06-CEK-EV-FRM-CS04_CL18-000019</t>
  </si>
  <si>
    <t>1MC06-CEK-IM-DAT-CS04_CL18-600117</t>
  </si>
  <si>
    <t>HS2-00002WULR</t>
  </si>
  <si>
    <t>Aylesbury South Cutting Planting-East Plot 3</t>
  </si>
  <si>
    <t>1MC06-CEK-EV-FRM-CS04_CL18-000020</t>
  </si>
  <si>
    <t>1MC06-CEK-IM-DAT-CS04_CL18-600118</t>
  </si>
  <si>
    <t>HS2-00002WULS</t>
  </si>
  <si>
    <t>Aylesbury South Cutting Planting-East Plot 4</t>
  </si>
  <si>
    <t>1MC06-CEK-EV-FRM-CS04_CL18-000021</t>
  </si>
  <si>
    <t>1MC06-CEK-IM-DAT-CS04_CL18-600119</t>
  </si>
  <si>
    <t>HS2-00002WULT</t>
  </si>
  <si>
    <t>Aylesbury South Cutting Planting-East Plot 5</t>
  </si>
  <si>
    <t>1MC06-CEK-EV-FRM-CS04_CL18-000022</t>
  </si>
  <si>
    <t>1MC06-CEK-IM-DAT-CS04_CL18-600120</t>
  </si>
  <si>
    <t>HS2-00002WULU</t>
  </si>
  <si>
    <t>Aylesbury South Cutting Planting-West Plot 1</t>
  </si>
  <si>
    <t>1MC06-CEK-EV-FRM-CS04_CL18-000023</t>
  </si>
  <si>
    <t>1MC06-CEK-IM-DAT-CS04_CL18-600121</t>
  </si>
  <si>
    <t>HS2-00002WULV</t>
  </si>
  <si>
    <t>Aylesbury South Cutting Planting-West Plot 2</t>
  </si>
  <si>
    <t>1MC06-CEK-EV-FRM-CS04_CL18-000024</t>
  </si>
  <si>
    <t>1MC06-CEK-IM-DAT-CS04_CL18-600122</t>
  </si>
  <si>
    <t>HS2-00002WULW</t>
  </si>
  <si>
    <t>Aylesbury South Cutting Planting-West Plot 3</t>
  </si>
  <si>
    <t>1MC06-CEK-EV-FRM-CS04_CL18-000025</t>
  </si>
  <si>
    <t>1MC06-CEK-IM-DAT-CS04_CL18-600123</t>
  </si>
  <si>
    <t>HS2-00002WULX</t>
  </si>
  <si>
    <t>Aylesbury South Cutting Planting-West Plot 4</t>
  </si>
  <si>
    <t>1MC06-CEK-EV-FRM-CS04_CL18-000026</t>
  </si>
  <si>
    <t>1MC06-CEK-IM-DAT-CS04_CL18-600124</t>
  </si>
  <si>
    <t>UAID_1 Column BE incorrect - corrected in house MPDT to catch up 19-Nov-24</t>
  </si>
  <si>
    <t>HS2-00002WULY</t>
  </si>
  <si>
    <t>Aylesbury South Cutting Planting-West Plot 5</t>
  </si>
  <si>
    <t>1MC06-CEK-EV-FRM-CS04_CL18-000027</t>
  </si>
  <si>
    <t>1MC06-CEK-IM-DAT-CS04_CL18-600125</t>
  </si>
  <si>
    <t>HS2-00002WUMA</t>
  </si>
  <si>
    <t>Oxford Road Embankment Planting-East Plot 1</t>
  </si>
  <si>
    <t>1MC06-CEK-EV-FRM-CS04_CL19-000008</t>
  </si>
  <si>
    <t>1MC06-CEK-IM-DAT-CS04_CL19-600055</t>
  </si>
  <si>
    <t>HS2-00002WUMB</t>
  </si>
  <si>
    <t>Oxford Road Embankment Planting-East Plot 2</t>
  </si>
  <si>
    <t>1MC06-CEK-EV-FRM-CS04_CL19-000009</t>
  </si>
  <si>
    <t>1MC06-CEK-IM-DAT-CS04_CL19-600056</t>
  </si>
  <si>
    <t>HS2-00002WUMC</t>
  </si>
  <si>
    <t>Oxford Road Embankment Planting-West Plot 1</t>
  </si>
  <si>
    <t>1MC06-CEK-EV-FRM-CS04_CL19-000010</t>
  </si>
  <si>
    <t>1MC06-CEK-IM-DAT-CS04_CL19-600057</t>
  </si>
  <si>
    <t>HS2-00002WUMD</t>
  </si>
  <si>
    <t>Oxford Road Embankment Planting-West Plot 2</t>
  </si>
  <si>
    <t>1MC06-CEK-EV-FRM-CS04_CL19-000011</t>
  </si>
  <si>
    <t>1MC06-CEK-IM-DAT-CS04_CL19-600058</t>
  </si>
  <si>
    <t>HS2-00002WUME</t>
  </si>
  <si>
    <t>Oxford Road Embankment Planting-West Plot 3</t>
  </si>
  <si>
    <t>1MC06-CEK-EV-FRM-CS04_CL19-000012</t>
  </si>
  <si>
    <t>1MC06-CEK-IM-DAT-CS04_CL19-600059</t>
  </si>
  <si>
    <t>HS2-00002WUMF</t>
  </si>
  <si>
    <t>Whaddon Hill Cutting Planting-East Plot 1</t>
  </si>
  <si>
    <t>1MC06-CEK-EV-FRM-CS04_CL19-000023</t>
  </si>
  <si>
    <t>1MC06-CEK-IM-DAT-CS04_CL19-600062</t>
  </si>
  <si>
    <t>HS2-00002WUMG</t>
  </si>
  <si>
    <t>Whaddon Hill Cutting Planting-East Plot 2</t>
  </si>
  <si>
    <t>1MC06-CEK-EV-FRM-CS04_CL19-000024</t>
  </si>
  <si>
    <t>1MC06-CEK-IM-DAT-CS04_CL19-600063</t>
  </si>
  <si>
    <t>HS2-00002WUMH</t>
  </si>
  <si>
    <t>Whaddon Hill Cutting Planting-West Plot 1</t>
  </si>
  <si>
    <t>1MC06-CEK-EV-FRM-CS04_CL19-000025</t>
  </si>
  <si>
    <t>1MC06-CEK-IM-DAT-CS04_CL19-600064</t>
  </si>
  <si>
    <t>HS2-00002WUMJ</t>
  </si>
  <si>
    <t>Whaddon Hill Cutting Planting-West Plot 2</t>
  </si>
  <si>
    <t>1MC06-CEK-EV-FRM-CS04_CL19-000026</t>
  </si>
  <si>
    <t>1MC06-CEK-IM-DAT-CS04_CL19-600065</t>
  </si>
  <si>
    <t>HS2-00002WUMK</t>
  </si>
  <si>
    <t>Whaddon Hill Cutting Planting-West Plot 3</t>
  </si>
  <si>
    <t>1MC06-CEK-EV-FRM-CS04_CL19-000027</t>
  </si>
  <si>
    <t>1MC06-CEK-IM-DAT-CS04_CL19-600066</t>
  </si>
  <si>
    <t>HS2-00002WUML</t>
  </si>
  <si>
    <t>Whaddon Hill Cutting Planting-West Plot 4</t>
  </si>
  <si>
    <t>1MC06-CEK-EV-FRM-CS04_CL19-000028</t>
  </si>
  <si>
    <t>1MC06-CEK-IM-DAT-CS04_CL19-600067</t>
  </si>
  <si>
    <t>HS2-00003KUM9</t>
  </si>
  <si>
    <t xml:space="preserve">HS2-00002C5T4-Addison Road to School Hill FP Drainage </t>
  </si>
  <si>
    <t>1MC06-ASC-DR-FRM-CS06_CL09-000113-ACBOS</t>
  </si>
  <si>
    <t>1MC06-CEK-IM-DAT-CS06_CL09-600357</t>
  </si>
  <si>
    <t>OS coordinates. Uniclass clarifications. Sent 7-Nov-24</t>
  </si>
  <si>
    <t xml:space="preserve">Muthappan, Rani &lt;rani.muthappan@arcadis.com&gt; </t>
  </si>
  <si>
    <t>HS2-00002C3X7</t>
  </si>
  <si>
    <t>CSO-03-6103</t>
  </si>
  <si>
    <t>1MC06-ASC-UT-FRM-CS06_CL09-000026-ACBOS</t>
  </si>
  <si>
    <t>1MC06-CEK-IM-DAT-CS06_CL09-600118</t>
  </si>
  <si>
    <t xml:space="preserve">maya.bowles@arcadis.com </t>
  </si>
  <si>
    <t>HS2-000020351</t>
  </si>
  <si>
    <t>Cedars Farm Accommodation Overbridge</t>
  </si>
  <si>
    <t>1MC07-ASC-BR-FRM-CS07_CL14-000006-ACBOS</t>
  </si>
  <si>
    <t xml:space="preserve">1MC07-CEK-IM-DAT-CS07_CL14-600081 </t>
  </si>
  <si>
    <t>WPF ComTyp fixed in house DT to catch up before JSON issue 22-nov-24
SnakeGrids are all reversed. Sent back 25-Nov-24</t>
  </si>
  <si>
    <t>Sherlock, Maura &lt;maura.sherlock@arcadis.com&gt;</t>
  </si>
  <si>
    <t>HS2-00003124D</t>
  </si>
  <si>
    <t>Calvert Footpath and Cycleway-north section</t>
  </si>
  <si>
    <t>1MC06-ASC-HW-FRM-CS06_CL09-000082-ACBOS</t>
  </si>
  <si>
    <t>1MC06-CEK-IM-DAT-CS06_CL09-600339</t>
  </si>
  <si>
    <t>FND - MnmmThcknssM set to Zero.
Com_Typ for PR code classes fixed inhouse - DT to update ACBOs overnight for resubmission.
Sent 7-Nov-24</t>
  </si>
  <si>
    <t xml:space="preserve">Cooper, Craig &lt;craig.cooper@arcadis.com&gt; </t>
  </si>
  <si>
    <t>HS2-00003FV0H</t>
  </si>
  <si>
    <t>IMD East Access Road</t>
  </si>
  <si>
    <t>1MC06-ASC-HW-FRM-CS06_CL09-000107-ACBOS</t>
  </si>
  <si>
    <t>1MC06-CEK-IM-DAT-CS06_CL09-600273</t>
  </si>
  <si>
    <t xml:space="preserve">HS2-00002Y849 </t>
  </si>
  <si>
    <t>South Heath Cutting Perturbation Crossover UTX</t>
  </si>
  <si>
    <t>1MC06-ASC-CV-FRM-CS03_CL05-000065-ACBOS</t>
  </si>
  <si>
    <t>1MC06-CEK-IM-DAT-CS03_CL05-600185</t>
  </si>
  <si>
    <t>sdslp not as per format, sent back on 25-Nov-2024</t>
  </si>
  <si>
    <t xml:space="preserve">T R, Aishwarya &lt;aishwarya.tr@arcadis.com&gt; </t>
  </si>
  <si>
    <t>HS2-00003KUM8</t>
  </si>
  <si>
    <t>Calvert Bridleway - North Section</t>
  </si>
  <si>
    <t>1MC06-ASC-HW-FRM-CS06_CL09-000109-ACBOS</t>
  </si>
  <si>
    <t>1MC06-CEK-IM-DAT-CS06_CL09-600358</t>
  </si>
  <si>
    <t>HS2-000001329</t>
  </si>
  <si>
    <t>Bridleway 303/4 Overbridge</t>
  </si>
  <si>
    <t>1MC06-CEK-BR-FRM-CS06_CL22-000004</t>
  </si>
  <si>
    <t>1MC06-CEK-IM-DAT-CS06_CL22-600056</t>
  </si>
  <si>
    <t>HOLD - DT still working RevP09</t>
  </si>
  <si>
    <t>Multiple issues, sent back on 20-Dec-2024</t>
  </si>
  <si>
    <t>gabin.duport@arcadis.com&gt;</t>
  </si>
  <si>
    <t>HS2-000001050</t>
  </si>
  <si>
    <t>Godington East Viaduct</t>
  </si>
  <si>
    <t>1MC06-CEK-BR-FRM-CS06_CL10-000001</t>
  </si>
  <si>
    <t xml:space="preserve">1MC06-CEK-IM-DAT-CS06_CL10-600112 </t>
  </si>
  <si>
    <t>Com_typs / OS coords / IFC mismatches / withdrawn Uniclasses - sent back 27-Nov-24</t>
  </si>
  <si>
    <t>Com_Typ / Dscrptn not fixed
one withdrawn Uniclass still remains
8-Jan-25</t>
  </si>
  <si>
    <t>ON HOLD - DT reworking Parapets</t>
  </si>
  <si>
    <t xml:space="preserve">Duport, Gabin &lt;gabin.duport@arcadis.com&gt; </t>
  </si>
  <si>
    <t>HS2-000001052</t>
  </si>
  <si>
    <t>Godington West Viaduct</t>
  </si>
  <si>
    <t>1MC06-CEK-BR-FRM-CS06_CL10-000002</t>
  </si>
  <si>
    <t xml:space="preserve">1MC06-CEK-IM-DAT-CS06_CL10-600113 </t>
  </si>
  <si>
    <t>FAIL</t>
  </si>
  <si>
    <t>HS2-00003JRGA</t>
  </si>
  <si>
    <t>Chipping Warden Green Tunnel North Portal-Evacuation Walkways</t>
  </si>
  <si>
    <t xml:space="preserve">1MC07-ASC-CV-FRM-CS07_CL14-000149-ACBOS </t>
  </si>
  <si>
    <t xml:space="preserve">1MC07-CEK-IM-DAT-CS07_CL14-600195 </t>
  </si>
  <si>
    <t>Wrong Maximum Loading, sent back on 13-Nov-2024</t>
  </si>
  <si>
    <t xml:space="preserve">Quinn, Emma &lt;emma.quinn@arcadis.com&gt; </t>
  </si>
  <si>
    <t>HS2-00003JAYB</t>
  </si>
  <si>
    <t>Addison Road to School Hill Public Footpath</t>
  </si>
  <si>
    <t>1MC06-ASC-HW-FRM-CS06_CL09-000104-ACBOS</t>
  </si>
  <si>
    <t>1MC06-CEK-IM-DAT-CS06_CL09-600359</t>
  </si>
  <si>
    <t>com_typ / Anglslp - 14-nov-24</t>
  </si>
  <si>
    <t>fixed in house - wait for DT to update PW version</t>
  </si>
  <si>
    <t>HS2-00002CT73</t>
  </si>
  <si>
    <t>Quainton Cutting Security Fence Line</t>
  </si>
  <si>
    <t>1MC06-ASC-CV-FRM-CS05-000123-ACBOS</t>
  </si>
  <si>
    <t>1MC06-CEK-IM-DAT-CS05-600075</t>
  </si>
  <si>
    <t>Difference in length, sent back on 10-Dec-2024</t>
  </si>
  <si>
    <t>William.Whyte@arcadis.com</t>
  </si>
  <si>
    <t>HS2-00002CT72</t>
  </si>
  <si>
    <t>Quainton Cutting Boundary Perimeter Fence Line</t>
  </si>
  <si>
    <t>1MC06-ASC-CV-FRM-CS05-000121-ACBOS</t>
  </si>
  <si>
    <t>1MC06-CEK-IM-DAT-CS05-600096</t>
  </si>
  <si>
    <t>Com_typ in PIL incorrect - 3-dec-24</t>
  </si>
  <si>
    <t>shreyas.alagundi@arcadis.com</t>
  </si>
  <si>
    <t xml:space="preserve">HS2-00003JKXR </t>
  </si>
  <si>
    <t>Bicester Road Embankment No.5 Ditch Slab</t>
  </si>
  <si>
    <t xml:space="preserve">1MC06-ASC-CV-FRM-CS04_CL20-000084-ACBOS </t>
  </si>
  <si>
    <t>1MC06-CEK-IM-DAT-CS04_CL20-600249</t>
  </si>
  <si>
    <t>HS2-00003JRG9</t>
  </si>
  <si>
    <t>Chipping Warden Green Tunnel South Portal-Evacuation Walkways</t>
  </si>
  <si>
    <t xml:space="preserve">1MC07-ASC-CV-FRM-CS07_CL26-000148-ACBOS </t>
  </si>
  <si>
    <t xml:space="preserve">1MC07-CEK-IM-DAT-CS07_CL13-600044 </t>
  </si>
  <si>
    <t>Wrong OSGB co-ordinate, sent back on 13-Nov-2024</t>
  </si>
  <si>
    <t>emma.quinn@arcadis.com&gt;</t>
  </si>
  <si>
    <t>HS2-00002VK46</t>
  </si>
  <si>
    <t>Twyford East Ditch Crossing  MAS</t>
  </si>
  <si>
    <t>1MC06-ASC-CV-FRM-CS06_CL10-000044-ACBOS</t>
  </si>
  <si>
    <t>1MC06-CEK-IM-DAT-CS06_CL10-600188</t>
  </si>
  <si>
    <t>Thambi, Albin &lt;albin.thambi@arcadis.com&gt;</t>
  </si>
  <si>
    <t>HS2-00002ZJQJ</t>
  </si>
  <si>
    <t>TWY/4 Footpath Crossing-Pedestrian</t>
  </si>
  <si>
    <t>1MC06-ASC-CV-FRM-CS06_CL09-000059-ACBOS</t>
  </si>
  <si>
    <t xml:space="preserve">1MC06-CEK-IM-DAT-CS06_CL09-600253 </t>
  </si>
  <si>
    <t>HS2-000020NXK</t>
  </si>
  <si>
    <t>Culworth Road Turning Head</t>
  </si>
  <si>
    <t>1MC07-ASC-HW-FRM-CS07_CL26-000035-ACBOS</t>
  </si>
  <si>
    <t>1MC07-CEK-IM-DAT-CS07_CL26-600023</t>
  </si>
  <si>
    <t>Chipping Warden South Portal Access Road (Off Culworth Road)</t>
  </si>
  <si>
    <t>HS2-000035Q99</t>
  </si>
  <si>
    <t>Footpath AE16</t>
  </si>
  <si>
    <t>1MC07-ASC-HW-FRM-CS07_CL13-000017-ACBOS</t>
  </si>
  <si>
    <t>1MC07-CEK-IM-DAT-CS07_CL13-600036</t>
  </si>
  <si>
    <t>HS2-00002J4YY</t>
  </si>
  <si>
    <t>Footpath SM33 Diversion - upgrade to bridleway (east of HS2)</t>
  </si>
  <si>
    <t>1MC07-ASC-HW-FRM-CS07_CL24-000030-ACBOS</t>
  </si>
  <si>
    <t>1MC07-CEK-IM-DAT-CS07_CL24-600025</t>
  </si>
  <si>
    <t>DsgnLf values are missing .Send back to team on 18 Nov 24.</t>
  </si>
  <si>
    <t>Incorrect UAID 3 , Send back to team on 20 Nov 24.</t>
  </si>
  <si>
    <t>HS2-00003H6P1</t>
  </si>
  <si>
    <t>Calvert Cutting planting Plot 18</t>
  </si>
  <si>
    <t>1MC06-CEK-EV-FRM-CS06_CL09-600002</t>
  </si>
  <si>
    <t>1MC06-CEK-IM-DAT-CS06_CL09-600319</t>
  </si>
  <si>
    <t>louis.knight@setec.com</t>
  </si>
  <si>
    <t>HS2-00003H6P2</t>
  </si>
  <si>
    <t>Calvert Cutting planting Plot 19</t>
  </si>
  <si>
    <t>1MC06-ASC-EV-FRM-CS06_CL09-900035</t>
  </si>
  <si>
    <t>1MC06-CEK-IM-DAT-CS06_CL09-600360</t>
  </si>
  <si>
    <t>HS2-00003H6P3</t>
  </si>
  <si>
    <t>Calvert Cutting planting Plot 20</t>
  </si>
  <si>
    <t>1MC06-CEK-EV-FRM-CS06_CL09-600003</t>
  </si>
  <si>
    <t>1MC06-CEK-IM-DAT-CS06_CL09-600320</t>
  </si>
  <si>
    <t>HS2-00003H6P4</t>
  </si>
  <si>
    <t>Calvert Cutting planting Plot 21</t>
  </si>
  <si>
    <t>1MC06-CEK-EV-FRM-CS06_CL09-600004</t>
  </si>
  <si>
    <t>1MC06-CEK-IM-DAT-CS06_CL09-600321</t>
  </si>
  <si>
    <t>HS2-00003H6P5</t>
  </si>
  <si>
    <t>Calvert Cutting planting Plot 22</t>
  </si>
  <si>
    <t>1MC06-CEK-EV-FRM-CS06_CL09-600005</t>
  </si>
  <si>
    <t>1MC06-CEK-IM-DAT-CS06_CL09-600322</t>
  </si>
  <si>
    <t>HS2-00003H6P6</t>
  </si>
  <si>
    <t>Calvert Cutting planting Plot 23</t>
  </si>
  <si>
    <t>1MC06-CEK-EV-FRM-CS06_CL09-600006</t>
  </si>
  <si>
    <t>1MC06-CEK-IM-DAT-CS06_CL09-600323</t>
  </si>
  <si>
    <t>HS2-00003H6P7</t>
  </si>
  <si>
    <t>Calvert Cutting planting Plot 24</t>
  </si>
  <si>
    <t>1MC06-CEK-EV-FRM-CS06_CL09-600007</t>
  </si>
  <si>
    <t>1MC06-CEK-IM-DAT-CS06_CL09-600324</t>
  </si>
  <si>
    <t>HS2-00003H6P8</t>
  </si>
  <si>
    <t>Calvert Cutting planting Plot 25</t>
  </si>
  <si>
    <t>1MC06-CEK-EV-FRM-CS06_CL09-600008</t>
  </si>
  <si>
    <t>1MC06-CEK-IM-DAT-CS06_CL09-600325</t>
  </si>
  <si>
    <t>HS2-00003H6P9</t>
  </si>
  <si>
    <t>Calvert Cutting planting Plot 26</t>
  </si>
  <si>
    <t>1MC06-CEK-EV-FRM-CS06_CL09-600009</t>
  </si>
  <si>
    <t>1MC06-CEK-IM-DAT-CS06_CL09-600326</t>
  </si>
  <si>
    <t>HS2-00003H6PA</t>
  </si>
  <si>
    <t>Calvert Cutting planting Plot 27</t>
  </si>
  <si>
    <t>1MC06-CEK-EV-FRM-CS06_CL09-600010</t>
  </si>
  <si>
    <t>1MC06-CEK-IM-DAT-CS06_CL09-600327</t>
  </si>
  <si>
    <t>HS2-00003H6PB</t>
  </si>
  <si>
    <t>Calvert Cutting planting Plot 28</t>
  </si>
  <si>
    <t>1MC06-CEK-EV-FRM-CS06_CL09-600011</t>
  </si>
  <si>
    <t>1MC06-CEK-IM-DAT-CS06_CL09-600328</t>
  </si>
  <si>
    <t>HS2-00003H6PC</t>
  </si>
  <si>
    <t>Calvert Cutting planting Plot 29</t>
  </si>
  <si>
    <t>1MC06-CEK-EV-FRM-CS06_CL09-600012</t>
  </si>
  <si>
    <t>1MC06-CEK-IM-DAT-CS06_CL09-600329</t>
  </si>
  <si>
    <t>HS2-00003H6PD</t>
  </si>
  <si>
    <t>Calvert Cutting planting Plot 30</t>
  </si>
  <si>
    <t>1MC06-CEK-EV-FRM-CS06_CL09-600013</t>
  </si>
  <si>
    <t>1MC06-CEK-IM-DAT-CS06_CL09-600330</t>
  </si>
  <si>
    <t>HS2-00003H6PE</t>
  </si>
  <si>
    <t>Calvert Cutting planting Plot 31</t>
  </si>
  <si>
    <t>1MC06-CEK-EV-FRM-CS06_CL09-600014</t>
  </si>
  <si>
    <t>1MC06-CEK-IM-DAT-CS06_CL09-600331</t>
  </si>
  <si>
    <t>HS2-0000307ZS</t>
  </si>
  <si>
    <t>Station Road Cycle Track Crossing 2</t>
  </si>
  <si>
    <t>1MC06-ASC-CV-FRM-CS05_CL09-900015</t>
  </si>
  <si>
    <t>1MC06-CEK-IM-DAT-CS05-600188</t>
  </si>
  <si>
    <t>ACBOS placeholder confusion</t>
  </si>
  <si>
    <t>Krbhgt issue, sent back on 13-Dec-2024</t>
  </si>
  <si>
    <t>alex.fowler@arcadis.com</t>
  </si>
  <si>
    <t>HS2-00002Z3NH</t>
  </si>
  <si>
    <t>Station Road MAS Crossing 1</t>
  </si>
  <si>
    <t xml:space="preserve">1MC06-ASC-CV-FRM-CS05-000069-ACBOS </t>
  </si>
  <si>
    <t>1MC06-CEK-IM-DAT-CS05-600187</t>
  </si>
  <si>
    <t>OSGB issues sent back on 11-Dec-2024</t>
  </si>
  <si>
    <t>sent back on 13-Dec-2024-Krbhgtcm issues</t>
  </si>
  <si>
    <t>HS2-00003HWH6</t>
  </si>
  <si>
    <t>FMA-1 Accommodation Overbridge</t>
  </si>
  <si>
    <t>1MC06-ASC-CV-FRM-CS04_CL20-000083-ACBOS</t>
  </si>
  <si>
    <t>1MC06-CEK-IM-DAT-CS04_CL20-600247</t>
  </si>
  <si>
    <t xml:space="preserve">Nayak M S, Yogesh &lt;Yogesh.S@arcadis.com&gt; </t>
  </si>
  <si>
    <t>HS2-00003HWH5</t>
  </si>
  <si>
    <t>SBH-32 Overbridge Access Stairs</t>
  </si>
  <si>
    <t>1MC06-ASC-CV-FRM-CS04_CL19-000073-ACBOS</t>
  </si>
  <si>
    <t>1MC06-CEK-IM-DAT-CS04_CL19-600098</t>
  </si>
  <si>
    <t>HS2-00003HWH4</t>
  </si>
  <si>
    <t>SMA-16 Standall’s Farm Footbridge Access Stairs</t>
  </si>
  <si>
    <t>1MC06-ASC-CV-FRM-CS04_CL18-000090-ACBOS</t>
  </si>
  <si>
    <t>1MC06-CEK-IM-DAT-CS04_CL18-600151</t>
  </si>
  <si>
    <t>HS2-00003LQUL</t>
  </si>
  <si>
    <t>Thame Valley South Embankment Access Stairs</t>
  </si>
  <si>
    <t>1MC06-ASC-CV-FRM-CS04_CL19-000075-ACBOS</t>
  </si>
  <si>
    <t>1MC06-CEK-IM-DAT-CS04_CL19-600107</t>
  </si>
  <si>
    <t>HS2-00003LQUM</t>
  </si>
  <si>
    <t>Thame Valley North Embankment Access Stairs</t>
  </si>
  <si>
    <t>1MC06-ASC-CV-FRM-CS04_CL19-000074-ACBOS</t>
  </si>
  <si>
    <t>1MC06-CEK-IM-DAT-CS04_CL19-600106</t>
  </si>
  <si>
    <t>214.01-2</t>
  </si>
  <si>
    <t>HS2-00002BJTY</t>
  </si>
  <si>
    <t>FCC Sidings Access Road</t>
  </si>
  <si>
    <t>1MC06-ASC-HW-FRM-CS05-000026-ACBOS</t>
  </si>
  <si>
    <t>1MC06-CEK-IM-DAT-CS05-600029</t>
  </si>
  <si>
    <t>Multiple issues, sent back on 06-Jan-2025</t>
  </si>
  <si>
    <t>HS2-00002BJTU</t>
  </si>
  <si>
    <t>Greatmoor Road Realignment</t>
  </si>
  <si>
    <t>1MC06-ASC-HW-FRM-CS05-000024-ACBOS</t>
  </si>
  <si>
    <t>1MC06-CEK-IM-DAT-CS05-600032</t>
  </si>
  <si>
    <t>HS2-00002BJTX</t>
  </si>
  <si>
    <t>Bridleway GUN 28 Diversion</t>
  </si>
  <si>
    <t>1MC06-ASC-HW-FRM-CS05-000025-ACBOS</t>
  </si>
  <si>
    <t>1MC06-CEK-IM-DAT-CS05-600034</t>
  </si>
  <si>
    <t>HS2-00002CT82</t>
  </si>
  <si>
    <t>Access Road to Greatmoor Sidings NR</t>
  </si>
  <si>
    <t>1MC06-ASC-HW-FRM-CS05-000028-ACBOS</t>
  </si>
  <si>
    <t>1MC06-CEK-IM-DAT-CS05-600008</t>
  </si>
  <si>
    <t>HS2-00002CTF9</t>
  </si>
  <si>
    <t>Greatworth Green Tunnel Boundary Perimeter Fence Line South</t>
  </si>
  <si>
    <t>1MC07-ASC-CV-FRM-CS07_CL25-000151-ACBOS</t>
  </si>
  <si>
    <t>1MC07-CEK-IM-DAT-CS07_CL25-600080</t>
  </si>
  <si>
    <t>metrics do not match SMRTFRMS - sent back 3-DEC-24</t>
  </si>
  <si>
    <t>BRR GIS Length Vs JSON Length mismatch 2610m vs 3588m , Send back to team on 10/12/24
No other issues - could issue with caveat from DT.</t>
  </si>
  <si>
    <t>HS2-00003B2GD</t>
  </si>
  <si>
    <t>Greatworth Green Tunnel Boundary Perimeter Fence Line North</t>
  </si>
  <si>
    <t>1MC07-ASC-CV-FRM-CS07_CL25-000150-ACBOS</t>
  </si>
  <si>
    <t>1MC07-CEK-IM-DAT-CS07_CL25-600078</t>
  </si>
  <si>
    <t>OS coordinates - sent back 10-dec-24</t>
  </si>
  <si>
    <t>High Priority</t>
  </si>
  <si>
    <t>HS2-000020CJ5</t>
  </si>
  <si>
    <t>CSO-04-6105P</t>
  </si>
  <si>
    <t>1MC07-ASC-UT-FRM-CS07_CL25-000048-ACBOS</t>
  </si>
  <si>
    <t>1MC07-CEK-IM-DAT-CS07_CL25-600037</t>
  </si>
  <si>
    <t>HS2-000020CJ4</t>
  </si>
  <si>
    <t>CSO-04-4300P</t>
  </si>
  <si>
    <t xml:space="preserve"> 1MC07-ASC-UT-FRM-CS07_CL25-000063-ACBOS</t>
  </si>
  <si>
    <t>1MC07-CEK-IM-DAT-CS07_CL25-600032</t>
  </si>
  <si>
    <t>HS2-000020CJ3</t>
  </si>
  <si>
    <t>CSO-04-3110P</t>
  </si>
  <si>
    <t>1MC07-ASC-UT-FRM-CS07_CL25-000060-ACBOS</t>
  </si>
  <si>
    <t>1MC07-CEK-IM-DAT-CS07_CL25-600031</t>
  </si>
  <si>
    <t>HS2-00003KLDE</t>
  </si>
  <si>
    <t>CSO-04-6105T1</t>
  </si>
  <si>
    <t xml:space="preserve"> 1MC07-ASC-UT-FRM-CS07_CL25-000082-ACBOS</t>
  </si>
  <si>
    <t>1MC07-CEK-IM-DAT-CS07_CL25-600074</t>
  </si>
  <si>
    <t>HS2-00003KLDD</t>
  </si>
  <si>
    <t>CSO-04-4300T1</t>
  </si>
  <si>
    <t xml:space="preserve"> 1MC07-ASC-UT-FRM-CS07_CL25-000080-ACBOS</t>
  </si>
  <si>
    <t>1MC07-CEK-IM-DAT-CS07_CL25-600073</t>
  </si>
  <si>
    <t>HS2-00003KLDC</t>
  </si>
  <si>
    <t>CSO-04-3110T1</t>
  </si>
  <si>
    <t xml:space="preserve"> 1MC07-ASC-UT-FRM-CS07_CL25-000078-ACBOS</t>
  </si>
  <si>
    <t>1MC07-CEK-IM-DAT-CS07_CL25-600072</t>
  </si>
  <si>
    <t>HS2-00003CPXB</t>
  </si>
  <si>
    <t>Clean Water Pipe CFA_15_23a</t>
  </si>
  <si>
    <t>1MC07-ASC-UT-FRM-CS07_CL14-000037-ACBOS</t>
  </si>
  <si>
    <t>1MC07-CEK-IM-DAT-CS07_CL14-600228</t>
  </si>
  <si>
    <t>HS2-00002WUPB</t>
  </si>
  <si>
    <t>Greatworth Green Tunnel Planting-Plot 4</t>
  </si>
  <si>
    <t>1MC07-ASC-EV-REP-CS07_CL25-000001</t>
  </si>
  <si>
    <t>1MC07-CEK-IM-DAT-CS07_CL25-600060</t>
  </si>
  <si>
    <t>Wrong UAID_2, sent back on 10-Dec-2024</t>
  </si>
  <si>
    <t>HS2-00002WUPC</t>
  </si>
  <si>
    <t>Greatworth Green Tunnel Planting-Plot 5</t>
  </si>
  <si>
    <t>1MC07-ASC-EV-REP-CS07_CL25-000002</t>
  </si>
  <si>
    <t>1MC07-CEK-IM-DAT-CS07_CL25-600061</t>
  </si>
  <si>
    <t>HS2-00002WUPD</t>
  </si>
  <si>
    <t>Greatworth Green Tunnel Planting-Plot 6</t>
  </si>
  <si>
    <t>1MC07-ASC-EV-REP-CS07_CL25-000003</t>
  </si>
  <si>
    <t>1MC07-CEK-IM-DAT-CS07_CL25-600062</t>
  </si>
  <si>
    <t>HS2-00002WUPE</t>
  </si>
  <si>
    <t>Greatworth Green Tunnel Planting-Plot 7</t>
  </si>
  <si>
    <t>1MC07-ASC-EV-REP-CS07_CL25-000004</t>
  </si>
  <si>
    <t>1MC07-CEK-IM-DAT-CS07_CL25-600063</t>
  </si>
  <si>
    <t>No Record in EKFB smartform and in data</t>
  </si>
  <si>
    <t>HS2-00002WUPF</t>
  </si>
  <si>
    <t>Greatworth Green Tunnel Planting-Plot 8</t>
  </si>
  <si>
    <t>1MC07-ASC-EV-REP-CS07_CL25-000005</t>
  </si>
  <si>
    <t>1MC07-CEK-IM-DAT-CS07_CL25-600064</t>
  </si>
  <si>
    <t>HS2-00002WUPG</t>
  </si>
  <si>
    <t>Greatworth Green Tunnel Planting-Plot 9</t>
  </si>
  <si>
    <t>1MC07-ASC-EV-REP-CS07_CL25-000006</t>
  </si>
  <si>
    <t>1MC07-CEK-IM-DAT-CS07_CL25-600065</t>
  </si>
  <si>
    <t>HS2-00002WUPH</t>
  </si>
  <si>
    <t>Greatworth Green Tunnel Planting-Plot 10</t>
  </si>
  <si>
    <t>1MC07-ASC-EV-REP-CS07_CL25-000007</t>
  </si>
  <si>
    <t>1MC07-CEK-IM-DAT-CS07_CL25-600066</t>
  </si>
  <si>
    <t>Wrong HS2-Class, sent back  on 11-Dec-2024</t>
  </si>
  <si>
    <t>HS2-00003H07E</t>
  </si>
  <si>
    <t>Small Dean Viaduct Network Rail Cutting Reinstatement-East</t>
  </si>
  <si>
    <t>1MC06-ASC-GT-FRM-CS03_CL06-000011-ACBOS</t>
  </si>
  <si>
    <t>1MC06-CEK-IM-DAT-CS03_CL06-600106</t>
  </si>
  <si>
    <t>HS2-00003H07D</t>
  </si>
  <si>
    <t>Small Dean Viaduct Network Rail Cutting Reinstatement-West</t>
  </si>
  <si>
    <t>1MC06-ASC-GT-FRM-CS03_CL06-000012-ACBOS</t>
  </si>
  <si>
    <t>1MC06-CEK-IM-DAT-CS03_CL06-600105</t>
  </si>
  <si>
    <t>South Heath Cutting</t>
  </si>
  <si>
    <t>HS2-00002XQ2N</t>
  </si>
  <si>
    <t>South Heath Cutting Landscape Earthworks-Bowood Lane East</t>
  </si>
  <si>
    <t>1MC06-ASC-GT-FRM-CS03_CL05-000019-ACBOS</t>
  </si>
  <si>
    <t>1MC06-CEK-IM-DAT-CS03_CL05-600155</t>
  </si>
  <si>
    <t>OSGB issues, sent back on 25-Nov-2024</t>
  </si>
  <si>
    <t>HS2-00003D830</t>
  </si>
  <si>
    <t>Access Stairs 84-ST1</t>
  </si>
  <si>
    <t>1MC06-ASC-CV-FRM-CS06_CL10-900023</t>
  </si>
  <si>
    <t>1MC06-CEK-IM-DAT-CS06_CL10-600193</t>
  </si>
  <si>
    <t>HS2-00003D831</t>
  </si>
  <si>
    <t>Access Stairs 84-ST2</t>
  </si>
  <si>
    <t>1MC06-ASC-CV-FRM-CS06_CL10-900022</t>
  </si>
  <si>
    <t>1MC06-CEK-IM-DAT-CS06_CL10-600194</t>
  </si>
  <si>
    <t>HS2-00003D84X</t>
  </si>
  <si>
    <t>Access Stairs 95-ST2</t>
  </si>
  <si>
    <t>1MC07-ASC-CV-FRM-CS07_CL12-900005</t>
  </si>
  <si>
    <t>1MC07-CEK-IM-DAT-CS07_CL12-600276</t>
  </si>
  <si>
    <t>HS2-00003D84Y</t>
  </si>
  <si>
    <t>Access Stairs 95-ST3</t>
  </si>
  <si>
    <t>1MC07-ASC-CV-FRM-CS07_CL12-900004</t>
  </si>
  <si>
    <t>1MC07-CEK-IM-DAT-CS07_CL12-600275</t>
  </si>
  <si>
    <t>HS2-000020NXG</t>
  </si>
  <si>
    <t>Blackgrounds Farm Accommodation Access Realignment (off Culworth Road -west of HS2)</t>
  </si>
  <si>
    <t>1MC07-ASC-HW-FRM-CS07_CL26-000034-ACBOS</t>
  </si>
  <si>
    <t>1MC07-CEK-IM-DAT-CS07_CL26-600022</t>
  </si>
  <si>
    <t>MnmmThcknssM set as 100
PCRA FAIL 4/12/24</t>
  </si>
  <si>
    <t>HS2-000020CF0</t>
  </si>
  <si>
    <t>Aylesbury North Cutting Group</t>
  </si>
  <si>
    <t>1MC06-ASC-UT-FRM-CS04_CL18-000037-ACBOS</t>
  </si>
  <si>
    <t>1MC06-CEK-IM-DAT-CS04_CL18-600006</t>
  </si>
  <si>
    <t>ACBOS PCRA is pending, sent back on 27-Nov-2024</t>
  </si>
  <si>
    <t>HS2-00002SZLY</t>
  </si>
  <si>
    <t>1MC06-ASC-UT-FRM-CS04_CL18-000041-ACBOS</t>
  </si>
  <si>
    <t>1MC06-CEK-IM-DAT-CS04_CL18-600094</t>
  </si>
  <si>
    <t>HS2-00003LCQC</t>
  </si>
  <si>
    <t>Ladbroke Cutting Landscape Earthwork Tie Ins (below A423 Banbury Road Overbridge)</t>
  </si>
  <si>
    <t>1MC07-ASC-CV-FRM-CS07_CL24-900064-ACBOS</t>
  </si>
  <si>
    <t>1MC07-CEK-IM-DAT-CS07_CL24-600124</t>
  </si>
  <si>
    <t>MnmmTchknssM &amp; MnmmThcknssmm set as M - Fixed in house to expedite. DT updateing PW file.
Com_RfrncNmbr set a blank 0 fixed in house - DT updating PW file.
21-nov-24</t>
  </si>
  <si>
    <t>HS2-00003B2GE</t>
  </si>
  <si>
    <t>Greatworth Green Tunnel Security Fence Line North</t>
  </si>
  <si>
    <t>1MC07-ASC-CV-FRM-CS07_CL25-000152-ACBOS</t>
  </si>
  <si>
    <t>1MC07-CEK-IM-DAT-CS07_CL25-600023</t>
  </si>
  <si>
    <t>ACBOS PCRA is pending, sent back on 21-Nov-2024</t>
  </si>
  <si>
    <t>OSGB issues, sent back on 21-Nov-2024</t>
  </si>
  <si>
    <t>OSGB issues and other queries, sent back on 21-Nov-2024</t>
  </si>
  <si>
    <t>PCRA FAIL HghtMN. 22-nov-24</t>
  </si>
  <si>
    <t>HS2-000025B2F</t>
  </si>
  <si>
    <t>Greatworth Green Tunnel North portal building</t>
  </si>
  <si>
    <t>1MC07-CEK-CV-FRM-CS07_CL25-000006</t>
  </si>
  <si>
    <t>1MC07-CEK-IM-DAT-CS07_CL25-600056</t>
  </si>
  <si>
    <t>some Uniclass &amp; ZZ-ZZ classifications neede to be confirmed with DT - 18-Dec-24</t>
  </si>
  <si>
    <t xml:space="preserve">Lade, Vijaya Krishna &lt;vijayakrishna.lade@arcadis.com&gt; </t>
  </si>
  <si>
    <t>1MC07-CEK-AR-FRM-CS07_CL25-600001</t>
  </si>
  <si>
    <t>Use P03 as P04 is for post L3</t>
  </si>
  <si>
    <t>1MC07-ASC-CV-FRM-CS07_CL25-000017-ACBOS</t>
  </si>
  <si>
    <t>1MC07-CEK-ME-FRM-CS07_CL25-000003</t>
  </si>
  <si>
    <t>1MC07-CEK-ME-FRM-CS07_CL25-000002</t>
  </si>
  <si>
    <t>1MC07-CEK-ME-FRM-CS07_CL25-000001</t>
  </si>
  <si>
    <t>1MC07-CEK-FI-FRM-CS07_CL25-000003</t>
  </si>
  <si>
    <t>1MC07-CEK-FI-FRM-CS07_CL25-000002</t>
  </si>
  <si>
    <t>1MC07-CEK-FI-FRM-CS07_CL25-000001</t>
  </si>
  <si>
    <t>1MC07-CEK-EL-FRM-CS07_CL25-000001</t>
  </si>
  <si>
    <t>1MC07-CEK-EL-FRM-CS07_CL25-000005</t>
  </si>
  <si>
    <t>1MC07-CEK-EL-FRM-CS07_CL25-000004</t>
  </si>
  <si>
    <t>1MC07-CEK-EL-FRM-CS07_CL25-000003</t>
  </si>
  <si>
    <t>1MC07-CEK-EL-FRM-CS07_CL25-000002</t>
  </si>
  <si>
    <t xml:space="preserve">1MC07-CEK-RC-FRM-CS07_CL25-000003 </t>
  </si>
  <si>
    <t>Putlowes Farm Access Road Ditch Slab No.2</t>
  </si>
  <si>
    <t>1MC06-CEK-IM-DAT-CS04_CL20-600242</t>
  </si>
  <si>
    <t xml:space="preserve">Com_Typ / Dscrptns incorrect - </t>
  </si>
  <si>
    <t>HS2-00002TTR2</t>
  </si>
  <si>
    <t>CSO-03-2210P</t>
  </si>
  <si>
    <t>1MC06-ASC-UT-FRM-CS06_CL09-000073-ACBOS</t>
  </si>
  <si>
    <t>1MC06-CEK-IM-DAT-CS06_CL09-600226</t>
  </si>
  <si>
    <t>2 AssetDescription_3 not set
4 trailing spaces in AssetDescription_2
All Gas Pipeline route to change to Gas Pressure Route</t>
  </si>
  <si>
    <t>HS2-00002NNHQ</t>
  </si>
  <si>
    <t>Portway Culvert Watercourse Diversion</t>
  </si>
  <si>
    <t>1MC06-ASC-DR-FRM-CS06_CL09-000095-ACBOS</t>
  </si>
  <si>
    <t>1MC06-CEK-IM-DAT-CS06_CL09-600254</t>
  </si>
  <si>
    <t>Com_Typ / Dscrptns all incorrect
Cm_CRT&amp;Chg set to P04
some missing attribution  that should be complete
sent back 3-dec-24</t>
  </si>
  <si>
    <t>SdSlp syntax, MnmmThcknssM blank, some ZZ-zz components WTS should be WPF. Sent back 16-dec-24</t>
  </si>
  <si>
    <t>couple of MTRL / GdMt / Com _Dscrptn concrete inconsistency.
Sdslp syntax incorrect and does not macth previous JSON / MPDT works, fixed in house. 
Talk to Alex / Daniel 8-Jan-25</t>
  </si>
  <si>
    <t>DT do not need to have JSON issued at this time - HOLD - Possible set for  Cancelled status</t>
  </si>
  <si>
    <t>HS2-00003EB33</t>
  </si>
  <si>
    <t>Ladbroke Cutting Culvert 124-AC3 Watercourse Tie In</t>
  </si>
  <si>
    <t>1MC07-ASC-DR-FRM-CS07_CL24-000056-ACBOS</t>
  </si>
  <si>
    <t>1MC07-CEK-IM-DAT-CS07_CL24-600123</t>
  </si>
  <si>
    <t>ComType incorrect , OSGB conversion issue .Send back to team 21 Nov 24.</t>
  </si>
  <si>
    <t>DT have changed data 26-Nov-24</t>
  </si>
  <si>
    <t>rhea.duncan@fairhurst.co.uk</t>
  </si>
  <si>
    <t>1MC06-CEK-IM-DAT-CS04_CL20-600252</t>
  </si>
  <si>
    <t>HS2-00003HF3T</t>
  </si>
  <si>
    <t>C2.L.110 Catchment</t>
  </si>
  <si>
    <t>1MC06-ASC-DR-FRM-CS06_CL22-000050-ACBOS</t>
  </si>
  <si>
    <t>1MC06-CEK-IM-DAT-CS06_CL22-600226</t>
  </si>
  <si>
    <t>HS2-00002CT5A</t>
  </si>
  <si>
    <t>Aylesbury Embankment Boundary Perimeter Fence Line</t>
  </si>
  <si>
    <t>1MC06-ASC-CV-FRM-CS04_CL18-000039-ACBOS</t>
  </si>
  <si>
    <t>1MC06-CEK-IM-DAT-CS04_CL18-600016</t>
  </si>
  <si>
    <t>HS2-00002CT5C</t>
  </si>
  <si>
    <t>Aylesbury Embankment Security Fence Line</t>
  </si>
  <si>
    <t>1MC06-ASC-CV-FRM-CS04_CL18-000035-ACBOS</t>
  </si>
  <si>
    <t>1MC06-CEK-IM-DAT-CS04_CL18-600022</t>
  </si>
  <si>
    <t>HS2-00002CT5H</t>
  </si>
  <si>
    <t>Aylesbury North Cutting Boundary Perimeter Fence Line</t>
  </si>
  <si>
    <t>1MC06-ASC-CV-FRM-CS04_CL18-000040-ACBOS</t>
  </si>
  <si>
    <t>1MC06-CEK-IM-DAT-CS04_CL18-600041</t>
  </si>
  <si>
    <t>Com_Type incorrect .Send back to team on 26 Nov 24.</t>
  </si>
  <si>
    <t>3-dec-24 @1600</t>
  </si>
  <si>
    <t>HS2-00002GUW0</t>
  </si>
  <si>
    <t>Aylesbury North Cutting Security Fence Line</t>
  </si>
  <si>
    <t>1MC06-ASC-CV-FRM-CS04_CL18-000036-ACBOS</t>
  </si>
  <si>
    <t>1MC06-CEK-IM-DAT-CS04_CL18-600001</t>
  </si>
  <si>
    <t>HS2-00002NL60</t>
  </si>
  <si>
    <t>Stoke Mandeville Bypass Fencing</t>
  </si>
  <si>
    <t>1MC06-ASC-CV-FRM-CS03_CL17-000028-ACBOS</t>
  </si>
  <si>
    <t>1MC06-CEK-IM-DAT-CS03_CL17-600070</t>
  </si>
  <si>
    <t>HS2-00002CT5Q</t>
  </si>
  <si>
    <t>Oxford Road Embankment Boundary Perimeter Line</t>
  </si>
  <si>
    <t>1MC06-ASC-CV-FRM-CS04_CL19-000023-ACBOS</t>
  </si>
  <si>
    <t>1MC06-CEK-IM-DAT-CS04_CL19-600030</t>
  </si>
  <si>
    <t>HS2-00002CT5S</t>
  </si>
  <si>
    <t>Oxford Road Embankment Security Fence Line</t>
  </si>
  <si>
    <t>1MC06-ASC-CV-FRM-CS04_CL19-000017-ACBOS</t>
  </si>
  <si>
    <t>1MC06-CEK-IM-DAT-CS04_CL19-600028</t>
  </si>
  <si>
    <t>HS2-00002CT5U</t>
  </si>
  <si>
    <t>Whaddon Hill Cutting Boundary Perimeter Fence Line</t>
  </si>
  <si>
    <t>1MC06-ASC-CV-FRM-CS04_CL19-000031-ACBOS</t>
  </si>
  <si>
    <t>1MC06-CEK-IM-DAT-CS04_CL19-600039</t>
  </si>
  <si>
    <t>HS2-00002CT5W</t>
  </si>
  <si>
    <t>Whaddon Hill Cutting Security Fence Line</t>
  </si>
  <si>
    <t>1MC06-ASC-CV-FRM-CS04_CL19-000018-ACBOS</t>
  </si>
  <si>
    <t>1MC06-CEK-IM-DAT-CS04_CL19-600037</t>
  </si>
  <si>
    <t xml:space="preserve">Phillips, Steve &lt;steve.phillips@wsp.com&gt; </t>
  </si>
  <si>
    <t xml:space="preserve">1MC07-ASC-HW-FRM-CS07_CL24-000031-ACBOS </t>
  </si>
  <si>
    <t>zz-zz classifications.</t>
  </si>
  <si>
    <t>HS2-00003CPW1</t>
  </si>
  <si>
    <t>Quainton Cutting Planting Plot 1</t>
  </si>
  <si>
    <t>1MC06-CEK-EV-FRM-CS05-600013</t>
  </si>
  <si>
    <t>1MC06-CEK-IM-DAT-CS05-600250</t>
  </si>
  <si>
    <t xml:space="preserve">KNIGHT Louis &lt;louis.knight@setec.com&gt; </t>
  </si>
  <si>
    <t>HS2-00003CPW2</t>
  </si>
  <si>
    <t>Quainton Cutting Planting Plot 2</t>
  </si>
  <si>
    <t>1MC06-CEK-EV-FRM-CS05-600014</t>
  </si>
  <si>
    <t>1MC06-CEK-IM-DAT-CS05-600251</t>
  </si>
  <si>
    <t>HS2-00003CPW4</t>
  </si>
  <si>
    <t>Quainton Cutting Planting Plot 3</t>
  </si>
  <si>
    <t>1MC06-CEK-EV-FRM-CS05-600015</t>
  </si>
  <si>
    <t>1MC06-CEK-IM-DAT-CS05-600252</t>
  </si>
  <si>
    <t>HS2-00003CPW5</t>
  </si>
  <si>
    <t>Quainton Cutting Planting Plot 4</t>
  </si>
  <si>
    <t>1MC06-CEK-EV-FRM-CS05-600016</t>
  </si>
  <si>
    <t>1MC06-CEK-IM-DAT-CS05-600253</t>
  </si>
  <si>
    <t>HS2-00003CPW6</t>
  </si>
  <si>
    <t>Quainton Cutting Planting Plot 5</t>
  </si>
  <si>
    <t>1MC06-CEK-EV-FRM-CS05-600017</t>
  </si>
  <si>
    <t>1MC06-CEK-IM-DAT-CS05-600254</t>
  </si>
  <si>
    <t>HS2-00003CPW9</t>
  </si>
  <si>
    <t>Quainton Cutting Planting Plot 7</t>
  </si>
  <si>
    <t>1MC06-CEK-EV-FRM-CS05-600019</t>
  </si>
  <si>
    <t>1MC06-CEK-IM-DAT-CS05-600256</t>
  </si>
  <si>
    <t>HS2-00003CPWA</t>
  </si>
  <si>
    <t>Quainton Cutting Planting Plot 8</t>
  </si>
  <si>
    <t>1MC06-CEK-EV-FRM-CS05-600020</t>
  </si>
  <si>
    <t>1MC06-CEK-IM-DAT-CS05-600257</t>
  </si>
  <si>
    <t>HS2-00003CPWB</t>
  </si>
  <si>
    <t>Quainton Cutting Planting Plot 9</t>
  </si>
  <si>
    <t>1MC06-CEK-EV-FRM-CS05-600021</t>
  </si>
  <si>
    <t>1MC06-CEK-IM-DAT-CS05-600258</t>
  </si>
  <si>
    <t>HS2-00003CPWE</t>
  </si>
  <si>
    <t>Quainton Cutting Planting Plot 11</t>
  </si>
  <si>
    <t>1MC06-CEK-EV-FRM-CS05-600023</t>
  </si>
  <si>
    <t>1MC06-CEK-IM-DAT-CS05-600260</t>
  </si>
  <si>
    <t>HS2-00003CPWF</t>
  </si>
  <si>
    <t>Quainton Cutting Planting Plot 12</t>
  </si>
  <si>
    <t>1MC06-CEK-EV-FRM-CS05-600024</t>
  </si>
  <si>
    <t>1MC06-CEK-IM-DAT-CS05-600261</t>
  </si>
  <si>
    <t>HS2-00003CPWG</t>
  </si>
  <si>
    <t>Quainton Cutting Planting Plot 13</t>
  </si>
  <si>
    <t>1MC06-CEK-EV-FRM-CS05-600025</t>
  </si>
  <si>
    <t>1MC06-CEK-IM-DAT-CS05-600262</t>
  </si>
  <si>
    <t>HS2-00003CPWJ</t>
  </si>
  <si>
    <t>Quainton Cutting Planting Plot 14</t>
  </si>
  <si>
    <t>1MC06-CEK-EV-FRM-CS05-600026</t>
  </si>
  <si>
    <t>1MC06-CEK-IM-DAT-CS05-600263</t>
  </si>
  <si>
    <t>HS2-00003CPWL</t>
  </si>
  <si>
    <t>Quainton Cutting Planting Plot 16</t>
  </si>
  <si>
    <t>1MC06-CEK-EV-FRM-CS05-600028</t>
  </si>
  <si>
    <t>1MC06-CEK-IM-DAT-CS05-600265</t>
  </si>
  <si>
    <t>HS2-00003CPWN</t>
  </si>
  <si>
    <t>Quainton Cutting Planting Plot 17</t>
  </si>
  <si>
    <t>1MC06-CEK-EV-FRM-CS05-600029</t>
  </si>
  <si>
    <t>1MC06-CEK-IM-DAT-CS05-600266</t>
  </si>
  <si>
    <t>HS2-00003CPWQ</t>
  </si>
  <si>
    <t>Quainton Cutting Planting Plot 19</t>
  </si>
  <si>
    <t>1MC06-CEK-EV-FRM-CS05-600031</t>
  </si>
  <si>
    <t>1MC06-CEK-IM-DAT-CS05-600268</t>
  </si>
  <si>
    <t>HS2-00003CPWS</t>
  </si>
  <si>
    <t>Quainton Cutting Planting Plot 20</t>
  </si>
  <si>
    <t>1MC06-CEK-EV-FRM-CS05-600032</t>
  </si>
  <si>
    <t>1MC06-CEK-IM-DAT-CS05-600269</t>
  </si>
  <si>
    <t>HS2-00003CPWV</t>
  </si>
  <si>
    <t>Quainton Cutting Planting Plot 23</t>
  </si>
  <si>
    <t>1MC06-CEK-EV-FRM-CS05-600035</t>
  </si>
  <si>
    <t>1MC06-CEK-IM-DAT-CS05-600272</t>
  </si>
  <si>
    <t>HS2-00002CT53</t>
  </si>
  <si>
    <t>Aylesbury South Cutting Boundary Perimeter Fence Line</t>
  </si>
  <si>
    <t>1MC06-ASC-CV-FRM-CS04_CL18-000038-ACBOS</t>
  </si>
  <si>
    <t>1MC06-CEK-IM-DAT-CS04_CL18-600073</t>
  </si>
  <si>
    <t>HS2-00002CT55</t>
  </si>
  <si>
    <t>Aylesbury South Cutting Security Fence Line</t>
  </si>
  <si>
    <t>1MC06-ASC-CV-FRM-CS04_CL18-000034-ACBOS</t>
  </si>
  <si>
    <t>1MC06-CEK-IM-DAT-CS04_CL18-600067</t>
  </si>
  <si>
    <t>Old Airfield Perimeter Track</t>
  </si>
  <si>
    <t>HS2-00003HF3P</t>
  </si>
  <si>
    <t>Turweston cutting Additional Landscape Earthworks 1</t>
  </si>
  <si>
    <t>1MC06-ASC-GT-FRM-CS06_CL22-000016-ACBOS</t>
  </si>
  <si>
    <t>1MC06-CEK-IM-DAT-CS06_CL22-600217</t>
  </si>
  <si>
    <t>Minimum Thickenss issue, sent back on 28-Nov-2024</t>
  </si>
  <si>
    <t>HS2-00003HF3Q</t>
  </si>
  <si>
    <t>Turweston cutting Additional Landscape Earthworks 2</t>
  </si>
  <si>
    <t>1MC06-ASC-GT-FRM-CS06_CL22-000017-ACBOS</t>
  </si>
  <si>
    <t>1MC06-CEK-IM-DAT-CS06_CL22-600218</t>
  </si>
  <si>
    <t>HS2-00003HF3R</t>
  </si>
  <si>
    <t>Turweston cutting Additional Landscape Earthworks 3</t>
  </si>
  <si>
    <t>1MC06-ASC-GT-FRM-CS06_CL22-000018-ACBOS</t>
  </si>
  <si>
    <t>1MC06-CEK-IM-DAT-CS06_CL22-600219</t>
  </si>
  <si>
    <t>HS2-00003HF3S</t>
  </si>
  <si>
    <t>Turweston cutting Additional Landscape Earthworks 4</t>
  </si>
  <si>
    <t>1MC06-ASC-GT-FRM-CS06_CL22-000019-ACBOS</t>
  </si>
  <si>
    <t>1MC06-CEK-IM-DAT-CS06_CL22-600220</t>
  </si>
  <si>
    <t>HS2-00003J169</t>
  </si>
  <si>
    <t>MCJ2 Network Rail Boundary Fencing (East) - Fencing 3D Model - DM3</t>
  </si>
  <si>
    <t>1MC06-ASC-CV-FRM-CS03_CL06-000060-ACBOS</t>
  </si>
  <si>
    <t>1MC06-CEK-IM-DAT-CS03_CL06-600107</t>
  </si>
  <si>
    <t>HS2-00003J16A</t>
  </si>
  <si>
    <t>MCJ2 Network Rail Boundary Fencing (West) - Fencing 3D Model - DM3</t>
  </si>
  <si>
    <t>1MC06-ASC-CV-FRM-CS03_CL06-000062-ACBOS</t>
  </si>
  <si>
    <t>1MC06-CEK-IM-DAT-CS03_CL06-600108</t>
  </si>
  <si>
    <t>HS2-00002EK7A</t>
  </si>
  <si>
    <t>Cowley Embankment UTX</t>
  </si>
  <si>
    <t>1MC06-ASC-CV-FRM-CS06_CL10-000038-ACBOS</t>
  </si>
  <si>
    <t>1MC06-CEK-IM-DAT-CS06_CL10-600047</t>
  </si>
  <si>
    <t>HS2-00002BVKJ</t>
  </si>
  <si>
    <t>Greatworth Green Tunnel High Mileage Portal Mitigation Earthworks</t>
  </si>
  <si>
    <t>1MC07-ASC-GT-FRM-CS07_CL25-000009-ACBOS</t>
  </si>
  <si>
    <t>1MC07-CEK-IM-DAT-CS07_CL25-600047</t>
  </si>
  <si>
    <t>MnmmThcknssM set as 500
Trailing GFL Sdslp space
sent back 6/12/24</t>
  </si>
  <si>
    <t>HS2-00003JRG8</t>
  </si>
  <si>
    <t>Greatworth Green Tunnel North Portal-Evacuation Walkways</t>
  </si>
  <si>
    <t xml:space="preserve">1MC07-ASC-CV-FRM-CS07_CL25-000147-ACBOS </t>
  </si>
  <si>
    <t>1MC07-CEK-IM-DAT-CS07_CL25-600069</t>
  </si>
  <si>
    <t>Maintenance Access Road to Switch and Crossing MS2.11</t>
  </si>
  <si>
    <t>ZZ-zz classifications issue, sent back on 06-Jan-2025</t>
  </si>
  <si>
    <t>OSGB Issue, sent back on 07-Jan-2025</t>
  </si>
  <si>
    <t>HS2-000020CF1</t>
  </si>
  <si>
    <t>Aylesbury North Cutting Group - CSO-02-6210</t>
  </si>
  <si>
    <t>1MC06-ASC-UT-FRM-CS04_CL18-000021-ACBOS</t>
  </si>
  <si>
    <t>1MC06-CEK-IM-DAT-CS04_CL18-600009</t>
  </si>
  <si>
    <t>AssetDescription_3 is missing for Pr_65_52_01_02, sent back on 02-Dec-2024</t>
  </si>
  <si>
    <t>HS2-00003JN84</t>
  </si>
  <si>
    <t xml:space="preserve">Access Road to Bowood Lane Radio Compound </t>
  </si>
  <si>
    <t>1MC06-ASC-HW-FRM-CS03_CL05-000062-ACBOS</t>
  </si>
  <si>
    <t>1MC06-CEK-IM-DAT-CS03_CL05-600161</t>
  </si>
  <si>
    <t>OSGB and com_type issues,sent back on 27-Nov-2024</t>
  </si>
  <si>
    <t>Metzaki Burgham-Malin, Chrysi &lt;Chrysi.Burgham.Malin@arcadis.com&gt;</t>
  </si>
  <si>
    <t>HS2-000020N9Q</t>
  </si>
  <si>
    <t xml:space="preserve">Maintenance Access Road to Bowood Lane Drop Inlet Culvert </t>
  </si>
  <si>
    <t>1MC06-ASC-HW-FRM-CS03_CL05-000020-ACBOS</t>
  </si>
  <si>
    <t>1MC06-CEK-IM-DAT-CS03_CL05-600068</t>
  </si>
  <si>
    <t>OSGB and other issues,sent back on 27-Nov-2024</t>
  </si>
  <si>
    <t xml:space="preserve">HS2-00002CT2K </t>
  </si>
  <si>
    <t>Maintenance Access Road to Pond-0504</t>
  </si>
  <si>
    <t>1MC06-ASC-HW-FRM-CS03_CL05-900028-ACBOS</t>
  </si>
  <si>
    <t>1MC06-CEK-IM-DAT-CS03_CL05-600157</t>
  </si>
  <si>
    <t>HS2-00002CT2L</t>
  </si>
  <si>
    <t>South Heath Cutting Boundary Perimeter Fence Line</t>
  </si>
  <si>
    <t>1MC06-ASC-CV-FRM-CS03_CL05-000037-ACBOS</t>
  </si>
  <si>
    <t>1MC06-CEK-IM-DAT-CS03_CL05-600018</t>
  </si>
  <si>
    <t>GIS Length Vs SQL DB Length mismatch , Send back to team on 28 Nov 24.</t>
  </si>
  <si>
    <t>Push To JSON - expecting confirmation for fencing 4/12/24</t>
  </si>
  <si>
    <t>Danish Sanwal &lt;dnsw@cowi.com&gt;</t>
  </si>
  <si>
    <t>HS2-00002CT2N</t>
  </si>
  <si>
    <t>South Heath Cutting Security Fence Line</t>
  </si>
  <si>
    <t>1MC06-ASC-CV-FRM-CS03_CL05-000052-ACBOS</t>
  </si>
  <si>
    <t>1MC06-CEK-IM-DAT-CS03_CL05-600023</t>
  </si>
  <si>
    <t>0's found in LengthM , send back to team on 27 Nov 24.</t>
  </si>
  <si>
    <t>OSGB Issues, sent back on 06-Jan-2025</t>
  </si>
  <si>
    <t>Matthew Coote &lt;mtce@cowi.com&gt;</t>
  </si>
  <si>
    <t>HS2-000001463</t>
  </si>
  <si>
    <t>Windmill Lane Green Overbridge</t>
  </si>
  <si>
    <t xml:space="preserve">1MC07-CEK-BR-FRM-CS07_CL24-000016. </t>
  </si>
  <si>
    <t>1MC07-CEK-IM-DAT-CS07_CL24-600048</t>
  </si>
  <si>
    <t>TEMP ROW for ANDY BARNES / EKFB error finding exercise</t>
  </si>
  <si>
    <t>Ancillary Culvert 124-AC3</t>
  </si>
  <si>
    <t>PW JSON reloaded to DAC check - No issues</t>
  </si>
  <si>
    <t>HS2-00002WUJ5</t>
  </si>
  <si>
    <t>South Heath Cutting Planting-East Plot 9</t>
  </si>
  <si>
    <t>1MC06-CEK-EV-FRM-CS03_CL05-000032</t>
  </si>
  <si>
    <t xml:space="preserve">1MC06-CEK-IM-DAT-CS03_CL05-600119 </t>
  </si>
  <si>
    <t>HS2-00002WUJ6</t>
  </si>
  <si>
    <t>South Heath Cutting Planting-East Plot 10</t>
  </si>
  <si>
    <t>1MC06-CEK-EV-FRM-CS03_CL05-000022</t>
  </si>
  <si>
    <t>1MC06-CEK-IM-DAT-CS03_CL05-600120</t>
  </si>
  <si>
    <t>HS2-00002WUJ7</t>
  </si>
  <si>
    <t>South Heath Cutting Planting-East Plot 11</t>
  </si>
  <si>
    <t>1MC06-CEK-EV-FRM-CS03_CL05-000023</t>
  </si>
  <si>
    <t>1MC06-CEK-IM-DAT-CS03_CL05-600121</t>
  </si>
  <si>
    <t>HS2-00002WUJ8</t>
  </si>
  <si>
    <t>South Heath Cutting Planting-East Plot 12</t>
  </si>
  <si>
    <t>1MC06-CEK-EV-FRM-CS03_CL05-000024</t>
  </si>
  <si>
    <t>1MC06-CEK-IM-DAT-CS03_CL05-600122</t>
  </si>
  <si>
    <t>HS2-00002WUJH</t>
  </si>
  <si>
    <t>South Heath Cutting Planting-West Plot 9</t>
  </si>
  <si>
    <t>1MC06-CEK-EV-FRM-CS03_CL05-000044</t>
  </si>
  <si>
    <t>1MC06-CEK-IM-DAT-CS03_CL05-600131</t>
  </si>
  <si>
    <t>HS2-00002WUJJ</t>
  </si>
  <si>
    <t>South Heath Cutting Planting-West Plot 10</t>
  </si>
  <si>
    <t>1MC06-CEK-EV-FRM-CS03_CL05-000034</t>
  </si>
  <si>
    <t>1MC06-CEK-IM-DAT-CS03_CL05-600132</t>
  </si>
  <si>
    <t>HS2-00002WUJK</t>
  </si>
  <si>
    <t>South Heath Cutting Planting-West Plot 11</t>
  </si>
  <si>
    <t>1MC06-CEK-EV-FRM-CS03_CL05-000035</t>
  </si>
  <si>
    <t>1MC06-CEK-IM-DAT-CS03_CL05-600133</t>
  </si>
  <si>
    <t>HS2-00002WUJL</t>
  </si>
  <si>
    <t>South Heath Cutting Planting-West Plot 12</t>
  </si>
  <si>
    <t>1MC06-CEK-EV-FRM-CS03_CL05-000036</t>
  </si>
  <si>
    <t>1MC06-CEK-IM-DAT-CS03_CL05-600134</t>
  </si>
  <si>
    <t>HS2-00003BPLH</t>
  </si>
  <si>
    <t>Turweston Cutting Planting Plot 5</t>
  </si>
  <si>
    <t>1MC06-ASC-EV-FRM-CS06_CL22-900020</t>
  </si>
  <si>
    <t>1MC06-CEK-IM-DAT-CS06_CL22-600170</t>
  </si>
  <si>
    <t>HS2-00003BPLM</t>
  </si>
  <si>
    <t>Turweston Cutting Planting Plot 6</t>
  </si>
  <si>
    <t>1MC06-ASC-EV-FRM-CS06_CL22-900021</t>
  </si>
  <si>
    <t>1MC06-CEK-IM-DAT-CS06_CL22-600171</t>
  </si>
  <si>
    <t>HS2-00003BPLQ</t>
  </si>
  <si>
    <t>Turweston Embankment Planting Plot 1</t>
  </si>
  <si>
    <t>1MC07-ASC-EV-FRM-CS07_CL12-900017</t>
  </si>
  <si>
    <t>1MC07-CEK-IM-DAT-CS07_CL12-600289</t>
  </si>
  <si>
    <t>Trailing spaces found and fixed in house for 2 UAID_1 - DT to update before JSON Issued - 6-Dec-24</t>
  </si>
  <si>
    <t>HS2-00003HF3W</t>
  </si>
  <si>
    <t>Turweston Cutting Additional Landscape Earthworks 1-Boundary-Perimeter Fence Line</t>
  </si>
  <si>
    <t>1MC06-ASC-CV-FRM-CS06_CL22-000072-ACBOS</t>
  </si>
  <si>
    <t>1MC06-CEK-IM-DAT-CS06_CL22-600223</t>
  </si>
  <si>
    <t>Snakegrid coordinates reversed E/N back to front - not assured items, DT notified for future works</t>
  </si>
  <si>
    <t>No entry for this UAID_2 within Boundary or Security Fencing GIS data.
BRR vs GIS comparison cannot be completed at this time</t>
  </si>
  <si>
    <t>slim.trabelsi@setec.com</t>
  </si>
  <si>
    <t>HS2-00002CTBS</t>
  </si>
  <si>
    <t>Barton to Mixbury Cutting Boundary Perimeter Fence Line</t>
  </si>
  <si>
    <t>1MC06-ASC-CV-FRM-CS06_CL21-000007-ACBOS</t>
  </si>
  <si>
    <t>1MC06-CEK-IM-DAT-CS06_CL21-600067</t>
  </si>
  <si>
    <t>Not in a valid format. Sent back on 03-Jan-2025</t>
  </si>
  <si>
    <t>HS2-00002CTBU</t>
  </si>
  <si>
    <t>Barton to Mixbury Cutting Security Fence Line</t>
  </si>
  <si>
    <t>1MC06-ASC-CV-FRM-CS06_CL21-000008-ACBOS</t>
  </si>
  <si>
    <t>1MC06-CEK-IM-DAT-CS06_CL21-600069</t>
  </si>
  <si>
    <t>Com_type and other isses, send back on 03-Jan-2025</t>
  </si>
  <si>
    <t xml:space="preserve">1MC07-ASC-CV-FRM-CS07_CL25-000018-ACBOS </t>
  </si>
  <si>
    <t xml:space="preserve">1MC07-CEK-IM-DAT-CS07_CL25-600011 </t>
  </si>
  <si>
    <t>HS2-00002XQ2P</t>
  </si>
  <si>
    <t>South Heath Cutting Landscape Earthworks-Bowood Lane West</t>
  </si>
  <si>
    <t>1MC06-ASC-GT-FRM-CS03_CL05-000018-ACBOS</t>
  </si>
  <si>
    <t>1MC06-CEK-IM-DAT-CS03_CL05-600174</t>
  </si>
  <si>
    <t>HS2-00003L0M2</t>
  </si>
  <si>
    <t>Woodlands Farm Ecological Mitigation Site</t>
  </si>
  <si>
    <t>1MC06-ASC-EV-FRM-CS05-000002-ACBOS</t>
  </si>
  <si>
    <t>1MC06-CEK-IM-DAT-CS05-600308</t>
  </si>
  <si>
    <t>Perry Hill Road Realignment Solids Model</t>
  </si>
  <si>
    <t>SmartFroms / JSON metrics mismatch.
Single OS grid coordinate fail - HS2-00003M0HU</t>
  </si>
  <si>
    <t>IMD Access off Perry Hill Solids Model</t>
  </si>
  <si>
    <t>Com_RfrncNmbr trailing space - fixed in house</t>
  </si>
  <si>
    <t>Maintenance Access Road to Pond 01 (Off IMD access) Solids Model</t>
  </si>
  <si>
    <t>Charndon Lodge Pumping Station and Pond Access Road Solids Model</t>
  </si>
  <si>
    <t>Sdslp 1 in 0 to be removed
sent back 12/dec/24</t>
  </si>
  <si>
    <t>Portway Farm ATS Access Road off Perry Hill Road Solids Model</t>
  </si>
  <si>
    <t>HS2-00003J16B</t>
  </si>
  <si>
    <t>Chipping Warden North Portal-Ditch Crossing 3</t>
  </si>
  <si>
    <t>1MC07-ASC-CV-FRM-CS07_CL13-000027-ACBOS</t>
  </si>
  <si>
    <t>1MC07-CEK-IM-DAT-CS07_CL13-600045</t>
  </si>
  <si>
    <t xml:space="preserve">Lok, Terry &lt;terry.lok@arcadis.com&gt; </t>
  </si>
  <si>
    <t>HS2-00003JRG7</t>
  </si>
  <si>
    <t>Greatworth Green Tunnel South Portal-Evacuation Walkways</t>
  </si>
  <si>
    <t xml:space="preserve">1MC07-ASC-CV-FRM-CS07_CL12-000146-ACBOS </t>
  </si>
  <si>
    <t xml:space="preserve">1MC07-CEK-IM-DAT-CS07_CL12-600296 </t>
  </si>
  <si>
    <t>ACBOS Workflow pending and other queries. Sent back on 08-Jan-2025</t>
  </si>
  <si>
    <t>Quinn, Emma &lt;emma.quinn@arcadis.com&gt;</t>
  </si>
  <si>
    <t>HS2-000001464</t>
  </si>
  <si>
    <t>A423 Banbury Road Overbridge</t>
  </si>
  <si>
    <t>1MC07-CEK-BR-FRM-CS07_CL24-000003</t>
  </si>
  <si>
    <t>1MC07-CEK-IM-DAT-CS07_CL24-600047</t>
  </si>
  <si>
    <t>OSGB issues, sent back on 08-Jan-2025</t>
  </si>
  <si>
    <t>ANL@COWI.Com</t>
  </si>
  <si>
    <t>HS2-00003KFPK</t>
  </si>
  <si>
    <t>Waddesdon Sewage Treatment Water Supply</t>
  </si>
  <si>
    <t>1MC06-ASC-UT-FRM-CS04_CL20-000098-ACBOS</t>
  </si>
  <si>
    <t>1MC06-CEK-IM-DAT-CS04_CL20-600254</t>
  </si>
  <si>
    <t>incorrect  JSON filename. DT informed 3-dec-24</t>
  </si>
  <si>
    <t>HS2-00002WUJ1</t>
  </si>
  <si>
    <t>South Heath Cutting Planting-East Plot 5</t>
  </si>
  <si>
    <t>1MC06-CEK-EV-FRM-CS03_CL05-000028</t>
  </si>
  <si>
    <t>1MC06-CEK-IM-DAT-CS03_CL05-600115</t>
  </si>
  <si>
    <t>DT previously descoped - now reinstated files
4-dec-24</t>
  </si>
  <si>
    <t>gdmc@cowi.com</t>
  </si>
  <si>
    <t>HS2-00002WUJ3</t>
  </si>
  <si>
    <t>South Heath Cutting Planting-East Plot 7</t>
  </si>
  <si>
    <t>1MC06-CEK-EV-FRM-CS03_CL05-000030</t>
  </si>
  <si>
    <t>1MC06-CEK-IM-DAT-CS03_CL05-600117</t>
  </si>
  <si>
    <t>HS2-00002WUJD</t>
  </si>
  <si>
    <t>South Heath Cutting Planting-West Plot 5</t>
  </si>
  <si>
    <t>1MC06-CEK-EV-FRM-CS03_CL05-000040</t>
  </si>
  <si>
    <t>1MC06-CEK-IM-DAT-CS03_CL05-600127</t>
  </si>
  <si>
    <t>HS2-00002WUJE</t>
  </si>
  <si>
    <t>South Heath Cutting Planting-West Plot 6</t>
  </si>
  <si>
    <t>1MC06-CEK-EV-FRM-CS03_CL05-000041</t>
  </si>
  <si>
    <t>1MC06-CEK-IM-DAT-CS03_CL05-600128</t>
  </si>
  <si>
    <t>HS2-00002WUJF</t>
  </si>
  <si>
    <t>South Heath Cutting Planting-West Plot 7</t>
  </si>
  <si>
    <t>1MC06-CEK-EV-FRM-CS03_CL05-000042</t>
  </si>
  <si>
    <t>1MC06-CEK-IM-DAT-CS03_CL05-600129</t>
  </si>
  <si>
    <t>HS2-00002WUJG</t>
  </si>
  <si>
    <t>South Heath Cutting Planting-West Plot 8</t>
  </si>
  <si>
    <t>1MC06-CEK-EV-FRM-CS03_CL05-000043</t>
  </si>
  <si>
    <t>1MC06-CEK-IM-DAT-CS03_CL05-600130</t>
  </si>
  <si>
    <t xml:space="preserve">HS2-00002C5T4-Perry Hill Road Drainage System </t>
  </si>
  <si>
    <t>OS coords incorrect 
9-Jan-25</t>
  </si>
  <si>
    <t>still 3 coords incorrect - 20-jan-25</t>
  </si>
  <si>
    <t>temp load overnight for early DAC check
20-jan-25</t>
  </si>
  <si>
    <t>DAC checked - No issues. 21-jan-24 - waitingo n Dt for coordinate change</t>
  </si>
  <si>
    <t>rani.muthappan@arcadis.com</t>
  </si>
  <si>
    <t>HS2-00002CW0M</t>
  </si>
  <si>
    <t>HS2-00002C5T3-Bridleway GUN 28 Drainage System</t>
  </si>
  <si>
    <t>1MC06-CEK-DR-FRM-CS05-000065</t>
  </si>
  <si>
    <t>1MC06-CEK-IM-DAT-CS05-600010</t>
  </si>
  <si>
    <t>ACBOS Link not correct. Sent back on 08-Jan-2025</t>
  </si>
  <si>
    <t>HS2-00002CTH6</t>
  </si>
  <si>
    <t>Culworth Road Bridleway and Footpath AE28 Realignment</t>
  </si>
  <si>
    <t>1MC07-ASC-HW-FRM-CS07_CL26-000043-ACBOS</t>
  </si>
  <si>
    <t>1MC07-CEK-IM-DAT-CS07_CL26-600032</t>
  </si>
  <si>
    <t>cannot load to L3 SQL as UAID_1 in SQL needs change - Monday</t>
  </si>
  <si>
    <t>HS2-00002CTHK</t>
  </si>
  <si>
    <t>C3.L.57 Catchment</t>
  </si>
  <si>
    <t>1MC07-ASC-DR-FRM-CS07_CL14-000013-ACBOS</t>
  </si>
  <si>
    <t>1MC07-CEK-IM-DAT-CS07_CL14-600076</t>
  </si>
  <si>
    <t>HS2-000001023</t>
  </si>
  <si>
    <t>Small Dean North Embankment</t>
  </si>
  <si>
    <t>1MC06-ASC-GT-FRM-CS03_CL06-000001-ACBOS</t>
  </si>
  <si>
    <t>1MC06-CEK-IM-DAT-CS03_CL06-600063</t>
  </si>
  <si>
    <t>Siva Sankari Parimalam &lt;sipm@cowi.com&gt;</t>
  </si>
  <si>
    <t xml:space="preserve">HS2-00002NSXP </t>
  </si>
  <si>
    <t>OSGB and other issues. Sent back on 09-Jan-2025</t>
  </si>
  <si>
    <t>Com_Issues , sent back on 17-Jan-2025</t>
  </si>
  <si>
    <t>fence length Sum does not match GIS data - 20-jan-25. CK</t>
  </si>
  <si>
    <t xml:space="preserve">Ibrahim, Abdurrahman &lt;abdurrahman.ibrahim@arcadis.com&gt; </t>
  </si>
  <si>
    <t xml:space="preserve">HS2-00002NSXQ </t>
  </si>
  <si>
    <t>OXD Boundary Perimeter Fence Line</t>
  </si>
  <si>
    <t>Com_type issue, sent back on 09-Jan-2025</t>
  </si>
  <si>
    <t>Com_type issue, sent back on14-Jan-2025</t>
  </si>
  <si>
    <t>trailing spaces in various places 
sent back 12-dec-24</t>
  </si>
  <si>
    <t>eloise.mainstone@arcadis.com</t>
  </si>
  <si>
    <t>OS coords issues 
10-jan-25</t>
  </si>
  <si>
    <t>DAC check fail - Duplicate record - 
13-jan-25</t>
  </si>
  <si>
    <t>OS coords issues 
22-jan-25</t>
  </si>
  <si>
    <t>file same as previous-
sent back 12-feb-25</t>
  </si>
  <si>
    <t>HS2-000020361</t>
  </si>
  <si>
    <t>Sulgrave Road Reinstatement</t>
  </si>
  <si>
    <t>1MC07-ASC-HW-FRM-CS07_CL25-000021-ACBOS</t>
  </si>
  <si>
    <t>1MC07-CEK-IM-DAT-CS07_CL25-600046</t>
  </si>
  <si>
    <t xml:space="preserve">MarcoAntonio.Tanseco@arcadis.com </t>
  </si>
  <si>
    <t>HS2-00003JAYC</t>
  </si>
  <si>
    <t>Deans Barn Access Track (off Sulgrave Road)</t>
  </si>
  <si>
    <t>1MC07-ASC-HW-FRM-CS07_CL25-000002 - ACBOS</t>
  </si>
  <si>
    <t>1MC07-CEK-IM-DAT-CS07_CL25-600071</t>
  </si>
  <si>
    <t>HS2-00003K85R</t>
  </si>
  <si>
    <t>Featherbed Lane Realignment retaining wall</t>
  </si>
  <si>
    <t>1MC06-ASC-CV-FRM-CS06_CL21-000028-ACBOS</t>
  </si>
  <si>
    <t>1MC06-CEK-IM-DAT-CS06_CL21-000009</t>
  </si>
  <si>
    <t>Queries sent back on 03-Jan-2025</t>
  </si>
  <si>
    <t>com_dscrptn set as M-Handrail. Found at Check stage. 7-jan-25</t>
  </si>
  <si>
    <t>TRABELSI Slim &lt;slim.trabelsi@setec.com&gt;</t>
  </si>
  <si>
    <t xml:space="preserve">HS2-000020CF1 </t>
  </si>
  <si>
    <t>CSO-02-6210</t>
  </si>
  <si>
    <t xml:space="preserve">mtce@cowi.com&gt; </t>
  </si>
  <si>
    <t>214.01-1</t>
  </si>
  <si>
    <t>HS2-000001308</t>
  </si>
  <si>
    <t>Bridleway GUN 28 Accommodation Green Overbridge</t>
  </si>
  <si>
    <t>1MC06-CEK-BR-FRM-CS05-000003</t>
  </si>
  <si>
    <t>1MC06-CEK-IM-DAT-CS05-600116</t>
  </si>
  <si>
    <t>101 other things in Com_Typ
sdslp syntax
ZZ- classifications</t>
  </si>
  <si>
    <t>william.whyte@arcadis.com</t>
  </si>
  <si>
    <t>HS2-000039DS9</t>
  </si>
  <si>
    <t>Finmere (Bat Licence) Ecological Mitigation Site</t>
  </si>
  <si>
    <t>1MC06-ASC-EV-FRM-CS06_CL21-000007-ACBOS</t>
  </si>
  <si>
    <t>1MC06-CEK-IM-DAT-CS06_CL21-600145</t>
  </si>
  <si>
    <t xml:space="preserve">mate.markus@setec.com&gt; </t>
  </si>
  <si>
    <t>UFDR 211.B</t>
  </si>
  <si>
    <t>HS2-000020CFD</t>
  </si>
  <si>
    <t>CSO-02-1215</t>
  </si>
  <si>
    <t xml:space="preserve">1MC06-ASC-UT-FRM-CS04_CL20-000017-ACBOS    </t>
  </si>
  <si>
    <t>1MC06-CEK-IM-DAT-CS04_CL20-600150</t>
  </si>
  <si>
    <t>HS2-000020CFC</t>
  </si>
  <si>
    <t>CSO-02-1221P</t>
  </si>
  <si>
    <t>1MC06-ASC-UT-FRM-CS04_CL20-000038-ACBOS</t>
  </si>
  <si>
    <t xml:space="preserve">1MC06-CEK-IM-DAT-CS04_CL20-600149    </t>
  </si>
  <si>
    <t>HS2-000031NVA</t>
  </si>
  <si>
    <t>HS2-00002C5T4-Footpath SCL/8 Drainage</t>
  </si>
  <si>
    <t>1MC06-CEK-DR-FRM-CS06_CL09-000053</t>
  </si>
  <si>
    <t>1MC06-CEK-IM-DAT-CS06_CL09-600248</t>
  </si>
  <si>
    <t>incorrect coordinate for 2 assets identified by Partha at review stage - 12-Jan-25</t>
  </si>
  <si>
    <t>gopika.b@arcadis.com</t>
  </si>
  <si>
    <t>Greatworth Green Tunnel South Portal Building Telecoms</t>
  </si>
  <si>
    <t xml:space="preserve">juilee.lokhande@arcadis.com&gt; </t>
  </si>
  <si>
    <t>Greatworth Green Tunnel South Portal Building Fire-fighting Water</t>
  </si>
  <si>
    <t>Greatworth ATS Telecoms</t>
  </si>
  <si>
    <t xml:space="preserve">HS2-00002TZT8 </t>
  </si>
  <si>
    <t>FCC Sidings Foul Water Drainage</t>
  </si>
  <si>
    <t>1MC06-ASC-UT-FRM-CS05-000016-ACBOS</t>
  </si>
  <si>
    <t>1MC06-CEK-IM-DAT-CS05-600136</t>
  </si>
  <si>
    <t>0's found depth, sent back on 15-Jan-2025</t>
  </si>
  <si>
    <t>Aston Le Walls Embankment Group</t>
  </si>
  <si>
    <t>HS2-00002C5T1-Bridleway QUA 28A Drainage System</t>
  </si>
  <si>
    <t>TNK Com_Dscrptn contains Ifcpresentation Layer prefix
16-jan-25
edited in house - check PW file before JSON issue.</t>
  </si>
  <si>
    <t>BENHMIDA Fedi &lt;fedi.benhmida@setec.com&gt;</t>
  </si>
  <si>
    <t>HS2-000020NW0</t>
  </si>
  <si>
    <t>Footpath BB3 Diversion</t>
  </si>
  <si>
    <t>1MC07-ASC-HW-FRM-CS07_CL25-000024-ACBOS</t>
  </si>
  <si>
    <t>1MC07-CEK-IM-DAT-CS07_CL25-600036</t>
  </si>
  <si>
    <t xml:space="preserve"> veenadhari.bavanam@arcadis.com</t>
  </si>
  <si>
    <t>HS2-000025B2E</t>
  </si>
  <si>
    <t>Greatworth Green Tunnel North Portal Buildings Access Road</t>
  </si>
  <si>
    <t>1MC07-ASC-HW-FRM-CS07_CL25-000026-ACBOS</t>
  </si>
  <si>
    <t>1MC07-CEK-IM-DAT-CS07_CL25-600058</t>
  </si>
  <si>
    <t>HS2-000025B2G</t>
  </si>
  <si>
    <t>Banbury Road (Thorpe Mandeville) Reinstatement</t>
  </si>
  <si>
    <t>1MC07-ASC-HW-FRM-CS07_CL25-000027-ACBOS</t>
  </si>
  <si>
    <t>1MC07-CEK-IM-DAT-CS07_CL25-600048</t>
  </si>
  <si>
    <t>HS2-000039DSF</t>
  </si>
  <si>
    <t>Greatworth Park Bat House (Bat licence) Ecological Site Management Plan</t>
  </si>
  <si>
    <t>1MC07-ASC-EV-REP-CS07_CL25-000008</t>
  </si>
  <si>
    <t>1MC07-CEK-IM-DAT-CS07_CL25-600070</t>
  </si>
  <si>
    <t>Company name is worng in EKFB smartform, sent back on 16-Jan-2025</t>
  </si>
  <si>
    <t>EKFB asset, no need to create JSON</t>
  </si>
  <si>
    <t>HS2-00002BVGF</t>
  </si>
  <si>
    <t>Civil 3D Solids Model</t>
  </si>
  <si>
    <t>1MC06-ASC-DR-FRM-CS05-000027-ACBOS</t>
  </si>
  <si>
    <t>1MC06-CEK-IM-DAT-CS05-600081</t>
  </si>
  <si>
    <t>OS coordinate issues
17-jan-25</t>
  </si>
  <si>
    <t>waiting for DT to load to PW - 22-jan-25</t>
  </si>
  <si>
    <t>HS2-00002CT77</t>
  </si>
  <si>
    <t>Civil 3D Solids - P-RAI-0730</t>
  </si>
  <si>
    <t>1MC06-ASC-DR-FRM-CS05-000003-ACBOS</t>
  </si>
  <si>
    <t>1MC06-CEK-IM-DAT-CS05-600123</t>
  </si>
  <si>
    <t>sent back with queries on 17-Jan-2025</t>
  </si>
  <si>
    <t>HS2-00002CT7S</t>
  </si>
  <si>
    <t>Civil 3D Solids Model - P-RAI-0737</t>
  </si>
  <si>
    <t>1MC06-ASC-DR-FRM-CS05-000006-ACBOS</t>
  </si>
  <si>
    <t>1MC06-CEK-IM-DAT-CS05-600031</t>
  </si>
  <si>
    <t>Please choose in FlwDrctn</t>
  </si>
  <si>
    <t>HS2-00002CT7A</t>
  </si>
  <si>
    <t>Civil 3D Solids - P-MCJ-0734-P-MCJ-0735-P-MCJ-0736-P-MCJ-0738-P-MCJ-0744</t>
  </si>
  <si>
    <t>1MC06-ASC-DR-FRM-CS05-000013-ACBOS</t>
  </si>
  <si>
    <t>1MC06-CEK-IM-DAT-CS05-600118</t>
  </si>
  <si>
    <t>HS2-00002CT78</t>
  </si>
  <si>
    <t>Civil 3D Solids - P-RAI-0736</t>
  </si>
  <si>
    <t>1MC06-ASC-DR-FRM-CS05-000005-ACBOS</t>
  </si>
  <si>
    <t>1MC06-CEK-IM-DAT-CS05-600120</t>
  </si>
  <si>
    <t>commas used as numeric seperators
DmtrExtr for PPE has zero (0) set on many.
17-jan-24</t>
  </si>
  <si>
    <t xml:space="preserve">HS2-00003AQDA </t>
  </si>
  <si>
    <t>Thorpe Mandeville Embankment Transition Zone Earthworks</t>
  </si>
  <si>
    <t>1MC07-ASC-GT-FRM-CS07_CL25-000012-ACBOS</t>
  </si>
  <si>
    <t xml:space="preserve">1MC07-CEK-IM-DAT-CS07_CL25-600077 </t>
  </si>
  <si>
    <t xml:space="preserve">Couple of coordinate conversion issues
16-Jan-25
</t>
  </si>
  <si>
    <t>UFDR 213.A</t>
  </si>
  <si>
    <t>HS2-00002NHZ9</t>
  </si>
  <si>
    <t>CSO-02-6213T</t>
  </si>
  <si>
    <t>1MC06-ASC-UT-FRM-CS05-000006-ACBOS</t>
  </si>
  <si>
    <t>17-Jan=25</t>
  </si>
  <si>
    <t>1MC06-CEK-IM-DAT-CS04_CL20-600067</t>
  </si>
  <si>
    <t xml:space="preserve">UFDR 210.B </t>
  </si>
  <si>
    <t>Supreetha.ChidanandUrs@arcadis.com</t>
  </si>
  <si>
    <t>Rocky Lane Substation</t>
  </si>
  <si>
    <t xml:space="preserve">1MC06-ASC-UT-FRM-CS03_CL05-000017-ACBOS </t>
  </si>
  <si>
    <t>possible coordinate issue showing in DAC check Easting / nothing screen.
DT have been asked to confirm.</t>
  </si>
  <si>
    <t xml:space="preserve">UFDR 235.A </t>
  </si>
  <si>
    <t>HS2-000020CJW</t>
  </si>
  <si>
    <t>CSO-04-3120</t>
  </si>
  <si>
    <t>1MC07-ASC-UT-FRM-CS07_CL14-000009-ACBOS</t>
  </si>
  <si>
    <t>1MC07-CEK-IM-DAT-CS07_CL14-600014</t>
  </si>
  <si>
    <t>HS2-00002Z6BC</t>
  </si>
  <si>
    <t>Bridleway GUN 28 Diversion - Slab Crossing</t>
  </si>
  <si>
    <t>1MC06-ASC-CV-FRM-CS05-000076-ACBOS</t>
  </si>
  <si>
    <t>1MC06-CEK-IM-DAT-CS05-600142</t>
  </si>
  <si>
    <t>OSGB Co-ordinate issues, send back on 27-Jan-2025</t>
  </si>
  <si>
    <t xml:space="preserve">Sundharam, Karthick &lt;karthick.s2@arcadis.com&gt; </t>
  </si>
  <si>
    <t>1MC06-CEK-IM-DAT-CS04_CL20-600155</t>
  </si>
  <si>
    <t>HS2-00003H5JK</t>
  </si>
  <si>
    <t>Grendon Underwood Embankment Planting-Plot 1</t>
  </si>
  <si>
    <t>1MC06-ASC-EV-REP-CS05-000010</t>
  </si>
  <si>
    <t>1MC06-CEK-IM-DAT-CS05-600223</t>
  </si>
  <si>
    <t>All UAID_1 in MPDT contain trailing space</t>
  </si>
  <si>
    <t>fixed in house 24-jan-25 - check PW file before JSON release</t>
  </si>
  <si>
    <t>DT PW fix - 27-jan-25</t>
  </si>
  <si>
    <t>HS2-00003H5JL</t>
  </si>
  <si>
    <t>Grendon Underwood Embankment Planting-Plot 2</t>
  </si>
  <si>
    <t>1MC06-ASC-EV-REP-CS05-000005</t>
  </si>
  <si>
    <t>1MC06-CEK-IM-DAT-CS05-600224</t>
  </si>
  <si>
    <t>HS2-00003H5JM</t>
  </si>
  <si>
    <t>Grendon Underwood Embankment Planting-Plot 3</t>
  </si>
  <si>
    <t>1MC06-ASC-EV-REP-CS05-000006</t>
  </si>
  <si>
    <t>1MC06-CEK-IM-DAT-CS05-600225</t>
  </si>
  <si>
    <t>All UAID_1 &amp; UAID_2 in MPDT contain trailing space</t>
  </si>
  <si>
    <t>HS2-00003H5JN</t>
  </si>
  <si>
    <t>Grendon Underwood Embankment Planting-Plot 4</t>
  </si>
  <si>
    <t>1MC06-ASC-EV-REP-CS05-000007</t>
  </si>
  <si>
    <t>1MC06-CEK-IM-DAT-CS05-600226</t>
  </si>
  <si>
    <t>HS2-00003H5JP</t>
  </si>
  <si>
    <t>Grendon Underwood Embankment Planting-Plot 5</t>
  </si>
  <si>
    <t>1MC06-ASC-EV-REP-CS05-000008</t>
  </si>
  <si>
    <t>1MC06-CEK-IM-DAT-CS05-600227</t>
  </si>
  <si>
    <t>HS2-00003H5JQ</t>
  </si>
  <si>
    <t>Grendon Underwood Embankment Planting-Plot 6</t>
  </si>
  <si>
    <t>1MC06-ASC-EV-REP-CS05-000009</t>
  </si>
  <si>
    <t>1MC06-CEK-IM-DAT-CS05-600228</t>
  </si>
  <si>
    <t>HS2-00003H5JR</t>
  </si>
  <si>
    <t>Grendon Underwood Embankment Planting-Plot 7</t>
  </si>
  <si>
    <t>1MC06-ASC-EV-REP-CS05-000011</t>
  </si>
  <si>
    <t>1MC06-CEK-IM-DAT-CS05-600229</t>
  </si>
  <si>
    <t>no issues</t>
  </si>
  <si>
    <t>HS2-00003H5JS</t>
  </si>
  <si>
    <t>Grendon Underwood Embankment Planting-Plot 8</t>
  </si>
  <si>
    <t>1MC06-ASC-EV-REP-CS05-000012</t>
  </si>
  <si>
    <t>1MC06-CEK-IM-DAT-CS05-600230</t>
  </si>
  <si>
    <t>HS2-00003H5JT</t>
  </si>
  <si>
    <t>Grendon Underwood Embankment Planting-Plot 9</t>
  </si>
  <si>
    <t>1MC06-ASC-EV-REP-CS05-000013</t>
  </si>
  <si>
    <t>1MC06-CEK-IM-DAT-CS05-600231</t>
  </si>
  <si>
    <t>HS2-00003H5JU</t>
  </si>
  <si>
    <t>Grendon Underwood Embankment Planting-Plot 10</t>
  </si>
  <si>
    <t>1MC06-ASC-EV-REP-CS05-000014</t>
  </si>
  <si>
    <t>1MC06-CEK-IM-DAT-CS05-600232</t>
  </si>
  <si>
    <t>All UAID_2 in MPDT contain trailing space</t>
  </si>
  <si>
    <t>fixed in house 27-Jan-25 - check PW file before JSON release</t>
  </si>
  <si>
    <t>HS2-00003H5JV</t>
  </si>
  <si>
    <t>Grendon Underwood Embankment Planting-Plot 11</t>
  </si>
  <si>
    <t>1MC06-ASC-EV-REP-CS05-000015</t>
  </si>
  <si>
    <t>1MC06-CEK-IM-DAT-CS05-600233</t>
  </si>
  <si>
    <t>All UAID_1 - Column BE in MPDT contain trailing space</t>
  </si>
  <si>
    <t>HS2-00003H5JW</t>
  </si>
  <si>
    <t>Grendon Underwood Embankment Planting-Plot 12</t>
  </si>
  <si>
    <t>1MC06-ASC-EV-REP-CS05-000016</t>
  </si>
  <si>
    <t>1MC06-CEK-IM-DAT-CS05-600234</t>
  </si>
  <si>
    <t>HS2-00003H5JX</t>
  </si>
  <si>
    <t>Woodlands Cutting Planting-Plot 1</t>
  </si>
  <si>
    <t>1MC06-ASC-EV-REP-CS05-000001</t>
  </si>
  <si>
    <t>1MC06-CEK-IM-DAT-CS05-600235</t>
  </si>
  <si>
    <t>HS2-00003H5JY</t>
  </si>
  <si>
    <t>Woodlands Cutting Planting-Plot 2</t>
  </si>
  <si>
    <t>1MC06-ASC-EV-REP-CS05-000004</t>
  </si>
  <si>
    <t>1MC06-CEK-IM-DAT-CS05-600236</t>
  </si>
  <si>
    <t>HS2-00003H5JZ</t>
  </si>
  <si>
    <t>Woodlands Cutting Planting-Plot 3</t>
  </si>
  <si>
    <t>1MC06-ASC-EV-REP-CS05-000002</t>
  </si>
  <si>
    <t>1MC06-CEK-IM-DAT-CS05-600237</t>
  </si>
  <si>
    <t>HS2-00003H5K0</t>
  </si>
  <si>
    <t>Woodlands Cutting Planting-Plot 4</t>
  </si>
  <si>
    <t>1MC06-ASC-EV-REP-CS05-000003</t>
  </si>
  <si>
    <t>1MC06-CEK-IM-DAT-CS05-600238</t>
  </si>
  <si>
    <t>Chipping Warden Green Tunnel North portal building</t>
  </si>
  <si>
    <t>Trailing Space on one Uniclass ID</t>
  </si>
  <si>
    <t>fixed in house 28-Jan-25 - check PW file before JSON release</t>
  </si>
  <si>
    <t>loaded 668 - 
6-feb-25</t>
  </si>
  <si>
    <t>confrimation of zero values required. 29-jan-25</t>
  </si>
  <si>
    <t>loaded 1420 - 5-feb-25</t>
  </si>
  <si>
    <t>trailing space on some Com_Dscrptn - 29-jan-25</t>
  </si>
  <si>
    <t>fixed in house - DT to follow pre issue.</t>
  </si>
  <si>
    <t>Accsscvr MTRL - sntbck 30-jan-25</t>
  </si>
  <si>
    <t>fixed 31-jan-25</t>
  </si>
  <si>
    <t>loaded 668 - 
5-feb-25</t>
  </si>
  <si>
    <t>Trailing space in some Com_Dscrptn - 29-jan-25</t>
  </si>
  <si>
    <t>loaded 1453 - DsgnLf 5-feb-25</t>
  </si>
  <si>
    <t>change to 2 Dpth and 2 Hght atts 7-feb-25 pm</t>
  </si>
  <si>
    <t>UAID_1 with trailing space Column BE</t>
  </si>
  <si>
    <t>loaded 194
5-feb-25</t>
  </si>
  <si>
    <t>loaded 170
5-feb-25</t>
  </si>
  <si>
    <t>loaded 250 - DsgnLf
4-feb-25</t>
  </si>
  <si>
    <t>Trailing spaces on all UAID_1 column BE
Leading spaces on some Com_dscrptn.
29-jan-25</t>
  </si>
  <si>
    <t>loaded 187 
5-feb-25</t>
  </si>
  <si>
    <t>No Issues</t>
  </si>
  <si>
    <t>loaded 257
5-feb-25</t>
  </si>
  <si>
    <t>loaded 493
5-feb-25</t>
  </si>
  <si>
    <t>loaded 184
5-feb-25</t>
  </si>
  <si>
    <t>loaded 478
5-feb-25</t>
  </si>
  <si>
    <t>Trailing spaces on all UAID_1 column BE
Leading spaces on some Com_dscrptn.
30-jan-25</t>
  </si>
  <si>
    <t>fixed in house - DT to follow pre issue. 30-jan-25</t>
  </si>
  <si>
    <t>fixed</t>
  </si>
  <si>
    <t>loaded 325 
5-feb-25</t>
  </si>
  <si>
    <t>loaded 141
5-feb-25</t>
  </si>
  <si>
    <t>Pedesstal vehicle ACS - Spelling
wthdrwn Uniclass used - Pr_60_75_86_10
30-jan-25</t>
  </si>
  <si>
    <t>Loaded 41
5-feb-25</t>
  </si>
  <si>
    <t>HS2-00002EK7C</t>
  </si>
  <si>
    <t>Chetwode ATS UTX</t>
  </si>
  <si>
    <t>1MC06-ASC-CV-FRM-CS06_CL10-000036-ACBOS</t>
  </si>
  <si>
    <t>1MC06-CEK-IM-DAT-CS06_CL10-600043</t>
  </si>
  <si>
    <t>Com_type not correct,sent back on 28-Jan-2025</t>
  </si>
  <si>
    <t>Com_type not correct,sent back on30-Jan-2025</t>
  </si>
  <si>
    <t>CSO-02-3114P</t>
  </si>
  <si>
    <t>1MC06-CEK-IM-DAT-CS04_CL20-600143</t>
  </si>
  <si>
    <t>CSO-02-3113</t>
  </si>
  <si>
    <t>1MC06-CEK-IM-DAT-CS04_CL20-600127</t>
  </si>
  <si>
    <t>UFDR 235.A</t>
  </si>
  <si>
    <t>HS2-000020CJX</t>
  </si>
  <si>
    <t>CSO-04-6108</t>
  </si>
  <si>
    <t>1MC07-ASC-UT-FRM-CS07_CL14-000003-ACBOS</t>
  </si>
  <si>
    <t>1MC07-CEK-IM-DAT-CS07_CL14-600015</t>
  </si>
  <si>
    <t>DT asked to HOLD 28-Jan-25</t>
  </si>
  <si>
    <t>OS coordinates outside tolerance 5 Nos.
7-Feb-25</t>
  </si>
  <si>
    <t>HS2-00002CT85</t>
  </si>
  <si>
    <t>Grendon Underwood Embankment Security Fence Line</t>
  </si>
  <si>
    <t>1MC06-ASC-CV-FRM-CS05-000119-ACBOS</t>
  </si>
  <si>
    <t>1MC06-CEK-IM-DAT-CS05-600014</t>
  </si>
  <si>
    <t>Extra spaces with uniclass_ID, sent back on 31-Jan-2025</t>
  </si>
  <si>
    <t>HS2-00002CT83</t>
  </si>
  <si>
    <t>Grendon Underwood Embankment Boundary Perimeter Fence Line</t>
  </si>
  <si>
    <t>1MC06-ASC-CV-FRM-CS05-000117-ACBOS</t>
  </si>
  <si>
    <t>1MC06-CEK-IM-DAT-CS05-600015</t>
  </si>
  <si>
    <t>HS2-00002CT7M</t>
  </si>
  <si>
    <t>Woodlands Cutting Boundary Perimeter Fence Line</t>
  </si>
  <si>
    <t>1MC06-ASC-CV-FRM-CS05-000129-ACBOS</t>
  </si>
  <si>
    <t>1MC06-CEK-IM-DAT-CS05-600104</t>
  </si>
  <si>
    <t>HS2-00002CT7P</t>
  </si>
  <si>
    <t>Woodlands Cutting Security Fence Line</t>
  </si>
  <si>
    <t>1MC06-ASC-CV-FRM-CS05-000131-ACBOS</t>
  </si>
  <si>
    <t>1MC06-CEK-IM-DAT-CS05-600109</t>
  </si>
  <si>
    <t>HS2-00002BVGJ</t>
  </si>
  <si>
    <t>Civil 3D Surface - P-LAN-0744</t>
  </si>
  <si>
    <t>1MC06-ASC-DR-FRM-CS05-000007-ACBOS</t>
  </si>
  <si>
    <t>1MC06-CEK-IM-DAT-CS05-600155</t>
  </si>
  <si>
    <t>sent with queries on 06-Feb-2025</t>
  </si>
  <si>
    <t>HS2-00002CT7H</t>
  </si>
  <si>
    <t>C2.L.59 Catchment Model</t>
  </si>
  <si>
    <t>1MC06-ASC-DR-FRM-CS05-000029-ACBOS</t>
  </si>
  <si>
    <t>1MC06-CEK-IM-DAT-CS05-600154</t>
  </si>
  <si>
    <t>HS2-000020NAE</t>
  </si>
  <si>
    <t>Wendover Green Tunnel North Portal Access Road</t>
  </si>
  <si>
    <t>1MC06-ASC-HW-FRM-CS03_CL17-000002-ACBOS</t>
  </si>
  <si>
    <t>1MC06-CEK-IM-DAT-CS03_CL06-600054</t>
  </si>
  <si>
    <t>waiting for email confirmation of GrossVolume zero values
11-Feb-25</t>
  </si>
  <si>
    <t>Confirmation rcvd
13-feb-25</t>
  </si>
  <si>
    <t>OS check fail</t>
  </si>
  <si>
    <t>HS2-00002UMHK</t>
  </si>
  <si>
    <t>C23-115-0002</t>
  </si>
  <si>
    <t>1MC07-ASC-UT-FRM-CS07_CL14-000026-ACBOS</t>
  </si>
  <si>
    <t>1MC07-CEK-IM-DAT-CS07_CL14-600114</t>
  </si>
  <si>
    <t xml:space="preserve">Metrics pass. All pass
</t>
  </si>
  <si>
    <t xml:space="preserve">metrics pass. All pass
</t>
  </si>
  <si>
    <t>HS2-00003BPKL</t>
  </si>
  <si>
    <t>Barton to Mixbury Cutting Planting Plot 1</t>
  </si>
  <si>
    <t>1MC06-ASC-EV-FRM-CS06_CL21-900002</t>
  </si>
  <si>
    <t>1MC06-CEK-IM-DAT-CS06_CL21-600130</t>
  </si>
  <si>
    <t>L3 SQL updated</t>
  </si>
  <si>
    <t>HS2-00003BPKM</t>
  </si>
  <si>
    <t>Barton to Mixbury Cutting Planting Plot 2</t>
  </si>
  <si>
    <t>1MC06-ASC-EV-FRM-CS06_CL21-900003</t>
  </si>
  <si>
    <t>1MC06-CEK-IM-DAT-CS06_CL21-600129</t>
  </si>
  <si>
    <t>HS2-00003BPKR</t>
  </si>
  <si>
    <t>Barton to Mixbury Cutting Planting Plot 3</t>
  </si>
  <si>
    <t>1MC06-ASC-EV-FRM-CS06_CL21-900007</t>
  </si>
  <si>
    <t>1MC06-CEK-IM-DAT-CS06_CL21-600125</t>
  </si>
  <si>
    <t>HS2-00003BPKS</t>
  </si>
  <si>
    <t>Barton to Mixbury Cutting Planting Plot 4</t>
  </si>
  <si>
    <t>1MC06-ASC-EV-FRM-CS06_CL21-900008</t>
  </si>
  <si>
    <t>1MC06-CEK-IM-DAT-CS06_CL21-600124</t>
  </si>
  <si>
    <t>HS2-00003BPKU</t>
  </si>
  <si>
    <t>Barton to Mixbury Cutting Planting Plot 5</t>
  </si>
  <si>
    <t>1MC06-ASC-EV-FRM-CS06_CL21-900010</t>
  </si>
  <si>
    <t>1MC06-CEK-IM-DAT-CS06_CL21-600122</t>
  </si>
  <si>
    <t>HS2-00003BPKV</t>
  </si>
  <si>
    <t>Barton to Mixbury Cutting Planting Plot 6</t>
  </si>
  <si>
    <t>1MC06-ASC-EV-FRM-CS06_CL21-900011</t>
  </si>
  <si>
    <t>1MC06-CEK-IM-DAT-CS06_CL21-600121</t>
  </si>
  <si>
    <t>HS2-00003BPKZ</t>
  </si>
  <si>
    <t>Barton to Mixbury Cutting Planting Plot 7</t>
  </si>
  <si>
    <t>1MC06-ASC-EV-FRM-CS06_CL21-900015</t>
  </si>
  <si>
    <t>1MC06-CEK-IM-DAT-CS06_CL21-600117</t>
  </si>
  <si>
    <t>HS2-00003BPKY</t>
  </si>
  <si>
    <t>Barton to Mixbury Cutting Planting Plot 8</t>
  </si>
  <si>
    <t>1MC06-ASC-EV-FRM-CS06_CL21-900014</t>
  </si>
  <si>
    <t>1MC06-CEK-IM-DAT-CS06_CL21-600118</t>
  </si>
  <si>
    <t>HS2-00003BPL3</t>
  </si>
  <si>
    <t>Barton to Mixbury Cutting Planting Plot 9</t>
  </si>
  <si>
    <t>1MC06-ASC-EV-FRM-CS06_CL21-900019</t>
  </si>
  <si>
    <t>1MC06-CEK-IM-DAT-CS06_CL21-600113</t>
  </si>
  <si>
    <t>HS2-00003BPL2</t>
  </si>
  <si>
    <t>Barton to Mixbury Cutting Planting Plot 10</t>
  </si>
  <si>
    <t>1MC06-ASC-EV-FRM-CS06_CL21-900018</t>
  </si>
  <si>
    <t>1MC06-CEK-IM-DAT-CS06_CL21-600114</t>
  </si>
  <si>
    <t>HS2-00003BPL4</t>
  </si>
  <si>
    <t>Barton to Mixbury Cutting Planting Plot 11</t>
  </si>
  <si>
    <t>1MC06-ASC-EV-FRM-CS06_CL21-900020</t>
  </si>
  <si>
    <t>1MC06-CEK-IM-DAT-CS06_CL21-600112</t>
  </si>
  <si>
    <t>HS2-00003BPKN</t>
  </si>
  <si>
    <t>Barton to Mixbury Cutting Planting Plot 12</t>
  </si>
  <si>
    <t>1MC06-ASC-EV-FRM-CS06_CL21-900004</t>
  </si>
  <si>
    <t>1MC06-CEK-IM-DAT-CS06_CL21-600128</t>
  </si>
  <si>
    <t>HS2-00003BPKK</t>
  </si>
  <si>
    <t>Barton to Mixbury Cutting Planting Plot 13</t>
  </si>
  <si>
    <t>1MC06-ASC-EV-FRM-CS06_CL21-900001</t>
  </si>
  <si>
    <t>1MC06-CEK-IM-DAT-CS06_CL21-600131</t>
  </si>
  <si>
    <t>HS2-00003BPKP</t>
  </si>
  <si>
    <t>Barton to Mixbury Cutting Planting Plot 14</t>
  </si>
  <si>
    <t>1MC06-ASC-EV-FRM-CS06_CL21-900005</t>
  </si>
  <si>
    <t>1MC06-CEK-IM-DAT-CS06_CL21-600127</t>
  </si>
  <si>
    <t>HS2-00003BPKQ</t>
  </si>
  <si>
    <t>Barton to Mixbury Cutting Planting Plot 15</t>
  </si>
  <si>
    <t>1MC06-ASC-EV-FRM-CS06_CL21-900006</t>
  </si>
  <si>
    <t>1MC06-CEK-IM-DAT-CS06_CL21-600126</t>
  </si>
  <si>
    <t>HS2-00003BPKT</t>
  </si>
  <si>
    <t>Barton to Mixbury Cutting Planting Plot 16</t>
  </si>
  <si>
    <t>1MC06-ASC-EV-FRM-CS06_CL21-900009</t>
  </si>
  <si>
    <t>1MC06-CEK-IM-DAT-CS06_CL21-600123</t>
  </si>
  <si>
    <t>HS2-00003BPKW</t>
  </si>
  <si>
    <t>Barton to Mixbury Cutting Planting Plot 17</t>
  </si>
  <si>
    <t>1MC06-ASC-EV-FRM-CS06_CL21-900012</t>
  </si>
  <si>
    <t>1MC06-CEK-IM-DAT-CS06_CL21-600120</t>
  </si>
  <si>
    <t>HS2-00003BPKX</t>
  </si>
  <si>
    <t>Barton to Mixbury Cutting Planting Plot 18</t>
  </si>
  <si>
    <t>1MC06-ASC-EV-FRM-CS06_CL21-900013</t>
  </si>
  <si>
    <t>1MC06-CEK-IM-DAT-CS06_CL21-600119</t>
  </si>
  <si>
    <t>HS2-00003BPL0</t>
  </si>
  <si>
    <t>Barton to Mixbury Cutting Planting Plot 19</t>
  </si>
  <si>
    <t>1MC06-ASC-EV-FRM-CS06_CL21-900016</t>
  </si>
  <si>
    <t>1MC06-CEK-IM-DAT-CS06_CL21-600116</t>
  </si>
  <si>
    <t>HS2-00003BPL1</t>
  </si>
  <si>
    <t>Barton to Mixbury Cutting Planting Plot 20</t>
  </si>
  <si>
    <t>1MC06-ASC-EV-FRM-CS06_CL21-900017</t>
  </si>
  <si>
    <t>1MC06-CEK-IM-DAT-CS06_CL21-600115</t>
  </si>
  <si>
    <t xml:space="preserve">UFDR 213.A </t>
  </si>
  <si>
    <t>HS2-000020CFP</t>
  </si>
  <si>
    <t>CSO-02-3118</t>
  </si>
  <si>
    <t>1MC06-ASC-UT-FRM-CS04_CL20-000086-ACBOS</t>
  </si>
  <si>
    <t>1MC06-CEK-IM-DAT-CS04_CL20-600107</t>
  </si>
  <si>
    <t>HS2-000020CFL</t>
  </si>
  <si>
    <t>CSO-02-3116</t>
  </si>
  <si>
    <t>1MC06-ASC-UT-FRM-CS04_CL20-000084-ACBOS</t>
  </si>
  <si>
    <t>1MC06-CEK-IM-DAT-CS04_CL20-600082</t>
  </si>
  <si>
    <t xml:space="preserve">HS2-00002CTDB-IMD Access Road Drainage System </t>
  </si>
  <si>
    <t>In PPE  Dsgnflow with 0.0, sent back on 17-Feb-2025</t>
  </si>
  <si>
    <t>HS2-00002PRWZ</t>
  </si>
  <si>
    <t>Station Road DNO Cabinet</t>
  </si>
  <si>
    <t>1MC06-ASC-UT-FRM-CS04_CL20-000062-ACBOS</t>
  </si>
  <si>
    <t>1MC06-CEK-IM-DAT-CS04_CL20-600052</t>
  </si>
  <si>
    <t>InltPnt - incorrect , no Osgb coords
14-feb-25</t>
  </si>
  <si>
    <t>HS2-000020NXY</t>
  </si>
  <si>
    <t>Chipping Warden Green Tunnel North Portal Midpoint ATS Pond and Accommodation Access Road (Off Appletree Lane)</t>
  </si>
  <si>
    <t>1MC07-ASC-HW-FRM-CS07_CL13-000012-ACBOS</t>
  </si>
  <si>
    <t>1MC07-CEK-IM-DAT-CS07_CL13-600026</t>
  </si>
  <si>
    <t>HS2-00002J4YT</t>
  </si>
  <si>
    <t>Reinstatement of accommodation access road to Valley View Farm</t>
  </si>
  <si>
    <t>1MC07-ASC-HW-FRM-CS07_CL13-000014-ACBOS</t>
  </si>
  <si>
    <t>1MC07-CEK-IM-DAT-CS07_CL13-600013</t>
  </si>
  <si>
    <t>sdslp format issue, sent back on 12-Feb-2025</t>
  </si>
  <si>
    <t>HS2-00002CT8N</t>
  </si>
  <si>
    <t>C2.OXD.L.512 Catchment Model</t>
  </si>
  <si>
    <t>1MC06-ASC-DR-FRM-CS06_CL09-000033-ACBOS</t>
  </si>
  <si>
    <t>1MC06-CEK-IM-DAT-CS06_CL09-600108</t>
  </si>
  <si>
    <t>Com_Typ &amp; Com_Dscrptns set as "Null" on all classes.
DsgnLf set as "please choose" on all classes
Com_RfrncNmbr set as "Null" on all classes
CHB - zero (0) values set for Dpth, FnshInvrtLvl, LwstLvl, WidthAvrgm
CUT – Dpth set to Zero (0) values, Sdslp set as "Null" values
DTC – GDMt set as "please choose", WidthAvrgm &amp; DpthAvg set as Zero (0).
HDW - GDMt set as "please choose", WidthAvrgm &amp; DpthAvg set as Zero (0). Hghtm set as Zero(0).
HND – Mntng set as "please choose", Hghtm set as Zero(0)
PPE – GDMt, PPTyp, MtrPp, SrrndMtrl, FlwDrctn, all set as "please choose." DsgnFlw, DpthMn, DmtrExtr, set as Zero (0), DsgnFlwBss, DpthMx, DmtrIntr, all set as "Null"
UEF – AngSlp, Dpth, HghtM all set as Zer(0), BckFllMtrl set as "Null"</t>
  </si>
  <si>
    <t>HS2-00003MM31</t>
  </si>
  <si>
    <t>Box culvert 89-BC1</t>
  </si>
  <si>
    <t>1MC06-ASC-CV-FRM-CS06_CL21-000030-ACBOS</t>
  </si>
  <si>
    <t>1MC06-CEK-IM-DAT-CS06_CL21-600166</t>
  </si>
  <si>
    <t>09 - Reviewer to check</t>
  </si>
  <si>
    <t xml:space="preserve">MARKUS Mate &lt;mate.markus@setec.com&gt; </t>
  </si>
  <si>
    <t>HS2-00003MM33</t>
  </si>
  <si>
    <t>Box culvert 89-BC2</t>
  </si>
  <si>
    <t>1MC06-ASC-CV-FRM-CS06_CL21-000032-ACBOS</t>
  </si>
  <si>
    <t>1MC06-CEK-IM-DAT-CS06_CL21-600168</t>
  </si>
  <si>
    <t>HS2-00003MM32</t>
  </si>
  <si>
    <t>Box culvert 89-BC3</t>
  </si>
  <si>
    <t>1MC06-ASC-CV-FRM-CS06_CL21-000031-ACBOS</t>
  </si>
  <si>
    <t>1MC06-CEK-IM-DAT-CS06_CL21-600167</t>
  </si>
  <si>
    <t>HS2-00003MM30</t>
  </si>
  <si>
    <t>Box culvert 88-BC3</t>
  </si>
  <si>
    <t>1MC06-ASC-CV-FRM-CS06_CL21-000029-ACBOS</t>
  </si>
  <si>
    <t>1MC06-CEK-IM-DAT-CS06_CL21-600165</t>
  </si>
  <si>
    <t>HS2-00002CW1J</t>
  </si>
  <si>
    <t>Wendover North cutting Access Drainage System</t>
  </si>
  <si>
    <t>1MC06-ASC-DR-FRM-CS03_CL17-000014-ACBOS</t>
  </si>
  <si>
    <t>1MC06-CEK-IM-DAT-CS03_CL17-600029</t>
  </si>
  <si>
    <t>Com_typs, InltPnt, leading spaces, 
MNH zero value NetSurfaceAreaExt
CM_ISCI set as yes - Confirmations rqrd.
13-Feb-25</t>
  </si>
  <si>
    <t>05 - JSON produced and in checker</t>
  </si>
  <si>
    <t>204.3-3</t>
  </si>
  <si>
    <t>HS2-00002CT4S</t>
  </si>
  <si>
    <t>Risborough Road Footpath</t>
  </si>
  <si>
    <t xml:space="preserve">Couple of Lgnthm set as Zero on LSS / GFL.
DT asked to confirm
17-Feb-25
</t>
  </si>
  <si>
    <t>Mundada, Suraj &lt;suraj.mundada@arcadis.com&gt;</t>
  </si>
  <si>
    <t>HS2-00002CTBT</t>
  </si>
  <si>
    <t>Barton to Mixbury Cutting Noise Barrier Line</t>
  </si>
  <si>
    <t>1MC06-ASC-CV-FRM-CS06_CL21-000010-ACBOS</t>
  </si>
  <si>
    <t>1MC06-CEK-IM-DAT-CS06_CL21-600066</t>
  </si>
  <si>
    <t>Many Many incomplete attributes across all classes. V. Poor lots set as null, and many columns of zero values
14-Feb-25</t>
  </si>
  <si>
    <t>01 - Ongoing</t>
  </si>
  <si>
    <t>HS2-00002CTDS</t>
  </si>
  <si>
    <t>Turweston Embankment Noise Barrier Line</t>
  </si>
  <si>
    <t>1MC07-ASC-CV-FRM-CS07_CL12-000021-ACBOS</t>
  </si>
  <si>
    <t>1MC07-CEK-IM-DAT-CS07_CL12-600101</t>
  </si>
  <si>
    <t xml:space="preserve">metrics pass. Pass all.
Fence check to do once loaded to SQL
</t>
  </si>
  <si>
    <t>HS2-00002CTBA</t>
  </si>
  <si>
    <t>Barton Hartshorn Embankment Noise Barrier Line</t>
  </si>
  <si>
    <t>1MC06-ASC-CV-FRM-CS06_CL21-000005-ACBOS</t>
  </si>
  <si>
    <t>1MC06-CEK-IM-DAT-CS06_CL21-600059</t>
  </si>
  <si>
    <t>1532 assets</t>
  </si>
  <si>
    <t>08 - Checker to check</t>
  </si>
  <si>
    <t xml:space="preserve">TRABELSI Slim &lt;slim.trabelsi@setec.com&gt; </t>
  </si>
  <si>
    <t>HS2-00002CTCN</t>
  </si>
  <si>
    <t>Turweston Cutting Noise Barrier Line</t>
  </si>
  <si>
    <t>1MC06-ASC-CV-FRM-CS06_CL22-000015-ACBOS</t>
  </si>
  <si>
    <t>1MC06-CEK-IM-DAT-CS06_CL22-600098</t>
  </si>
  <si>
    <t>978 assets</t>
  </si>
  <si>
    <t>HS2-00002BJS1</t>
  </si>
  <si>
    <t>Stoke Grove ATS Maintenance Sidings Northern (Off Nash Lee Lane)</t>
  </si>
  <si>
    <t>1MC06-ASC-HW-FRM-CS03_CL17-000027-ACBOS</t>
  </si>
  <si>
    <t>1MC06-CEK-IM-DAT-CS03_CL17-600036</t>
  </si>
  <si>
    <t>Coordinates outside tolerance
many com_typ incorrect
MnmmThcknssmm set as 0.1
some Com_Dscrptn incorrect
13-Feb-25</t>
  </si>
  <si>
    <t>Cannot access PW file likely set to WIP, DT notified
14-Feb-25</t>
  </si>
  <si>
    <t>Com_typ for Pr_40_10_77 still incorrect.</t>
  </si>
  <si>
    <t>IDR 235.01</t>
  </si>
  <si>
    <t>Boddington ATS Access Road</t>
  </si>
  <si>
    <t>OGGB issue, sent back on 17-Feb-2025</t>
  </si>
  <si>
    <t>Extra carriage return, sent back on 17-Feb-2025</t>
  </si>
  <si>
    <t>HS2-00002J4YV</t>
  </si>
  <si>
    <t>Stoneton Lane Realignment</t>
  </si>
  <si>
    <t>1MC07-ASC-HW-FRM-CS07_CL14-000040-ACBOS</t>
  </si>
  <si>
    <t>1MC07-CEK-IM-DAT-CS07_CL14-600008</t>
  </si>
  <si>
    <t xml:space="preserve">Maintenance Access Road to Pond (Connecting CAG-2 and GUN-28) </t>
  </si>
  <si>
    <t>00 - To Start</t>
  </si>
  <si>
    <t>HS2-00002CT7T</t>
  </si>
  <si>
    <t>Civil 3D Solids Model - P-RAI-0746</t>
  </si>
  <si>
    <t>1MC06-ASC-DR-FRM-CS05-000001-ACBOS</t>
  </si>
  <si>
    <t>1MC06-CEK-IM-DAT-CS05-600148</t>
  </si>
  <si>
    <t>HS2-00002CT7G</t>
  </si>
  <si>
    <t>C2.L.57 Catchment Model</t>
  </si>
  <si>
    <t>1MC06-ASC-DR-FRM-CS05-000028-ACBOS</t>
  </si>
  <si>
    <t>1MC06-CEK-IM-DAT-CS05-600153</t>
  </si>
  <si>
    <t>Statuses</t>
  </si>
  <si>
    <t>Holidays</t>
  </si>
  <si>
    <t>03 - MDQC</t>
  </si>
  <si>
    <t>Pre-IDR</t>
  </si>
  <si>
    <t>UFDR = Utilities Final Design Review</t>
  </si>
  <si>
    <t>04 - SQL Upload / JSON creation</t>
  </si>
  <si>
    <t>Post-IDR</t>
  </si>
  <si>
    <t>07 - Producer to check</t>
  </si>
  <si>
    <t>L2 Asset and UAID_2</t>
  </si>
  <si>
    <t>JSON File in PW</t>
  </si>
  <si>
    <t>Comments</t>
  </si>
  <si>
    <t>HS2-000001062 - Turweston Cutting</t>
  </si>
  <si>
    <t>1MC06-CEK-IM-DAT-CS06_CL22-600075</t>
  </si>
  <si>
    <t>Review completed by Central Team</t>
  </si>
  <si>
    <t>HS2-00002BVJJ - Turweston Cutting Landscape Earthworks</t>
  </si>
  <si>
    <t>1MC06-CEK-IM-DAT-CS06_CL22-600090</t>
  </si>
  <si>
    <t>HS2-00002BJUC - Calvert Cutting Retaining Wall</t>
  </si>
  <si>
    <t>1MC06-CEK-IM-DAT-CS06_CL09-600091</t>
  </si>
  <si>
    <t>HS2-000001425 - Shepherds Furze Culvert</t>
  </si>
  <si>
    <t>1MC06-CEK-IM-DAT-CS06_CL09-600153</t>
  </si>
  <si>
    <t>HS2-000001308 - Bridleway GUN/28 Accommodation Green Overbridge</t>
  </si>
  <si>
    <t>WorkPackage</t>
  </si>
  <si>
    <t>Package</t>
  </si>
  <si>
    <t>Cleansed_UAID_2</t>
  </si>
  <si>
    <t>Request Date</t>
  </si>
  <si>
    <t>CompletedDate</t>
  </si>
  <si>
    <t>Work Packages</t>
  </si>
  <si>
    <t>Assets</t>
  </si>
  <si>
    <t>L3 (Last Work Package only)</t>
  </si>
  <si>
    <t>L2</t>
  </si>
  <si>
    <t>Date received</t>
  </si>
  <si>
    <t xml:space="preserve">UFDR 238.E - A423 Banbury Road Overbridge Main Works (NGED) </t>
  </si>
  <si>
    <t>HS2-00003L5EE - Ladbroke Grove Farm Water Supply</t>
  </si>
  <si>
    <t>HS2-000020CKR - CNO-125-007HV</t>
  </si>
  <si>
    <t>UFDR 239.E - B4451 Kineton Road Overbridge NGED Diversions</t>
  </si>
  <si>
    <t>HS2-00002CTKR - CNO-125-007LV</t>
  </si>
  <si>
    <t>HS2-000020CKX - CNO-125-012</t>
  </si>
  <si>
    <t>UFDR 239.D - Southam Cutting Utilities (NGED)</t>
  </si>
  <si>
    <t>HS2-00002H9MN - CNO-126-020</t>
  </si>
  <si>
    <t>UFDR 239.B - Southam Cutting Utilities</t>
  </si>
  <si>
    <t>HS2-000020CKS - CNO-125-002</t>
  </si>
  <si>
    <t>UFDR 239.A - B4451 Kineton Road Overbridge Utilities</t>
  </si>
  <si>
    <t>HS2-000020CKZ - CNO-125-001</t>
  </si>
  <si>
    <t>HS2-00003B2H4 - C23-125-0003</t>
  </si>
  <si>
    <t>HS2-000020CKP - CNO-124-008HV</t>
  </si>
  <si>
    <t>UFDR 238.H - Banbury Rd Overbridge Main Works (NGED)</t>
  </si>
  <si>
    <t>HS2-000020CKJ - CNO-123-001</t>
  </si>
  <si>
    <t>UFDR 238.G - A423 Banbury Road Overbridge Multi-Utility Permanent Diversions</t>
  </si>
  <si>
    <t>HS2-000020CKL - CNO-124-003</t>
  </si>
  <si>
    <t>HS2-000020CKM - CNO-124-005</t>
  </si>
  <si>
    <t>HS2-000020CKG - CNO-124-001</t>
  </si>
  <si>
    <t>UFDR 238.E - A423 Banbury Road Overbridge Main Works (NGED)</t>
  </si>
  <si>
    <t>HS2-00002TMEV - CNO-123-001T</t>
  </si>
  <si>
    <t>UFDR 238.D - A423 Banbury Road Advanced Utilities</t>
  </si>
  <si>
    <t>HS2-00002TMEW - CNO-124-003T</t>
  </si>
  <si>
    <t>HS2-000020CKE - CNO-122-002P</t>
  </si>
  <si>
    <t>UFDR 238.C - Windmill Lane Temporary Utilities - [WSP]</t>
  </si>
  <si>
    <t>HS2-000020CKN - CNO-124-007</t>
  </si>
  <si>
    <t>UFDR 238.B - A423 Banbury Road Overbridge Main Works</t>
  </si>
  <si>
    <t>HS2-000020CKA - CNO-122-003</t>
  </si>
  <si>
    <t>UFDR 238.A - Windmill Lane Utilities [WSP]</t>
  </si>
  <si>
    <t>HS2-00002CTKH - CNO-122-002T</t>
  </si>
  <si>
    <t>HS2-000020CK7 - CNO-121-003</t>
  </si>
  <si>
    <t>UFDR 237.C - Ladbroke Grove Farm Accommodation Overbridge Main Works (NGED)</t>
  </si>
  <si>
    <t>HS2-000020CK5 - CNO-121-001</t>
  </si>
  <si>
    <t>UFDR 237.B - Ladbroke Grove Farm Accommodation Overbridge Main Works</t>
  </si>
  <si>
    <t>HS2-000020CK8 - CNO-121-004</t>
  </si>
  <si>
    <t>HS2-000020CK2 - CNO-120-003</t>
  </si>
  <si>
    <t>UFDR 237.A - Lower Radbourne Utilities (NGED)</t>
  </si>
  <si>
    <t>HS2-000020CJZ - CNO-119-001</t>
  </si>
  <si>
    <t>UFDR 236.A - Wills Pastures Road Utilities</t>
  </si>
  <si>
    <t>HS2-00002BVPZ - C23-115-0001</t>
  </si>
  <si>
    <t>UFDR 235.D - Banbury Road Overbridge (Boddington)</t>
  </si>
  <si>
    <t>HS2-000020CJU - CSO-04-1326</t>
  </si>
  <si>
    <t>UFDR 235.C - Boddington Road Utilities (NGED)</t>
  </si>
  <si>
    <t>HS2-000020CJV - CSO-04-1327</t>
  </si>
  <si>
    <t>HS2-000020CJY - CNO-117-001</t>
  </si>
  <si>
    <t>UFDR 235.B - Stoneton Utilities (NGED)</t>
  </si>
  <si>
    <t>HS2-000020CJW - CSO-04-3120</t>
  </si>
  <si>
    <t>UFDR 235.A - Boddington Road Utilities</t>
  </si>
  <si>
    <t>HS2-000020CJX - CSO-04-6108</t>
  </si>
  <si>
    <t>HS2-00002UMHK - C23-115-0002</t>
  </si>
  <si>
    <t>HS2-000020CJN - CSO-04-1325P</t>
  </si>
  <si>
    <t>UFDR 234.E - Appletree Lane Utilities (NGED)</t>
  </si>
  <si>
    <t>HS2-00002CTHG - CSO-04-1325T</t>
  </si>
  <si>
    <t>HS2-00002VZUE - C23-113-0001P</t>
  </si>
  <si>
    <t>UFDR 234.D - Claydon Road Overbridge Main Works</t>
  </si>
  <si>
    <t>HS2-000020CJR - CSO-04-3118P</t>
  </si>
  <si>
    <t>HS2-00002VZUD - C23-113-0001T</t>
  </si>
  <si>
    <t>UFDR 234.C - Cedars Farm Accommodation Overbridge Main Works</t>
  </si>
  <si>
    <t>HS2-00002CTJ3 - CSO-04-3117T</t>
  </si>
  <si>
    <t>HS2-00002CTJ6 - CSO-04-3118T</t>
  </si>
  <si>
    <t>HS2-000020CJM - CSO-04-3115P</t>
  </si>
  <si>
    <t>UFDR 233.B - A361 Byfield Road Utilities</t>
  </si>
  <si>
    <t>HS2-00002FEA8 - CSO-04-2200P</t>
  </si>
  <si>
    <t>HS2-000020CJD - CSO-04-1322</t>
  </si>
  <si>
    <t>UFDR 232.D - Trafford Bridge Stage 2 Utilities (NGED)</t>
  </si>
  <si>
    <t>HS2-000020CJE - CSO-04-3124</t>
  </si>
  <si>
    <t>UFDR 232.C - Culworth Road Main Works</t>
  </si>
  <si>
    <t>HS2-000020CJF - CSO-04-3113</t>
  </si>
  <si>
    <t>HS2-00002FEA3 - C23-109-0003</t>
  </si>
  <si>
    <t>HS2-000020CJH - CSO-04-6107</t>
  </si>
  <si>
    <t>HS2-000020CJG - CSO-04-1323</t>
  </si>
  <si>
    <t>UFDR 232.B - Culworth Road Utilities (NGED)</t>
  </si>
  <si>
    <t>HS2-000020CJ6 - CSO-04-1319</t>
  </si>
  <si>
    <t>UFDR 230.C - Banbury Lane Utilities (NGED)</t>
  </si>
  <si>
    <t>HS2-000020CJA - CSO-04-1321</t>
  </si>
  <si>
    <t>UFDR 230.B - Culworth Grounds Accommodation Overbridge</t>
  </si>
  <si>
    <t>HS2-00002FEA1 - C23-105-0001</t>
  </si>
  <si>
    <t>UFDR 230.A - Banbury Lane Utilities</t>
  </si>
  <si>
    <t>HS2-000020CJ8 - CSO-04-3111</t>
  </si>
  <si>
    <t>HS2-000020CJ9 - CSO-04-6109</t>
  </si>
  <si>
    <t>HS2-000020CJ3 - CSO-04-3110P</t>
  </si>
  <si>
    <t>UFDR 229.D - Banbury Road Main Works</t>
  </si>
  <si>
    <t>HS2-000020CJ4 - CSO-04-4300P</t>
  </si>
  <si>
    <t>HS2-000020CJ5 - CSO-04-6105P</t>
  </si>
  <si>
    <t>HS2-00003CPXB - Clean Water Pipe CFA_15_23a</t>
  </si>
  <si>
    <t>HS2-00003KLDC - CSO-04-3110T1</t>
  </si>
  <si>
    <t>HS2-00003KLDD - CSO-04-4300T1</t>
  </si>
  <si>
    <t>HS2-00003KLDE - CSO-04-6105T1</t>
  </si>
  <si>
    <t>HS2-00002CTFH - CSO-04-3110T</t>
  </si>
  <si>
    <t>UFDR 229.C - Banbury Road Early Works</t>
  </si>
  <si>
    <t>HS2-00002CTFD - CSO-04-6105T</t>
  </si>
  <si>
    <t>HS2-00002CTFJ - CSO-04-4300T</t>
  </si>
  <si>
    <t>HS2-000020CHZ - CSO-04-3107P</t>
  </si>
  <si>
    <t>UFDR 229.B - Welsh Rd Stage 2 Utilities</t>
  </si>
  <si>
    <t>HS2-00002FE9X - C23-102-0002P</t>
  </si>
  <si>
    <t>HS2-00002FE9Z - C23-102-0003P</t>
  </si>
  <si>
    <t>HS2-000020CJ0 - CSO-04-3108P</t>
  </si>
  <si>
    <t>HS2-000020CJ1 - CSO-04-6104P</t>
  </si>
  <si>
    <t>HS2-000020CJ2 - CSO-04-3109P</t>
  </si>
  <si>
    <t>HS2-00002CTFE - CSO-04-3107T</t>
  </si>
  <si>
    <t>UFDR 229.A - Welsh Rd Stage 1 Utilities</t>
  </si>
  <si>
    <t>HS2-00002FE9Y - C23-102-0002T</t>
  </si>
  <si>
    <t>HS2-00002FEA0 - C23-102-0003T</t>
  </si>
  <si>
    <t>HS2-00002CTFF - CSO-04-3108T</t>
  </si>
  <si>
    <t>HS2-00002CTFC - CSO-04-6104T</t>
  </si>
  <si>
    <t>HS2-00002CTFG - CSO-04-3109T</t>
  </si>
  <si>
    <t>HS2-00003CFCL - CSO-100-0002</t>
  </si>
  <si>
    <t>UFDR 228.F - Greatworth Reservoir - Drain pipe Permanent Diversion</t>
  </si>
  <si>
    <t>HS2-000020CHQ - CSO-04-6103</t>
  </si>
  <si>
    <t>UFDR 228.E - Greatworth Reservoir - Permanent Diversions</t>
  </si>
  <si>
    <t>HS2-000020CHS - CSO-04-3105P</t>
  </si>
  <si>
    <t>UFDR 228.D - Bridleways AN14 Accommodation - Permanent Diversions</t>
  </si>
  <si>
    <t>HS2-00002CTEQ - CSO-04-3105T</t>
  </si>
  <si>
    <t>UFDR 228.C - Bridleways AN14 Accommodation - Temporary Diversions</t>
  </si>
  <si>
    <t>HS2-000020CHR - CSO-04-1313</t>
  </si>
  <si>
    <t>UFDR 228.B - Greatworth Reservoir - NGED Permanent Diversions</t>
  </si>
  <si>
    <t>HS2-00002TTH9 - 1314 Greatworth Hall Ground Mounted Substation</t>
  </si>
  <si>
    <t>UFDR 228.A - Greatworth Green Tunnel and Sulgrave Utilities (NGED)</t>
  </si>
  <si>
    <t>HS2-000020CHT - CSO-04-1314</t>
  </si>
  <si>
    <t>HS2-000020CHU - CSO-04-1315</t>
  </si>
  <si>
    <t>HS2-000020CHV - CSO-04-1316</t>
  </si>
  <si>
    <t>HS2-00002FE9V - CSO-04-1317</t>
  </si>
  <si>
    <t>HS2-00002PW6B - CSO-04-3104T</t>
  </si>
  <si>
    <t>UFDR 227.C - Radstone Rd - Temporary Diversions</t>
  </si>
  <si>
    <t>HS2-00002FE9N - CSO-04-6102T</t>
  </si>
  <si>
    <t>HS2-000020CHM - CSO-04-3104 Diverted Telecoms Cables</t>
  </si>
  <si>
    <t>UFDR 227.B - Bridleway AX18 + Radstone Rd OB - Permanent Diversions</t>
  </si>
  <si>
    <t>HS2-0000245Z9 - CSO-04-2201 Diverted Gas Main</t>
  </si>
  <si>
    <t>HS2-00002FE9M - CSO-04-6102P</t>
  </si>
  <si>
    <t>HS2-00002FE9P - CSO-04-2202</t>
  </si>
  <si>
    <t>HS2-00002CQQM - CSO-04-1312 Diverted 11kV O H Radstone Road</t>
  </si>
  <si>
    <t>UFDR 227.A - Bridleway AX18 + Radstone Rd OB - NGED Permanent Diversions</t>
  </si>
  <si>
    <t>HS2-000020CHN - CSO-04-1311 Diverted 11kV O H Elect Distribution Lines</t>
  </si>
  <si>
    <t>HS2-00002CTE2 - CSO-04-3103T</t>
  </si>
  <si>
    <t>UFDR 226.C - A43 Oxford Rd - Temporary Diversions</t>
  </si>
  <si>
    <t>HS2-000020CHE - CSO-04-3103P</t>
  </si>
  <si>
    <t>UFDR 226.B - A43 Oxford Rd OB - Permanent Diversions</t>
  </si>
  <si>
    <t>HS2-000020CHD - CSO-04-1306</t>
  </si>
  <si>
    <t>UFDR 226.A - A43 Oxford Rd OB - NGED Permanent Diversions</t>
  </si>
  <si>
    <t>HS2-00002TTH7 - A43 Oxford Road Switching Station</t>
  </si>
  <si>
    <t>HS2-000020CHF - CSO-04-1307</t>
  </si>
  <si>
    <t>HS2-000020CHA - CSO-04-1302P</t>
  </si>
  <si>
    <t>UFDR 224.H - Turweston Green OB - NGED Permanent Diversion</t>
  </si>
  <si>
    <t>HS2-00002CTCS - CSO-04-1302T</t>
  </si>
  <si>
    <t>UFDR 224.G - Turweston - NGED Temporary Diversion</t>
  </si>
  <si>
    <t>HS2-000020CH8 - CSO-04-1301P</t>
  </si>
  <si>
    <t>UFDR 224.F - A422 Brackley Rd OB - NGED Permanent Diversions</t>
  </si>
  <si>
    <t>HS2-00002BVPQ - C23-093-0002P</t>
  </si>
  <si>
    <t>UFDR 224.E - A422 Brackley Rd TOB - NGED Temporary Diversion</t>
  </si>
  <si>
    <t>HS2-00002CTCR - CSO-04-1301T</t>
  </si>
  <si>
    <t>HS2-000020CHB - CSO-04-3102P</t>
  </si>
  <si>
    <t>UFDR 224.D - Turweston Green OB - Permanent Diversions</t>
  </si>
  <si>
    <t>HS2-00002CTCV - CSO-04-3102T</t>
  </si>
  <si>
    <t>UFDR 224.C - Turweston - Temporary Diversions</t>
  </si>
  <si>
    <t>HS2-000020CH4 - CSO-04-3101P</t>
  </si>
  <si>
    <t>UFDR 224.B - A422 Brackley Rd OB - Permanent Diversions</t>
  </si>
  <si>
    <t>HS2-000020CH5 - CSO-04-6100P</t>
  </si>
  <si>
    <t>HS2-000020CH6 - CNO-163-015P</t>
  </si>
  <si>
    <t>HS2-00002CTCQ - CSO-04-6100T</t>
  </si>
  <si>
    <t>UFDR 224.A - A422 Brackley Rd TOB - Temporary Diversions</t>
  </si>
  <si>
    <t>HS2-00002CTCU - CSO-04-3101T</t>
  </si>
  <si>
    <t>HS2-00002CTCW - CNO-163-015T</t>
  </si>
  <si>
    <t>HS2-000020CH3 - CSO-03-1308</t>
  </si>
  <si>
    <t>UFDR 223.B - Westbury Viaduct - Permanent Diversions</t>
  </si>
  <si>
    <t>HS2-000020CH2 - CSO-03-7101</t>
  </si>
  <si>
    <t>UFDR 223.A - Featherbed Lane - Permanent Diversions</t>
  </si>
  <si>
    <t>HS2-000020CGW - CSO-03-2202P</t>
  </si>
  <si>
    <t>UFDR 222.G - SGN Featherbed Lane OBs</t>
  </si>
  <si>
    <t>HS2-00002CTC1 - CSO-03-2202T</t>
  </si>
  <si>
    <t>UFDR 222.F - A421 London Rd + Featherbed Lane - Temporary Diversions</t>
  </si>
  <si>
    <t>HS2-00002CTBX - CSO-03-1400T</t>
  </si>
  <si>
    <t>UFDR 222.E - A4421 Buckingham Rd - Temporary Diversions</t>
  </si>
  <si>
    <t>HS2-00002CTBZ - CSO-03-1401T</t>
  </si>
  <si>
    <t>UFDR 222.D - A421 London Rd + Featherbed Lane - Temporary Diversions</t>
  </si>
  <si>
    <t>HS2-000020CGZ - CSO-03-3107</t>
  </si>
  <si>
    <t>UFDR 222.C - A421 London Rd - Permanent Diversions</t>
  </si>
  <si>
    <t>HS2-000020CGT - CSO-03-1401P</t>
  </si>
  <si>
    <t>UFDR 222.B - A421 London Rd + Featherbed Lane OBs - Permanent Diversions</t>
  </si>
  <si>
    <t>HS2-000020CGU - CSO-03-3104</t>
  </si>
  <si>
    <t>HS2-000020CGX - CSO-03-3105P</t>
  </si>
  <si>
    <t>HS2-000020CGY - CSO-03-6201AP</t>
  </si>
  <si>
    <t>HS2-0000245Z8 - CSO-03-6201P</t>
  </si>
  <si>
    <t>HS2-00002BVPN - C23-089-0001</t>
  </si>
  <si>
    <t>HS2-000020CGN - CSO-03-3103</t>
  </si>
  <si>
    <t>UFDR 222.A - A4421 Buckingham Rd OB - Permanent Diversions</t>
  </si>
  <si>
    <t>HS2-000020CGP - CSO-03-3300</t>
  </si>
  <si>
    <t>HS2-000020CGQ - CSO-03-6200</t>
  </si>
  <si>
    <t>HS2-00002G16X - C23-088-0002</t>
  </si>
  <si>
    <t>HS2-000020CGR - CSO-03-1400P</t>
  </si>
  <si>
    <t>HS2-000020CGK - CSO-03-1305</t>
  </si>
  <si>
    <t>UFDR 221.D - CHW/18 Accommodation OB ‐ NGED Permanent Diversions</t>
  </si>
  <si>
    <t>HS2-000020CGL - CSO-03-1306P</t>
  </si>
  <si>
    <t>HS2-000020CGH - CSO-03-3102</t>
  </si>
  <si>
    <t>UFDR 221.C - Manthorne Farm, CHW/18 Accommodation OB - Permanent Diversions</t>
  </si>
  <si>
    <t>HS2-000020CGJ - CSO-03-6102</t>
  </si>
  <si>
    <t>HS2-00002G16V - C23-085-0002</t>
  </si>
  <si>
    <t>HS2-00002BVPK - C23-086-0001P</t>
  </si>
  <si>
    <t>UFDR 221.B - School End OB - Permanent Diversions</t>
  </si>
  <si>
    <t>HS2-000020CGM - CSO-03-3106P</t>
  </si>
  <si>
    <t>HS2-00002CTB5 - CSO-03-1306T</t>
  </si>
  <si>
    <t>UFDR 221.A - Manthorne Farm - Temporary Diversions</t>
  </si>
  <si>
    <t>HS2-000020CGG - CSO-03-7102</t>
  </si>
  <si>
    <t>UFDR 218.A - Twyford Outfall Completion (Stage 1)</t>
  </si>
  <si>
    <t>HS2-00002C3X7 - CSO-03-6103</t>
  </si>
  <si>
    <t>UFDR 217.B - Addison Road Completion (Stage 1)</t>
  </si>
  <si>
    <t>HS2-0000245ZF - CSO-04-3125</t>
  </si>
  <si>
    <t>HS2-00002TTR2 - CSO-03-2210P</t>
  </si>
  <si>
    <t>UFDR 216.I - West St IP Gas Permanent Diversion</t>
  </si>
  <si>
    <t>HS2-00003GEEP - Portway Farm Slurry Pipe</t>
  </si>
  <si>
    <t>HS2-00002TTR3 - Charndon Lodge UB PS Electric</t>
  </si>
  <si>
    <t>UFDR 216.G - Charndon Lodge</t>
  </si>
  <si>
    <t>HS2-00002YGQQ - LV DNO cabinet at Charndon Lodge PS</t>
  </si>
  <si>
    <t>HS2-000020CGF - CSO-03-1304P</t>
  </si>
  <si>
    <t>UFDR 216.F - West Street Completion (Stage 2) - NGED</t>
  </si>
  <si>
    <t>HS2-00002CT9E - CSO-03-1304T</t>
  </si>
  <si>
    <t>UFDR 216.E - West Street Completion (Stage 1) - NGED</t>
  </si>
  <si>
    <t>HS2-00002TUPL - Portway Farm ATS Telecoms</t>
  </si>
  <si>
    <t>UFDR 216.D - West Street Completion (Stage 2)</t>
  </si>
  <si>
    <t>HS2-00002TUPM - IMD Potable Water</t>
  </si>
  <si>
    <t>HS2-00002TUPN - IMD Foul Water</t>
  </si>
  <si>
    <t>HS2-00002TUPP - IMD Electric</t>
  </si>
  <si>
    <t>HS2-00002TUPQ - IMD Telecoms</t>
  </si>
  <si>
    <t>HS2-00002NHZA - C23-081-0001P</t>
  </si>
  <si>
    <t>HS2-00002TTR0 - CSO-03-3110P</t>
  </si>
  <si>
    <t>HS2-000020CGD - CSO-03-3101P</t>
  </si>
  <si>
    <t>HS2-000020CGE - CSO-03-6101P</t>
  </si>
  <si>
    <t>HS2-00002TTR1 - CSO-03-6110P</t>
  </si>
  <si>
    <t>HS2-00002YGQH - IMD Foul Pumping Station</t>
  </si>
  <si>
    <t>HS2-00002C3X9 - CSO-03-2204P</t>
  </si>
  <si>
    <t>UFDR 216.C - Perry Hill Completion (Stage 2) Post EI-530</t>
  </si>
  <si>
    <t>HS2-00002CT9J - CSO-03-2204T</t>
  </si>
  <si>
    <t>HS2-00002CT99 - CSO-03-6101T</t>
  </si>
  <si>
    <t>UFDR 216.B - West Street Completion (Stage 1) - AW BT &amp; Giga</t>
  </si>
  <si>
    <t>HS2-00002CT9F - CSO-03-3101T</t>
  </si>
  <si>
    <t>HS2-00002FG42 - C23-081-0001T</t>
  </si>
  <si>
    <t>HS2-000020CG1 - CSO-03-1302P</t>
  </si>
  <si>
    <t>UFDR 215.A - School Hill Completion (Stage 2)</t>
  </si>
  <si>
    <t>HS2-0000245ZH - CSO-04-3127P</t>
  </si>
  <si>
    <t>HS2-000020CG3 - CSO-03-1303P</t>
  </si>
  <si>
    <t>HS2-000020CG4 - CSO-03-3100P</t>
  </si>
  <si>
    <t>HS2-00002TUPF - FCC Sidings Electric</t>
  </si>
  <si>
    <t>UFDR 214.A - FCC Sidings</t>
  </si>
  <si>
    <t>HS2-00002TUPG - FCC Sidings Substation</t>
  </si>
  <si>
    <t>HS2-00002TUPH - FCC Sidings Water</t>
  </si>
  <si>
    <t>HS2-00002TUPJ - FCC Sidings Telecoms</t>
  </si>
  <si>
    <t>HS2-00002YCLK - DNO Cabinet to FCC Sidings</t>
  </si>
  <si>
    <t>HS2-00003E24S - BBOWT Water Supply</t>
  </si>
  <si>
    <t>HS2-00003KFPT - FCC Sidings UKPN 11kV Switch Site</t>
  </si>
  <si>
    <t>HS2-000020CFQ - CSO-02-6213P</t>
  </si>
  <si>
    <t>UFDR 213.B - Station Road and Doddershall Completion (Stage 2)</t>
  </si>
  <si>
    <t>HS2-000020CFR - CSO-02-7203</t>
  </si>
  <si>
    <t>HS2-00002FE9J - CSO-02-1217P</t>
  </si>
  <si>
    <t>HS2-000020CFS - CSO-02-3119P</t>
  </si>
  <si>
    <t>HS2-00002TUPE - Quainton ATFS Telecoms</t>
  </si>
  <si>
    <t>HS2-00002TUPS - CSO-02-3120P</t>
  </si>
  <si>
    <t>HS2-000037832 - Railway Cottage Sub Station</t>
  </si>
  <si>
    <t>HS2-000020CFL - CSO-02-3116</t>
  </si>
  <si>
    <t>UFDR 213.A - Station Road and Doddershall Temporary Diversions</t>
  </si>
  <si>
    <t>HS2-000020CFM - CSO-02-1217T</t>
  </si>
  <si>
    <t>HS2-000020CFP - CSO-02-3118</t>
  </si>
  <si>
    <t>HS2-00002PQMX - Station Road UKPN Sub Station</t>
  </si>
  <si>
    <t>HS2-00002PQMY - Upper South Farm UKPN Sub Station</t>
  </si>
  <si>
    <t>HS2-00002PQMZ - Station Road Compact UKPN Sub Station</t>
  </si>
  <si>
    <t>HS2-00002PRWZ - Station Road DNO Cabinet</t>
  </si>
  <si>
    <t>HS2-00002CT74 - CSO-02-3119T</t>
  </si>
  <si>
    <t>HS2-000020CFU - CSO-02-1220</t>
  </si>
  <si>
    <t>HS2-000020CFV - CSO-02-1218</t>
  </si>
  <si>
    <t>HS2-00002NHZ9 - CSO-02-6213T</t>
  </si>
  <si>
    <t>HS2-00002TMEK - Waddesdon Underpass Drainage Pumping Station Electric</t>
  </si>
  <si>
    <t>UFDR 211.C - Waddesdon WAD/3 Underpass Drainage Pumping Station</t>
  </si>
  <si>
    <t>HS2-000020CFC - CSO-02-1221P</t>
  </si>
  <si>
    <t>UFDR 211.B - Waddesdon Embankment (UKPN)</t>
  </si>
  <si>
    <t>HS2-000020CFD - CSO-02-1215</t>
  </si>
  <si>
    <t>HS2-00002VZUA - CSO-02-1216T</t>
  </si>
  <si>
    <t>HS2-000020CFE - CSO-02-1216</t>
  </si>
  <si>
    <t>UFDR 211.A - Waddesdon (Thames Water Sewerage/BT Openreach/UKPN)</t>
  </si>
  <si>
    <t>HS2-000020CFF - CSO-02-3115</t>
  </si>
  <si>
    <t>HS2-000020CFG - CSO-02-7202</t>
  </si>
  <si>
    <t>HS2-000031J4L - Waddesdon Embankment Substation</t>
  </si>
  <si>
    <t>HS2-00003KFPK - Waddesdon Sewage Treatment Water Supply</t>
  </si>
  <si>
    <t>HS2-00003KUMA - WAD-3 Sub-station Access Road</t>
  </si>
  <si>
    <t>HS2-000020CF6 - CSO-02-1214</t>
  </si>
  <si>
    <t>UFDR 210.C - Thame Valley (UKPN 1214)</t>
  </si>
  <si>
    <t>HS2-000020CF7 - CSO-02-2204</t>
  </si>
  <si>
    <t>UFDR 210.B - A41 Bicester Road (Thames Water Openreach SGN Vodafone)</t>
  </si>
  <si>
    <t>HS2-000020CF8 - CSO-02-3301</t>
  </si>
  <si>
    <t>HS2-00002TMEJ - Putlowes ATS Telecoms</t>
  </si>
  <si>
    <t>HS2-000020CF9 - CSO-02-3113</t>
  </si>
  <si>
    <t>HS2-000020CFA - CSO-02-3114P</t>
  </si>
  <si>
    <t>HS2-000020CFB - CSO-02-6212P</t>
  </si>
  <si>
    <t>HS2-00002TU6N - C23-069-0002</t>
  </si>
  <si>
    <t>HS2-00002V04E - C23-068-001</t>
  </si>
  <si>
    <t>HS2-00002ZH4F - C23-069-003</t>
  </si>
  <si>
    <t>HS2-000020CF5 - CSO-02-6211</t>
  </si>
  <si>
    <t>UFDR 210.A - Thame Valley (Thames Water Main 6211)</t>
  </si>
  <si>
    <t>HS2-000020CF3 - CSO-02-1212</t>
  </si>
  <si>
    <t>UFDR 209.C - Thame Valley (UKPN 1212)</t>
  </si>
  <si>
    <t>HS2-000020CF4 - CSO-02-1213HV</t>
  </si>
  <si>
    <t>UFDR 209.B - Thame Valley (UKPN 1213) with Substation</t>
  </si>
  <si>
    <t>HS2-00002CT63 - CSO-02-1213LV</t>
  </si>
  <si>
    <t>HS2-00002SZLU - Thame Valley UKPN Substation</t>
  </si>
  <si>
    <t>HS2-000020CF0 - CSO-02-6209b</t>
  </si>
  <si>
    <t>UFDR 209.A - Thame Valley Oxford Road (Thames Water Main 6209/6210)</t>
  </si>
  <si>
    <t>HS2-00002SZLY - CSO-02-6209a</t>
  </si>
  <si>
    <t>HS2-000020CF1 - CSO-02-6210</t>
  </si>
  <si>
    <t>HS2-00002TMEH - Sedrup EFATS Telecoms</t>
  </si>
  <si>
    <t>UFDR 208.C - Sedrup EFATS</t>
  </si>
  <si>
    <t>HS2-000020BTC - Sedrup EFATS</t>
  </si>
  <si>
    <t>HS2-00002FE9F - C23-062-0002</t>
  </si>
  <si>
    <t>UFDR 208.B - Access Track/A418 (UKPN 0001, BT Openreach 3112/0002, SGN 2203)</t>
  </si>
  <si>
    <t>HS2-00002BVP9 - C23-062-0001</t>
  </si>
  <si>
    <t>HS2-000020CEY - CSO-02-2203</t>
  </si>
  <si>
    <t>HS2-000020CEZ - CSO-02-3112</t>
  </si>
  <si>
    <t>HS2-000020CEX - CSO-02-1211LVP</t>
  </si>
  <si>
    <t>UFDR 208.A - Access Track/A418 (UKPN 1211) with Substation</t>
  </si>
  <si>
    <t>HS2-0000245Z0 - CSO-02-1211HVP</t>
  </si>
  <si>
    <t>HS2-00002SZLS - Hartwell Cottages UKPN Substation</t>
  </si>
  <si>
    <t>HS2-000020CEQ - CSO-02-1208</t>
  </si>
  <si>
    <t>UFDR 205.B - Aylesbury (UKPN 1208/1209/1210) with Substation</t>
  </si>
  <si>
    <t>HS2-00002SXNK - Aylesbury South UKPN Substation</t>
  </si>
  <si>
    <t>HS2-000020CET - CSO-02-1209</t>
  </si>
  <si>
    <t>HS2-000020CEU - CSO-02-1210</t>
  </si>
  <si>
    <t>HS2-000020CEN - CSO-02-6207</t>
  </si>
  <si>
    <t>UFDR 205.A - Aylesbury (Thames Water Main 6207/6208/6214)</t>
  </si>
  <si>
    <t>HS2-000020CER - CSO-02-6214</t>
  </si>
  <si>
    <t>HS2-000020CES - CSO-02-6208</t>
  </si>
  <si>
    <t>HS2-000020CEE - CSO-02-2201</t>
  </si>
  <si>
    <t>UFDR 204.E - Stoke Mandeville (BT Openreach 3109/3110, Vodafone 3300, SGN 2201)</t>
  </si>
  <si>
    <t>HS2-000020CEF - CSO-02-3300</t>
  </si>
  <si>
    <t>HS2-000020CEG - CSO-02-3109</t>
  </si>
  <si>
    <t>HS2-000020CEH - CSO-02-3110</t>
  </si>
  <si>
    <t>HS2-000020CEM - CSO-02-3111</t>
  </si>
  <si>
    <t>UFDR 204.C - Marsh Lane (BT Openreach 3111)</t>
  </si>
  <si>
    <t>HS2-000020CEJ - CSO-02-6205</t>
  </si>
  <si>
    <t>UFDR 204.B - Stoke Mandeville (Thames Water Main 6205/6206/6215, Sewerage 7201)</t>
  </si>
  <si>
    <t>HS2-000020CEK - CSO-02-6206</t>
  </si>
  <si>
    <t>HS2-000020CEL - CSO-02-7201</t>
  </si>
  <si>
    <t>HS2-000020CEB - CSO-02-3108P</t>
  </si>
  <si>
    <t>UFDR 204.A - Nash Lee Road Overbridge (UKPN 1206 t&amp;P, 1224, 1207, Thames Water 6204, BT Openreach 3108P)</t>
  </si>
  <si>
    <t>HS2-000020CEC - CSO-02-1207</t>
  </si>
  <si>
    <t>HS2-000020CED - CSO-02-6204</t>
  </si>
  <si>
    <t>HS2-00002TMEM - Wendover ATS Telecoms</t>
  </si>
  <si>
    <t>UFDR 203.F - Permanent Connections</t>
  </si>
  <si>
    <t>HS2-00002TMET - Stoke Grove ATS Telecoms</t>
  </si>
  <si>
    <t>HS2-00002CT3W - CSO-02-6202T</t>
  </si>
  <si>
    <t>UFDR 203.E - Bacombe Lane / Ellesborough Road [Utilities Bridge](Thames (M) 6202T/6203T, Thames (S) 7200T, 3106T)</t>
  </si>
  <si>
    <t>HS2-00002CT46 - CSO-02-7200T</t>
  </si>
  <si>
    <t>HS2-00002FG43 - CSO-02-6203T</t>
  </si>
  <si>
    <t>HS2-00002CT44 - C23-054-0001T</t>
  </si>
  <si>
    <t>UFDR 203.D - Bacombe Lane / Ellesborough Road [Road Bridge] inc. CE-4 UK Power Networks - Substation &amp; transformer design works. (UKPN 1107T/1204T/1205T/1223T/0001, BT 3107T, Virgin 0001T, SGN 2200T)</t>
  </si>
  <si>
    <t>HS2-00002CT43 - CSO-02-3107T</t>
  </si>
  <si>
    <t>HS2-00002CT45 - CSO-02-2200T</t>
  </si>
  <si>
    <t>HS2-00002CT3X - CSO-02-1204HVT</t>
  </si>
  <si>
    <t>HS2-00002CT3Y - CSO-02-1204LVT</t>
  </si>
  <si>
    <t>HS2-00002SZLQ - Ellesborough Road 1 UKPN Substation</t>
  </si>
  <si>
    <t>HS2-00002SZLR - Ellesborough Road 2 Pad UKPN Substation</t>
  </si>
  <si>
    <t>HS2-00002TTL2 - C23-054-0002</t>
  </si>
  <si>
    <t>HS2-000020CE6 - CSO-02-1205P</t>
  </si>
  <si>
    <t>HS2-00002CT41 - CSO-02-1107T</t>
  </si>
  <si>
    <t>HS2-000020CE0 - CSO-02-6202P</t>
  </si>
  <si>
    <t>UFDR 203.C - Ellesborough Road (BT Openreach 3107P, UKPN 1107P/1204LVP/1205P/1204HVP, SGN 2200P, VM 0001P, Thames Water Main 6202P/6203P &amp; Thames Water Sewerage 7200P)</t>
  </si>
  <si>
    <t>HS2-00002NHZ8 - C23-053-0001P</t>
  </si>
  <si>
    <t>HS2-00002BVP1 - C23-054-0001P</t>
  </si>
  <si>
    <t>HS2-000020CE1 - CSO-02-2200P</t>
  </si>
  <si>
    <t>HS2-000020CE2 - CSO-02-3107P</t>
  </si>
  <si>
    <t>HS2-000020CE3 - CSO-02-6203P</t>
  </si>
  <si>
    <t>HS2-000020CE4 - CSO-02-7200P</t>
  </si>
  <si>
    <t>HS2-000020CE5 - CSO-02-1204HVP</t>
  </si>
  <si>
    <t>HS2-00002CT3Z - CSO-02-1204LVP</t>
  </si>
  <si>
    <t>HS2-000020CE7 - CSO-02-1107P</t>
  </si>
  <si>
    <t>HS2-00002NHZ7 - CSO-02-1223LVP</t>
  </si>
  <si>
    <t>UFDR 203.B - Bacombe Lane / Ellesborough Road 1223LVP, 3106P)</t>
  </si>
  <si>
    <t>HS2-000020CDZ - CSO-02-3106P</t>
  </si>
  <si>
    <t>HS2-000020CDR - CSO-02-3102</t>
  </si>
  <si>
    <t>UFDR 202.E - Small Dean Viaduct Remaining (BT Openreach 3102, BT Openreach 3104P, TWUL 6201P)</t>
  </si>
  <si>
    <t>HS2-00002NHZ4 - CSO-02-6201P</t>
  </si>
  <si>
    <t>HS2-00002NHZ6 - CSO-02-3104P</t>
  </si>
  <si>
    <t>HS2-000020CEA - CSO-02-1206P</t>
  </si>
  <si>
    <t>HS2-000020CDS - CSO-02-3103</t>
  </si>
  <si>
    <t>UFDR 202.D - Small Dean Viaduct Remaining (BT Openreach 3103, Virgin Media 3200, TWUL 6201 15")</t>
  </si>
  <si>
    <t>HS2-000020CDT - CSO-02-3200</t>
  </si>
  <si>
    <t>HS2-000020CDU - CSO-02-6201 15 inch</t>
  </si>
  <si>
    <t>HS2-00002NHZ5 - CSO-02-6201T</t>
  </si>
  <si>
    <t>UFDR 202.C - Small Dean Viaduct (UKPN 1223, BT Openreach 3104/3105, Thames Water Mains 6201/3" Water Main)</t>
  </si>
  <si>
    <t>HS2-000020CDV - CSO-02-3104T</t>
  </si>
  <si>
    <t>HS2-000020CDW - CSO-02-1223HV</t>
  </si>
  <si>
    <t>HS2-000020CDY - CSO-02-3105</t>
  </si>
  <si>
    <t>HS2-00002CTC0 - CSO-03-3105T</t>
  </si>
  <si>
    <t>HS2-000020CDN - CSO-02-1203HV</t>
  </si>
  <si>
    <t>UFDR 202.B - Rocky Lane (UKPN 1203, Thames Water Main 6200, BT Openreach 3101)</t>
  </si>
  <si>
    <t>HS2-00002CT3A - CSO-02-1203LV</t>
  </si>
  <si>
    <t>HS2-00002TG2R - Rocky Lane Substation</t>
  </si>
  <si>
    <t>HS2-000020CDP - CSO-02-3101</t>
  </si>
  <si>
    <t>HS2-000020CDQ - CSO-02-6200</t>
  </si>
  <si>
    <t>HS2-000020CDL - CSO-02-1202</t>
  </si>
  <si>
    <t>UFDR 202.A - Wendover Dean Viaduct (UKPN 1202, BT Openreach 3100)</t>
  </si>
  <si>
    <t>HS2-00002T426 - CSO-02-1200</t>
  </si>
  <si>
    <t>UFDR 201.B - South Heath Cutting (UKPN 1200)</t>
  </si>
  <si>
    <t>HS2-000020CDF - CSO-02-1201</t>
  </si>
  <si>
    <t>UFDR 201.A - South Heath Cutting (UKPN 1201/1222)</t>
  </si>
  <si>
    <t>HS2-000020CDG - CSO-02-1222HV</t>
  </si>
  <si>
    <t>HS2-000020CDK - CSO-02-6300T</t>
  </si>
  <si>
    <t>HS2-00002T215 - Lorry Route A41 Bicester Road out</t>
  </si>
  <si>
    <t>TW 0020 - Lorry Routes</t>
  </si>
  <si>
    <t>HS2-00002T217 - Lorry Route FCC Compound out</t>
  </si>
  <si>
    <t>HS2-00002T219 - Lorry Route West Street-Edgcott Route 1 From South to Compound out</t>
  </si>
  <si>
    <t>HS2-00002T21B - Lorry Route West Street-Edgcott Route 2 From North to Compound out</t>
  </si>
  <si>
    <t>HS2-00002T21D - Lorry Route West Street-Gawcott Route 1 From South to Compound out</t>
  </si>
  <si>
    <t>HS2-00002T21F - Lorry Route West Street-Gawcott Route 2 From North to Compound out</t>
  </si>
  <si>
    <t>HS2-00002T21H - Lorry Route School Hill, Calvert Route 1 From South to Compound out</t>
  </si>
  <si>
    <t>HS2-00002T21K - Lorry Route School Hill, Calvert Route 2 From North to Compound out</t>
  </si>
  <si>
    <t>HS2-00002T214 - Lorry Route A41 Bicester Road in</t>
  </si>
  <si>
    <t>HS2-00002T216 - Lorry Route FCC Compound in</t>
  </si>
  <si>
    <t>HS2-00002T218 - Lorry Route West Street-Edgcott Route 1 From South to Compound in</t>
  </si>
  <si>
    <t>HS2-00002T21C - Lorry Route West Street-Gawcott Route 1 From South to Compound in</t>
  </si>
  <si>
    <t>HS2-00002T21G - Lorry Route School Hill, Calvert Route 1 From South to Compound in</t>
  </si>
  <si>
    <t>HS2-00002T21L - Lorry Route A4421 Buckingham Road From South to Compound in</t>
  </si>
  <si>
    <t>HS2-00002T21Q - Lorry Route A421 London Road From South to Compound in</t>
  </si>
  <si>
    <t>HS2-00002T21M - Lorry Route A4421 Buckingham Road From South to Compound out</t>
  </si>
  <si>
    <t>HS2-00002T21P - Lorry Route A4421 Buckingham Road From North to Compound out</t>
  </si>
  <si>
    <t>HS2-00002T21R - Lorry Route A421 London Road From South to Compound out</t>
  </si>
  <si>
    <t>HS2-00002T21T - Lorry Route A421 London Road From North to Compound out</t>
  </si>
  <si>
    <t>HS2-00002T21N - Lorry Route A4421 Buckingham Road From North to Compound in</t>
  </si>
  <si>
    <t>HS2-00002T21S - Lorry Route A421 London Road From North to Compound in</t>
  </si>
  <si>
    <t>HS2-00002T21A - Lorry Route West Street-Edgcott Route 2 From North to Compound in</t>
  </si>
  <si>
    <t>HS2-00002T21E - Lorry Route West Street-Gawcott Route 2 From North to Compound in</t>
  </si>
  <si>
    <t>HS2-00002T21J - Lorry Route School Hill, Calvert Route 2 From North to Compound in</t>
  </si>
  <si>
    <t>HS2-00002T21W - Lorry Route Greatworth Green Tunnel Route 2 From West to Compound in</t>
  </si>
  <si>
    <t>HS2-00002T21V - Lorry Route Greatworth Green Tunnel Route 1 From East to Compound out</t>
  </si>
  <si>
    <t>HS2-00002T21Z - Lorry Route Greatworth Green Tunnel Route 2 From West to Compound out</t>
  </si>
  <si>
    <t>HS2-00002T21U - Lorry Route Greatworth Green Tunnel Route 1 From East to Compound in</t>
  </si>
  <si>
    <t>HS2-00002T21X - Lorry Route Chipping Warden Compound in</t>
  </si>
  <si>
    <t>HS2-00002T21Y - Lorry Route Chipping Warden Compound out</t>
  </si>
  <si>
    <t>HS2-00002YNGE - Lorry Route A418 Oxford Road Overbridge Compound From A418 Oxford Road In</t>
  </si>
  <si>
    <t>HS2-00002YNGF - Lorry Route A418 Oxford Road Overbridge Compound From A418 Oxford Road Out</t>
  </si>
  <si>
    <t>HS2-00002YNGG - Lorry Route Stoneton Lane Green Overbridge From Stoneton Lane Wormleighton In</t>
  </si>
  <si>
    <t>HS2-00002YNGH - Lorry Route Stoneton Lane Green Overbridge From Stoneton Lane Wormleighton Out</t>
  </si>
  <si>
    <t>HS2-00002YNGJ - Lorry Route A423 Banbury Road Overbridge Compound From A423 Banbury Road Southam In</t>
  </si>
  <si>
    <t>HS2-00002YNGK - Lorry Route A423 Banbury Road Overbridge Compound From A423 Banbury Road Southam Out</t>
  </si>
  <si>
    <t>HS2-00002YNGL - Lorry Route Wendover Green Tunnel (North portal) Compound From Wendover Green Tunnel North Portal In</t>
  </si>
  <si>
    <t>HS2-00002YNGM - Lorry Route Wendover Green Tunnel (North portal) Compound From Wendover Green Tunnel North Portal Out</t>
  </si>
  <si>
    <t>HS2-00002YNGN - Lorry Route Station Road Overbridge Compound From Station Road Quainton In</t>
  </si>
  <si>
    <t>HS2-00002YNGP - Lorry Route Station Road Overbridge Compound From Station Road Quainton Out</t>
  </si>
  <si>
    <t>HS2-00002YNGQ - Lorry Route A422 Brackley Road Overbridge North Compound From Brackley Road South Compound Turweston In</t>
  </si>
  <si>
    <t>HS2-00002YNGR - Lorry Route A422 Brackley Road Overbridge North Compound From Brackley Road South Compound Turweston Out</t>
  </si>
  <si>
    <t>HS2-00002YNGS - Lorry Route Small Dean Viaduct Accommodation Compound From Small Dean Compound In</t>
  </si>
  <si>
    <t>HS2-00002YNGT - Lorry Route Small Dean Viaduct Accommodation Compound From Small Dean Compound Out</t>
  </si>
  <si>
    <t>HS2-00002YNGU - Lorry Route Small Dean Viaduct Launch-Worksite From Small Dean Viaduct Launch In</t>
  </si>
  <si>
    <t>HS2-00002YNGV - Lorry Route Small Dean Viaduct Launch-Worksite From Small Dean Viaduct Launch Out</t>
  </si>
  <si>
    <t>HS2-00002YNGW - Lorry Route Chiltern Tunnel North Portal Compound From Chiltern Tunnel North Compound In</t>
  </si>
  <si>
    <t>HS2-00002YNGX - Lorry Route Chiltern Tunnel North Portal Compound From Chiltern Tunnel North Compound Out</t>
  </si>
  <si>
    <t>HS2-00002ZPKZ - Transport Route NDE_EKF_00000074_to_NDE_EKF_00000075</t>
  </si>
  <si>
    <t>HS2-00002ZPL0 - Transport Route osgb4000000019034849_to_NDE_EKF_00000074</t>
  </si>
  <si>
    <t>HS2-00002ZPL1 - Transport Route NDE_EKF_00000074_to_osgb4000000019034851</t>
  </si>
  <si>
    <t>HS2-00002ZPL2 - Transport Route NDE_EKF_00000071_to_osgb4000000019034858</t>
  </si>
  <si>
    <t>HS2-00002ZPL3 - Transport Route NDE_EDP_00000188_to_NDE_EKF_00000071</t>
  </si>
  <si>
    <t>HS2-00002ZPL4 - Transport Route NDE_EKF_00000071_to_NDE_EKF_00000073</t>
  </si>
  <si>
    <t>HS2-00002ZPL5 - Transport Route NDE_EKF_00000071_to_NDE_EKF_00000072</t>
  </si>
  <si>
    <t>HS2-00002ZPL6 - Transport Route osgb4000000019740331_to_NDE_EKF_00000069</t>
  </si>
  <si>
    <t>HS2-00002ZPL7 - Transport Route NDE_EKF_00000069_to_osgb4000000019740330</t>
  </si>
  <si>
    <t>HS2-00002ZPL8 - Transport Route NDE_EKF_00000069_to_NDE_EKF_00000070</t>
  </si>
  <si>
    <t>HS2-00002ZPL9 - Transport Route osgb4000000019567484_to_NDE_EKF_00000068</t>
  </si>
  <si>
    <t>HS2-00002ZPLA - Transport Route NDE_EKF_00000066_to_osgb4000000019035807</t>
  </si>
  <si>
    <t>HS2-00002ZPLB - Transport Route osgb4000000019035802_to_NDE_EKF_00000066</t>
  </si>
  <si>
    <t>HS2-00002ZPLC - Transport Route NDE_EKF_00000066_to_NDE_EKF_00000067</t>
  </si>
  <si>
    <t>HS2-00002ZPLD - Transport Route NDE_EKF_00000062_to_osgb4000000019659774</t>
  </si>
  <si>
    <t>HS2-00002ZPLE - Transport Route NDE_EKF_00000062_to_NDE_EKF_00000064</t>
  </si>
  <si>
    <t>HS2-00002ZPLF - Transport Route NDE_EKF_00000063_to_NDE_EKF_00000062</t>
  </si>
  <si>
    <t>HS2-00002ZPLG - Transport Route osgb4000000019035366_to_NDE_EKF_00000063</t>
  </si>
  <si>
    <t>HS2-00002ZPLH - Transport Route NDE_EKF_00000063_to_NDE_EKF_00000065</t>
  </si>
  <si>
    <t>HS2-00002ZPLJ - Transport Route NDE_EKF_00000053_to_NDE_EKF_00000048</t>
  </si>
  <si>
    <t>HS2-00002ZPLK - Transport Route NDE_EKF_00000052_to_NDE_EKF_00000053</t>
  </si>
  <si>
    <t>HS2-00002ZPLL - Transport Route NDE_EKF_00000053_to_NDE_EKF_00000054</t>
  </si>
  <si>
    <t>HS2-00002ZPLM - Transport Route NDE_EKF_00000052_to_NDE_EKF_00000054</t>
  </si>
  <si>
    <t>HS2-00002ZPLN - Transport Route osgb4000000019036874_to_NDE_EKF_00000049</t>
  </si>
  <si>
    <t>HS2-00002ZPLP - Transport Route NDE_EKF_00000049_to_NDE_EKF_00000051</t>
  </si>
  <si>
    <t>HS2-00002ZPLQ - Transport Route NDE_EKF_00000049_to_NDE_EKF_00000050</t>
  </si>
  <si>
    <t>HS2-00002ZPLR - Transport Route NDE_EKF_00000050_to_NDE_EKF_00000051</t>
  </si>
  <si>
    <t>HS2-00002ZPLS - Transport Route NDE_EKF_00000051_to_NDE_EKF_00000052</t>
  </si>
  <si>
    <t>HS2-00002ZPLT - Transport Route NDE_EKF_00000054_to_NDE_EKF_00000059</t>
  </si>
  <si>
    <t>HS2-00002ZPLU - Transport Route NDE_EKF_00000059_to_NDE_EKF_00000061</t>
  </si>
  <si>
    <t>HS2-00002ZPLV - Transport Route NDE_EKF_00000061_to_NDE_EKF_00000060</t>
  </si>
  <si>
    <t>HS2-00002ZPLW - Transport Route NDE_EKF_00000059_to_NDE_EKF_00000060</t>
  </si>
  <si>
    <t>HS2-00002ZPLX - Transport Route NDE_EKF_00000055_to_NDE_EKF_00000050</t>
  </si>
  <si>
    <t>HS2-00002ZPLY - Transport Route NDE_EKF_00000056_to_NDE_EKF_00000055</t>
  </si>
  <si>
    <t>HS2-00002ZPLZ - Transport Route NDE_EKF_00000060_to_NDE_EKF_00000056</t>
  </si>
  <si>
    <t>HS2-00002ZPM0 - Transport Route NDE_EKF_00000056_to_NDE_EKF_00000057</t>
  </si>
  <si>
    <t>HS2-00002ZPM1 - Transport Route NDE_EKF_00000057_to_NDE_EKF_00000055</t>
  </si>
  <si>
    <t>HS2-00002ZPM2 - Transport Route NDE_EKF_00000057_to_NDE_EKF_00000058</t>
  </si>
  <si>
    <t>HS2-00002ZPM3 - Transport Route NDE_EKF_00000046_to_osgb4000000019036973</t>
  </si>
  <si>
    <t>HS2-00002ZPM4 - Transport Route NDE_EDP_00000137_to_NDE_EKF_00000046</t>
  </si>
  <si>
    <t>HS2-00002ZPM5 - Transport Route NDE_EKF_00000046_to_NDE_EKF_00000047</t>
  </si>
  <si>
    <t>HS2-00002ZPM6 - Transport Route NDE_EKF_00000043_to_NDE_EKF_00000044</t>
  </si>
  <si>
    <t>HS2-00002ZPM7 - Transport Route NDE_EKF_00000043_to_NDE_EKF_00000045</t>
  </si>
  <si>
    <t>HS2-00002ZPM8 - Transport Route NDE_EKF_00000043_to_osgb4000000019751674</t>
  </si>
  <si>
    <t>HS2-00002ZPM9 - Transport Route osgb4000000019042726_to_NDE_EKF_00000043</t>
  </si>
  <si>
    <t>HS2-00002ZPMA - Transport Route NDE_EKF_00000033_to_NDE_EDP_00000261</t>
  </si>
  <si>
    <t>HS2-00002ZPMB - Transport Route NDE_EKF_00000033_to_NDE_EKF_00000035</t>
  </si>
  <si>
    <t>HS2-00002ZPMC - Transport Route osgb4000000019040742_to_NDE_EKF_00000033</t>
  </si>
  <si>
    <t>HS2-00002ZPMD - Transport Route osgb4000000019040742_to_NDE_EKF_00000034</t>
  </si>
  <si>
    <t>HS2-00002ZPME - Transport Route NDE_EKF_00000034_to_NDE_EKF_00000036</t>
  </si>
  <si>
    <t>HS2-00002ZPMF - Transport Route NDE_EKF_00000034_to_NDE_EDP_00000445</t>
  </si>
  <si>
    <t>HS2-00002ZPMG - Transport Route osgb4000000019040749_to_NDE_EKF_00000032</t>
  </si>
  <si>
    <t>HS2-00002ZPMH - Transport Route NDE_EKF_00000040_to_NDE_EDP_00000235</t>
  </si>
  <si>
    <t>HS2-00002ZPMJ - Transport Route NDE_EKF_00000039_to_NDE_EKF_00000040</t>
  </si>
  <si>
    <t>HS2-00002ZPMK - Transport Route NDE_EKF_00000040_to_NDE_EKF_00000042</t>
  </si>
  <si>
    <t>HS2-00002ZPML - Transport Route NDE_EKF_00000039_to_NDE_EKF_00000041</t>
  </si>
  <si>
    <t>HS2-00002ZPMM - Transport Route NDE_EKF_00000037_to_NDE_EKF_00000038</t>
  </si>
  <si>
    <t>HS2-00002ZPMN - Transport Route NDE_EKF_00000037_to_NDE_EKF_00000039</t>
  </si>
  <si>
    <t>HS2-00002ZPMP - Transport Route osgb4000000019042375_to_NDE_EKF_00000037</t>
  </si>
  <si>
    <t>HS2-00002ZPMQ - Transport Route osgb4000000019042480_to_NDE_EKF_00000028</t>
  </si>
  <si>
    <t>HS2-00002ZPMR - Transport Route osgb4000000019042478_to_NDE_EKF_00000028</t>
  </si>
  <si>
    <t>HS2-00002ZPMS - Transport Route NDE_EKF_00000028_to_NDE_EKF_00000029</t>
  </si>
  <si>
    <t>HS2-00002ZPMT - Transport Route NDE_EKF_00000029_to_NDE_EKF_00000030</t>
  </si>
  <si>
    <t>HS2-00002ZPMU - Transport Route NDE_EKF_00000029_to_NDE_EKF_00000031</t>
  </si>
  <si>
    <t>HS2-00002ZPMV - Transport Route NDE_EKF_00000030_to_NDE_EKF_00000031</t>
  </si>
  <si>
    <t>HS2-00002ZPMW - Transport Route NDE_EKF_00000031_to_NDE_EKF_00000076</t>
  </si>
  <si>
    <t>HS2-00002ZPMX - Transport Route osgb5000005135943471_to_NDE_EKF_00000025</t>
  </si>
  <si>
    <t>HS2-00002ZPMY - Transport Route NDE_EKF_00000025_to_NDE_EDP_00000509</t>
  </si>
  <si>
    <t>HS2-00002ZPMZ - Transport Route NDE_EKF_00000025_to_NDE_EKF_00000026</t>
  </si>
  <si>
    <t>HS2-00002ZPN0 - Transport Route NDE_EKF_00000025_to_NDE_EKF_00000027</t>
  </si>
  <si>
    <t>HS2-00002ZPN1 - Transport Route osgb4000000019041666_to_NDE_EKF_00000024</t>
  </si>
  <si>
    <t>HS2-00002ZPN2 - Transport Route osgb4000000019041662_to_NDE_EKF_00000023</t>
  </si>
  <si>
    <t>HS2-00002ZPN3 - Transport Route NDE_EKF_00000021_to_NDE_EDP_00000632</t>
  </si>
  <si>
    <t>HS2-00002ZPN4 - Transport Route NDE_EKF_00000021_to_NDE_EKF_00000022</t>
  </si>
  <si>
    <t>HS2-00002ZPN5 - Transport Route NDE_EKF_00000019_to_NDE_EKF_00000021</t>
  </si>
  <si>
    <t>HS2-00002ZPN6 - Transport Route NDE_EKF_00000019_to_NDE_EKF_00000020</t>
  </si>
  <si>
    <t>HS2-00002ZPN7 - Transport Route osgb4000000019106015_to_NDE_EKF_00000019</t>
  </si>
  <si>
    <t>HS2-00002ZPN8 - Transport Route osgb4000000019105952_to_NDE_EKF_00000017</t>
  </si>
  <si>
    <t>HS2-00002ZPN9 - Transport Route NDE_EKF_00000017_to_NDE_EKF_00000018</t>
  </si>
  <si>
    <t>HS2-00002ZPNA - Transport Route NDE_EKF_00000017_to_osgb4000000019105955</t>
  </si>
  <si>
    <t>HS2-00002ZPNB - Transport Route NDE_EKF_00000015_to_osgb4000000019105954</t>
  </si>
  <si>
    <t>HS2-00002ZPNC - Transport Route NDE_EDP_00000294_to_NDE_EKF_00000015</t>
  </si>
  <si>
    <t>HS2-00002ZPND - Transport Route NDE_EKF_00000015_to_NDE_EKF_00000016</t>
  </si>
  <si>
    <t>HS2-00002ZPNE - Transport Route NDE_EDP_00000215_to_NDE_EKF_00000013</t>
  </si>
  <si>
    <t>HS2-00002ZPNF - Transport Route NDE_EKF_00000013_to_NDE_EKF_00000014</t>
  </si>
  <si>
    <t>HS2-00002ZPNG - Transport Route NDE_EKF_00000013_to_osgb4000000019106132</t>
  </si>
  <si>
    <t>HS2-00002ZPNH - Transport Route NDE_EKF_00000011_to_osgb4000000019106151</t>
  </si>
  <si>
    <t>HS2-00002ZPNJ - Transport Route NDE_EKF_00000011_to_NDE_EKF_00000012</t>
  </si>
  <si>
    <t>HS2-00002ZPNK - Transport Route osgb4000000019106169_to_NDE_EKF_00000011</t>
  </si>
  <si>
    <t>HS2-00002ZPNL - Transport Route NDE_EKF_00000009_to_NDE_EDP_00000094</t>
  </si>
  <si>
    <t>HS2-00002ZPNM - Transport Route NDE_EKF_00000009_to_NDE_EKF_00000010</t>
  </si>
  <si>
    <t>HS2-00002ZPNN - Transport Route osgb4000000019077107_to_NDE_EKF_00000009</t>
  </si>
  <si>
    <t>HS2-00002ZPNP - Transport Route osgb4000000019077106_to_NDE_EKF_00000005</t>
  </si>
  <si>
    <t>HS2-00002ZPNQ - Transport Route NDE_EKF_00000005_to_NDE_EKF_00000008</t>
  </si>
  <si>
    <t>HS2-00002ZPNR - Transport Route NDE_EKF_00000005_to_osgb4000000019079039</t>
  </si>
  <si>
    <t>HS2-00002ZPNS - Transport Route osgb4000000019079054_to_NDE_EKF_00000004</t>
  </si>
  <si>
    <t>HS2-00002ZPNT - Transport Route NDE_EKF_00000004_to_osgb4000000019603220</t>
  </si>
  <si>
    <t>HS2-00002ZPNU - Transport Route NDE_EKF_00000004_to_NDE_EKF_00000007</t>
  </si>
  <si>
    <t>HS2-00002ZPNV - Transport Route NDE_EKF_00000003_to_osgb4000000019079196</t>
  </si>
  <si>
    <t>HS2-00002ZPNW - Transport Route osgb4000000019079197_to_NDE_EKF_00000003</t>
  </si>
  <si>
    <t>HS2-00002ZPNX - Transport Route NDE_EKF_00000001_to_NDE_EKF_00000002</t>
  </si>
  <si>
    <t>HS2-00002ZPNY - Transport Route NDE_EDP_00000327_to_NDE_EKF_00000001</t>
  </si>
  <si>
    <t>HS2-00002ZPNZ - Transport Route NDE_EKF_00000001_to_osgb4000000019079320</t>
  </si>
  <si>
    <t>HS2-00002ZPP0 - Transport Route NDE_EKF_00000003_to_NDE_EKF_00000006</t>
  </si>
  <si>
    <t>HS2-00003124N - Lorry Route A43 Brackley South Cutting In</t>
  </si>
  <si>
    <t>HS2-00003124P - Lorry Route A43 Brackley South Cutting out</t>
  </si>
  <si>
    <t>HS2-00003124Q - Transport Route NDE_EKF_00000077_to_NDE_EKF_00000078</t>
  </si>
  <si>
    <t>HS2-00003124R - Transport Route osgb4000000019036962_to_NDE_EKF_00000077</t>
  </si>
  <si>
    <t>HS2-00003124S - Transport Route NDE_EKF_00000077_to_osgb4000000019750144</t>
  </si>
  <si>
    <t>HS2-00002SZM4 - G2S Drainage Area 6 (124.450 126.450)</t>
  </si>
  <si>
    <t>TW 0019 - TW Drainage G2S 124450 to 126450</t>
  </si>
  <si>
    <t>HS2-00002SZM3 - G2S Drainage Area 4 (113.800 119.000)</t>
  </si>
  <si>
    <t>TW 0018 - TW Drainage G2S 113800 to 119000</t>
  </si>
  <si>
    <t>HS2-00002SZM2 - G2S Drainage Area 5 (119.000 124.450)</t>
  </si>
  <si>
    <t>TW 0017 - TW Drainage G2S 119000 to 124450</t>
  </si>
  <si>
    <t>HS2-00002SZM1 - G2S Drainage Area 3 (110.800 113.800)</t>
  </si>
  <si>
    <t>TW 0016 - TW Drainage G2S 110800 to 113800</t>
  </si>
  <si>
    <t>HS2-00002SZM0 - G2S Drainage Area 2 (104.000 110.800)</t>
  </si>
  <si>
    <t>TW 0015 - TW Drainage G2S 104000 to 110800</t>
  </si>
  <si>
    <t>HS2-00002SZLZ - G2S Drainage Area 1 (101.700 104.000)</t>
  </si>
  <si>
    <t>TW 0014 - TW Drainage G2S 101700 to 104000</t>
  </si>
  <si>
    <t>HS2-00002SY1N - Site Access Road G2S Section 7 (116.800 119.450)</t>
  </si>
  <si>
    <t>TW 0013 - Site Access Roads G2S North Chainage 117700 to 126540</t>
  </si>
  <si>
    <t>HS2-00002SY1P - Site Access Road G2S Section 8 (119.450 121.450)</t>
  </si>
  <si>
    <t>HS2-00002SY1Q - Site Access Road G2S Section 9 (121.450 124.450)</t>
  </si>
  <si>
    <t>HS2-00002SY1R - Site Access Road G2S Section 10 (124.450 126.450)</t>
  </si>
  <si>
    <t>HS2-00002XP3Q - Oxford Canal Site Access Road Temporary Bridge</t>
  </si>
  <si>
    <t>HS2-00002SY1K - Site Access Road G2S Section 4 (108.900 111.800)</t>
  </si>
  <si>
    <t>TW 0012 - Site Access Roads G2S Central Chainage 108950 to 117700</t>
  </si>
  <si>
    <t>HS2-00002SY1L - Site Access Road G2S Section 5 (111.800 113.800)</t>
  </si>
  <si>
    <t>HS2-00002SY1M - Site Access Road G2S Section 6 (113.800 116.800)</t>
  </si>
  <si>
    <t>HS2-00002SY1G - Site Access Road G2S Section 1 (101.700 104.900)</t>
  </si>
  <si>
    <t>TW 0011 - Site Access Roads G2S South Chainage 101950 to 108950</t>
  </si>
  <si>
    <t>HS2-00002SY1H - Site Access Road G2S Section 2 (104.900 106.900)</t>
  </si>
  <si>
    <t>HS2-00002SY1J - Site Access Road G2S Section 3 (106.900 108.900)</t>
  </si>
  <si>
    <t>HS2-00002S2UC - Calvert North Site Access Road (Access Track)</t>
  </si>
  <si>
    <t>TW 0007 - Site Access Roads CA North Chainage 77400 to 81450</t>
  </si>
  <si>
    <t>HS2-00002N7QC - Site Access Road-Calvert Cutting-1</t>
  </si>
  <si>
    <t>HS2-00002N7QE - Site Access Road-Calvert Cutting-2</t>
  </si>
  <si>
    <t>HS2-00002QSRV - School Hill Batching Plant Compound</t>
  </si>
  <si>
    <t>HS2-00002N7QF - Site Access Road-Calvert Cutting-3</t>
  </si>
  <si>
    <t>HS2-00002N7QG - Site Access Road-Calvert Cutting-4</t>
  </si>
  <si>
    <t>HS2-00002N7QW - Site Access Road-Calvert Infrastructure Maintenance Depot-3</t>
  </si>
  <si>
    <t>HS2-00002N7R0 - Site Access Road-Calvert Infrastructure Maintenance Depot-7</t>
  </si>
  <si>
    <t>HS2-00002N7QX - Site Access Road-Calvert Infrastructure Maintenance Depot-4</t>
  </si>
  <si>
    <t>HS2-00002N7QY - Site Access Road-Calvert Infrastructure Maintenance Depot-5</t>
  </si>
  <si>
    <t>HS2-00002N7QV - Site Access Road-Calvert Infrastructure Maintenance Depot-2</t>
  </si>
  <si>
    <t>HS2-00002QSRU - Calvert North Railhead Compound (Stockpile)</t>
  </si>
  <si>
    <t>HS2-00002N7R1 - Site Access Road-Calvert Infrastructure Maintenance Depot-8</t>
  </si>
  <si>
    <t>HS2-00002QSRT - Calvert North IMD Compound (Stockpile)</t>
  </si>
  <si>
    <t>HS2-00002N7R2 - Site Access Road-Calvert Infrastructure Maintenance Depot-9</t>
  </si>
  <si>
    <t>HS2-00002N7QU - Site Access Road-Calvert Infrastructure Maintenance Depot-1</t>
  </si>
  <si>
    <t>HS2-00002N7QD - Site Access Road-Calvert Cutting-5</t>
  </si>
  <si>
    <t>HS2-00002N7QZ - Site Access Road-Calvert Infrastructure Maintenance Depot-6</t>
  </si>
  <si>
    <t>HS2-00002N7QH - Site Access Road-Calvert Cutting-6</t>
  </si>
  <si>
    <t>HS2-00002N7QJ - Site Access Road-Calvert Cutting-7</t>
  </si>
  <si>
    <t>HS2-00002N7QN - Site Access Road-Calvert cutting-11</t>
  </si>
  <si>
    <t>HS2-00002N7QP - Site Access Road-Calvert Cutting-12</t>
  </si>
  <si>
    <t>HS2-00002N7QK - Site Access Road-Calvert Cutting-8</t>
  </si>
  <si>
    <t>HS2-00002N7QR - Site Access Road-Calvert Cutting-14</t>
  </si>
  <si>
    <t>HS2-00002N7QQ - Site Access Road-Calvert Cutting-13</t>
  </si>
  <si>
    <t>HS2-00002QSRS - Gawcott Road Temporary Bridge</t>
  </si>
  <si>
    <t>HS2-00002N7QL - Site Access Road-Calvert Cutting-9</t>
  </si>
  <si>
    <t>HS2-00002N7QM - Site Access Road-Calvert Cutting-10</t>
  </si>
  <si>
    <t>HS2-00002N7QS - Site Access Road-Calvert Cutting-15</t>
  </si>
  <si>
    <t>HS2-00002N7QT - Site Access Road-Twyford Embankment-1</t>
  </si>
  <si>
    <t>HS2-00002S2UD - Calvert South Site Access Road (Access Track)</t>
  </si>
  <si>
    <t>TW 0006 - Site Access Roads CA South Chainage 71460 to 77400</t>
  </si>
  <si>
    <t>HS2-00002QSRW - Greatmoor Compound</t>
  </si>
  <si>
    <t>HS2-00002QVCZ - Site Access Road AA Section 6</t>
  </si>
  <si>
    <t>TW 0005 - Site Access Roads AA North Chainage 64334 to 71460</t>
  </si>
  <si>
    <t>HS2-00002QVD0 - Site Access Road AA Section 7</t>
  </si>
  <si>
    <t>HS2-00002QVD1 - Site Access Road AA Section 8</t>
  </si>
  <si>
    <t>HS2-00002QVD2 - Site Access Road AA Section 9</t>
  </si>
  <si>
    <t>HS2-00002QVD3 - Site Access Road AA Section 10</t>
  </si>
  <si>
    <t>HS2-00002QVCW - Site Access Road AA Section 3</t>
  </si>
  <si>
    <t>TW 0004 - Site Access Roads AA South Chainage 57850 to 64334</t>
  </si>
  <si>
    <t>HS2-00002QVCU - Site Access Road AA Section 1</t>
  </si>
  <si>
    <t>HS2-00002QVCV - Site Access Road AA Section 2</t>
  </si>
  <si>
    <t>HS2-00002QVCX - Site Access Road AA Section 4</t>
  </si>
  <si>
    <t>HS2-00002QVCY - Site Access Road AA Section 5</t>
  </si>
  <si>
    <t>HS2-00002QT8R - Site Access Road NCA Section 2</t>
  </si>
  <si>
    <t>TW 0003 - Site Access Roads NCA North Chainage 52000 to 57850</t>
  </si>
  <si>
    <t>HS2-00002QT8W - Site Access Road NCA Section 4b</t>
  </si>
  <si>
    <t>HS2-00002QT8X - Site Access Road NCA Section 5</t>
  </si>
  <si>
    <t>HS2-00002QT8P - NCA Site Access Road Risborough Road Temporary Bridge</t>
  </si>
  <si>
    <t>HS2-00002QT8U - Site Access Road NCA Section 3c</t>
  </si>
  <si>
    <t>HS2-00002QT8Q - Site Access Road NCA Section 1</t>
  </si>
  <si>
    <t>TW 0002 - Site Access Roads NCA South Chainage 47200 to 52000</t>
  </si>
  <si>
    <t>HS2-00002QT8S - Site Access Road NCA Section 3a</t>
  </si>
  <si>
    <t>HS2-00002QT8V - Site Access Road NCA Section 4a</t>
  </si>
  <si>
    <t>HS2-00002QT8T - Site Access Road NCA Section 3b</t>
  </si>
  <si>
    <t>HS2-00002E7FH - Chiltern Tunnel North Portal Compound</t>
  </si>
  <si>
    <t>TW 0001 - Compounds</t>
  </si>
  <si>
    <t>HS2-00002CT26 - Bowood Lane Overbridge-Worksite</t>
  </si>
  <si>
    <t>HS2-00002TG33 - NRT GSM-R Compound Point 20 5596</t>
  </si>
  <si>
    <t>HS2-00002CUW1 - Wendover Dean Viaduct-Worksite</t>
  </si>
  <si>
    <t>HS2-00002TG34 - NRT GSM-R Compound Point 21 5597</t>
  </si>
  <si>
    <t>HS2-00002CUW2 - Rocky Lane Underbridge-Worksite</t>
  </si>
  <si>
    <t>HS2-00002CUW3 - Small Dean Viaduct Launch-Worksite</t>
  </si>
  <si>
    <t>HS2-00002VBZY - A413 London Road-Worksite</t>
  </si>
  <si>
    <t>HS2-00002CT3B - Small Dean Viaduct Accommodation Compound</t>
  </si>
  <si>
    <t>HS2-00002CUW4 - Grove Farm Accomodation Underbridge-Worksite</t>
  </si>
  <si>
    <t>HS2-00002UYE9 - Nash Lee Lane Road Diversion Compound</t>
  </si>
  <si>
    <t>HS2-00002CT48 - B4009 Nash Lee Road Overbridge-Worksite</t>
  </si>
  <si>
    <t>HS2-00002CUW7 - Mill House South Culvert-Worksite</t>
  </si>
  <si>
    <t>HS2-00002CUW8 - Risborough Road-Worksite</t>
  </si>
  <si>
    <t>HS2-00002CUW9 - Footpath SMA 9 Accommodation Overbridge-Worksite</t>
  </si>
  <si>
    <t>HS2-00002TG37 - NRT GSM-R Compound Point 26 5601</t>
  </si>
  <si>
    <t>HS2-00002CUWA - A4010 Stoke Mandeville Bypass Overbridge-Worksite</t>
  </si>
  <si>
    <t>HS2-00002CUWB - Princes Risborough to Aylesbury Rail Overbridge-Worksite</t>
  </si>
  <si>
    <t>HS2-00002CUWC - Bridleway SBH 19 Overbridge-Worksite</t>
  </si>
  <si>
    <t>HS2-00002CT5E - Footpath SBH 32 Overbridge-Worksite</t>
  </si>
  <si>
    <t>HS2-00002CUWD - A418 Oxford Road Overbridge Compound</t>
  </si>
  <si>
    <t>HS2-00002CUWE - Bridleway SBH 2 Overbridge-Worksite</t>
  </si>
  <si>
    <t>HS2-00002CT65 - Thame Valley Viaduct-Worksite</t>
  </si>
  <si>
    <t>HS2-00002TG38 - NRT GSM-R Compound Point 31 5605</t>
  </si>
  <si>
    <t>HS2-00002CUWF - A41 Bicester Road Embankment Compound</t>
  </si>
  <si>
    <t>HS2-00002TG3V - A41 Bicester Road embankment (North) Batching Plant</t>
  </si>
  <si>
    <t>HS2-00002TG39 - NRT GSM-R Compound Point 32 5606C</t>
  </si>
  <si>
    <t>HS2-00002CUWH - A41 Bicester Road Overbridge-Worksite</t>
  </si>
  <si>
    <t>HS2-00002TG3A - NRT GSM-R Compound Point 33 5607</t>
  </si>
  <si>
    <t>HS2-00002CUWK - Waddesdon-Worksite</t>
  </si>
  <si>
    <t>HS2-00002CUWL - Needles Farm Accommodation Overbridge-Worksite</t>
  </si>
  <si>
    <t>HS2-00002SW8R - Quainton Road Temporary Worksite</t>
  </si>
  <si>
    <t>HS2-00002CUWM - Station Road Overbridge Compound</t>
  </si>
  <si>
    <t>HS2-00002CUWN - Bridleway QUA 28A Overbridge-Worksite</t>
  </si>
  <si>
    <t>HS2-00002CUWP - Woodlands Cutting-Worksite</t>
  </si>
  <si>
    <t>HS2-00002HUS2 - Edgcott Road Compound</t>
  </si>
  <si>
    <t>HS2-00002CUWQ - FCC Sidings-Worksite</t>
  </si>
  <si>
    <t>HS2-00002CUWR - Footpath SCL 13 Green Overbridge-Worksite</t>
  </si>
  <si>
    <t>HS2-00002GBX6 - Bicester Main Compound</t>
  </si>
  <si>
    <t>HS2-00002T6DL - Bicester Site G Compound</t>
  </si>
  <si>
    <t>HS2-00002TFS3 - Logistics Consolidation Centre</t>
  </si>
  <si>
    <t>HS2-00002SW48 - FCC Offloading Platform and Satellite Compound</t>
  </si>
  <si>
    <t>HS2-00002TG3B - NRT GSM-R Compound Point 37 5609</t>
  </si>
  <si>
    <t>HS2-00002CUWS - School Hill Green Overbridge-Worksite</t>
  </si>
  <si>
    <t>HS2-00002TG3W - Milton Keynes HQ</t>
  </si>
  <si>
    <t>HS2-00002CUWT - Aylesbury Link-Worksite</t>
  </si>
  <si>
    <t>HS2-00002CUWU - Addison Road Overbridge-Worksite</t>
  </si>
  <si>
    <t>HS2-00002CUWV - Charndon Lodge Underbridge-Worksite</t>
  </si>
  <si>
    <t>HS2-00002TGMN - PRS Area Satellite Site Compound</t>
  </si>
  <si>
    <t>HS2-00002TG3C - NRT GSM-R Compound Point 39 5610</t>
  </si>
  <si>
    <t>HS2-00002CUWW - West Street Overbridge-Worksite</t>
  </si>
  <si>
    <t>HS2-00002CUWX - West Street Compound</t>
  </si>
  <si>
    <t>HS2-00002CUWY - Twyford Viaduct-Worksite</t>
  </si>
  <si>
    <t>HS2-00002CUWZ - Restricted Byway PBI 5A Accommodation Overbridge-Worksite</t>
  </si>
  <si>
    <t>HS2-00002TG3D - NRT GSM-R Compound Point 40 5611</t>
  </si>
  <si>
    <t>HS2-00002CUX0 - Godington East West Viaduct-Worksite</t>
  </si>
  <si>
    <t>HS2-00002U7K5 - Chetwode Manor Road Compound</t>
  </si>
  <si>
    <t>HS2-00002CTAV - Chetwode Cutting-Worksite</t>
  </si>
  <si>
    <t>HS2-00002TG3E - NRT GSM-R Compound Point 41 5612</t>
  </si>
  <si>
    <t>HS2-00002TKM9 - School End Worksite</t>
  </si>
  <si>
    <t>HS2-00002CUX1 - Footpath BHA 2 Overbridge-Worksite</t>
  </si>
  <si>
    <t>HS2-00002NJWN - A4421 South Temporary Worksite</t>
  </si>
  <si>
    <t>HS2-00002CTBD - A4421 Buckingham Road Overbridge-Worksite</t>
  </si>
  <si>
    <t>HS2-00002CUX2 - Bridleway 213 7 Overbridge-Worksite</t>
  </si>
  <si>
    <t>HS2-00002TG3F - NRT GSM-R Compound Point 42 5613</t>
  </si>
  <si>
    <t>HS2-00002QVD4 - A421 London Road Overbridge South WorkSite</t>
  </si>
  <si>
    <t>HS2-00002CTBE - A421 London Road Overbridge Compound</t>
  </si>
  <si>
    <t>HS2-00002CTBF - Featherbed Lane Overbridge-Worksite</t>
  </si>
  <si>
    <t>HS2-00002TG3G - NRT GSM-R Compound Point 43 5614</t>
  </si>
  <si>
    <t>HS2-00002CUX5 - Bridleway 303 4 Overbridge-Worksite</t>
  </si>
  <si>
    <t>HS2-00002CUX6 - Westbury Viaduct-Worksite</t>
  </si>
  <si>
    <t>HS2-00002TG3H - NRT GSM-R Compound Point 44 5615</t>
  </si>
  <si>
    <t>HS2-00002CUX7 - A422 Brackley Road Overbridge North Compound</t>
  </si>
  <si>
    <t>HS2-00002CUX8 - Turweston Green Overbridge-Worksite</t>
  </si>
  <si>
    <t>HS2-00002TG3J - NRT GSM-R Compound Point 46 5617</t>
  </si>
  <si>
    <t>HS2-00002CUC7 - Turweston Viaduct-Worksite</t>
  </si>
  <si>
    <t>HS2-00002CUC8 - A43 Brackley South Cutting Compound</t>
  </si>
  <si>
    <t>HS2-00002TG3K - NRT GSM-R Compound Point 47 5618</t>
  </si>
  <si>
    <t>HS2-00002VBZX - Radstone Road South-Worksite</t>
  </si>
  <si>
    <t>HS2-00002CQQN - Radstone Road Overbridge-Worksite</t>
  </si>
  <si>
    <t>HS2-00002CUC9 - Footpath AN22 Accommodation Overbridge-Worksite</t>
  </si>
  <si>
    <t>HS2-00002TG3L - NRT GSM-R Compound Point 48 5619</t>
  </si>
  <si>
    <t>HS2-00002WF5V - Radstone North WorkSite</t>
  </si>
  <si>
    <t>HS2-00002CUCA - Bridleway AN14 Accommodation Overbridge-Worksite</t>
  </si>
  <si>
    <t>HS2-00002CUCB - Greatworth Manor-Worksite</t>
  </si>
  <si>
    <t>HS2-00002TG3M - NRT GSM-R Compound Point 49 5620T</t>
  </si>
  <si>
    <t>HS2-00002MR36 - Greatworth Green Tunnel South Portal Building Compound</t>
  </si>
  <si>
    <t>HS2-00002GBX7 - Greatworth Park Compound</t>
  </si>
  <si>
    <t>HS2-00002TZW9 - Sulgrave Road Worksite</t>
  </si>
  <si>
    <t>HS2-00002MR37 - Greatworth Green Tunnel North Portal Building Compound</t>
  </si>
  <si>
    <t>HS2-00002CUCD - Greatworth Green Tunnel Compound</t>
  </si>
  <si>
    <t>HS2-00002SY1T - Greatworth Compound</t>
  </si>
  <si>
    <t>HS2-00002TG3N - NRT GSM-R Compound Point 51 5622T</t>
  </si>
  <si>
    <t>HS2-00002CUCE - Lower Thorpe Viaduct-Worksite</t>
  </si>
  <si>
    <t>HS2-00002CUCF - Culworth Grounds (AG 9) Accommodation Overbridge-Worksite</t>
  </si>
  <si>
    <t>HS2-00002TG3P - NRT GSM-R Compound Point 52 5623</t>
  </si>
  <si>
    <t>HS2-00002CUCG - Edgcote Viaduct South-Worksite</t>
  </si>
  <si>
    <t>HS2-00002CUCH - Edgcote Viaduct North-Worksite</t>
  </si>
  <si>
    <t>HS2-00002MR38 - Chipping Warden Tunnel South Portal Building Compound</t>
  </si>
  <si>
    <t>HS2-00002TG3Q - NRT GSM-R Compound Point 53 5624T</t>
  </si>
  <si>
    <t>HS2-00002CUCJ - Chipping Warden Green Tunnel Compound</t>
  </si>
  <si>
    <t>HS2-00002MR39 - Chipping Warden Tunnel North Portal Building Compound</t>
  </si>
  <si>
    <t>HS2-00002TG3R - NRT GSM-R Compound Point 55 5626T</t>
  </si>
  <si>
    <t>HS2-00002CUCK - Highfurlong Brook Viaduct-Worksite</t>
  </si>
  <si>
    <t>HS2-00002CTHX - Claydon Road Overbridge-Worksite</t>
  </si>
  <si>
    <t>HS2-00002TG3S - NRT GSM-R Compound Point 56 5627</t>
  </si>
  <si>
    <t>HS2-00002CUCL - Banbury Road Overbridge-Worksite</t>
  </si>
  <si>
    <t>HS2-00002UMHL - Banbury Road Overbridge Boddington-Worksite</t>
  </si>
  <si>
    <t>HS2-00002CUCN - Stoneton Lane Green Overbridge-Worksite</t>
  </si>
  <si>
    <t>HS2-00002TG3T - NRT GSM-R Compound Point 57 5628</t>
  </si>
  <si>
    <t>HS2-00002CUCP - Footpath SM116a Underpass-Worksite</t>
  </si>
  <si>
    <t>HS2-00002CUCQ - Oxford Canal Viaduct-Worksite</t>
  </si>
  <si>
    <t>HS2-00002CUCR - Oxford Canal North Embankment-Worksite</t>
  </si>
  <si>
    <t>HS2-000020902 - Lower Radbourne South Viaduct-Worksite</t>
  </si>
  <si>
    <t>HS2-00002U6KH - Lower Radbourne Farm Accommodation Overbridge-Worksite</t>
  </si>
  <si>
    <t>HS2-00002CUCT - Lower Radbourne Farm Accommodation Overbridge-Worksite</t>
  </si>
  <si>
    <t>HS2-00002CUCV - Windmill Lane Green Overbridge-Worksite</t>
  </si>
  <si>
    <t>HS2-00002TG3U - NRT GSM-R Compound Point 59 5630</t>
  </si>
  <si>
    <t>HS2-00002U6KF - Windmill Lane Green Overbridge-Worksite</t>
  </si>
  <si>
    <t>HS2-00002CUCW - A423 Banbury Road Overbridge Compound</t>
  </si>
  <si>
    <t>HS2-00002SY1S - A423 Banbury Road Overbridge Compound</t>
  </si>
  <si>
    <t>HS2-00002U7K3 - A423 North-Worksite</t>
  </si>
  <si>
    <t>HS2-00002CUCX - B4451 Kineton Road Overbridge-Worksite</t>
  </si>
  <si>
    <t>HS2-00002U7K1 - A425 Compound (Southam)</t>
  </si>
  <si>
    <t>HS2-00002CUCY - River Itchen Viaduct-Worksite</t>
  </si>
  <si>
    <t>HS2-00002NFPR - Halse Copse Farm</t>
  </si>
  <si>
    <t>HS2-00002XN6T - Chipping Warden Plant Servicing Compound</t>
  </si>
  <si>
    <t>HS2-000030RKN - A413 Pier Worksite</t>
  </si>
  <si>
    <t>HS2-00002NAA6 - Culworth Road Compound</t>
  </si>
  <si>
    <t>HS2-00003H0FN - CFA_16_68_Site_Restoration</t>
  </si>
  <si>
    <t>SR_CFA_16_68 - Site Restoration - SR_CFA_16_68</t>
  </si>
  <si>
    <t>HS2-00003H0FM - CFA_16_67_Site_Restoration</t>
  </si>
  <si>
    <t>SR_CFA_16_67 - Site Restoration - SR_CFA_16_67</t>
  </si>
  <si>
    <t>HS2-00003H0FL - CFA_16_66_Site_Restoration</t>
  </si>
  <si>
    <t>SR_CFA_16_66 - Site Restoration - SR_CFA_16_66</t>
  </si>
  <si>
    <t>HS2-00003H0FK - CFA_16_65_Site_Restoration</t>
  </si>
  <si>
    <t>SR_CFA_16_65 - Site Restoration - SR_CFA_16_65</t>
  </si>
  <si>
    <t>HS2-00003H0FJ - CFA_16_64_Site_Restoration</t>
  </si>
  <si>
    <t>SR_CFA_16_64 - Site Restoration - SR_CFA_16_64</t>
  </si>
  <si>
    <t>HS2-00003H0FH - CFA_16_61_Site_Restoration</t>
  </si>
  <si>
    <t>SR_CFA_16_61 - Site Restoration - SR_CFA_16_61</t>
  </si>
  <si>
    <t>HS2-00003H0FG - CFA_16_60_Site_Restoration</t>
  </si>
  <si>
    <t>SR_CFA_16_60 - Site Restoration - SR_CFA_16_60</t>
  </si>
  <si>
    <t>HS2-00003H0FF - CFA_16_59_Site_Restoration</t>
  </si>
  <si>
    <t>SR_CFA_16_59 - Site Restoration - SR_CFA_16_59</t>
  </si>
  <si>
    <t>HS2-00003H0FE - CFA_16_57_Site_Restoration</t>
  </si>
  <si>
    <t>SR_CFA_16_57 - Site Restoration - SR_CFA_16_57</t>
  </si>
  <si>
    <t>HS2-00003H0FD - CFA_16_56_Site_Restoration</t>
  </si>
  <si>
    <t>SR_CFA_16_56 - Site Restoration - SR_CFA_16_56</t>
  </si>
  <si>
    <t>HS2-00003H0FC - CFA_16_55_Site_Restoration</t>
  </si>
  <si>
    <t>SR_CFA_16_55 - Site Restoration - SR_CFA_16_55</t>
  </si>
  <si>
    <t>HS2-00003H0FB - CFA_16_54_Site_Restoration</t>
  </si>
  <si>
    <t>SR_CFA_16_54 - Site Restoration - SR_CFA_16_54</t>
  </si>
  <si>
    <t>HS2-00003H0FA - CFA_16_52_Site_Restoration</t>
  </si>
  <si>
    <t>SR_CFA_16_52 - Site Restoration - SR_CFA_16_52</t>
  </si>
  <si>
    <t>HS2-00003H0F9 - CFA_16_51_Site_Restoration</t>
  </si>
  <si>
    <t>SR_CFA_16_51 - Site Restoration - SR_CFA_16_51</t>
  </si>
  <si>
    <t>HS2-00003H0F8 - CFA_16_16_Site_Restoration</t>
  </si>
  <si>
    <t>SR_CFA_16_16 - Site Restoration - SR_CFA_16_16</t>
  </si>
  <si>
    <t>HS2-00003H0F7 - CFA_16_15_Site_Restoration</t>
  </si>
  <si>
    <t>SR_CFA_16_15 - Site Restoration - SR_CFA_16_15</t>
  </si>
  <si>
    <t>HS2-00003H0F6 - CFA_16_14_Site_Restoration</t>
  </si>
  <si>
    <t>SR_CFA_16_14 - Site Restoration - SR_CFA_16_14</t>
  </si>
  <si>
    <t>HS2-00003H0F5 - CFA_16_13_Site_Restoration</t>
  </si>
  <si>
    <t>SR_CFA_16_13 - Site Restoration - SR_CFA_16_13</t>
  </si>
  <si>
    <t>HS2-00003H0F4 - CFA_16_12_Site_Restoration</t>
  </si>
  <si>
    <t>SR_CFA_16_12 - Site Restoration - SR_CFA_16_12</t>
  </si>
  <si>
    <t>HS2-00003H0F3 - CFA_16_11_Site_Restoration</t>
  </si>
  <si>
    <t>SR_CFA_16_11 - Site Restoration - SR_CFA_16_11</t>
  </si>
  <si>
    <t>HS2-00003H0F2 - CFA_16_10_Site_Restoration</t>
  </si>
  <si>
    <t>SR_CFA_16_10 - Site Restoration - SR_CFA_16_10</t>
  </si>
  <si>
    <t>HS2-00003H0F1 - CFA_16_09_Site_Restoration</t>
  </si>
  <si>
    <t>SR_CFA_16_09 - Site Restoration - SR_CFA_16_09</t>
  </si>
  <si>
    <t>HS2-00003H0F0 - CFA_16_08_Site_Restoration</t>
  </si>
  <si>
    <t>SR_CFA_16_08 - Site Restoration - SR_CFA_16_08</t>
  </si>
  <si>
    <t>HS2-00003H0EZ - CFA_16_07_Site_Restoration</t>
  </si>
  <si>
    <t>SR_CFA_16_07 - Site Restoration - SR_CFA_16_07</t>
  </si>
  <si>
    <t>HS2-00003H0EY - CFA_16_06_Site_Restoration</t>
  </si>
  <si>
    <t>SR_CFA_16_06 - Site Restoration - SR_CFA_16_06</t>
  </si>
  <si>
    <t>HS2-00003H0EX - CFA_16_05_Site_Restoration</t>
  </si>
  <si>
    <t>SR_CFA_16_05 - Site Restoration - SR_CFA_16_05</t>
  </si>
  <si>
    <t>HS2-00003H0EW - CFA_16_04_Site_Restoration</t>
  </si>
  <si>
    <t>SR_CFA_16_04 - Site Restoration - SR_CFA_16_04</t>
  </si>
  <si>
    <t>HS2-00003H0EV - CFA_16_03_Site_Restoration</t>
  </si>
  <si>
    <t>SR_CFA_16_03 - Site Restoration - SR_CFA_16_03</t>
  </si>
  <si>
    <t>HS2-00003H0EU - CFA_16_02a_Site_Restoration</t>
  </si>
  <si>
    <t>SR_CFA_16_02a - Site Restoration - SR_CFA_16_02a</t>
  </si>
  <si>
    <t>HS2-00003H0ET - CFA_16_02_Site_Restoration</t>
  </si>
  <si>
    <t>SR_CFA_16_02 - Site Restoration - SR_CFA_16_02</t>
  </si>
  <si>
    <t>HS2-00003H0ES - CFA_16_01_Site_Restoration</t>
  </si>
  <si>
    <t>SR_CFA_16_01 - Site Restoration - SR_CFA_16_01</t>
  </si>
  <si>
    <t>HS2-00003H0ER - CFA_15_68_Site_Restoration</t>
  </si>
  <si>
    <t>SR_CFA_15_68 - Site Restoration - SR_CFA_15_68</t>
  </si>
  <si>
    <t>HS2-00003H0EQ - CFA_15_67_Site_Restoration</t>
  </si>
  <si>
    <t>SR_CFA_15_67 - Site Restoration - SR_CFA_15_67</t>
  </si>
  <si>
    <t>HS2-00003H0EP - CFA_15_66_Site_Restoration</t>
  </si>
  <si>
    <t>SR_CFA_15_66 - Site Restoration - SR_CFA_15_66</t>
  </si>
  <si>
    <t>HS2-00003H0EN - CFA_15_65_Site_Restoration</t>
  </si>
  <si>
    <t>SR_CFA_15_65 - Site Restoration - SR_CFA_15_65</t>
  </si>
  <si>
    <t>HS2-00003H0EM - CFA_15_64_Site_Restoration</t>
  </si>
  <si>
    <t>SR_CFA_15_64 - Site Restoration - SR_CFA_15_64</t>
  </si>
  <si>
    <t>HS2-00003H0EL - CFA_15_63_Site_Restoration</t>
  </si>
  <si>
    <t>SR_CFA_15_63 - Site Restoration - SR_CFA_15_63</t>
  </si>
  <si>
    <t>HS2-00003H0EK - CFA_15_62_Site_Restoration</t>
  </si>
  <si>
    <t>SR_CFA_15_62 - Site Restoration - SR_CFA_15_62</t>
  </si>
  <si>
    <t>HS2-00003H0EJ - CFA_15_61_Site_Restoration</t>
  </si>
  <si>
    <t>SR_CFA_15_61 - Site Restoration - SR_CFA_15_61</t>
  </si>
  <si>
    <t>HS2-00003H0EH - CFA_15_60_Site_Restoration</t>
  </si>
  <si>
    <t>SR_CFA_15_60 - Site Restoration - SR_CFA_15_60</t>
  </si>
  <si>
    <t>HS2-00003H0EG - CFA_15_59_Site_Restoration</t>
  </si>
  <si>
    <t>SR_CFA_15_59 - Site Restoration - SR_CFA_15_59</t>
  </si>
  <si>
    <t>HS2-00003H0EF - CFA_15_58_Site_Restoration</t>
  </si>
  <si>
    <t>SR_CFA_15_58 - Site Restoration - SR_CFA_15_58</t>
  </si>
  <si>
    <t>HS2-00003H0EE - CFA_15_57_Site_Restoration</t>
  </si>
  <si>
    <t>SR_CFA_15_57 - Site Restoration - SR_CFA_15_57</t>
  </si>
  <si>
    <t>HS2-00003H0ED - CFA_15_56_Site_Restoration</t>
  </si>
  <si>
    <t>SR_CFA_15_56 - Site Restoration - SR_CFA_15_56</t>
  </si>
  <si>
    <t>HS2-00003H0EC - CFA_15_55_Site_Restoration</t>
  </si>
  <si>
    <t>SR_CFA_15_55 - Site Restoration - SR_CFA_15_55</t>
  </si>
  <si>
    <t>HS2-00003H0EB - CFA_15_54_Site_Restoration</t>
  </si>
  <si>
    <t>SR_CFA_15_54 - Site Restoration - SR_CFA_15_54</t>
  </si>
  <si>
    <t>HS2-00003H0EA - CFA_15_53_Site_Restoration</t>
  </si>
  <si>
    <t>SR_CFA_15_53 - Site Restoration - SR_CFA_15_53</t>
  </si>
  <si>
    <t>HS2-00003H0E9 - CFA_15_52_Site_Restoration</t>
  </si>
  <si>
    <t>SR_CFA_15_52 - Site Restoration - SR_CFA_15_52</t>
  </si>
  <si>
    <t>HS2-00003H0E8 - CFA_15_51_Site_Restoration</t>
  </si>
  <si>
    <t>SR_CFA_15_51 - Site Restoration - SR_CFA_15_51</t>
  </si>
  <si>
    <t>HS2-00003H0E7 - CFA_15_31_Site_Restoration</t>
  </si>
  <si>
    <t>SR_CFA_15_31 - Site Restoration - SR_CFA_15_31</t>
  </si>
  <si>
    <t>HS2-00003H0E6 - CFA_15_30_Site_Restoration</t>
  </si>
  <si>
    <t>SR_CFA_15_30 - Site Restoration - SR_CFA_15_30</t>
  </si>
  <si>
    <t>HS2-00003H0E5 - CFA_15_29_Site_Restoration</t>
  </si>
  <si>
    <t>SR_CFA_15_29 - Site Restoration - SR_CFA_15_29</t>
  </si>
  <si>
    <t>HS2-00003H0E4 - CFA_15_28_Site_Restoration</t>
  </si>
  <si>
    <t>SR_CFA_15_28 - Site Restoration - SR_CFA_15_28</t>
  </si>
  <si>
    <t>HS2-00003H0E3 - CFA_15_25_Site_Restoration</t>
  </si>
  <si>
    <t>SR_CFA_15_25 - Site Restoration - SR_CFA_15_25</t>
  </si>
  <si>
    <t>HS2-00003H0E2 - CFA_15_23a_Site_Restoration</t>
  </si>
  <si>
    <t>SR_CFA_15_23a - Site Restoration - SR_CFA_15_23a</t>
  </si>
  <si>
    <t>HS2-00003H0E1 - CFA_15_22_Site_Restoration</t>
  </si>
  <si>
    <t>SR_CFA_15_22 - Site Restoration - SR_CFA_15_22</t>
  </si>
  <si>
    <t>HS2-00003H0E0 - CFA_15_21_Site_Restoration</t>
  </si>
  <si>
    <t>SR_CFA_15_21 - Site Restoration - SR_CFA_15_21</t>
  </si>
  <si>
    <t>HS2-00003H0DZ - CFA_15_19_Site_Restoration</t>
  </si>
  <si>
    <t>SR_CFA_15_19 - Site Restoration - SR_CFA_15_19</t>
  </si>
  <si>
    <t>HS2-00003H0DY - CFA_15_18_Site_Restoration</t>
  </si>
  <si>
    <t>SR_CFA_15_18 - Site Restoration - SR_CFA_15_18</t>
  </si>
  <si>
    <t>HS2-00003H0DX - CFA_15_17b_Site_Restoration</t>
  </si>
  <si>
    <t>SR_CFA_15_17b - Site Restoration - SR_CFA_15_17b</t>
  </si>
  <si>
    <t>HS2-00003H0DW - CFA_15_17a_Site_Restoration</t>
  </si>
  <si>
    <t>SR_CFA_15_17a - Site Restoration - SR_CFA_15_17a</t>
  </si>
  <si>
    <t>HS2-00003H0DV - CFA_15_16c_Site_Restoration</t>
  </si>
  <si>
    <t>SR_CFA_15_16c - Site Restoration - SR_CFA_15_16c</t>
  </si>
  <si>
    <t>HS2-00003H0DU - CFA_15_16b_Site_Restoration</t>
  </si>
  <si>
    <t>SR_CFA_15_16b - Site Restoration - SR_CFA_15_16b</t>
  </si>
  <si>
    <t>HS2-00003H0DT - CFA_15_16a_Site_Restoration</t>
  </si>
  <si>
    <t>SR_CFA_15_16a - Site Restoration - SR_CFA_15_16a</t>
  </si>
  <si>
    <t>HS2-00003H0DS - CFA_15_15_Site_Restoration</t>
  </si>
  <si>
    <t>SR_CFA_15_15 - Site Restoration - SR_CFA_15_15</t>
  </si>
  <si>
    <t>HS2-00003H0DR - CFA_15_14_Site_Restoration</t>
  </si>
  <si>
    <t>SR_CFA_15_14 - Site Restoration - SR_CFA_15_14</t>
  </si>
  <si>
    <t>HS2-00003H0DQ - CFA_15_13_Site_Restoration</t>
  </si>
  <si>
    <t>SR_CFA_15_13 - Site Restoration - SR_CFA_15_13</t>
  </si>
  <si>
    <t>HS2-00003H0DP - CFA_15_12_Site_Restoration</t>
  </si>
  <si>
    <t>SR_CFA_15_12 - Site Restoration - SR_CFA_15_12</t>
  </si>
  <si>
    <t>HS2-00003H0DN - CFA_15_10_Site_Restoration</t>
  </si>
  <si>
    <t>SR_CFA_15_10 - Site Restoration - SR_CFA_15_10</t>
  </si>
  <si>
    <t>HS2-00003H0DM - CFA_15_09_Site_Restoration</t>
  </si>
  <si>
    <t>SR_CFA_15_09 - Site Restoration - SR_CFA_15_09</t>
  </si>
  <si>
    <t>HS2-00003H0DL - CFA_15_07_Site_Restoration</t>
  </si>
  <si>
    <t>SR_CFA_15_07 - Site Restoration - SR_CFA_15_07</t>
  </si>
  <si>
    <t>HS2-00003H0DK - CFA_15_06_Site_Restoration</t>
  </si>
  <si>
    <t>SR_CFA_15_06 - Site Restoration - SR_CFA_15_06</t>
  </si>
  <si>
    <t>HS2-00003H0DJ - CFA_15_05_Site_Restoration</t>
  </si>
  <si>
    <t>SR_CFA_15_05 - Site Restoration - SR_CFA_15_05</t>
  </si>
  <si>
    <t>HS2-00003H0DH - CFA_15_02_Site_Restoration</t>
  </si>
  <si>
    <t>SR_CFA_15_02 - Site Restoration - SR_CFA_15_02</t>
  </si>
  <si>
    <t>HS2-00003H0DG - CFA_15_01_Site_Restoration</t>
  </si>
  <si>
    <t>SR_CFA_15_01 - Site Restoration - SR_CFA_15_01</t>
  </si>
  <si>
    <t>HS2-00003H0DF - CFA_14_78_Site_Restoration</t>
  </si>
  <si>
    <t>SR_CFA_14_78 - Site Restoration - SR_CFA_14_78</t>
  </si>
  <si>
    <t>HS2-00003H0DE - CFA_14_77_Site_Restoration</t>
  </si>
  <si>
    <t>SR_CFA_14_77 - Site Restoration - SR_CFA_14_77</t>
  </si>
  <si>
    <t>HS2-00003H0DD - CFA_14_76_Site_Restoration</t>
  </si>
  <si>
    <t>SR_CFA_14_76 - Site Restoration - SR_CFA_14_76</t>
  </si>
  <si>
    <t>HS2-00003H0DC - CFA_14_75_Site_Restoration</t>
  </si>
  <si>
    <t>SR_CFA_14_75 - Site Restoration - SR_CFA_14_75</t>
  </si>
  <si>
    <t>HS2-00003H0DB - CFA_14_74_Site_Restoration</t>
  </si>
  <si>
    <t>SR_CFA_14_74 - Site Restoration - SR_CFA_14_74</t>
  </si>
  <si>
    <t>HS2-00003H0DA - CFA_14_73_Site_Restoration</t>
  </si>
  <si>
    <t>SR_CFA_14_73 - Site Restoration - SR_CFA_14_73</t>
  </si>
  <si>
    <t>HS2-00003H0D9 - CFA_14_72_Site_Restoration</t>
  </si>
  <si>
    <t>SR_CFA_14_72 - Site Restoration - SR_CFA_14_72</t>
  </si>
  <si>
    <t>HS2-00003H0D8 - CFA_14_71_Site_Restoration</t>
  </si>
  <si>
    <t>SR_CFA_14_71 - Site Restoration - SR_CFA_14_71</t>
  </si>
  <si>
    <t>HS2-00003H0D7 - CFA_14_70_Site_Restoration</t>
  </si>
  <si>
    <t>SR_CFA_14_70 - Site Restoration - SR_CFA_14_70</t>
  </si>
  <si>
    <t>HS2-00003H0D6 - CFA_14_69_Site_Restoration</t>
  </si>
  <si>
    <t>SR_CFA_14_69 - Site Restoration - SR_CFA_14_69</t>
  </si>
  <si>
    <t>HS2-00003H0D5 - CFA_14_68_Site_Restoration</t>
  </si>
  <si>
    <t>SR_CFA_14_68 - Site Restoration - SR_CFA_14_68</t>
  </si>
  <si>
    <t>HS2-00003H0D4 - CFA_14_67_Site_Restoration</t>
  </si>
  <si>
    <t>SR_CFA_14_67 - Site Restoration - SR_CFA_14_67</t>
  </si>
  <si>
    <t>HS2-00003H0D3 - CFA_14_65_Site_Restoration</t>
  </si>
  <si>
    <t>SR_CFA_14_65 - Site Restoration - SR_CFA_14_65</t>
  </si>
  <si>
    <t>HS2-00003H0D2 - CFA_14_64_Site_Restoration</t>
  </si>
  <si>
    <t>SR_CFA_14_64 - Site Restoration - SR_CFA_14_64</t>
  </si>
  <si>
    <t>HS2-00003H0D1 - CFA_14_63_Site_Restoration</t>
  </si>
  <si>
    <t>SR_CFA_14_63 - Site Restoration - SR_CFA_14_63</t>
  </si>
  <si>
    <t>HS2-00003H0D0 - CFA_14_62_Site_Restoration</t>
  </si>
  <si>
    <t>SR_CFA_14_62 - Site Restoration - SR_CFA_14_62</t>
  </si>
  <si>
    <t>HS2-00003H0CZ - CFA_14_61_Site_Restoration</t>
  </si>
  <si>
    <t>SR_CFA_14_61 - Site Restoration - SR_CFA_14_61</t>
  </si>
  <si>
    <t>HS2-00003H0CY - CFA_14_60_Site_Restoration</t>
  </si>
  <si>
    <t>SR_CFA_14_60 - Site Restoration - SR_CFA_14_60</t>
  </si>
  <si>
    <t>HS2-00003H0CX - CFA_14_59_Site_Restoration</t>
  </si>
  <si>
    <t>SR_CFA_14_59 - Site Restoration - SR_CFA_14_59</t>
  </si>
  <si>
    <t>HS2-00003H0CW - CFA_14_58_Site_Restoration</t>
  </si>
  <si>
    <t>SR_CFA_14_58 - Site Restoration - SR_CFA_14_58</t>
  </si>
  <si>
    <t>HS2-00003H0CV - CFA_14_57_Site_Restoration</t>
  </si>
  <si>
    <t>SR_CFA_14_57 - Site Restoration - SR_CFA_14_57</t>
  </si>
  <si>
    <t>HS2-00003H0CU - CFA_14_56_Site_Restoration</t>
  </si>
  <si>
    <t>SR_CFA_14_56 - Site Restoration - SR_CFA_14_56</t>
  </si>
  <si>
    <t>HS2-00003H0CT - CFA_14_55_Site_Restoration</t>
  </si>
  <si>
    <t>SR_CFA_14_55 - Site Restoration - SR_CFA_14_55</t>
  </si>
  <si>
    <t>HS2-00003H0CS - CFA_14_54_Site_Restoration</t>
  </si>
  <si>
    <t>SR_CFA_14_54 - Site Restoration - SR_CFA_14_54</t>
  </si>
  <si>
    <t>HS2-00003H0CR - CFA_14_53_Site_Restoration</t>
  </si>
  <si>
    <t>SR_CFA_14_53 - Site Restoration - SR_CFA_14_53</t>
  </si>
  <si>
    <t>HS2-00003H0CQ - CFA_14_52_Site_Restoration</t>
  </si>
  <si>
    <t>SR_CFA_14_52 - Site Restoration - SR_CFA_14_52</t>
  </si>
  <si>
    <t>HS2-00003H0CP - CFA_14_51_Site_Restoration</t>
  </si>
  <si>
    <t>SR_CFA_14_51 - Site Restoration - SR_CFA_14_51</t>
  </si>
  <si>
    <t>HS2-00003H0CN - CFA_14_19_Site_Restoration</t>
  </si>
  <si>
    <t>SR_CFA_14_19 - Site Restoration - SR_CFA_14_19</t>
  </si>
  <si>
    <t>HS2-00003H0CM - CFA_14_18_Site_Restoration</t>
  </si>
  <si>
    <t>SR_CFA_14_18 - Site Restoration - SR_CFA_14_18</t>
  </si>
  <si>
    <t>HS2-00003H0CL - CFA_14_17_Site_Restoration</t>
  </si>
  <si>
    <t>SR_CFA_14_17 - Site Restoration - SR_CFA_14_17</t>
  </si>
  <si>
    <t>HS2-00003H0CK - CFA_14_16_Site_Restoration</t>
  </si>
  <si>
    <t>SR_CFA_14_16 - Site Restoration - SR_CFA_14_16</t>
  </si>
  <si>
    <t>HS2-00003H0CJ - CFA_14_15_Site_Restoration</t>
  </si>
  <si>
    <t>SR_CFA_14_15 - Site Restoration - SR_CFA_14_15</t>
  </si>
  <si>
    <t>HS2-00003H0CH - CFA_14_14_Site_Restoration</t>
  </si>
  <si>
    <t>SR_CFA_14_14 - Site Restoration - SR_CFA_14_14</t>
  </si>
  <si>
    <t>HS2-00003H0CG - CFA_14_13_Site_Restoration</t>
  </si>
  <si>
    <t>SR_CFA_14_13 - Site Restoration - SR_CFA_14_13</t>
  </si>
  <si>
    <t>HS2-00003H0CF - CFA_14_12_Site_Restoration</t>
  </si>
  <si>
    <t>SR_CFA_14_12 - Site Restoration - SR_CFA_14_12</t>
  </si>
  <si>
    <t>HS2-00003H0CE - CFA_14_11_Site_Restoration</t>
  </si>
  <si>
    <t>SR_CFA_14_11 - Site Restoration - SR_CFA_14_11</t>
  </si>
  <si>
    <t>HS2-00003H0CD - CFA_14_10_Site_Restoration</t>
  </si>
  <si>
    <t>SR_CFA_14_10 - Site Restoration - SR_CFA_14_10</t>
  </si>
  <si>
    <t>HS2-00003H0CC - CFA_14_09_Site_Restoration</t>
  </si>
  <si>
    <t>SR_CFA_14_09 - Site Restoration - SR_CFA_14_09</t>
  </si>
  <si>
    <t>HS2-00003H0CB - CFA_14_08_Site_Restoration</t>
  </si>
  <si>
    <t>SR_CFA_14_08 - Site Restoration - SR_CFA_14_08</t>
  </si>
  <si>
    <t>HS2-00003H0CA - CFA_14_06_Site_Restoration</t>
  </si>
  <si>
    <t>SR_CFA_14_06 - Site Restoration - SR_CFA_14_06</t>
  </si>
  <si>
    <t>HS2-00003H0C9 - CFA_14_05_Site_Restoration</t>
  </si>
  <si>
    <t>SR_CFA_14_05 - Site Restoration - SR_CFA_14_05</t>
  </si>
  <si>
    <t>HS2-00003H0C8 - CFA_14_04_Site_Restoration</t>
  </si>
  <si>
    <t>SR_CFA_14_04 - Site Restoration - SR_CFA_14_04</t>
  </si>
  <si>
    <t>HS2-00003H0C7 - CFA_14_03_Site_Restoration</t>
  </si>
  <si>
    <t>SR_CFA_14_03 - Site Restoration - SR_CFA_14_03</t>
  </si>
  <si>
    <t>HS2-00003H0C6 - CFA_14_02_Site_Restoration</t>
  </si>
  <si>
    <t>SR_CFA_14_02 - Site Restoration - SR_CFA_14_02</t>
  </si>
  <si>
    <t>HS2-00003H0C5 - CFA_14_01_Site_Restoration</t>
  </si>
  <si>
    <t>SR_CFA_14_01 - Site Restoration - SR_CFA_14_01</t>
  </si>
  <si>
    <t>HS2-00003H0C4 - CFA_13_73_Site_Restoration</t>
  </si>
  <si>
    <t>SR_CFA_13_73 - Site Restoration - SR_CFA_13_73</t>
  </si>
  <si>
    <t>HS2-00003H0C3 - CFA_13_72_Site_Restoration</t>
  </si>
  <si>
    <t>SR_CFA_13_72 - Site Restoration - SR_CFA_13_72</t>
  </si>
  <si>
    <t>HS2-00003H0C2 - CFA_13_71_Site_Restoration</t>
  </si>
  <si>
    <t>SR_CFA_13_71 - Site Restoration - SR_CFA_13_71</t>
  </si>
  <si>
    <t>HS2-00003H0C1 - CFA_13_70_Site_Restoration</t>
  </si>
  <si>
    <t>SR_CFA_13_70 - Site Restoration - SR_CFA_13_70</t>
  </si>
  <si>
    <t>HS2-00003H0C0 - CFA_13_69_Site_Restoration</t>
  </si>
  <si>
    <t>SR_CFA_13_69 - Site Restoration - SR_CFA_13_69</t>
  </si>
  <si>
    <t>HS2-00003H0BZ - CFA_13_68_Site_Restoration</t>
  </si>
  <si>
    <t>SR_CFA_13_68 - Site Restoration - SR_CFA_13_68</t>
  </si>
  <si>
    <t>HS2-00003H0BY - CFA_13_67_Site_Restoration</t>
  </si>
  <si>
    <t>SR_CFA_13_67 - Site Restoration - SR_CFA_13_67</t>
  </si>
  <si>
    <t>HS2-00003H0BX - CFA_13_66_Site_Restoration</t>
  </si>
  <si>
    <t>SR_CFA_13_66 - Site Restoration - SR_CFA_13_66</t>
  </si>
  <si>
    <t>HS2-00003H0BW - CFA_13_65_Site_Restoration</t>
  </si>
  <si>
    <t>SR_CFA_13_65 - Site Restoration - SR_CFA_13_65</t>
  </si>
  <si>
    <t>HS2-00003H0BV - CFA_13_64_Site_Restoration</t>
  </si>
  <si>
    <t>SR_CFA_13_64 - Site Restoration - SR_CFA_13_64</t>
  </si>
  <si>
    <t>HS2-00003H0BU - CFA_13_63_Site_Restoration</t>
  </si>
  <si>
    <t>SR_CFA_13_63 - Site Restoration - SR_CFA_13_63</t>
  </si>
  <si>
    <t>HS2-00003H0BT - CFA_13_62_Site_Restoration</t>
  </si>
  <si>
    <t>SR_CFA_13_62 - Site Restoration - SR_CFA_13_62</t>
  </si>
  <si>
    <t>HS2-00003H0BS - CFA_13_61_Site_Restoration</t>
  </si>
  <si>
    <t>SR_CFA_13_61 - Site Restoration - SR_CFA_13_61</t>
  </si>
  <si>
    <t>HS2-00003H0BR - CFA_13_60_Site_Restoration</t>
  </si>
  <si>
    <t>SR_CFA_13_60 - Site Restoration - SR_CFA_13_60</t>
  </si>
  <si>
    <t>HS2-00003H0BQ - CFA_13_59_Site_Restoration</t>
  </si>
  <si>
    <t>SR_CFA_13_59 - Site Restoration - SR_CFA_13_59</t>
  </si>
  <si>
    <t>HS2-00003H0BP - CFA_13_58_Site_Restoration</t>
  </si>
  <si>
    <t>SR_CFA_13_58 - Site Restoration - SR_CFA_13_58</t>
  </si>
  <si>
    <t>HS2-00003H0BN - CFA_13_57_Site_Restoration</t>
  </si>
  <si>
    <t>SR_CFA_13_57 - Site Restoration - SR_CFA_13_57</t>
  </si>
  <si>
    <t>HS2-00003H0BM - CFA_13_56_Site_Restoration</t>
  </si>
  <si>
    <t>SR_CFA_13_56 - Site Restoration - SR_CFA_13_56</t>
  </si>
  <si>
    <t>HS2-00003H0BL - CFA_13_55_Site_Restoration</t>
  </si>
  <si>
    <t>SR_CFA_13_55 - Site Restoration - SR_CFA_13_55</t>
  </si>
  <si>
    <t>HS2-00003H0BK - CFA_13_54_Site_Restoration</t>
  </si>
  <si>
    <t>SR_CFA_13_54 - Site Restoration - SR_CFA_13_54</t>
  </si>
  <si>
    <t>HS2-00003H0BJ - CFA_13_53_Site_Restoration</t>
  </si>
  <si>
    <t>SR_CFA_13_53 - Site Restoration - SR_CFA_13_53</t>
  </si>
  <si>
    <t>HS2-00003H0BH - CFA_13_52_Site_Restoration</t>
  </si>
  <si>
    <t>SR_CFA_13_52 - Site Restoration - SR_CFA_13_52</t>
  </si>
  <si>
    <t>HS2-00003H0BG - CFA_13_51_Site_Restoration</t>
  </si>
  <si>
    <t>SR_CFA_13_51 - Site Restoration - SR_CFA_13_51</t>
  </si>
  <si>
    <t>HS2-00003H0BF - CFA_13_20_Site_Restoration</t>
  </si>
  <si>
    <t>SR_CFA_13_20 - Site Restoration - SR_CFA_13_20</t>
  </si>
  <si>
    <t>HS2-00003H0BE - CFA_13_19_Site_Restoration</t>
  </si>
  <si>
    <t>SR_CFA_13_19 - Site Restoration - SR_CFA_13_19</t>
  </si>
  <si>
    <t>HS2-00003H0BD - CFA_13_17_Site_Restoration</t>
  </si>
  <si>
    <t>SR_CFA_13_17 - Site Restoration - SR_CFA_13_17</t>
  </si>
  <si>
    <t>HS2-00003H0BC - CFA_13_15_Site_Restoration</t>
  </si>
  <si>
    <t>SR_CFA_13_15 - Site Restoration - SR_CFA_13_15</t>
  </si>
  <si>
    <t>HS2-00003H0BB - CFA_13_14_Site_Restoration</t>
  </si>
  <si>
    <t>SR_CFA_13_14 - Site Restoration - SR_CFA_13_14</t>
  </si>
  <si>
    <t>HS2-00003H0BA - CFA_13_13_Site_Restoration</t>
  </si>
  <si>
    <t>SR_CFA_13_13 - Site Restoration - SR_CFA_13_13</t>
  </si>
  <si>
    <t>HS2-00003H0B9 - CFA_13_12_Site_Restoration</t>
  </si>
  <si>
    <t>SR_CFA_13_12 - Site Restoration - SR_CFA_13_12</t>
  </si>
  <si>
    <t>HS2-00003H0B8 - CFA_13_11_Site_Restoration</t>
  </si>
  <si>
    <t>SR_CFA_13_11 - Site Restoration - SR_CFA_13_11</t>
  </si>
  <si>
    <t>HS2-00003H0B7 - CFA_13_10_Site_Restoration</t>
  </si>
  <si>
    <t>SR_CFA_13_10 - Site Restoration - SR_CFA_13_10</t>
  </si>
  <si>
    <t>HS2-00003H0B6 - CFA_13_09_Site_Restoration</t>
  </si>
  <si>
    <t>SR_CFA_13_09 - Site Restoration - SR_CFA_13_09</t>
  </si>
  <si>
    <t>HS2-00003H0B5 - CFA_13_08_Site_Restoration</t>
  </si>
  <si>
    <t>SR_CFA_13_08 - Site Restoration - SR_CFA_13_08</t>
  </si>
  <si>
    <t>HS2-00003H0B4 - CFA_13_07_Site_Restoration</t>
  </si>
  <si>
    <t>SR_CFA_13_07 - Site Restoration - SR_CFA_13_07</t>
  </si>
  <si>
    <t>HS2-00003H0B3 - CFA_13_06_Site_Restoration</t>
  </si>
  <si>
    <t>SR_CFA_13_06 - Site Restoration - SR_CFA_13_06</t>
  </si>
  <si>
    <t>HS2-00003H0B2 - CFA_13_05_Site_Restoration</t>
  </si>
  <si>
    <t>SR_CFA_13_05 - Site Restoration - SR_CFA_13_05</t>
  </si>
  <si>
    <t>HS2-00003H0B1 - CFA_13_04_Site_Restoration</t>
  </si>
  <si>
    <t>SR_CFA_13_04 - Site Restoration - SR_CFA_13_04</t>
  </si>
  <si>
    <t>HS2-00003H0B0 - CFA_13_03c_Site_Restoration</t>
  </si>
  <si>
    <t>SR_CFA_13_03c - Site Restoration - SR_CFA_13_03c</t>
  </si>
  <si>
    <t>HS2-00003H0AZ - CFA_13_03b_Site_Restoration</t>
  </si>
  <si>
    <t>SR_CFA_13_03b - Site Restoration - SR_CFA_13_03b</t>
  </si>
  <si>
    <t>HS2-00003H0AY - CFA_13_03a_Site_Restoration</t>
  </si>
  <si>
    <t>SR_CFA_13_03a - Site Restoration - SR_CFA_13_03a</t>
  </si>
  <si>
    <t>HS2-00003H0AX - CFA_13_02_Site_Restoration</t>
  </si>
  <si>
    <t>SR_CFA_13_02 - Site Restoration - SR_CFA_13_02</t>
  </si>
  <si>
    <t>HS2-00003H0AW - CFA_13_01_Site_Restoration</t>
  </si>
  <si>
    <t>SR_CFA_13_01 - Site Restoration - SR_CFA_13_01</t>
  </si>
  <si>
    <t>HS2-00003H0AV - CFA_12_65_Site_Restoration</t>
  </si>
  <si>
    <t>SR_CFA_12_65 - Site Restoration - SR_CFA_12_65</t>
  </si>
  <si>
    <t>HS2-00003H0AU - CFA_12_64_Site_Restoration</t>
  </si>
  <si>
    <t>SR_CFA_12_64 - Site Restoration - SR_CFA_12_64</t>
  </si>
  <si>
    <t>HS2-00003H0AT - CFA_12_63_Site_Restoration</t>
  </si>
  <si>
    <t>SR_CFA_12_63 - Site Restoration - SR_CFA_12_63</t>
  </si>
  <si>
    <t>HS2-00003H0AS - CFA_12_61_Site_Restoration</t>
  </si>
  <si>
    <t>SR_CFA_12_61 - Site Restoration - SR_CFA_12_61</t>
  </si>
  <si>
    <t>HS2-00003H0AR - CFA_12_60_Site_Restoration</t>
  </si>
  <si>
    <t>SR_CFA_12_60 - Site Restoration - SR_CFA_12_60</t>
  </si>
  <si>
    <t>HS2-00003H0AQ - CFA_12_58_Site_Restoration</t>
  </si>
  <si>
    <t>SR_CFA_12_58 - Site Restoration - SR_CFA_12_58</t>
  </si>
  <si>
    <t>HS2-00003H0AP - CFA_12_57_Site_Restoration</t>
  </si>
  <si>
    <t>SR_CFA_12_57 - Site Restoration - SR_CFA_12_57</t>
  </si>
  <si>
    <t>HS2-00003H0AN - CFA_12_56_Site_Restoration</t>
  </si>
  <si>
    <t>SR_CFA_12_56 - Site Restoration - SR_CFA_12_56</t>
  </si>
  <si>
    <t>HS2-00003H0AM - CFA_12_55_Site_Restoration</t>
  </si>
  <si>
    <t>SR_CFA_12_55 - Site Restoration - SR_CFA_12_55</t>
  </si>
  <si>
    <t>HS2-00003H0AL - CFA_12_54_Site_Restoration</t>
  </si>
  <si>
    <t>SR_CFA_12_54 - Site Restoration - SR_CFA_12_54</t>
  </si>
  <si>
    <t>HS2-00003H0AK - CFA_12_53_Site_Restoration</t>
  </si>
  <si>
    <t>SR_CFA_12_53 - Site Restoration - SR_CFA_12_53</t>
  </si>
  <si>
    <t>HS2-00003H0AJ - CFA_12_52_Site_Restoration</t>
  </si>
  <si>
    <t>SR_CFA_12_52 - Site Restoration - SR_CFA_12_52</t>
  </si>
  <si>
    <t>HS2-00003H0AH - CFA_12_51_Site_Restoration</t>
  </si>
  <si>
    <t>SR_CFA_12_51 - Site Restoration - SR_CFA_12_51</t>
  </si>
  <si>
    <t>HS2-00003H0AG - CFA_12_16_Site_Restoration</t>
  </si>
  <si>
    <t>SR_CFA_12_16 - Site Restoration - SR_CFA_12_16</t>
  </si>
  <si>
    <t>HS2-00003H0AF - CFA_12_14_Site_Restoration</t>
  </si>
  <si>
    <t>SR_CFA_12_14 - Site Restoration - SR_CFA_12_14</t>
  </si>
  <si>
    <t>HS2-00003H0AE - CFA_12_11_Site_Restoration</t>
  </si>
  <si>
    <t>SR_CFA_12_11 - Site Restoration - SR_CFA_12_11</t>
  </si>
  <si>
    <t>HS2-00003H0AD - CFA_12_10_Site_Restoration</t>
  </si>
  <si>
    <t>SR_CFA_12_10 - Site Restoration - SR_CFA_12_10</t>
  </si>
  <si>
    <t>HS2-00003H0AC - CFA_12_09a_Site_Restoration</t>
  </si>
  <si>
    <t>SR_CFA_12_09a - Site Restoration - SR_CFA_12_09a</t>
  </si>
  <si>
    <t>HS2-00003H0AB - CFA_12_09_Site_Restoration</t>
  </si>
  <si>
    <t>SR_CFA_12_09 - Site Restoration - SR_CFA_12_09</t>
  </si>
  <si>
    <t>HS2-00003H0AA - CFA_12_08_Site_Restoration</t>
  </si>
  <si>
    <t>SR_CFA_12_08 - Site Restoration - SR_CFA_12_08</t>
  </si>
  <si>
    <t>HS2-00003H0A9 - CFA_12_05_Site_Restoration</t>
  </si>
  <si>
    <t>SR_CFA_12_05 - Site Restoration - SR_CFA_12_05</t>
  </si>
  <si>
    <t>HS2-00003H0A8 - CFA_12_02_Site_Restoration</t>
  </si>
  <si>
    <t>SR_CFA_12_02 - Site Restoration - SR_CFA_12_02</t>
  </si>
  <si>
    <t>HS2-00003H0A7 - CFA_12_01_Site_Restoration</t>
  </si>
  <si>
    <t>SR_CFA_12_01 - Site Restoration - SR_CFA_12_01</t>
  </si>
  <si>
    <t>HS2-00003H0A6 - CFA_11_77_Site_Restoration</t>
  </si>
  <si>
    <t>SR_CFA_11_77 - Site Restoration - SR_CFA_11_77</t>
  </si>
  <si>
    <t>HS2-00003H0A5 - CFA_11_76_Site_Restoration</t>
  </si>
  <si>
    <t>SR_CFA_11_76 - Site Restoration - SR_CFA_11_76</t>
  </si>
  <si>
    <t>HS2-00003H0A4 - CFA_11_75_Site_Restoration</t>
  </si>
  <si>
    <t>SR_CFA_11_75 - Site Restoration - SR_CFA_11_75</t>
  </si>
  <si>
    <t>HS2-00003H0A3 - CFA_11_74_Site_Restoration</t>
  </si>
  <si>
    <t>SR_CFA_11_74 - Site Restoration - SR_CFA_11_74</t>
  </si>
  <si>
    <t>HS2-00003H0A2 - CFA_11_73_Site_Restoration</t>
  </si>
  <si>
    <t>SR_CFA_11_73 - Site Restoration - SR_CFA_11_73</t>
  </si>
  <si>
    <t>HS2-00003H0A1 - CFA_11_72_Site_Restoration</t>
  </si>
  <si>
    <t>SR_CFA_11_72 - Site Restoration - SR_CFA_11_72</t>
  </si>
  <si>
    <t>HS2-00003H0A0 - CFA_11_71_Site_Restoration</t>
  </si>
  <si>
    <t>SR_CFA_11_71 - Site Restoration - SR_CFA_11_71</t>
  </si>
  <si>
    <t>HS2-00003H09Z - CFA_11_69_Site_Restoration</t>
  </si>
  <si>
    <t>SR_CFA_11_69 - Site Restoration - SR_CFA_11_69</t>
  </si>
  <si>
    <t>HS2-00003H09Y - CFA_11_68_Site_Restoration</t>
  </si>
  <si>
    <t>SR_CFA_11_68 - Site Restoration - SR_CFA_11_68</t>
  </si>
  <si>
    <t>HS2-00003H09X - CFA_11_67_Site_Restoration</t>
  </si>
  <si>
    <t>SR_CFA_11_67 - Site Restoration - SR_CFA_11_67</t>
  </si>
  <si>
    <t>HS2-00003H09W - CFA_11_66_Site_Restoration</t>
  </si>
  <si>
    <t>SR_CFA_11_66 - Site Restoration - SR_CFA_11_66</t>
  </si>
  <si>
    <t>HS2-00003H09V - CFA_11_65_Site_Restoration</t>
  </si>
  <si>
    <t>SR_CFA_11_65 - Site Restoration - SR_CFA_11_65</t>
  </si>
  <si>
    <t>HS2-00003H09U - CFA_11_64_Site_Restoration</t>
  </si>
  <si>
    <t>SR_CFA_11_64 - Site Restoration - SR_CFA_11_64</t>
  </si>
  <si>
    <t>HS2-00003H09T - CFA_11_63_Site_Restoration</t>
  </si>
  <si>
    <t>SR_CFA_11_63 - Site Restoration - SR_CFA_11_63</t>
  </si>
  <si>
    <t>HS2-00003H09S - CFA_11_62_Site_Restoration</t>
  </si>
  <si>
    <t>SR_CFA_11_62 - Site Restoration - SR_CFA_11_62</t>
  </si>
  <si>
    <t>HS2-00003H09R - CFA_11_61_Site_Restoration</t>
  </si>
  <si>
    <t>SR_CFA_11_61 - Site Restoration - SR_CFA_11_61</t>
  </si>
  <si>
    <t>HS2-00003H09Q - CFA_11_60_Site_Restoration</t>
  </si>
  <si>
    <t>SR_CFA_11_60 - Site Restoration - SR_CFA_11_60</t>
  </si>
  <si>
    <t>HS2-00003H09P - CFA_11_59_Site_Restoration</t>
  </si>
  <si>
    <t>SR_CFA_11_59 - Site Restoration - SR_CFA_11_59</t>
  </si>
  <si>
    <t>HS2-00003H09N - CFA_11_58_Site_Restoration</t>
  </si>
  <si>
    <t>SR_CFA_11_58 - Site Restoration - SR_CFA_11_58</t>
  </si>
  <si>
    <t>HS2-00003H09M - CFA_11_56_Site_Restoration</t>
  </si>
  <si>
    <t>SR_CFA_11_56 - Site Restoration - SR_CFA_11_56</t>
  </si>
  <si>
    <t>HS2-00003H09L - CFA_11_55_Site_Restoration</t>
  </si>
  <si>
    <t>SR_CFA_11_55 - Site Restoration - SR_CFA_11_55</t>
  </si>
  <si>
    <t>HS2-00003H09K - CFA_11_53_Site_Restoration</t>
  </si>
  <si>
    <t>SR_CFA_11_53 - Site Restoration - SR_CFA_11_53</t>
  </si>
  <si>
    <t>HS2-00003H09J - CFA_11_51_Site_Restoration</t>
  </si>
  <si>
    <t>SR_CFA_11_51 - Site Restoration - SR_CFA_11_51</t>
  </si>
  <si>
    <t>HS2-00003H09H - CFA_11_13_Site_Restoration</t>
  </si>
  <si>
    <t>SR_CFA_11_13 - Site Restoration - SR_CFA_11_13</t>
  </si>
  <si>
    <t>HS2-00003H09G - CFA_11_12_Site_Restoration</t>
  </si>
  <si>
    <t>SR_CFA_11_12 - Site Restoration - SR_CFA_11_12</t>
  </si>
  <si>
    <t>HS2-00003H09F - CFA_11_11_Site_Restoration</t>
  </si>
  <si>
    <t>SR_CFA_11_11 - Site Restoration - SR_CFA_11_11</t>
  </si>
  <si>
    <t>HS2-00003H09E - CFA_11_10_Site_Restoration</t>
  </si>
  <si>
    <t>SR_CFA_11_10 - Site Restoration - SR_CFA_11_10</t>
  </si>
  <si>
    <t>HS2-00003H09D - CFA_11_09_Site_Restoration</t>
  </si>
  <si>
    <t>SR_CFA_11_09 - Site Restoration - SR_CFA_11_09</t>
  </si>
  <si>
    <t>HS2-00003H09C - CFA_11_08_Site_Restoration</t>
  </si>
  <si>
    <t>SR_CFA_11_08 - Site Restoration - SR_CFA_11_08</t>
  </si>
  <si>
    <t>HS2-00003H09B - CFA_11_07_Site_Restoration</t>
  </si>
  <si>
    <t>SR_CFA_11_07 - Site Restoration - SR_CFA_11_07</t>
  </si>
  <si>
    <t>HS2-00003H09A - CFA_11_06_Site_Restoration</t>
  </si>
  <si>
    <t>SR_CFA_11_06 - Site Restoration - SR_CFA_11_06</t>
  </si>
  <si>
    <t>HS2-00003H099 - CFA_11_04_Site_Restoration</t>
  </si>
  <si>
    <t>SR_CFA_11_04 - Site Restoration - SR_CFA_11_04</t>
  </si>
  <si>
    <t>HS2-00003H098 - CFA_11_01_Site_Restoration</t>
  </si>
  <si>
    <t>SR_CFA_11_01 - Site Restoration - SR_CFA_11_01</t>
  </si>
  <si>
    <t>HS2-00003H097 - CFA_10_81_Site_Restoration</t>
  </si>
  <si>
    <t>SR_CFA_10_81 - Site Restoration - SR_CFA_10_81</t>
  </si>
  <si>
    <t>HS2-00003H096 - CFA_10_80_Site_Restoration</t>
  </si>
  <si>
    <t>SR_CFA_10_80 - Site Restoration - SR_CFA_10_80</t>
  </si>
  <si>
    <t>HS2-00003H095 - CFA_10_79_Site_Restoration</t>
  </si>
  <si>
    <t>SR_CFA_10_79 - Site Restoration - SR_CFA_10_79</t>
  </si>
  <si>
    <t>HS2-00003H094 - CFA_10_78_Site_Restoration</t>
  </si>
  <si>
    <t>SR_CFA_10_78 - Site Restoration - SR_CFA_10_78</t>
  </si>
  <si>
    <t>HS2-00003H093 - CFA_10_77_Site_Restoration</t>
  </si>
  <si>
    <t>SR_CFA_10_77 - Site Restoration - SR_CFA_10_77</t>
  </si>
  <si>
    <t>HS2-00003H092 - CFA_10_76_Site_Restoration</t>
  </si>
  <si>
    <t>SR_CFA_10_76 - Site Restoration - SR_CFA_10_76</t>
  </si>
  <si>
    <t>HS2-00003H091 - CFA_10_75_Site_Restoration</t>
  </si>
  <si>
    <t>SR_CFA_10_75 - Site Restoration - SR_CFA_10_75</t>
  </si>
  <si>
    <t>HS2-00003H090 - CFA_10_74_Site_Restoration</t>
  </si>
  <si>
    <t>SR_CFA_10_74 - Site Restoration - SR_CFA_10_74</t>
  </si>
  <si>
    <t>HS2-00003H08Z - CFA_10_73_Site_Restoration</t>
  </si>
  <si>
    <t>SR_CFA_10_73 - Site Restoration - SR_CFA_10_73</t>
  </si>
  <si>
    <t>HS2-00003H08Y - CFA_10_72_Site_Restoration</t>
  </si>
  <si>
    <t>SR_CFA_10_72 - Site Restoration - SR_CFA_10_72</t>
  </si>
  <si>
    <t>HS2-00003H08X - CFA_10_71_Site_Restoration</t>
  </si>
  <si>
    <t>SR_CFA_10_71 - Site Restoration - SR_CFA_10_71</t>
  </si>
  <si>
    <t>HS2-00003H08W - CFA_10_70_Site_Restoration</t>
  </si>
  <si>
    <t>SR_CFA_10_70 - Site Restoration - SR_CFA_10_70</t>
  </si>
  <si>
    <t>HS2-00003H08V - CFA_10_69_Site_Restoration</t>
  </si>
  <si>
    <t>SR_CFA_10_69 - Site Restoration - SR_CFA_10_69</t>
  </si>
  <si>
    <t>HS2-00003H08U - CFA_10_68_Site_Restoration</t>
  </si>
  <si>
    <t>SR_CFA_10_68 - Site Restoration - SR_CFA_10_68</t>
  </si>
  <si>
    <t>HS2-00003H08T - CFA_10_67_Site_Restoration</t>
  </si>
  <si>
    <t>SR_CFA_10_67 - Site Restoration - SR_CFA_10_67</t>
  </si>
  <si>
    <t>HS2-00003H08S - CFA_10_66_Site_Restoration</t>
  </si>
  <si>
    <t>SR_CFA_10_66 - Site Restoration - SR_CFA_10_66</t>
  </si>
  <si>
    <t>HS2-00003H08R - CFA_10_65_Site_Restoration</t>
  </si>
  <si>
    <t>SR_CFA_10_65 - Site Restoration - SR_CFA_10_65</t>
  </si>
  <si>
    <t>HS2-00003H08Q - CFA_10_64_Site_Restoration</t>
  </si>
  <si>
    <t>SR_CFA_10_64 - Site Restoration - SR_CFA_10_64</t>
  </si>
  <si>
    <t>HS2-00003H08P - CFA_10_63_Site_Restoration</t>
  </si>
  <si>
    <t>SR_CFA_10_63 - Site Restoration - SR_CFA_10_63</t>
  </si>
  <si>
    <t>HS2-00003H08N - CFA_10_62_Site_Restoration</t>
  </si>
  <si>
    <t>SR_CFA_10_62 - Site Restoration - SR_CFA_10_62</t>
  </si>
  <si>
    <t>HS2-00003H08M - CFA_10_61_Site_Restoration</t>
  </si>
  <si>
    <t>SR_CFA_10_61 - Site Restoration - SR_CFA_10_61</t>
  </si>
  <si>
    <t>HS2-00003H08L - CFA_10_60_Site_Restoration</t>
  </si>
  <si>
    <t>SR_CFA_10_60 - Site Restoration - SR_CFA_10_60</t>
  </si>
  <si>
    <t>HS2-00003H08K - CFA_10_59_Site_Restoration</t>
  </si>
  <si>
    <t>SR_CFA_10_59 - Site Restoration - SR_CFA_10_59</t>
  </si>
  <si>
    <t>HS2-00003H08J - CFA_10_58_Site_Restoration</t>
  </si>
  <si>
    <t>SR_CFA_10_58 - Site Restoration - SR_CFA_10_58</t>
  </si>
  <si>
    <t>HS2-00003H08H - CFA_10_57_Site_Restoration</t>
  </si>
  <si>
    <t>SR_CFA_10_57 - Site Restoration - SR_CFA_10_57</t>
  </si>
  <si>
    <t>HS2-00003H08G - CFA_10_56_Site_Restoration</t>
  </si>
  <si>
    <t>SR_CFA_10_56 - Site Restoration - SR_CFA_10_56</t>
  </si>
  <si>
    <t>HS2-00003H08F - CFA_10_55_Site_Restoration</t>
  </si>
  <si>
    <t>SR_CFA_10_55 - Site Restoration - SR_CFA_10_55</t>
  </si>
  <si>
    <t>HS2-00003H08E - CFA_10_54_Site_Restoration</t>
  </si>
  <si>
    <t>SR_CFA_10_54 - Site Restoration - SR_CFA_10_54</t>
  </si>
  <si>
    <t>HS2-00003H08D - CFA_10_53_Site_Restoration</t>
  </si>
  <si>
    <t>SR_CFA_10_53 - Site Restoration - SR_CFA_10_53</t>
  </si>
  <si>
    <t>HS2-00003H08C - CFA_10_52_Site_Restoration</t>
  </si>
  <si>
    <t>SR_CFA_10_52 - Site Restoration - SR_CFA_10_52</t>
  </si>
  <si>
    <t>HS2-00003H08B - CFA_10_51_Site_Restoration</t>
  </si>
  <si>
    <t>SR_CFA_10_51 - Site Restoration - SR_CFA_10_51</t>
  </si>
  <si>
    <t>HS2-00003H08A - CFA_10_16_Site_Restoration</t>
  </si>
  <si>
    <t>SR_CFA_10_16 - Site Restoration - SR_CFA_10_16</t>
  </si>
  <si>
    <t>HS2-00003FV0T - CFA_10_12_Site_Restoration</t>
  </si>
  <si>
    <t>SR_CFA_10_12 - Site Restoration - HB-006</t>
  </si>
  <si>
    <t>HS2-00003H088 - CFA_10_11_Site_Restoration</t>
  </si>
  <si>
    <t>SR_CFA_10_11 - Site Restoration - SR_CFA_10_11</t>
  </si>
  <si>
    <t>HS2-00003H087 - CFA_10_10_Site_Restoration</t>
  </si>
  <si>
    <t>SR_CFA_10_10 - Site Restoration - SR_CFA_10_10</t>
  </si>
  <si>
    <t>HS2-00003H086 - CFA_10_09b_Site_Restoration</t>
  </si>
  <si>
    <t>SR_CFA_10_09b - Site Restoration - SR_CFA_10_09b</t>
  </si>
  <si>
    <t>HS2-00003H085 - CFA_10_08a_Site_Restoration</t>
  </si>
  <si>
    <t>SR_CFA_10_08a - Site Restoration - SR_CFA_10_08a</t>
  </si>
  <si>
    <t>HS2-00003H084 - CFA_10_08_Site_Restoration</t>
  </si>
  <si>
    <t>SR_CFA_10_08 - Site Restoration - SR_CFA_10_08</t>
  </si>
  <si>
    <t>HS2-00003H083 - CFA_10_05_Site_Restoration</t>
  </si>
  <si>
    <t>SR_CFA_10_05 - Site Restoration - SR_CFA_10_05</t>
  </si>
  <si>
    <t>HS2-00003H082 - CFA_10_03_Site_Restoration</t>
  </si>
  <si>
    <t>SR_CFA_10_03 - Site Restoration - SR_CFA_10_03</t>
  </si>
  <si>
    <t>HS2-00003H081 - CFA_10_02a_Site_Restoration</t>
  </si>
  <si>
    <t>SR_CFA_10_02a - Site Restoration - SR_CFA_10_02a</t>
  </si>
  <si>
    <t>HS2-00003H080 - CFA_10_02_Site_Restoration</t>
  </si>
  <si>
    <t>SR_CFA_10_02 - Site Restoration - SR_CFA_10_02</t>
  </si>
  <si>
    <t>HS2-00003H07Z - CFA_10_01_Site_Restoration</t>
  </si>
  <si>
    <t>SR_CFA_10_01 - Site Restoration - SR_CFA_10_01</t>
  </si>
  <si>
    <t>HS2-00003H07Y - CFA_09_64_Site_Restoration</t>
  </si>
  <si>
    <t>SR_CFA_09_64 - Site Restoration - SR_CFA_09_64</t>
  </si>
  <si>
    <t>HS2-00003H07X - CFA_09_63_Site_Restoration</t>
  </si>
  <si>
    <t>SR_CFA_09_63 - Site Restoration - SR_CFA_09_63</t>
  </si>
  <si>
    <t>HS2-00003H07W - CFA_09_62_Site_Restoration</t>
  </si>
  <si>
    <t>SR_CFA_09_62 - Site Restoration - SR_CFA_09_62</t>
  </si>
  <si>
    <t>HS2-00003H07V - CFA_09_61_Site_Restoration</t>
  </si>
  <si>
    <t>SR_CFA_09_61 - Site Restoration - SR_CFA_09_61</t>
  </si>
  <si>
    <t>HS2-00003H07U - CFA_09_60_Site_Restoration</t>
  </si>
  <si>
    <t>SR_CFA_09_60 - Site Restoration - SR_CFA_09_60</t>
  </si>
  <si>
    <t>HS2-00003H07T - CFA_09_59_Site_Restoration</t>
  </si>
  <si>
    <t>SR_CFA_09_59 - Site Restoration - SR_CFA_09_59</t>
  </si>
  <si>
    <t>HS2-00003H07S - CFA_09_58_Site_Restoration</t>
  </si>
  <si>
    <t>SR_CFA_09_58 - Site Restoration - SR_CFA_09_58</t>
  </si>
  <si>
    <t>HS2-00003H07R - CFA_09_57_Site_Restoration</t>
  </si>
  <si>
    <t>SR_CFA_09_57 - Site Restoration - SR_CFA_09_57</t>
  </si>
  <si>
    <t>HS2-00003H07Q - CFA_09_56_Site_Restoration</t>
  </si>
  <si>
    <t>SR_CFA_09_56 - Site Restoration - SR_CFA_09_56</t>
  </si>
  <si>
    <t>HS2-00003H07P - CFA_09_55_Site_Restoration</t>
  </si>
  <si>
    <t>SR_CFA_09_55 - Site Restoration - SR_CFA_09_55</t>
  </si>
  <si>
    <t>HS2-00003H07N - CFA_09_54_Site_Restoration</t>
  </si>
  <si>
    <t>SR_CFA_09_54 - Site Restoration - SR_CFA_09_54</t>
  </si>
  <si>
    <t>HS2-00003H07M - CFA_09_53_Site_Restoration</t>
  </si>
  <si>
    <t>SR_CFA_09_53 - Site Restoration - SR_CFA_09_53</t>
  </si>
  <si>
    <t>HS2-00003H07L - CFA_09_52_Site_Restoration</t>
  </si>
  <si>
    <t>SR_CFA_09_52 - Site Restoration - SR_CFA_09_52</t>
  </si>
  <si>
    <t>HS2-00003H07K - CFA_09_51_Site_Restoration</t>
  </si>
  <si>
    <t>SR_CFA_09_51 - Site Restoration - SR_CFA_09_51</t>
  </si>
  <si>
    <t>HS2-00003H07J - CFA_09_10_Site_Restoration</t>
  </si>
  <si>
    <t>SR_CFA_09_10 - Site Restoration - SR_CFA_09_10</t>
  </si>
  <si>
    <t>HS2-00003H07H - CFA_09_07a_Site_Restoration</t>
  </si>
  <si>
    <t>SR_CFA_09_07a - Site Restoration - SR_CFA_09_07a</t>
  </si>
  <si>
    <t>HS2-00003H089 - CFA_10_14_Site_Restoration</t>
  </si>
  <si>
    <t>Site Restoration - SR_CFA_10_14</t>
  </si>
  <si>
    <t>HS2-000020NF6 - Flood Compensation Area-071B</t>
  </si>
  <si>
    <t>SDI 0007 - C2 IDR 07 - Putlowes to Quainton</t>
  </si>
  <si>
    <t>HS2-000020NFD - Flood Compensation Area-071C</t>
  </si>
  <si>
    <t>HS2-000020NFF - Flood Compensation Area-071D</t>
  </si>
  <si>
    <t>HS2-000020NFM - Flood Compensation Area-071E</t>
  </si>
  <si>
    <t>HS2-000020C17 - Flood Compensation Area-071F</t>
  </si>
  <si>
    <t>HS2-000020NFV - Flood Compensation Area-071G</t>
  </si>
  <si>
    <t>HS2-00002MR7A - Ladbroke Grove Cutting Devegetation</t>
  </si>
  <si>
    <t>SC IDR C3-E Lower Radbourne South Viaduct to Leamington Road Embankment</t>
  </si>
  <si>
    <t>HS2-00002MR7B - Ladbroke Grove Embankment Devegetation</t>
  </si>
  <si>
    <t>HS2-00002MR7C - Ladbroke Cutting Devegetation</t>
  </si>
  <si>
    <t>HS2-00002MR7D - Southam Embankment Devegetation</t>
  </si>
  <si>
    <t>HS2-00002MR7E - Southam Cutting Devegetation</t>
  </si>
  <si>
    <t>HS2-00002MR7F - Mill Pond Embankment Devegetation</t>
  </si>
  <si>
    <t>HS2-00002MR7G - River Itchen Viaduct Devegetation</t>
  </si>
  <si>
    <t>HS2-00002MR7H - Leamington Road Embankment Devegetation</t>
  </si>
  <si>
    <t>HS2-00002MR6X - Aston le Walls Embankment Devegetation</t>
  </si>
  <si>
    <t>SC IDR C3-D Aston Le Walls Embankment to Oxford Canal North Embankment</t>
  </si>
  <si>
    <t>HS2-00002MR6Y - Highfurlong Brook Viaduct Devegetation</t>
  </si>
  <si>
    <t>HS2-00002MR6Z - Highfurlong Brook Embankment Devegetation</t>
  </si>
  <si>
    <t>HS2-00002MR70 - Lower Boddington Cutting Devegetation</t>
  </si>
  <si>
    <t>HS2-00002MR71 - Lower Boddington Embankment Devegetation</t>
  </si>
  <si>
    <t>HS2-00002MR72 - Boddington Cutting Devegetation</t>
  </si>
  <si>
    <t>HS2-00002MR73 - Oxford Canal South Embankment Devegetation</t>
  </si>
  <si>
    <t>HS2-00002MR74 - Oxford Canal Viaduct Devegetation</t>
  </si>
  <si>
    <t>HS2-00002MR75 - Oxford Canal North Embankment Devegetation</t>
  </si>
  <si>
    <t>HS2-00002MR76 - Lower Radbourne South Viaduct Devegetation</t>
  </si>
  <si>
    <t>HS2-00002MR77 - Upper Radbourne Embankment Devegetation</t>
  </si>
  <si>
    <t>HS2-00002MR78 - Lower Radbourne North Viaduct Devegetation</t>
  </si>
  <si>
    <t>HS2-00002MR79 - Lower Radbourne Embankment Devegetation</t>
  </si>
  <si>
    <t>HS2-00002MR6J - Thorpe Mandeville Embankment Devegetation</t>
  </si>
  <si>
    <t>SC IDR C3-C Thorpe Mandeville to Edgcote Cutting</t>
  </si>
  <si>
    <t>HS2-00002MR6K - Lower Thorpe Viaduct Devegetation</t>
  </si>
  <si>
    <t>HS2-00002MR6L - Lower Thorpe South Embankment Devegetation</t>
  </si>
  <si>
    <t>HS2-00002MR6M - Lower Thorpe South Cutting Devegetation</t>
  </si>
  <si>
    <t>HS2-00002MR6N - Lower Thorpe North Embankment Devegetation</t>
  </si>
  <si>
    <t>HS2-00002MR6P - Lower Thorpe North Cutting Devegetation</t>
  </si>
  <si>
    <t>HS2-00002MR6Q - Culworth Embankment Devegetation</t>
  </si>
  <si>
    <t>HS2-00002MR6R - Culworth Cutting Devegetation</t>
  </si>
  <si>
    <t>HS2-00002MR6S - Edgcote South Embankment Devegetation</t>
  </si>
  <si>
    <t>HS2-00002MR6T - Edgcote Viaduct Devegetation</t>
  </si>
  <si>
    <t>HS2-00002MR6U - Edgcote North Embankment Devegetation</t>
  </si>
  <si>
    <t>HS2-00002MR6V - Edgcote Cutting Devegetation</t>
  </si>
  <si>
    <t>HS2-00002MR6H - Greatworth Green Tunnel Devegetation</t>
  </si>
  <si>
    <t>SC IDR C3-B Greatworth Green Tunnel</t>
  </si>
  <si>
    <t>HS2-00002MR6W - Chipping Warden Green Tunnel Devegetation</t>
  </si>
  <si>
    <t>SC IDR C3-A Chipping Warden Green Tunnel</t>
  </si>
  <si>
    <t>HS2-00002MR3M - Aylesbury South Cutting Devegetation</t>
  </si>
  <si>
    <t>SC IDR C2-F Aylesbury South Cutting to Thame Valley Viaduct</t>
  </si>
  <si>
    <t>HS2-00002MR3N - Aylesbury Embankment Devegetation</t>
  </si>
  <si>
    <t>HS2-00002MR3P - Aylesbury North Cutting Devegetation</t>
  </si>
  <si>
    <t>HS2-00002MR3Q - Oxford Road Embankment Devegetation</t>
  </si>
  <si>
    <t>HS2-00002MR3R - Whaddon Hill Cutting Devegetation</t>
  </si>
  <si>
    <t>HS2-00002MR3S - Thame Valley South Embankment Devegetation</t>
  </si>
  <si>
    <t>HS2-00002MR3T - Thame Valley Viaduct Devegetation</t>
  </si>
  <si>
    <t>HS2-00002MR3J - Wendover Green Tunnel Devegetation</t>
  </si>
  <si>
    <t>SC IDR C2-E Wendover Green Tunnel to Stoke Mandeville South Embankment</t>
  </si>
  <si>
    <t>HS2-00002MR3K - Wendover North Cutting Devegetation</t>
  </si>
  <si>
    <t>HS2-00002MR3L - Stoke Mandeville South Embankment Devegetation</t>
  </si>
  <si>
    <t>HS2-00002MR3U - Thame Valley North Embankment Devegetation</t>
  </si>
  <si>
    <t>SC IDR C2-D Thame Valley North Embankment to Quainton South Embankment</t>
  </si>
  <si>
    <t>HS2-00002MR3V - Putlowes Cutting Devegetation</t>
  </si>
  <si>
    <t>HS2-00002MR3W - Bicester Road Embankment Devegetation</t>
  </si>
  <si>
    <t>HS2-00002MR3X - Waddesdon South Cutting Devegetation</t>
  </si>
  <si>
    <t>HS2-00002MR3Y - Waddesdon Embankment Devegetation</t>
  </si>
  <si>
    <t>HS2-00002MR3Z - Waddesdon North Cutting Devegetation</t>
  </si>
  <si>
    <t>HS2-00002MR40 - Quainton South Embankment Devegetation</t>
  </si>
  <si>
    <t>HS2-00002MR3A - South Heath Cutting Devegetation</t>
  </si>
  <si>
    <t>SC IDR C2-C South Heath Cutting to Small Dean North Embankment</t>
  </si>
  <si>
    <t>HS2-00002MR3B - Wendover Dean South Embankment Devegetation</t>
  </si>
  <si>
    <t>HS2-00002MR3C - Wendover Dean Viaduct Devegetation</t>
  </si>
  <si>
    <t>HS2-00002MR3D - Wendover Dean North Embankment Devegetation</t>
  </si>
  <si>
    <t>HS2-00002MR3E - Rocky Lane Cutting Devegetation</t>
  </si>
  <si>
    <t>HS2-00002MR3F - Small Dean South Embankment Devegetation</t>
  </si>
  <si>
    <t>HS2-00002MR3G - Small Dean Viaduct Devegetation</t>
  </si>
  <si>
    <t>HS2-00002MR3H - Small Dean North Embankment Devegetation</t>
  </si>
  <si>
    <t>HS2-00002MR41 - Quainton Cutting Devegetation</t>
  </si>
  <si>
    <t>SC IDR C2-B Quainton Cutting to Grendon Underwood Embankment</t>
  </si>
  <si>
    <t>HS2-00002MR42 - Doddershall Embankment Devegetation</t>
  </si>
  <si>
    <t>HS2-00002MR43 - Woodlands Cutting Devegetation</t>
  </si>
  <si>
    <t>HS2-00002MR44 - Grendon Underwood Embankment Devegetation</t>
  </si>
  <si>
    <t>HS2-00002MR45 - Calvert Cutting Devegetation</t>
  </si>
  <si>
    <t>SC IDR C2-A Calvert Cutting &amp; IMD to Cowley Embankment</t>
  </si>
  <si>
    <t>HS2-00002MR46 - Calvert Infrastructure Maintenance Depot Devegetation</t>
  </si>
  <si>
    <t>HS2-00002MR47 - Twyford Embankment Devegetation</t>
  </si>
  <si>
    <t>HS2-00002MR48 - Twyford Viaduct Devegetation</t>
  </si>
  <si>
    <t>HS2-00002MR49 - Cowley Embankment Devegetation</t>
  </si>
  <si>
    <t>HS2-00002MR62 - Mixbury Cutting Devegetation</t>
  </si>
  <si>
    <t>SC IDR C23-C Mixbury Embankment to Turweston Cutting</t>
  </si>
  <si>
    <t>HS2-00002MR63 - Westbury Embankment Devegetation</t>
  </si>
  <si>
    <t>HS2-00002MR64 - Westbury Viaduct Devegetation</t>
  </si>
  <si>
    <t>HS2-00002MR65 - Grovehill Embankment Devegetation</t>
  </si>
  <si>
    <t>HS2-00002MR66 - Turweston Cutting Devegetation</t>
  </si>
  <si>
    <t>HS2-00002MR67 - Turweston Embankment Devegetation</t>
  </si>
  <si>
    <t>HS2-00002MR68 - Turweston Viaduct Devegetation</t>
  </si>
  <si>
    <t>HS2-00002MR69 - Helmdon Embankment Devegetation</t>
  </si>
  <si>
    <t>HS2-00002MR6A - Brackley South Cutting Devegetation</t>
  </si>
  <si>
    <t>SC IDR C23-B Turweston Embankment to Greatworth North Embankment</t>
  </si>
  <si>
    <t>HS2-00002MR6B - Brackley Embankment Devegetation</t>
  </si>
  <si>
    <t>HS2-00002MR6C - Brackley North Cutting Devegetation</t>
  </si>
  <si>
    <t>HS2-00002MR6D - Greatworth South Embankment Devegetation</t>
  </si>
  <si>
    <t>HS2-00002MR6E - Greatworth South Cutting Devegetation</t>
  </si>
  <si>
    <t>HS2-00002MR6F - Greatworth North Embankment Devegetation</t>
  </si>
  <si>
    <t>HS2-00002MR6G - Greatworth North Cutting Devegetation</t>
  </si>
  <si>
    <t>HS2-00002MR5S - Twyford Cutting Devegetation</t>
  </si>
  <si>
    <t>SC IDR C23-A Twyford Cutting to Barton to Mixbury Cutting</t>
  </si>
  <si>
    <t>HS2-00002MR5T - Godington East Embankment Devegetation</t>
  </si>
  <si>
    <t>HS2-00002MR5U - Godington East Viaduct Devegetation</t>
  </si>
  <si>
    <t>HS2-00002MR5V - Godington West Embankment Devegetation</t>
  </si>
  <si>
    <t>HS2-00002MR5W - Godington West Viaduct Devegetation</t>
  </si>
  <si>
    <t>HS2-00002MR5X - Chetwode Embankment Devegetation</t>
  </si>
  <si>
    <t>HS2-00002MR5Y - Chetwode Cutting Devegetation</t>
  </si>
  <si>
    <t>HS2-00002MR5Z - Barton Hartshorn Embankment Devegetation</t>
  </si>
  <si>
    <t>HS2-00002MR60 - Barton to Mixbury Cutting Devegetation</t>
  </si>
  <si>
    <t>HS2-00002MR61 - Mixbury Embankment Devegetation</t>
  </si>
  <si>
    <t>HS2-00002PXKL - Lower Radbourne South Viaduct General Demolition Assets</t>
  </si>
  <si>
    <t>SC DATS 237 to 239 Lower Radbourne South Viaduct to Leamington Road Embankment</t>
  </si>
  <si>
    <t>HS2-00002PXKM - Upper Radbourne Embankment General Demolition Assets</t>
  </si>
  <si>
    <t>HS2-00002PXKN - Lower Radbourne North Viaduct General Demolition Assets</t>
  </si>
  <si>
    <t>HS2-00002PXKP - Lower Radbourne Embankment General Demolition Assets</t>
  </si>
  <si>
    <t>HS2-00002PXKQ - Ladbroke Grove Cutting General Demolition Assets</t>
  </si>
  <si>
    <t>HS2-00002QSMJ - CFA_16_51_Holt Farm_Topsoil Stripping Asset</t>
  </si>
  <si>
    <t>HS2-00002QSMK - CFA_16_05_Paxhall Farm_Topsoil Stripping Asset</t>
  </si>
  <si>
    <t>HS2-00002QSML - CFA_16_07_Ladbroke Grove Farm_Topsoil Stripping Asset</t>
  </si>
  <si>
    <t>HS2-00002PXKS - Ladbroke Grove Embankment General Demolition Assets</t>
  </si>
  <si>
    <t>HS2-00002PXM3 - Ladbroke Grove Cutting General Demolition Assets_Priority 1</t>
  </si>
  <si>
    <t>HS2-00002QSMM - CFA_16_06_Hodnell Manor Farm Partnership_Topsoil Stripping Asset</t>
  </si>
  <si>
    <t>HS2-00002PXKU - Ladbroke Cutting General Demolition Assets</t>
  </si>
  <si>
    <t>HS2-00002PXM4 - Ladbroke Cutting General Demolition Assets_Priority 1</t>
  </si>
  <si>
    <t>HS2-00002QSMN - CFA_16_08_The Bungalow Ladbroke Hill Lane_Topsoil Stripping Asset</t>
  </si>
  <si>
    <t>HS2-00002QSMP - CFA_16_09_Ladbroke Hill Farm_Topsoil Stripping Asset</t>
  </si>
  <si>
    <t>HS2-00002QSMQ - CFA_16_11_Starbold Farm_Topsoil Stripping Asset</t>
  </si>
  <si>
    <t>HS2-00002QSMR - CFA_16_10_Grounds Farm_Topsoil Stripping Asset</t>
  </si>
  <si>
    <t>HS2-00002QSMS - CFA_16_56_Archers Rest_Topsoil Stripping Asset</t>
  </si>
  <si>
    <t>HS2-00002PXGV - Ladbroke Cutting_Banbury Road_Harp Farm Complex Demolition</t>
  </si>
  <si>
    <t>HS2-00002QSMT - CFA_16_52_Jack and Edith trust_Topsoil Stripping Asset</t>
  </si>
  <si>
    <t>HS2-00002QSMU - CFA_16_57_Harp Farm Barn_Topsoil Stripping Asset</t>
  </si>
  <si>
    <t>HS2-00002QSMV - CFA_16_61_Topsoil Stripping Asset</t>
  </si>
  <si>
    <t>HS2-00002PXGW - Ladbroke Cutting_Banbury Road_Southam Carwash Demolition</t>
  </si>
  <si>
    <t>HS2-00002QSMW - CFA_16_68_Bloor Homes_Topsoil Stripping Asset</t>
  </si>
  <si>
    <t>HS2-00002QSMX - CFA_16_55_Southam United Charities_Topsoil Stripping Asset</t>
  </si>
  <si>
    <t>HS2-00002PXKW - Southam Embankment General Demolition Assets</t>
  </si>
  <si>
    <t>HS2-00002QSMY - CFA_16_65_Topsoil Stripping Asset</t>
  </si>
  <si>
    <t>HS2-00002QSMZ - CFA_16_13_Land to east of Kineton Road_Topsoil Stripping Asset</t>
  </si>
  <si>
    <t>HS2-00002PXKX - Southam Cutting General Demolition Assets</t>
  </si>
  <si>
    <t>HS2-00002PXM5 - Southam Cutting General Demolition Assets_Priority 1</t>
  </si>
  <si>
    <t>HS2-00002QSN0 - CFA_16_67_Topsoil Stripping Asset</t>
  </si>
  <si>
    <t>HS2-00002QSN1 - CFA_16_59_Topsoil Stripping Asset</t>
  </si>
  <si>
    <t>HS2-00002QSN2 - CFA_16_60_Rugby Club_Topsoil Stripping Asset</t>
  </si>
  <si>
    <t>HS2-00002QSN3 - CFA_16_54_Land west of Kineton Road_Topsoil Stripping Asset</t>
  </si>
  <si>
    <t>HS2-00002QSN4 - CFA_16_64_Green Farm_Topsoil Stripping Asset</t>
  </si>
  <si>
    <t>HS2-00002QSN5 - CFA_16_12_Field House_Topsoil Stripping Asset</t>
  </si>
  <si>
    <t>HS2-00002QSN6 - CFA_16_14_Wood Farm_Topsoil Stripping Asset</t>
  </si>
  <si>
    <t>HS2-00002QSN7 - CFA_16_66_Old Coach House_Topsoil Stripping Asset</t>
  </si>
  <si>
    <t>HS2-00002QSN8 - CFA_16_15_Agricultural land (south of Leamington Road A425)_Topsoil Stripping Asset</t>
  </si>
  <si>
    <t>HS2-00002QSN9 - CFA_16_16_Lower Farm House_Topsoil Stripping Asset</t>
  </si>
  <si>
    <t>HS2-00002PXKY - Mill Pond Embankment General Demolition Assets</t>
  </si>
  <si>
    <t>HS2-00002PXKZ - River Itchen Viaduct General Demolition Assets</t>
  </si>
  <si>
    <t>HS2-00002PXL1 - Leamington Road Embankment General Demolition Assets</t>
  </si>
  <si>
    <t>HS2-00002PXKB - Aston le Walls Embankment General Demolition Assets</t>
  </si>
  <si>
    <t>SC DATS 234 to 236 Aston Le Walls Embankment to Oxford Canal North Embankment</t>
  </si>
  <si>
    <t>HS2-00002PXMM - Aston le Walls Embankment General Demolition Assets _Priority 2</t>
  </si>
  <si>
    <t>HS2-00002QSDX - Aston le Walls Embankment General Demolition Assets_Priority 1</t>
  </si>
  <si>
    <t>HS2-00002QSLZ - CFA_15_54_Washbrook Farm_Topsoil Stripping Asset</t>
  </si>
  <si>
    <t>HS2-00002QSP8 - CFA_15_54_Washbrook Farm_Topsoil Strip Asset_Priority 1</t>
  </si>
  <si>
    <t>HS2-00002PXKC - Highfurlong Brook Viaduct General Demolition Assets</t>
  </si>
  <si>
    <t>HS2-00002QSDY - Highfurlong Brook Viaduct General Demolition Assets_Priority 1</t>
  </si>
  <si>
    <t>HS2-00002PXKD - Highfurlong Brook Embankment General Demolition Assets</t>
  </si>
  <si>
    <t>HS2-00002QSDZ - Highfurlong Brook Embankment General Demolition Assets_Priority 1</t>
  </si>
  <si>
    <t>HS2-00002QSM0 - CFA_15_21_Cleveland Farm_Topsoil Stripping Asset</t>
  </si>
  <si>
    <t>HS2-00002QSP9 - CFA_15_21_Cleveland Farm_Topsoil Strip Asset_Priority 1</t>
  </si>
  <si>
    <t>HS2-00002QSM1 - CFA_15_22_Old House Farm_Topsoil Stripping Asset</t>
  </si>
  <si>
    <t>HS2-00002QSPA - CFA_15_22_Old House Farm_Topsoil Strip Asset_Priority 1</t>
  </si>
  <si>
    <t>HS2-00002PXKE - Lower Boddington Cutting General Demolition Assets</t>
  </si>
  <si>
    <t>HS2-00002QSE0 - Lower Boddington Cutting General Demolition Assets_Priority 1</t>
  </si>
  <si>
    <t>HS2-00002QSM2 - CFA_16_03_Stoneton Moat Farm_Topsoil Stripping Asset</t>
  </si>
  <si>
    <t>HS2-00002QSM3 - CFA_15_23a_Cedars Farm _Topsoil Stripping Asset</t>
  </si>
  <si>
    <t>HS2-00002PXGN - Lower Boddington Cutting-Banbury Road_Livestock Shelter Demolition</t>
  </si>
  <si>
    <t>HS2-00002PXKF - Lower Boddington Embankment General Demolition Assets</t>
  </si>
  <si>
    <t>HS2-00002PXM0 - Lower Boddington Embankment General Demolition Assets_Priority 1</t>
  </si>
  <si>
    <t>HS2-00002QSM4 - CFA_15_61_Topsoil Stripping Asset</t>
  </si>
  <si>
    <t>HS2-00002PXGP - Lower Boddington Embankment_Unknown Road_Barns Demolition</t>
  </si>
  <si>
    <t>HS2-00002QSM5 - CFA_15_63_Fir Tree Nurseries_Topsoil Stripping Asset</t>
  </si>
  <si>
    <t>HS2-00002PXGQ - Lower Boddington Embankment_Unknown Road_Residence Demolition</t>
  </si>
  <si>
    <t>HS2-00002QSM6 - CFA_15_62_Topsoil Stripping Asset</t>
  </si>
  <si>
    <t>HS2-00002QSM7 - CFA_15_25_Hill Farm Three Shires Farm_Topsoil Stripping Asset</t>
  </si>
  <si>
    <t>HS2-00002QSPB - CFA_15_25_Hill Farm Three Shires Farm_Topsoil Strip Asset_Priority 1</t>
  </si>
  <si>
    <t>HS2-00002QSM8 - CFA_15_28_Land South of Boddington Road _Topsoil Stripping Asset</t>
  </si>
  <si>
    <t>HS2-00002QSM9 - CFA_15_64_Land south side of Boddington Road_Topsoil Stripping Asset</t>
  </si>
  <si>
    <t>HS2-00002QSMA - CFA_15_65_Spella Oexhard_Topsoil Stripping Asset</t>
  </si>
  <si>
    <t>HS2-00002QSMB - CFA_15_30_Spella House_Topsoil Stripping Asset</t>
  </si>
  <si>
    <t>HS2-00002QSPD - CFA_15_30_Spella House_Topsoil Strip Asset_Priority 1</t>
  </si>
  <si>
    <t>HS2-00002PXGR - Boddington Cutting_Unknown Road_Horse Stables Demolition</t>
  </si>
  <si>
    <t>HS2-00002PXKG - Boddington Cutting General Demolition Assets</t>
  </si>
  <si>
    <t>HS2-00002PXM1 - Boddington Cutting General Demolition Assets_Priority 1</t>
  </si>
  <si>
    <t>HS2-00002QSMC - CFA_15_29_Oddfellows Boddington_Topsoil Stripping Asset</t>
  </si>
  <si>
    <t>HS2-00002QSPC - CFA_15_29_Oddfellows Boddington_Topsoil Strip Asset_Priority 1</t>
  </si>
  <si>
    <t>HS2-00002QSMD - CFA_15_31_Glyn Davis Wood_Topsoil Stripping Asset</t>
  </si>
  <si>
    <t>HS2-00002QSPE - CFA_15_31_Glyn Davis Wood_Topsoil Strip Asset_Priority 1</t>
  </si>
  <si>
    <t>HS2-00002QSME - CFA_16_01_Althorp Estate Wormleighton_Topsoil Stripping Asset</t>
  </si>
  <si>
    <t>HS2-00002QSPF - CFA_16_01_Althorp Estate Wormleighton_Topsoil Strip Asset_Priority 1</t>
  </si>
  <si>
    <t>HS2-00002PXKH - Oxford Canal South Embankment General Demolition Assets</t>
  </si>
  <si>
    <t>HS2-00002PXM2 - Oxford Canal South Embankment General Demolition Assets_Priority 1</t>
  </si>
  <si>
    <t>HS2-00002QSMF - CFA_16_02a_Wormleighton Grange Farm_Topsoil Stripping Asset</t>
  </si>
  <si>
    <t>HS2-00002PXGS - Oxford Canal Viaduct_Field_Barn Demolition</t>
  </si>
  <si>
    <t>HS2-00002PXGT - Oxford Canal North Embankment_Canal Bridge Demolition</t>
  </si>
  <si>
    <t>HS2-00002PXKJ - Oxford Canal Viaduct General Demolition Assets</t>
  </si>
  <si>
    <t>HS2-00002PXKK - Oxford Canal North EmbankmentGeneral Demolition Assets</t>
  </si>
  <si>
    <t>HS2-00002QSMG - CFA_16_02_Lower New House Farm_Topsoil Stripping Asset</t>
  </si>
  <si>
    <t>HS2-00002PXGU - Oxford Canal North Embankment_Church Farm_Barn Demolition</t>
  </si>
  <si>
    <t>HS2-00002QSMH - CFA_16_04_Lower Radbourne Grounds Farm_Topsoil Stripping Asset</t>
  </si>
  <si>
    <t>HS2-00002QSLP - CFA_15_66_Topsoil Stripping Asset</t>
  </si>
  <si>
    <t>SC DATS 233 Chipping Warden Green Tunnel and Associated Assets</t>
  </si>
  <si>
    <t>HS2-00002QSLQ - CFA_15_67_Barn Owl Cottage_Topsoil Stripping Asset</t>
  </si>
  <si>
    <t>HS2-00002QSLR - CFA_15_17a_Beeches Farm RIFT Airsoft The Bungalow Calves Close_Topsoil Stripping Asset</t>
  </si>
  <si>
    <t>HS2-00002PXKA - Chipping Warden Green Tunnel General Demolition Assets</t>
  </si>
  <si>
    <t>HS2-00002PXGL - Chipping Warden Green Tunnel_Culworth Road_The Bungalow Residences Demolition</t>
  </si>
  <si>
    <t>HS2-00002QSLS - CFA_15_16a_Warden Farms (including Trafford Bridge Farm)_Topsoil Stripping Asset</t>
  </si>
  <si>
    <t>HS2-00002QSLT - CFA_15_17b_Topsoil Stripping Asset</t>
  </si>
  <si>
    <t>HS2-00002QSLU - CFA_15_55_Old Coach House_Topsoil Stripping Asset</t>
  </si>
  <si>
    <t>HS2-00002QSLV - CFA_15_16c_Land east of Byfield Road_Topsoil Stripping Asset</t>
  </si>
  <si>
    <t>HS2-00002PXGM - Chipping Warden Green Tunnel_A361_Residence Demolition</t>
  </si>
  <si>
    <t>HS2-00002QSLW - CFA_15_52_RAMAK British Car Auction_Topsoil Stripping Asset</t>
  </si>
  <si>
    <t>HS2-00002QSLX - CFA_15_18_Appletree Farm_Topsoil Stripping Asset</t>
  </si>
  <si>
    <t>HS2-00002QSP6 - CFA_15_18_Appletree Farm_Topsoil Strip Asset_Priority 1</t>
  </si>
  <si>
    <t>HS2-00002QSLY - CFA_15_19_Manor Farm_Topsoil Stripping Asset</t>
  </si>
  <si>
    <t>HS2-00002QSP7 - CFA_15_19_Manor Farm_Topsoil Strip Asset_Priority 1</t>
  </si>
  <si>
    <t>HS2-00002PXJY - Thorpe Mandeville Embankment General Demolition Assets</t>
  </si>
  <si>
    <t>SC DATS 230 to 232 Thorpe Mandeville Embankment to Edgcote Cutting</t>
  </si>
  <si>
    <t>HS2-00002PXJZ - Lower Thorpe Viaduct General Demolition Assets</t>
  </si>
  <si>
    <t>HS2-00002QSLF - CFA_15_10_Lower Thorpe Farm_Topsoil Stripping Asset</t>
  </si>
  <si>
    <t>HS2-00002QSLG - CFA_15_68_Manor Brook House_Topsoil Stripping Asset</t>
  </si>
  <si>
    <t>HS2-00002PXGH - Lower Thorpe South Embankment_Banbury Lane_Residences Demolition</t>
  </si>
  <si>
    <t>HS2-00002PXK0 - Lower Thorpe South Embankment General Demolition Assets</t>
  </si>
  <si>
    <t>HS2-00002QSLH - CFA_15_60_Twin Oaks_Topsoil Stripping Asset</t>
  </si>
  <si>
    <t>HS2-00002PXGJ - Lower Thorpe South Embankment_Banbury Lane_Livestock Shelter Demolition</t>
  </si>
  <si>
    <t>HS2-00002PXK1 - Lower Thorpe South Cutting General Demolition Assets</t>
  </si>
  <si>
    <t>HS2-00002PXK2 - Lower Thorpe North Embankment General Demolition Assets</t>
  </si>
  <si>
    <t>HS2-00002QSLJ - CFA_15_12_Park Farm_Topsoil Stripping Asset</t>
  </si>
  <si>
    <t>HS2-00002QSLK - CFA_15_13_Culworth Grounds Farm_Topsoil Stripping Asset</t>
  </si>
  <si>
    <t>HS2-00002PXK3 - Lower Thorpe North Cutting General Demolition Assets</t>
  </si>
  <si>
    <t>HS2-00002QSLL - CFA_15_14_West Hill Farm_Topsoil Stripping Asset</t>
  </si>
  <si>
    <t>HS2-00002PXK4 - Culworth Embankment General Demolition Assets</t>
  </si>
  <si>
    <t>HS2-00002PXLY - Culworth Embankment General Demolition Assets_Priority 1</t>
  </si>
  <si>
    <t>HS2-00002PXK5 - Culworth Cutting General Demolition Assets</t>
  </si>
  <si>
    <t>HS2-00002PXK6 - Edgcote South Embankment General Demolition Assets</t>
  </si>
  <si>
    <t>HS2-00002PXLZ - Edgcote South Embankment General Demolition Assets_Priority 1</t>
  </si>
  <si>
    <t>HS2-00002PXK7 - Edgcote Viaduct General Demolition Assets</t>
  </si>
  <si>
    <t>HS2-00002QSLM - CFA_15_15_Edgcote Estate_Topsoil Stripping Asset</t>
  </si>
  <si>
    <t>HS2-00002QSLN - CFA_15_16b_Culworth Mill_Topsoil Stripping Asset</t>
  </si>
  <si>
    <t>HS2-00002PXK8 - Edgcote North Embankment General Demolition Assets</t>
  </si>
  <si>
    <t>HS2-00002PXK9 - Edgcote Cutting General Demolition Assets</t>
  </si>
  <si>
    <t>HS2-00002PXGK - Chipping Warden Green Tunnel_Culworth Road_Blackgrounds Barn Demolition</t>
  </si>
  <si>
    <t>HS2-00002QSQN - CFA_15_05_Greatworth hall_Topsoil Strip Asset_Priority 2</t>
  </si>
  <si>
    <t>SC DATS 229 Greatworth North Embankment to Thorpe Mandeville Cutting</t>
  </si>
  <si>
    <t>HS2-00002PXLX - Greatworth North Embankment General Demolition Assets_Priority 1</t>
  </si>
  <si>
    <t>HS2-00002PXJW - Greatworth North Cutting General Demolition Assets</t>
  </si>
  <si>
    <t>HS2-00002PXJX - Greatworth Green Tunnel General Demolition Assets</t>
  </si>
  <si>
    <t>HS2-00002PXML - Greatworth Green Tunnel General Demolition Assets _Priority 2</t>
  </si>
  <si>
    <t>HS2-00002QSL8 - CFA_15_51_Greatworth Park_Topsoil Stripping Asset</t>
  </si>
  <si>
    <t>HS2-00002QSQR - CFA_15_51_Greatworth Park_Topsoil Strip Asset_Priority 2</t>
  </si>
  <si>
    <t>HS2-00002QSL9 - CFA_15_57_Greatworth Park-RAF Station_Topsoil Stripping Asset</t>
  </si>
  <si>
    <t>HS2-00002QSQS - CFA_15_57_Greatworth Park-RAF Station_Topsoil Strip Asset_Priority 2</t>
  </si>
  <si>
    <t>HS2-00002QSLA - CFA_15_59_MP Motorsports_Topsoil Stripping Asset</t>
  </si>
  <si>
    <t>HS2-00002QSQT - CFA_15_59_MP Motorsports_Topsoil Strip Asset_Priority 2</t>
  </si>
  <si>
    <t>HS2-00002PXGF - Greatworth Green Tunnel_B4525_Greatworth Park_Residences Demolition</t>
  </si>
  <si>
    <t>HS2-00002QSLB - CFA_15_06_Whitmans Farm_Topsoil Stripping Asset</t>
  </si>
  <si>
    <t>HS2-00002QSQP - CFA_15_06_Whitmans Farm_Topsoil Strip Asset_Priority 2</t>
  </si>
  <si>
    <t>HS2-00002QSLC - CFA_15_07_Marston St Lawrence Estate _Topsoil Stripping Asset</t>
  </si>
  <si>
    <t>HS2-00002QSQQ - CFA_15_07_Marston St Lawrence Estate _Topsoil Strip Asset_Priority 2</t>
  </si>
  <si>
    <t>HS2-00002PXGG - Greatworth Green Tunnel_B4525_Dean Barn_Barn Demolition</t>
  </si>
  <si>
    <t>HS2-00002QSLD - CFA_15_56_Fern Hill Farms_Topsoil Stripping Asset</t>
  </si>
  <si>
    <t>HS2-00002QSQV - CFA_15_56_Fern Hill Farms_Topsoil Strip Asset_Priority 2</t>
  </si>
  <si>
    <t>HS2-00002QSLE - CFA_15_09_Magpie Farm-Manor Farm_Topsoil Stripping Asset</t>
  </si>
  <si>
    <t>HS2-00002QSQU - CFA_15_09_Magpie Farm-Manor Farm_Topsoil Strip Asset_Priority 2</t>
  </si>
  <si>
    <t>HS2-00002QSQW - CFA_15_10_Lower Thorpe Farm_Topsoil Strip Asset_Priority 2</t>
  </si>
  <si>
    <t>HS2-00002PXLV - Turweston Cutting General Demolition Assets _Priority 1</t>
  </si>
  <si>
    <t>SC DATS 225 to 228 Turweston Embankment to Greatworth South Cutting</t>
  </si>
  <si>
    <t>HS2-00002QSKN - CFA_14_15_Parkside_Topsoil Stripping Asset</t>
  </si>
  <si>
    <t>HS2-00002PXG9 - Turweston Embankment_Turweston Village_Residence Demolition</t>
  </si>
  <si>
    <t>HS2-00002PXGA - Turweston Embankment_Ballabeg Stables_Residence Demolition</t>
  </si>
  <si>
    <t>HS2-00002QSKP - CFA_14_64_Turweston Parish Council Playing Fields_Topsoil Stripping Asset</t>
  </si>
  <si>
    <t>HS2-00002PXGB - Turweston Embankment_Turweston Village_Barn Demolition</t>
  </si>
  <si>
    <t>HS2-00002QSKS - CFA_14_61_Turweston Mill_Topsoil Stripping Asset</t>
  </si>
  <si>
    <t>HS2-00002PXJL - Turweston Embankment General Demolition Assets</t>
  </si>
  <si>
    <t>HS2-00002QSKT - CFA_14_54_Foot Versions Cottages_Topsoil Stripping Asset</t>
  </si>
  <si>
    <t>HS2-00002PXJM - Turweston Viaduct General Demolition Assets</t>
  </si>
  <si>
    <t>HS2-00002PXJN - Helmdon Embankment General Demolition Assets</t>
  </si>
  <si>
    <t>HS2-00002QSKU - CFA_14_16_Manor Farm (Whitfield)_Topsoil Stripping Asset</t>
  </si>
  <si>
    <t>HS2-00002QSP0 - CFA_14_16_Manor Farm (Whitfield)_Topsoil Strip Asset_Priority 1</t>
  </si>
  <si>
    <t>HS2-00002QSKV - CFA_14_04_The Bungalow_Topsoil Stripping Asset</t>
  </si>
  <si>
    <t>HS2-00002PXJP - Brackley South Cutting General Demolition Assets</t>
  </si>
  <si>
    <t>HS2-00002PXLW - Brackley South Cutting General Demolition Assets_Priority 1</t>
  </si>
  <si>
    <t>HS2-00002QSKW - CFA_14_52_BP OIL_Topsoil Stripping Asset</t>
  </si>
  <si>
    <t>HS2-00002QSKX - CFA_14_17_Illets Farm _Topsoil Stripping Asset</t>
  </si>
  <si>
    <t>HS2-00002QSKY - CFA_14_76_Sundale_Topsoil Stripping Asset</t>
  </si>
  <si>
    <t>HS2-00002QSP1 - CFA_14_17_Illets Farm _Topsoil Strip Asset_Priority 1</t>
  </si>
  <si>
    <t>HS2-00002QSP3 - CFA_14_76_Sundale_Topsoil Strip Asset_Priority 1</t>
  </si>
  <si>
    <t>HS2-00002PXGC - Brackley South Cutting_A43_Iletts Farm Residence Demolition</t>
  </si>
  <si>
    <t>HS2-00002PXGD - Brackley South Cutting_A43_Iletts Farm Barns Demolition</t>
  </si>
  <si>
    <t>HS2-00002QSKZ - CFA_14_18_Radstone Manor_Topsoil Stripping Asset</t>
  </si>
  <si>
    <t>HS2-00002QSP2 - CFA_14_18_Radstone Manor_Topsoil Strip Asset_Priority 1</t>
  </si>
  <si>
    <t>HS2-00002QSL0 - CFA_14_12_Hall Farm_Topsoil Stripping Asset</t>
  </si>
  <si>
    <t>HS2-00002PXGE - Brackley South Cutting_Footbridge Demolition</t>
  </si>
  <si>
    <t>HS2-00002QSL1 - CFA_14_62_1 Radstone Cottage Paxhall Farm_Topsoil Stripping Asset</t>
  </si>
  <si>
    <t>HS2-00002PXJQ - Brackley Embankment General Demolition Assets</t>
  </si>
  <si>
    <t>HS2-00002PXJR - Brackley North Cutting General Demolition Assets</t>
  </si>
  <si>
    <t>HS2-00002PXJS - Greatworth South Embankment General Demolition Assets</t>
  </si>
  <si>
    <t>HS2-00002PXJT - Greatworth South Cutting General Demolition Assets</t>
  </si>
  <si>
    <t>HS2-00002QSL2 - CFA_15_01_Halse Grange Farm_Topsoil Stripping Asset</t>
  </si>
  <si>
    <t>HS2-00002QSL3 - CFA_15_02_Falcutt Hall_Topsoil Stripping Asset</t>
  </si>
  <si>
    <t>HS2-00002QSL4 - CFA_15_05_Greatworth hall_Topsoil Stripping Asset</t>
  </si>
  <si>
    <t>HS2-00002QSL5 - CFA_14_77_Versions Farm_Topsoil Stripping Asset</t>
  </si>
  <si>
    <t>HS2-00002QSL6 - CFA_14_13_Topsoil Stripping Asset</t>
  </si>
  <si>
    <t>HS2-00002QSL7 - CFA_15_58_Sewage Water Treatment_Topsoil Stripping Asset</t>
  </si>
  <si>
    <t>HS2-00002QSP4 - CFA_14_77_Versions Farm_Topsoil Strip Asset_Priority 1</t>
  </si>
  <si>
    <t>HS2-00002PXJV - Greatworth North Embankment General Demolition Assets</t>
  </si>
  <si>
    <t>HS2-00002QSQD - CFA_14_05_Tibbetts Farm and Mill Farm_Topsoil Strip Asset_Priority 2</t>
  </si>
  <si>
    <t>SC DATS 223 to 224 Mixbury Embankment to Turweston Cutting</t>
  </si>
  <si>
    <t>HS2-00002PXJE - Mixbury Embankment General Demolition Assets</t>
  </si>
  <si>
    <t>HS2-00002PXJF - Mixbury Cutting General Demolition Assets</t>
  </si>
  <si>
    <t>HS2-00002PXJG - Westbury Embankment General Demolition Assets</t>
  </si>
  <si>
    <t>HS2-00002PXJH - Westbury Viaduct General Demolition Assets</t>
  </si>
  <si>
    <t>HS2-00002QSKA - CFA_14_06_Mill Farm_Topsoil Stripping Asset</t>
  </si>
  <si>
    <t>HS2-00002QSKB - CFA_14_65_ Westbury Parish Council_Topsoil Stripping Asset</t>
  </si>
  <si>
    <t>HS2-00002QSKC - CFA_14_63_Greenfinches_Topsoil Stripping Asset</t>
  </si>
  <si>
    <t>HS2-00002PXJJ - Grovehill Embankment General Demolition Assets</t>
  </si>
  <si>
    <t>HS2-00002PXMJ - Grovehill Embankment General Demolition Assets _Priority 2</t>
  </si>
  <si>
    <t>HS2-00002PXJK - Turweston Cutting General Demolition Assets</t>
  </si>
  <si>
    <t>HS2-00002PXMK - Turweston Cutting General Demolition Assets _Priority 2</t>
  </si>
  <si>
    <t>HS2-00002QSKD - CFA_14_55_Gibson and Duffy (Grovehill Barn-NEXT TO 14-8)_Topsoil Stripping Asset</t>
  </si>
  <si>
    <t>HS2-00002QSQH - CFA_14_55_Gibson and Duffy (Grovehill Barn-NEXT TO 14-8)_Topsoil Strip Asset_Priority 2</t>
  </si>
  <si>
    <t>HS2-00002QSKE - CFA_14_59_Land on the A422_Topsoil Stripping Asset</t>
  </si>
  <si>
    <t>HS2-00002QSKF - CFA_14_08_Grovehill Farm_Topsoil Stripping Asset</t>
  </si>
  <si>
    <t>HS2-00002QSQE - CFA_14_08_Grovehill Farm_Topsoil Strip Asset_Priority 2</t>
  </si>
  <si>
    <t>HS2-00002QSKG - CFA_14_09_Oatleys Farm _Topsoil Stripping Asset</t>
  </si>
  <si>
    <t>HS2-00002QSKH - CFA_14_19_Old Rectory_Topsoil Stripping Asset</t>
  </si>
  <si>
    <t>HS2-00002QSQF - CFA_14_09_Oatleys Farm _Topsoil Strip Asset_Priority 2</t>
  </si>
  <si>
    <t>HS2-00002QSKJ - CFA_14_10_Glebe Farm (Turweston)_Topsoil Stripping Asset</t>
  </si>
  <si>
    <t>HS2-00002QSQG - CFA_14_10_Glebe Farm (Turweston)_Topsoil Strip Asset_Priority 2</t>
  </si>
  <si>
    <t>HS2-00002QSKK - CFA_14_03_Oatleys Hall_Topsoil Stripping Asset</t>
  </si>
  <si>
    <t>HS2-00002QSQJ - CFA_14_03_Oatleys Hall_Topsoil Strip Asset_Priority 2</t>
  </si>
  <si>
    <t>HS2-00002QSKL - CFA_14_68_Ballabeg Stables_Topsoil Stripping Asset</t>
  </si>
  <si>
    <t>HS2-00002QSQM - CFA_14_68_Ballabeg Stables_Topsoil Strip Asset_Priority 2</t>
  </si>
  <si>
    <t>HS2-00002QSKM - CFA_14_11_Turweston Glebe_Topsoil Stripping Asset</t>
  </si>
  <si>
    <t>HS2-00002QSQK - CFA_14_11_Turweston Glebe_Topsoil Strip Asset_Priority 2</t>
  </si>
  <si>
    <t>HS2-00002QSQL - CFA_14_15_Parkside_Topsoil Strip Asset_Priority 2</t>
  </si>
  <si>
    <t>HS2-00002QSKQ - CFA_14_14_Turweston Fields_Topsoil Stripping Asset</t>
  </si>
  <si>
    <t>HS2-00002QSKR - CFA_14_78_Turweston Manor_Topsoil Stripping Asset</t>
  </si>
  <si>
    <t>HS2-00002PXLH - Twyford Embankment General Demolition Assets _Priority 1</t>
  </si>
  <si>
    <t>SC DATS 219 to 222 Twyford Viaduct to Barton To Mixbury Cutting</t>
  </si>
  <si>
    <t>HS2-00002PXLJ - Twyford Viaduct General Demolition Assets _Priority 1</t>
  </si>
  <si>
    <t>HS2-00002PXFL - Twyford Cutting_Disused Railway Bridge 1 Demolition</t>
  </si>
  <si>
    <t>HS2-00002PXLK - Cowley Embankment General Demolition Assets _Priority 1</t>
  </si>
  <si>
    <t>HS2-00002QSJ9 - CFA_13_06_Clewley Lodge Farm_Topsoil Stripping Asset</t>
  </si>
  <si>
    <t>HS2-00002QSQA - CFA_13_06_Clewley Lodge Farm_Topsoil Strip Asset_Priority 2</t>
  </si>
  <si>
    <t>HS2-00002QSJA - CFA_13_08_Cowley Farm_Topsoil Stripping Asset</t>
  </si>
  <si>
    <t>HS2-00002QSQC - CFA_13_08_Cowley Farm_Topsoil Strip Asset_Priority 2</t>
  </si>
  <si>
    <t>HS2-00002PXFM - Twyford Cutting_Disused Railway Overbridge 1_Demolition</t>
  </si>
  <si>
    <t>HS2-00002PXJ2 - Twyford Cutting General Demolition Assets</t>
  </si>
  <si>
    <t>HS2-00002PXLL - Twyford Cutting General Demolition Assets _Priority 1</t>
  </si>
  <si>
    <t>HS2-00002QSJB - CFA_13_07_Charndon Grounds Farm_Topsoil Stripping Asset</t>
  </si>
  <si>
    <t>HS2-00002QSQB - CFA_13_07_Charndon Grounds Farm_Topsoil Strip Asset_Priority 2</t>
  </si>
  <si>
    <t>HS2-00002PXFN - Twyford Cutting_Disused Railway Overbridge 2_Demolition</t>
  </si>
  <si>
    <t>HS2-00002QSJC - CFA_13_09_Casemore Farm_Topsoil Stripping Asset</t>
  </si>
  <si>
    <t>HS2-00002QSJD - CFA_13_10_Grange Farm_Topsoil Stripping Asset</t>
  </si>
  <si>
    <t>HS2-00002PXJ3 - Godington East Embankment General Demolition Assets</t>
  </si>
  <si>
    <t>HS2-00002PXLM - Godington East Embankment General Demolition Assets_Priority 1</t>
  </si>
  <si>
    <t>HS2-00002PXJ5 - Godington East Viaduct General Demolition Assets</t>
  </si>
  <si>
    <t>HS2-00002PXLN - Godington East Viaduct General Demolition Assets_Priority 1</t>
  </si>
  <si>
    <t>HS2-00002PXFP - Twyford Cutting_Disused Railway Bridge 2_Demolition</t>
  </si>
  <si>
    <t>HS2-00002PXJ6 - Godington West Embankment General Demolition Assets</t>
  </si>
  <si>
    <t>HS2-00002PXLP - Godington West Embankment General Demolition Assets_Priority 1</t>
  </si>
  <si>
    <t>HS2-00002QSJE - CFA_13_11_Moat farm_Topsoil Stripping Asset</t>
  </si>
  <si>
    <t>HS2-00002PXFQ - Twyford Cutting_Disused Railway Bridge 3_Demolition</t>
  </si>
  <si>
    <t>HS2-00002PXJ7 - Godington West Viaduct General Demolition Assets</t>
  </si>
  <si>
    <t>HS2-00002PXLQ - Godington West Viaduct General Demolition Assets_Priority 1</t>
  </si>
  <si>
    <t>HS2-00002PXJ8 - Chetwode Embankment General Demolition Assets</t>
  </si>
  <si>
    <t>HS2-00002PXLR - Chetwode Embankment General Demolition Assets_Priority 1</t>
  </si>
  <si>
    <t>HS2-00002PXFR - Twyford Cutting_Disused Railway Bridge 4_Demolition</t>
  </si>
  <si>
    <t>HS2-00002PXFS - Twyford Cutting_Disused Railway Bridge 5_Demolition</t>
  </si>
  <si>
    <t>HS2-00002PXJA - Chetwode Cutting General Demolition Assets</t>
  </si>
  <si>
    <t>HS2-00002PXLS - Chetwode Cutting General Demolition Assets_Priority 1</t>
  </si>
  <si>
    <t>HS2-00002QSJF - CFA_13_53_Rosehill Farm_Topsoil Stripping Asset</t>
  </si>
  <si>
    <t>HS2-00002PXFT - Godington East Embankment_RoseHill Farm_Residence Demolition</t>
  </si>
  <si>
    <t>HS2-00002QSJG - CFA_13_58_Rosehill Cottage_Topsoil Stripping Asset</t>
  </si>
  <si>
    <t>HS2-00002PXFU - Godington East Embankment_Sunflower Farm Cottage_Residence Demolition</t>
  </si>
  <si>
    <t>HS2-00002QSJH - CFA_13_72_Sunflower Farm Cottage_Topsoil Stripping Asset</t>
  </si>
  <si>
    <t>HS2-00002PXFV - Godington East Embankment_The Green_Residence Demolition</t>
  </si>
  <si>
    <t>HS2-00002PXFW - Chetwode Cutting_Disused Railway Overbridge 1 Demolition</t>
  </si>
  <si>
    <t>HS2-00002QSJJ - CFA_13_12_Chetwode manor including Manthorne Farm and Boundary Farm_Topsoil Stripping Asset</t>
  </si>
  <si>
    <t>HS2-00002QSJK - CFA_13_73_Sunflower Farm_Topsoil Stripping Asset</t>
  </si>
  <si>
    <t>HS2-00002PXFX - Chetwode Cutting_Manthorn Farm_Barns Demolition</t>
  </si>
  <si>
    <t>HS2-00002QSJL - CFA_13_70_The Hermitage_Topsoil Stripping Asset</t>
  </si>
  <si>
    <t>HS2-00002PXFY - Chetwode Cutting_Disused Railway Overbridge 2 Demolition</t>
  </si>
  <si>
    <t>HS2-00002QSJM - CFA_13_13_Barton Hill Farm_Topsoil Stripping Asset</t>
  </si>
  <si>
    <t>HS2-00002PXJC - Barton Hartshorn Embankment General Demolition Assets</t>
  </si>
  <si>
    <t>HS2-00002PXLT - Barton Hartshorn Embankment General Demolition Assets_Priority 1</t>
  </si>
  <si>
    <t>HS2-00002QSJN - CFA_13_20_New Manor Farm_Topsoil Stripping Asset</t>
  </si>
  <si>
    <t>HS2-00002PXFZ - Barton Hartshorn Embankment_Barn Demolition</t>
  </si>
  <si>
    <t>HS2-00002QSJP - CFA_13_15_Barton Farm_Topsoil Stripping Asset</t>
  </si>
  <si>
    <t>HS2-00002PXJD - Barton to Mixbury Cutting General Demolition Assets</t>
  </si>
  <si>
    <t>HS2-00002PXLU - Barton to Mixbury Cutting General Demolition Assets_Priority 1</t>
  </si>
  <si>
    <t>HS2-00002PXMH - Barton to Mixbury Cutting General Demolition Assets _Priority 2</t>
  </si>
  <si>
    <t>HS2-00002QSJQ - CFA_13_14_Barton Grounds Farm_Topsoil Stripping Asset</t>
  </si>
  <si>
    <t>HS2-00002PXG0 - Barton to Mixbury Cutting_Disused Railway Bridge 1 Demolition</t>
  </si>
  <si>
    <t>HS2-00002QSJR - CFA_13_52_Twyford fields at CH 82000_Topsoil Stripping Asset</t>
  </si>
  <si>
    <t>HS2-00002QSJS - CFA_14_57_Shelswell Inn_Topsoil Stripping Asset</t>
  </si>
  <si>
    <t>HS2-00002QSJT - CFA_13_57_Barley Fields Farmhouse Newton Purcell MK18 _Topsoil Stripping Asset</t>
  </si>
  <si>
    <t>HS2-00002PXG1 - Barton to Mixbury Cutting_A4421_Residence Demolition</t>
  </si>
  <si>
    <t>HS2-00002PXG2 - Barton to Mixbury Cutting_A4421_Disused Railway Bridge 2 Demolition</t>
  </si>
  <si>
    <t>HS2-00002QSJU - CFA_14_01_Manor Farm_Topsoil Stripping Asset</t>
  </si>
  <si>
    <t>HS2-00002QSJV - CFA_14_73_Station House_Topsoil Stripping Asset</t>
  </si>
  <si>
    <t>HS2-00002QSJW - CFA_14_69_Topsoil Stripping Asset</t>
  </si>
  <si>
    <t>HS2-00002QSJX - CFA_14_60_Finmore Station Newton Purcell_Topsoil Stripping Asset</t>
  </si>
  <si>
    <t>HS2-00002QSJY - CFA_13_54_Boundary Farm_Topsoil Stripping Asset</t>
  </si>
  <si>
    <t>HS2-00002QSJZ - CFA_14_02_Shelswell Estate_(Ten Widmore Farm)_Topsoil Stripping Asset</t>
  </si>
  <si>
    <t>HS2-00002QSNW - CFA_14_02_Shelswell Estate (Ten Widmore Farm)_Topsoil Strip Asset_Priority 1</t>
  </si>
  <si>
    <t>HS2-00002QSK0 - CFA_14_53_Finmere Quarry_Topsoil Stripping Asset</t>
  </si>
  <si>
    <t>HS2-00002QSNX - CFA_14_53_Finmere Quarry_Topsoil Strip Asset_Priority 1</t>
  </si>
  <si>
    <t>HS2-00002QSK1 - CFA_14_56_Hill Leys_Topsoil Stripping Asset</t>
  </si>
  <si>
    <t>HS2-00002QSP5 - CFA_14_56_Hill Leys_Topsoil Strip Asset_Priority 1</t>
  </si>
  <si>
    <t>HS2-00002PXG3 - Barton to Mixbury Cutting_Widmore Farm_Field Barn Demolition</t>
  </si>
  <si>
    <t>HS2-00002QSK2 - CFA_14_70_Warren Farmhouse_Topsoil Stripping Asset</t>
  </si>
  <si>
    <t>HS2-00002QSNY - CFA_14_70_Warren Farmhouse_Topsoil Strip Asset_Priority 1</t>
  </si>
  <si>
    <t>HS2-00002QSK3 - CFA_14_72_Ashley Stables_Topsoil Stripping Asset</t>
  </si>
  <si>
    <t>HS2-00002QSNZ - CFA_14_72_Ashley Stables_Topsoil Strip Asset_Priority 1</t>
  </si>
  <si>
    <t>HS2-00002PXG4 - Barton to Mixbury Cutting_A421_Livestock Shelter Demolition</t>
  </si>
  <si>
    <t>HS2-00002QSK4 - CFA_14_71_Land at Warren Farmhouse_Topsoil Stripping Asset</t>
  </si>
  <si>
    <t>HS2-00002QSK5 - CFA_14_58_Warren Farm_Topsoil Stripping Asset</t>
  </si>
  <si>
    <t>HS2-00002QSK6 - CFA_14_75_Orchard Barn Land and Stables_Topsoil Stripping Asset</t>
  </si>
  <si>
    <t>HS2-00002QSK7 - CFA_14_74_4 Warren Farm Cottages_Topsoil Stripping Asset</t>
  </si>
  <si>
    <t>HS2-00002PXG5 - Barton to Mixbury Cutting_A421_The Oaks Horse Stables Demolition</t>
  </si>
  <si>
    <t>HS2-00002PXG6 - Barton to Mixbury Cutting_A421_Warren Farm Horse Stables Demolition</t>
  </si>
  <si>
    <t>HS2-00002QSK8 - CFA_14_67_Oaks Farm_Topsoil Stripping Asset</t>
  </si>
  <si>
    <t>HS2-00002QSK9 - CFA_14_05_Tibbetts Farm and Mill Farm_Topsoil Stripping Asset</t>
  </si>
  <si>
    <t>HS2-00002PXG7 - Barton to Mixbury Cutting_Church Lane_Tibbets Farm Barns Demolition</t>
  </si>
  <si>
    <t>HS2-00002PXG8 - Barton to Mixbury Cutting_Highways Bridge Demolition</t>
  </si>
  <si>
    <t>HS2-00002QSHL - CFA_13_60_FCC_Topsoil Stripping Asset</t>
  </si>
  <si>
    <t>SC DATS 215 to 218 Calvert Cutting inc Twyford Embankment and IMD</t>
  </si>
  <si>
    <t>HS2-00002PXHX - Calvert Cutting General Demolition Assets</t>
  </si>
  <si>
    <t>HS2-00002PXLF - Calvert Cutting General Demolition Assets_Priority 1</t>
  </si>
  <si>
    <t>HS2-00002PXMG - Calvert Cutting General Demolition Assets_Priority 2</t>
  </si>
  <si>
    <t>HS2-00002PXF6 - Calvert Cutting_Calvert Railway Station_Workshop Unit Demolition</t>
  </si>
  <si>
    <t>HS2-00002QSHM - CFA_13_62_Topsoil Stripping Asset</t>
  </si>
  <si>
    <t>HS2-00002PXF7 - Calvert Cutting_FCC Environment Property Demolition</t>
  </si>
  <si>
    <t>HS2-00002QSHN - CFA_13_66_Topsoil Stripping Asset</t>
  </si>
  <si>
    <t>HS2-00002PXF8 - Calvert Cutting_Brackley Ln_Residences Demolition</t>
  </si>
  <si>
    <t>HS2-00002QSHP - CFA_13_64_13 Brackley Lane_Topsoil Stripping Asset</t>
  </si>
  <si>
    <t>HS2-00002QSHQ - CFA_13_71_Topsoil Stripping Asset</t>
  </si>
  <si>
    <t>HS2-00002QSHR - CFA_13_65_Topsoil Stripping Asset</t>
  </si>
  <si>
    <t>HS2-00002PXF9 - Calvert Cutting_School Hill_Barn Demolition</t>
  </si>
  <si>
    <t>HS2-00002QSHS - CFA_13_63_12B Beackley Lane_Topsoil Stripping Asset</t>
  </si>
  <si>
    <t>HS2-00002PXFA - Calvert Cutting_School Hill Road_Railway Overbridge Bridge Demolition</t>
  </si>
  <si>
    <t>HS2-00002PXFB - Calvert Cutting_Calvert Lakeside_Residences Demolition</t>
  </si>
  <si>
    <t>HS2-00002QSHT - CFA_13_02_Portway Greatmoor and Shepherds Furze_Topsoil Stripping Asset</t>
  </si>
  <si>
    <t>HS2-00002QSQ5 - CFA_13_02_Portway Greatmoor and Shepherds Furze_Topsoil Strip Asset_Priority 2</t>
  </si>
  <si>
    <t>HS2-00002QSHU - CFA_13_61_Greatmoor Sailing Club_Topsoil Stripping Asset</t>
  </si>
  <si>
    <t>HS2-00002PXFC - Calvert Cutting_Addison Road_Railway Overbridge Demolition</t>
  </si>
  <si>
    <t>HS2-00002QSHV - CFA_13_17_Rose Hill Farm Steeple Claydon_Topsoil Stripping Asset</t>
  </si>
  <si>
    <t>HS2-00002QSQY - CFA_13_17_Rose Hill Farm Steeple Claydon_Topsoil Strip Asset_Priority 2</t>
  </si>
  <si>
    <t>HS2-00002PXFD - Calvert Cutting_Shepherds Furze Farm Demolition</t>
  </si>
  <si>
    <t>HS2-00002PXHY - Calvert Infrastructure Maintenance Depot General Demolition Assets</t>
  </si>
  <si>
    <t>HS2-00002PXLG - Calvert Infrastructure Maintenance Depot General Demolition Assets _Priority 1</t>
  </si>
  <si>
    <t>HS2-00002QSHW - CFA_13_56_Poors Piece_Topsoil Stripping Asset</t>
  </si>
  <si>
    <t>HS2-00002QSHX - CFA_13_67_Topsoil Stripping Asset</t>
  </si>
  <si>
    <t>HS2-00002QSHY - CFA_13_68_Topsoil Stripping Asset</t>
  </si>
  <si>
    <t>HS2-00002QSHZ - CFA_13_69_Topsoil Stripping Asset</t>
  </si>
  <si>
    <t>HS2-00002QSQZ - CFA_13_56_Poors Piece_Topsoil Strip Asset_Priority 2</t>
  </si>
  <si>
    <t>HS2-00002QSR0 - CFA_13_69_Topsoil Strip Asset_Priority 2</t>
  </si>
  <si>
    <t>HS2-00002PXFE - Calvert Cutting_Substation Property Demolition</t>
  </si>
  <si>
    <t>HS2-00002PXFF - Calvert Cutting_Calvert Jubilee Nature Reserve Road Bridge Demolition</t>
  </si>
  <si>
    <t>HS2-00002QSJ0 - CFA_13_03b_ Stone Court Farm_Topsoil Stripping Asset</t>
  </si>
  <si>
    <t>HS2-00002QSJ1 - CFA_13_03a_Elm Farm_Topsoil Stripping Asset</t>
  </si>
  <si>
    <t>HS2-00002QSQX - CFA_13_03a_Elm Farm_Topsoil Strip Asset_Priority 2</t>
  </si>
  <si>
    <t>HS2-00002QSJ2 - CFA_13_04_Lake Farm_Topsoil Stripping Asset</t>
  </si>
  <si>
    <t>HS2-00002QSJ3 - CFA_13_51_Briarhill Farm Steeple Claydon MK18 2EP_Topsoil Stripping Asset</t>
  </si>
  <si>
    <t>HS2-00002PXFG - Calvert Cutting_Large Barn Demolition</t>
  </si>
  <si>
    <t>HS2-00002QSJ4 - CFA_13_03c_The Green_Topsoil Stripping Asset</t>
  </si>
  <si>
    <t>HS2-00002PXFH - Calvert Cutting_Disused Railway Overbridge Demolition</t>
  </si>
  <si>
    <t>HS2-00002QSJ5 - CFA_13_55_Meadow View_Topsoil Stripping Asset</t>
  </si>
  <si>
    <t>HS2-00002QSQ8 - CFA_13_55_Meadow View_Topsoil Strip Asset_Priority 2</t>
  </si>
  <si>
    <t>HS2-00002QSJ6 - CFA_13_59_7 Stars Cottage (north of Calvert)_Topsoil Stripping Asset</t>
  </si>
  <si>
    <t>HS2-00002QSQ9 - CFA_13_59_7 Stars Cottage (north of Calvert)_Topsoil Strip Asset_Priority 2</t>
  </si>
  <si>
    <t>HS2-00002PXHZ - Twyford Embankment General Demolition Assets</t>
  </si>
  <si>
    <t>HS2-00002QSJ7 - CFA_13_19_Three Bridge Mill_Topsoil Stripping Asset</t>
  </si>
  <si>
    <t>HS2-00002QSQ7 - CFA_13_19_Three Bridge Mill_Topsoil Strip Asset_Priority 2</t>
  </si>
  <si>
    <t>HS2-00002PXFJ - Calvert Cutting_Farm Building Recycling Enclosure Demolition</t>
  </si>
  <si>
    <t>HS2-00002PXFK - Twyford Embankment_Disused Railway Overbridge Demolition</t>
  </si>
  <si>
    <t>HS2-00002QSJ8 - CFA_13_05_Home Farm_Topsoil Stripping Asset</t>
  </si>
  <si>
    <t>HS2-00002QSQ6 - CFA_13_05_Home Farm_Topsoil Strip Asset_Priority 2</t>
  </si>
  <si>
    <t>HS2-00002PXJ0 - Twyford Viaduct General Demolition Assets</t>
  </si>
  <si>
    <t>HS2-00002PXJ1 - Cowley Embankment General Demolition Assets</t>
  </si>
  <si>
    <t>HS2-00002PXHS - Quainton South Embankment General Demolition Assets</t>
  </si>
  <si>
    <t>SC DATS 213 to 214 Quainton Cutting to Grendon Underwood Embankment</t>
  </si>
  <si>
    <t>HS2-00002QSH1 - CFA_12_57_Land at Station Road_Topsoil Stripping Asset</t>
  </si>
  <si>
    <t>HS2-00002QSH3 - CFA_12_64_Crossroads Farm_Topsoil Stripping Asset</t>
  </si>
  <si>
    <t>HS2-00002QSH5 - CFA_12_55_Land at Station Road_Topsoil Stripping Asset</t>
  </si>
  <si>
    <t>HS2-00002QSH7 - CFA_12_53_Cowle_Topsoil Stripping Asset</t>
  </si>
  <si>
    <t>HS2-00002QSH9 - CFA_12_52_Land at Station Road_Topsoil Stripping Asset</t>
  </si>
  <si>
    <t>HS2-00002QSHA - CFA_12_08_Fieldside Farm Quainton_Topsoil Stripping Asset</t>
  </si>
  <si>
    <t>HS2-00002PXEW - Quainton Cutting_Livestock Shelter Demolition</t>
  </si>
  <si>
    <t>HS2-00002PXHT - Quainton Cutting General Demolition Assets</t>
  </si>
  <si>
    <t>HS2-00002PXLC - Quainton Cutting General Demolition Assets_Priority 1</t>
  </si>
  <si>
    <t>HS2-00002PXEX - Quainton Cutting_Railway Overbridge 1 Demolition</t>
  </si>
  <si>
    <t>HS2-00002PXEY - Quainton Cutting_ The Lodge_Residence Demolition</t>
  </si>
  <si>
    <t>HS2-00002PXHU - Doddershall Embankment General Demolition Assets</t>
  </si>
  <si>
    <t>HS2-00002QSHC - CFA_12_10_Doddershall Estate_Topsoil Stripping Asset</t>
  </si>
  <si>
    <t>HS2-00002QSHD - CFA_12_11_Hill farm_Topsoil Stripping Asset</t>
  </si>
  <si>
    <t>HS2-00002PXEZ - Quainton Cutting_Farm_Barn Demolition</t>
  </si>
  <si>
    <t>HS2-00002PXF0 - Quainton Cutting_Railway Underbridge 1 Demolition</t>
  </si>
  <si>
    <t>HS2-00002PXHV - Woodlands Cutting General Demolition Assets</t>
  </si>
  <si>
    <t>HS2-00002QSHE - CFA_12_56_Dry Leys Farm_Topsoil Stripping Asset</t>
  </si>
  <si>
    <t>HS2-00002PXF1 - Quainton Cutting_Railway Overbridge 2 Demolition</t>
  </si>
  <si>
    <t>HS2-00002QSHF - CFA_12_51_BBOWT _Topsoil Stripping Asset</t>
  </si>
  <si>
    <t>HS2-00002QSHG - CFA_12_63_Woodlands Farm_Topsoil Stripping Asset</t>
  </si>
  <si>
    <t>HS2-00002PXHW - Grendon Underwood Embankment General Demolition Assets</t>
  </si>
  <si>
    <t>HS2-00002PXLD - Grendon Underwood Embankment General Demolition Assets _Priority 1</t>
  </si>
  <si>
    <t>HS2-00002PXF2 - Quainton Cutting_Railway Underbridge 2 Demolition</t>
  </si>
  <si>
    <t>HS2-00002QSHH - CFA_12_61_Woodland and pond at Edgecott Road Quainton Aylesbury HP22 4DE_Topsoil Stripping Asset</t>
  </si>
  <si>
    <t>HS2-00002QSHJ - CFA_12_14_Oak Tree Farm_Topsoil Stripping Asset</t>
  </si>
  <si>
    <t>HS2-00002QSHK - CFA_13_01_Claydon Estate_Topsoil Stripping Asset</t>
  </si>
  <si>
    <t>HS2-00002PXF3 - Quainton Cutting_Road OverbridgeDemolition</t>
  </si>
  <si>
    <t>HS2-00002PXF4 - Quainton Cutting_FCC Enviroment Pathway Bridge Demolition</t>
  </si>
  <si>
    <t>HS2-00002PXF5 - Quainton Cutting_Railway Underbridge 3 Demolition</t>
  </si>
  <si>
    <t>HS2-00002PXHJ - Thame Valley South Embankment General Demolition Assets</t>
  </si>
  <si>
    <t>SC DATS 209 to 212 Thame Valley Viaduct to Quainton South Embankment</t>
  </si>
  <si>
    <t>HS2-00002PXHK - Thame Valley Viaduct General Demolition Assets</t>
  </si>
  <si>
    <t>HS2-00002QSGS - CFA_11_10_Putlowes Farm_Topsoil Stripping Asset</t>
  </si>
  <si>
    <t>HS2-00002PXHL - Thame Valley North Embankment General Demolition Assets</t>
  </si>
  <si>
    <t>HS2-00002PXHM - Putlowes Cutting General Demolition Assets</t>
  </si>
  <si>
    <t>HS2-00002PXME - Putlowes Cutting General Demolition Assets _Priority 2</t>
  </si>
  <si>
    <t>HS2-00002PXHN - Bicester Road Embankment General Demolition Assets</t>
  </si>
  <si>
    <t>HS2-00002PXMF - Bicester Road Embankment General Demolition Assets _Priority 2</t>
  </si>
  <si>
    <t>HS2-00002QSGT - CFA_11_11_Fleet Marston Farm_Topsoil Stripping Asset</t>
  </si>
  <si>
    <t>HS2-00002QSGU - CFA_12_02_Waddesdon Estate Lower Blackgrove Farm_Topsoil Stripping Asset</t>
  </si>
  <si>
    <t>HS2-00002QSGV - CFA_12_01_Lower Cranwell Farm_Topsoil Stripping Asset</t>
  </si>
  <si>
    <t>HS2-00002PXHP - Waddesdon South Cutting General Demolition Assets</t>
  </si>
  <si>
    <t>HS2-00002QSGW - CFA_12_60_Bolchers Place _Topsoil Stripping Asset</t>
  </si>
  <si>
    <t>HS2-00002QSGX - CFA_12_65_Topsoil Stripping Asset</t>
  </si>
  <si>
    <t>HS2-00002QSGY - CFA_12_04_Glebe Farm_Topsoil Stripping Asset</t>
  </si>
  <si>
    <t>HS2-00002PXHQ - Waddesdon Embankment General Demolition Assets</t>
  </si>
  <si>
    <t>HS2-00002QSGZ - CFA_12_16_Littleton Middle Farm Manor_Topsoil Stripping Asset</t>
  </si>
  <si>
    <t>HS2-00002PXHR - Waddesdon North Cutting General Demolition Assets</t>
  </si>
  <si>
    <t>HS2-00002QSH0 - CFA_12_05_Needles Farm_Topsoil Stripping Asset</t>
  </si>
  <si>
    <t>HS2-00002PXEU - Thame Valley North Embankment_Station Road_Railway Overbridge Demolition</t>
  </si>
  <si>
    <t>HS2-00002PXEV - Thame Valley North Embankment_Railway Overbridge Demolition</t>
  </si>
  <si>
    <t>HS2-00002QSH2 - CFA_12_66_Topsoil Stripping Asset</t>
  </si>
  <si>
    <t>HS2-00002QSH4 - CFA_12_58_Buckinghamshire Railway Centre_Topsoil Stripping Asset</t>
  </si>
  <si>
    <t>HS2-00002QSH6 - CFA_12_54_Faccenda Foods Limited_Topsoil Stripping Asset</t>
  </si>
  <si>
    <t>HS2-00002QSH8 - CFA_12_09_Upper South Farm_Topsoil Stripping Asset</t>
  </si>
  <si>
    <t>HS2-00002QSHB - CFA_12_09a_Topsoil Stripping Asset</t>
  </si>
  <si>
    <t>HS2-00002PXL8 - Stoke Mandeville South Embankment General Demolition Assets _Priority 1</t>
  </si>
  <si>
    <t>SC DATS 205 to 209 Aylesbury South Cutting to Whaddon Hill Cutting</t>
  </si>
  <si>
    <t>HS2-00002QSFY - CFA_11_58_Topsoil Stripping Asset</t>
  </si>
  <si>
    <t>HS2-00002QSFZ - CFA_11_61_Mill House Farm_Topsoil Stripping Asset</t>
  </si>
  <si>
    <t>HS2-00002QSG0 - CFA_11_12_Bucks Goat Centre_Topsoil Stripping Asset</t>
  </si>
  <si>
    <t>HS2-00002PXEF - Wendover Green Tunnel_Old Risborough Road_Barn Demolition</t>
  </si>
  <si>
    <t>HS2-00002QSG1 - CFA_10_68_Topsoil Stripping Asset</t>
  </si>
  <si>
    <t>HS2-00002QSG2 - CFA_10_70_Topsoil Stripping Asset</t>
  </si>
  <si>
    <t>HS2-00002QSG3 - CFA_10_53_The Paddock_Topsoil Stripping Asset</t>
  </si>
  <si>
    <t>HS2-00002QSG4 - CFA_11_64_Whitethorn Farm_Topsoil Stripping Asset</t>
  </si>
  <si>
    <t>HS2-00002QSG5 - CFA_11_62_Whitethorn Medi Clinic_Topsoil Stripping Asset</t>
  </si>
  <si>
    <t>HS2-00002QSG6 - CFA_11_63_Topsoil Stripping Asset</t>
  </si>
  <si>
    <t>HS2-00002QSG7 - CFA_11_67_Whitethorn Close Management_Topsoil Stripping Asset</t>
  </si>
  <si>
    <t>HS2-00002QSG8 - CFA_11_68_Topsoil Stripping Asset</t>
  </si>
  <si>
    <t>HS2-00002PXEG - Wendover Green Tunnel_Old Risborough Road_Whitethorn Farm Demolition</t>
  </si>
  <si>
    <t>HS2-00002QSG9 - CFA_11_65_5 Whitethorn Close_Topsoil Stripping Asset</t>
  </si>
  <si>
    <t>HS2-00002QSGA - CFA_11_60_4 Whitethorn Close_Topsoil Stripping Asset</t>
  </si>
  <si>
    <t>HS2-00002PXEH - Wendover Green Tunnel_Old Risborough Road_Residence Demolition</t>
  </si>
  <si>
    <t>HS2-00002QSGB - CFA_11_71_Topsoil Stripping Asset</t>
  </si>
  <si>
    <t>HS2-00002PXH8 - Aylesbury South Cutting General Demolition Assets</t>
  </si>
  <si>
    <t>HS2-00002PXLA - Aylesbury South Cutting General Demolition Assets_Priority 1</t>
  </si>
  <si>
    <t>HS2-00002QSE2 - Aylesbury South Cutting General Demolition Assets_Priority 2</t>
  </si>
  <si>
    <t>HS2-00002QSGC - CFA_11_51_Dodds Farm_Topsoil Stripping Asset</t>
  </si>
  <si>
    <t>HS2-00002QSGD - CFA_11_04_Marsh Mill Hill Farm_Topsoil Stripping Asset</t>
  </si>
  <si>
    <t>HS2-00002QSPZ - CFA_11_04_Marsh Mill Hill Farm_Topsoil Strip Asset_Priority 2</t>
  </si>
  <si>
    <t>HS2-00002QSGE - CFA_11_56_Leslie Wells Patrick Sweeney_Topsoil Stripping Asset</t>
  </si>
  <si>
    <t>HS2-00002QSGF - CFA_11_06_Moat farm_Topsoil Stripping Asset</t>
  </si>
  <si>
    <t>HS2-00002QSQ0 - CFA_11_06_Moat farm_Topsoil Strip Asset_Priority 2</t>
  </si>
  <si>
    <t>HS2-00002QSGG - CFA_11_72_Topsoil Stripping Asset</t>
  </si>
  <si>
    <t>HS2-00002QSGH - CFA_11_73_Topsoil Stripping Asset</t>
  </si>
  <si>
    <t>HS2-00002QSGJ - CFA_11_74_Topsoil Stripping Asset</t>
  </si>
  <si>
    <t>HS2-00002QSGK - CFA_11_07_Standalls Farm_Topsoil Stripping Asset</t>
  </si>
  <si>
    <t>HS2-00002QSQ1 - CFA_11_07_Standalls Farm_Topsoil Strip Asset_Priority 2</t>
  </si>
  <si>
    <t>HS2-00002QSGL - CFA_11_75_Topsoil Stripping Asset</t>
  </si>
  <si>
    <t>HS2-00002QSQ3 - CFA_11_75_Topsoil Strip Asset_Priority 2</t>
  </si>
  <si>
    <t>HS2-00002QSGM - CFA_11_76_Topsoil Stripping Asset</t>
  </si>
  <si>
    <t>HS2-00002QSQ4 - CFA_11_76_Topsoil Strip Asset_Priority 2</t>
  </si>
  <si>
    <t>HS2-00002PXHA - Aylesbury Embankment General Demolition Assets</t>
  </si>
  <si>
    <t>HS2-00002QSE3 - Aylesbury Embankment General Demolition Assets_Priority 2</t>
  </si>
  <si>
    <t>HS2-00002QSGN - CFA_11_08_Aylesbuty Golf Course _Topsoil Stripping Asset</t>
  </si>
  <si>
    <t>HS2-00002QSQ2 - CFA_11_08_Aylesbuty Golf Course _Topsoil Strip Asset_Priority 2</t>
  </si>
  <si>
    <t>HS2-00002PXEJ - Aylesbury South Cutting_Ellen Road_Housing Estate Residences Demolition</t>
  </si>
  <si>
    <t>HS2-00002PXHC - Aylesbury North Cutting General Demolition Assets</t>
  </si>
  <si>
    <t>HS2-00002PXLB - Aylesbury North Cutting General Demolition Assets_Priority 1</t>
  </si>
  <si>
    <t>HS2-00002PXMD - Aylesbury North Cutting General Demolition Assets_Priority 2</t>
  </si>
  <si>
    <t>HS2-00002QSGP - CFA_11_66_Park House_Topsoil Stripping Asset</t>
  </si>
  <si>
    <t>HS2-00002QSGQ - CFA_11_77_Hartwell Cottage_Topsoil Stripping Asset</t>
  </si>
  <si>
    <t>HS2-00002PXEK - Aylesbury South Cutting_Oxford Road_Residence 1 Demolition</t>
  </si>
  <si>
    <t>HS2-00002PXEL - Aylesbury South Cutting_Oxford Road_Residence 2 Demolition</t>
  </si>
  <si>
    <t>HS2-00002QSGR - CFA_11_69_Glebe House_Topsoil Stripping Asset</t>
  </si>
  <si>
    <t>HS2-00002PXEM - Aylesbury South Cutting_Oxford Road_Glebe House Demolition</t>
  </si>
  <si>
    <t>HS2-00002PXEN - Aylesbury South Cutting_Oxford Road_Residence 3 Demolition</t>
  </si>
  <si>
    <t>HS2-00002PXHE - Oxford Road Embankment General Demolition Assets</t>
  </si>
  <si>
    <t>HS2-00002PXEP - Aylesbury South Cutting_Andrews Way_Fairford Lays Football BuildingDemolition</t>
  </si>
  <si>
    <t>HS2-00002PXEQ - Aylesbury South Cutting_Andrews Way_Recreation Building 1 Demolition</t>
  </si>
  <si>
    <t>HS2-00002PXER - Aylesbury South Cutting_Andrews Way_Recreation Building 2 Demolition</t>
  </si>
  <si>
    <t>HS2-00002PXHG - Whaddon Hill Cutting General Demolition Assets</t>
  </si>
  <si>
    <t>HS2-00002PXES - Aylesbury South Cutting_Whaddon Hill Farm_Residence Demolition</t>
  </si>
  <si>
    <t>HS2-00002PXET - Aylesbury South Cutting_ Whaddon Hill Farm_Barn Demolition</t>
  </si>
  <si>
    <t>HS2-00002QSNC - CFA_10_52_Land at Bacombe Lane_Topsoil Strip Asset_Priority 1</t>
  </si>
  <si>
    <t>SC DATS 203 to 204 Wendover Green Tunnel to Stoke Mandeville South Embankment</t>
  </si>
  <si>
    <t>HS2-00002PXH5 - Wendover Green Tunnel General Demolition Assets</t>
  </si>
  <si>
    <t>HS2-00002PXL6 - Wendover Green Tunnel General Demolition Assets_Priority 1</t>
  </si>
  <si>
    <t>HS2-00002PXEC - Wendover Green Tunnel_Ellesborough Road_Residences Demolition</t>
  </si>
  <si>
    <t>HS2-00002PXED - Wendover Green Tunnel_Wendover Cricket Club Demolition</t>
  </si>
  <si>
    <t>HS2-00002PXH6 - Wendover North Cutting General Demolition Assets</t>
  </si>
  <si>
    <t>HS2-00002PXL7 - Wendover North Cutting General Demolition Assets_Priority 1</t>
  </si>
  <si>
    <t>HS2-00002QSFK - CFA_10_16_Springfield Farm LTD_Topsoil Stripping Asset</t>
  </si>
  <si>
    <t>HS2-00002QSNR - CFA_10_16_Springfield Farm LTD_Topsoil Strip Asset_Priority 1</t>
  </si>
  <si>
    <t>HS2-00002QSR2 - CFA_10_16_Springfield Farm LTD_Topsoil Strip Asset_Priority 2</t>
  </si>
  <si>
    <t>HS2-00002QSFL - CFA_10_09b_Bank Farm_Topsoil Stripping Asset</t>
  </si>
  <si>
    <t>HS2-00002QSNA - CFA_10_09b_Bank Farm_Topsoil Strip Asset_Priority 1</t>
  </si>
  <si>
    <t>HS2-00002QSFM - CFA_10_12_Wellwick Farm_Topsoil Stripping Asset</t>
  </si>
  <si>
    <t>HS2-00002QSNB - CFA_10_12_Wellwick Farm_Topsoil Strip Asset_Priority 1</t>
  </si>
  <si>
    <t>HS2-00002QSFN - CFA_10_79_Topsoil Stripping Asset</t>
  </si>
  <si>
    <t>HS2-00002QSNP - CFA_10_79_Topsoil Strip Asset_Priority 1</t>
  </si>
  <si>
    <t>HS2-00002QSFP - CFA_10_80_Topsoil Stripping Asset</t>
  </si>
  <si>
    <t>HS2-00002QSNU - CFA_10_80_Topsoil Strip Asset_Priority 1</t>
  </si>
  <si>
    <t>HS2-00002QSR5 - CFA_10_80_Topsoil Strip Asset_Priority 2</t>
  </si>
  <si>
    <t>HS2-00002QSFQ - CFA_10_55_Land at Nash Lee Ln Aylesbury HP17 0TQ_Topsoil Stripping Asset</t>
  </si>
  <si>
    <t>HS2-00002QSNS - CFA_10_55_Land at Nash Lee Ln Aylesbury HP17 0TQ_Topsoil Strip Asset_Priority 1</t>
  </si>
  <si>
    <t>HS2-00002QSR3 - CFA_10_55_Land at Nash Lee Ln Aylesbury HP17 0TQ_Topsoil Strip Asset_Priority 2</t>
  </si>
  <si>
    <t>HS2-00002QSFR - CFA_10_81_Topsoil Stripping Asset</t>
  </si>
  <si>
    <t>HS2-00002QSNV - CFA_10_81_Topsoil Strip Asset_Priority 1</t>
  </si>
  <si>
    <t>HS2-00002QSR6 - CFA_10_81_Topsoil Strip Asset_Priority 2</t>
  </si>
  <si>
    <t>HS2-00002QSFS - CFA_10_59_Topsoil Stripping Asset</t>
  </si>
  <si>
    <t>HS2-00002QSNT - CFA_10_59_Topsoil Strip Asset_Priority 1</t>
  </si>
  <si>
    <t>HS2-00002QSR4 - CFA_10_59_Topsoil Strip Asset_Priority 2</t>
  </si>
  <si>
    <t>HS2-00002PXEE - Wendover Green Tunnel_Nash Lee Road_Residence Demolition</t>
  </si>
  <si>
    <t>HS2-00002PXH7 - Stoke Mandeville South Embankment General Demolition Assets</t>
  </si>
  <si>
    <t>HS2-00002QSE1 - Stoke Mandeville South Embankment General Demolition Assets_Priority 2</t>
  </si>
  <si>
    <t>HS2-00002QSFT - CFA_10_14_Nash Lees Farm _Topsoil Stripping Asset</t>
  </si>
  <si>
    <t>HS2-00002QSNQ - CFA_10_14_Nash Lees Farm _Topsoil Strip Asset_Priority 1</t>
  </si>
  <si>
    <t>HS2-00002QSR1 - CFA_10_14_Nash Lees Farm _Topsoil Strip Asset_Priority 2</t>
  </si>
  <si>
    <t>HS2-00002QSFU - CFA_11_13_Red House Farm_Topsoil Stripping Asset</t>
  </si>
  <si>
    <t>HS2-00002QSR7 - CFA_11_13_Red House Farm_Topsoil Strip Asset_Priority 2</t>
  </si>
  <si>
    <t>HS2-00002QSFV - CFA_11_01_Stoke House_Topsoil Stripping Asset</t>
  </si>
  <si>
    <t>HS2-00002QSPY - CFA_11_01_Stoke House_Topsoil Strip Asset_Priority 2</t>
  </si>
  <si>
    <t>HS2-00002QSFW - CFA_11_59_Topsoil Stripping Asset</t>
  </si>
  <si>
    <t>HS2-00002QSRA - CFA_11_59_Topsoil Strip Asset_Priority 2</t>
  </si>
  <si>
    <t>HS2-00002QSFX - CFA_11_53_St Marys Church_Topsoil Stripping Asset</t>
  </si>
  <si>
    <t>HS2-00002QSR9 - CFA_11_53_St Marys Church_Topsoil Strip Asset_Priority 2</t>
  </si>
  <si>
    <t>HS2-00002QSRB - CFA_11_61_Mill House Farm_Topsoil Strip Asset_Priority 2</t>
  </si>
  <si>
    <t>HS2-00002QSR8 - CFA_11_12_Bucks Goat Centre_Topsoil Strip Asset_Priority 2</t>
  </si>
  <si>
    <t>HS2-00002PXGX - South Heath Cutting General Demolition Assets</t>
  </si>
  <si>
    <t>SC DATS 201 to 202 South Heath Cutting to Small Dean North Embankment</t>
  </si>
  <si>
    <t>HS2-00002PXL2 - South Heath Cutting General Demolition Assets _Priority 1</t>
  </si>
  <si>
    <t>HS2-00002PXM6 - South Heath Cutting General Demolition Assets _Priority 2</t>
  </si>
  <si>
    <t>HS2-00002QSEE - CFA_09_10_Park Farm_Topsoil Stripping Asset</t>
  </si>
  <si>
    <t>HS2-00002QSPG - CFA_09_10_Park Farm_Topsoil Strip Asset_Priority 2</t>
  </si>
  <si>
    <t>HS2-00002PXE8 - South Heath Cutting_Potter Row_Mulberry Hall and Residences Demolition</t>
  </si>
  <si>
    <t>HS2-00002QSEN - CFA_10_01_Hunts Green Farm_Topsoil Stripping Asset</t>
  </si>
  <si>
    <t>HS2-00002QSPH - CFA_10_01_Hunts Green Farm_Topsoil Strip Asset_Priority 2</t>
  </si>
  <si>
    <t>HS2-00002QSEP - CFA_10_02_Strawberry Hill Farm_Topsoil Stripping Asset</t>
  </si>
  <si>
    <t>HS2-00002QSPK - CFA_10_02_Strawberry Hill Farm_Topsoil Strip Asset_Priority 2</t>
  </si>
  <si>
    <t>HS2-00002QSEQ - CFA_10_61_Tree Copse_Topsoil Stripping Asset</t>
  </si>
  <si>
    <t>HS2-00002QSER - CFA_10_03_Durham Farm_Topsoil Stripping Asset</t>
  </si>
  <si>
    <t>HS2-00002PXGY - Wendover Dean South Embankment General Demolition Assets</t>
  </si>
  <si>
    <t>HS2-00002PXL3 - Wendover Dean South EmbankmentGeneral Demolition Assets_Priority 1</t>
  </si>
  <si>
    <t>HS2-00002PXM7 - Wendover Dean South Embankment General Demolition Assets_Priority 2</t>
  </si>
  <si>
    <t>HS2-00002PXGZ - Wendover Dean Viaduct General Demolition Assets</t>
  </si>
  <si>
    <t>HS2-00002PXL4 - Wendover Dean Viaduct General Demolition Assets_Priority 1</t>
  </si>
  <si>
    <t>HS2-00002PXM8 - Wendover Dean Viaduct General Demolition Assets_Priority 2</t>
  </si>
  <si>
    <t>HS2-00002PXE9 - South Heath Cutting_Bowood Lane_Durham Farm Demolition</t>
  </si>
  <si>
    <t>HS2-00002QSES - CFA_10_05_ Upper Wendover Dean Farm _Topsoil Stripping Asset</t>
  </si>
  <si>
    <t>HS2-00002PXH0 - Wendover Dean North Embankment General Demolition Assets</t>
  </si>
  <si>
    <t>HS2-00002PXL5 - Wendover Dean North EmbankmentGeneral Demolition Assets_Priority 1</t>
  </si>
  <si>
    <t>HS2-00002PXM9 - Wendover Dean North Embankment General Demolition Assets_Priority 2</t>
  </si>
  <si>
    <t>HS2-00002PXH1 - Rocky Lane Cutting General Demolition Assets</t>
  </si>
  <si>
    <t>HS2-00002QSET - CFA_10_08_Boswells Farm_Topsoil Stripping Asset</t>
  </si>
  <si>
    <t>HS2-00002QSPL - CFA_10_08_Boswells Farm_Topsoil Strip Asset_Priority 2</t>
  </si>
  <si>
    <t>HS2-00002QSEU - CFA_10_63_Hartley Farm_Topsoil Stripping Asset</t>
  </si>
  <si>
    <t>HS2-00002PXH2 - Small Dean South Embankment General Demolition Assets</t>
  </si>
  <si>
    <t>HS2-00002PXMA - Small Dean South Embankment General Demolition Assets _Priority 2</t>
  </si>
  <si>
    <t>HS2-00002QSEV - CFA_10_62_TBC_Topsoil Stripping Asset</t>
  </si>
  <si>
    <t>HS2-00002QSPR - CFA_10_62_TBC_Topsoil Strip Asset_Priority 2</t>
  </si>
  <si>
    <t>HS2-00002QSEW - CFA_10_65_Rocketer_Topsoil Stripping Asset</t>
  </si>
  <si>
    <t>HS2-00002QSPS - CFA_10_65_Rocketer_Topsoil Strip Asset_Priority 2</t>
  </si>
  <si>
    <t>HS2-00002QSEY - CFA_10_64_The Laurels_Topsoil Stripping Asset</t>
  </si>
  <si>
    <t>HS2-00002QSEZ - CFA_10_51_Chiltern Milion London Road Wendover HP22 6PN_Topsoil Stripping Asset</t>
  </si>
  <si>
    <t>HS2-00002QSPQ - CFA_10_51_Chiltern Milion London Road Wendover HP22 6PN_Topsoil Strip Asset_Priority 2</t>
  </si>
  <si>
    <t>HS2-00002QSF0 - CFA_10_08a_Road Barn Farm_Topsoil Stripping Asset</t>
  </si>
  <si>
    <t>HS2-00002QSPM - CFA_10_08a_Road Barn Farm_Topsoil Strip Asset_Priority 2</t>
  </si>
  <si>
    <t>HS2-00002QSF1 - CFA_10_67_Topsoil Stripping Asset</t>
  </si>
  <si>
    <t>HS2-00002QSPU - CFA_10_67_Topsoil Strip Asset_Priority 2</t>
  </si>
  <si>
    <t>HS2-00002PXEA - South Heath Cutting_Road Barn Farm_Residence Demolition</t>
  </si>
  <si>
    <t>HS2-00002PXH3 - Small Dean Viaduct General Demolition Assets</t>
  </si>
  <si>
    <t>HS2-00002PXMB - Small Dean Viaduct General Demolition Assets _Priority 2</t>
  </si>
  <si>
    <t>HS2-00002PXEB - South Heath Cutting_Railway Overbridge Demolition</t>
  </si>
  <si>
    <t>HS2-00002QSF2 - CFA_10_66_Verges_Topsoil Stripping Asset</t>
  </si>
  <si>
    <t>HS2-00002QSPT - CFA_10_66_Verges_Topsoil Strip Asset_Priority 2</t>
  </si>
  <si>
    <t>HS2-00002QSF3 - CFA_10_69_Topsoil Stripping Asset</t>
  </si>
  <si>
    <t>HS2-00002QSPV - CFA_10_69_Topsoil Strip Asset_Priority 2</t>
  </si>
  <si>
    <t>HS2-00002PXH4 - Small Dean North Embankment General Demolition Assets</t>
  </si>
  <si>
    <t>HS2-00002PXMC - Small Dean North Embankment General Demolition Assets _Priority 2</t>
  </si>
  <si>
    <t>HS2-00002QSF4 - CFA_10_11_Smalldean Farm_Topsoil Stripping Asset</t>
  </si>
  <si>
    <t>HS2-00002QSPP - CFA_10_11_Smalldean Farm_Topsoil Strip Asset_Priority 2</t>
  </si>
  <si>
    <t>HS2-00002QSF5 - CFA_10_71_Topsoil Stripping Asset</t>
  </si>
  <si>
    <t>HS2-00002QSPX - CFA_10_71_Topsoil Strip Asset_Priority 2</t>
  </si>
  <si>
    <t>HS2-00002QSF6 - CFA_10_10_Grove Farm_Topsoil Stripping Asset</t>
  </si>
  <si>
    <t>HS2-00002QSPN - CFA_10_10_Grove Farm_Topsoil Strip Asset_Priority 2</t>
  </si>
  <si>
    <t>HS2-00002QSF7 - CFA_10_52_Land at Bacombe Lane_Topsoil Stripping Asset</t>
  </si>
  <si>
    <t>HS2-00002QSPW - CFA_10_52_Land at Bacombe Lane_Topsoil Strip Asset_Priority 2</t>
  </si>
  <si>
    <t>HS2-000037YM0 - Archaeological Recording at Aylesbury Park Golf Course</t>
  </si>
  <si>
    <t>PXA - Routewide PXA (Post Excavation Assessment)</t>
  </si>
  <si>
    <t>HS2-00002CT42 - CSO-02-3106T</t>
  </si>
  <si>
    <t>PE 0003 - Routewide Information Package</t>
  </si>
  <si>
    <t>HS2-00002BVP2 - C23-059-0006</t>
  </si>
  <si>
    <t>HS2-000001406 - Lower Hartwell No. 3 Culvert</t>
  </si>
  <si>
    <t>HS2-00002TUPR - CSO-02-1230P</t>
  </si>
  <si>
    <t>HS2-00002NNJ0 - FCC Sheephouse Wood Highway Access</t>
  </si>
  <si>
    <t>HS2-00002TTR5 - CSO-03-3111P</t>
  </si>
  <si>
    <t>HS2-000020CFY - CSO-03-1300</t>
  </si>
  <si>
    <t>HS2-00002TTR4 - Charndon Lodge UB PS Substation</t>
  </si>
  <si>
    <t>HS2-00002FE9L - C23-097-0001</t>
  </si>
  <si>
    <t>HS2-00002PW6A - C23-097-0001T</t>
  </si>
  <si>
    <t>HS2-00002VZUJ - C23-107-0001</t>
  </si>
  <si>
    <t>HS2-0000245ZL - CSO-04-6112</t>
  </si>
  <si>
    <t>HS2-000020CJB - CSO-04-3112</t>
  </si>
  <si>
    <t>HS2-000020CJC - CSO-04-6106</t>
  </si>
  <si>
    <t>HS2-00002FEA2 - C23-108-0001</t>
  </si>
  <si>
    <t>HS2-00002VZUG - C23-108-0002</t>
  </si>
  <si>
    <t>HS2-00002VZUH - C23-108-0003</t>
  </si>
  <si>
    <t>HS2-0000245ZW - CSO-04-6122</t>
  </si>
  <si>
    <t>HS2-0000245ZX - CSO-04-6123</t>
  </si>
  <si>
    <t>HS2-00002UU9M - C23-126-0001</t>
  </si>
  <si>
    <t>HS2-00002UU9N - C23-126-0001A</t>
  </si>
  <si>
    <t>HS2-00002XP3R - EWM32 SWM033 Canal-Boddington Canal Feeder</t>
  </si>
  <si>
    <t>HS2-00002XP3S - EWM33 SWM032 Canal-Boddington Canal Feeder</t>
  </si>
  <si>
    <t>HS2-00002XP3T - EWM34 SWM034 Canal-Oxford Canal</t>
  </si>
  <si>
    <t>HS2-00002XP3U - EWM35 SWM035 Canal-Oxford Canal</t>
  </si>
  <si>
    <t>HS2-00002XP3V - EWM318 SWM040 Pond-Cottisford Pond</t>
  </si>
  <si>
    <t>HS2-00002XP3W - EWM321 SWM038 Pond-Shelswell South</t>
  </si>
  <si>
    <t>HS2-00002XP3X - EWM1 SWM001 River-Nash Lee Orchard Watercourses</t>
  </si>
  <si>
    <t>HS2-00002XP3Y - EWM2 SWM002 River-Nash Lee Orchard Watercourses</t>
  </si>
  <si>
    <t>HS2-00002XP3Z - EWM3 SWM003 River-Stoke Brook</t>
  </si>
  <si>
    <t>HS2-00002XP40 - EWM4 SWM004 River-Stoke Brook</t>
  </si>
  <si>
    <t>HS2-00002XP41 - EWM5 SWM005 River-Stoke Brook</t>
  </si>
  <si>
    <t>HS2-00002XP42 - EWM6 SWM007 River-River Thame</t>
  </si>
  <si>
    <t>HS2-00002XP43 - EWM7 SWM006 River-River Thame</t>
  </si>
  <si>
    <t>HS2-00002XP44 - EWM8 SWM008 River-River Ray</t>
  </si>
  <si>
    <t>HS2-00002XP45 - EWM9 SWM009 River-River Ray</t>
  </si>
  <si>
    <t>HS2-00002XP46 - EWM11 SWM010 River-Muxwell Brook</t>
  </si>
  <si>
    <t>HS2-00002XP47 - EWM20 SWM021 River-Great Ouse</t>
  </si>
  <si>
    <t>HS2-00002XP48 - EWM21 SWM020 River-Great Ouse</t>
  </si>
  <si>
    <t>HS2-00002XP49 - EWM22 SWM024 River-Great Ouse</t>
  </si>
  <si>
    <t>HS2-00002XP4A - EWM23 SWM023 River-Great Ouse</t>
  </si>
  <si>
    <t>HS2-00002XP4B - EWM24 SWM022 River-Great Ouse</t>
  </si>
  <si>
    <t>HS2-00002XP4C - EWM28 SWM028 River-Cherwell</t>
  </si>
  <si>
    <t>HS2-00002XP4D - EWM29 SWM029 River-Cherwell</t>
  </si>
  <si>
    <t>HS2-00002XP4E - EWM30 SWM031 River-Highfurlong Brook</t>
  </si>
  <si>
    <t>HS2-00002XP4F - EWM31 SWM030 River-Highfurlong Brook</t>
  </si>
  <si>
    <t>HS2-00002XP4G - EWM291 SWM042 River-River Great Ouse</t>
  </si>
  <si>
    <t>HS2-00002XP4H - EWM10 SWM011 Stream-Muxwell Brook</t>
  </si>
  <si>
    <t>HS2-00002XP4J - EWM12 SWM012 Stream-Calvert</t>
  </si>
  <si>
    <t>HS2-00002XP4K - EWM13 SWM013 Stream-Calvert</t>
  </si>
  <si>
    <t>HS2-00002XP4L - EWM14 SWM015 Stream-Padbury Brook</t>
  </si>
  <si>
    <t>HS2-00002XP4M - EWM15 SWM014 Stream-Padbury Brook</t>
  </si>
  <si>
    <t>HS2-00002XP4N - EWM16 SWM017 Stream-Padbury Brook</t>
  </si>
  <si>
    <t>HS2-00002XP4P - EWM17 SWM016 Stream-Padbury Brook</t>
  </si>
  <si>
    <t>HS2-00002XP4Q - EWM18 SWM019 Stream-Padbury Brook</t>
  </si>
  <si>
    <t>HS2-00002XP4R - EWM19 SWM018 Stream-Padbury Brook</t>
  </si>
  <si>
    <t>HS2-00002XP4S - EWM25 SWM025 Stream-Radstone Brook</t>
  </si>
  <si>
    <t>HS2-00002XP4T - EWM26 SWM026 Stream-Radstone Brook</t>
  </si>
  <si>
    <t>HS2-00002XP4U - EWM27 SWM027 Stream-Cherwell</t>
  </si>
  <si>
    <t>HS2-00002XP4V - EWM36 SWM037 Stream-Itchen</t>
  </si>
  <si>
    <t>HS2-00002XP4W - EWM37 SWM036 Stream-Itchen</t>
  </si>
  <si>
    <t>HS2-00002XP4X - EWM292 SWM043 Stream-Mixbury stream</t>
  </si>
  <si>
    <t>HS2-00002XP4Y - EWM308 SWM041 Stream-Cottisford Stream</t>
  </si>
  <si>
    <t>HS2-00002XP4Z - EWM310 SWM039 Stream-Shelswell North</t>
  </si>
  <si>
    <t>HS2-00002XRJX - Turweston Causeway Temporary Bridges</t>
  </si>
  <si>
    <t>HS2-00002XRJY - Twyford Temporary Bridge</t>
  </si>
  <si>
    <t>HS2-00002XRJZ - Westbury Temporary Bridge</t>
  </si>
  <si>
    <t>HS2-00002XRK0 - A421 Temporary Bridge</t>
  </si>
  <si>
    <t>HS2-00002XRK1 - A422 Temporary Bridge</t>
  </si>
  <si>
    <t>HS2-00002Y0RQ - Steeple Claydon to Twyford (West Street) Temporary Highway Diversion</t>
  </si>
  <si>
    <t>HS2-00002YA8D - Addison Temporary Highway Diversion</t>
  </si>
  <si>
    <t>HS2-00002ZGD0 - CNO-125-013</t>
  </si>
  <si>
    <t>HS2-000030KBB - C23-115-0004</t>
  </si>
  <si>
    <t>HS2-000030KBC - C23-071-0001</t>
  </si>
  <si>
    <t>HS2-000030KBD - C23-071-0002</t>
  </si>
  <si>
    <t>HS2-000030KBE - C23-071-0003</t>
  </si>
  <si>
    <t>HS2-000031GXU - Greatworth Park Bat House</t>
  </si>
  <si>
    <t>HS2-0000325TL - C23-071-0004</t>
  </si>
  <si>
    <t>HS2-0000326GV - C23-080-0001</t>
  </si>
  <si>
    <t>HS2-00002EKZM - Ladbroke Ecological Mitigation Site (F)</t>
  </si>
  <si>
    <t>PE 0001 - EK PEP</t>
  </si>
  <si>
    <t>HS2-000030TCZ - UTX Claydon East Junction</t>
  </si>
  <si>
    <t>HS2-000030TD0 - UTX Claydon Reception East Junction</t>
  </si>
  <si>
    <t>HS2-000030TD1 - UTX Claydon Reception West Junction</t>
  </si>
  <si>
    <t>HS2-000030TD2 - UTX Claydon West Junction</t>
  </si>
  <si>
    <t>HS2-000030TD3 - UTX Claydon Junction</t>
  </si>
  <si>
    <t>HS2-00002TTL1 - Calvert Infrastructure Maintenance Depot Group Monitoring System</t>
  </si>
  <si>
    <t>IM 0004 - Early Works Instrumentation and Monitoring Package 4</t>
  </si>
  <si>
    <t>HS2-00002TTHP - Aylesbury South Cutting Group Monitoring System</t>
  </si>
  <si>
    <t>HS2-00002TTHT - Whaddon Hill Cutting Group Monitoring System</t>
  </si>
  <si>
    <t>HS2-00002TTHW - Thame Valley North Embankment Group Monitoring System</t>
  </si>
  <si>
    <t>HS2-00002TTHX - Putlowes Cutting Group Monitoring System</t>
  </si>
  <si>
    <t>HS2-00002TTJ8 - Twyford Embankment Group Monitoring System</t>
  </si>
  <si>
    <t>HS2-00002TTKT - Ladbroke Grove Cutting Group Monitoring System</t>
  </si>
  <si>
    <t>HS2-00002TTKV - Ladbroke Cutting Group Monitoring System</t>
  </si>
  <si>
    <t>HS2-00002TTJV - Brackley South Cutting Group Monitoring System</t>
  </si>
  <si>
    <t>IM 0003 - Early Works Instrumentation and Monitoring Package 3</t>
  </si>
  <si>
    <t>HS2-00002TTHM - Wendover North Cutting Group Monitoring System</t>
  </si>
  <si>
    <t>IM 0002 - Early Works Instrumentation and Monitoring Package 2</t>
  </si>
  <si>
    <t>HS2-00002TTJH - Chetwode Cutting Group Monitoring System</t>
  </si>
  <si>
    <t>HS2-00002TTKK - Boddington Cutting Group Monitoring System</t>
  </si>
  <si>
    <t>HS2-00002TTHR - Aylesbury North Cutting Group Monitoring System</t>
  </si>
  <si>
    <t>IM 0001 - Early Works Instrumentation and Monitoring Package 1</t>
  </si>
  <si>
    <t>HS2-00002TTHZ - Waddesdon South Cutting Group Monitoring System</t>
  </si>
  <si>
    <t>HS2-00002TTHB - Greatworth Green Tunnel Group Monitoring System</t>
  </si>
  <si>
    <t>HS2-00002TTK2 - Thorpe Mandeville Embankment Group Monitoring System</t>
  </si>
  <si>
    <t>HS2-00002TTKE - Aston le Walls Embankment Group Monitoring System</t>
  </si>
  <si>
    <t>HS2-00002TTKG - Highfurlong Brook Embankment Group Monitoring System</t>
  </si>
  <si>
    <t>HS2-00002CTKS - Mill Pond Embankment Boundary Perimeter Fence Line</t>
  </si>
  <si>
    <t>IDR 239.04 - River Itchen Viaduct Group Full Package</t>
  </si>
  <si>
    <t>HS2-00002CTKT - Mill Pond Embankment Security Fence Line</t>
  </si>
  <si>
    <t>HS2-000001104 - Mill Pond Embankment</t>
  </si>
  <si>
    <t>HS2-00002CTKW - River Itchen Diversion</t>
  </si>
  <si>
    <t>HS2-000001105 - River Itchen Viaduct</t>
  </si>
  <si>
    <t>HS2-00002DVEB - River Itchen Viaduct Planting</t>
  </si>
  <si>
    <t>HS2-000020AVK - Footpath SM24 Diversion</t>
  </si>
  <si>
    <t>HS2-00002BVNU - C3.T.79 Catchment</t>
  </si>
  <si>
    <t>HS2-000001106 - Leamington Road Embankment</t>
  </si>
  <si>
    <t>HS2-00002WUTR - Mill Pond Embankment Planting-East Plot 1</t>
  </si>
  <si>
    <t>HS2-00002WUTT - Mill Pond Embankment Planting-West Plot 1</t>
  </si>
  <si>
    <t>HS2-00002Y03R - C3.L.79 Catchment</t>
  </si>
  <si>
    <t>HS2-000031G3Q - River Itchen Viaduct Bearing Access Stairs</t>
  </si>
  <si>
    <t>HS2-00003A04E - River Itchen Viaduct Group Ditch Crossing 01</t>
  </si>
  <si>
    <t>HS2-00003A04F - River Itchen Viaduct Group Ditch Crossing 02</t>
  </si>
  <si>
    <t>HS2-00003CCK9 - Mill Pond Embankment Landscape Earthworks</t>
  </si>
  <si>
    <t>HS2-00002BVNK - C3.L.78 Catchment</t>
  </si>
  <si>
    <t>IDR 239.02-2 - Southam Cutting Remaining Assets</t>
  </si>
  <si>
    <t>HS2-00002BVNM - Southam Cutting Landscape Earthworks</t>
  </si>
  <si>
    <t>HS2-00002CTKN - C3.T.77 Catchment</t>
  </si>
  <si>
    <t>HS2-00002CTKP - Southam Cutting Boundary Perimeter Fence Line</t>
  </si>
  <si>
    <t>HS2-00002CTKQ - Southam Cutting Security Fence Line</t>
  </si>
  <si>
    <t>HS2-00002TTKX - Southam Cutting Group Monitoring System</t>
  </si>
  <si>
    <t>HS2-000001103 - Southam Cutting</t>
  </si>
  <si>
    <t>HS2-000020P3A - The Fields House Accommodation Access Road</t>
  </si>
  <si>
    <t>HS2-000025B3X - B4451 Kineton Road Realignment</t>
  </si>
  <si>
    <t>HS2-00002C3Z5 - B4451 Kineton Road Drainage System</t>
  </si>
  <si>
    <t>HS2-00002V04H - Southam Cutting Access Stairs 1</t>
  </si>
  <si>
    <t>HS2-00002EKZP - Southam Ecological Mitigation Site (B)</t>
  </si>
  <si>
    <t>HS2-00002EKZQ - Southam Ecological Mitigation Site (C)</t>
  </si>
  <si>
    <t>HS2-000020P3J - Maintenance Access Road to Pond (Off Leamington Road)</t>
  </si>
  <si>
    <t>HS2-00002WUTM - Southam Cutting Planting-East Plot 1</t>
  </si>
  <si>
    <t>HS2-00002WUTN - Southam Cutting Planting-East Plot 2</t>
  </si>
  <si>
    <t>HS2-00002WUTP - Southam Cutting Planting-West Plot 1</t>
  </si>
  <si>
    <t>HS2-00002WUTQ - Southam Cutting Planting-West Plot 2</t>
  </si>
  <si>
    <t>HS2-000030RKU - Southam Cutting Ditch Crossing 1</t>
  </si>
  <si>
    <t>HS2-000030RKV - Leamington Pond Retaining Wall</t>
  </si>
  <si>
    <t>HS2-000031F3K - Southam Cutting Group Utilities Protection Slab</t>
  </si>
  <si>
    <t>HS2-0000367HD - Southam Ecological Mitigation Site (D) (LS129)</t>
  </si>
  <si>
    <t>HS2-000038CDK - Southam Cutting Access Stairs 2</t>
  </si>
  <si>
    <t>HS2-000038CDL - Southam Cutting Access Stairs 3</t>
  </si>
  <si>
    <t>HS2-000038CDN - Southam Cutting Access Stairs 4</t>
  </si>
  <si>
    <t>HS2-000038CDP - Southam Cutting Access Stairs 5</t>
  </si>
  <si>
    <t>HS2-000038CDR - Southam Cutting Ditch Crossing 2</t>
  </si>
  <si>
    <t>HS2-000001466 - B4451 Kineton Road Overbridge</t>
  </si>
  <si>
    <t>IDR 239.02-1 - B4451 Kineton Road Overbridge</t>
  </si>
  <si>
    <t>HS2-000001102 - Southam Embankment</t>
  </si>
  <si>
    <t>IDR 239.01-2 - Southam Embankment Remaining Assets</t>
  </si>
  <si>
    <t>HS2-00002EKZN - Southam Ecological Mitigation Site (A)</t>
  </si>
  <si>
    <t>HS2-00002BVNH - Southam Embankment Landscape Earthworks</t>
  </si>
  <si>
    <t>HS2-00002CTKK - Southam Embankment Boundary Perimeter Fence Line</t>
  </si>
  <si>
    <t>HS2-00002CTKL - Southam Embankment Security Fence Line</t>
  </si>
  <si>
    <t>HS2-00002TTKW - Southam Embankment Group Monitoring System</t>
  </si>
  <si>
    <t>HS2-00002WUTE - Southam Embankment Planting-East Plot 1</t>
  </si>
  <si>
    <t>HS2-00002WUTF - Southam Embankment Planting-East Plot 2</t>
  </si>
  <si>
    <t>HS2-00002WUTJ - Southam Embankment Planting-West Plot 2</t>
  </si>
  <si>
    <t>HS2-00002WUTK - Southam Embankment Planting-West Plot 3</t>
  </si>
  <si>
    <t>HS2-000030RKX - C3.L.76-2 Catchment</t>
  </si>
  <si>
    <t>HS2-000031F3M - Southam Embankment Ditch Crossing 1</t>
  </si>
  <si>
    <t>HS2-000038DM5 - Southam Embankment Ditch Crossing 2</t>
  </si>
  <si>
    <t>HS2-000038DM6 - Southam Embankment Ditch Crossing 3</t>
  </si>
  <si>
    <t>HS2-000001465 - Southam Culvert</t>
  </si>
  <si>
    <t>IDR 239.01-1 - Southam Embankment Culverts</t>
  </si>
  <si>
    <t>HS2-00002PBEG - Southam Flood Plain Culvert 02</t>
  </si>
  <si>
    <t>HS2-00002PBEH - Southam Flood Plain Culvert 03</t>
  </si>
  <si>
    <t>HS2-00002PBEJ - Southam Flood Plain Culvert 04</t>
  </si>
  <si>
    <t>HS2-000001464 - A423 Banbury Road Overbridge</t>
  </si>
  <si>
    <t>IDR 238.03 - A423 Banbury Road Overbridge - EI-318 Advanced Asset</t>
  </si>
  <si>
    <t>HS2-00002CTKB - Windmill Lane Drainage System</t>
  </si>
  <si>
    <t>IDR 238.02-3 - WINDMILL LANE REALIGNMENT AND REMAINING ASSETS FROM LADBROKE CUTTING</t>
  </si>
  <si>
    <t>HS2-00002DVE7 - Ladbroke Cutting Planting</t>
  </si>
  <si>
    <t>HS2-00002EKZG - Windmill Lane Green Overbridge Ecological Mitigation Site</t>
  </si>
  <si>
    <t>HS2-00002EKZH - Ladbroke Ecological Mitigation Site (C)</t>
  </si>
  <si>
    <t>HS2-00002N7UU - Ladbroke Cutting Group-Ancillary Culvert 122-AC1</t>
  </si>
  <si>
    <t>HS2-00002BK0B - Windmill Lane Realignment</t>
  </si>
  <si>
    <t>HS2-00002EKZJ - Ladbroke Ecological Mitigation Site (B)</t>
  </si>
  <si>
    <t>HS2-00002VJVV - Ladbroke Hill Farm Accommodation Access Road</t>
  </si>
  <si>
    <t>HS2-000020P27 - Footpath SM90 Diversion</t>
  </si>
  <si>
    <t>HS2-00002EKZK - Ladbroke Ecological Mitigation Site (D)</t>
  </si>
  <si>
    <t>HS2-00002EKZL - Ladbroke Ecological Mitigation Site (E)</t>
  </si>
  <si>
    <t>HS2-00003LH5J - Ecological Pond (1) - East  Ch. 124+030</t>
  </si>
  <si>
    <t>HS2-00003LH5K - Ecological Pond (1) - East  Ch. 124+450</t>
  </si>
  <si>
    <t>HS2-00003LH5L - Ecological Ponds (2) - West Ch. 124+500</t>
  </si>
  <si>
    <t>HS2-00002BVNE - Ladbroke Cutting Landscape Earthworks</t>
  </si>
  <si>
    <t>IDR 238.02-2 - Ladbroke Cutting</t>
  </si>
  <si>
    <t>HS2-00002CTKA - C3.L.76 Catchment</t>
  </si>
  <si>
    <t>HS2-00002CTKC - C3.T.72 Catchment</t>
  </si>
  <si>
    <t>HS2-00002CTKD - C3.T.74 Catchment</t>
  </si>
  <si>
    <t>HS2-00002CTKF - Ladbroke Cutting Boundary Perimeter Fence Line</t>
  </si>
  <si>
    <t>HS2-00002CTKG - Ladbroke Cutting Security Fence Line</t>
  </si>
  <si>
    <t>HS2-000001101 - Ladbroke Cutting</t>
  </si>
  <si>
    <t>HS2-00002TKV2 - Windmill Lane Radio Compound UTX</t>
  </si>
  <si>
    <t>HS2-000033BZ6 - Maintenance Access Road to GSMR Point 59 (off Windmill Lane) and Compound</t>
  </si>
  <si>
    <t>HS2-00003AQDD - Ladbroke Cutting Access Stairs-1 CH.122+770</t>
  </si>
  <si>
    <t>HS2-00003AQDE - Ladbroke Cutting Access Stairs-2 CH.122+803</t>
  </si>
  <si>
    <t>HS2-00003CCK5 - Ladbroke Cutting Access Stairs-5 CH.124+550</t>
  </si>
  <si>
    <t>HS2-00003JP9K - Drainage of Maintenance Access Road to GSMR Point 59 (off Windmill Lane) and Compound</t>
  </si>
  <si>
    <t>HS2-00003JP9L - Ladbroke Cutting Access Stairs-3 CH.122+884</t>
  </si>
  <si>
    <t>HS2-00003JP9M - Ladbroke Cutting Access Stairs-4 CH.124+560</t>
  </si>
  <si>
    <t>HS2-00003JPBM - Ladbroke Cutting Ditch Crossing 01 CH.122+550</t>
  </si>
  <si>
    <t>HS2-00003JPBN - Ladbroke Cutting Ditch Crossing 02 CH.123+530</t>
  </si>
  <si>
    <t>HS2-00003JPBP - Ladbroke Cutting Ditch Crossing 03 CH.124+150</t>
  </si>
  <si>
    <t>HS2-00003JPBQ - Ladbroke Cutting Ditch Crossing 04 CH.122+620</t>
  </si>
  <si>
    <t>HS2-00003JPBR - Ladbroke Cutting Ditch Crossing 05 CH.124+060</t>
  </si>
  <si>
    <t>HS2-00003JPBS - Ladbroke Cutting Ditch Crossing 06 CH.124+540</t>
  </si>
  <si>
    <t>HS2-00003K2XW - Ladbroke Cutting Ditch Crossing 07 CH.123+275</t>
  </si>
  <si>
    <t>HS2-00003K2XX - Ladbroke Cutting Ditch Crossing 08 CH.123+470</t>
  </si>
  <si>
    <t>HS2-00003K2XY - Ladbroke Cutting Ditch Crossing 09 CH.123+840</t>
  </si>
  <si>
    <t>HS2-00003K2XZ - Ladbroke Cutting Ditch Crossing 10 CH.124+050</t>
  </si>
  <si>
    <t>HS2-00003KHCM - Ladbroke Cutting Pipe 01 CH.123+650</t>
  </si>
  <si>
    <t>HS2-00003KHCN - Ladbroke Cutting Pipe 02 CH.124+550</t>
  </si>
  <si>
    <t>HS2-00003KHCP - Ladbroke Cutting Ditch Crossing 11 CH.122+850</t>
  </si>
  <si>
    <t>HS2-00003H6PG - Ladbroke Cutting Ancillary Pipe Culvert 2</t>
  </si>
  <si>
    <t>IDR 238.02_2 - Ladbroke Cutting Phase 2 - A423 Banbury Road Realignment</t>
  </si>
  <si>
    <t>HS2-000001463 - Windmill Lane Green Overbridge</t>
  </si>
  <si>
    <t>IDR 238.02_1 - Ladbroke Cutting Phase 1 - Windmill Lane Green Overbridge</t>
  </si>
  <si>
    <t>HS2-00002CTKE - Footpath SM33 Diversion (west of HS2)</t>
  </si>
  <si>
    <t>IDR 238.02 - Ladbroke Cutting Phase 3 - Remainder</t>
  </si>
  <si>
    <t>HS2-000020P2G - Maintenance Access Road to Pond (Off A423 Banbury Road South)</t>
  </si>
  <si>
    <t>HS2-000025B3T - Accommodation Access Road (Off A423 Banbury Road)</t>
  </si>
  <si>
    <t>HS2-000020P2N - Maintenance Access Road to Pond (Off A423 Banbury Road North)</t>
  </si>
  <si>
    <t>HS2-000020P2P - Footpath SM89 Extension</t>
  </si>
  <si>
    <t>HS2-000025B3V - A423 Banbury Road Realignment</t>
  </si>
  <si>
    <t>HS2-00002C3Z1 - A423 Banbury Road Drainage System</t>
  </si>
  <si>
    <t>HS2-00002N7UV - Southam Embankment Group-Ancillary Culvert 124-AC1</t>
  </si>
  <si>
    <t>HS2-00002YNH8 - Ladbroke Cutting Culvert 124-AC3</t>
  </si>
  <si>
    <t>HS2-000037830 - Ladbroke Cutting Ancillary Pipe Culvert</t>
  </si>
  <si>
    <t>HS2-00003AQDJ - Ladbroke Cutting Group-A423 Banbury Road Existing Ancillary Culvert 1</t>
  </si>
  <si>
    <t>HS2-00003EB33 - Ladbroke Cutting Culvert 124-AC3-Watercourse Tie In</t>
  </si>
  <si>
    <t>HS2-00003LCQC - Ladbroke Cutting Landscape Earthwork Tie Ins (below A423 Banbury Road Overbridge)</t>
  </si>
  <si>
    <t>HS2-000001100 - Ladbroke Grove Embankment</t>
  </si>
  <si>
    <t>IDR 238.01 - Ladbroke Grove Embankment</t>
  </si>
  <si>
    <t>HS2-00002BVN8 - C3.L.73 Catchment</t>
  </si>
  <si>
    <t>HS2-00002BVNA - Ladbroke Grove Embankment Landscape Earthworks</t>
  </si>
  <si>
    <t>HS2-00002CTK7 - Ladbroke Grove Embankment Boundary Perimeter Fence Line</t>
  </si>
  <si>
    <t>HS2-00002CTK8 - Ladbroke Grove Embankment Security Fence Line</t>
  </si>
  <si>
    <t>HS2-00002CTK9 - Ladbroke Watercourse Diversion</t>
  </si>
  <si>
    <t>HS2-00002TG2Q - Ladbroke Grove Access Track</t>
  </si>
  <si>
    <t>HS2-000001462 - Ladbroke Culvert</t>
  </si>
  <si>
    <t>HS2-00002YNH7 - Ladbroke Grove Embankment Culvert 122-AC3</t>
  </si>
  <si>
    <t>HS2-00003DL20 - Ladbroke Grove Embankment 122-DC1</t>
  </si>
  <si>
    <t>HS2-00003DL21 - Ladbroke Grove Embankment 122-DC2</t>
  </si>
  <si>
    <t>HS2-00003DL22 - Ladbroke Grove Embankment 122-DC3</t>
  </si>
  <si>
    <t>HS2-00003KFPL - Ladbroke Grove Embankment 121-DC6</t>
  </si>
  <si>
    <t>HS2-00003KFPM - Ladbroke Grove Embankment 121-DC5</t>
  </si>
  <si>
    <t>HS2-00002CTHC - Chipping Warden Green Tunnel Boundary Perimeter Fence Line</t>
  </si>
  <si>
    <t>IDR 237.06 - Ladbroke Grove and Chipping Warden Green Tunnel Areas - Landscape planting and Fencing</t>
  </si>
  <si>
    <t>HS2-00002EKZD - Chipping Warden Ecological Mitigation Site</t>
  </si>
  <si>
    <t>HS2-00002EKZE - Aston Le Walls Ecological Mitigation Site</t>
  </si>
  <si>
    <t>HS2-00003KPUT - Chipping Warden Green Tunnel Areas - Landscape Planting and Fencing - Planting Plot</t>
  </si>
  <si>
    <t>HS2-00003KPUU - Ladbroke Grove Cutting and Embankment Areas - Landscape Planting and Fencing - Planting Plot</t>
  </si>
  <si>
    <t>HS2-000001461 - Ladbroke Grove Farm Accommodation Overbridge</t>
  </si>
  <si>
    <t>IDR 237.05-3 - Ladbroke Grove Cutting - Ladbroke Grove Farm Accommodation Overbridge</t>
  </si>
  <si>
    <t>HS2-000001460 - Lower Radbourne Farm Accommodation Overbridge</t>
  </si>
  <si>
    <t>IDR 237.05-2 - Ladbroke Grove Cutting - Lower Radbourne Farm Accommodation Overbridge</t>
  </si>
  <si>
    <t>HS2-00002TMWF - Ladbroke Grove Cutting Access Stairs</t>
  </si>
  <si>
    <t>IDR 237.05 - Ladbroke Grove Cutting - Non Overbridges</t>
  </si>
  <si>
    <t>HS2-000020P0N - Maintenance Access Road to Pond (Off Lower Radbourne Farm Access Road East)</t>
  </si>
  <si>
    <t>HS2-00002BVMZ - C3.L.69 Catchment</t>
  </si>
  <si>
    <t>HS2-000020P0U - Radbourne Lane Realignment</t>
  </si>
  <si>
    <t>HS2-000020P0W - Maintenance Access Road to Pond (Off Radbourne Lane South)</t>
  </si>
  <si>
    <t>HS2-00002BVN5 - Ladbroke Grove Cutting Landscape Earthworks</t>
  </si>
  <si>
    <t>HS2-00002CTK3 - C3.T.71 Catchment</t>
  </si>
  <si>
    <t>HS2-00002CTK4 - Radbourne ATS Access Road</t>
  </si>
  <si>
    <t>HS2-00002CTK5 - Ladbroke Grove Cutting Boundary Perimeter Fence Line</t>
  </si>
  <si>
    <t>HS2-00002CTK6 - Ladbroke Grove Cutting Security Fence Line</t>
  </si>
  <si>
    <t>HS2-000001099 - Ladbroke Grove Cutting</t>
  </si>
  <si>
    <t>HS2-00002TMFE - Radbourne ATS Telecoms</t>
  </si>
  <si>
    <t>HS2-000020P16 - Lower Radbourne Farm Accommodation Access Realignment</t>
  </si>
  <si>
    <t>HS2-00002CX3B - Lower Radbourne and Ladbroke Farm Access Drainage System</t>
  </si>
  <si>
    <t>HS2-00002TKV0 - Perturbation crossover UTX</t>
  </si>
  <si>
    <t>HS2-000020P1F - Ladbroke Grove Farm Accommodation Access Realignment</t>
  </si>
  <si>
    <t>HS2-00002CX39 - Ladbroke Grove Farm Access Drainage System</t>
  </si>
  <si>
    <t>HS2-000032216 - Maintenance Access Road to Switch and Crossing MS2.11</t>
  </si>
  <si>
    <t>HS2-00003B93P - Ladbroke Grove Cutting 120 - DC1</t>
  </si>
  <si>
    <t>HS2-00003B93Q - Ladbroke Grove Cutting 121 - DC2</t>
  </si>
  <si>
    <t>HS2-00003B93R - Ladbroke Grove Cutting 121 - DC3</t>
  </si>
  <si>
    <t>HS2-00003D82S - Ladbroke Grove Cutting 121-DC5</t>
  </si>
  <si>
    <t>HS2-00003G3SJ - Ladbroke Grove Cutting Access Stairs CH.121+020</t>
  </si>
  <si>
    <t>HS2-00003KFPU - Radbourne ATS UTX 1</t>
  </si>
  <si>
    <t>HS2-00003KFPV - Radbourne ATS UTX 2</t>
  </si>
  <si>
    <t>HS2-00003KFPW - Radbourne ATS UTX 3</t>
  </si>
  <si>
    <t>HS2-00003KFPX - Radbourne ATS UTX 4</t>
  </si>
  <si>
    <t>HS2-00002BVN1 - Lower Radbourne Embankment Landscape Earthworks</t>
  </si>
  <si>
    <t>IDR 237.04 - Lower Radbourne Embankment</t>
  </si>
  <si>
    <t>HS2-00002CTK1 - Lower Radbourne Embankment Boundary Perimeter Fence Line</t>
  </si>
  <si>
    <t>HS2-00002CTK2 - Lower Radbourne Embankment Security Fence Line</t>
  </si>
  <si>
    <t>HS2-00002TG2Y - Lower Radbourne Embankment dowmain Access Stair</t>
  </si>
  <si>
    <t>HS2-000001098 - Lower Radbourne Embankment</t>
  </si>
  <si>
    <t>HS2-000038VY1 - Lower Radbourne Embankment upmain Access Stair</t>
  </si>
  <si>
    <t>HS2-000038VY2 - Lower Radbourne North Viaduct Bearing Access Stair</t>
  </si>
  <si>
    <t>HS2-000001097 - Lower Radbourne North Viaduct</t>
  </si>
  <si>
    <t>IDR 237.03 - Lower Radbourne North Viaduct</t>
  </si>
  <si>
    <t>HS2-0000300BU - Lower Radbourne North Viaduct Embankment transition zone to South abutment</t>
  </si>
  <si>
    <t>HS2-00002U6LP - Bridleway SM229</t>
  </si>
  <si>
    <t>IDR 237.02 - Upper Radbourne Embankment</t>
  </si>
  <si>
    <t>HS2-000020P0J - Bridleway SM96 Realignment</t>
  </si>
  <si>
    <t>HS2-00002BVMV - Upper Radbourne Embankment Landscape Earthworks</t>
  </si>
  <si>
    <t>HS2-00002CTJT - C3.T.70 Catchment</t>
  </si>
  <si>
    <t>HS2-00002CTJU - Footpath SM96a Realignment</t>
  </si>
  <si>
    <t>HS2-00002CTJV - Upper Radbourne Embankment Boundary Perimeter Fence Line</t>
  </si>
  <si>
    <t>HS2-00002CTJW - Upper Radbourne Embankment Security Fence Line</t>
  </si>
  <si>
    <t>HS2-000001096 - Upper Radbourne Embankment</t>
  </si>
  <si>
    <t>HS2-00002EL0S - C3.L.81 Catchment</t>
  </si>
  <si>
    <t>HS2-00002CTJZ - Lower Radbourne North Watercourse Diversion</t>
  </si>
  <si>
    <t>HS2-00002WURR - Oxford Canal South Embankment Planting-East Plot 1</t>
  </si>
  <si>
    <t>HS2-00002WURS - Oxford Canal South Embankment Planting-East Plot 2</t>
  </si>
  <si>
    <t>HS2-00002WURT - Oxford Canal South Embankment Planting-West Plot 1</t>
  </si>
  <si>
    <t>HS2-00002WURU - Oxford Canal South Embankment Planting-West Plot 2</t>
  </si>
  <si>
    <t>HS2-00002WURV - Oxford Canal South Embankment Planting-West Plot 3</t>
  </si>
  <si>
    <t>HS2-00002WURW - Oxford Canal Viaduct Planting-Plot 1</t>
  </si>
  <si>
    <t>HS2-00002WURX - Oxford Canal Viaduct Planting-Plot 2</t>
  </si>
  <si>
    <t>HS2-00002WURY - Oxford Canal Viaduct Planting-Plot 3</t>
  </si>
  <si>
    <t>HS2-00002WURZ - Oxford Canal Viaduct Planting-Plot 4</t>
  </si>
  <si>
    <t>HS2-00002WUS0 - Oxford Canal North Embankment Planting-East Plot 1</t>
  </si>
  <si>
    <t>HS2-00002WUS1 - Oxford Canal North Embankment Planting-East Plot 2</t>
  </si>
  <si>
    <t>HS2-00002WUS2 - Oxford Canal North Embankment Planting-East Plot 3</t>
  </si>
  <si>
    <t>HS2-00002WUS3 - Oxford Canal North Embankment Planting-East Plot 4</t>
  </si>
  <si>
    <t>HS2-00002WUS4 - Oxford Canal North Embankment Planting-West Plot 1</t>
  </si>
  <si>
    <t>HS2-00002WUS5 - Oxford Canal North Embankment Planting-West Plot 2</t>
  </si>
  <si>
    <t>HS2-00002WUS6 - Oxford Canal North Embankment Planting-West Plot 3</t>
  </si>
  <si>
    <t>HS2-00002WUS7 - Oxford Canal North Embankment Planting-West Plot 4</t>
  </si>
  <si>
    <t>HS2-00002WUS8 - Lower Radbourne South Viaduct Planting-East Plot 1</t>
  </si>
  <si>
    <t>HS2-00002WUS9 - Lower Radbourne South Viaduct Planting-West Plot 1</t>
  </si>
  <si>
    <t>HS2-00002WUSA - Upper Radbourne Embankment Planting-East Plot 1</t>
  </si>
  <si>
    <t>HS2-00002WUSB - Upper Radbourne Embankment Planting-East Plot 2</t>
  </si>
  <si>
    <t>HS2-00002WUSC - Upper Radbourne Embankment Planting-West Plot 1</t>
  </si>
  <si>
    <t>HS2-00002WUSD - Upper Radbourne Embankment Planting-West Plot 2</t>
  </si>
  <si>
    <t>HS2-00002WUSE - Lower Radbourne North Viaduct Planting-Plot 1</t>
  </si>
  <si>
    <t>HS2-00002WUSF - Lower Radbourne North Viaduct Planting-Plot 2</t>
  </si>
  <si>
    <t>HS2-00002WUSG - Lower Radbourne Embankment Planting-East Plot 1</t>
  </si>
  <si>
    <t>HS2-00002WUSH - Lower Radbourne Embankment Planting-East Plot 2</t>
  </si>
  <si>
    <t>HS2-00002WUSJ - Lower Radbourne Embankment Planting-West Plot 1</t>
  </si>
  <si>
    <t>HS2-00002WUSK - Lower Radbourne Embankment Planting-West Plot 2</t>
  </si>
  <si>
    <t>HS2-00002YNH5 - Crossing of Bridleway SM229 to River Itchen Tributary</t>
  </si>
  <si>
    <t>HS2-00003D9CP - Upper Radbourne Embankment Access Stairs CH.120+015</t>
  </si>
  <si>
    <t>HS2-00003D9CQ - Upper Radbourne Embankment Access Stairs CH.120+027</t>
  </si>
  <si>
    <t>HS2-00003D9CR - Upper Radbourne Embankment Access Stairs CH.120+031</t>
  </si>
  <si>
    <t>HS2-00003D9CS - Upper Radbourne Embankment Access Stairs CH.120+390</t>
  </si>
  <si>
    <t>HS2-00003D9CT - Upper Radbourne Embankment Access Stairs CH.120+395</t>
  </si>
  <si>
    <t>HS2-00003D9CU - Upper Radbourne Embankment Access Stairs CH.120+410</t>
  </si>
  <si>
    <t>HS2-00003GSK0 - Lower Radbourne Embankment Ecology Pond-1</t>
  </si>
  <si>
    <t>HS2-00003GSK1 - Oxford Canal North Embankment Ecology Pond-1</t>
  </si>
  <si>
    <t>HS2-00003GSK2 - Oxford Canal North Embankment Ecology Pond-2</t>
  </si>
  <si>
    <t>HS2-00003GSK3 - Oxford Canal South Embankment Ecology Pond-1</t>
  </si>
  <si>
    <t>HS2-00003GSK4 - Oxford Canal South Embankment Ecology Pond-2</t>
  </si>
  <si>
    <t>HS2-00003GSK5 - Oxford Canal South Embankment Ecology Pond-3</t>
  </si>
  <si>
    <t>HS2-00002EL01 - Flood Conveyance Area-119</t>
  </si>
  <si>
    <t>IDR 237.01 - Lower Radbourne South Viaduct</t>
  </si>
  <si>
    <t>HS2-00002CTJS - Lower Radbourne South Watercourse Diversion</t>
  </si>
  <si>
    <t>HS2-000001095 - Lower Radbourne South Viaduct</t>
  </si>
  <si>
    <t>HS2-00002ZM28 - Lower Radbourne South Viaduct-Embankment transition zone to North abutment</t>
  </si>
  <si>
    <t>HS2-000025B3J - Accommodation Access Road (Under Oxford Canal Viaduct)</t>
  </si>
  <si>
    <t>IDR 236.03 - Oxford Canal North Embankment</t>
  </si>
  <si>
    <t>HS2-000020P08 - Bridleway SM116 Realignment</t>
  </si>
  <si>
    <t>HS2-00002BVMP - Oxford Canal North Embankment Landscape Earthworks</t>
  </si>
  <si>
    <t>HS2-00002CTJL - C3.T.67 Catchment</t>
  </si>
  <si>
    <t>HS2-00002CTJN - Oxford Canal North Embankment Boundary Perimeter Fence Line</t>
  </si>
  <si>
    <t>HS2-00002CTJP - Oxford Canal North Embankment Security Fence Line</t>
  </si>
  <si>
    <t>HS2-000001094 - Oxford Canal North Embankment</t>
  </si>
  <si>
    <t>HS2-00002EL0R - C3.L.80 Catchment</t>
  </si>
  <si>
    <t>HS2-00002U6LN - Bridleway SM95 Extension</t>
  </si>
  <si>
    <t>HS2-000020P0F - Maintenance Access Road to Pond (Off Wills Pastures Road)</t>
  </si>
  <si>
    <t>HS2-00003D9CV - Oxford Canal North Embankment Access Stairs CH.118+727</t>
  </si>
  <si>
    <t>HS2-00003D9CW - Oxford Canal North Embankment Access Stairs CH.118+730</t>
  </si>
  <si>
    <t>HS2-00003D9CX - Oxford Canal North Embankment Access Stairs CH.119+900</t>
  </si>
  <si>
    <t>HS2-00003D9CY - Oxford Canal North Embankment Access Stairs CH.119+904</t>
  </si>
  <si>
    <t>HS2-00003GEF2 - Oxford Canal North Embankment 119-DC1</t>
  </si>
  <si>
    <t>HS2-00003GEF3 - Oxford Canal North Embankment 119-DC2</t>
  </si>
  <si>
    <t>HS2-00003GEF4 - Oxford Canal North Embankment 119-DC3</t>
  </si>
  <si>
    <t>HS2-00003GEF5 - Oxford Canal North Embankment 119-DC4</t>
  </si>
  <si>
    <t>HS2-000001093 - Oxford Canal Viaduct</t>
  </si>
  <si>
    <t>IDR 236.02 - Oxford Canal Viaduct</t>
  </si>
  <si>
    <t>HS2-000001092 - Oxford Canal South Embankment</t>
  </si>
  <si>
    <t>IDR 236.01_1 - Oxford Canal South Embankment - Phase 1 (Earthworks)</t>
  </si>
  <si>
    <t>HS2-00002BVMF - Oxford Canal South Embankment Landscape Earthworks</t>
  </si>
  <si>
    <t>HS2-00002BVM9 - C3.L.64 Catchment</t>
  </si>
  <si>
    <t>IDR 236.01 - Oxford Canal South Embankment - Phase 2 (Full Package)</t>
  </si>
  <si>
    <t>HS2-00002CTJB - C3.T.63 Catchment</t>
  </si>
  <si>
    <t>HS2-00002VXUM - Oxford Canal South Embankment Group-Ancillary Culvert 117-AC1</t>
  </si>
  <si>
    <t>HS2-00002BVMD - C3.L.66 Catchment</t>
  </si>
  <si>
    <t>HS2-00002CTJF - Oxford Canal South Embankment Boundary Perimeter Fence Line</t>
  </si>
  <si>
    <t>HS2-00002CTJG - Oxford Canal South Embankment Security Fence Line</t>
  </si>
  <si>
    <t>HS2-00002VK3N - Oxford Canal South Culvert</t>
  </si>
  <si>
    <t>HS2-00002V04G - Oxford Canal South Embankment Access Stairs to Culvert Down Main</t>
  </si>
  <si>
    <t>HS2-000001458 - Footpath SM116a Underpass</t>
  </si>
  <si>
    <t>HS2-000020P01 - Footpath SM116a Diversion</t>
  </si>
  <si>
    <t>HS2-00002CX3G - Footpath SM116a Drainage System</t>
  </si>
  <si>
    <t>HS2-000020P06 - Maintenance Access Road to Pond (Off Wormleighton Road)</t>
  </si>
  <si>
    <t>HS2-00002BVMJ - C3.T.65 Catchment</t>
  </si>
  <si>
    <t>HS2-00002XCBC - Oxford Canal South Embankment Ditch Crossing 1</t>
  </si>
  <si>
    <t>HS2-000030XBN - Oxford Canal South Embankment Canal Bank Surface Water Outfall Tank</t>
  </si>
  <si>
    <t>HS2-00003B585 - Oxford Canal South Embankment Ditch Crossing 2</t>
  </si>
  <si>
    <t>HS2-00003B5AL - Oxford Canal South Embankment Access Stairs to Culvert Up Main</t>
  </si>
  <si>
    <t>HS2-00003B5AM - Oxford Canal South Embankment Access Stairs to Underpass Down Main</t>
  </si>
  <si>
    <t>HS2-00003B5AP - Oxford Canal South Embankment Access Stairs to Underpass Up Main</t>
  </si>
  <si>
    <t>HS2-00003B5AR - Oxford Canal South Embankment Access Stairs to Viaduct Down Main</t>
  </si>
  <si>
    <t>HS2-00003B5AU - Oxford Canal South Embankment Access Stairs to Viaduct Up Main</t>
  </si>
  <si>
    <t>HS2-000001455 - Banbury Road Overbridge (Boddington)</t>
  </si>
  <si>
    <t>IDR 235.02 - Banbury Road O/B</t>
  </si>
  <si>
    <t>HS2-00002J4YX - Maintenance Access Road to Pond (off Realigned Banbury Road (East side of HS2))</t>
  </si>
  <si>
    <t>IDR 235.01-1 - Boddington Cutting - Part 1 Phase 2</t>
  </si>
  <si>
    <t>HS2-00002U7JR - Boddington Cutting Group-Ancillary Culvert 115-AC8</t>
  </si>
  <si>
    <t>HS2-00002J4YW - Diverted Claydon Road (Off Banbury Warwick Road)</t>
  </si>
  <si>
    <t>HS2-00002U7JS - Lower Boddington Embankment-Ancillary Culvert 115-AC9</t>
  </si>
  <si>
    <t>HS2-00002J4YU - Banbury Road Realignment (east side of HS2)</t>
  </si>
  <si>
    <t>HS2-00002UU9P - Accommodation Access Road (Off Diverted Claydon Road)</t>
  </si>
  <si>
    <t>HS2-00002U7JQ - Boddington Cutting Group-Ancillary Culvert 115-AC7</t>
  </si>
  <si>
    <t>HS2-00002U7JM - Lower Boddington Embankment Group-Ancillary Culvert 115-AC4</t>
  </si>
  <si>
    <t>HS2-000025B3A - Hill Farm Accommodation Access Road</t>
  </si>
  <si>
    <t>HS2-000025B3B - Banbury Road Warwick Road (Boddington) Realignment</t>
  </si>
  <si>
    <t>HS2-00002CUCM - Banbury Road Warwick Road (Boddington) Drainage System</t>
  </si>
  <si>
    <t>HS2-000025B3C - Wormleighton Maintenance Loop Access Road West (Off Claydon Road) and HS2 pond access road</t>
  </si>
  <si>
    <t>HS2-00002N7UP - Lower Boddington Embankment Group-Ancillary Culvert 115-AC2</t>
  </si>
  <si>
    <t>HS2-00002N7UQ - Lower Boddington Embankment Group-Ancillary Culvert 115-AC3</t>
  </si>
  <si>
    <t>HS2-00002U7JN - Boddington Cutting Group-Ancillary Culvert 116-AC2</t>
  </si>
  <si>
    <t>HS2-00002J4YV - Stoneton Lane Realignment</t>
  </si>
  <si>
    <t>HS2-00002U7JT - Boddington Cutting Group-Ancillary Culvert 116-AC3</t>
  </si>
  <si>
    <t>HS2-000020NZU - Boddington ATS Access Road</t>
  </si>
  <si>
    <t>HS2-00003LGKV - H4a VRS Transition Foundation Banbury Road</t>
  </si>
  <si>
    <t>HS2-00003LUNQ - Farm Accommodation Access Road (Off Diverted Claydon Road)</t>
  </si>
  <si>
    <t>HS2-00002BVMB - Boddington Cutting Landscape Earthworks</t>
  </si>
  <si>
    <t>IDR 235.01 - Boddington Cutting - Remainder Phase 2</t>
  </si>
  <si>
    <t>HS2-00002CTJD - Boddington Cutting Boundary Perimeter Fence Line</t>
  </si>
  <si>
    <t>HS2-00002CTJE - Boddington Cutting Security Fence Line</t>
  </si>
  <si>
    <t>HS2-00002TMFD - Boddington ATS Telecoms</t>
  </si>
  <si>
    <t>HS2-000001091 - Boddington Cutting</t>
  </si>
  <si>
    <t>HS2-00002EKZ6 - Stoneton Lane Green Overbridge Ecological Mitigation Site</t>
  </si>
  <si>
    <t>HS2-000020134 - Stoneton Lane Green Overbridge</t>
  </si>
  <si>
    <t>HS2-00002N7UR - Boddington Cutting Group-Ancillary Culvert 116-AC1</t>
  </si>
  <si>
    <t>HS2-00002TKUY - Boddington Rail System Compound (ATS) UTX 1</t>
  </si>
  <si>
    <t>HS2-000020NZW - Footpath SM101 Realignment</t>
  </si>
  <si>
    <t>HS2-00002CX3F - Footpath SM101 Drainage System</t>
  </si>
  <si>
    <t>HS2-00002EKZ7 - Wormleighton-Footpath SM101 green overbridge Ecological Mitigation Site</t>
  </si>
  <si>
    <t>HS2-000001456 - Footpath SM101 Green Overbridge</t>
  </si>
  <si>
    <t>HS2-00002TKUZ - Oxford Canal Radio Compound UTX</t>
  </si>
  <si>
    <t>HS2-00002WUR6 - Boddington Cutting Planting-East Plot 1</t>
  </si>
  <si>
    <t>HS2-00002WUR7 - Boddington Cutting Planting-East Plot 2</t>
  </si>
  <si>
    <t>HS2-00002WUR8 - Boddington Cutting Planting-East Plot 3</t>
  </si>
  <si>
    <t>HS2-00002WUR9 - Boddington Cutting Planting-East Plot 4</t>
  </si>
  <si>
    <t>HS2-00002WURA - Boddington Cutting Planting-East Plot 5</t>
  </si>
  <si>
    <t>HS2-00002WURB - Boddington Cutting Planting-East Plot 6</t>
  </si>
  <si>
    <t>HS2-00002WURC - Boddington Cutting Planting-East Plot 7</t>
  </si>
  <si>
    <t>HS2-00002WURD - Boddington Cutting Planting-East Plot 8</t>
  </si>
  <si>
    <t>HS2-00002WURE - Boddington Cutting Planting-West Plot 1</t>
  </si>
  <si>
    <t>HS2-00002WURF - Boddington Cutting Planting-West Plot 2</t>
  </si>
  <si>
    <t>HS2-00002WURG - Boddington Cutting Planting-West Plot 3</t>
  </si>
  <si>
    <t>HS2-00002WURH - Boddington Cutting Planting-West Plot 4</t>
  </si>
  <si>
    <t>HS2-00002WURJ - Boddington Cutting Planting-West Plot 5</t>
  </si>
  <si>
    <t>HS2-00002WURK - Boddington Cutting Planting-West Plot 6</t>
  </si>
  <si>
    <t>HS2-00002WURL - Boddington Cutting Planting-West Plot 7</t>
  </si>
  <si>
    <t>HS2-00002WURM - Boddington Cutting Planting-West Plot 8</t>
  </si>
  <si>
    <t>HS2-00002WURN - Boddington Cutting Planting-West Plot 9</t>
  </si>
  <si>
    <t>HS2-00002WURP - Boddington Cutting Planting-West Plot 10</t>
  </si>
  <si>
    <t>HS2-00002WURQ - Boddington Cutting Planting-West Plot 11</t>
  </si>
  <si>
    <t>HS2-000039DSA - Glyn Davies Wood-Fox Covert (Bat Licence) Ecological Mitigation Site</t>
  </si>
  <si>
    <t>HS2-00003GEES - Boddington Cutting (Banbury Road OB) 116-DC1</t>
  </si>
  <si>
    <t>HS2-00003GEET - Boddington Cutting (Banbury Road OB) 115-DC2</t>
  </si>
  <si>
    <t>HS2-00003GEEU - Boddington Cutting (Banbury Road OB) 115-DC3</t>
  </si>
  <si>
    <t>HS2-00003GEEX - Boddington Cutting (Stoneton Lane Green Bridge) 116-DC 3</t>
  </si>
  <si>
    <t>HS2-00003GEEY - Boddington Cutting (Footpath SM101 Green OB) 117-DC1</t>
  </si>
  <si>
    <t>HS2-00003GEEZ - Boddington Cutting (Footpath SM101 Green OB) 117-DC2</t>
  </si>
  <si>
    <t>HS2-00003GEF0 - Boddington Cutting (Footpath SM101 Green OB) 117-DC3</t>
  </si>
  <si>
    <t>HS2-00003GEF1 - Boddington Cutting (Oxford Canal Radio Compound UTX) 117-DC1</t>
  </si>
  <si>
    <t>HS2-00003GJJH - Althorpe Estate Clean Water Pipe</t>
  </si>
  <si>
    <t>HS2-00003GJJR - Boddington Cutting Access Stairs CH.115.880</t>
  </si>
  <si>
    <t>HS2-00003GJJS - Boddington Cutting Access Stairs CH.115.930</t>
  </si>
  <si>
    <t>HS2-00003GJJT - Boddington Cutting Access Stairs CH.115.940</t>
  </si>
  <si>
    <t>HS2-00003H075 - Boddington Cutting (Banbury Road OB) 115-DC4</t>
  </si>
  <si>
    <t>HS2-00003H076 - Boddington Cutting (Banbury Road OB) 115-DC5</t>
  </si>
  <si>
    <t>HS2-00003H077 - Boddington Cutting (Footpath SM101 Green OB) 117-DC4</t>
  </si>
  <si>
    <t>HS2-00003JG3Y - Wormleighton Sidings UTX 1</t>
  </si>
  <si>
    <t>HS2-00003JG3Z - Wormleighton Sidings UTX 2</t>
  </si>
  <si>
    <t>HS2-00003K85S - Boddington Rail System Compound (ATS) UTX 2</t>
  </si>
  <si>
    <t>HS2-00003LA5C - Boddington ATS URX 1</t>
  </si>
  <si>
    <t>HS2-00003LA5D - Boddington ATS URX 2</t>
  </si>
  <si>
    <t>HS2-00002BVM2 - C3.L.60 Catchment</t>
  </si>
  <si>
    <t>IDR 234.05 - Lower Boddington Embankment</t>
  </si>
  <si>
    <t>HS2-00002TG2U - Maintenance Access Road (Off Claydon Road SW)</t>
  </si>
  <si>
    <t>HS2-000001090 - Lower Boddington Embankment</t>
  </si>
  <si>
    <t>HS2-00002BVM5 - C3.L.62 Catchment</t>
  </si>
  <si>
    <t>HS2-00002BVM7 - Lower Boddington Embankment Landscape Earthworks</t>
  </si>
  <si>
    <t>HS2-00002CTJ4 - Lower Boddington Embankment Boundary Perimeter Fence Line</t>
  </si>
  <si>
    <t>HS2-00002CTJ5 - Lower Boddington Embankment Security Fence Line</t>
  </si>
  <si>
    <t>HS2-00002TG2V - Lower Boddington Embankment Up Main Access Stair-1</t>
  </si>
  <si>
    <t>HS2-00002TGP5 - Lower Boddington Embankment 114-DC1</t>
  </si>
  <si>
    <t>HS2-00002TGP6 - Claydon Road Crossover UTX</t>
  </si>
  <si>
    <t>HS2-000001374 - Cedars Farm Culvert</t>
  </si>
  <si>
    <t>HS2-00002CX3K - Cedars Farm Access Drainage System</t>
  </si>
  <si>
    <t>HS2-000025B35 - Cedars Farm Accommodation Access</t>
  </si>
  <si>
    <t>HS2-00002TG29 - Lower Boddington Embankment Ancillary Culvert 114-AC1</t>
  </si>
  <si>
    <t>HS2-000020351 - Cedars Farm Accommodation Overbridge</t>
  </si>
  <si>
    <t>HS2-00002TG2S - Maintenance Access Road to Pond off Banbury Road (Fir Tree House)</t>
  </si>
  <si>
    <t>HS2-000001375 - Nursery Site Canal Feeder Culvert</t>
  </si>
  <si>
    <t>HS2-00002KRAR - Nursery Site Canal Feeder Culvert Watercourse Diversion</t>
  </si>
  <si>
    <t>HS2-00002SXNF - C3.T.82 Catchment</t>
  </si>
  <si>
    <t>HS2-00002TKUW - GSM-R Point 56 Radio Compound UTX</t>
  </si>
  <si>
    <t>HS2-00002N7UN - Lower Boddington Embankment Group-Ancillary Culvert 115-AC1</t>
  </si>
  <si>
    <t>HS2-000031J4K - Boddington Canal Feeder-Flood Conveyance Ditch</t>
  </si>
  <si>
    <t>HS2-00003A346 - Lower Boddington Embankment 114-DC2</t>
  </si>
  <si>
    <t>HS2-00003A347 - Lower Boddington Embankment 114-DC3</t>
  </si>
  <si>
    <t>HS2-00003A348 - Lower Boddington Embankment 114-DC6</t>
  </si>
  <si>
    <t>HS2-00003A349 - Lower Boddington Embankment 114-DC7</t>
  </si>
  <si>
    <t>HS2-00003A34A - Lower Boddington Embankment 115-DC4</t>
  </si>
  <si>
    <t>HS2-00003A34B - Lower Boddington Embankment 115-DC5</t>
  </si>
  <si>
    <t>HS2-00003A34D - Lower Boddington Embankment Down Main Access Stair-1</t>
  </si>
  <si>
    <t>HS2-00003A34E - Lower Boddington Embankment Down Main Access Stair-2</t>
  </si>
  <si>
    <t>HS2-00003A34F - Lower Boddington Embankment Up Main Access Stair-2</t>
  </si>
  <si>
    <t>HS2-00003A34G - Lower Boddington Embankment Up Main Access Stair-3</t>
  </si>
  <si>
    <t>HS2-00003A34H - Lower Boddington Embankment Down Main Access Stair-3</t>
  </si>
  <si>
    <t>HS2-00003A34J - Lower Boddington Embankment Down Main Access Stair-4</t>
  </si>
  <si>
    <t>HS2-00003A34K - Lower Boddington Embankment Up Main Access Stair-4</t>
  </si>
  <si>
    <t>HS2-00003A34L - Lower Boddington Embankment Up Main Access Stair-5</t>
  </si>
  <si>
    <t>HS2-00003A34M - Lower Boddington Embankment Down Main Access Stair-5</t>
  </si>
  <si>
    <t>HS2-00003LAXN - Lower Boddington Embankment Ancilary Culvert 115-AC10</t>
  </si>
  <si>
    <t>HS2-00002WUQQ - Lower Boddington Cutting Planting-East Plot 1</t>
  </si>
  <si>
    <t>IDR 234.04-2 - Lower Boddington cutting - Landscape Planting</t>
  </si>
  <si>
    <t>HS2-00002WUQR - Lower Boddington Cutting Planting-East Plot 2</t>
  </si>
  <si>
    <t>HS2-00002WUQS - Lower Boddington Cutting Planting-East Plot 3</t>
  </si>
  <si>
    <t>HS2-00002WUQT - Lower Boddington Cutting Planting-West Plot 1</t>
  </si>
  <si>
    <t>HS2-00002WUQU - Lower Boddington Cutting Planting-West Plot 2</t>
  </si>
  <si>
    <t>HS2-00002WUQV - Lower Boddington Cutting Planting-West Plot 3</t>
  </si>
  <si>
    <t>HS2-00002WUQW - Lower Boddington Cutting Planting-West Plot 4</t>
  </si>
  <si>
    <t>HS2-00002WUQX - Lower Boddington Cutting Planting-West Plot 5</t>
  </si>
  <si>
    <t>HS2-00002WUQY - Lower Boddington Embankment Planting-East Plot 1</t>
  </si>
  <si>
    <t>HS2-00002WUQZ - Lower Boddington Embankment Planting-East Plot 2</t>
  </si>
  <si>
    <t>HS2-00002WUR1 - Lower Boddington Embankment Planting-East Plot 4</t>
  </si>
  <si>
    <t>HS2-00002WUR2 - Lower Boddington Embankment Planting-East Plot 5</t>
  </si>
  <si>
    <t>HS2-00002WUR3 - Lower Boddington Embankment Planting-West Plot 1</t>
  </si>
  <si>
    <t>HS2-00002WUR4 - Lower Boddington Embankment Planting-West Plot 2</t>
  </si>
  <si>
    <t>HS2-00002WUR5 - Lower Boddington Embankment Planting-West Plot 3</t>
  </si>
  <si>
    <t>HS2-00002BVLZ - C3.T.61 Catchment</t>
  </si>
  <si>
    <t>IDR 234.04 - Lower Boddington Cutting</t>
  </si>
  <si>
    <t>HS2-00002BVM4 - Lower Boddington Cutting Landscape Earthworks</t>
  </si>
  <si>
    <t>HS2-00002CTHZ - Claydon Road Drainage System</t>
  </si>
  <si>
    <t>HS2-00002CTJ0 - Footpath AC2 Northern Diversion</t>
  </si>
  <si>
    <t>HS2-00002CTJ1 - Lower Boddington Cutting Boundary Perimeter Fence Line</t>
  </si>
  <si>
    <t>HS2-00002CTJ2 - Lower Boddington Cutting Security Fence Line</t>
  </si>
  <si>
    <t>HS2-000001089 - Lower Boddington Cutting</t>
  </si>
  <si>
    <t>HS2-000001345 - Claydon Road Overbridge</t>
  </si>
  <si>
    <t>HS2-00002TG2W - Lower Boddington Cutting Access Stairs</t>
  </si>
  <si>
    <t>HS2-000020NYQ - Maintenance Access Road to Pond (Off Claydon Road)</t>
  </si>
  <si>
    <t>HS2-000020NYR - Footpath AC1 Diversion</t>
  </si>
  <si>
    <t>HS2-000025B34 - Claydon Road Realignment</t>
  </si>
  <si>
    <t>HS2-00002DVEF - Footpath AC2 Southern Diversion</t>
  </si>
  <si>
    <t>HS2-00002TGP3 - Lower Boddington Cutting 113-DC2</t>
  </si>
  <si>
    <t>HS2-00002TG2T - Maintenance Access Road (Off Claydon Road NE)</t>
  </si>
  <si>
    <t>HS2-00003LAXL - Lower Boddington Cutting 113-DC3</t>
  </si>
  <si>
    <t>HS2-00003LAXM - Lower Boddington Cutting 113-DC5</t>
  </si>
  <si>
    <t>HS2-000020NYF - Accommodation Access Road (Under Highfurlong Brook Viaduct)</t>
  </si>
  <si>
    <t>IDR 234.03 - Highfurlong Brook Embankment - Phase 2 (Full Package)</t>
  </si>
  <si>
    <t>HS2-00002BVM1 - Highfurlong Brook Embankment Landscape Earthworks</t>
  </si>
  <si>
    <t>HS2-00002CTHT - C3.L.58 Catchment</t>
  </si>
  <si>
    <t>HS2-00002CTHU - Highfurlong Brook Embankment Boundary Perimeter Fence Line</t>
  </si>
  <si>
    <t>HS2-00002CTHW - Highfurlong Brook Embankment Security Fence Line</t>
  </si>
  <si>
    <t>HS2-00002TG26 - Highfurlong Brook Embankment Ancillary Culvert 113-AC1</t>
  </si>
  <si>
    <t>HS2-00002TG27 - Highfurlong Brook Embankment Ancillary Culvert 113-AC2</t>
  </si>
  <si>
    <t>HS2-000001088 - Highfurlong Brook Embankment</t>
  </si>
  <si>
    <t>HS2-00002TG2Z - Highfurlong Brook Embankment 113-DC2</t>
  </si>
  <si>
    <t>HS2-00002TGPC - Highfurlong Brook Embankment Access Stairs</t>
  </si>
  <si>
    <t>HS2-00002TG28 - Highfurlong Brook Embankment Ancillary Culvert 113-AC3</t>
  </si>
  <si>
    <t>HS2-00003E24L - Highfurlong Brook Embankment Access Stairs-CH.113+108</t>
  </si>
  <si>
    <t>HS2-00003JN82 - Highfurlong Brook Embankment 113-DC1</t>
  </si>
  <si>
    <t>HS2-00003JN83 - Highfurlong Brook Embankment 113-DC3</t>
  </si>
  <si>
    <t>HS2-00002WUQF - Highfurlong Brook Viaduct Planting-East Plot 1</t>
  </si>
  <si>
    <t>IDR 234.02-2 - Highfurlong Brook Viaduct - Landscape Planting</t>
  </si>
  <si>
    <t>HS2-00002WUQG - Highfurlong Brook Viaduct Planting-East Plot 2</t>
  </si>
  <si>
    <t>HS2-00002WUQH - Highfurlong Brook Viaduct Planting-West Plot 1</t>
  </si>
  <si>
    <t>HS2-00002WUQJ - Highfurlong Brook Viaduct Planting-West Plot 2</t>
  </si>
  <si>
    <t>HS2-00002WUQK - Highfurlong Brook Embankment Planting-East Plot 1</t>
  </si>
  <si>
    <t>HS2-00002WUQL - Highfurlong Brook Embankment Planting-East Plot 2</t>
  </si>
  <si>
    <t>HS2-00002WUQM - Highfurlong Brook Embankment Planting-West Plot 1</t>
  </si>
  <si>
    <t>HS2-00002WUQN - Highfurlong Brook Embankment Planting-West Plot 2</t>
  </si>
  <si>
    <t>HS2-00002WUQP - Highfurlong Brook Embankment Planting-West Plot 3</t>
  </si>
  <si>
    <t>HS2-000039DSC - Lower Boddington Copse (Bat Licence) Ecological Mitigation Site</t>
  </si>
  <si>
    <t>HS2-00002CTHS - Highfurlong Brook Diversion</t>
  </si>
  <si>
    <t>IDR 234.02 - Highfurlong Brook Viaduct</t>
  </si>
  <si>
    <t>HS2-000001087 - Highfurlong Brook Viaduct</t>
  </si>
  <si>
    <t>HS2-00002CTHK - C3.L.57 Catchment</t>
  </si>
  <si>
    <t>IDR 234.01 - Aston Le Walls Embankment - Phase 2 (Full Package)</t>
  </si>
  <si>
    <t>HS2-00002CTHL - C3.T.56 Catchment</t>
  </si>
  <si>
    <t>HS2-00002CTHM - Aston Le Walls Embankment Boundary Perimeter Fence Line</t>
  </si>
  <si>
    <t>HS2-00002CTHP - Aston Le Walls Embankment Security Fence Line</t>
  </si>
  <si>
    <t>HS2-000001086 - Aston Le Walls Embankment</t>
  </si>
  <si>
    <t>HS2-00002U4NE - Aston Le Walls Embankment Group-Ancillary Culvert 112-AC1</t>
  </si>
  <si>
    <t>HS2-00002U4ND - Aston Le Walls Embankment Group-Ancillary Culvert 112-AC2</t>
  </si>
  <si>
    <t>HS2-00002TGPB - Aston Le Walls Embankment Access Stairs</t>
  </si>
  <si>
    <t>HS2-00002RE08 - Flood Compensation Area-112</t>
  </si>
  <si>
    <t>HS2-00003AL3L - Aston Le Walls Embankment Access Stairs-East</t>
  </si>
  <si>
    <t>HS2-000000161 - Chipping Warden Green Tunnel</t>
  </si>
  <si>
    <t>IDR 233.02 - Chipping Warden Green Tunnel - Stage 2 Advanced Works</t>
  </si>
  <si>
    <t>HS2-00002CTH6 - Culworth Road Bridleway and Footpath AE28 Realignment</t>
  </si>
  <si>
    <t>IDR 233.01-3 - Chipping Warden Green Tunnel - Associated Assets South - Part 3</t>
  </si>
  <si>
    <t>HS2-000020NXG - Blackgrounds Farm Accommodation Access Realignment (off Culworth Road-west of HS2)</t>
  </si>
  <si>
    <t>HS2-000020NXK - Culworth Road Turning Head</t>
  </si>
  <si>
    <t>HS2-00002CX3P - Culworth Road Bridleway and Chipping Warden South Portal Access Road Drainage System</t>
  </si>
  <si>
    <t>HS2-000020NXM - Chipping Warden South Portal Access Road (Off Culworth Road)</t>
  </si>
  <si>
    <t>HS2-00002TMF8 - Chipping Warden Green Tunnel South Portal Building Fire-fighting Water</t>
  </si>
  <si>
    <t>HS2-00002TMF9 - Chipping Warden Green Tunnel South Portal Building Telecoms</t>
  </si>
  <si>
    <t>HS2-000025B2P - Chipping Warden Tunnel South Portal Building</t>
  </si>
  <si>
    <t>HS2-00002NJ07 - Chipping Warden Green Tunnel South Portal</t>
  </si>
  <si>
    <t>HS2-00002EK7X - Chipping Warden Green Tunnel South Portal UTX</t>
  </si>
  <si>
    <t>HS2-000025B2Q - Footpath AE20 AE21 Reinstatement</t>
  </si>
  <si>
    <t>HS2-00003124M - Chipping Warden Green Tunnel Landscape Earthworks South</t>
  </si>
  <si>
    <t>HS2-000035Q9C - Old Airfield Perimeter Track</t>
  </si>
  <si>
    <t>HS2-000035Q99 - Footpath AE16</t>
  </si>
  <si>
    <t>HS2-000035Q9A - Footpath AE17</t>
  </si>
  <si>
    <t>HS2-000035Q9B - Chipping Warden Green Tunnel-Edgcote Cutting Transition Zone Earthworks</t>
  </si>
  <si>
    <t>HS2-0000386TE - C3.T.83 Catchment</t>
  </si>
  <si>
    <t>HS2-00003B93W - Chipping Warden Green Tunnel Access Stair CH.110.025</t>
  </si>
  <si>
    <t>HS2-00003B93X - Chipping Warden Green Tunnel Access Stair CH.112.225</t>
  </si>
  <si>
    <t>HS2-00003CPYT - Blackgrounds Farm Accommodation Access Road Drainage System</t>
  </si>
  <si>
    <t>HS2-00003FV0K - Chipping Warden Green Tunnel Access Stairs CH.109.810</t>
  </si>
  <si>
    <t>HS2-00003FV0Q - Chipping Warden Green Tunnel South Portal-Ditch Crossing 3</t>
  </si>
  <si>
    <t>HS2-00003FV0R - Chipping Warden Green Tunnel South Portal-Ditch Crossing 4</t>
  </si>
  <si>
    <t>HS2-00003H5JH - Footpath AE12</t>
  </si>
  <si>
    <t>HS2-00003J16B - Chipping Warden North Portal-Ditch Crossing 3</t>
  </si>
  <si>
    <t>HS2-00003JRG9 - Chipping Warden Green Tunnel South Portal-Evacuation Walkways</t>
  </si>
  <si>
    <t>HS2-00003JRGA - Chipping Warden Green Tunnel North Portal-Evacuation Walkways</t>
  </si>
  <si>
    <t>HS2-00003LA5E - Old Airfield Perimeter Track Drainage System</t>
  </si>
  <si>
    <t>HS2-00003LCQD - Blackgrounds Farm Private Water Main</t>
  </si>
  <si>
    <t>HS2-00003LCQE - Blackgrounds Farm LV Supply</t>
  </si>
  <si>
    <t>HS2-00003LGKW - Chipping Warden Green Tunnel South Security Fence</t>
  </si>
  <si>
    <t>HS2-00003LGKX - Chipping Warden Green Tunnel North Security Fence</t>
  </si>
  <si>
    <t>HS2-00002J4YT - Reinstatement of accommodation access road to Valley View Farm</t>
  </si>
  <si>
    <t>IDR 233.01-2 - Chipping Warden Green Tunnel - Associated Assets North</t>
  </si>
  <si>
    <t>HS2-000020364 - Appletree Lane Reinstatement</t>
  </si>
  <si>
    <t>HS2-00002CX3A - Appletree Lane Drainage System</t>
  </si>
  <si>
    <t>HS2-00002TMFA - Chipping Warden Green Tunnel North Portal Building Fire Fighting Water</t>
  </si>
  <si>
    <t>HS2-00002TMFB - Chipping Warden Green Tunnel North Portal Building Telecoms</t>
  </si>
  <si>
    <t>HS2-00002TMFC - Chipping Warden MPATS Telecoms</t>
  </si>
  <si>
    <t>HS2-000020NXY - Chipping Warden Green Tunnel North Portal Midpoint ATS Pond and Accommodation Access Road (Off Appletree Lane)</t>
  </si>
  <si>
    <t>HS2-00002CTHF - Chipping Warden Tunnel North Portal Building</t>
  </si>
  <si>
    <t>HS2-00002NJ06 - Chipping Warden Green Tunnel North Portal</t>
  </si>
  <si>
    <t>HS2-00002EK85 - Chipping Warden Green Tunnel North Portal and Chipping Warden MPATS UTX</t>
  </si>
  <si>
    <t>HS2-00003124L - Chipping Warden Green Tunnel Landscape Earthworks North</t>
  </si>
  <si>
    <t>HS2-00003AQDH - Chipping Warden North Portal-Ditch Crossing 2</t>
  </si>
  <si>
    <t>HS2-00003B93N - Chipping Warden North Portal-Ditch Crossing 1</t>
  </si>
  <si>
    <t>HS2-00002BVLS - Chipping Warden Green Tunnel Landscape Earthworks</t>
  </si>
  <si>
    <t>IDR 233.01 - Chipping Warden Green Tunnel - A361</t>
  </si>
  <si>
    <t>HS2-00002EF97 - A361 Byfield Road Realignment</t>
  </si>
  <si>
    <t>HS2-00002YKZ9 - A361 Byfield Road Drainage System</t>
  </si>
  <si>
    <t>HS2-000030K81 - Chipping Warden Surface Water Sewer</t>
  </si>
  <si>
    <t>IDR 232.04 - Chipping Warden Surface Water Sewer</t>
  </si>
  <si>
    <t>HS2-00002BVLM - C3.L.49 Catchment</t>
  </si>
  <si>
    <t>IDR 232.03 - Edgcote Cutting</t>
  </si>
  <si>
    <t>HS2-00002CTH7 - Edgcote Cutting Boundary Perimeter Fence Line</t>
  </si>
  <si>
    <t>HS2-00002CTH9 - Edgcote Cutting Security Fence Line</t>
  </si>
  <si>
    <t>HS2-00002DVEK - Edgcote Cutting Landscape Earthworks</t>
  </si>
  <si>
    <t>HS2-000001085 - Edgcote Cutting</t>
  </si>
  <si>
    <t>HS2-00002WUQ2 - Edgcote Cutting Planting-East Plot 1</t>
  </si>
  <si>
    <t>HS2-00002WUQ3 - Edgcote Cutting Planting-East Plot 2</t>
  </si>
  <si>
    <t>HS2-00002WUQ4 - Edgcote Cutting Planting-West Plot 1</t>
  </si>
  <si>
    <t>HS2-00002WUQ5 - Edgcote Cutting Planting-West Plot 2</t>
  </si>
  <si>
    <t>HS2-00002WUQ6 - Edgcote Cutting Planting-West Plot 3</t>
  </si>
  <si>
    <t>HS2-00003B9TJ - Accommodation Access Road to Blackgrounds Farm East</t>
  </si>
  <si>
    <t>HS2-00003G2C8 - Edgcote Cutting Ditch Crossing 01</t>
  </si>
  <si>
    <t>HS2-000025B2N - Maintenance Access Road to Pond (Off Welsh Road)</t>
  </si>
  <si>
    <t>IDR 232.02-2 - Edgcote North Embankment Remaining Assets</t>
  </si>
  <si>
    <t>HS2-00002BVLJ - C3.L.46 Catchment</t>
  </si>
  <si>
    <t>HS2-00002CTGZ - C3.L.47 Catchment</t>
  </si>
  <si>
    <t>HS2-00002CTH0 - C3.L.48 Catchment</t>
  </si>
  <si>
    <t>HS2-00002CTH1 - C3.T.45 catchment</t>
  </si>
  <si>
    <t>HS2-00002CTH2 - Edgcote North Embankment Boundary Perimeter Fence Line</t>
  </si>
  <si>
    <t>HS2-00002CTH4 - Edgcote North Embankment Security Fence Line</t>
  </si>
  <si>
    <t>HS2-00002TTKC - Edgcote North Embankment Group Monitoring System</t>
  </si>
  <si>
    <t>HS2-000001084 - Edgcote North Embankment</t>
  </si>
  <si>
    <t>HS2-00002WUPY - Edgcote North Embankment Planting-East Plot 1</t>
  </si>
  <si>
    <t>HS2-00002WUPZ - Edgcote North Embankment Planting-East Plot 2</t>
  </si>
  <si>
    <t>HS2-00002WUQ0 - Edgcote North Embankment Planting-West Plot 1</t>
  </si>
  <si>
    <t>HS2-00002WUQ1 - Edgcote North Embankment Planting-West Plot 2</t>
  </si>
  <si>
    <t>HS2-00002ZGDE - Osierbed Spinney Watercourse Diversion</t>
  </si>
  <si>
    <t>HS2-000030RKW - Edgcote North Embankment Group Utilities Protection Slab</t>
  </si>
  <si>
    <t>HS2-000032Q2M - Edgcote North Embankment Group Channel</t>
  </si>
  <si>
    <t>HS2-000001443 - Osierbed Spinney Culvert</t>
  </si>
  <si>
    <t>IDR 232.02-1 - Osierbed Spinney Culvert</t>
  </si>
  <si>
    <t>HS2-00002EL0J - Edgecote Registered Battlefield</t>
  </si>
  <si>
    <t>IDR 232.01 - Edgcote Viaduct (Full Package)</t>
  </si>
  <si>
    <t>HS2-00002CTGU - Wardington Road Realignment</t>
  </si>
  <si>
    <t>HS2-00002CTGV - Edgcote Viaduct Boundary Perimeter Fence Line</t>
  </si>
  <si>
    <t>HS2-00002CTGX - Edgcote Viaduct Security Fence Line</t>
  </si>
  <si>
    <t>HS2-00002CTGY - River Cherwell Diversion</t>
  </si>
  <si>
    <t>HS2-00002EKZ1 - Edgcote Ecological Mitigation Site (A)</t>
  </si>
  <si>
    <t>HS2-000001083 - Edgcote Viaduct</t>
  </si>
  <si>
    <t>HS2-00002EKZ2 - Trafford Bridge Ecological Mitigation Site</t>
  </si>
  <si>
    <t>HS2-00002EL0K - Trafford Bridge Listed Building</t>
  </si>
  <si>
    <t>HS2-00002EKZ3 - Edgcote Ecological Mitigation Site (B)</t>
  </si>
  <si>
    <t>HS2-000020NXB - Footpath AE5 Diversion</t>
  </si>
  <si>
    <t>HS2-00002WUPU - Edgcote Viaduct Planting-East Plot 1</t>
  </si>
  <si>
    <t>HS2-00002WUPV - Edgcote Viaduct Planting-East Plot 2</t>
  </si>
  <si>
    <t>HS2-00002WUPW - Edgcote Viaduct Planting-West Plot 1</t>
  </si>
  <si>
    <t>HS2-00002WUPX - Edgcote Viaduct Planting-West Plot 2</t>
  </si>
  <si>
    <t>HS2-00002ZH4B - Edgcote Viaduct North Access Stairs</t>
  </si>
  <si>
    <t>HS2-00002ZH4C - Edgcote Viaduct South Access Stairs 1</t>
  </si>
  <si>
    <t>HS2-00002ZH4D - Edgcote Viaduct North Transition Earthworks</t>
  </si>
  <si>
    <t>HS2-00002ZH4E - Edgcote Viaduct South Transition Earthworks</t>
  </si>
  <si>
    <t>HS2-000030RKQ - Edgcote Viaduct Group Ditch Crossings</t>
  </si>
  <si>
    <t>HS2-000033BZ5 - Edgcote Viaduct-Flood Compensation Area</t>
  </si>
  <si>
    <t>HS2-000039DSH - Edgcote Viaduct South Access Stairs 2</t>
  </si>
  <si>
    <t>HS2-000039DSJ - Edgcote Viaduct South Access Stairs 3</t>
  </si>
  <si>
    <t>HS2-000039DSK - Edgcote Viaduct North Access Stairs 2</t>
  </si>
  <si>
    <t>HS2-00003KR5G - Footpath AE5 Osierbed Spinney Crossing</t>
  </si>
  <si>
    <t>HS2-00002BVLC - C3.L.44 Catchment</t>
  </si>
  <si>
    <t>IDR 231.03 - Edgcote South Embankment</t>
  </si>
  <si>
    <t>HS2-00002CTGQ - C3.T.43 Catchment</t>
  </si>
  <si>
    <t>HS2-00002CTGR - Edgcote South Embankment Boundary Perimeter Fence Line</t>
  </si>
  <si>
    <t>HS2-00002CTGT - Edgcote South Embankment Security Fence Line</t>
  </si>
  <si>
    <t>HS2-00002DVDM - Edgcote South Embankment Planting</t>
  </si>
  <si>
    <t>HS2-00002TTKA - Edgcote South Embankment Group Monitoring System</t>
  </si>
  <si>
    <t>HS2-000001082 - Edgcote South Embankment</t>
  </si>
  <si>
    <t>HS2-00002YNBE - Edgcote South Embankment Culvert</t>
  </si>
  <si>
    <t>HS2-000030RKS - Edgcote South Embankment Group Ditch Crossings</t>
  </si>
  <si>
    <t>HS2-000020NWV - Maintenance Access to Pond (Off Bridleway AG10 SW)</t>
  </si>
  <si>
    <t>IDR 231.02-2 - Culworth Cutting Remaining Assets</t>
  </si>
  <si>
    <t>HS2-000020NWW - Danes Moor ATS Access Road</t>
  </si>
  <si>
    <t>HS2-00002CTGM - Culworth Cutting Boundary Perimeter Fence Line</t>
  </si>
  <si>
    <t>HS2-00002CTGP - Culworth Cutting Security Fence Line</t>
  </si>
  <si>
    <t>HS2-00002DVDL - Culworth Cutting Planting</t>
  </si>
  <si>
    <t>HS2-00002TTK9 - Culworth Cutting Group Monitoring System</t>
  </si>
  <si>
    <t>HS2-000001081 - Culworth Cutting</t>
  </si>
  <si>
    <t>HS2-00002TMF7 - Danes Moor ATS Telecoms</t>
  </si>
  <si>
    <t>HS2-000020NWZ - Bridleway AG10 Diversion</t>
  </si>
  <si>
    <t>HS2-00002CX3L - Bridleway AG10 Drainage System</t>
  </si>
  <si>
    <t>HS2-000025B2L - Maintenance Access Road to Pond (Off Bridleway AG10 NW)</t>
  </si>
  <si>
    <t>HS2-000025B2M - Bridleway AG10 Accommodation Access Road</t>
  </si>
  <si>
    <t>HS2-00003JQLX - Culworth Cutting Ditch Crossing 01</t>
  </si>
  <si>
    <t>HS2-00003JQLY - Culworth Cutting Ditch Crossing 02</t>
  </si>
  <si>
    <t>HS2-00003JQLZ - Culworth Cutting Ditch Crossing 03</t>
  </si>
  <si>
    <t>HS2-00003JQM0 - Culworth Cutting Ditch Crossing 04</t>
  </si>
  <si>
    <t>HS2-00003JQM1 - Culworth Cutting Ditch Crossing 05</t>
  </si>
  <si>
    <t>HS2-00003K2XR - Culworth Cutting Access Stairs 01</t>
  </si>
  <si>
    <t>HS2-00003K2XS - Culworth Cutting Access Stairs 02</t>
  </si>
  <si>
    <t>HS2-00003K2XT - Culworth Cutting Access Stairs 03</t>
  </si>
  <si>
    <t>HS2-00003K2XU - Culworth Cutting Access Stairs 04</t>
  </si>
  <si>
    <t>HS2-00003K2XV - Culworth Cutting Access Stairs 05</t>
  </si>
  <si>
    <t>HS2-00003L6DF - Danes Moor ATS UTX HV</t>
  </si>
  <si>
    <t>HS2-00003L6DG - Danes Moor ATS UTX LV1</t>
  </si>
  <si>
    <t>HS2-00003L6DH - Danes Moor ATS UTX LV2</t>
  </si>
  <si>
    <t>HS2-00003LA58 - Culworth Cutting Ditch Crossing 06</t>
  </si>
  <si>
    <t>HS2-00003LA59 - Culworth Cutting Ditch Crossing 07</t>
  </si>
  <si>
    <t>HS2-00003LA5A - Culworth Cutting Ditch Crossing 08</t>
  </si>
  <si>
    <t>HS2-000001344 - Bridleway AG10 Accommodation Overbridge</t>
  </si>
  <si>
    <t>IDR 231.02-1 - Bridleway AG10 Accommodation Overbridge</t>
  </si>
  <si>
    <t>HS2-00002CTGJ - Culworth Embankment Boundary Perimeter Fence Line</t>
  </si>
  <si>
    <t>IDR 231.01-2 - Culworth Embankment Stage 2</t>
  </si>
  <si>
    <t>HS2-00002CTGL - Culworth Embankment Security Fence Line</t>
  </si>
  <si>
    <t>HS2-00002DVDK - Culworth Embankment Planting</t>
  </si>
  <si>
    <t>HS2-000001080 - Culworth Embankment</t>
  </si>
  <si>
    <t>HS2-00002CX3N - Bridleway AG9 Drainage System</t>
  </si>
  <si>
    <t>HS2-00002N7UL - Culworth Embankment Group-Ancillary Culvert 107-AC2</t>
  </si>
  <si>
    <t>HS2-000001442 - Hill Farm Culvert</t>
  </si>
  <si>
    <t>HS2-00002KRAS - Hill Farm Culvert Watercourse Diversion</t>
  </si>
  <si>
    <t>HS2-00003301D - Culworth Embankment Culvert</t>
  </si>
  <si>
    <t>HS2-00003A04H - Culworth Embankment Group Ditch Crossing 01</t>
  </si>
  <si>
    <t>HS2-00003A04J - Culworth Embankment Group Ditch Crossing 02</t>
  </si>
  <si>
    <t>HS2-00003A04M - Culworth Embankment Group Ditch Crossing 03</t>
  </si>
  <si>
    <t>HS2-00003A04K - Culworth Embankment Group Ditch Crossing 04</t>
  </si>
  <si>
    <t>HS2-00003A04L - Culworth Embankment Group Ditch Crossing 05</t>
  </si>
  <si>
    <t>HS2-00003A36D - Culworth Embankment Group Ditch Crossing 06</t>
  </si>
  <si>
    <t>HS2-000025B2K - Bridleway AG9 Diversion</t>
  </si>
  <si>
    <t>IDR 231.01 - Culworth Embankment AG9</t>
  </si>
  <si>
    <t>HS2-00002SZLV - Bridleway AG9 Overbridge Impact Protection Walls</t>
  </si>
  <si>
    <t>HS2-00002RE02 - Culworth Embankment Group-Ancillary Culvert 107-AC5</t>
  </si>
  <si>
    <t>HS2-000001343 - Bridleway AG9 Overbridge</t>
  </si>
  <si>
    <t>HS2-00003KFPY - Lower Thorpe Area Landscaping and Fencing Boundary/Perimeter Fence Line</t>
  </si>
  <si>
    <t>IDR 230.07 - Lower Thorpe Area - Landscape planting and Fencing</t>
  </si>
  <si>
    <t>HS2-00003KFPZ - Lower Thorpe Area Landscaping and Fencing Security Fence Line</t>
  </si>
  <si>
    <t>HS2-00003KFQ0 - Lower Thorpe Area Landscaping and Fencing Planting Plot</t>
  </si>
  <si>
    <t>HS2-000001342 - Culworth Grounds Accommodation Overbridge</t>
  </si>
  <si>
    <t>IDR 230.06-1 - Lower Thorpe North Cutting - Culworth Grounds Accommodation Overbridge</t>
  </si>
  <si>
    <t>HS2-00002EKZW - Lower Thorpe Ecological Mitigation Site (B)</t>
  </si>
  <si>
    <t>IDR 230.06 - Lower Thorpe North Cutting - (EI-1022 - De-scoped from ASC and transferred to Typsa)</t>
  </si>
  <si>
    <t>HS2-00002VBQF - Maintenance Access Road to WPD (off Culworth Grounds Accommodation Access Realignment)</t>
  </si>
  <si>
    <t>HS2-000025B2J - Culworth Grounds Accommodation Access Realignment</t>
  </si>
  <si>
    <t>HS2-00002CX3M - Culworth Grounds Access Drainage System</t>
  </si>
  <si>
    <t>HS2-00002BVL3 - C3.L.38 catchment</t>
  </si>
  <si>
    <t>HS2-00002CTGB - Lower Thorpe North Cutting Boundary Perimeter Fence Line</t>
  </si>
  <si>
    <t>HS2-00002CTGD - Lower Thorpe North Cutting Security Fence Line</t>
  </si>
  <si>
    <t>HS2-00002DVDJ - Lower Thorpe North Cutting Planting</t>
  </si>
  <si>
    <t>HS2-000001079 - Lower Thorpe North Cutting</t>
  </si>
  <si>
    <t>HS2-00002VBQE - Maintenance Access Road to GSMR (off Culworth Grounds Accommodation Access Realignment)</t>
  </si>
  <si>
    <t>HS2-00002TKUV - Lower Thorpe Radio UTX</t>
  </si>
  <si>
    <t>HS2-00002CTGE - C3.L.40 Catchment</t>
  </si>
  <si>
    <t>HS2-00002CTGH - C3.T.39 Catchment</t>
  </si>
  <si>
    <t>HS2-00002RE01 - Culworth Embankment Group-Ancillary Culvert 107-AC4</t>
  </si>
  <si>
    <t>HS2-00002RDZZ - Culworth Embankment Group-Ancillary Culvert 107-AC3</t>
  </si>
  <si>
    <t>HS2-00003D8VZ - Minor Tributary of Culworth Brook-Watercourse realignment</t>
  </si>
  <si>
    <t>HS2-00003EB2Y - Lower Thorpe North Cutting Group-Ancillary Culvert 105-AC3</t>
  </si>
  <si>
    <t>HS2-00003GJJW - Maintenance Access to WPD-Retaining wall</t>
  </si>
  <si>
    <t>HS2-00003GPKS - Ditch Crossing 01 LTNC east cutting</t>
  </si>
  <si>
    <t>HS2-00003GPKT - Ditch Crossing 02 Culworth Grounds Accommodation</t>
  </si>
  <si>
    <t>HS2-00003JQLV - Ditch Crossing 03-LTNC east cutting</t>
  </si>
  <si>
    <t>HS2-00003LENS - Lower Thorpe Maintenance Access Road</t>
  </si>
  <si>
    <t>HS2-00002CTFX - Lower Thorpe South Embankment Noise Barrier Line</t>
  </si>
  <si>
    <t>IDR 230.05-2 - Lower Thorpe North Embankment (Phase 2 Noise Barrier)</t>
  </si>
  <si>
    <t>HS2-00002CTG0 - Lower Thorpe South Cutting Noise Barrier Line</t>
  </si>
  <si>
    <t>HS2-00002TGPD - Lower Thorpe South Embankment Ditch Crossings</t>
  </si>
  <si>
    <t>HS2-00002CTG8 - Lower Thorpe North Embankment Noise Barrier Line</t>
  </si>
  <si>
    <t>HS2-00002TTH0 - Lower Thorpe North Embankment Ditch Crossing</t>
  </si>
  <si>
    <t>HS2-00002CTG6 - C3.T.37 Catchment</t>
  </si>
  <si>
    <t>IDR 230.05 - Lower Thorpe North Embankment Group</t>
  </si>
  <si>
    <t>HS2-000001078 - Lower Thorpe North Embankment</t>
  </si>
  <si>
    <t>HS2-000001440 - Lower Thorpe Drop Inlet Culvert</t>
  </si>
  <si>
    <t>HS2-000001441 - Culworth Grounds Culvert</t>
  </si>
  <si>
    <t>HS2-000020NW8 - Maintenance Access Road to Pond (Off Banbury Lane NE)</t>
  </si>
  <si>
    <t>IDR 230.04 - Lower Thorpe South Cutting Group</t>
  </si>
  <si>
    <t>HS2-00002BVKX - C3.L.32 Catchment</t>
  </si>
  <si>
    <t>HS2-00002RE04 - Maintenance Access Road to Pond (Off Banbury Lane NE) Drainage System</t>
  </si>
  <si>
    <t>HS2-000001077 - Lower Thorpe South Cutting</t>
  </si>
  <si>
    <t>HS2-00002CTFV - C3.L.31 Catchment</t>
  </si>
  <si>
    <t>IDR 230.03 - Lower Thorpe South Embankment Group</t>
  </si>
  <si>
    <t>HS2-000001076 - Lower Thorpe South Embankment</t>
  </si>
  <si>
    <t>HS2-000001075 - Lower Thorpe Viaduct</t>
  </si>
  <si>
    <t>IDR 230.02 - Lower Thorpe Viaduct - Phase 2 (Full Package)</t>
  </si>
  <si>
    <t>HS2-00002CTFN - C3.T.29 Catchment</t>
  </si>
  <si>
    <t>IDR 230.01-3 - Thorpe Mandeville Embankment - Noise Barrier</t>
  </si>
  <si>
    <t>HS2-00002CTFQ - Thorpe Mandeville Embankment Noise Barrier Line</t>
  </si>
  <si>
    <t>HS2-00002EKZV - Lower Thorpe Ecological Mitigation Site (A)</t>
  </si>
  <si>
    <t>HS2-00002TGPA - Thorpe Mandeville Embankment Access Stairs</t>
  </si>
  <si>
    <t>HS2-00002WUPJ - Thorpe Mandeville Embankment Planting-East Plot 1</t>
  </si>
  <si>
    <t>HS2-00002WUPK - Thorpe Mandeville Embankment Planting-East Plot 2</t>
  </si>
  <si>
    <t>HS2-00002WUPL - Thorpe Mandeville Embankment Planting-West Plot 1</t>
  </si>
  <si>
    <t>HS2-00002WUPM - Thorpe Mandeville Embankment Planting-West Plot 2</t>
  </si>
  <si>
    <t>HS2-00002WUPN - Lower Thorpe Viaduct Planting-Plot 1</t>
  </si>
  <si>
    <t>HS2-00002WUPP - Lower Thorpe Viaduct Planting-Plot 2</t>
  </si>
  <si>
    <t>HS2-00002WUPQ - Lower Thorpe Viaduct Planting-Plot 3</t>
  </si>
  <si>
    <t>HS2-00002WUPR - Lower Thorpe Viaduct Planting-Plot 4</t>
  </si>
  <si>
    <t>HS2-00002WUPS - Lower Thorpe Viaduct Planting-Plot 5</t>
  </si>
  <si>
    <t>HS2-00002WUPT - Lower Thorpe Viaduct Planting-Plot 6</t>
  </si>
  <si>
    <t>HS2-00003AL3P - Thorpe Mandeville Embankment Access Stairs-West</t>
  </si>
  <si>
    <t>HS2-00002CTF4 - C3.L.24 Catchment</t>
  </si>
  <si>
    <t>IDR 230.01-2 - Thorpe Mandeville Embankment - Part 2</t>
  </si>
  <si>
    <t>HS2-00002CTFP - Thorpe Mandeville Embankment Boundary Perimeter Fence Line</t>
  </si>
  <si>
    <t>HS2-00002CTFR - Thorpe Mandeville Embankment Security Fence Line</t>
  </si>
  <si>
    <t>HS2-000020NW9 - Maintenance Access Road to Pond (Off Banbury Lane SW)</t>
  </si>
  <si>
    <t>HS2-00002CTFU - Culworth Brook Diversion</t>
  </si>
  <si>
    <t>HS2-00002PRWV - Lower Thorpe Viaduct Group Ancillary Culvert 105-AC4</t>
  </si>
  <si>
    <t>HS2-00003D82U - Thorpe Mandeville Embankment 105-DC1</t>
  </si>
  <si>
    <t>HS2-00003D82V - Thorpe Mandeville Embankment 105-DC2</t>
  </si>
  <si>
    <t>HS2-000001074 - Thorpe Mandeville Embankment</t>
  </si>
  <si>
    <t>IDR 230.01 - Thorpe Mandeville Embankment - Part 1</t>
  </si>
  <si>
    <t>HS2-00002N7UG - Thorpe Mandeville Embankment Culvert 105-S1</t>
  </si>
  <si>
    <t>HS2-00002BVKC - Greatworth North Embankment Landscape Earthworks</t>
  </si>
  <si>
    <t>IDR 229.03 - Greatworth North Embankment and Cutting</t>
  </si>
  <si>
    <t>HS2-00002CTES - C3.L.20 Catchment</t>
  </si>
  <si>
    <t>HS2-00002CTET - C3.L.21 Catchment</t>
  </si>
  <si>
    <t>HS2-00002CTEU - Greatworth North Embankment Boundary Perimeter Fence Line</t>
  </si>
  <si>
    <t>HS2-00002CTEW - Greatworth North Embankment Security Fence Line</t>
  </si>
  <si>
    <t>HS2-000001071 - Greatworth North Embankment</t>
  </si>
  <si>
    <t>HS2-00002N7U9 - Greatworth North Embankment Group-Ancillary Culvert 101-AC1</t>
  </si>
  <si>
    <t>HS2-000001438 - Greatworth Hall Culvert</t>
  </si>
  <si>
    <t>HS2-00002BVKF - Greatworth North Cutting Landscape Earthworks</t>
  </si>
  <si>
    <t>HS2-00002CTEY - C3.T.22 Catchment</t>
  </si>
  <si>
    <t>HS2-00002CTEZ - Greatworth ATS and South Portal Building Access Road (Off Helmdon Road West)</t>
  </si>
  <si>
    <t>HS2-00002CTF0 - Greatworth North Cutting Boundary Perimeter Fence Line</t>
  </si>
  <si>
    <t>HS2-00002CTF2 - Greatworth North Cutting Security Fence Line</t>
  </si>
  <si>
    <t>HS2-000001072 - Greatworth North Cutting</t>
  </si>
  <si>
    <t>HS2-00002N7UB - Greatworth North Cutting Group-Ancillary Culvert 101-AC3</t>
  </si>
  <si>
    <t>HS2-00002N7UC - Greatworth North Cutting Group-Ancillary Culvert 101-AC4</t>
  </si>
  <si>
    <t>HS2-000020NVF - Footpath AN13 Extension</t>
  </si>
  <si>
    <t>HS2-00002CTF5 - Helmdon Road Drainage System</t>
  </si>
  <si>
    <t>HS2-000025B2D - Maintenance Access Road to Pond and MAP (Off Helmdon Road East) and Farm Accommodation Access</t>
  </si>
  <si>
    <t>HS2-000020358 - Helmdon Road Realignment</t>
  </si>
  <si>
    <t>HS2-00002N7UD - Greatworth Green Tunnel Group-Ancillary Culvert 102-AC1</t>
  </si>
  <si>
    <t>HS2-00003124E - Greatworth North Embankment and Cutting Access Stairs</t>
  </si>
  <si>
    <t>HS2-00003B2GH - Greatworth North Embankment Cutting 101-DC3</t>
  </si>
  <si>
    <t>HS2-00003B2GJ - Greatworth North Embankment Cutting 101-DC4</t>
  </si>
  <si>
    <t>HS2-00003B2GK - Greatworth North Embankment Cutting 102-DC5</t>
  </si>
  <si>
    <t>HS2-00003JYH2 - Greatworth North Embankment Planting-Plot 1</t>
  </si>
  <si>
    <t>HS2-00003JYH3 - Greatworth North Embankment Planting-Plot 2</t>
  </si>
  <si>
    <t>HS2-00003JYH4 - Greatworth North Embankment Planting-Plot 3</t>
  </si>
  <si>
    <t>HS2-00003JYH5 - Greatworth North Cutting Planting-Plot 1</t>
  </si>
  <si>
    <t>HS2-00003JYH6 - Greatworth North Cutting Planting-Plot 2</t>
  </si>
  <si>
    <t>HS2-00003JYH7 - Greatworth North Cutting Planting-Plot 3</t>
  </si>
  <si>
    <t>HS2-000000160 - Greatworth Green Tunnel</t>
  </si>
  <si>
    <t>IDR 229.02 - Greatworth Green Tunnel - Stage 2 Advanced Works</t>
  </si>
  <si>
    <t>HS2-00002CTF3 - Greatworth Green Tunnel North Portal Access Road Retaining Wall 1</t>
  </si>
  <si>
    <t>IDR 229.01-2 - Greatworth Green Tunnel Portal North</t>
  </si>
  <si>
    <t>HS2-00002CTF6 - Sulgrave Road Drainage System</t>
  </si>
  <si>
    <t>HS2-00002CTF9 - Greatworth Green Tunnel Boundary Perimeter Fence Line South</t>
  </si>
  <si>
    <t>HS2-000020361 - Sulgrave Road Reinstatement</t>
  </si>
  <si>
    <t>HS2-000025B2E - Greatworth Green Tunnel North Portal Buildings Access Road</t>
  </si>
  <si>
    <t>HS2-000025B2F - Greatworth Green Tunnel North Portal Building</t>
  </si>
  <si>
    <t>HS2-00002BVKJ - Greatworth Green Tunnel High Mileage Portal Mitigation Earthworks</t>
  </si>
  <si>
    <t>HS2-000020NW0 - Footpath BB3 Diversion</t>
  </si>
  <si>
    <t>HS2-000025B2G - Banbury Road (Thorpe Mandeville) Realignment</t>
  </si>
  <si>
    <t>HS2-00002CUCC - Banbury Road Drainage System</t>
  </si>
  <si>
    <t>HS2-00002TMF5 - Greatworth Green Tunnel North Portal Building Fire-fighting Water</t>
  </si>
  <si>
    <t>HS2-00002TMF6 - Greatworth Green Tunnel North Portal Building Telecoms</t>
  </si>
  <si>
    <t>HS2-00002NJ04 - Greatworth Green Tunnel North Portal</t>
  </si>
  <si>
    <t>HS2-00002EK7T - Greatworth Green Tunnel North Portal UTX</t>
  </si>
  <si>
    <t>HS2-00002WUPB - Greatworth Green Tunnel Planting-Plot 4</t>
  </si>
  <si>
    <t>HS2-00002WUPC - Greatworth Green Tunnel Planting-Plot 5</t>
  </si>
  <si>
    <t>HS2-00002WUPD - Greatworth Green Tunnel Planting-Plot 6</t>
  </si>
  <si>
    <t>HS2-00002WUPE - Greatworth Green Tunnel Planting-Plot 7</t>
  </si>
  <si>
    <t>HS2-00002WUPF - Greatworth Green Tunnel Planting-Plot 8</t>
  </si>
  <si>
    <t>HS2-00002WUPG - Greatworth Green Tunnel Planting-Plot 9</t>
  </si>
  <si>
    <t>HS2-00002WUPH - Greatworth Green Tunnel Planting-Plot 10</t>
  </si>
  <si>
    <t>HS2-000039DSF - Greatworth Park Bat House (Bat licence) Ecological Site Management Plan</t>
  </si>
  <si>
    <t>HS2-00003AQDA - Thorpe Mandeville Embankment Transition Zone Earthworks</t>
  </si>
  <si>
    <t>HS2-00003B2GD - Greatworth Green Tunnel Boundary Perimeter Fence Line North</t>
  </si>
  <si>
    <t>HS2-00003B2GE - Greatworth Green Tunnel Security Fence Line North</t>
  </si>
  <si>
    <t>HS2-00003FV0F - Greatworth Green Tunnel Access Stairs CH.102.100</t>
  </si>
  <si>
    <t>HS2-00003FV0G - Greatworth Green Tunnel Access Stairs CH.104.600</t>
  </si>
  <si>
    <t>HS2-00003JAYC - Deans Barn Access Track (off Sulgrave Road)</t>
  </si>
  <si>
    <t>HS2-00003JRG7 - Greatworth Green Tunnel South Portal-Evacuation Walkways</t>
  </si>
  <si>
    <t>HS2-00003JRG8 - Greatworth Green Tunnel North Portal-Evacuation Walkways</t>
  </si>
  <si>
    <t>HS2-00002EK7K - Greatworth Green Tunnel South Portal UTX</t>
  </si>
  <si>
    <t>IDR 229.01-1 - Greatworth Green Tunnel Portal South</t>
  </si>
  <si>
    <t>HS2-00002TMF1 - Greatworth ATS Telecoms</t>
  </si>
  <si>
    <t>HS2-00002TMF2 - Greatworth Green Tunnel South Portal Building Fire-fighting Water</t>
  </si>
  <si>
    <t>HS2-00002TMF3 - Greatworth Green Tunnel South Portal Building Electric</t>
  </si>
  <si>
    <t>HS2-00002TMF4 - Greatworth Green Tunnel South Portal Building Telecoms</t>
  </si>
  <si>
    <t>HS2-000025B2C - Greatworth Green Tunnel South Portal Building</t>
  </si>
  <si>
    <t>HS2-00002CTF7 - Footpath AN39 Reinstatement</t>
  </si>
  <si>
    <t>HS2-00002CTF8 - Footpath AN4 Reinstatement</t>
  </si>
  <si>
    <t>HS2-00002HCE5 - Greatworth Green Tunnel Low Mileage Portal Mitigation Earthworks</t>
  </si>
  <si>
    <t>HS2-00002NJ05 - Greatworth Green Tunnel South Portal</t>
  </si>
  <si>
    <t>HS2-000020359 - Greatworth Park Access Reinstatement</t>
  </si>
  <si>
    <t>HS2-000020NVL - Footpath AN40 Diversion</t>
  </si>
  <si>
    <t>HS2-00002C3YS - B4525 Welsh Road Drainage System</t>
  </si>
  <si>
    <t>HS2-00002HQ9E - Welsh Road Mitigation Earthworks</t>
  </si>
  <si>
    <t>HS2-000020360 - B4525 Welsh Road</t>
  </si>
  <si>
    <t>HS2-000037YM1 - Greatworth North Cutting Transition Earthworks to South Portal</t>
  </si>
  <si>
    <t>HS2-00003B5FS - Greatworth Access Road Drainage System</t>
  </si>
  <si>
    <t>HS2-000001436 - Helmdon Culvert</t>
  </si>
  <si>
    <t>IDR 228.2 - AN37 Overbridge and Helmdon Culvert</t>
  </si>
  <si>
    <t>HS2-000020NUE - Bridleway AN37 Accommodation Access Road</t>
  </si>
  <si>
    <t>HS2-00002CTEL - Bridleway AN37 AN28 and AX1 Diversion</t>
  </si>
  <si>
    <t>HS2-00002CX3J - Bridleway AN37 AN28 and AX1 Drainage System</t>
  </si>
  <si>
    <t>HS2-000001339 - Bridleway AN37 Accommodation Overbridge</t>
  </si>
  <si>
    <t>HS2-00002BVK8 - Greatworth South Cutting Landscape Earthworks</t>
  </si>
  <si>
    <t>IDR 228.1 - Bridleway AN14 Accommodation Overbridge &amp; Greatworth South Cutting</t>
  </si>
  <si>
    <t>HS2-000001070 - Greatworth South Cutting</t>
  </si>
  <si>
    <t>HS2-00002CX3Q - Bridleway AN14 Drainage System</t>
  </si>
  <si>
    <t>HS2-000025B2B - Bridleway AN14 Diversion</t>
  </si>
  <si>
    <t>HS2-000001340 - Bridleway AN14 Accommodation Overbridge</t>
  </si>
  <si>
    <t>HS2-00003BPM6 - Clean Water Pipe CFA_14_13</t>
  </si>
  <si>
    <t>HS2-00002VXUJ - Maintenance Access Road to GSMR (off Maintenance Access Road to Pond Radstone) and Compound</t>
  </si>
  <si>
    <t>IDR 228 - AN22 Overbridge, Greatworth Dry Valley Drop Inlet Culvert and Combined Greatworth South Cutting Area &amp; Embankment</t>
  </si>
  <si>
    <t>HS2-00002BVK3 - C3.T.13 Catchment</t>
  </si>
  <si>
    <t>HS2-00002CTEC - Greatworth South Embankment Boundary Perimeter Fence Line</t>
  </si>
  <si>
    <t>HS2-00002CTEE - Greatworth South Embankment Security Fence Line</t>
  </si>
  <si>
    <t>HS2-00002DVEJ - Greatworth South Embankment Landscape Earthworks</t>
  </si>
  <si>
    <t>HS2-000001069 - Greatworth South Embankment</t>
  </si>
  <si>
    <t>HS2-000020NUC - Maintenance Access Road to Pond (Off Radstone Road)</t>
  </si>
  <si>
    <t>HS2-00002NNHX - Helmdon Culvert Watercourse Diversion</t>
  </si>
  <si>
    <t>HS2-00002CTEF - C3.L.14 Catchment</t>
  </si>
  <si>
    <t>HS2-00002CTEG - C3.L.15 Catchment</t>
  </si>
  <si>
    <t>HS2-00002CTEK - C3.L.18 Catchment</t>
  </si>
  <si>
    <t>HS2-00002CTEM - Greatworth South Cutting Boundary Perimeter Fence Line</t>
  </si>
  <si>
    <t>HS2-00002CTEP - Greatworth South Cutting Security Fence Line</t>
  </si>
  <si>
    <t>HS2-000001338 - Footpath AN22 Accommodation Overbridge</t>
  </si>
  <si>
    <t>HS2-00002BVK9 - Footpath AN22 Diversion</t>
  </si>
  <si>
    <t>HS2-00002CX3H - Footpath AN22 Drainage System</t>
  </si>
  <si>
    <t>HS2-00002EKZT - Halse Copse Ecological Mitigation Site</t>
  </si>
  <si>
    <t>HS2-000001437 - Greatworth Dry Valley Drop Inlet Culvert</t>
  </si>
  <si>
    <t>HS2-00002YGQ6 - Greatworth South Embankment Radio Compound UTX</t>
  </si>
  <si>
    <t>HS2-000032TBV - Maintenance Access Road to Pond (Off Radstone Road) Drainage System</t>
  </si>
  <si>
    <t>HS2-000033GP5 - Clean Water Pipe CFA_15_01</t>
  </si>
  <si>
    <t>HS2-000039DSB - Halse Copse East (Bat Licence) Ecological Mitigation Site</t>
  </si>
  <si>
    <t>HS2-00003B2GL - Greatworth South Embankment Planting Plot 1</t>
  </si>
  <si>
    <t>HS2-00003B2GM - Greatworth South Embankment Planting Plot 2</t>
  </si>
  <si>
    <t>HS2-00003B2GN - Greatworth South Cutting Planting Plot 12</t>
  </si>
  <si>
    <t>HS2-00003B2GP - Greatworth South Cutting Planting Plot 11</t>
  </si>
  <si>
    <t>HS2-00003B2GQ - Greatworth South Cutting Planting Plot 13</t>
  </si>
  <si>
    <t>HS2-00003B2GR - Greatworth South Cutting Planting Plot 14</t>
  </si>
  <si>
    <t>HS2-00003B2GS - Greatworth South Cutting Planting Plot 8</t>
  </si>
  <si>
    <t>HS2-00003B2GT - Greatworth South Cutting Planting Plot 7</t>
  </si>
  <si>
    <t>HS2-00003B2GU - Greatworth South Cutting Planting Plot 9</t>
  </si>
  <si>
    <t>HS2-00003B2GV - Greatworth South Cutting Planting Plot 10</t>
  </si>
  <si>
    <t>HS2-00003B2GW - Greatworth South Cutting Planting Plot 3</t>
  </si>
  <si>
    <t>HS2-00003B2GX - Greatworth South Cutting Planting Plot 4</t>
  </si>
  <si>
    <t>HS2-00003B2GY - Greatworth South Cutting Planting Plot 5</t>
  </si>
  <si>
    <t>HS2-00003B2GZ - Greatworth South Cutting Planting Plot 6</t>
  </si>
  <si>
    <t>HS2-00003B2H0 - Greatworth South Cutting Planting Plot 1</t>
  </si>
  <si>
    <t>HS2-00003B2H1 - Greatworth South Cutting Planting Plot 2</t>
  </si>
  <si>
    <t>HS2-000020NU0 - Bridleway AX5 AX18 and AX19 and Accommodation access Realignment</t>
  </si>
  <si>
    <t>IDR 227.2 - AX18 Accommodation Overbridge</t>
  </si>
  <si>
    <t>HS2-00002CX3E - Footpath and Bridleway AX18 AX19 and AX5 Drainage System</t>
  </si>
  <si>
    <t>HS2-000001337 - Bridleway AX18 Overbridge</t>
  </si>
  <si>
    <t>HS2-00002J4YP - Bridleway AX19 Diversion</t>
  </si>
  <si>
    <t>HS2-00002V04T - Radstone Road Overbridge West Northamptonshire Council Telecoms</t>
  </si>
  <si>
    <t>IDR 227.1 - Radstone road Overbridge (Superstructures) &amp; Radstone Road Culvert</t>
  </si>
  <si>
    <t>HS2-00002N7X2 - Radstone Road-Ancillary Culvert 097-AC2</t>
  </si>
  <si>
    <t>HS2-000025B28 - Radstone Road Realignment</t>
  </si>
  <si>
    <t>HS2-000025B29 - Maintenance Access Road to Pond (Off Radstone Road East)</t>
  </si>
  <si>
    <t>HS2-00002CQQF - Radstone Road Drainage System</t>
  </si>
  <si>
    <t>HS2-000001336 - Radstone Road Overbridge</t>
  </si>
  <si>
    <t>HS2-00003B5FR - HSRS Day 2 Power Supply Additional Ducts Radstone Rd Overbridge</t>
  </si>
  <si>
    <t>HS2-00002CTDW - C3.T.8 Catchment</t>
  </si>
  <si>
    <t>IDR 227 - Brackley Embankment &amp; Brackley North Cutting &amp; Brackley culvert</t>
  </si>
  <si>
    <t>HS2-00002DVEH - Brackley Embankment Landscape Earthworks</t>
  </si>
  <si>
    <t>HS2-000001067 - Brackley Embankment</t>
  </si>
  <si>
    <t>HS2-000001435 - Brackley Culvert</t>
  </si>
  <si>
    <t>HS2-00002NNHW - Brackley Culvert Watercourse Diversion</t>
  </si>
  <si>
    <t>HS2-000001068 - Brackley North Cutting</t>
  </si>
  <si>
    <t>HS2-00002BVK2 - Brackley North Cutting Landscape Earthworks</t>
  </si>
  <si>
    <t>HS2-00002CQQG - C3.L.10 Catchment</t>
  </si>
  <si>
    <t>HS2-00002CQQH - C3.T.11 Catchment</t>
  </si>
  <si>
    <t>HS2-00002CQQJ - C3.L.12 Catchment</t>
  </si>
  <si>
    <t>HS2-00002CTE4 - Brackley South Cutting Boundary Perimeter Fence Line</t>
  </si>
  <si>
    <t>IDR 226.5 - Brackley Area - Ancillary Civils Fencing and Landscape Planting</t>
  </si>
  <si>
    <t>HS2-00002CTE6 - Brackley South Cutting Security Fence Line</t>
  </si>
  <si>
    <t>HS2-00002EKZB - Helmdon disused railway SSSI Ecological Mitigation Site</t>
  </si>
  <si>
    <t>HS2-00002EKZC - Radstone-Footpath AX15 Green Overbridge Ecological Mitigation Site</t>
  </si>
  <si>
    <t>HS2-00002CTE9 - Brackley Embankment Boundary Perimeter Fence Line</t>
  </si>
  <si>
    <t>HS2-00002CTEB - Brackley Embankment Security Fence Line</t>
  </si>
  <si>
    <t>HS2-00002BVK1 - Brackley North Cutting Security Fence Line</t>
  </si>
  <si>
    <t>HS2-00002CQQK - Brackley North Cutting Boundary Perimeter Fence Line</t>
  </si>
  <si>
    <t>HS2-000031EF5 - 97-SL2 Brackley Embankment Vehicular Bridge</t>
  </si>
  <si>
    <t>HS2-000031EF6 - 98-SL1 Brackley North Cutting Vehicular Slab</t>
  </si>
  <si>
    <t>HS2-0000386UJ - 97-SL2 Brackley Embankment Vehicular Bridge-Earthworks Transition</t>
  </si>
  <si>
    <t>HS2-000039DSE - Radstone-Fox Covert (Bat licence) Ecological Mitigation Site</t>
  </si>
  <si>
    <t>HS2-00003CPXC - Brackley North Cutting Planting Plot 1</t>
  </si>
  <si>
    <t>HS2-00003CPXD - Brackley North Cutting Planting Plot 2</t>
  </si>
  <si>
    <t>HS2-00003CPXF - Brackley North Cutting Planting Plot 3</t>
  </si>
  <si>
    <t>HS2-00003CPXG - Brackley North Cutting Planting Plot 4</t>
  </si>
  <si>
    <t>HS2-00003CPXH - Brackley North Cutting Planting Plot 5</t>
  </si>
  <si>
    <t>HS2-00003CPXJ - Brackley North Cutting Planting Plot 6</t>
  </si>
  <si>
    <t>HS2-00003CPXL - Brackley North Cutting Planting Plot 7</t>
  </si>
  <si>
    <t>HS2-00003CPXM - Brackley North Cutting Planting Plot 8</t>
  </si>
  <si>
    <t>HS2-00003CPXN - Brackley North Cutting Planting Plot 9</t>
  </si>
  <si>
    <t>HS2-00003CPXQ - Brackley North Cutting Planting Plot 10</t>
  </si>
  <si>
    <t>HS2-00003CPXR - Brackley North Cutting Planting Plot 11</t>
  </si>
  <si>
    <t>HS2-00003CPXS - Brackley Embankment Planting Plot 1</t>
  </si>
  <si>
    <t>HS2-00003CPXT - Brackley Embankment Planting Plot 2</t>
  </si>
  <si>
    <t>HS2-00003CPXV - Brackley Embankment Planting Plot 3</t>
  </si>
  <si>
    <t>HS2-00003CPXW - Brackley Embankment Planting Plot 4</t>
  </si>
  <si>
    <t>HS2-00003CPXX - Brackley Embankment Planting Plot 5</t>
  </si>
  <si>
    <t>HS2-00003CPXZ - Brackley South Cutting Planting Plot 1</t>
  </si>
  <si>
    <t>HS2-00003CPY0 - Brackley South Cutting Planting Plot 2</t>
  </si>
  <si>
    <t>HS2-00003CPY1 - Brackley South Cutting Planting Plot 3</t>
  </si>
  <si>
    <t>HS2-00003CPY3 - Brackley South Cutting Planting Plot 4</t>
  </si>
  <si>
    <t>HS2-00003CPY4 - Brackley South Cutting Planting Plot 5</t>
  </si>
  <si>
    <t>HS2-00003CPY5 - Brackley South Cutting Planting Plot 6</t>
  </si>
  <si>
    <t>HS2-00003CPY6 - Brackley South Cutting Planting Plot 7</t>
  </si>
  <si>
    <t>HS2-00003CPY8 - Brackley South Cutting Planting Plot 8</t>
  </si>
  <si>
    <t>HS2-00003CPY9 - Brackley South Cutting Planting Plot 9</t>
  </si>
  <si>
    <t>HS2-00003CPYA - Brackley South Cutting Planting Plot 10</t>
  </si>
  <si>
    <t>HS2-00003CPYC - Brackley South Cutting Planting Plot 11</t>
  </si>
  <si>
    <t>HS2-00003CPYD - Brackley South Cutting Planting Plot 12</t>
  </si>
  <si>
    <t>HS2-00003CPYE - Brackley South Cutting Planting Plot 13</t>
  </si>
  <si>
    <t>HS2-00003CPYF - Brackley South Cutting Planting Plot 14</t>
  </si>
  <si>
    <t>HS2-00003CPYH - Brackley South Cutting Planting Plot 15</t>
  </si>
  <si>
    <t>HS2-00003CPYJ - Brackley South Cutting Planting Plot 16</t>
  </si>
  <si>
    <t>HS2-00002RE06 - Footpath AX15 Overbridge Realignment</t>
  </si>
  <si>
    <t>IDR 226.3 - Footpath AX15 Overbridge</t>
  </si>
  <si>
    <t>HS2-00002CX3D - Footpath AX15 AX17 and AX14 Drainage System</t>
  </si>
  <si>
    <t>HS2-00002SXNG - Footpath AX15 Diversion (West of HS2)</t>
  </si>
  <si>
    <t>HS2-00002J4YQ - Bridleway AX14 Diversion (west of HS2)</t>
  </si>
  <si>
    <t>HS2-000001335 - Footpath AX15 Overbridge</t>
  </si>
  <si>
    <t>HS2-00002J4YR - Footpath AX15 and AX7 Diversion (east of HS2)</t>
  </si>
  <si>
    <t>HS2-00002N7X1 - Brackley Embankment-Ancillary Culvert 097-AC1</t>
  </si>
  <si>
    <t>HS2-000020NTD - Bridleway AX16 Diversion</t>
  </si>
  <si>
    <t>IDR 226.2 - Bridleway AX16 Accommodation Overbridge</t>
  </si>
  <si>
    <t>HS2-00002GUVX - Bridleway AX16 Accommodation Drainage</t>
  </si>
  <si>
    <t>HS2-00002VXUH - Maintenance Access Road to GSMR (off Bridleway AX16 Diversion) and Compound</t>
  </si>
  <si>
    <t>HS2-000001334 - Bridleway AX16 Accommodation Overbridge</t>
  </si>
  <si>
    <t>HS2-00002Y4JL - Brackley South Cutting Radio Compound UTX</t>
  </si>
  <si>
    <t>HS2-000025B1Z - Maintenance Access Road to Whitfield ATS and Pond (Off A43 Oxford Road West)</t>
  </si>
  <si>
    <t>IDR 226.1 - A43 Oxford road Overbridge &amp; Whitfield ATS</t>
  </si>
  <si>
    <t>HS2-00002BVJR - C3.L.7 Catchment</t>
  </si>
  <si>
    <t>HS2-00002CTDV - Whitfield ATS</t>
  </si>
  <si>
    <t>HS2-000025B20 - Footpath BD8 Diversion</t>
  </si>
  <si>
    <t>HS2-00002EK7G - Whitfield ATS UTX</t>
  </si>
  <si>
    <t>HS2-00002TMF0 - Whitfield ATS Telecoms</t>
  </si>
  <si>
    <t>HS2-00002N7WZ - Brackley South Cutting-Ancillary Culvert 096-AC1</t>
  </si>
  <si>
    <t>HS2-00002N7X0 - Brackley South Cutting-Ancillary Culvert 096-AC2</t>
  </si>
  <si>
    <t>HS2-000025B21 - A43 Oxford Road Re-alignment</t>
  </si>
  <si>
    <t>HS2-00002C3YF - A43 Oxford Road Drainage System</t>
  </si>
  <si>
    <t>HS2-000001333 - A43 Oxford Road Overbridge</t>
  </si>
  <si>
    <t>HS2-00002Y89A - Brackley South Cutting-Field Access (off A43 Oxford Road)</t>
  </si>
  <si>
    <t>HS2-000001066 - Brackley South Cutting</t>
  </si>
  <si>
    <t>IDR 226 - Brackley South Cutting</t>
  </si>
  <si>
    <t>HS2-00002BVJU - C3.L.9 Catchment</t>
  </si>
  <si>
    <t>HS2-00002DVEG - Brackley South Cutting Landscape Earthworks</t>
  </si>
  <si>
    <t>HS2-000001063 - Turweston Embankment</t>
  </si>
  <si>
    <t>IDR 225_1 - Turweston Viaduct (Phase 1)</t>
  </si>
  <si>
    <t>HS2-000001064 - Turweston Viaduct</t>
  </si>
  <si>
    <t>HS2-000001065 - Helmdon Embankment</t>
  </si>
  <si>
    <t>HS2-00002YGQD - Turweston Structural Backfill A2 Retaining Wall</t>
  </si>
  <si>
    <t>HS2-00002YGQE - Turweston Structural Backfill A0 Retaining Wall</t>
  </si>
  <si>
    <t>HS2-00002CTDQ - C3.T.5 Catchment</t>
  </si>
  <si>
    <t>IDR 225 - Turweston and Helmdon Embankments &amp; Turweston viaduct</t>
  </si>
  <si>
    <t>HS2-00002CTE3 - River Great Ouse Diversion 02</t>
  </si>
  <si>
    <t>HS2-00002EL0A - Flood Compensation Area-096</t>
  </si>
  <si>
    <t>HS2-00002EKY1 - Turweston Ecological Mitigation Site (C)</t>
  </si>
  <si>
    <t>IDR 224.7 - Turweston Cutting additional Landscape Earthworks</t>
  </si>
  <si>
    <t>HS2-00003BPLH - Turweston Cutting Planting Plot 5</t>
  </si>
  <si>
    <t>HS2-00003BPLM - Turweston Cutting Planting Plot 6</t>
  </si>
  <si>
    <t>HS2-00003BPLQ - Turweston Embankment Planting Plot 1</t>
  </si>
  <si>
    <t>HS2-00003HF3P - Turweston cutting Additional Landscape Earthworks 1</t>
  </si>
  <si>
    <t>HS2-00003HF3Q - Turweston cutting Additional Landscape Earthworks 2</t>
  </si>
  <si>
    <t>HS2-00003HF3R - Turweston cutting Additional Landscape Earthworks 3</t>
  </si>
  <si>
    <t>HS2-00003HF3S - Turweston cutting Additional Landscape Earthworks 4</t>
  </si>
  <si>
    <t>HS2-00003HF3T - C2.L.110 Catchment</t>
  </si>
  <si>
    <t>HS2-00003HF3W - Turweston Cutting Additional Landscape Earthworks 1-Boundary-Perimeter Fence Line</t>
  </si>
  <si>
    <t>HS2-00002CTCG - Grovehill Embankment Boundary Perimeter Fence Line</t>
  </si>
  <si>
    <t>IDR 224.6 - Westbury Viaduct, Grovehill Embankment, Turweston Area and Helmdon Embankment - Ancillary Civils Fencing and Landscape Planting</t>
  </si>
  <si>
    <t>HS2-00002CTCJ - Grovehill Embankment Security Fence Line</t>
  </si>
  <si>
    <t>HS2-00002CTCM - Turweston Cutting Boundary Perimeter Fence Line</t>
  </si>
  <si>
    <t>HS2-00002CTCP - Turweston Cutting Security Fence Line</t>
  </si>
  <si>
    <t>HS2-00002CTDR - Turweston Embankment Boundary Perimeter Fence Line</t>
  </si>
  <si>
    <t>HS2-00002CTDT - Turweston Embankment Security Fence Line</t>
  </si>
  <si>
    <t>HS2-00002CTDY - Helmdon Embankment Boundary Perimeter Fence Line</t>
  </si>
  <si>
    <t>HS2-00002CTE1 - Helmdon Embankment Security Fence Line</t>
  </si>
  <si>
    <t>HS2-000031EF3 - 95-SL1 Turweston Embankment Pedestrian Slab</t>
  </si>
  <si>
    <t>HS2-000031EF4 - 95-SL2 Turweston Viaduct Vehicular Bridge</t>
  </si>
  <si>
    <t>HS2-0000386UG - 95-SL2 Turweston Viaduct Vehicular Bridge-Earthworks Transition</t>
  </si>
  <si>
    <t>HS2-0000386UL - Westbury Viaduct Planting Plot 1</t>
  </si>
  <si>
    <t>HS2-0000386UM - Westbury Viaduct Planting Plot 2</t>
  </si>
  <si>
    <t>HS2-0000386UP - Westbury Viaduct Planting Plot 3</t>
  </si>
  <si>
    <t>HS2-0000386UQ - Westbury Viaduct Planting Plot 4</t>
  </si>
  <si>
    <t>HS2-00003BPL5 - Grovehill Embankment Planting Plot 1</t>
  </si>
  <si>
    <t>HS2-00003BPL6 - Grovehill Embankment Planting Plot 2</t>
  </si>
  <si>
    <t>HS2-00003BPL7 - Grovehill Embankment Planting Plot 6</t>
  </si>
  <si>
    <t>HS2-00003BPL8 - Grovehill Embankment Planting Plot 3</t>
  </si>
  <si>
    <t>HS2-00003BPL9 - Grovehill Embankment Planting Plot 4</t>
  </si>
  <si>
    <t>HS2-00003BPLA - Grovehill Embankment Planting Plot 5</t>
  </si>
  <si>
    <t>HS2-00003BPLB - Turweston Cutting Planting Plot 1</t>
  </si>
  <si>
    <t>HS2-00003BPLC - Turweston Cutting Planting Plot 9</t>
  </si>
  <si>
    <t>HS2-00003BPLD - Turweston Cutting Planting Plot 2</t>
  </si>
  <si>
    <t>HS2-00003BPLE - Turweston Cutting Planting Plot 3</t>
  </si>
  <si>
    <t>HS2-00003BPLF - Turweston Cutting Planting Plot 8</t>
  </si>
  <si>
    <t>HS2-00003BPLG - Turweston Cutting Planting Plot 4</t>
  </si>
  <si>
    <t>HS2-00003BPLJ - Turweston Cutting Planting Plot 10</t>
  </si>
  <si>
    <t>HS2-00003BPLK - Turweston Cutting Planting Plot 11</t>
  </si>
  <si>
    <t>HS2-00003BPLL - Turweston Cutting Planting Plot 12</t>
  </si>
  <si>
    <t>HS2-00003BPLN - Turweston Cutting Planting Plot 7</t>
  </si>
  <si>
    <t>HS2-00003BPLP - Turweston Cutting Planting Plot 13</t>
  </si>
  <si>
    <t>HS2-00003BPLR - Turweston Embankment Planting Plot 5</t>
  </si>
  <si>
    <t>HS2-00003BPLS - Turweston Embankment Planting Plot 2</t>
  </si>
  <si>
    <t>HS2-00003BPLT - Turweston Embankment Planting Plot 4</t>
  </si>
  <si>
    <t>HS2-00003BPLU - Turweston Embankment Planting Plot 3</t>
  </si>
  <si>
    <t>HS2-00003BPLW - Turweston Viaduct Planting Plot 1</t>
  </si>
  <si>
    <t>HS2-00003BPLY - Helmdon Embankment Planting Plot 1</t>
  </si>
  <si>
    <t>HS2-00003BPM0 - Helmdon Embankment Planting Plot 6</t>
  </si>
  <si>
    <t>HS2-00003BPM1 - Turweston Viaduct Planting Plot 2</t>
  </si>
  <si>
    <t>HS2-00003BPM2 - Helmdon Embankment Planting Plot 2</t>
  </si>
  <si>
    <t>HS2-00003BPM3 - Helmdon Embankment Planting Plot 3</t>
  </si>
  <si>
    <t>HS2-00003BPM4 - Helmdon Embankment Planting Plot 4</t>
  </si>
  <si>
    <t>HS2-00003BPM5 - Helmdon Embankment Planting Plot 5</t>
  </si>
  <si>
    <t>HS2-00003D9D1 - 92-SL2 Westbury Viaduct Vehicular Slab</t>
  </si>
  <si>
    <t>HS2-000020RU0 - Maintenance Access Road to Pond (Off Turweston Farm Track)</t>
  </si>
  <si>
    <t>IDR 224.4 - Turweston Green Overbridge</t>
  </si>
  <si>
    <t>HS2-00002CTCK - C2.L.109 Catchment</t>
  </si>
  <si>
    <t>HS2-00002BJV5 - Bridleway TUW 9 Diversion</t>
  </si>
  <si>
    <t>HS2-000001332 - Turweston Green Overbridge</t>
  </si>
  <si>
    <t>HS2-000020NPE - Turweston Farm Track (TUW 4) Realignment</t>
  </si>
  <si>
    <t>HS2-00002CW0F - Turweston Farm Track (TUW 4) Drainage System</t>
  </si>
  <si>
    <t>HS2-000020RNJ - Footpath TUW 3 Diversion</t>
  </si>
  <si>
    <t>HS2-00002BVJK - C3.L.6 Catchment</t>
  </si>
  <si>
    <t>HS2-00002VXUG - Maintenance Access Road to GSMR (off Maintenance Access Road to Pond Turweston Farm Track) and Compound</t>
  </si>
  <si>
    <t>HS2-000020RTW - Footpath TUW 7 Diversion</t>
  </si>
  <si>
    <t>HS2-00002Y4JK - Turweston Embankment Radio Compound UTX</t>
  </si>
  <si>
    <t>HS2-000033GP4 - Clean Water Pipe CFA_14_14</t>
  </si>
  <si>
    <t>HS2-00002BVJD - C2.L.107 Catchment</t>
  </si>
  <si>
    <t>IDR 224.3 - Grovehill Embankment</t>
  </si>
  <si>
    <t>HS2-000001061 - Grovehill Embankment</t>
  </si>
  <si>
    <t>HS2-00002DV8R - Grovehill Embankment Landscape Earthworks</t>
  </si>
  <si>
    <t>HS2-00002BVJG - C2.L.108 Catchment</t>
  </si>
  <si>
    <t>HS2-00002CTCL - C2.T.106 Catchment</t>
  </si>
  <si>
    <t>HS2-000020NNS - Maintenance Access Road to Pond (Off A422 Brackley Road)</t>
  </si>
  <si>
    <t>IDR 224.2 - Footpath WBB/17 Accomodation &amp; A422 Brackley Road Overbridges</t>
  </si>
  <si>
    <t>HS2-00002VNHZ - Grovehill Embankment-Ancillary Culvert 092-AC4</t>
  </si>
  <si>
    <t>HS2-000020NP0 - Footpath WBB 17 Realignment</t>
  </si>
  <si>
    <t>HS2-00002VNJ0 - Turweston Cutting-Ancillary Culvert 093-AC5</t>
  </si>
  <si>
    <t>HS2-000001330 - Footpath WBB 17 Accommodation Overbridge</t>
  </si>
  <si>
    <t>HS2-00002CW13 - Footpath WBB 17 Drainage System</t>
  </si>
  <si>
    <t>HS2-00002VXUF - Maintenance Access Road to GSMR (off Maintenance Access Road to Pond A422) and Compound</t>
  </si>
  <si>
    <t>HS2-000020NP1 - Oatleys Farm Accommodation Access Road</t>
  </si>
  <si>
    <t>HS2-00002BJV4 - A422 Brackley Road Realignment</t>
  </si>
  <si>
    <t>HS2-00002C3Y5 - A422 Brackley Road Drainage System</t>
  </si>
  <si>
    <t>HS2-00002EK7F - Turweston Cutting Radio Compound UTX</t>
  </si>
  <si>
    <t>HS2-000001331 - A422 Brackley Road Overbridge</t>
  </si>
  <si>
    <t>IDR 224.1 - Turweston Cutting Phase 2 (Full Package)</t>
  </si>
  <si>
    <t>HS2-00002CTC2 - Mixbury Embankment Boundary Perimeter Fence Line</t>
  </si>
  <si>
    <t>IDR 223.8 - Mixbury Area and Westbury Embankment - Ancillary Civils Fencing and Landscape Planting</t>
  </si>
  <si>
    <t>HS2-00002CTC4 - Mixbury Embankment Security Fence Line</t>
  </si>
  <si>
    <t>HS2-00002CTC7 - Mixbury Cutting Boundary Perimeter Fence Line</t>
  </si>
  <si>
    <t>HS2-00002CTC9 - Mixbury Cutting Security Fence Line</t>
  </si>
  <si>
    <t>HS2-00002CTCA - Westbury Embankment Boundary Perimeter Line</t>
  </si>
  <si>
    <t>HS2-00002CTCC - Westbury Embankment Security Fence Line</t>
  </si>
  <si>
    <t>HS2-00002YCW9 - 91-SL2 Mixbury Embankment Vehicular Bridge</t>
  </si>
  <si>
    <t>HS2-000037YLY - 91-SL1 Mixbury Embankment Pedestrian Slab</t>
  </si>
  <si>
    <t>HS2-000037YLZ - 91-SL3 Mixbury Embankment Pedestrian Slab</t>
  </si>
  <si>
    <t>HS2-0000386TG - Mixbury Cutting Planting Plot 1</t>
  </si>
  <si>
    <t>HS2-0000386TH - Mixbury Cutting Planting Plot 2</t>
  </si>
  <si>
    <t>HS2-0000386TK - Mixbury Cutting Planting Plot 3</t>
  </si>
  <si>
    <t>HS2-0000386TL - Mixbury Cutting Planting Plot 4</t>
  </si>
  <si>
    <t>HS2-0000386TN - Mixbury Cutting Planting Plot 5</t>
  </si>
  <si>
    <t>HS2-0000386TP - Mixbury Cutting Planting Plot 6</t>
  </si>
  <si>
    <t>HS2-0000386TR - Mixbury Cutting Planting Plot 7</t>
  </si>
  <si>
    <t>HS2-0000386TS - Mixbury Embankment Planting Plot 1</t>
  </si>
  <si>
    <t>HS2-0000386TU - Mixbury Embankment Planting Plot 2</t>
  </si>
  <si>
    <t>HS2-0000386TV - Mixbury Embankment Planting Plot 3</t>
  </si>
  <si>
    <t>HS2-0000386TX - Mixbury Embankment Planting Plot 4</t>
  </si>
  <si>
    <t>HS2-0000386TY - Westbury Embankment Planting Plot 1</t>
  </si>
  <si>
    <t>HS2-0000386U0 - Westbury Embankment Planting Plot 2</t>
  </si>
  <si>
    <t>HS2-0000386U1 - Westbury Embankment Planting Plot 3</t>
  </si>
  <si>
    <t>HS2-0000386U3 - Westbury Embankment Planting Plot 4</t>
  </si>
  <si>
    <t>HS2-0000386U4 - Westbury Embankment Planting Plot 5</t>
  </si>
  <si>
    <t>HS2-0000386U6 - Westbury Embankment Planting Plot 6</t>
  </si>
  <si>
    <t>HS2-0000386U7 - Westbury Embankment Planting Plot 7</t>
  </si>
  <si>
    <t>HS2-000039DSD - Mossycorner Spinney (Bat Licence) Ecological Mitigation Site</t>
  </si>
  <si>
    <t>HS2-00002CTC6 - C2.T.105 Catchment</t>
  </si>
  <si>
    <t>IDR 223.7 - Westbury Embankment</t>
  </si>
  <si>
    <t>HS2-000001059 - Westbury Embankment</t>
  </si>
  <si>
    <t>HS2-00002DV8Q - Westbury Embankment Landscape Earthworks</t>
  </si>
  <si>
    <t>HS2-000020NNN - Flood Compensation Area-092</t>
  </si>
  <si>
    <t>HS2-00002J4YM - Bridleway 303 4 Accommodation Access Realignment</t>
  </si>
  <si>
    <t>IDR 223.4 - Bridleway 303/4 Overbridge</t>
  </si>
  <si>
    <t>HS2-00002BJV0 - Bridleway 303 4 and 303 22 Diversions</t>
  </si>
  <si>
    <t>HS2-000001329 - Bridleway 303 4 Overbridge</t>
  </si>
  <si>
    <t>HS2-00002BJV1 - Maintenance Access Road to Pond (Off Bridleway 303 4) 01</t>
  </si>
  <si>
    <t>HS2-00002BJV2 - Maintenance Access Road to Pond (Off Bridleway 303 4) 02</t>
  </si>
  <si>
    <t>HS2-00002BVJ7 - C2.L.104 Catchment</t>
  </si>
  <si>
    <t>HS2-00002BJV3 - Bridleway 303 5 Link</t>
  </si>
  <si>
    <t>HS2-00002VNJ2 - Westbury Embankment-Ancillary Culvert 092-AC2</t>
  </si>
  <si>
    <t>HS2-00002CTBM - C2.L.99 Catchment</t>
  </si>
  <si>
    <t>IDR 223.3 - Mixbury Embankment, Mixbury cutting</t>
  </si>
  <si>
    <t>HS2-00002BVJ1 - C2.L.101 Catchment</t>
  </si>
  <si>
    <t>HS2-000001057 - Mixbury Embankment</t>
  </si>
  <si>
    <t>HS2-000001058 - Mixbury Cutting</t>
  </si>
  <si>
    <t>HS2-00002BVJ6 - Mixbury Cutting Landscape Earthworks</t>
  </si>
  <si>
    <t>HS2-000001060 - Westbury Viaduct</t>
  </si>
  <si>
    <t>IDR 223.2 - Westbury Viaduct</t>
  </si>
  <si>
    <t>HS2-00002Y0EZ - Westbury Structural Backfill Retaining Wall</t>
  </si>
  <si>
    <t>HS2-000001434 - Mixbury Culvert</t>
  </si>
  <si>
    <t>IDR 223.1 - Mixbury Culvert</t>
  </si>
  <si>
    <t>HS2-00002NNHY - Mixbury Culvert Watercourse Diversion</t>
  </si>
  <si>
    <t>HS2-00002CTBS - Barton to Mixbury Cutting Boundary Perimeter Fence Line</t>
  </si>
  <si>
    <t>IDR 222.9 - Barton to Mixbury Cutting - Ancillary Civils Fencing and Landscape Planting</t>
  </si>
  <si>
    <t>HS2-00002CTBU - Barton to Mixbury Cutting Security Fence Line</t>
  </si>
  <si>
    <t>HS2-000031EF2 - 92-SL1 Westbury Embankment Pedestrian Slab</t>
  </si>
  <si>
    <t>HS2-000037YLP - 87-SL4 Barton to Mixbury Cutting Pedestrian Slab</t>
  </si>
  <si>
    <t>HS2-000037YLR - 88-SL1 Barton to Mixbury Cutting Vehicular Bridge</t>
  </si>
  <si>
    <t>HS2-000037YLS - 88-SL2 Barton to Mixbury Cutting Vehicular Slab</t>
  </si>
  <si>
    <t>HS2-000037YLT - 88-SL3 Barton to Mixbury Cutting Pedestrian Slab</t>
  </si>
  <si>
    <t>HS2-0000386UD - 88-SL1 Barton to Mixbury Cutting Vehicular Bridge-Earthworks Transition</t>
  </si>
  <si>
    <t>HS2-000039DS9 - Finmere (Bat Licence) Ecological Mitigation Site</t>
  </si>
  <si>
    <t>HS2-00003BPKK - Barton to Mixbury Cutting Planting Plot 13</t>
  </si>
  <si>
    <t>HS2-00003BPKL - Barton to Mixbury Cutting Planting Plot 1</t>
  </si>
  <si>
    <t>HS2-00003BPKM - Barton to Mixbury Cutting Planting Plot 2</t>
  </si>
  <si>
    <t>HS2-00003BPKN - Barton to Mixbury Cutting Planting Plot 12</t>
  </si>
  <si>
    <t>HS2-00003BPKP - Barton to Mixbury Cutting Planting Plot 14</t>
  </si>
  <si>
    <t>HS2-00003BPKQ - Barton to Mixbury Cutting Planting Plot 15</t>
  </si>
  <si>
    <t>HS2-00003BPKR - Barton to Mixbury Cutting Planting Plot 3</t>
  </si>
  <si>
    <t>HS2-00003BPKS - Barton to Mixbury Cutting Planting Plot 4</t>
  </si>
  <si>
    <t>HS2-00003BPKT - Barton to Mixbury Cutting Planting Plot 16</t>
  </si>
  <si>
    <t>HS2-00003BPKU - Barton to Mixbury Cutting Planting Plot 5</t>
  </si>
  <si>
    <t>HS2-00003BPKV - Barton to Mixbury Cutting Planting Plot 6</t>
  </si>
  <si>
    <t>HS2-00003BPKW - Barton to Mixbury Cutting Planting Plot 17</t>
  </si>
  <si>
    <t>HS2-00003BPKX - Barton to Mixbury Cutting Planting Plot 18</t>
  </si>
  <si>
    <t>HS2-00003BPKY - Barton to Mixbury Cutting Planting Plot 8</t>
  </si>
  <si>
    <t>HS2-00003BPKZ - Barton to Mixbury Cutting Planting Plot 7</t>
  </si>
  <si>
    <t>HS2-00003BPL0 - Barton to Mixbury Cutting Planting Plot 19</t>
  </si>
  <si>
    <t>HS2-00003BPL1 - Barton to Mixbury Cutting Planting Plot 20</t>
  </si>
  <si>
    <t>HS2-00003BPL2 - Barton to Mixbury Cutting Planting Plot 10</t>
  </si>
  <si>
    <t>HS2-00003BPL3 - Barton to Mixbury Cutting Planting Plot 9</t>
  </si>
  <si>
    <t>HS2-00003BPL4 - Barton to Mixbury Cutting Planting Plot 11</t>
  </si>
  <si>
    <t>HS2-00003D82W - Access stair 82-ST1</t>
  </si>
  <si>
    <t>HS2-00003D82X - Access stair 82-ST2</t>
  </si>
  <si>
    <t>HS2-00003D82Y - Access stair 83-ST1</t>
  </si>
  <si>
    <t>HS2-00003D82Z - Access stair 83-ST2</t>
  </si>
  <si>
    <t>HS2-00003D830 - Access stair 84-ST1</t>
  </si>
  <si>
    <t>HS2-00003D831 - Access stair 84-ST2</t>
  </si>
  <si>
    <t>HS2-00003D832 - Access stair 84-ST3</t>
  </si>
  <si>
    <t>HS2-00003D833 - Access stair 84-ST4</t>
  </si>
  <si>
    <t>HS2-00003D834 - Access stair 84-ST5</t>
  </si>
  <si>
    <t>HS2-00003D835 - Access stair 84-ST6</t>
  </si>
  <si>
    <t>HS2-00003D836 - Access stair 84-ST7</t>
  </si>
  <si>
    <t>HS2-00003D837 - Access stair 84-ST8</t>
  </si>
  <si>
    <t>HS2-00003D838 - Access stair 85-ST1</t>
  </si>
  <si>
    <t>HS2-00003D839 - Access stair 85-ST2</t>
  </si>
  <si>
    <t>HS2-00003D83A - Access stair 86-ST1</t>
  </si>
  <si>
    <t>HS2-00003D83B - Access stair 86-ST2</t>
  </si>
  <si>
    <t>HS2-00003D83C - Access stair 87-ST1</t>
  </si>
  <si>
    <t>HS2-00003D83D - Access stair 87-ST2</t>
  </si>
  <si>
    <t>HS2-00003D83E - Access stair 88-ST1</t>
  </si>
  <si>
    <t>HS2-00003D83F - Access stair 88-ST2</t>
  </si>
  <si>
    <t>HS2-00003D83G - Access stair 88-ST3</t>
  </si>
  <si>
    <t>HS2-00003D83J - Access stair 89-ST1</t>
  </si>
  <si>
    <t>HS2-00003D83K - Access stair 89-ST2</t>
  </si>
  <si>
    <t>HS2-00003D83L - Access stair 89-ST3</t>
  </si>
  <si>
    <t>HS2-00003D83M - Access stair 89-ST4</t>
  </si>
  <si>
    <t>HS2-00003D83N - Access stair 90-ST1</t>
  </si>
  <si>
    <t>HS2-00003D83P - Access stair 90-ST2</t>
  </si>
  <si>
    <t>HS2-00003D83Q - Access stair 91-ST1</t>
  </si>
  <si>
    <t>HS2-00003D83R - Access stair 91-ST2</t>
  </si>
  <si>
    <t>HS2-00003D83S - Access stair 92-ST3</t>
  </si>
  <si>
    <t>HS2-00003D83T - Access stair 92-ST4</t>
  </si>
  <si>
    <t>HS2-00003D83U - Access stair 92-ST5</t>
  </si>
  <si>
    <t>HS2-00003D83V - Access stair 92-ST6</t>
  </si>
  <si>
    <t>HS2-00003D841 - Access stair 93-ST6</t>
  </si>
  <si>
    <t>HS2-00003D846 - Access stair 93-ST11</t>
  </si>
  <si>
    <t>HS2-00003D849 - Access stair 93-ST14</t>
  </si>
  <si>
    <t>HS2-00003D84A - Access stair 93-ST15</t>
  </si>
  <si>
    <t>HS2-00003D84E - Access stair 94-ST4</t>
  </si>
  <si>
    <t>HS2-00003D84M - Access stair 94-ST11</t>
  </si>
  <si>
    <t>HS2-00003D84R - Access stair 94-ST15</t>
  </si>
  <si>
    <t>HS2-00003D84S - Access stair 94-ST16</t>
  </si>
  <si>
    <t>HS2-00003D84T - Access stair 94-ST17</t>
  </si>
  <si>
    <t>HS2-00003D84U - Access stair 94-ST18</t>
  </si>
  <si>
    <t>HS2-00003D84X - Access stair 95-ST2</t>
  </si>
  <si>
    <t>HS2-00003D84Y - Access stair 95-ST3</t>
  </si>
  <si>
    <t>HS2-00003D84Z - Access stair 95-ST4</t>
  </si>
  <si>
    <t>HS2-00003D850 - Access stair 95-ST5</t>
  </si>
  <si>
    <t>HS2-00003D854 - Access stair 97-ST3</t>
  </si>
  <si>
    <t>HS2-00003D855 - Access stair 98-ST1</t>
  </si>
  <si>
    <t>HS2-00003D857 - Access stair 98-ST3</t>
  </si>
  <si>
    <t>HS2-00003D858 - Access stair 98-ST4</t>
  </si>
  <si>
    <t>HS2-00003D85A - Access stair 99-ST2</t>
  </si>
  <si>
    <t>HS2-00003D85B - Access stair 100-ST1</t>
  </si>
  <si>
    <t>HS2-00003D85C - Access stair 100-ST2</t>
  </si>
  <si>
    <t>HS2-00003D85D - Access stair 100-ST3</t>
  </si>
  <si>
    <t>HS2-00003D85E - Access stair 100-ST4</t>
  </si>
  <si>
    <t>HS2-00003FV0S - Access stair 97-ST4</t>
  </si>
  <si>
    <t>HS2-00003JAYD - Footpath 308-2 Link</t>
  </si>
  <si>
    <t>HS2-00003JAYE - Footpath 308-3 Link</t>
  </si>
  <si>
    <t>HS2-00003JYGN - 89-SL1 Barton to Mixbury Cutting GSMR 42 UTX Slab</t>
  </si>
  <si>
    <t>HS2-00003JYGP - 89-SL2 Barton to Mixbury Cutting GSMR 42 UTX Slab</t>
  </si>
  <si>
    <t>HS2-00003JYGQ - 89-SL3 Barton to Mixbury Cutting GSMR 42 UTX Slab</t>
  </si>
  <si>
    <t>HS2-00003JYGR - 89-SL4 Barton to Mixbury Cutting GSMR 42 UTX Slab</t>
  </si>
  <si>
    <t>HS2-00003JYGS - 91-SL4 Tibbetts Farm EFATS UTX Slab</t>
  </si>
  <si>
    <t>HS2-00003JYGT - 91-SL5 Tibbetts Farm EFATS UTX Slab</t>
  </si>
  <si>
    <t>HS2-00003JYGU - 96-SL1 Whitfield ATS UTX Slab</t>
  </si>
  <si>
    <t>HS2-00003JYGV - 96-SL2 Whitfield ATS UTX Slab</t>
  </si>
  <si>
    <t>HS2-00003JYGW - 97-SL1 Brackley South Cutting GSMR 47 UTX Slab</t>
  </si>
  <si>
    <t>HS2-00003JYGX - 97-SL3 Brackley South Cutting GSMR 47 UTX Slab</t>
  </si>
  <si>
    <t>HS2-00003KX2T - 84-SL5 Godington West Embankment Vehicular Bridge (IDB)</t>
  </si>
  <si>
    <t>HS2-00003KX2U - 84-SL6 Godington West Embankment Vehicular Bridge (IDB)</t>
  </si>
  <si>
    <t>HS2-00003KX2V - 84-SL5 Godington West Embankment Vehicular Bridge (IDB) - Earthworks Transition</t>
  </si>
  <si>
    <t>HS2-00003KX2W - 84-SL6 Godington West Embankment Vehicular Bridge (IDB) - Earthworks Transition</t>
  </si>
  <si>
    <t>HS2-00002BJUV - Bridleway 213 7 Diversion</t>
  </si>
  <si>
    <t>IDR 222.8 - Bridleway 213/7 Overbridge</t>
  </si>
  <si>
    <t>HS2-000001325 - Bridleway 213 7 Overbridge</t>
  </si>
  <si>
    <t>HS2-000020RN0 - A4421 Buckingham Road Realignment</t>
  </si>
  <si>
    <t>IDR 222.7 - A4421 Buckingham Road Overbridges</t>
  </si>
  <si>
    <t>HS2-00002J4YL - Existing A4421 Buckingham Road Link-West</t>
  </si>
  <si>
    <t>HS2-00002J4YH - Maintenance Access Road to Pond (Off A4421 Buckingham Road-West)</t>
  </si>
  <si>
    <t>HS2-00002C3XT - A4421 Buckingham Road Drainage System</t>
  </si>
  <si>
    <t>HS2-000001324 - A4421 Buckingham Road Overbridge</t>
  </si>
  <si>
    <t>HS2-00002J4YK - Existing A4421 Buckingham Road Link-East (Leading to Barton Hartshorn)</t>
  </si>
  <si>
    <t>HS2-00002VXUD - Maintenance Access Road to GSMR (off Widmore Farm Access) and Compound</t>
  </si>
  <si>
    <t>IDR 222.6 - Bridleway 213/4 Accommodation Overbridge</t>
  </si>
  <si>
    <t>HS2-00002BJUW - Bridleway 213 4 Accommodation Access Realignment</t>
  </si>
  <si>
    <t>HS2-00002CW0J - Bridleway 213 4 Drainage System</t>
  </si>
  <si>
    <t>HS2-000001326 - Bridleway 213 4 Accommodation Overbridge</t>
  </si>
  <si>
    <t>HS2-00002N7WN - Barton to Mixbury Cutting-Ancillary Culvert 089-AC2</t>
  </si>
  <si>
    <t>HS2-00002YGQF - Barton to Mixbury radio compound UTX No2 (GSMR Point 42)</t>
  </si>
  <si>
    <t>HS2-00002CTBQ - Featherbed Lane Drainage System</t>
  </si>
  <si>
    <t>IDR 222.5 - Featherbed Lane Overbridge</t>
  </si>
  <si>
    <t>HS2-00002EK7D - Barton to Mixbury Cutting Radio Compound UTX</t>
  </si>
  <si>
    <t>HS2-000020NMZ - Maintenance access road to Pond (off Tibbets Farm Road)</t>
  </si>
  <si>
    <t>HS2-000020BTF - Tibbetts Farm EFATS</t>
  </si>
  <si>
    <t>HS2-00002VXUE - Maintenance Access Road to GSMR (off Featherbed Lane Realignment) and Compound (inc Field Access)</t>
  </si>
  <si>
    <t>HS2-00002BJUY - Featherbed Lane Realignment</t>
  </si>
  <si>
    <t>HS2-000020NN1 - Tibbetts Farm EFATS Access Road (inc Maintenance Access Road to Pond)</t>
  </si>
  <si>
    <t>HS2-000001328 - Featherbed Lane Overbridge</t>
  </si>
  <si>
    <t>HS2-00002TMEZ - Tibbetts Farm EFATS Telecoms</t>
  </si>
  <si>
    <t>HS2-00002EK7E - Tibbetts Farm EFATS UTX</t>
  </si>
  <si>
    <t>HS2-00003K85R - Featherbed Lane Realignment retaining wall</t>
  </si>
  <si>
    <t>HS2-00002CTBJ - C2.L.96 Catchment</t>
  </si>
  <si>
    <t>IDR 222.4 - A421 London Road OB</t>
  </si>
  <si>
    <t>HS2-00002CTBL - C2.L.98 Catchment</t>
  </si>
  <si>
    <t>HS2-000020NMS - Widmore Farm Accommodation Access Road</t>
  </si>
  <si>
    <t>HS2-000020NMT - Warren Farm Accommodation Access Road</t>
  </si>
  <si>
    <t>HS2-00002BJUX - A421 London Road Realignment</t>
  </si>
  <si>
    <t>HS2-00002N7WQ - Barton to Mixbury Cutting-Ancillary Culvert 089-AC4</t>
  </si>
  <si>
    <t>HS2-000001327 - A421 London Road Overbridge</t>
  </si>
  <si>
    <t>HS2-00002C3XZ - A421 London Road Drainage System</t>
  </si>
  <si>
    <t>HS2-00002BVHY - C2.L.93 Catchment</t>
  </si>
  <si>
    <t>IDR 222.2 - Barton to Mixbury Cutting</t>
  </si>
  <si>
    <t>HS2-00002BVJ0 - Barton to Mixbury Cutting Landscape Earthworks</t>
  </si>
  <si>
    <t>HS2-00002CTBH - C2.L.95 Catchment</t>
  </si>
  <si>
    <t>HS2-00002CTBP - C2.T.100 Catchment</t>
  </si>
  <si>
    <t>HS2-000001056 - Barton to Mixbury Cutting</t>
  </si>
  <si>
    <t>HS2-00002UVYY - Newton Purcell Culvert Watercourse Diversion (downstream channel)</t>
  </si>
  <si>
    <t>HS2-00002UVYZ - Newton Purcell Culvert Watercourse Diversion (upstream channel)</t>
  </si>
  <si>
    <t>HS2-00002N7WH - Barton to Mixbury Cutting-Ancillary Culvert 088-AC2</t>
  </si>
  <si>
    <t>HS2-00002UVZ0 - Ancillary Culvert 088-AC1 Watercourse Diversion</t>
  </si>
  <si>
    <t>HS2-000020NMK - Flood Compensation Area-088A</t>
  </si>
  <si>
    <t>HS2-00002N7WK - Barton to Mixbury Cutting-Ancillary Culvert 088-AC4</t>
  </si>
  <si>
    <t>HS2-00002N7WG - Barton to Mixbury Cutting-Ancillary Culvert 088-AC1</t>
  </si>
  <si>
    <t>HS2-00002N7WJ - Barton to Mixbury Cutting-Ancillary Culvert 088-AC3</t>
  </si>
  <si>
    <t>HS2-00002BJUT - Footpath BHA 2 Diversion</t>
  </si>
  <si>
    <t>IDR 222.1 - Newton Purcell culvert &amp; Footpath BHA/2</t>
  </si>
  <si>
    <t>HS2-00002CW0W - Footpath BHA 2 Drainage System</t>
  </si>
  <si>
    <t>HS2-000001323 - Footpath BHA 2 Overbridge</t>
  </si>
  <si>
    <t>HS2-000001433 - Newton Purcell Inverted Siphon</t>
  </si>
  <si>
    <t>HS2-00002CTA8 - Godington East Embankment Boundary Perimeter Fence Line</t>
  </si>
  <si>
    <t>IDR 221.5 - Godington Area and Chetwode Area - Ancillary Civils Fencing and Landscape Planting</t>
  </si>
  <si>
    <t>HS2-00002CTAA - Godington East Embankment Security Fence Line</t>
  </si>
  <si>
    <t>HS2-00002CTAF - Godington West Embankment Boundary Perimeter Fence Line</t>
  </si>
  <si>
    <t>HS2-00002CTAH - Godington West Embankment Security Fence Line</t>
  </si>
  <si>
    <t>HS2-00002EKXU - Godington Ecological Mitigation Site (A)</t>
  </si>
  <si>
    <t>HS2-00002CTAN - C2.L.83 Catchment</t>
  </si>
  <si>
    <t>HS2-00002CTAR - Chetwode Embankment Boundary Perimeter Fence Line</t>
  </si>
  <si>
    <t>HS2-00002CTAT - Chetwode Embankment Security Fence Line</t>
  </si>
  <si>
    <t>HS2-00002CTAX - C2.L.86 Catchment</t>
  </si>
  <si>
    <t>HS2-00002CTB1 - Chetwode Cutting Boundary Perimeter Fence Line</t>
  </si>
  <si>
    <t>HS2-00002CTB3 - Chetwode Cutting Security Fence Line</t>
  </si>
  <si>
    <t>HS2-00002EK7C - Chetwode ATS UTX</t>
  </si>
  <si>
    <t>HS2-00002BVHV - C2.L.87 Catchment</t>
  </si>
  <si>
    <t>HS2-00002CTB9 - Barton Hartshorn Embankment Boundary Perimeter Fence Line</t>
  </si>
  <si>
    <t>HS2-00002CTBB - Barton Hartshorn Embankment Security Fence Line</t>
  </si>
  <si>
    <t>HS2-00002N7WF - Barton Hartshorn Embankment-Ancillary Culvert 087-AC2</t>
  </si>
  <si>
    <t>HS2-00002Y0AU - Chetwode Cutting-Ancillary Culvert 085-AC2</t>
  </si>
  <si>
    <t>HS2-00002Y4JJ - 087-AC2 Watercourse Diversion</t>
  </si>
  <si>
    <t>HS2-00002YGQ8 - 84-SL2 Chetwode Embankment Vehicular Slab</t>
  </si>
  <si>
    <t>HS2-00002YGQA - 87-SL1 Barton Hartshorn Embankment Pedestrian Slab</t>
  </si>
  <si>
    <t>HS2-00002YGQC - 85-SL1 Chetwode Cutting Vehicular Slab</t>
  </si>
  <si>
    <t>HS2-00002YUF9 - Flood Compensation Area-087</t>
  </si>
  <si>
    <t>HS2-000031EF1 - 84-SL1 Godington East Embankment Vehicular Bridge</t>
  </si>
  <si>
    <t>HS2-000037YLH - 84-SL3 Chetwode Embankment Vehicular Slab</t>
  </si>
  <si>
    <t>HS2-000037YLK - 86-SL1 Chetwode Cutting Vehicular Slab</t>
  </si>
  <si>
    <t>HS2-000037YLM - 87-SL2 Barton Hartshorn Embankment Pedestrian Slab</t>
  </si>
  <si>
    <t>HS2-0000386UC - 84-SL1 Godington East Embankment Vehicular Bridge-Earthworks Transition</t>
  </si>
  <si>
    <t>HS2-000039DS8 - Barton Hartshorn (Bat Licence) Ecological Mitigation Site</t>
  </si>
  <si>
    <t>HS2-00003BPJJ - Godington East Embankment Planting Plot 3</t>
  </si>
  <si>
    <t>HS2-00003BPJK - Godington East Embankment Planting Plot 1</t>
  </si>
  <si>
    <t>HS2-00003BPJL - Godington East Embankment Planting Plot 2</t>
  </si>
  <si>
    <t>HS2-00003BPJM - Godington East Viaduct Planting Plot 3</t>
  </si>
  <si>
    <t>HS2-00003BPJN - Godington East Viaduct Planting Plot 4</t>
  </si>
  <si>
    <t>HS2-00003BPJP - Godington East Viaduct Planting Plot 1</t>
  </si>
  <si>
    <t>HS2-00003BPJQ - Godington East Viaduct Planting Plot 2</t>
  </si>
  <si>
    <t>HS2-00003BPJR - Godington West Embankment Planting Plot 3</t>
  </si>
  <si>
    <t>HS2-00003BPJS - Godington West Embankment Planting Plot 1</t>
  </si>
  <si>
    <t>HS2-00003BPJT - Godington West Embankment Planting Plot 2</t>
  </si>
  <si>
    <t>HS2-00003BPJU - Godington West Embankment Planting Plot 4</t>
  </si>
  <si>
    <t>HS2-00003BPJV - Godington West Viaduct Planting Plot 1</t>
  </si>
  <si>
    <t>HS2-00003BPJW - Godington West Viaduct Planting Plot 3</t>
  </si>
  <si>
    <t>HS2-00003BPJX - Godington West Viaduct Planting Plot 2</t>
  </si>
  <si>
    <t>HS2-00003BPJY - Chetwode Embankment Planting Plot 2</t>
  </si>
  <si>
    <t>HS2-00003BPJZ - Chetwode Embankment Planting Plot 3</t>
  </si>
  <si>
    <t>HS2-00003BPK0 - Chetwode Embankment Planting Plot 5</t>
  </si>
  <si>
    <t>HS2-00003BPK1 - Chetwode Cutting Planting Plot 2</t>
  </si>
  <si>
    <t>HS2-00003BPK2 - Chetwode Embankment Planting Plot 1</t>
  </si>
  <si>
    <t>HS2-00003BPK3 - Chetwode Embankment Planting Plot 4</t>
  </si>
  <si>
    <t>HS2-00003BPK4 - Chetwode Cutting Planting Plot 8</t>
  </si>
  <si>
    <t>HS2-00003BPK5 - Chetwode Cutting Planting Plot 1</t>
  </si>
  <si>
    <t>HS2-00003BPK6 - Chetwode Cutting Planting Plot 7</t>
  </si>
  <si>
    <t>HS2-00003BPK7 - Chetwode Cutting Planting Plot 10</t>
  </si>
  <si>
    <t>HS2-00003BPK8 - Chetwode Cutting Planting Plot 3</t>
  </si>
  <si>
    <t>HS2-00003BPK9 - Chetwode Cutting Planting Plot 9</t>
  </si>
  <si>
    <t>HS2-00003BPKA - Chetwode Cutting Planting Plot 11</t>
  </si>
  <si>
    <t>HS2-00003BPKB - Chetwode Cutting Planting Plot 4</t>
  </si>
  <si>
    <t>HS2-00003BPKC - Chetwode Cutting Planting Plot 12</t>
  </si>
  <si>
    <t>HS2-00003BPKD - Chetwode Cutting Planting Plot 5</t>
  </si>
  <si>
    <t>HS2-00003BPKE - Chetwode Cutting Planting Plot 6</t>
  </si>
  <si>
    <t>HS2-00003BPKF - Barton Hartshorn Embankment Planting Plot 4</t>
  </si>
  <si>
    <t>HS2-00003BPKG - Barton Hartshorn Embankment Planting Plot 1</t>
  </si>
  <si>
    <t>HS2-00003BPKH - Barton Hartshorn Embankment Planting Plot 3</t>
  </si>
  <si>
    <t>HS2-00003BPKJ - Barton Hartshorn Embankment Planting Plot 2</t>
  </si>
  <si>
    <t>HS2-00003FV0J - Godington West Ecological Pond</t>
  </si>
  <si>
    <t>HS2-00002CTB0 - School End Road Drainage System</t>
  </si>
  <si>
    <t>IDR 221.2 - Footpath CHW/18 Accommodation Overbridge &amp; School End Overbridge</t>
  </si>
  <si>
    <t>HS2-000020357 - The Green Highway Realignment</t>
  </si>
  <si>
    <t>HS2-00002QH92 - Footpath CHW 18 Diversion</t>
  </si>
  <si>
    <t>HS2-00002TMEY - Chetwode ATS Telecoms</t>
  </si>
  <si>
    <t>HS2-000001321 - Footpath CHW 18 Accommodation Overbridge</t>
  </si>
  <si>
    <t>HS2-000020NLY - Chetwode ATS Access Road and Maintenance Access Road to Pond (P-RAI-0846)</t>
  </si>
  <si>
    <t>HS2-00002CW0X - Footpath CHW 18 and green Road Closure Drainage System</t>
  </si>
  <si>
    <t>HS2-000020NLZ - Footpath CHW 18 Accommodation Access Realignment</t>
  </si>
  <si>
    <t>HS2-00002VXUC - Maintenance Access Road to GSMR (off School End Road Realignment) and Compound</t>
  </si>
  <si>
    <t>HS2-00002BJUR - School End Road Realignment</t>
  </si>
  <si>
    <t>HS2-000001322 - School End Overbridge</t>
  </si>
  <si>
    <t>HS2-000020NM2 - Maintenance Access Road to Pond (Off School End Road-South)</t>
  </si>
  <si>
    <t>HS2-000020NM3 - Maintenance Access Road to Pond (Off School End Road-North)</t>
  </si>
  <si>
    <t>HS2-000020NLR - Flood Compensation Area-084B</t>
  </si>
  <si>
    <t>IDR 221.1 - Barton Hartshorn Embankment, Chetwode cutting and Chetwode embankment</t>
  </si>
  <si>
    <t>HS2-00002BVHR - Chetwode Embankment Landscape Earthworks</t>
  </si>
  <si>
    <t>HS2-000001053 - Chetwode Embankment</t>
  </si>
  <si>
    <t>HS2-00002CTAP - C2.T.79 Catchment</t>
  </si>
  <si>
    <t>HS2-00002CTAQ - C2.T.80 Catchment</t>
  </si>
  <si>
    <t>HS2-00002BVHS - C2.L.84 Catchment</t>
  </si>
  <si>
    <t>HS2-00002BVHU - Chetwode Cutting Landscape Earthworks</t>
  </si>
  <si>
    <t>HS2-00002CTAZ - C2.T.90 Catchment</t>
  </si>
  <si>
    <t>HS2-000001054 - Chetwode Cutting</t>
  </si>
  <si>
    <t>HS2-000020864 - Chetwode ATS</t>
  </si>
  <si>
    <t>HS2-000001055 - Barton Hartshorn Embankment</t>
  </si>
  <si>
    <t>HS2-00002CTB8 - C2.T.91 Catchment</t>
  </si>
  <si>
    <t>HS2-00002CTBN - C2.T.92 Catchment</t>
  </si>
  <si>
    <t>HS2-000001431 - Godington West Culvert</t>
  </si>
  <si>
    <t>IDR 221 - Godington West &amp; Barton Hartshorn culverts</t>
  </si>
  <si>
    <t>HS2-00002UVZ1 - Padbury Brook Diversion 00</t>
  </si>
  <si>
    <t>HS2-000001432 - Barton Hartshorn Culvert</t>
  </si>
  <si>
    <t>HS2-00002NNHV - Barton Hartshorn Culvert Watercourse Diversion</t>
  </si>
  <si>
    <t>HS2-000020NLQ - Footpath PBI 9 Diversion</t>
  </si>
  <si>
    <t>IDR 220.5 - Bridleway CHW/24 &amp; Padbury Brook Watercourse Diversion 01</t>
  </si>
  <si>
    <t>HS2-00002CTAL - Padbury Brook Diversion 01</t>
  </si>
  <si>
    <t>HS2-00002BJUL - Maintenance Access Road MAP (Bridleway CHW 24 Upgrade)</t>
  </si>
  <si>
    <t>HS2-00002J4YG - Bridleway CHW 24 Link</t>
  </si>
  <si>
    <t>HS2-00002BJUM - Maintenance Access Road to Pond and MAP (Footpath 225 4 Upgrade)</t>
  </si>
  <si>
    <t>HS2-00002N7W9 - Chetwode Embankment-Ancillary Culvert 084-AC2</t>
  </si>
  <si>
    <t>HS2-00002Y0RV - Bridleway CHW 24 Overbridge</t>
  </si>
  <si>
    <t>HS2-00002Y4JH - 084-AC2 Watercourse Diversion</t>
  </si>
  <si>
    <t>HS2-000020NL8 - Maintenance Access Road to Pond and MAP (Off Byway PBI 5A)</t>
  </si>
  <si>
    <t>IDR 220.3 - Restricted Byway PBI/5A Accommodation Overbridge</t>
  </si>
  <si>
    <t>HS2-00002EK7A - Cowley Embankment UTX</t>
  </si>
  <si>
    <t>HS2-00002J4YN - Footpath PBI 6 Diversion</t>
  </si>
  <si>
    <t>HS2-00002VXUA - Maintenance Access Road to Storage Area (off Byway PBI 5A Realignment)</t>
  </si>
  <si>
    <t>HS2-000020RMA - Footpath PBI 5 Link</t>
  </si>
  <si>
    <t>HS2-00002BVH8 - C2.L.73 Catchment</t>
  </si>
  <si>
    <t>HS2-00002VXUB - Maintenance Access Road to GSMR (off Byway PBI 5A Realignment) and Compound</t>
  </si>
  <si>
    <t>HS2-00002BJUJ - Byway PBI 5A Realignment</t>
  </si>
  <si>
    <t>HS2-00002CW0Q - Byway PBI 5A Drainage System</t>
  </si>
  <si>
    <t>HS2-00002N7W7 - Twyford Cutting-Ancillary Culvert 083-AC1</t>
  </si>
  <si>
    <t>HS2-000001320 - Restricted Byway PBI 5A Accommodation Overbridge</t>
  </si>
  <si>
    <t>HS2-000032217 - Twyford Cutting-Ancillary Culvert 083-AC2</t>
  </si>
  <si>
    <t>HS2-000001430 - Godington East Culvert</t>
  </si>
  <si>
    <t>IDR 220.2 - Godington East culvert</t>
  </si>
  <si>
    <t>HS2-00002CTAD - Padbury Brook Diversion 02</t>
  </si>
  <si>
    <t>HS2-000031LLF - Padbury Brook Diversion 02b</t>
  </si>
  <si>
    <t>HS2-000001048 - Twyford Cutting</t>
  </si>
  <si>
    <t>IDR 220.1 - Twyford Cutting, Godington embankments</t>
  </si>
  <si>
    <t>HS2-00002BVHA - Twyford Cutting Landscape Earthworks</t>
  </si>
  <si>
    <t>HS2-00002CTA2 - C2.L.74 Catchment</t>
  </si>
  <si>
    <t>HS2-00002CTA3 - C2.T.71 Catchment</t>
  </si>
  <si>
    <t>HS2-00002BVHB - C2.L.77 Catchment</t>
  </si>
  <si>
    <t>HS2-000001049 - Godington East Embankment</t>
  </si>
  <si>
    <t>HS2-00002CTA7 - C2.T.75 Catchment</t>
  </si>
  <si>
    <t>HS2-000001051 - Godington West Embankment</t>
  </si>
  <si>
    <t>HS2-00002CTAE - C2.T.76 Catchment</t>
  </si>
  <si>
    <t>HS2-00002EKY7 - Flood Compensation Area-084A</t>
  </si>
  <si>
    <t>HS2-000001050 - Godington East Viaduct</t>
  </si>
  <si>
    <t>IDR 220 - Godington viaducts</t>
  </si>
  <si>
    <t>HS2-000001052 - Godington West Viaduct</t>
  </si>
  <si>
    <t>HS2-00002CT9Y - Cowley Embankment Boundary Perimeter Fence Line</t>
  </si>
  <si>
    <t>IDR 219.3 - Cowley Embankment, Twyford Viaduct and Twyford Cutting - Ancillary Civils Fencing and Landscape Planting</t>
  </si>
  <si>
    <t>HS2-00002CTA0 - Cowley Embankment Security Fence Line</t>
  </si>
  <si>
    <t>HS2-00002CTA4 - Twyford Cutting Boundary Perimeter Fence Line</t>
  </si>
  <si>
    <t>HS2-00002CTA6 - Twyford Cutting Security Fence Line</t>
  </si>
  <si>
    <t>HS2-00002YCW4 - 82-SL1 Cowley Embankment Vehicular Bridge</t>
  </si>
  <si>
    <t>HS2-000031EEZ - 82-SL2 Cowley Embankment Pedestrian Bridge</t>
  </si>
  <si>
    <t>HS2-000031EF0 - 83-SL1 Twyford Cutting Pedestrian Slab</t>
  </si>
  <si>
    <t>HS2-000033GP3 - Clean Water Pipe CFA_13_08</t>
  </si>
  <si>
    <t>HS2-000033XXN - Cowley Embankment Planting Plot 1</t>
  </si>
  <si>
    <t>HS2-000033XXP - Cowley Embankment Planting Plot 2</t>
  </si>
  <si>
    <t>HS2-000033XXQ - Cowley Embankment Planting Plot 3</t>
  </si>
  <si>
    <t>HS2-000033XXR - Cowley Embankment Planting Plot 4</t>
  </si>
  <si>
    <t>HS2-000033XXS - Cowley Embankment Planting Plot 5</t>
  </si>
  <si>
    <t>HS2-000033XXT - Cowley Embankment Planting Plot 6</t>
  </si>
  <si>
    <t>HS2-000033XXU - Twyford Cutting Planting Plot 1</t>
  </si>
  <si>
    <t>HS2-000033XXV - Twyford Cutting Planting Plot 2</t>
  </si>
  <si>
    <t>HS2-000033XXW - Twyford Cutting Planting Plot 3</t>
  </si>
  <si>
    <t>HS2-000033XXX - Twyford Cutting Planting Plot 4</t>
  </si>
  <si>
    <t>HS2-000033XXY - Twyford Cutting Planting Plot 5</t>
  </si>
  <si>
    <t>HS2-000033XXZ - Twyford Cutting Planting Plot 6</t>
  </si>
  <si>
    <t>HS2-000033XY0 - Twyford Cutting Planting Plot 7</t>
  </si>
  <si>
    <t>HS2-000033XY1 - Twyford Cutting Planting Plot 8</t>
  </si>
  <si>
    <t>HS2-000033XY2 - Twyford Viaduct Planting Plot 1</t>
  </si>
  <si>
    <t>HS2-000033XY3 - Twyford Viaduct Planting Plot 2</t>
  </si>
  <si>
    <t>HS2-000033XY4 - Twyford Viaduct Planting Plot 3</t>
  </si>
  <si>
    <t>HS2-000033XY5 - Twyford Viaduct Planting Plot 4</t>
  </si>
  <si>
    <t>HS2-000037YLE - 83-SL4 Twyford Cutting Vehicular Slab</t>
  </si>
  <si>
    <t>HS2-000037YLG - 83-SL5 Twyford Cutting Vehicular Slab</t>
  </si>
  <si>
    <t>HS2-0000386U9 - 82-SL1 Cowley Embankment Vehicular Bridge-Earthworks Transition</t>
  </si>
  <si>
    <t>HS2-0000386UA - 82-SL2 Cowley Embankment Pedestrian Bridge-Earthworks Transition</t>
  </si>
  <si>
    <t>HS2-00002CT9V - Padbury Brook Diversion 03</t>
  </si>
  <si>
    <t>IDR 219.2 - Padbury Brook Watercourse Diversion 03</t>
  </si>
  <si>
    <t>HS2-00002CT9Z - Cowley Embankment Noise Barrier Line</t>
  </si>
  <si>
    <t>IDR 219.1 - Noise Barriers</t>
  </si>
  <si>
    <t>HS2-00002CTB2 - Chetwode Cutting Noise Barrier Line</t>
  </si>
  <si>
    <t>HS2-00002CTBA - Barton Hartshorn Embankment Noise Barrier Line</t>
  </si>
  <si>
    <t>HS2-00002CTBT - Barton to Mixbury Cutting Noise Barrier Line</t>
  </si>
  <si>
    <t>HS2-00002CTCN - Turweston Cutting Noise Barrier Line</t>
  </si>
  <si>
    <t>HS2-00002CTDS - Turweston Embankment Noise Barrier Line</t>
  </si>
  <si>
    <t>HS2-00002CTDZ - Helmdon Embankment Noise Barrier Line</t>
  </si>
  <si>
    <t>HS2-00002CTE5 - Brackley South Cutting Noise Barrier Line</t>
  </si>
  <si>
    <t>HS2-00002CTEA - Brackley Embankment Noise Barrier Line</t>
  </si>
  <si>
    <t>HS2-00002CQQL - Brackley North Cutting Noise Barrier Line</t>
  </si>
  <si>
    <t>HS2-000001046 - Twyford Viaduct</t>
  </si>
  <si>
    <t>IDR 219 - Cowley Embankment &amp; Twyford viaduct</t>
  </si>
  <si>
    <t>HS2-000001047 - Cowley Embankment</t>
  </si>
  <si>
    <t>HS2-00002DV8P - Cowley Embankment Landscape Earthworks</t>
  </si>
  <si>
    <t>HS2-000020C1K - Flood Compensation Area-082</t>
  </si>
  <si>
    <t>HS2-00002KRAL - IMD West Culvert Watercourse Diversion</t>
  </si>
  <si>
    <t>IDR 218.02-1 - IMD East and West Watercourse Diversion and UTXs</t>
  </si>
  <si>
    <t>HS2-00002KRAM - IMD East Culvert Watercourse Diversion</t>
  </si>
  <si>
    <t>HS2-00002NSXP - OXD Security Fence Line</t>
  </si>
  <si>
    <t>HS2-00002NSXQ - OXD Boundary Perimeter Fence Line</t>
  </si>
  <si>
    <t>HS2-00002VK47 - EWR culvert watercourse diversion MAS crossing</t>
  </si>
  <si>
    <t>HS2-00002TMWU - Calvert IMD Crossover UTX No 1</t>
  </si>
  <si>
    <t>HS2-00002TMWV - Calvert IMD Crossover UTX No 2</t>
  </si>
  <si>
    <t>HS2-00002TMWW - Calvert IMD Crossover UTX No 3</t>
  </si>
  <si>
    <t>HS2-0000307ZQ - IMD East Watercourse Pedestrian Crossing 1</t>
  </si>
  <si>
    <t>HS2-0000307ZR - IMD East Watercourse Pedestrian Crossing 2</t>
  </si>
  <si>
    <t>HS2-00002CTD9 - Calvert Infrastructure Maintenance Depot Boundary Perimeter Fence Line</t>
  </si>
  <si>
    <t>IDR 218.02 - Infrastructure Maintenance Depot Landscaping</t>
  </si>
  <si>
    <t>HS2-00002CTDA - Calvert Infrastructure Maintenance Depot Security Fence Line</t>
  </si>
  <si>
    <t>HS2-00002D2S2 - Calvert IMD Landscape Earthworks</t>
  </si>
  <si>
    <t>HS2-00002TPZ5 - Portway Culvert and Pond access</t>
  </si>
  <si>
    <t>HS2-000020NKT - Maintenance Access Road to Pond 02 (Off IMD access)</t>
  </si>
  <si>
    <t>HS2-00002VK41 - Portway Culvert Access Road Bridge MAS</t>
  </si>
  <si>
    <t>HS2-00002CT9N - Twyford Embankment Boundary Perimeter Fence Line</t>
  </si>
  <si>
    <t>HS2-00002CT9P - Twyford Embankment Noise Barrier Line</t>
  </si>
  <si>
    <t>HS2-00002CT9Q - Twyford Embankment Security Fence Line</t>
  </si>
  <si>
    <t>HS2-00002YXB3 - Twyford Viaduct  Access Point Staircase Upmain Ch82275</t>
  </si>
  <si>
    <t>HS2-00002YXB4 - Twyford Viaduct  Access Point Staircase Downmain Ch82280</t>
  </si>
  <si>
    <t>HS2-000031248 - TWY 16 Footpath Crossing</t>
  </si>
  <si>
    <t>HS2-00003124A - Footpath SCL 6 Diversion</t>
  </si>
  <si>
    <t>HS2-00003124B - Maintenance Access to Calvert IMD Sewage Pumping Station</t>
  </si>
  <si>
    <t>HS2-00003124C - Calvert IMD Access Road</t>
  </si>
  <si>
    <t>HS2-00003124G - Portway Culvert Chamber Access Downmain 80955</t>
  </si>
  <si>
    <t>HS2-00003124H - Twyford East Culvert Chamber Access Downmain 81712</t>
  </si>
  <si>
    <t>HS2-00003124J - West Street Overbridge Downmain 81140</t>
  </si>
  <si>
    <t>HS2-00003124K - West Street Overbridge Upmain 81230</t>
  </si>
  <si>
    <t>HS2-000035UXF - IMD Access Road Drainage system</t>
  </si>
  <si>
    <t>HS2-00003B92J - Twyford Embankment planting Plot 1</t>
  </si>
  <si>
    <t>HS2-00003B92K - Twyford Embankment planting Plot 2</t>
  </si>
  <si>
    <t>HS2-00003B92L - Twyford Embankment planting Plot 3</t>
  </si>
  <si>
    <t>HS2-00003B92M - Twyford Embankment planting Plot 4</t>
  </si>
  <si>
    <t>HS2-00003B92N - Twyford Embankment planting Plot 5</t>
  </si>
  <si>
    <t>HS2-00003B92Q - Twyford Embankment planting Plot 7</t>
  </si>
  <si>
    <t>HS2-00003B92R - Twyford Embankment planting Plot 8</t>
  </si>
  <si>
    <t>HS2-00003B92S - Twyford Embankment planting Plot 9</t>
  </si>
  <si>
    <t>HS2-00003B92T - Twyford Embankment planting Plot 10</t>
  </si>
  <si>
    <t>HS2-00003B92U - Twyford Embankment planting Plot 11</t>
  </si>
  <si>
    <t>HS2-00003B92V - Twyford Embankment planting Plot 12</t>
  </si>
  <si>
    <t>HS2-00003B92W - Twyford Embankment planting Plot 13</t>
  </si>
  <si>
    <t>HS2-00003B92X - Twyford Embankment planting Plot 14</t>
  </si>
  <si>
    <t>HS2-00003B92Z - Calvert Infrastructure Maintenance Depot Plot 1</t>
  </si>
  <si>
    <t>HS2-00003B930 - Calvert Infrastructure Maintenance Depot Plot 2</t>
  </si>
  <si>
    <t>HS2-00003B931 - Calvert Infrastructure Maintenance Depot Plot 3</t>
  </si>
  <si>
    <t>HS2-00003B932 - Calvert Infrastructure Maintenance Depot Plot 4</t>
  </si>
  <si>
    <t>HS2-00003B933 - Calvert Infrastructure Maintenance Depot Plot 5</t>
  </si>
  <si>
    <t>HS2-00003B934 - Calvert Infrastructure Maintenance Depot Plot 6</t>
  </si>
  <si>
    <t>HS2-00003B935 - Calvert Cutting Planting Plot 1</t>
  </si>
  <si>
    <t>HS2-00003B936 - Calvert Cutting Planting Plot 2</t>
  </si>
  <si>
    <t>HS2-00003B937 - Calvert Cutting Planting Plot 3</t>
  </si>
  <si>
    <t>HS2-00003B938 - Calvert Cutting Planting Plot 4</t>
  </si>
  <si>
    <t>HS2-00003B939 - Calvert Cutting Planting Plot 5</t>
  </si>
  <si>
    <t>HS2-00003B93A - Calvert Cutting Planting Plot 6</t>
  </si>
  <si>
    <t>HS2-00003B93B - Calvert Cutting Planting Plot 7</t>
  </si>
  <si>
    <t>HS2-00003B93C - Calvert Cutting Planting Plot 8</t>
  </si>
  <si>
    <t>HS2-00003B93D - Calvert Cutting Planting Plot 9</t>
  </si>
  <si>
    <t>HS2-00003B93F - Calvert Cutting Planting Plot 11</t>
  </si>
  <si>
    <t>HS2-00003B93G - Calvert Cutting Planting Plot 12</t>
  </si>
  <si>
    <t>HS2-00003B93H - Calvert Cutting Planting Plot 13</t>
  </si>
  <si>
    <t>HS2-00003B93J - Calvert Cutting Planting Plot 14</t>
  </si>
  <si>
    <t>HS2-00003B93K - Calvert Cutting Planting Plot 15</t>
  </si>
  <si>
    <t>HS2-00003B93L - Calvert Cutting Planting Plot 16</t>
  </si>
  <si>
    <t>HS2-00003B93M - Calvert Cutting Planting Plot 17</t>
  </si>
  <si>
    <t>HS2-00003CCJX - Maintenance Access Road to Pond 1003</t>
  </si>
  <si>
    <t>HS2-00003CCJY - Maintenance Access Road to Pond 0992</t>
  </si>
  <si>
    <t>HS2-00002NNHP - Twyford East Culvert Watercourse Diversion</t>
  </si>
  <si>
    <t>IDR 218.01-2 - Twyford Watercourse</t>
  </si>
  <si>
    <t>HS2-00002CT9X - C2.T.67 Catchment</t>
  </si>
  <si>
    <t>HS2-00002Y0EY - Catchment C2.T.66.3</t>
  </si>
  <si>
    <t>HS2-000033GN1 - OXD 27 Access Track Crossing 1</t>
  </si>
  <si>
    <t>HS2-00002LLZ5 - Maintenance access track (off IMD)</t>
  </si>
  <si>
    <t>IDR 218.01 - Twyford Embankment</t>
  </si>
  <si>
    <t>HS2-000001045 - Twyford Embankment</t>
  </si>
  <si>
    <t>HS2-000001373 - Portway Culvert</t>
  </si>
  <si>
    <t>HS2-000020NL0 - Footpath TWY 18 Diversion</t>
  </si>
  <si>
    <t>HS2-00002BVH1 - Twyford Embankment Landscape Earthworks</t>
  </si>
  <si>
    <t>HS2-00002CT9L - C2.L.69 Catchment</t>
  </si>
  <si>
    <t>HS2-000001428 - Twyford East Culvert</t>
  </si>
  <si>
    <t>HS2-000020NL7 - Footpaths TWY 16 and 17 Realignment</t>
  </si>
  <si>
    <t>HS2-00002BVH5 - C2.L.70 Catchment</t>
  </si>
  <si>
    <t>HS2-00003JYGY - IMD Temporary Railhead</t>
  </si>
  <si>
    <t>IDR 217.05 - IMD Temporary Railhead</t>
  </si>
  <si>
    <t>HS2-000020NK6 - Footpath SCL 7 8 and 9 Diversion</t>
  </si>
  <si>
    <t>IDR 217.04 - Footpath SCL/8 Overbridge</t>
  </si>
  <si>
    <t>HS2-000001313 - Footpath SCL 8 Overbridge</t>
  </si>
  <si>
    <t>HS2-00002NNHR - Balancing Pond Access off IMD (near Addison Road)</t>
  </si>
  <si>
    <t>HS2-000031NVA - Footpath SCL 8 Overbridge Drainage system</t>
  </si>
  <si>
    <t>HS2-00002CT8S - Addison Road Drainage System</t>
  </si>
  <si>
    <t>IDR 217.03 - Addison Road Overbridge - Full</t>
  </si>
  <si>
    <t>HS2-00002CT8Z - WPD Electrical Substation Access Road</t>
  </si>
  <si>
    <t>HS2-000001314 - Addison Road Overbridge</t>
  </si>
  <si>
    <t>HS2-000020NKE - Addison Road Realignment</t>
  </si>
  <si>
    <t>HS2-00002N7XY - Addison Road Land Drainage-Ancillary Culvert No. 1</t>
  </si>
  <si>
    <t>HS2-00002N7XA - Addison Road Highway Drainage-Ancillary Culvert No. 5</t>
  </si>
  <si>
    <t>HS2-00002CT7C - C2.OXD.T.514 Catchment</t>
  </si>
  <si>
    <t>IDR 217.02 - OXD and MCJ Earthworks Final</t>
  </si>
  <si>
    <t>HS2-00002CT88 - IMD West Culvert (IMD South Culvert)</t>
  </si>
  <si>
    <t>HS2-00002CT89 - IMD East Culvert (IMD North Culvert)</t>
  </si>
  <si>
    <t>HS2-00002CT8N - C2.OXD.L.512 Catchment</t>
  </si>
  <si>
    <t>HS2-00002CT8P - C2.OXD.L.513 Catchment</t>
  </si>
  <si>
    <t>HS2-00002CT96 - Charndon Lodge Network Rail Access Point</t>
  </si>
  <si>
    <t>HS2-00002CT97 - Claydon Junction Network Rail Access Point</t>
  </si>
  <si>
    <t>HS2-00002CX38 - C2.OXD.T.522 Catchment</t>
  </si>
  <si>
    <t>HS2-00002BJU4 - MCJ4 Earthwork</t>
  </si>
  <si>
    <t>HS2-00002TTGZ - MCJ4 Mitigation Earthworks</t>
  </si>
  <si>
    <t>HS2-00002HQ9G - Shepherds Furze Network Rail Culvert</t>
  </si>
  <si>
    <t>HS2-00002BJUB - OXD Earthworks</t>
  </si>
  <si>
    <t>HS2-00002CTD2 - Calvert Infrastructure Maintenance Depot Earthwork Platform</t>
  </si>
  <si>
    <t>HS2-00002CTD5 - C2.IMD.T.518 Catchment</t>
  </si>
  <si>
    <t>HS2-00002CTD6 - C2.IMD.T.519 Catchment</t>
  </si>
  <si>
    <t>HS2-00002NKP9 - OXD 27 Claydon Junction Highway Access</t>
  </si>
  <si>
    <t>HS2-00002KRAK - EWR culvert Watercourse Diversion</t>
  </si>
  <si>
    <t>HS2-000020NL3 - East West Rail Culvert</t>
  </si>
  <si>
    <t>HS2-00002CT7B - C2.OXD.T.510 Catchment</t>
  </si>
  <si>
    <t>HS2-00002HUS0 - C2.OXD.T.511 Catchment</t>
  </si>
  <si>
    <t>HS2-00002WJB3 - Claydon Junction Access Point Pedestrian Crossing</t>
  </si>
  <si>
    <t>HS2-000001316 - East West Rail Overbridge</t>
  </si>
  <si>
    <t>IDR 217.01 - EWR bridge and Charndon Lodge</t>
  </si>
  <si>
    <t>HS2-000001372 - Charndon Lodge Underbridge</t>
  </si>
  <si>
    <t>HS2-00002CT8U - West Street Drainage System</t>
  </si>
  <si>
    <t>IDR 216.01-2 - Ancillary works, Accesses and Water Course Diversion</t>
  </si>
  <si>
    <t>HS2-00002CW0B - Sailing Club Access</t>
  </si>
  <si>
    <t>HS2-00002NNHQ - Portway Culvert Watercourse Diversion</t>
  </si>
  <si>
    <t>HS2-00002N7XW - Perry Hill Road Watercourse-Ancillary Culvert</t>
  </si>
  <si>
    <t>HS2-00002VK46 - Twyford East Ditch Crossing MAS</t>
  </si>
  <si>
    <t>HS2-00002YYN3 - TWY 4 footpath diversion</t>
  </si>
  <si>
    <t>HS2-00002ZJQJ - TWY 4 Footpath Crossing</t>
  </si>
  <si>
    <t>HS2-00002ZLSY - Perry Hill Culvert Watercourse Diversion</t>
  </si>
  <si>
    <t>HS2-00003D82Q - Sailing Club Access Drainage Culvert</t>
  </si>
  <si>
    <t>HS2-00003D82R - Sailing Club Access Security Gate</t>
  </si>
  <si>
    <t>HS2-00002CT8T - Perry Hill Road Drainage System</t>
  </si>
  <si>
    <t>IDR 216.01 - Perry Hill and West Street</t>
  </si>
  <si>
    <t>HS2-00002CT90 - Charndon Lodge Pumping Station and Pond Access Road</t>
  </si>
  <si>
    <t>HS2-00002CT9B - Charndon Lodge Pumping Station</t>
  </si>
  <si>
    <t>HS2-000020NKK - Portway Farm ATS Access Road off Perry Hill Road</t>
  </si>
  <si>
    <t>HS2-00002NKPA - OXD 28 Charndon Lodge Highway Access</t>
  </si>
  <si>
    <t>HS2-00002BJUE - Maintenance Access Road to Pond 01 (Off IMD access)</t>
  </si>
  <si>
    <t>HS2-00002BJUF - IMD Access off Perry Hill</t>
  </si>
  <si>
    <t>HS2-000001317 - Perry Hill Overbridge</t>
  </si>
  <si>
    <t>HS2-00002BJUG - Perry Hill Road Realignment</t>
  </si>
  <si>
    <t>HS2-000020RM2 - West Street Realignment</t>
  </si>
  <si>
    <t>HS2-000001318 - West Street Overbridge</t>
  </si>
  <si>
    <t>HS2-000020NL1 - Field Access track (Off West Street)</t>
  </si>
  <si>
    <t>HS2-000020356 - Sewage Works Accomodation and Pond Access Road</t>
  </si>
  <si>
    <t>HS2-00002CT92 - Calvert Cutting Boundary Perimeter Fence Line</t>
  </si>
  <si>
    <t>IDR 215.03 - Calvert Cutting Noise Barrier + Planting, Fencing and Ancillary Civils</t>
  </si>
  <si>
    <t>HS2-00002CT93 - Calvert Cutting Noise Barrier Line</t>
  </si>
  <si>
    <t>HS2-00002CT94 - Calvert Cutting Security Fence Line</t>
  </si>
  <si>
    <t>HS2-00002TTH1 - Calvert Cutting Ancillary Accesses</t>
  </si>
  <si>
    <t>HS2-00002TUPK - Sheephouse Wood Bat Mitigation Structure Telecoms</t>
  </si>
  <si>
    <t>HS2-00002VK40 - Shepherds Furze Watercourse Crossing MAS</t>
  </si>
  <si>
    <t>HS2-00002Y8VS - School Hill Green Overbridge Maintenance Access Point Staircase Downmain Ch79020</t>
  </si>
  <si>
    <t>HS2-00002Y8VT - East West Rail Overbridge Maintenance Access Point Staircase Downmain Ch80070</t>
  </si>
  <si>
    <t>HS2-00002Y8VU - Perry Hill Overbridge Maintenance Access Point Downmain Ch80800</t>
  </si>
  <si>
    <t>HS2-00002YPE6 - Calvert Green Overbridge Maintenance Access Point Staircase Downmain Ch78400</t>
  </si>
  <si>
    <t>HS2-00002YPEG - GSMR Point 37 Access Road Crossing No. 1</t>
  </si>
  <si>
    <t>HS2-00002YPEH - GSMR Point 37 Access Road Crossing No. 2</t>
  </si>
  <si>
    <t>HS2-00002YXB6 - Shepherds Furze Culvert Emergency Access Point Staircase Downmain Ch79340</t>
  </si>
  <si>
    <t>HS2-00003124D - Calvert Footpath and Cycleway-north section</t>
  </si>
  <si>
    <t>HS2-00003D9CD - Perry Hill OB access staircase Upmain Ch80800</t>
  </si>
  <si>
    <t>HS2-00003D9CF - IMD West Culvert Access staircase Downmain Ch99674 OXD Line</t>
  </si>
  <si>
    <t>HS2-00003FV0H - IMD East Access Road</t>
  </si>
  <si>
    <t>HS2-00003GEER - C2.L.65 Catchment</t>
  </si>
  <si>
    <t>HS2-00003GL96 - Calvert IMD.22 UTX No. 3</t>
  </si>
  <si>
    <t>HS2-00003GL97 - Calvert IMD.22 UTX No. 4</t>
  </si>
  <si>
    <t>HS2-00003GNA3 - OXD Ancillary Accesses</t>
  </si>
  <si>
    <t>HS2-00003GNA4 - IMD Ancillary Accesses</t>
  </si>
  <si>
    <t>HS2-00003GNA5 - Calvert Green Overbridge NR Access point Downmain Ch21800</t>
  </si>
  <si>
    <t>HS2-00003GSJY - Shepherds Furze Watercourse Crossing 2 MAS</t>
  </si>
  <si>
    <t>HS2-00003GSJZ - C2.OXD.T.522 Catchment MAS Crossing</t>
  </si>
  <si>
    <t>HS2-00003H07F - Pond Access Road Staircase Downmain 81175</t>
  </si>
  <si>
    <t>HS2-00003H6P1 - Calvert Cutting planting Plot 18</t>
  </si>
  <si>
    <t>HS2-00003H6P2 - Calvert Cutting planting Plot 19</t>
  </si>
  <si>
    <t>HS2-00003H6P3 - Calvert Cutting planting Plot 20</t>
  </si>
  <si>
    <t>HS2-00003H6P4 - Calvert Cutting planting Plot 21</t>
  </si>
  <si>
    <t>HS2-00003H6P5 - Calvert Cutting planting Plot 22</t>
  </si>
  <si>
    <t>HS2-00003H6P6 - Calvert Cutting planting Plot 23</t>
  </si>
  <si>
    <t>HS2-00003H6P7 - Calvert Cutting planting Plot 24</t>
  </si>
  <si>
    <t>HS2-00003H6P8 - Calvert Cutting planting Plot 25</t>
  </si>
  <si>
    <t>HS2-00003H6P9 - Calvert Cutting planting Plot 26</t>
  </si>
  <si>
    <t>HS2-00003H6PA - Calvert Cutting planting Plot 27</t>
  </si>
  <si>
    <t>HS2-00003H6PB - Calvert Cutting planting Plot 28</t>
  </si>
  <si>
    <t>HS2-00003H6PC - Calvert Cutting planting Plot 29</t>
  </si>
  <si>
    <t>HS2-00003H6PD - Calvert Cutting planting Plot 30</t>
  </si>
  <si>
    <t>HS2-00003H6PE - Calvert Cutting planting Plot 31</t>
  </si>
  <si>
    <t>HS2-00003JAYB - Addison Road to School Hill Public Footpath</t>
  </si>
  <si>
    <t>HS2-00003KUM8 - Calvert Bridleway - North Section</t>
  </si>
  <si>
    <t>HS2-00003KUM9 - Addison Road to School Hill Footpath Drainage</t>
  </si>
  <si>
    <t>HS2-00003LGKQ - P-RAI-0786 Ditch Crossing MAS</t>
  </si>
  <si>
    <t>HS2-00002CT8R - School Hill Road Drainage System</t>
  </si>
  <si>
    <t>IDR 215.02-2 - School Hill UTX</t>
  </si>
  <si>
    <t>HS2-00002CT8V - C2.T.65 Catchment</t>
  </si>
  <si>
    <t>HS2-00002CT8Y - Maintenance Access Road to Pond (Off School Hill Road West)</t>
  </si>
  <si>
    <t>HS2-00002CX35 - C2.T.66.1 Catchment</t>
  </si>
  <si>
    <t>HS2-00002CX36 - C2.T.66.2 Catchment</t>
  </si>
  <si>
    <t>HS2-00002EK76 - Calvert IMD connection UTX No1</t>
  </si>
  <si>
    <t>HS2-00002NNHZ - School Hill Network Rail Compound Access</t>
  </si>
  <si>
    <t>HS2-000020NK2 - Maintenance Access Road to Pond (Off School Hill Road East)</t>
  </si>
  <si>
    <t>HS2-00002BJU3 - School Hill Road Realignment</t>
  </si>
  <si>
    <t>HS2-00002TMWR - Portway Farm ATS UTX No 1</t>
  </si>
  <si>
    <t>HS2-00002TMWS - Portway Farm ATS UTX No 2</t>
  </si>
  <si>
    <t>HS2-00002Y8VF - GSMR Compount Point 37 UTX No. 1</t>
  </si>
  <si>
    <t>HS2-00002Y8VG - GSMR Compount Point 37 UTX No. 2</t>
  </si>
  <si>
    <t>HS2-00002Y8VH - GSMR Compount Point 37 UTX No. 3</t>
  </si>
  <si>
    <t>HS2-00002Y8VJ - GSMR Compount Point 37 UTX No. 4</t>
  </si>
  <si>
    <t>HS2-00002Y8VM - Calvert IMD.22 UTX No. 1</t>
  </si>
  <si>
    <t>HS2-00002Y8VN - Calvert IMD.22 UTX No. 2</t>
  </si>
  <si>
    <t>HS2-000001311 - Calvert Green Overbridge</t>
  </si>
  <si>
    <t>IDR 215.02 - School Hill Green &amp; Calvert Green Overbridges</t>
  </si>
  <si>
    <t>HS2-00002T427 - Calvert Green Bridge Embankment</t>
  </si>
  <si>
    <t>HS2-000001312 - School Hill Green Overbridge</t>
  </si>
  <si>
    <t>HS2-00002CT80 - C2.FCC.L.507 Catchment</t>
  </si>
  <si>
    <t>IDR 215.01-2 - Calvert Cutting &amp; School Hill Culvert</t>
  </si>
  <si>
    <t>HS2-00002BVGV - Calvert Cutting Landscape Earthworks</t>
  </si>
  <si>
    <t>HS2-00002CT8B - School Hill Culvert</t>
  </si>
  <si>
    <t>HS2-00002CT8Q - C2.L.63 Catchment</t>
  </si>
  <si>
    <t>HS2-00002CT8W - C2.MCJ.T.508 Catchment</t>
  </si>
  <si>
    <t>HS2-00002CX37 - C2.MCJ.T.523 Catchment</t>
  </si>
  <si>
    <t>HS2-000001044 - Calvert Cutting</t>
  </si>
  <si>
    <t>HS2-00002GRJN - EWR Access Road</t>
  </si>
  <si>
    <t>HS2-00002NNHN - Shepherds Furze Culvert Watercourse Diversion</t>
  </si>
  <si>
    <t>IDR 215.01 - Shepherds Furze &amp; Calvert Cutting Retaining Wall</t>
  </si>
  <si>
    <t>HS2-00002BJUC - Calvert Retaining Wall West</t>
  </si>
  <si>
    <t>HS2-00002CW17 - Greatmoor Road (Part of CAG 2) Drainage System</t>
  </si>
  <si>
    <t>IDR 214.10 - SWBMS Supplementary Design</t>
  </si>
  <si>
    <t>HS2-00002BJTZ - Calvert Footpath and Cycle route (south off HS2)</t>
  </si>
  <si>
    <t>HS2-00002DRXL - Footpath CAG 2 Realignment</t>
  </si>
  <si>
    <t>HS2-000020NJ5 - Footpath CAG 2 Diversion</t>
  </si>
  <si>
    <t>HS2-00002EK75 - SWBMS North UTX</t>
  </si>
  <si>
    <t>HS2-00002NSXL - SWBMS Emergency Access Track East</t>
  </si>
  <si>
    <t>HS2-00002NSXM - SWBMS Emergency Access Track West</t>
  </si>
  <si>
    <t>HS2-00002CT8K - C2.L.64 Catchment</t>
  </si>
  <si>
    <t>HS2-00002EKXN - Sheephouse Wood-Footpath SCL 13 Green Overbridge Ecological Mitigation Site</t>
  </si>
  <si>
    <t>HS2-00002XQ2Q - SWBMS Boundary Perimeter Fence Line</t>
  </si>
  <si>
    <t>HS2-00002XQ2R - SWBMS Security Fence Line</t>
  </si>
  <si>
    <t>HS2-000031B3U - SWBMS Emergency Intervention stairs</t>
  </si>
  <si>
    <t>HS2-00003CPYK - SWBMS Landscape Planting</t>
  </si>
  <si>
    <t>HS2-00003CPYM - SWBMS HS2 NR Fence</t>
  </si>
  <si>
    <t>HS2-00003CPYN - SCL 13 Green Overbridge Restraint System</t>
  </si>
  <si>
    <t>HS2-00003CPYP - SWBMS South UTX</t>
  </si>
  <si>
    <t>HS2-00003CPYQ - SWBMS Cable Routing</t>
  </si>
  <si>
    <t>HS2-00003CPYS - SWBMS Ancillary Civils</t>
  </si>
  <si>
    <t>HS2-00003E24K - SCL 13 Landscape Planting</t>
  </si>
  <si>
    <t>HS2-00003HWH8 - Sheephouse Wood Bat Mitigation Structure Telecoms Section 2</t>
  </si>
  <si>
    <t>HS2-00002TTH6 - FCC PRoW Bridleway Diversion</t>
  </si>
  <si>
    <t>IDR 214.09 - FCC PROW Realignment</t>
  </si>
  <si>
    <t>HS2-00003G3SK - FCC PRoW Bridleway Diversion Drainage</t>
  </si>
  <si>
    <t>HS2-00002BVGS - FCC Operational Sidings</t>
  </si>
  <si>
    <t>IDR 214.08 - Greatmoor (FCC) Sidings (structure &amp; drainage)</t>
  </si>
  <si>
    <t>HS2-00002CT7K - C2.L.62 Catchment</t>
  </si>
  <si>
    <t>HS2-00002CT7Z - C2.FCC.T.506 Catchment</t>
  </si>
  <si>
    <t>HS2-00002TZT8 - FCC Sidings Foul Water Drainage</t>
  </si>
  <si>
    <t>HS2-00002DV8T - FCC Substation</t>
  </si>
  <si>
    <t>HS2-00002NSXR - FCC Sidings Environmental Barrier</t>
  </si>
  <si>
    <t>HS2-00002NSXS - FCC Sidings Security Fence Line</t>
  </si>
  <si>
    <t>HS2-00003E24N - Greatmoor Operational Sidings Track</t>
  </si>
  <si>
    <t>HS2-00002CT7M - Woodlands Cutting Boundary Perimeter Fence Line</t>
  </si>
  <si>
    <t>IDR 214.07 - Grendon and Woodlands, Fencing, Ancillary Civils and Planting, Fencing package 4</t>
  </si>
  <si>
    <t>HS2-00002CT7P - Woodlands Cutting Security Fence Line</t>
  </si>
  <si>
    <t>HS2-00002CT81 - Maintenance Access Road to Pond (Connecting CAG 2 and GUN 28)</t>
  </si>
  <si>
    <t>HS2-00002CT83 - Grendon Underwood Embankment Boundary Perimeter Fence Line</t>
  </si>
  <si>
    <t>HS2-00002CT85 - Grendon Underwood Embankment Security Fence Line</t>
  </si>
  <si>
    <t>HS2-00002VK3Y - Greatmoor Slab Crossing</t>
  </si>
  <si>
    <t>HS2-00002Y8V9 - Quainton ATFS UTX 1</t>
  </si>
  <si>
    <t>HS2-00002Y8VA - Quainton ATFS UTX 2</t>
  </si>
  <si>
    <t>HS2-00002Y8VB - Quainton ATFS UTX 3</t>
  </si>
  <si>
    <t>HS2-00002Y8VC - Quainton ATFS UTX 4</t>
  </si>
  <si>
    <t>HS2-00002Y8VD - Quainton ATFS UTX 5</t>
  </si>
  <si>
    <t>HS2-00002Y8VE - Quainton ATFS UTX 6</t>
  </si>
  <si>
    <t>HS2-00002YXB0 - Adams Accommodation Overbridge Access Point Staircase Downmain Ch74540</t>
  </si>
  <si>
    <t>HS2-00002YXB5 - Edgcott Road NR Access Point Staircase Upmain Ch74200</t>
  </si>
  <si>
    <t>HS2-00002Z3NJ - CAG 2 Realignment Pedestrian Crossing</t>
  </si>
  <si>
    <t>HS2-0000300BT - GUN 28 Accommodation Green Overbridge Access Point Staircase Downmain</t>
  </si>
  <si>
    <t>HS2-000031GXR - Grendon Underwood Ditch Crossing</t>
  </si>
  <si>
    <t>HS2-00003B2G9 - Quainton ATFS UTX 7</t>
  </si>
  <si>
    <t>HS2-00003B2GA - Quainton ATFS UTX 8</t>
  </si>
  <si>
    <t>HS2-00003B2GB - Quainton ATFS UTX 9</t>
  </si>
  <si>
    <t>HS2-00003B2GC - Quainton ATFS UTX 10</t>
  </si>
  <si>
    <t>HS2-00003H07G - Greatmoor No.3 Headwall Access Stairs Downmain 76515</t>
  </si>
  <si>
    <t>HS2-00003H5JJ - River Ray Culvert Headwall Access Stairs Downmain 74535</t>
  </si>
  <si>
    <t>HS2-00003H5JK - Grendon Underwood Embankment Planting-Plot 1</t>
  </si>
  <si>
    <t>HS2-00003H5JL - Grendon Underwood Embankment Planting-Plot 2</t>
  </si>
  <si>
    <t>HS2-00003H5JM - Grendon Underwood Embankment Planting-Plot 3</t>
  </si>
  <si>
    <t>HS2-00003H5JN - Grendon Underwood Embankment Planting-Plot 4</t>
  </si>
  <si>
    <t>HS2-00003H5JP - Grendon Underwood Embankment Planting-Plot 5</t>
  </si>
  <si>
    <t>HS2-00003H5JQ - Grendon Underwood Embankment Planting-Plot 6</t>
  </si>
  <si>
    <t>HS2-00003H5JR - Grendon Underwood Embankment Planting-Plot 7</t>
  </si>
  <si>
    <t>HS2-00003H5JS - Grendon Underwood Embankment Planting-Plot 8</t>
  </si>
  <si>
    <t>HS2-00003H5JT - Grendon Underwood Embankment Planting-Plot 9</t>
  </si>
  <si>
    <t>HS2-00003H5JU - Grendon Underwood Embankment Planting-Plot 10</t>
  </si>
  <si>
    <t>HS2-00003H5JV - Grendon Underwood Embankment Planting-Plot 11</t>
  </si>
  <si>
    <t>HS2-00003H5JW - Grendon Underwood Embankment Planting-Plot 12</t>
  </si>
  <si>
    <t>HS2-00003H5JX - Woodlands Cutting Planting-Plot 1</t>
  </si>
  <si>
    <t>HS2-00003H5JY - Woodlands Cutting Planting-Plot 2</t>
  </si>
  <si>
    <t>HS2-00003H5JZ - Woodlands Cutting Planting-Plot 3</t>
  </si>
  <si>
    <t>HS2-00003H5K0 - Woodlands Cutting Planting-Plot 4</t>
  </si>
  <si>
    <t>HS2-00003HWH3 - QUA-36 Accommodation Green Overbridge Access Stairs Downmain ch75325</t>
  </si>
  <si>
    <t>HS2-00003JYH0 - Woodlands Cutting Ancillary Earthworks</t>
  </si>
  <si>
    <t>HS2-00003JYH1 - Grendon Underwood Embankment Ancillary Earthworks</t>
  </si>
  <si>
    <t>HS2-00003L0M2 - Woodlands Farm Ecological Mitigation Site</t>
  </si>
  <si>
    <t>HS2-000001309 - Sheephouse Wood Bat Mitigation Structure</t>
  </si>
  <si>
    <t>IDR 214.06 - Sheephouse Wood Bat Mitigation Structure - Full</t>
  </si>
  <si>
    <t>HS2-00002KRAJ - Greatmoor No. 4 Culvert Watercourse Diversion</t>
  </si>
  <si>
    <t>HS2-000001370 - Muxwell Brook Culvert</t>
  </si>
  <si>
    <t>HS2-000001310 - Footpath SCL 13 Green Overbridge</t>
  </si>
  <si>
    <t>HS2-00002BJU2 - Footpath SCL 13 Realignment</t>
  </si>
  <si>
    <t>HS2-00003LH5M - Mega Ditch Retaining Wall Access Steps</t>
  </si>
  <si>
    <t>HS2-00003LH5N - Muxwell Brook Crossing Slab</t>
  </si>
  <si>
    <t>HS2-00002HCE4 - Mega Ditch Culvert</t>
  </si>
  <si>
    <t>IDR 214.05 - Sheephouse Wood Bat Mitigation Structure - Earthworks &amp; Culverts</t>
  </si>
  <si>
    <t>HS2-000001369 - Footpath CAG 2 Underbridge</t>
  </si>
  <si>
    <t>HS2-000001371 - Greatmoor No. 4 Culvert</t>
  </si>
  <si>
    <t>HS2-000001424 - Sheephouse Wood North Culvert</t>
  </si>
  <si>
    <t>HS2-00002XPHN - SWBMS Earthworks</t>
  </si>
  <si>
    <t>HS2-00002VJVU - Footpath QUA 35 diversion</t>
  </si>
  <si>
    <t>IDR 214.04 - Bridleway QUA/36 Accommodation Green Overbridge</t>
  </si>
  <si>
    <t>HS2-000020NHM - Maintenance Access Road to Pond (Off Bridleway QUA 36)</t>
  </si>
  <si>
    <t>HS2-000020NHP - Access Road to MAP (Off Greatmoor Road)</t>
  </si>
  <si>
    <t>HS2-000001307 - Bridleway QUA 36 Accommodation Green Overbridge</t>
  </si>
  <si>
    <t>HS2-00002BJTV - Bridleway QUA 36 Diversion</t>
  </si>
  <si>
    <t>HS2-00002CW0P - Bridleway QUA 36 Drainage System</t>
  </si>
  <si>
    <t>HS2-000001422 - Greatmoor No. 2 Culvert</t>
  </si>
  <si>
    <t>IDR 214.03-3 - Greatmoor No. 2, No. 3 Culverts</t>
  </si>
  <si>
    <t>HS2-000001423 - Greatmoor No. 3 Culvert</t>
  </si>
  <si>
    <t>HS2-000001418 - Woodlands Culvert</t>
  </si>
  <si>
    <t>IDR 214.03-2 - Adams Accommodation, River Ray, Woodlands Culvert</t>
  </si>
  <si>
    <t>HS2-000020NHH - River Ray Culvert</t>
  </si>
  <si>
    <t>HS2-000001419 - Adams Accommodation Underbridge</t>
  </si>
  <si>
    <t>HS2-00002CT7W - C2.MCJ.T.503 Catchment</t>
  </si>
  <si>
    <t>IDR 214.03-1 - Grendon Underwood Embankment (76.650-74.950)</t>
  </si>
  <si>
    <t>HS2-00002CT7G - C2.L.57 Catchment</t>
  </si>
  <si>
    <t>HS2-00002CT7H - C2.L.59 Catchment</t>
  </si>
  <si>
    <t>HS2-00002BVGL - Woodlands Cutting Landscape Earthworks</t>
  </si>
  <si>
    <t>HS2-000001042 - Woodlands Cutting</t>
  </si>
  <si>
    <t>HS2-000020NH2 - Field Access Road (Off Edgcott Road)</t>
  </si>
  <si>
    <t>HS2-00002QH94 - Edgcott Road Network Rail Access Point (Woodlands Cutting)</t>
  </si>
  <si>
    <t>HS2-00002BVGJ - C2.L.55 Catchment</t>
  </si>
  <si>
    <t>HS2-000001043 - Grendon Underwood Embankment</t>
  </si>
  <si>
    <t>HS2-00002KRAP - Grendon Underwood Embankment Landscape Earthworks</t>
  </si>
  <si>
    <t>HS2-00002CT7J - C2.L.61 Catchment</t>
  </si>
  <si>
    <t>HS2-00002CT86 - Greatmoor Sidings Network Rail Access Point</t>
  </si>
  <si>
    <t>HS2-00002KRAN - River Ray Culvert Watercourse Diversion</t>
  </si>
  <si>
    <t>HS2-00002BJTS - Adams Accommodation Access Realignment</t>
  </si>
  <si>
    <t>HS2-00002CW0D - Adams Accommodation Drainage System</t>
  </si>
  <si>
    <t>HS2-00002CT7T - C2.T.56 Catchment</t>
  </si>
  <si>
    <t>HS2-00002CT7U - C2.T.58 Catchment</t>
  </si>
  <si>
    <t>HS2-00002CT7X - C2.MCJ.T.504 Catchment</t>
  </si>
  <si>
    <t>HS2-000001420 - Finemere Wood Culvert Extension</t>
  </si>
  <si>
    <t>HS2-00002BVGR - Finemere Wood Pond Retaining Wall</t>
  </si>
  <si>
    <t>HS2-00002CT7V - C2.T.60 Catchment</t>
  </si>
  <si>
    <t>HS2-00002CT7Y - C2.MCJ.T.505 Catchment</t>
  </si>
  <si>
    <t>HS2-00002U7K0 - Greatmoor Operational Sidings Earthworks</t>
  </si>
  <si>
    <t>HS2-00002CT7L - Access Road to National Grid Sub-Station</t>
  </si>
  <si>
    <t>IDR 214.02-2 - Edgcott Road Highway Realignment</t>
  </si>
  <si>
    <t>HS2-00002KRAQ - Access road to Quainton ATFS</t>
  </si>
  <si>
    <t>HS2-000020NH1 - Edgcott Road Realignment</t>
  </si>
  <si>
    <t>HS2-00002CW0V - Edgcott road Drainage System</t>
  </si>
  <si>
    <t>HS2-000001306 - Edgcott Road Overbridge</t>
  </si>
  <si>
    <t>IDR 214.02-1 - Edgcott Road Overbridge</t>
  </si>
  <si>
    <t>HS2-00002CT82 - Access Road to Greatmoor Sidings NR Access point</t>
  </si>
  <si>
    <t>IDR 214.01-2 - Bridleway GUN 28/ Accommodation Green Overbridge - approach earthworks &amp; Greatmoor Rd HW diversion</t>
  </si>
  <si>
    <t>HS2-00002BJTU - Greatmoor Road Realignment</t>
  </si>
  <si>
    <t>HS2-00002NHZB - Greatmoor Road Megaditch Ancillary Culvert</t>
  </si>
  <si>
    <t>HS2-00002BJTX - Bridleway GUN 28 Diversion</t>
  </si>
  <si>
    <t>HS2-00002CW0M - Bridleway GUN 28 Drainage System</t>
  </si>
  <si>
    <t>HS2-00002BJTY - FCC Sidings Access Road</t>
  </si>
  <si>
    <t>HS2-00002NKP6 - FCC Access Road Retaining Wall</t>
  </si>
  <si>
    <t>HS2-00002Z6BC - Bridleway GUN 28 Diversion-Slab Crossing</t>
  </si>
  <si>
    <t>HS2-000001308 - Bridleway GUN 28 Accommodation Green Overbridge</t>
  </si>
  <si>
    <t>IDR 214.01-1 - Bridleway GUN 28/ Accommodation Green Overbridge - bridge</t>
  </si>
  <si>
    <t>HS2-00002CT7E - Doddershall Embankment Boundary Perimeter Fence Line</t>
  </si>
  <si>
    <t>IDR 213.08 - Doddershall Embankment - Fencing, Ancillary Civils and Planting</t>
  </si>
  <si>
    <t>HS2-00002CT7F - Doddershall Embankment Security Fence Line</t>
  </si>
  <si>
    <t>HS2-00002VK42 - P-RAI-0725 Ditch Crossing MAS</t>
  </si>
  <si>
    <t>HS2-00002VK43 - P-RAI-0724 Ditch Crossing MAS</t>
  </si>
  <si>
    <t>HS2-00002VK3Q - Doddershall Access Track Crossing 1</t>
  </si>
  <si>
    <t>HS2-00002VK3X - Doddershall No.4 Culvert Headwall MAS</t>
  </si>
  <si>
    <t>HS2-00002VK4D - Doddershall Access Track Crossing 2</t>
  </si>
  <si>
    <t>HS2-00002Y0EX - Doddershall Access Track Crossing 3</t>
  </si>
  <si>
    <t>HS2-00002YPE7 - Network Rail Doddershall Access Point Staircase Upmain Ch27020</t>
  </si>
  <si>
    <t>HS2-00002YPE8 - Network Rail Doddershall Access Point Staircase Upmain Ch26440</t>
  </si>
  <si>
    <t>HS2-00002YPE9 - Footpath QUA _26 Accommodation Underbridge Staircase Downmain Ch73620</t>
  </si>
  <si>
    <t>HS2-00002YPEA - Bridleway QUA 28A Accommodation Overbridge Maintenance Access Point Staircase Downmain Ch72938</t>
  </si>
  <si>
    <t>HS2-00002Z6NL - Doddershall No. 1 Crossing</t>
  </si>
  <si>
    <t>HS2-000031247 - Footpath QUA 26 Diversion Crossing 2</t>
  </si>
  <si>
    <t>HS2-000031B3V - Box Culvert No.1 Access Staircase Downmain Ch72633</t>
  </si>
  <si>
    <t>HS2-000031B3W - Box Culvert No.1 Access Staircase Downmain Ch72560</t>
  </si>
  <si>
    <t>HS2-000031B3X - Box Culvert No.4 Access Staircase Downmain Ch73190</t>
  </si>
  <si>
    <t>HS2-000031B3Y - Box Culvert No.4,6 and 7 Access Staircase Downmain Ch73300</t>
  </si>
  <si>
    <t>HS2-000031B3Z - Box Culvert No.6 Access Staircase Downmain Ch73410</t>
  </si>
  <si>
    <t>HS2-000031B40 - Box Culvert No.7 Access Staircase Downmain Ch73465</t>
  </si>
  <si>
    <t>HS2-000031B41 - Woods Drop Inlet Culvert Access Staircase Downmain Ch73650</t>
  </si>
  <si>
    <t>HS2-00003CPWX - Doddershall Embankment Planting Plot 1</t>
  </si>
  <si>
    <t>HS2-00003CPWY - Doddershall Embankment Planting Plot 2</t>
  </si>
  <si>
    <t>HS2-00003CPWZ - Doddershall Embankment Planting Plot 3</t>
  </si>
  <si>
    <t>HS2-00003CPX1 - Doddershall Embankment Planting Plot 4</t>
  </si>
  <si>
    <t>HS2-00003CPX2 - Doddershall Embankment Planting Plot 5</t>
  </si>
  <si>
    <t>HS2-00003CPX3 - Doddershall Embankment Planting Plot 6</t>
  </si>
  <si>
    <t>HS2-00003CPX4 - Doddershall Embankment Planting Plot 7</t>
  </si>
  <si>
    <t>HS2-00003CPX6 - Doddershall Embankment Planting Plot 8</t>
  </si>
  <si>
    <t>HS2-00003CPX7 - Doddershall Embankment Planting Plot 9</t>
  </si>
  <si>
    <t>HS2-00003H6PF - P-RAI-0724 Ditch Pedestrian Crossing</t>
  </si>
  <si>
    <t>HS2-00003HWH0 - Doddershall Embankment Ancillary Earthworks</t>
  </si>
  <si>
    <t>HS2-00002D88S - Tetchwick Brook Watercourse Diversion</t>
  </si>
  <si>
    <t>IDR 213.07-1 - Quainton Cutting Ancillary Civils Fencing and Planting</t>
  </si>
  <si>
    <t>HS2-00002CT72 - Quainton Cutting Boundary Perimeter Fence Line</t>
  </si>
  <si>
    <t>HS2-00002CT73 - Quainton Cutting Security Fence Line</t>
  </si>
  <si>
    <t>HS2-00002Z3NH - Station Road Maintenance Crossing 1</t>
  </si>
  <si>
    <t>HS2-0000307ZS - Station Road Cycle Track Crossing 2</t>
  </si>
  <si>
    <t>HS2-000032LLS - NR Flood Relief Culvert 1</t>
  </si>
  <si>
    <t>HS2-000032LLT - NR Flood Relief Culvert 2</t>
  </si>
  <si>
    <t>HS2-000032LLU - NR Flood Relief Culvert 3</t>
  </si>
  <si>
    <t>HS2-000032LLV - NR Flood Relief Culvert 4</t>
  </si>
  <si>
    <t>HS2-000032LLW - NR Watercourse Culvert</t>
  </si>
  <si>
    <t>HS2-00003CCJZ - TB-Flood Compensation Area 071 A</t>
  </si>
  <si>
    <t>HS2-00003CCK0 - TB-Flood Compensation Area 071 B</t>
  </si>
  <si>
    <t>HS2-00003CCK1 - TB-Flood Compensation Area 071 C</t>
  </si>
  <si>
    <t>HS2-00003CPW1 - Quainton Cutting Planting Plot 1</t>
  </si>
  <si>
    <t>HS2-00003CPW2 - Quainton Cutting Planting Plot 2</t>
  </si>
  <si>
    <t>HS2-00003CPW4 - Quainton Cutting Planting Plot 3</t>
  </si>
  <si>
    <t>HS2-00003CPW5 - Quainton Cutting Planting Plot 4</t>
  </si>
  <si>
    <t>HS2-00003CPW6 - Quainton Cutting Planting Plot 5</t>
  </si>
  <si>
    <t>HS2-00003CPW9 - Quainton Cutting Planting Plot 7</t>
  </si>
  <si>
    <t>HS2-00003CPWA - Quainton Cutting Planting Plot 8</t>
  </si>
  <si>
    <t>HS2-00003CPWB - Quainton Cutting Planting Plot 9</t>
  </si>
  <si>
    <t>HS2-00003CPWD - Quainton Cutting Planting Plot 10</t>
  </si>
  <si>
    <t>HS2-00003CPWE - Quainton Cutting Planting Plot 11</t>
  </si>
  <si>
    <t>HS2-00003CPWF - Quainton Cutting Planting Plot 12</t>
  </si>
  <si>
    <t>HS2-00003CPWG - Quainton Cutting Planting Plot 13</t>
  </si>
  <si>
    <t>HS2-00003CPWJ - Quainton Cutting Planting Plot 14</t>
  </si>
  <si>
    <t>HS2-00003CPWL - Quainton Cutting Planting Plot 16</t>
  </si>
  <si>
    <t>HS2-00003CPWN - Quainton Cutting Planting Plot 17</t>
  </si>
  <si>
    <t>HS2-00003CPWQ - Quainton Cutting Planting Plot 19</t>
  </si>
  <si>
    <t>HS2-00003CPWS - Quainton Cutting Planting Plot 20</t>
  </si>
  <si>
    <t>HS2-00003CPWV - Quainton Cutting Planting Plot 23</t>
  </si>
  <si>
    <t>HS2-00003HWH2 - Earthworks Transition for NR flood relief and watercourse culverts</t>
  </si>
  <si>
    <t>HS2-00003JN81 - Tetchwick Brook Flood Compensation Areas Bund Culvert</t>
  </si>
  <si>
    <t>HS2-00003LH5P - Station Road Culvert No.5 and No.16 Headwall Access Stairs Upmain 71825</t>
  </si>
  <si>
    <t>HS2-00002KRAE - Doddershall No. 4 Culvert Watercourse Diversion</t>
  </si>
  <si>
    <t>IDR 213.06 - Footpath QUA/26 Accommodation Underbridge</t>
  </si>
  <si>
    <t>HS2-000020NGG - Maintenance Access Road to Pond (Off Edgcott Road)</t>
  </si>
  <si>
    <t>HS2-00002BJTN - Footpath QUA 26 Diversion</t>
  </si>
  <si>
    <t>HS2-00002CW0Z - Footpath QUA 26 Drainage System</t>
  </si>
  <si>
    <t>HS2-000001367 - Footpath QUA 26 Accommodation Underbridge</t>
  </si>
  <si>
    <t>HS2-00002KRAH - Woods Drop Inlet Culvert Watercourse Diversion</t>
  </si>
  <si>
    <t>HS2-00002Z6NM - Footpath QUA 26 Diversion Crossing</t>
  </si>
  <si>
    <t>HS2-000031F3L - QUA 26 to Edgcott Road Cycleway</t>
  </si>
  <si>
    <t>HS2-00002CT7D - Bridleway QUA 28A Diversion</t>
  </si>
  <si>
    <t>IDR 213.05 - Bridleway QUA/28A Overbridge</t>
  </si>
  <si>
    <t>HS2-00002CW0N - Bridleway QUA 28A Drainage System</t>
  </si>
  <si>
    <t>HS2-000001305 - Bridleway QUA 28A Overbridge</t>
  </si>
  <si>
    <t>HS2-000020NGC - Footpath QUA 24A 1 Diversion</t>
  </si>
  <si>
    <t>HS2-00002TUPT - Station Road Cycle Track</t>
  </si>
  <si>
    <t>IDR 213.04 - Station Road (HS2) Overbridge</t>
  </si>
  <si>
    <t>HS2-000001304 - Station Road Overbridge</t>
  </si>
  <si>
    <t>HS2-00002ULAA - Station Road Underpass</t>
  </si>
  <si>
    <t>HS2-000032V92 - Station Road Cycle Track Drainage system</t>
  </si>
  <si>
    <t>HS2-000001414 - Doddershall No. 4 Culvert</t>
  </si>
  <si>
    <t>IDR 213.03 - Doddershall No.4 &amp; Woods Drop Inlet</t>
  </si>
  <si>
    <t>HS2-00002CT75 - Woods Drop Inlet Culvert</t>
  </si>
  <si>
    <t>HS2-000001411 - Doddershall No. 1 Culvert</t>
  </si>
  <si>
    <t>IDR 213.02-3 - Doddershall Culverts No.1, No.6 &amp; No.7</t>
  </si>
  <si>
    <t>HS2-000001416 - Doddershall No. 6 Culvert</t>
  </si>
  <si>
    <t>HS2-000001417 - Doddershall No. 7 Culvert</t>
  </si>
  <si>
    <t>HS2-00002CT79 - C2.MCJ.T.501 Catchment</t>
  </si>
  <si>
    <t>IDR 213.02-2 - Quainton Cutting</t>
  </si>
  <si>
    <t>HS2-000001040 - Quainton Cutting</t>
  </si>
  <si>
    <t>HS2-00002CT76 - C2.T.49 Catchment</t>
  </si>
  <si>
    <t>HS2-00002BVGE - Quainton Cutting Landscape Earthworks</t>
  </si>
  <si>
    <t>HS2-00002NNJ3 - Quainton Highway Access</t>
  </si>
  <si>
    <t>HS2-00002BVGC - C2.L.50 Catchment</t>
  </si>
  <si>
    <t>HS2-000001041 - Doddershall Embankment</t>
  </si>
  <si>
    <t>IDR 213.02-1 - Doddershall Embankment</t>
  </si>
  <si>
    <t>HS2-00002BVGH - Doddershall Embankment Landscape Earthworks</t>
  </si>
  <si>
    <t>HS2-00002CT77 - C2.T.51 Catchment</t>
  </si>
  <si>
    <t>HS2-00002CT7A - C2.MCJ.T.502 Catchment</t>
  </si>
  <si>
    <t>HS2-00002CT78 - C2.T.53 Catchment</t>
  </si>
  <si>
    <t>HS2-00002KRAF - Doddershall No. 6 Culvert Watercourse Diversion</t>
  </si>
  <si>
    <t>HS2-00002KRAG - Doddershall No. 7 Culvert Watercourse Diversion</t>
  </si>
  <si>
    <t>HS2-00002NNJ2 - Doddershall Highway Access</t>
  </si>
  <si>
    <t>HS2-00002BVGF - C2.L.52 Catchment</t>
  </si>
  <si>
    <t>HS2-00002CT7S - C2.T.54 Catchment</t>
  </si>
  <si>
    <t>HS2-00002CT6W - Maintenance Access Road to Pond (Off Southern End of Station Road)</t>
  </si>
  <si>
    <t>IDR 213.01-1 - Station Rd Highways</t>
  </si>
  <si>
    <t>HS2-00002CT6X - Maintenance Access Road to Pond (Off North End of Station Road) 02</t>
  </si>
  <si>
    <t>HS2-000020NF2 - Station Road Realignment (including Buckingham Road and Fidlers Field Road)</t>
  </si>
  <si>
    <t>HS2-00002CW1G - Station Road Drainage System</t>
  </si>
  <si>
    <t>HS2-00002N7Y6 - Station Road Watercourse-Ancillary Culvert No. 3</t>
  </si>
  <si>
    <t>HS2-00002BJTJ - Maintenance Access Road to Pond (Off North End of Station Road) 01</t>
  </si>
  <si>
    <t>HS2-00002N7XV - Station Road Highway Drainage-Ancillary Culvert No. 12</t>
  </si>
  <si>
    <t>HS2-00002N7Y8 - Station Road Watercourse-Ancillary Culvert No. 5</t>
  </si>
  <si>
    <t>HS2-000020NFY - Maintenance Access Road to Pond (Off Fidlers Field Road)</t>
  </si>
  <si>
    <t>HS2-00002BJTK - Doddershall House and South Farms Accommodation Access Road</t>
  </si>
  <si>
    <t>HS2-0000316C6 - Station Road Watercourse Ancillary Culvert No.7</t>
  </si>
  <si>
    <t>HS2-000033XXM - Station Road Highway Drainage Ancillary Culvert No. 16</t>
  </si>
  <si>
    <t>HS2-00002091V - Station Road National Rail Overbridge</t>
  </si>
  <si>
    <t>IDR 213.01 - Station Road National Rail Overbridge</t>
  </si>
  <si>
    <t>HS2-00002CT54 - Aylesbury South Cutting Noise Barrier Line</t>
  </si>
  <si>
    <t>IDR 212.6 - AA Noise Barrier</t>
  </si>
  <si>
    <t>HS2-00002CT5B - Aylesbury Embankment Noise Barrier Line</t>
  </si>
  <si>
    <t>HS2-00002CT5J - Aylesbury North Cutting Noise Barrier Line</t>
  </si>
  <si>
    <t>HS2-00002CT5R - Oxford Road Embankment Noise Barrier Line</t>
  </si>
  <si>
    <t>HS2-00002CT5V - Whaddon Hill Cutting Noise Barrier Line</t>
  </si>
  <si>
    <t>HS2-00002CT5Y - Thame Valley South Embankment Noise Barrier Line</t>
  </si>
  <si>
    <t>HS2-00002NL60 - Stoke Mandeville Bypass Fencing</t>
  </si>
  <si>
    <t>IDR 212.5 - Fencing, Landscaping and MAS (Southern L1 Packages)</t>
  </si>
  <si>
    <t>HS2-00002CT53 - Aylesbury South Cutting Boundary Perimeter Fence Line</t>
  </si>
  <si>
    <t>HS2-00002CT55 - Aylesbury South Cutting Security Fence Line</t>
  </si>
  <si>
    <t>HS2-00002VK4B - Stoke Mandeville Bypass North Pedestrian Ditch Slab</t>
  </si>
  <si>
    <t>HS2-00002VK4A - Stoke Mandeville Bypass Vehicular Ditch Slab</t>
  </si>
  <si>
    <t>HS2-00002VK4C - Stoke Mandeville Bypass South Pedestrian Ditch Slab</t>
  </si>
  <si>
    <t>HS2-00002EKX8 - Aylesbury Ecological Mitigation Site (B)</t>
  </si>
  <si>
    <t>HS2-00002CT5A - Aylesbury Embankment Boundary Perimeter Fence Line</t>
  </si>
  <si>
    <t>HS2-00002CT5C - Aylesbury Embankment Security Fence Line</t>
  </si>
  <si>
    <t>HS2-00002CT5H - Aylesbury North Cutting Boundary Perimeter Fence Line</t>
  </si>
  <si>
    <t>HS2-00002GUW0 - Aylesbury North Cutting Security Fence Line</t>
  </si>
  <si>
    <t>HS2-00002CT5Q - Oxford Road Embankment Boundary Perimeter Line</t>
  </si>
  <si>
    <t>HS2-00002CT5S - Oxford Road Embankment Security Fence Line</t>
  </si>
  <si>
    <t>HS2-00002EKXA - Hartwell House Ecological Mitigation Site (A)</t>
  </si>
  <si>
    <t>HS2-00002EKXB - Hartwell House Ecological Mitigation Site (B)</t>
  </si>
  <si>
    <t>HS2-00002CT5U - Whaddon Hill Cutting Boundary Perimeter Fence Line</t>
  </si>
  <si>
    <t>HS2-00002CT5W - Whaddon Hill Cutting Security Fence Line</t>
  </si>
  <si>
    <t>HS2-00002WULP - Aylesbury South Cutting Planting-East Plot 1</t>
  </si>
  <si>
    <t>HS2-00002WULQ - Aylesbury South Cutting Planting-East Plot 2</t>
  </si>
  <si>
    <t>HS2-00002WULR - Aylesbury South Cutting Planting-East Plot 3</t>
  </si>
  <si>
    <t>HS2-00002WULS - Aylesbury South Cutting Planting-East Plot 4</t>
  </si>
  <si>
    <t>HS2-00002WULT - Aylesbury South Cutting Planting-East Plot 5</t>
  </si>
  <si>
    <t>HS2-00002WULU - Aylesbury South Cutting Planting-West Plot 1</t>
  </si>
  <si>
    <t>HS2-00002WULV - Aylesbury South Cutting Planting-West Plot 2</t>
  </si>
  <si>
    <t>HS2-00002WULW - Aylesbury South Cutting Planting-West Plot 3</t>
  </si>
  <si>
    <t>HS2-00002WULX - Aylesbury South Cutting Planting-West Plot 4</t>
  </si>
  <si>
    <t>HS2-00002WULY - Aylesbury South Cutting Planting-West Plot 5</t>
  </si>
  <si>
    <t>HS2-00002WULZ - Aylesbury Embankment Planting-East Plot 1</t>
  </si>
  <si>
    <t>HS2-00002WUM0 - Aylesbury Embankment Planting-East Plot 2</t>
  </si>
  <si>
    <t>HS2-00002WUM1 - Aylesbury Embankment Planting-West Plot 1</t>
  </si>
  <si>
    <t>HS2-00002WUM2 - Aylesbury Embankment Planting-West Plot 2</t>
  </si>
  <si>
    <t>HS2-00002WUM3 - Aylesbury North Cutting Planting-East Plot 1</t>
  </si>
  <si>
    <t>HS2-00002WUM4 - Aylesbury North Cutting Planting-East Plot 2</t>
  </si>
  <si>
    <t>HS2-00002WUM5 - Aylesbury North Cutting Planting-East Plot 3</t>
  </si>
  <si>
    <t>HS2-00002WUM6 - Aylesbury North Cutting Planting-East Plot 4</t>
  </si>
  <si>
    <t>HS2-00002WUM7 - Aylesbury North Cutting Planting-West Plot 1</t>
  </si>
  <si>
    <t>HS2-00002WUM8 - Aylesbury North Cutting Planting-West Plot 2</t>
  </si>
  <si>
    <t>HS2-00002WUM9 - Aylesbury North Cutting Planting-West Plot 3</t>
  </si>
  <si>
    <t>HS2-00002WUMA - Oxford Road Embankment Planting-East Plot 1</t>
  </si>
  <si>
    <t>HS2-00002WUMB - Oxford Road Embankment Planting-East Plot 2</t>
  </si>
  <si>
    <t>HS2-00002WUMC - Oxford Road Embankment Planting-West Plot 1</t>
  </si>
  <si>
    <t>HS2-00002WUMD - Oxford Road Embankment Planting-West Plot 2</t>
  </si>
  <si>
    <t>HS2-00002WUME - Oxford Road Embankment Planting-West Plot 3</t>
  </si>
  <si>
    <t>HS2-00002WUMF - Whaddon Hill Cutting Planting-East Plot 1</t>
  </si>
  <si>
    <t>HS2-00002WUMG - Whaddon Hill Cutting Planting-East Plot 2</t>
  </si>
  <si>
    <t>HS2-00002WUMH - Whaddon Hill Cutting Planting-West Plot 1</t>
  </si>
  <si>
    <t>HS2-00002WUMJ - Whaddon Hill Cutting Planting-West Plot 2</t>
  </si>
  <si>
    <t>HS2-00002WUMK - Whaddon Hill Cutting Planting-West Plot 3</t>
  </si>
  <si>
    <t>HS2-00002WUML - Whaddon Hill Cutting Planting-West Plot 4</t>
  </si>
  <si>
    <t>HS2-00002YD79 - Aylesbury Embankment Pedestrian Ditch Slab No.1</t>
  </si>
  <si>
    <t>HS2-00002YD7F - Aylesbury Embankment Vehicular Ditch Slab No.1</t>
  </si>
  <si>
    <t>HS2-00002ZJQH - SBH 32 Ditch Slab</t>
  </si>
  <si>
    <t>HS2-000030TD7 - Hartwell Pond Access Ditch Slab No.1</t>
  </si>
  <si>
    <t>HS2-000030TD8 - Hartwell Pond Access Ditch Slab No.2</t>
  </si>
  <si>
    <t>HS2-000035Q91 - Oxford Road Embankment Ditch Slab No.3</t>
  </si>
  <si>
    <t>HS2-000035Q92 - Oxford Road Embankment Ditch Slab No.4</t>
  </si>
  <si>
    <t>HS2-000035Q93 - Oxford Road Embankment Ditch Slab No.5</t>
  </si>
  <si>
    <t>HS2-000035Q94 - Oxford Road Embankment Ditch Slab No.6</t>
  </si>
  <si>
    <t>HS2-000035Q95 - Oxford Road Embankment Ditch Slab No.7</t>
  </si>
  <si>
    <t>HS2-000035Q98 - Oxford Road Embankment Ditch Slab No.10</t>
  </si>
  <si>
    <t>HS2-00003BPJH - Oxford Road Embankment Ditch Slab No.11</t>
  </si>
  <si>
    <t>HS2-00003H078 - Aylesbury South Cutting Access Ditch Slab No.1</t>
  </si>
  <si>
    <t>HS2-00003H079 - Aylesbury South Cutting Access Ditch Slab No.2</t>
  </si>
  <si>
    <t>HS2-00003H07A - Aylesbury North Cutting Access Ditch Slab</t>
  </si>
  <si>
    <t>HS2-00003H07B - Whaddon Hill Cutting Ditch Slab No. 1</t>
  </si>
  <si>
    <t>HS2-00003H07C - Whaddon Hill Cutting Ditch Slab No. 2</t>
  </si>
  <si>
    <t>HS2-00003HWH4 - SMA-16 Standall’s Farm Footbridge Access Stairs</t>
  </si>
  <si>
    <t>HS2-00003HWH5 - SBH-32 Overbridge Access Stairs</t>
  </si>
  <si>
    <t>HS2-00003HWH6 - FMA-1 Accommodation Overbridge Access Stairs</t>
  </si>
  <si>
    <t>HS2-00003JKXR - Bicester Road Embankment No.5 Ditch Slab</t>
  </si>
  <si>
    <t>HS2-00003JKXS - Bicester Road Embankment No.6 Ditch Slab</t>
  </si>
  <si>
    <t>HS2-00003JKXT - Aylesbury South Cutting Access Ditch Slab No.3</t>
  </si>
  <si>
    <t>HS2-00003KFPN - Aylesbury South Cutting Access Ditch Slab No.4</t>
  </si>
  <si>
    <t>HS2-00003KFPP - Aylesbury South Cutting Ecology Pond - 1</t>
  </si>
  <si>
    <t>HS2-00003KFPQ - Aylesbury South Cutting Ecology Pond - 2</t>
  </si>
  <si>
    <t>HS2-00003KFPR - Aylesbury South Cutting Ecology Pond - 3</t>
  </si>
  <si>
    <t>HS2-00003KFPS - Aylesbury North Cutting Ecology Pond - 1</t>
  </si>
  <si>
    <t>HS2-00003KR5H - Ditch slab-1 crossing for HV Cables at GSM-R Compound Point 26</t>
  </si>
  <si>
    <t>HS2-00003KR5J - Ditch slab-2 crossing for LV Cables at GSM-R Compound Point 26</t>
  </si>
  <si>
    <t>HS2-00003LCQ9 - Ditch slab-3 crossing for HV Cables at GSM-R Compound Point 26</t>
  </si>
  <si>
    <t>HS2-00003LCQA - Ditch slab-4 crossing for HV Cables at GSM-R Compound Point 26</t>
  </si>
  <si>
    <t>HS2-00003LGKN - Ditch slab-5 crossing for HV Cables at GSM-R Compound Point 32</t>
  </si>
  <si>
    <t>HS2-00003LGKP - Ditch slab-6 crossing for HV Cables at GSM-R Compound Point 32</t>
  </si>
  <si>
    <t>HS2-00003LQUL - Thame Valley South Embankment - Access Stairs</t>
  </si>
  <si>
    <t>HS2-00003LQUM - Thame Valley North Embankment - Access Stairs</t>
  </si>
  <si>
    <t>HS2-00002CT5X - Thame Valley South Embankment Boundary Perimeter Fence Line</t>
  </si>
  <si>
    <t>IDR 212.4 - Fencing, Landscaping and MAS (Northern L1 Packages)</t>
  </si>
  <si>
    <t>HS2-00002CT5Z - Thame Valley South Embankment Security Fence Line</t>
  </si>
  <si>
    <t>HS2-00002CT67 - Thame Valley North Embankment Boundary Perimeter Fence Line</t>
  </si>
  <si>
    <t>HS2-00002CT68 - Putlowes Cutting Boundary Perimeter Fence Line</t>
  </si>
  <si>
    <t>HS2-00002CT6A - Thame Valley North Embankment Security Fence Line</t>
  </si>
  <si>
    <t>HS2-00002CT6B - Putlowes Cutting Security Fence Line</t>
  </si>
  <si>
    <t>HS2-00002CT6D - Bicester Road Embankment Boundary Perimeter Fence Line</t>
  </si>
  <si>
    <t>HS2-00002CT6E - Bicester Road Embankment Security Fence Line</t>
  </si>
  <si>
    <t>HS2-00002CT6H - Waddesdon South Cutting Boundary Perimeter Fence Line</t>
  </si>
  <si>
    <t>HS2-00002CT6K - Waddesdon South Cutting Security Fence Line</t>
  </si>
  <si>
    <t>HS2-00002WUMM - Thame Valley South Embankment Planting-East Plot 1</t>
  </si>
  <si>
    <t>HS2-00002WUMN - Thame Valley South Embankment Planting-East Plot 2</t>
  </si>
  <si>
    <t>HS2-00002WUMP - Thame Valley South Embankment Planting-West Plot 1</t>
  </si>
  <si>
    <t>HS2-00002WUMQ - Thame Valley South Embankment Planting-West Plot 2</t>
  </si>
  <si>
    <t>HS2-00002WUMR - Thame Valley Viaduct Planting-Plot 1</t>
  </si>
  <si>
    <t>HS2-00002WUMS - Thame Valley Viaduct Planting-Plot 2</t>
  </si>
  <si>
    <t>HS2-00002WUMT - Thame Valley North Embankment Planting-East Plot 1</t>
  </si>
  <si>
    <t>HS2-00002WUMU - Thame Valley North Embankment Planting-East Plot 2</t>
  </si>
  <si>
    <t>HS2-00002WUMV - Thame Valley North Embankment Planting-West Plot 1</t>
  </si>
  <si>
    <t>HS2-00002WUMW - Thame Valley North Embankment Planting-West Plot 2</t>
  </si>
  <si>
    <t>HS2-00002WUMX - Putlowes Cutting Planting-East Plot 1</t>
  </si>
  <si>
    <t>HS2-00002WUMY - Putlowes Cutting Planting-East Plot 2</t>
  </si>
  <si>
    <t>HS2-00002WUMZ - Putlowes Cutting Planting-West Plot 1</t>
  </si>
  <si>
    <t>HS2-00002WUN0 - Putlowes Cutting Planting-West Plot 2</t>
  </si>
  <si>
    <t>HS2-00002WUN1 - Bicester Road Embankment Planting-North Plot 1</t>
  </si>
  <si>
    <t>HS2-00002WUN2 - Bicester Road Embankment Planting-North Plot 2</t>
  </si>
  <si>
    <t>HS2-00002WUN3 - Bicester Road Embankment Planting-North Plot 3</t>
  </si>
  <si>
    <t>HS2-00002WUN4 - Bicester Road Embankment Planting-South Plot 1</t>
  </si>
  <si>
    <t>HS2-00002WUN5 - Waddesdon South Cutting Planting-East Plot 1</t>
  </si>
  <si>
    <t>HS2-00002WUN6 - Waddesdon South Cutting Planting-East Plot 2</t>
  </si>
  <si>
    <t>HS2-00002WUN7 - Waddesdon South Cutting Planting-East Plot 3</t>
  </si>
  <si>
    <t>HS2-00002WUN8 - Waddesdon South Cutting Planting-East Plot 4</t>
  </si>
  <si>
    <t>HS2-00002WUN9 - Waddesdon South Cutting Planting-East Plot 5</t>
  </si>
  <si>
    <t>HS2-00002WUNA - Waddesdon South Cutting Planting-East Plot 6</t>
  </si>
  <si>
    <t>HS2-00002WUNB - Waddesdon South Cutting Planting-East Plot 7</t>
  </si>
  <si>
    <t>HS2-00002WUNC - Waddesdon South Cutting Planting-West Plot 1</t>
  </si>
  <si>
    <t>HS2-00002WUND - Waddesdon South Cutting Planting-West Plot 2</t>
  </si>
  <si>
    <t>HS2-00002WUNE - Waddesdon South Cutting Planting-West Plot 3</t>
  </si>
  <si>
    <t>HS2-00002WUNF - Waddesdon South Cutting Planting-West Plot 4</t>
  </si>
  <si>
    <t>HS2-00002WUNG - Waddesdon South Cutting Planting-West Plot 5</t>
  </si>
  <si>
    <t>HS2-00002WUNH - Waddesdon South Cutting Planting-West Plot 6</t>
  </si>
  <si>
    <t>HS2-00002WUNJ - Waddesdon South Cutting Planting-West Plot 7</t>
  </si>
  <si>
    <t>HS2-00002Y0AT - Bicester Road Embankment No.1 Ditch Slab</t>
  </si>
  <si>
    <t>HS2-00002Y479 - Bicester Road Embankment No.2 Ditch Slab</t>
  </si>
  <si>
    <t>HS2-00002Y47A - Bicester Road Embankment No.3 Ditch Slab</t>
  </si>
  <si>
    <t>HS2-00002ZM2A - Thame Valley North Embankment No.1 Ditch Slab</t>
  </si>
  <si>
    <t>HS2-0000386T9 - Bicester Road Embankment No.4 Ditch Slab</t>
  </si>
  <si>
    <t>HS2-0000386TB - Wayside Farm Inverted Siphon Maintenance Access Ditch Slab No.1</t>
  </si>
  <si>
    <t>HS2-0000386TC - Wayside Farm Inverted Siphon Maintenance Access Ditch Slab No.2</t>
  </si>
  <si>
    <t>HS2-000038V0R - Putlowes Cutting Planting-East Plot 3</t>
  </si>
  <si>
    <t>HS2-00003B5FW - Cranwell Farm and Bridleway FMA-1 Realignment-Ditch Slab</t>
  </si>
  <si>
    <t>HS2-00003B93V - Putlowes Farm Access Road Ditch Slab No.2</t>
  </si>
  <si>
    <t>HS2-00003GJJL - Oxford Road Embankment Ditch Slab No.14</t>
  </si>
  <si>
    <t>HS2-00003GNAD - Needles Farm Clean Water Pipe</t>
  </si>
  <si>
    <t>HS2-00002EK6X - Marsh Lane Radio Compound UTX</t>
  </si>
  <si>
    <t>IDR 212.3 - AA GSMR Radio Mast Compounds</t>
  </si>
  <si>
    <t>HS2-00002EK6Z - Sedrup Rail Systems Compound (ATS) UTX</t>
  </si>
  <si>
    <t>HS2-00002EK71 - Thame Valley North Viaduct Radio Compound UTX</t>
  </si>
  <si>
    <t>HS2-00002EK72 - Putlowes Rail System Compound (ATS) UTX</t>
  </si>
  <si>
    <t>HS2-00002EK73 - Briar Hill Farm Radio Compound UTX</t>
  </si>
  <si>
    <t>HS2-00002Y0AR - Marsh Lane Perturbation Crossover UTX</t>
  </si>
  <si>
    <t>HS2-00002YD78 - SMA 9 GSM-R Compound and Access Road</t>
  </si>
  <si>
    <t>HS2-00002YYN2 - Access to GSM-R Compound Point 33</t>
  </si>
  <si>
    <t>HS2-00002YZKU - GSM-R Compound Point 33</t>
  </si>
  <si>
    <t>HS2-00002ZM2B - Putlowes GSM-R Compound and Access Road</t>
  </si>
  <si>
    <t>HS2-00003GNAB - Point 32 GSM-R Compound</t>
  </si>
  <si>
    <t>HS2-000001038 - Waddesdon North Cutting</t>
  </si>
  <si>
    <t>IDR 212.2 - Waddesdon North Cutting</t>
  </si>
  <si>
    <t>HS2-00002BVG8 - Waddesdon North Cutting West Landscape Earthworks</t>
  </si>
  <si>
    <t>HS2-00003B5FZ - Maintenance Access Road to Pond (Off Quainton Road)</t>
  </si>
  <si>
    <t>IDR 212.1-4 - Quainton South Embankment Additional Assets</t>
  </si>
  <si>
    <t>HS2-00003H0FP - Quainton South Embankment Ecological Mitigation Site</t>
  </si>
  <si>
    <t>HS2-00003H2JD - Glebe Farm Access Road Boundary Fence</t>
  </si>
  <si>
    <t>HS2-00003H2JE - Glebe Farm Access Road</t>
  </si>
  <si>
    <t>HS2-00003JG40 - Fleet Marston Brook Watercourse Adaptation</t>
  </si>
  <si>
    <t>HS2-00003K2XP - Glebe Farm Access Road Planting</t>
  </si>
  <si>
    <t>HS2-00003K3PD - Glebe Farm Access Road Drainage System</t>
  </si>
  <si>
    <t>HS2-00003K4GT - Quainton South Embankment Access Stairs</t>
  </si>
  <si>
    <t>HS2-00003K4GU - Crossing Over Fleet Marston Brook</t>
  </si>
  <si>
    <t>HS2-00003K4GV - Quainton Ecological Mitigation Site Planting</t>
  </si>
  <si>
    <t>HS2-000001303 - Needles Farm Accommodation Overbridge</t>
  </si>
  <si>
    <t>IDR 212.1-1 - Needles Farm Accommodation Overbridge</t>
  </si>
  <si>
    <t>HS2-00003AQD6 - Needles Farm Accommodation Overbridge Stair A1</t>
  </si>
  <si>
    <t>HS2-00003AQD7 - Needles Farm Accommodation Overbridge Stair A2</t>
  </si>
  <si>
    <t>HS2-00002BVG6 - C2.L.43 Catchment</t>
  </si>
  <si>
    <t>IDR 212.1 - Quainton South Embankment</t>
  </si>
  <si>
    <t>HS2-00002CTCX - C2.L.45 Catchment</t>
  </si>
  <si>
    <t>HS2-00002CTCY - C2.T.44 Catchment</t>
  </si>
  <si>
    <t>HS2-000001039 - Quainton South Embankment</t>
  </si>
  <si>
    <t>HS2-00002BVGB - Quainton South Embankment Landscape Earthworks</t>
  </si>
  <si>
    <t>HS2-00002CT6T - C2.L.46 Catchment</t>
  </si>
  <si>
    <t>HS2-00002CT6V - C2.T.48 Catchment</t>
  </si>
  <si>
    <t>HS2-00002CT6Y - Quainton South Embankment Boundary Perimeter Line</t>
  </si>
  <si>
    <t>HS2-00002CT70 - Quainton South Embankment Security Fence Line</t>
  </si>
  <si>
    <t>HS2-00002NNHT - Little Manor Holding Culvert Watercourse Diversion</t>
  </si>
  <si>
    <t>HS2-000001409 - Little Manor Holding Culvert</t>
  </si>
  <si>
    <t>HS2-00002BJTH - Needles Farm Accommodation Access Realignment</t>
  </si>
  <si>
    <t>HS2-00002CW0E - Needles Farm Access Drainage System</t>
  </si>
  <si>
    <t>HS2-00002GDCZ - Buckinghamshire Railway Centre turning head access</t>
  </si>
  <si>
    <t>HS2-00002NL5X - Station Road Substation Turning Head</t>
  </si>
  <si>
    <t>HS2-000020NFH - Maintenance Access Road to Pond (Off Buckingham Road)</t>
  </si>
  <si>
    <t>HS2-000001410 - Crossroads Farm South Culvert</t>
  </si>
  <si>
    <t>HS2-00002N7Y4 - Station Road Watercourse-Ancillary Culvert No. 1</t>
  </si>
  <si>
    <t>HS2-00002091X - Crossroads Farm North Culvert</t>
  </si>
  <si>
    <t>HS2-00003A36C - Two-way cycle lane</t>
  </si>
  <si>
    <t>HS2-00003B5FY - Maintenance Access Road to Pond (Off Station Road)</t>
  </si>
  <si>
    <t>HS2-00003B5G0 - Maintenance Access Road to Pond C2.T2.48.2</t>
  </si>
  <si>
    <t>HS2-00003CFCP - Quainton South Embankment Ditch Crossing 01</t>
  </si>
  <si>
    <t>HS2-00003CFCR - Quainton South Embankment Ditch Crossing 03</t>
  </si>
  <si>
    <t>HS2-00003DBM6 - Quainton South Embankment Ditch Crossing 04</t>
  </si>
  <si>
    <t>HS2-00003DBM7 - Quainton South Embankment Ditch Crossing 05</t>
  </si>
  <si>
    <t>HS2-00003DBM8 - Quainton South Embankment Ditch Crossing 06</t>
  </si>
  <si>
    <t>HS2-00003DBM9 - Quainton South Embankment Ditch Crossing 07</t>
  </si>
  <si>
    <t>HS2-00003DBMA - Quainton South Embankment Ditch Crossing 08</t>
  </si>
  <si>
    <t>HS2-00003DBMC - Quainton South Embankment Ditch Crossing 10</t>
  </si>
  <si>
    <t>HS2-00003GYXT - Quainton South Embankment Planting-East Plot</t>
  </si>
  <si>
    <t>HS2-00003GYXU - Quainton South Embankment Planting-West Plot</t>
  </si>
  <si>
    <t>HS2-00003GYXV - Waddesdon North Cutting Planting-East Plot</t>
  </si>
  <si>
    <t>HS2-00003GYXW - Waddesdon North Cutting Planting-West Plot</t>
  </si>
  <si>
    <t>HS2-00003GYXY - Quainton South Embankment Ditch Crossing 12</t>
  </si>
  <si>
    <t>HS2-00003GYXZ - Quainton South Embankment Ditch Crossing 13</t>
  </si>
  <si>
    <t>HS2-00003GYY0 - Quainton South Embankment Ditch Crossing 14</t>
  </si>
  <si>
    <t>HS2-00003GYY1 - Quainton South Embankment Ditch Crossing 15</t>
  </si>
  <si>
    <t>HS2-00003GYY2 - Quainton South Embankment Ditch Crossing 16</t>
  </si>
  <si>
    <t>HS2-000001037 - Waddesdon Embankment</t>
  </si>
  <si>
    <t>IDR 211.3 - Waddesdon Embankment</t>
  </si>
  <si>
    <t>HS2-00002RDZX - C2.L.42.1</t>
  </si>
  <si>
    <t>HS2-00002EKXD - Waddesdon Ecological Mitigation Site</t>
  </si>
  <si>
    <t>HS2-00002BVG5 - Waddesdon Embankment Landscape Earthworks</t>
  </si>
  <si>
    <t>HS2-00002N7W5 - Waddesdon Group Ditch Crossing 01</t>
  </si>
  <si>
    <t>HS2-000001366 - Waddesdon Culvert</t>
  </si>
  <si>
    <t>HS2-00002CT6P - Little Manor Holding Farm Access Road, Haul Road Connection (off WAD 3) and secondary accesses</t>
  </si>
  <si>
    <t>HS2-00002CT6Q - Footpath WAD 3 4 Connection</t>
  </si>
  <si>
    <t>HS2-00002CT6R - Waddesdon Embankment Boundary Perimeter Fence Line</t>
  </si>
  <si>
    <t>HS2-00002CT6S - Waddesdon Embankment Security Fence Line</t>
  </si>
  <si>
    <t>TPY-000001570 - Footpath WAD 3 Accommodation Underbridge</t>
  </si>
  <si>
    <t>HS2-00002BJTF - Glebe Farm PRoW (WAD 3) Realignment</t>
  </si>
  <si>
    <t>HS2-00002CW14 - Glebe Farm (WAD 3) Drainage System</t>
  </si>
  <si>
    <t>HS2-00002WUNK - Waddesdon Embankment Planting</t>
  </si>
  <si>
    <t>HS2-0000386US - Waddesdon Ditch realignment</t>
  </si>
  <si>
    <t>HS2-0000386ZC - Haul Road Connection (off WAD 4)</t>
  </si>
  <si>
    <t>HS2-00003CFCM - Waddesdon Group Access Stair 01</t>
  </si>
  <si>
    <t>HS2-00003CVJX - Waddesdon Group Access Stair 02</t>
  </si>
  <si>
    <t>HS2-00003DBMH - Waddesdon Group Ditch Crossing 02</t>
  </si>
  <si>
    <t>HS2-00003DBMJ - Waddesdon Group Ditch Crossing 03</t>
  </si>
  <si>
    <t>HS2-00003DBMK - Waddesdon Group Ditch Crossing 04</t>
  </si>
  <si>
    <t>HS2-00003DBML - Waddesdon Group Ditch Crossing 05</t>
  </si>
  <si>
    <t>HS2-00003EDZC - Waddesdon Group Ditch Crossing 06</t>
  </si>
  <si>
    <t>HS2-00003FV0U - Waddesdon Group Ditch Crossing 07</t>
  </si>
  <si>
    <t>HS2-000020NE6 - Footpath WAD 4 Realignment</t>
  </si>
  <si>
    <t>IDR 211.2 - Footpath WAD/4 Accommodation Overbridge</t>
  </si>
  <si>
    <t>HS2-00002CT6G - Glebe Farm Accommodation Access Road</t>
  </si>
  <si>
    <t>HS2-000001302 - Footpath WAD 4 Accommodation Overbridge</t>
  </si>
  <si>
    <t>HS2-00002CW12 - Footpath WAD 4 Drainage System</t>
  </si>
  <si>
    <t>HS2-00002F0X7 - Existing A41 Bicester Road Narrowing</t>
  </si>
  <si>
    <t>IDR 211.1-4 - A41 Narrowing + junction</t>
  </si>
  <si>
    <t>HS2-00002PRX3 - Waddesdon South Cutting Ancillary Culvert 068-AC2</t>
  </si>
  <si>
    <t>HS2-000020NDS - Putlowes ATS Access Road</t>
  </si>
  <si>
    <t>HS2-000020NDU - Cranwell Farm Access Road</t>
  </si>
  <si>
    <t>HS2-00002Z3NQ - Existing A41 Bicester Road Narrowing Drainage System</t>
  </si>
  <si>
    <t>HS2-000020NDK - A41 Bicester Road Realignment-Crossing and west Connection including roundabout</t>
  </si>
  <si>
    <t>IDR 211.1-3 - A41 Bicester Road Highways</t>
  </si>
  <si>
    <t>HS2-00002F0X5 - A41 Bicester Road Realignment-East Connection</t>
  </si>
  <si>
    <t>HS2-00002F0X6 - Blackgrove Road Realignment</t>
  </si>
  <si>
    <t>HS2-000020NDR - Maintenance Access Road to Pond (off A41 Bicester Road)</t>
  </si>
  <si>
    <t>HS2-000020NDW - Lower Blackgrove Farm Accommodation Access Road</t>
  </si>
  <si>
    <t>HS2-00002NQD1 - Pond and maintenance access off A41 Bicester Road Realignment (West)</t>
  </si>
  <si>
    <t>HS2-00002C3WX - A41 Bicester Road Drainage System</t>
  </si>
  <si>
    <t>HS2-000001301 - A41 Bicester Road Overbridge</t>
  </si>
  <si>
    <t>IDR 211.1-2 - A41 Bicester Road Overbridge Phase 2 Full package</t>
  </si>
  <si>
    <t>HS2-00002CT6C - C2.L.40 Catchment</t>
  </si>
  <si>
    <t>IDR 211.1 - Waddesdon South Cutting Phase 2 (Full Package) L3</t>
  </si>
  <si>
    <t>HS2-00002BVG0 - C2.L.42 Catchment</t>
  </si>
  <si>
    <t>HS2-00002BVG2 - Waddesdon South Cutting Landscape Earthworks</t>
  </si>
  <si>
    <t>HS2-00002CT6F - C2.T.41 Catchment</t>
  </si>
  <si>
    <t>HS2-000001036 - Waddesdon South Cutting</t>
  </si>
  <si>
    <t>HS2-000001407 - Fleet Marston Culvert</t>
  </si>
  <si>
    <t>IDR 210.2-5 - Fleet Marston Culvert</t>
  </si>
  <si>
    <t>HS2-00002Y0E7 - Wayside Farm Inverted Siphon Maintenance Access</t>
  </si>
  <si>
    <t>HS2-00002VNHX - Wayside Farm Inverted Siphon</t>
  </si>
  <si>
    <t>IDR 210.2-4 - Wayside Farm Inverted Syphon</t>
  </si>
  <si>
    <t>HS2-000001408 - Cranwell Farm Culvert</t>
  </si>
  <si>
    <t>IDR 210.2-3 - Cranwell Farm Culvert</t>
  </si>
  <si>
    <t>HS2-00002BJT2 - Maintenance Access Road to Pond (off Putlowes Farm Access Track)</t>
  </si>
  <si>
    <t>IDR 210.2-2 - Putlowes Accommodation Overbridge</t>
  </si>
  <si>
    <t>HS2-00002BJT6 - Putlowes Farm Access Road Realignment</t>
  </si>
  <si>
    <t>HS2-00002CW1D - Putlowes Farm Access Drainage System</t>
  </si>
  <si>
    <t>HS2-00002F0X3 - Accommodation Access Road (Off Putlowes Farm Access Road)</t>
  </si>
  <si>
    <t>HS2-000001299 - Putlowes Accommodation Overbridge</t>
  </si>
  <si>
    <t>HS2-00002ZM2C - Putlowes Farm Watercourse Diversion</t>
  </si>
  <si>
    <t>HS2-00003GNAE - Putlowes Farm Clean Water Pipe</t>
  </si>
  <si>
    <t>HS2-00002BVFX - C2.L.39 Catchment</t>
  </si>
  <si>
    <t>IDR 210.2-1 - Bridleway FMA/1 Accommodation Overbridges</t>
  </si>
  <si>
    <t>HS2-000020C10 - Flood Compensation Area-066</t>
  </si>
  <si>
    <t>HS2-00002D88T - Tributary of Fleet Marston Brook Watercourse Diversion</t>
  </si>
  <si>
    <t>HS2-000001300 - Bridleway FMA 1 Accommodation Overbridge</t>
  </si>
  <si>
    <t>HS2-00002BJT8 - Cranwell Farm and Bridleway FMA 1 Realignment</t>
  </si>
  <si>
    <t>HS2-00002CW0T - Cranwell Farm and Bridleway (FMA 1) Drainage System</t>
  </si>
  <si>
    <t>HS2-00002F0X4 - FMA 1 Bridleway Diversion</t>
  </si>
  <si>
    <t>HS2-000033XXK - Bicester Road Embankment-FMA 1 Landscape Earthworks</t>
  </si>
  <si>
    <t>HS2-000001034 - Putlowes Cutting</t>
  </si>
  <si>
    <t>IDR 210.1-2 - Putlowes Cutting</t>
  </si>
  <si>
    <t>HS2-00002BVFU - C2.L.38 Catchment</t>
  </si>
  <si>
    <t>HS2-00002BVFW - Putlowes Cutting Landscape Earthworks</t>
  </si>
  <si>
    <t>HS2-00002CT66 - C2.T.37 Catchment</t>
  </si>
  <si>
    <t>IDR 210.1-1 - Bicester Road Embankment</t>
  </si>
  <si>
    <t>HS2-000001035 - Bicester Road Embankment</t>
  </si>
  <si>
    <t>HS2-00002BVFZ - Bicester Road Embankment Landscape Earthworks</t>
  </si>
  <si>
    <t>HS2-000020NCN - Thame Valley Walk (SBH 2) Realignment</t>
  </si>
  <si>
    <t>IDR 209.3 - Bridleway SBH/2 Overbridge</t>
  </si>
  <si>
    <t>HS2-00002CW1H - Thame Valley Walk (SBH 2) Drainage System</t>
  </si>
  <si>
    <t>HS2-000001298 - Bridleway SBH 2 Overbridge</t>
  </si>
  <si>
    <t>HS2-00002BJT0 - Whaddon Hill Farm Access (upgrade of SBH 3 1 and SBH 2 4) and Maintenance Access Road to Pond</t>
  </si>
  <si>
    <t>HS2-00002CT64 - River Thame Watercourse Diversion</t>
  </si>
  <si>
    <t>IDR 209.2-3 - River Thame Watercourses</t>
  </si>
  <si>
    <t>HS2-000020C0Z - Flood Compensation Area-065</t>
  </si>
  <si>
    <t>HS2-00002Y0AS - Diversion of Bear Brook Overflow Channel</t>
  </si>
  <si>
    <t>HS2-00003GL99 - River Thame Watercourses Ground reprofiling</t>
  </si>
  <si>
    <t>HS2-000001031 - Thame Valley South Embankment</t>
  </si>
  <si>
    <t>IDR 209.2-2 - Thame Valley Embankments</t>
  </si>
  <si>
    <t>HS2-000001033 - Thame Valley North Embankment</t>
  </si>
  <si>
    <t>HS2-00002DV8N - C2.L.33 Catchment</t>
  </si>
  <si>
    <t>HS2-00002BVFT - Thame Valley North Embankment Landscape Earthworks</t>
  </si>
  <si>
    <t>HS2-000001032 - Thame Valley Viaduct</t>
  </si>
  <si>
    <t>IDR 209.2-1 - Thame Valley Viaduct - Superstructure (Phase 3 L3) Full Package</t>
  </si>
  <si>
    <t>HS2-000001030 - Whaddon Hill Cutting</t>
  </si>
  <si>
    <t>IDR 209.1 - Whaddon Hill Cutting</t>
  </si>
  <si>
    <t>HS2-00002BVFJ - Whaddon Hill Cutting Landscape Earthworks</t>
  </si>
  <si>
    <t>HS2-00002CT5T - C2.T.30 Catchment</t>
  </si>
  <si>
    <t>HS2-00002CT60 - C2.L.31 Catchment</t>
  </si>
  <si>
    <t>HS2-00002BJSK - Maintenance Access Road to Pond (South Arm off Calley Farm-South)</t>
  </si>
  <si>
    <t>IDR 208.4 - Footpath SBH/34 Overbridge</t>
  </si>
  <si>
    <t>HS2-000020NC4 - Maintenance Access Road to Pond (North Arm off Calley Farm-South)</t>
  </si>
  <si>
    <t>HS2-00002N7VS - Aylesbury North Cutting-Ancillary Culvert 061-AC5</t>
  </si>
  <si>
    <t>HS2-00002N7VT - Aylesbury North Cutting-Ancillary Culvert 061-AC6</t>
  </si>
  <si>
    <t>HS2-000001295 - Footpath SBH-34 Overbridge</t>
  </si>
  <si>
    <t>HS2-000020NC7 - Calley Farm (SBH 34) Footpath and Accommodation Access Realignment</t>
  </si>
  <si>
    <t>HS2-00002CW0R - Calley Farm Access (SBH 34) Drainage System</t>
  </si>
  <si>
    <t>HS2-00003GL98 - Flood Compensation Area</t>
  </si>
  <si>
    <t>HS2-00003HWH7 - Hartwell Area diversion Ditch</t>
  </si>
  <si>
    <t>HS2-00003JQJP - Landscape Bund between Overbridges SBH-19 and SMA-16 UP trackside</t>
  </si>
  <si>
    <t>HS2-000001404 - Lower Hartwell No. 1 Culvert</t>
  </si>
  <si>
    <t>IDR 208.3 - Lower Hartwell Culverts No. 1 &amp; 2</t>
  </si>
  <si>
    <t>HS2-000001405 - Lower Hartwell No. 2 Culvert</t>
  </si>
  <si>
    <t>HS2-00002NNHU - Lower Hartwell No. 2 Culvert Watercourse Diversion</t>
  </si>
  <si>
    <t>HS2-0000307ZP - Lower Hartwell No. 1 Culvert Watercourse Diversion</t>
  </si>
  <si>
    <t>HS2-00002CT5F - C2.T.25 Catchment</t>
  </si>
  <si>
    <t>IDR 208.2 - Oxford Road Embankment &amp; Footpath SBH/32 Overbridge</t>
  </si>
  <si>
    <t>HS2-000001029 - Oxford Road Embankment</t>
  </si>
  <si>
    <t>HS2-00002BVFD - C2.L.28 Catchment</t>
  </si>
  <si>
    <t>HS2-00002BVFF - Oxford Road Embankment Landscape Earthworks</t>
  </si>
  <si>
    <t>HS2-00002CT5N - C2.L.29 Catchment</t>
  </si>
  <si>
    <t>HS2-00002CT5P - C2.T.27 Catchment</t>
  </si>
  <si>
    <t>HS2-000020RKT - Footpath SBH 32 Diversion</t>
  </si>
  <si>
    <t>HS2-00002SZLX - Footpath SBH 32 Overbridge Impact Protection Walls</t>
  </si>
  <si>
    <t>HS2-000001297 - Footpath SBH 32 Overbridge</t>
  </si>
  <si>
    <t>HS2-000020RKU - Maintenance Access Road to Pond (off Aylesbury Park Golf Course Grounds)</t>
  </si>
  <si>
    <t>HS2-00002CW19 - Maintenance Access Road to Pond (off Aylesbury Park Golf Course Grounds) Drainage System</t>
  </si>
  <si>
    <t>HS2-00002ZPP3 - Oxford Road Embankment 062-AC1</t>
  </si>
  <si>
    <t>HS2-00003B5FT - Maintenance Access Road to Pond (off Old A418 Oxford Road)</t>
  </si>
  <si>
    <t>HS2-00003GNA7 - Lower Hartwell No.1 Culvert Transition and E R</t>
  </si>
  <si>
    <t>HS2-00003GNA8 - Lower Hartwell No 2 Culvert Transition and E R</t>
  </si>
  <si>
    <t>HS2-00002CT5G - Hartwell Depot Access Road</t>
  </si>
  <si>
    <t>IDR 208.1-3 - A418 Oxford Road Realignment</t>
  </si>
  <si>
    <t>HS2-00002BJSR - Sedrup ATS Access Road</t>
  </si>
  <si>
    <t>HS2-00002C3WR - A418 Oxford Road Drainage System</t>
  </si>
  <si>
    <t>HS2-00002BJSU - Old Oxford Road East Accommodation Access</t>
  </si>
  <si>
    <t>HS2-00002BJSV - Old Oxford Road West Accommodation Access</t>
  </si>
  <si>
    <t>HS2-00002BJSX - A418 Oxford Road Realignment</t>
  </si>
  <si>
    <t>HS2-00002BVFC - Aylesbury North Cutting Landscape Earthworks</t>
  </si>
  <si>
    <t>IDR 208.1-2 - Aylesbury North Cutting Earthworks &amp; Drainage</t>
  </si>
  <si>
    <t>HS2-000001028 - Aylesbury North Cutting</t>
  </si>
  <si>
    <t>HS2-000001296 - A418 Oxford Road Overbridge</t>
  </si>
  <si>
    <t>IDR 208.1-1 - A418 Oxford Road Overbridge (Full Package) Phase 2 L3</t>
  </si>
  <si>
    <t>HS2-00002CT4W - C2.L.22 Catchment</t>
  </si>
  <si>
    <t>IDR 207.2 - Bridleway SBH/19 Overbridge</t>
  </si>
  <si>
    <t>HS2-00002CT4Z - C2.T.21 Catchment</t>
  </si>
  <si>
    <t>HS2-000020RKL - Oat Close Bridleway (SBH 19) Realignment</t>
  </si>
  <si>
    <t>HS2-00002CW1B - Oat Close Bridleway (SBH 19) Drainage System</t>
  </si>
  <si>
    <t>HS2-00002N7VP - Aylesbury Embankment-Ancillary Culvert 060-AC4</t>
  </si>
  <si>
    <t>HS2-000001293 - Bridleway SBH 19 Overbridge</t>
  </si>
  <si>
    <t>HS2-00002N7VQ - Aylesbury Embankment-Ancillary Culvert 061-AC1</t>
  </si>
  <si>
    <t>HS2-000032LLR - Stoke Brook Enhancements</t>
  </si>
  <si>
    <t>HS2-00003BPJG - Aylesbury Embankment Landscape Earthworks-Oat Close Bridleway (SBH 19) Re-alignment</t>
  </si>
  <si>
    <t>HS2-00002BVF6 - C2.L.26 Catchment</t>
  </si>
  <si>
    <t>IDR 207.1 - Aylesbury Embankment</t>
  </si>
  <si>
    <t>HS2-00002BVF8 - Aylesbury Embankment Landscape Earthworks</t>
  </si>
  <si>
    <t>HS2-000001027 - Aylesbury Embankment</t>
  </si>
  <si>
    <t>HS2-00002CT57 - C2.T.23 Catchment</t>
  </si>
  <si>
    <t>HS2-00002CT5D - Sedrup North Watercourse Diversion</t>
  </si>
  <si>
    <t>HS2-00002N7VR - Aylesbury Embankment-Ancillary Culvert 061-AC3</t>
  </si>
  <si>
    <t>HS2-000001403 - Sedrup North Culvert</t>
  </si>
  <si>
    <t>HS2-00002CT4T - Princes Risborough To Aylesbury Line Culvert</t>
  </si>
  <si>
    <t>IDR 206.1-4 - Princes Risborough Realignment (Culvert)</t>
  </si>
  <si>
    <t>HS2-00002CT4U - Princes Risborough To Aylesbury Line Underpass</t>
  </si>
  <si>
    <t>IDR 206.1-3 - Princes Risborough Realignment (Underpass)</t>
  </si>
  <si>
    <t>HS2-00002TG2C - Maintenance Access Road to Pond C2.T.34-PND-0588</t>
  </si>
  <si>
    <t>IDR 206.1-2 - Princes Risborough Realignment (Full package)</t>
  </si>
  <si>
    <t>HS2-00002NSXW - Princes Risborough To Aylesbury Line Security Fence Line</t>
  </si>
  <si>
    <t>HS2-00002WGEX - Aylesbury South Cutting-Ancillary Culvert 059-AC9</t>
  </si>
  <si>
    <t>HS2-00002N7VG - Aylesbury South Cutting-Ancillary Culvert 059-AC2</t>
  </si>
  <si>
    <t>HS2-000020NBS - Princes Risborough To Aylesbury Line Earthworks</t>
  </si>
  <si>
    <t>HS2-00002CT4Y - Princes Risborough To Aylesbury Line Track Drainage</t>
  </si>
  <si>
    <t>HS2-00002N7VH - Aylesbury South Cutting-Ancillary Culvert 059-AC4</t>
  </si>
  <si>
    <t>HS2-00002WUTU - Princes Risborough To Aylesbury Line Planting-East Plot 1</t>
  </si>
  <si>
    <t>HS2-00002WUTV - Princes Risborough To Aylesbury Line Planting-East Plot 2</t>
  </si>
  <si>
    <t>HS2-00002WUTW - Princes Risborough To Aylesbury Line Planting-East Plot 3</t>
  </si>
  <si>
    <t>HS2-00002WUTX - Princes Risborough To Aylesbury Line Planting-West Plot 1</t>
  </si>
  <si>
    <t>HS2-00002WUTY - Princes Risborough To Aylesbury Line Planting-West Plot 2</t>
  </si>
  <si>
    <t>HS2-00002WUTZ - Princes Risborough To Aylesbury Line Planting-West Plot 3</t>
  </si>
  <si>
    <t>HS2-00003782Z - Princes Risborough To Aylesbury Line Underpass Existing Surface</t>
  </si>
  <si>
    <t>HS2-000001291 - Princes Risborough To Aylesbury Rail Overbridge</t>
  </si>
  <si>
    <t>IDR 206.1-1 - PRA Phase 2 (OB) (Remaining Package)</t>
  </si>
  <si>
    <t>HS2-000020NBF - Whitethorn Farm (SMA 9) Footpath and Accommodation Access Realignment</t>
  </si>
  <si>
    <t>IDR 205.3 - Footpath SMA/9 &amp; SMA/16 Accomodation Overbridges</t>
  </si>
  <si>
    <t>HS2-00002CW1L - Whitethorn Farm Access (SMA 9) Drainage System</t>
  </si>
  <si>
    <t>HS2-00002BJS2 - Footpath SMA 8 2 Link</t>
  </si>
  <si>
    <t>HS2-000001289 - Footpath SMA 9 Accommodation Overbridge</t>
  </si>
  <si>
    <t>HS2-00002N7VF - Aylesbury South Cutting-Ancillary Culvert 058-AC9</t>
  </si>
  <si>
    <t>HS2-000001292 - Footpath SMA 16 Accommodation Overbridge</t>
  </si>
  <si>
    <t>HS2-00002N7VN - Aylesbury South Cutting-Ancillary Culvert 060-AC2</t>
  </si>
  <si>
    <t>HS2-00002BJSA - Standalls Farm (SMA 16) Footpath Realignment</t>
  </si>
  <si>
    <t>HS2-00002CW1F - Standalls Farm Access (SMA 16) Drainage System</t>
  </si>
  <si>
    <t>HS2-00002D88V - Footpath ELL 8 1 Tie-in North of Bypass near SMA 9 realignment</t>
  </si>
  <si>
    <t>IDR 205.2-2 - A4010 Stoke Mandeville Bypass (Highways and Drainage)</t>
  </si>
  <si>
    <t>HS2-00002CT51 - Footpath ELL 2 1 Realignment</t>
  </si>
  <si>
    <t>HS2-00002CT4X - Stoke Mandeville Bypass Drainage System</t>
  </si>
  <si>
    <t>HS2-00002U6LQ - Maintenance Access Road off Marsh Lane north of Stoke Mandeville Bypass</t>
  </si>
  <si>
    <t>HS2-00002J4YA - Marsh lane stopping up bellmouth ( North of alignment)</t>
  </si>
  <si>
    <t>HS2-00002BJS5 - A4010 Stoke Mandeville Bypass</t>
  </si>
  <si>
    <t>HS2-00002F0XB - Connection to Marsh Lane (Off A4010 Stoke Mandeville Bypass)</t>
  </si>
  <si>
    <t>HS2-00002F0XC - Accommodation Access off A4010 Stoke Mandeville Bypass including PRA Crossing</t>
  </si>
  <si>
    <t>HS2-000020NBN - Maintenance Access Road to Pond (off Stoke Mandeville Bypass South of Alignment) near PRA Crossing</t>
  </si>
  <si>
    <t>HS2-000020NBP - Footpath SMA 11 2 East connection</t>
  </si>
  <si>
    <t>HS2-00002BJS6 - Footpath SMA 11 2 West connection</t>
  </si>
  <si>
    <t>HS2-00002N7VL - Aylesbury South Cutting-Ancillary Culvert 059-AC8</t>
  </si>
  <si>
    <t>HS2-00002SXNJ - Stoke Mandeville Bypass Land Drainage</t>
  </si>
  <si>
    <t>HS2-00002N7VJ - Aylesbury South Cutting-Ancillary Culvert 059-AC5</t>
  </si>
  <si>
    <t>HS2-00002YL0Q - Stoke Mandeville Bypass Watercourse Diversion</t>
  </si>
  <si>
    <t>HS2-000001290 - A4010 Stoke Mandeville Bypass Overbridge</t>
  </si>
  <si>
    <t>IDR 205.2 - A4010 Stoke Mandeville Bypass Overbridge Phase 2 (Full Package including Non-Impact Wall)</t>
  </si>
  <si>
    <t>HS2-000001026 - Aylesbury South Cutting</t>
  </si>
  <si>
    <t>IDR 205.1 - Aylesbury South Cutting</t>
  </si>
  <si>
    <t>HS2-00002BVF5 - Aylesbury South Cutting Landscape Earthworks</t>
  </si>
  <si>
    <t>HS2-00002TGP8 - Princes Risborough To Aylesbury Line Culvert Watercourse Diversion</t>
  </si>
  <si>
    <t>HS2-000020NBR - Flood Compensation Area-059</t>
  </si>
  <si>
    <t>HS2-000031J4J - Princes Risborough to Aylesbury Line Flood Bund</t>
  </si>
  <si>
    <t>HS2-00002CT38 - Small Dean South Embankment Noise Barrier Line</t>
  </si>
  <si>
    <t>IDR 204.4-2 - Noise barrier</t>
  </si>
  <si>
    <t>HS2-00002CT4F - Stoke Mandeville Embankment Noise Barrier Line</t>
  </si>
  <si>
    <t>HS2-00002CT2R - Wendover Dean South Embankment Noise Barrier Line</t>
  </si>
  <si>
    <t>IDR 204.4-1 - Noise barrier</t>
  </si>
  <si>
    <t>HS2-00002CT2W - Wendover Dean North Embankment Noise Barrier Line</t>
  </si>
  <si>
    <t>HS2-00002CT30 - Rocky Lane Cutting Noise Barrier Line</t>
  </si>
  <si>
    <t>HS2-00002CT4S - Risborough Road Footpath</t>
  </si>
  <si>
    <t>IDR 204.3-3 - Risborough Road Realignment &amp; Drainage</t>
  </si>
  <si>
    <t>HS2-00002CW1E - Risborough Road and footpath Drainage System</t>
  </si>
  <si>
    <t>HS2-000001365 - Risborough Road Underpass</t>
  </si>
  <si>
    <t>IDR 204.3-2 - Risborough Road Underpass</t>
  </si>
  <si>
    <t>HS2-00002SZLW - Footpath ELL 20 Overbridge Impact Protection Walls</t>
  </si>
  <si>
    <t>IDR 204.3-1 - Footpath ELL/20 Overbridge</t>
  </si>
  <si>
    <t>HS2-00002N7V9 - Stoke Mandeville South Embankment-Ancillary Culvert 056-AC8</t>
  </si>
  <si>
    <t>HS2-00002N7VA - Stoke Mandeville South Embankment-Ancillary Culvert 056-AC9</t>
  </si>
  <si>
    <t>HS2-00002BJS0 - Nash Lee Orchard (ELL 20) Footpath Realignment</t>
  </si>
  <si>
    <t>HS2-00002CW1A - Nash Lee Orchard Footpath (ELL 20) Drainage System</t>
  </si>
  <si>
    <t>HS2-000001288 - Footpath ELL 20 Overbridge</t>
  </si>
  <si>
    <t>HS2-00002ZM6N - Stoke Mandeville South Embankment-Ancillary Culvert 056-AC7</t>
  </si>
  <si>
    <t>HS2-00002CT4D - Stoke Mandeville Embankment Boundary Perimeter Line</t>
  </si>
  <si>
    <t>IDR 204.2-2 - Stoke Mandeville South Embankment Fencing and Landscape Planting</t>
  </si>
  <si>
    <t>HS2-00002CT4H - Stoke Mandeville Embankment Security Fence Line</t>
  </si>
  <si>
    <t>HS2-00002CT4M - C2.L.19 Catchment</t>
  </si>
  <si>
    <t>HS2-00002CT4Q - Maintenance Access Road to Pond (off Old Risborough Road)</t>
  </si>
  <si>
    <t>HS2-00002CT4R - Footpath SMA 5 Diversion</t>
  </si>
  <si>
    <t>HS2-00002EKX5 - Risborough Road Ecological Mitigation Site (B)</t>
  </si>
  <si>
    <t>HS2-00002EKX6 - Risborough Road Ecological Mitigation Site (A)</t>
  </si>
  <si>
    <t>HS2-00002CT52 - Footpath SMA 5 2 Realignment</t>
  </si>
  <si>
    <t>HS2-00002BJS4 - Maintenance Access Road to Pond (off Stoke House)</t>
  </si>
  <si>
    <t>HS2-00002WULF - Stoke Mandeville South Embankment Planting-East Plot 1</t>
  </si>
  <si>
    <t>HS2-00002WULG - Stoke Mandeville South Embankment Planting-East Plot 2</t>
  </si>
  <si>
    <t>HS2-00002WULH - Stoke Mandeville South Embankment Planting-East Plot 3</t>
  </si>
  <si>
    <t>HS2-00002WULK - Stoke Mandeville South Embankment Planting-West Plot 1</t>
  </si>
  <si>
    <t>HS2-00002WULL - Stoke Mandeville South Embankment Planting-West Plot 2</t>
  </si>
  <si>
    <t>HS2-00002WULM - Stoke Mandeville South Embankment Planting-West Plot 3</t>
  </si>
  <si>
    <t>HS2-00002WULN - Stoke Mandeville South Embankment Planting-West Plot 4</t>
  </si>
  <si>
    <t>HS2-00002YNHA - Stoke Brook watercourse diversion at Nash Lee Orchard culvert</t>
  </si>
  <si>
    <t>HS2-00002YNHB - Stoke Brook watercourse diversion at Mill House South culvert</t>
  </si>
  <si>
    <t>HS2-00002YNHC - Stoke Brook watercourse diversion at Mill House North culvert</t>
  </si>
  <si>
    <t>HS2-00002ZPP6 - Stoke Mandeville South Embankment Flood Compensation Area-2R</t>
  </si>
  <si>
    <t>HS2-000031GXK - Nash Lee Orchard Ditch Slab No.1</t>
  </si>
  <si>
    <t>HS2-000031GXL - Nash Lee Orchard Ditch Slab No.2</t>
  </si>
  <si>
    <t>HS2-000031GXM - Nash Lee Orchard Ditch Slab No.3</t>
  </si>
  <si>
    <t>HS2-000031GXN - Nash Lee Orchard Ditch Slab No.4</t>
  </si>
  <si>
    <t>HS2-000031GXP - ELL 20 Ditch Slab No.1</t>
  </si>
  <si>
    <t>HS2-000031GXQ - Risborough Road Ditch Slab No.1</t>
  </si>
  <si>
    <t>HS2-0000325TJ - SMA 5 Footpath Ditch Slab No.1</t>
  </si>
  <si>
    <t>HS2-0000325TK - SMA 5 Footpath Ditch Slab No.2</t>
  </si>
  <si>
    <t>HS2-00003CPYU - Stoke House Crossing Ditch Slab No.1</t>
  </si>
  <si>
    <t>HS2-00003CPYX - Risborough Road Ditch Slab No.2</t>
  </si>
  <si>
    <t>HS2-00003CPYY - Nash Lee Orchard Ditch Slab No.6</t>
  </si>
  <si>
    <t>HS2-00003E24P - Stoke Mandeville South Embankment Flood Compensation Area-2L</t>
  </si>
  <si>
    <t>HS2-00003E24R - Stoke Mandeville South Embankment Flood Compensation Area-3R</t>
  </si>
  <si>
    <t>HS2-00003JN86 - Stoke Mandeville South Embankment Chalkshire Stream Enhancement</t>
  </si>
  <si>
    <t>HS2-00003JQJQ - Risborough Road Underpass Access Stairs No.1</t>
  </si>
  <si>
    <t>HS2-00003JQJR - Risborough Road Underpass Access Stairs No.2</t>
  </si>
  <si>
    <t>HS2-00003JQJS - Risborough Road Underpass Access Stairs No.3</t>
  </si>
  <si>
    <t>HS2-00003K2XQ - Nash Lee Orchard Culvert Access Stairs</t>
  </si>
  <si>
    <t>HS2-00002CT4N - C2.T.18 Catchment</t>
  </si>
  <si>
    <t>IDR 204.2-1 - Stoke Mandeville South Embankment (LTP zone), Load Transfer Platform, Landscape Earthworks &amp; UTX's</t>
  </si>
  <si>
    <t>HS2-00002CT4P - C2.T.20 Catchment</t>
  </si>
  <si>
    <t>HS2-000001025 - Stoke Mandeville South Embankment</t>
  </si>
  <si>
    <t>HS2-00002TKV4 - Stoke Mandeville South Embankment Maintenance Siding Access</t>
  </si>
  <si>
    <t>TPY-000001569 - Nash Lee Orchard Culvert</t>
  </si>
  <si>
    <t>HS2-000001399 - Mill House South Culvert</t>
  </si>
  <si>
    <t>HS2-000001400 - Mill House North Culvert</t>
  </si>
  <si>
    <t>HS2-00002EK6W - Stoke Mandeville Maintenance Loop UTX No2</t>
  </si>
  <si>
    <t>HS2-00002F0X2 - Stoke Mandeville South Embankment Landscape Earthworks</t>
  </si>
  <si>
    <t>HS2-000030TD4 - Stoke Mandeville South Embankment Load Transfer Platform (North)</t>
  </si>
  <si>
    <t>HS2-000030TD5 - Stoke Mandeville South Embankment Load Transfer Platform (South)</t>
  </si>
  <si>
    <t>HS2-00002BVEZ - Wendover North Cutting Landscape Earthworks</t>
  </si>
  <si>
    <t>IDR 204.1-2 - Wendover North Cutting C2.L.17 Catchment, Access Road to Ponds, UTXs</t>
  </si>
  <si>
    <t>HS2-00002CT49 - C2.L.17 Catchment</t>
  </si>
  <si>
    <t>HS2-00002CT4C - Wendover North Cutting Boundary Perimeter Fence Line</t>
  </si>
  <si>
    <t>HS2-00002CT4G - Wendover North Cutting Security Fence Line</t>
  </si>
  <si>
    <t>HS2-00002BJRW - Footpath ELL 25 1 Diversion</t>
  </si>
  <si>
    <t>HS2-00002EK6U - Stoke Grove Rail Systems Compound (ATS) UTX</t>
  </si>
  <si>
    <t>HS2-000020NAR - Maintenance Access Road to Pond (Off Nash Lee Road)</t>
  </si>
  <si>
    <t>HS2-00002VBQD - Nash Lee Access Road Ditch Slab</t>
  </si>
  <si>
    <t>HS2-00002WUL1 - Wendover North Cutting Planting-East Plot 1</t>
  </si>
  <si>
    <t>HS2-00002WUL2 - Wendover North Cutting Planting-East Plot 2</t>
  </si>
  <si>
    <t>HS2-00002WUL3 - Wendover North Cutting Planting-East Plot 3</t>
  </si>
  <si>
    <t>HS2-00002WUL4 - Wendover North Cutting Planting-East Plot 4</t>
  </si>
  <si>
    <t>HS2-00002WUL5 - Wendover North Cutting Planting-East Plot 5</t>
  </si>
  <si>
    <t>HS2-00002WUL6 - Wendover North Cutting Planting-East Plot 6</t>
  </si>
  <si>
    <t>HS2-00002WUL7 - Wendover North Cutting Planting-East Plot 7</t>
  </si>
  <si>
    <t>HS2-00002WUL8 - Wendover North Cutting Planting-East Plot 8</t>
  </si>
  <si>
    <t>HS2-00002WUL9 - Wendover North Cutting Planting-West Plot 1</t>
  </si>
  <si>
    <t>HS2-00002WULA - Wendover North Cutting Planting-West Plot 2</t>
  </si>
  <si>
    <t>HS2-00002WULB - Wendover North Cutting Planting-West Plot 3</t>
  </si>
  <si>
    <t>HS2-00002WULC - Wendover North Cutting Planting-West Plot 4</t>
  </si>
  <si>
    <t>HS2-00002WULD - Wendover North Cutting Planting-West Plot 5</t>
  </si>
  <si>
    <t>HS2-00002WULE - Wendover North Cutting Planting-West Plot 6</t>
  </si>
  <si>
    <t>HS2-000039J1M - Maintenance Access Road to Ponds REG-0562-1 to REG-0562-3</t>
  </si>
  <si>
    <t>HS2-00003CCK7 - Footpath ELL 25 1 Ditch Slab 2</t>
  </si>
  <si>
    <t>HS2-00003CCK8 - Footpath ELL 25 1 Ditch Slab 3</t>
  </si>
  <si>
    <t>HS2-000020NAE - Wendover Green Tunnel North Portal Access Road</t>
  </si>
  <si>
    <t>IDR 204.1-1 - Wendover North Cutting, C2.T.16 Catchment, Wendover North Portal Access, Stoke Grove ATS Maintenenace Sidings, Stoke Grove ATS, UTX's</t>
  </si>
  <si>
    <t>HS2-000001024 - Wendover North Cutting</t>
  </si>
  <si>
    <t>HS2-00002CW1J - Wendover North cutting Access Drainage System</t>
  </si>
  <si>
    <t>HS2-00002EK6V - Stoke Mandeville Maintenance Loop UTX No1</t>
  </si>
  <si>
    <t>HS2-00002BVF0 - C2.T.16 Catchment</t>
  </si>
  <si>
    <t>HS2-00002BJS1 - Stoke Grove ATS Maintenance Sidings Northern (Off Nash Lee Lane)</t>
  </si>
  <si>
    <t>HS2-00002Y8VY - Wendover North Cutting-Low Permeability Wall</t>
  </si>
  <si>
    <t>HS2-00002YYN4 - Low Permeability Wall Ground Water Catchment</t>
  </si>
  <si>
    <t>HS2-000030KBA - Spring Chamber Ground Water Catchment</t>
  </si>
  <si>
    <t>HS2-00002CT4A - B4009 Nash Lee Road Drainage System</t>
  </si>
  <si>
    <t>IDR 204.0-2 - Nash Lee Road Realignment, Nash Lee Lane Highways Highway Drainage</t>
  </si>
  <si>
    <t>HS2-00002CT4B - B4009 Nash Lee Road Realignment</t>
  </si>
  <si>
    <t>HS2-000020NAP - Nash Lee Lane Realignment</t>
  </si>
  <si>
    <t>HS2-000001287 - B4009 Nash Lee Road Overbridge</t>
  </si>
  <si>
    <t>IDR 204.0-1 - Nash Lee Road Overbridge</t>
  </si>
  <si>
    <t>HS2-00002BJRV - Wendover Green Tunnel North Portal Building</t>
  </si>
  <si>
    <t>IDR 203.2-6 - Wendover Green Tunnel North Portal Building</t>
  </si>
  <si>
    <t>HS2-00002EK6T - Wendover Green Tunnel North Portal UTX</t>
  </si>
  <si>
    <t>HS2-00002TMER - Wendover Green Tunnel North Portal Building Fire-fighting water</t>
  </si>
  <si>
    <t>HS2-00002TMES - Wendover Green Tunnel North Portal Building Telecoms</t>
  </si>
  <si>
    <t>HS2-00002NJ09 - Wendover Green Tunnel South Portal</t>
  </si>
  <si>
    <t>IDR 203.2-5 - Wendover Green Tunnel South Portal</t>
  </si>
  <si>
    <t>HS2-00003LXT0 - Wendover Green Tunnel North Portal Evacuation Walkway</t>
  </si>
  <si>
    <t>HS2-00003LXT1 - Wendover Green Tunnel South Portal Evacuation Walkway</t>
  </si>
  <si>
    <t>HS2-00002NJ08 - Wendover Green Tunnel North Portal</t>
  </si>
  <si>
    <t>IDR 203.2-4 - Wendover Green Tunnel Portals</t>
  </si>
  <si>
    <t>HS2-00002BVEW - Wendover Green Tunnel Landscape Earthworks</t>
  </si>
  <si>
    <t>IDR 203.2-3 - Ellesborough Road, Bacombe Lane Realignment, Land Drainage, Landscape Earthworks</t>
  </si>
  <si>
    <t>HS2-00002CT3S - Bacombe Lane Drainage System</t>
  </si>
  <si>
    <t>HS2-00002CT3T - Footpath WEN 11 1 Diversion</t>
  </si>
  <si>
    <t>HS2-00002CT3U - Wendover Green Tunnel Boundary Perimeter Fence Line</t>
  </si>
  <si>
    <t>HS2-00002CT3V - Wendover Green Tunnel Security Fence Line</t>
  </si>
  <si>
    <t>TPY-000001578 - Bacombe Lane Realignment</t>
  </si>
  <si>
    <t>HS2-00002J4Y7 - Access to houses off Bacombe Lane</t>
  </si>
  <si>
    <t>HS2-00002BJRP - Footpath WEN 6 1 Realignment</t>
  </si>
  <si>
    <t>TPY-000001579 - Ellesborough Road Reinstatement</t>
  </si>
  <si>
    <t>HS2-00002TGPE - Ellesborough Road Reinstatement Drainage System Piped Drain</t>
  </si>
  <si>
    <t>HS2-00002TKUS - Ellesborough Road Substation Access East</t>
  </si>
  <si>
    <t>HS2-00002TKUT - Ellesborough Road Substation Access West</t>
  </si>
  <si>
    <t>HS2-00002BJRS - Footpath WEN 6 2 Realignment</t>
  </si>
  <si>
    <t>HS2-00002BJRT - Dobbins Lane (WEN 55) Footpath Realignment</t>
  </si>
  <si>
    <t>HS2-00002WUKT - Wendover Green Tunnel Planting-Plot 1</t>
  </si>
  <si>
    <t>HS2-00002WUKU - Wendover Green Tunnel Planting-Plot 2</t>
  </si>
  <si>
    <t>HS2-00002WUKV - Wendover Green Tunnel Planting-Plot 3</t>
  </si>
  <si>
    <t>HS2-00002WUKW - Wendover Green Tunnel Planting-Plot 4</t>
  </si>
  <si>
    <t>HS2-00002WUKX - Wendover Green Tunnel Planting-Plot 5</t>
  </si>
  <si>
    <t>HS2-00002WUKY - Wendover Green Tunnel Planting-Plot 6</t>
  </si>
  <si>
    <t>HS2-00002WUKZ - Wendover Green Tunnel Planting-Plot 7</t>
  </si>
  <si>
    <t>HS2-00002WUL0 - Wendover Green Tunnel Planting-Plot 8</t>
  </si>
  <si>
    <t>HS2-000033XXL - Bacombe Lane Realignment  Drainage System</t>
  </si>
  <si>
    <t>HS2-00003B5FU - Ellesborough Road Accommodation and Substation Access</t>
  </si>
  <si>
    <t>HS2-00003B5FV - Dobbins Lane (WEN-55) Footpath Realignment Drainage System</t>
  </si>
  <si>
    <t>HS2-00002CT3H - C2.T.13 Catchment</t>
  </si>
  <si>
    <t>IDR 203.2-2 - Wendover Green Tunnel South Portal Building</t>
  </si>
  <si>
    <t>HS2-00002CT3L - Small Dean North Embankment Noise Barrier Line</t>
  </si>
  <si>
    <t>HS2-00002TMEP - Wendover Green Tunnel South Portal Building Fire-fighting water</t>
  </si>
  <si>
    <t>HS2-00002TMEQ - Wendover Green Tunnel South Portal Building Telecoms</t>
  </si>
  <si>
    <t>HS2-00002BJRN - Wendover Green Tunnel South Portal Building</t>
  </si>
  <si>
    <t>HS2-00002EK6N - Wendover Green Tunnel South Portal UTX</t>
  </si>
  <si>
    <t>HS2-00002YNH9 - Wendover Green Tunnel South Portal Building Retaining Wall</t>
  </si>
  <si>
    <t>HS2-000000159 - Wendover Green Tunnel</t>
  </si>
  <si>
    <t>IDR 203.2-1 - Wendover Green Tunnel</t>
  </si>
  <si>
    <t>HS2-00002Y8VR - Grove Farm Culvert North</t>
  </si>
  <si>
    <t>IDR 202.5-5 - Grove Farm Culvert Phase 3 - Box Culvert</t>
  </si>
  <si>
    <t>HS2-00002Y8VP - Grove Farm Culvert Attenuation Tank</t>
  </si>
  <si>
    <t>IDR 202.5-4 - Grove Farm Culvert Phase 2 - Attenuation Tank</t>
  </si>
  <si>
    <t>HS2-00002CT3C - Small Dean Lane Drainage System</t>
  </si>
  <si>
    <t>IDR 202.5-3 - Small Dean Area Highways and Grove Farm Culvert Inlets</t>
  </si>
  <si>
    <t>HS2-000020NA5 - Small Dean Lane Realignment</t>
  </si>
  <si>
    <t>HS2-00002CT3K - Small Dean North Embankment Boundary Perimeter Fence Line</t>
  </si>
  <si>
    <t>HS2-00002CT3M - Small Dean North Embankment Security Fence Line</t>
  </si>
  <si>
    <t>HS2-00002D88N - Small Dean North Embankment Landscape Earthworks</t>
  </si>
  <si>
    <t>HS2-000020NA8 - Wendover Green Tunnel South Portal Access Road</t>
  </si>
  <si>
    <t>HS2-00002BJRH - Grove Farm Access Road Realignment</t>
  </si>
  <si>
    <t>HS2-00002VKUX - Bridleway WEN 57 1 Realignment</t>
  </si>
  <si>
    <t>HS2-00002CT3R - C2.L.15 Catchment</t>
  </si>
  <si>
    <t>HS2-00002WUKH - Small Dean North Embankment Planting-East Plot 1</t>
  </si>
  <si>
    <t>HS2-00002WUKJ - Small Dean North Embankment Planting-East Plot 2</t>
  </si>
  <si>
    <t>HS2-00002WUKK - Small Dean North Embankment Planting-East Plot 3</t>
  </si>
  <si>
    <t>HS2-00002WUKL - Small Dean North Embankment Planting-East Plot 4</t>
  </si>
  <si>
    <t>HS2-00002WUKM - Small Dean North Embankment Planting-East Plot 5</t>
  </si>
  <si>
    <t>HS2-00002WUKN - Small Dean North Embankment Planting-West Plot 1</t>
  </si>
  <si>
    <t>HS2-00002WUKP - Small Dean North Embankment Planting-West Plot 2</t>
  </si>
  <si>
    <t>HS2-00002WUKQ - Small Dean North Embankment Planting-West Plot 3</t>
  </si>
  <si>
    <t>HS2-00002WUKR - Small Dean North Embankment Planting-West Plot 4</t>
  </si>
  <si>
    <t>HS2-00002WUKS - Small Dean North Embankment Planting-West Plot 5</t>
  </si>
  <si>
    <t>HS2-000031G3R - Grove Farm Culvert Inlet System-North</t>
  </si>
  <si>
    <t>HS2-000031G3S - Grove Farm Culvert Inlet System-South</t>
  </si>
  <si>
    <t>HS2-00003KLDB - Grove Farm Attenuation Pipe</t>
  </si>
  <si>
    <t>HS2-000001363 - Grove Farm Accommodation Underbridge</t>
  </si>
  <si>
    <t>IDR 202.5-2_2 - Small Dean North Embankment - Phase 2 Grove Farm Accommodation Underbridge Piles</t>
  </si>
  <si>
    <t>HS2-000001023 - Small Dean North Embankment</t>
  </si>
  <si>
    <t>IDR 202.5-2 - Small Dean North Embankment (Remainder)</t>
  </si>
  <si>
    <t>HS2-00002Y8VQ - Grove Farm Culvert South</t>
  </si>
  <si>
    <t>IDR 202.5-1 - Grove Farm Culvert South</t>
  </si>
  <si>
    <t>HS2-00002CT33 - Rocky Lane Drainage System</t>
  </si>
  <si>
    <t>IDR 202.4-4 - Rocky Lane Highway and Highway Drainage</t>
  </si>
  <si>
    <t>HS2-00002CT34 - Wendover ATS Access Road</t>
  </si>
  <si>
    <t>HS2-00002CT36 - Maintenance Access Road to Pond (Off Rocky Lane [P-RAI-0520])</t>
  </si>
  <si>
    <t>HS2-000020N9Y - Rocky Lane Realignment</t>
  </si>
  <si>
    <t>HS2-00002U7JY - Rocky Lane-Ditch Slab</t>
  </si>
  <si>
    <t>HS2-000001362 - Rocky Lane Underbridge</t>
  </si>
  <si>
    <t>IDR 202.4-3 - Rocky Lane Underbridge and Rocky Lane Culvert</t>
  </si>
  <si>
    <t>HS2-000001361 - Rocky Lane Culvert</t>
  </si>
  <si>
    <t>HS2-00002CT2Y - C2.L.12 Catchment</t>
  </si>
  <si>
    <t>IDR 202.4-2 - Small Dean South Embankment fencing and landscaping</t>
  </si>
  <si>
    <t>HS2-00002BVEK - C2.T.5 Catchment</t>
  </si>
  <si>
    <t>HS2-00002CT32 - C2.T.11 Catchment</t>
  </si>
  <si>
    <t>HS2-00002CT37 - Small Dean South Embankment Boundary Perimeter Fence Line</t>
  </si>
  <si>
    <t>HS2-00002CT39 - Small Dean South Embankment Security Fence Line</t>
  </si>
  <si>
    <t>HS2-00002CT3Q - C2.L.14 Catchment</t>
  </si>
  <si>
    <t>HS2-00002EK6M - Wendover Rail Systems Compound UTX</t>
  </si>
  <si>
    <t>HS2-00002WUK2 - Small Dean South Embankment Planting-East Plot 1</t>
  </si>
  <si>
    <t>HS2-00002WUK3 - Small Dean South Embankment Planting-East Plot 2</t>
  </si>
  <si>
    <t>HS2-00002WUK4 - Small Dean South Embankment Planting-East Plot 3</t>
  </si>
  <si>
    <t>HS2-00002WUK5 - Small Dean South Embankment Planting-East Plot 4</t>
  </si>
  <si>
    <t>HS2-00002WUK6 - Small Dean South Embankment Planting-West Plot 1</t>
  </si>
  <si>
    <t>HS2-00002WUK7 - Small Dean South Embankment Planting-West Plot 2</t>
  </si>
  <si>
    <t>HS2-00002WUK8 - Small Dean South Embankment Planting-West Plot 3</t>
  </si>
  <si>
    <t>HS2-00002WUK9 - Small Dean South Embankment Planting-West Plot 4</t>
  </si>
  <si>
    <t>HS2-00002WUKA - Small Dean South Embankment Planting-West Plot 5</t>
  </si>
  <si>
    <t>HS2-000001021 - Small Dean South Embankment</t>
  </si>
  <si>
    <t>IDR 202.4-1 - Small Dean South Embankment (remainder)</t>
  </si>
  <si>
    <t>HS2-00002BVEM - Small Dean South Embankment Landscape Earthworks</t>
  </si>
  <si>
    <t>HS2-00002CT2Z - Rocky Lane Cutting Boundary Perimeter Fence Line</t>
  </si>
  <si>
    <t>IDR 202.3-2 - Rocky Lane Cutting Fencing and Landscaping</t>
  </si>
  <si>
    <t>HS2-00002CT31 - Rocky Lane Cutting Security Fence Line</t>
  </si>
  <si>
    <t>HS2-00002WUJY - Rocky Lane Cutting Planting-East Lineside Plot 1</t>
  </si>
  <si>
    <t>HS2-00002WUJZ - Rocky Lane Cutting Planting-West Lineside Plot 1</t>
  </si>
  <si>
    <t>HS2-00002WUK0 - Rocky Lane Cutting Planting-East Plot 1</t>
  </si>
  <si>
    <t>HS2-00002WUK1 - Rocky Lane Cutting Planting-West Plot 1</t>
  </si>
  <si>
    <t>HS2-000001020 - Rocky Lane Cutting</t>
  </si>
  <si>
    <t>IDR 202.3 - Rocky Lane Cutting &amp; Mitigation Earthworks</t>
  </si>
  <si>
    <t>HS2-00002BVEJ - Rocky Lane Cutting Landscape Earthworks</t>
  </si>
  <si>
    <t>HS2-00003H07D - Small Dean Viaduct Network Rail Cutting Reinstatement-West</t>
  </si>
  <si>
    <t>IDR 202.1-3 - Small Dean Viaduct Network Rail Cutting Reinstatement</t>
  </si>
  <si>
    <t>HS2-00003H07E - Small Dean Viaduct Network Rail Cutting Reinstatement-East</t>
  </si>
  <si>
    <t>HS2-00003J169 - MCJ2 Network Rail Boundary Fencing (East)</t>
  </si>
  <si>
    <t>HS2-00003J16A - MCJ2 Network Rail Boundary Fencing (West)</t>
  </si>
  <si>
    <t>HS2-00002BJRC - A413 London Road Realignment</t>
  </si>
  <si>
    <t>IDR 202.1-2 - A413 London Road Realignment, Boswells Farm and Highway Drainage, Terracing, Fencing and Landscape Planting</t>
  </si>
  <si>
    <t>HS2-00002CT3E - Maintenance Access Road to Pond (P-RAI-0522)</t>
  </si>
  <si>
    <t>HS2-00002J4Y8 - Boswells Farm Access Road Realignment</t>
  </si>
  <si>
    <t>HS2-00002C3W6 - A413 London Road Drainage System</t>
  </si>
  <si>
    <t>HS2-00002WUKB - Small Dean Viaduct Planting-Plot 1</t>
  </si>
  <si>
    <t>HS2-00002WUKC - Small Dean Viaduct Planting-Plot 2</t>
  </si>
  <si>
    <t>HS2-00002WUKD - Small Dean Viaduct Planting-Plot 3</t>
  </si>
  <si>
    <t>HS2-00002WUKE - Small Dean Viaduct Planting-Plot 4</t>
  </si>
  <si>
    <t>HS2-00002WUKF - Small Dean Viaduct Planting-Plot 5</t>
  </si>
  <si>
    <t>HS2-00002WUKG - Small Dean Viaduct Planting-Plot 6</t>
  </si>
  <si>
    <t>HS2-000031CVR - Hale Bridge Parapet Extension</t>
  </si>
  <si>
    <t>HS2-00003D9CH - Small Dean Viaduct Landscape Terracing (East of A413)</t>
  </si>
  <si>
    <t>HS2-00003D9CJ - Small Dean Viaduct Landscape Paving (East of A413)</t>
  </si>
  <si>
    <t>HS2-00003D9CK - Small Dean Viaduct Landscape Terracing (West of A413)</t>
  </si>
  <si>
    <t>HS2-00003D9CL - Small Dean Viaduct Landscape Paving (West of A413)</t>
  </si>
  <si>
    <t>HS2-00003D9CM - Small Dean Viaduct Landscape Terracing (North)</t>
  </si>
  <si>
    <t>HS2-00003D9CN - Small Dean Viaduct Landscape Paving (North)</t>
  </si>
  <si>
    <t>HS2-00003FV0L - Small Dean Viaduct Boundary Perimeter Fencing</t>
  </si>
  <si>
    <t>HS2-00003FV0M - Small Dean Viaduct Security Fencing</t>
  </si>
  <si>
    <t>HS2-00003KFQ1 - C2.L.14A Catchment</t>
  </si>
  <si>
    <t>HS2-00003LA5B - Small Dean Viaduct (Pier P4) Access Stairs</t>
  </si>
  <si>
    <t>HS2-000001022 - Small Dean Viaduct</t>
  </si>
  <si>
    <t>IDR 202.1-1 - Small Dean Viaduct</t>
  </si>
  <si>
    <t>HS2-00002CT2E - C2.L.9 Catchment</t>
  </si>
  <si>
    <t>IDR 202.0-3 - Wendover Dean Fencing and Landscape planting, Land Drainage and GSM-R Radio Compound</t>
  </si>
  <si>
    <t>HS2-00002CT2Q - Wendover Dean South Embankment Boundary Perimeter Fence Line</t>
  </si>
  <si>
    <t>HS2-00002CT2S - Wendover Dean South Embankment Security Fence Line</t>
  </si>
  <si>
    <t>HS2-00002BVEA - C2.L.10 Catchment</t>
  </si>
  <si>
    <t>HS2-00002CT2V - Wendover Dean North Embankment Boundary Perimeter Fence Line</t>
  </si>
  <si>
    <t>HS2-00002CT2X - Wendover Dean North Embankment Security Fence Line</t>
  </si>
  <si>
    <t>HS2-00002WUJM - Wendover Dean South Embankment Planting-Plot 1</t>
  </si>
  <si>
    <t>HS2-00002WUJN - Wendover Dean South Embankment Planting-Plot 2</t>
  </si>
  <si>
    <t>HS2-00002WUJP - Wendover Dean South Embankment Planting-Plot 3</t>
  </si>
  <si>
    <t>HS2-00002WUJQ - Wendover Dean South Embankment Planting-Plot 4</t>
  </si>
  <si>
    <t>HS2-00002WUJR - Wendover Dean Viaduct Planting-Plot 1</t>
  </si>
  <si>
    <t>HS2-00002WUJS - Wendover Dean Viaduct Planting-Plot 2</t>
  </si>
  <si>
    <t>HS2-00002WUJU - Wendover Dean North Embankment Planting-East Plot 1</t>
  </si>
  <si>
    <t>HS2-00002WUJV - Wendover Dean North Embankment Planting-East Plot 2</t>
  </si>
  <si>
    <t>HS2-00002WUJW - Wendover Dean North Embankment Planting-West Plot 1</t>
  </si>
  <si>
    <t>HS2-00002WUJX - Wendover Dean North Embankment Planting-West Plot 2</t>
  </si>
  <si>
    <t>HS2-00002BJR0 - Bowood Lane Extension</t>
  </si>
  <si>
    <t>IDR 202.0-2 - Bowood Lane Extension and Upper Wendover Dean Farm Footpath Realignment</t>
  </si>
  <si>
    <t>HS2-00002BJR3 - Upper Wendover Dean Farm Footpath and Private Access Realignment</t>
  </si>
  <si>
    <t>HS2-000001017 - Wendover Dean South Embankment</t>
  </si>
  <si>
    <t>IDR 202.0-1 - Wendover Dean Viaduct, Wendover Dean South and North Embankments</t>
  </si>
  <si>
    <t>HS2-000001018 - Wendover Dean Viaduct</t>
  </si>
  <si>
    <t>HS2-000001019 - Wendover Dean North Embankment</t>
  </si>
  <si>
    <t>HS2-00002CT27 - Grims Ditch North Retaining Wall</t>
  </si>
  <si>
    <t>IDR 201.4 - Grims Ditch Retaining Wall</t>
  </si>
  <si>
    <t>HS2-00002CT28 - Grims Ditch South Retaining Wall</t>
  </si>
  <si>
    <t>HS2-00002BJQU - Dutch Lands Farm to Rushmoor Wood (TLE 2) Footpath Realignment</t>
  </si>
  <si>
    <t>IDR 201.3-3 - Footpath TLE/2 Accommodation Highway Realignment</t>
  </si>
  <si>
    <t>HS2-00002CW0U - Dutch Lands Farm to Rushmoor Wood (TLE 2) Drainage System</t>
  </si>
  <si>
    <t>HS2-000001285 - Footpath TLE 2 Accommodation Overbridge</t>
  </si>
  <si>
    <t>IDR 201.3-2 - Footpath TLE/2 Accommodation Overbridge</t>
  </si>
  <si>
    <t>HS2-00002G16Z - South Heath Culvert</t>
  </si>
  <si>
    <t>IDR 201.1 - South Heath Culvert</t>
  </si>
  <si>
    <t>HS2-00002CT2H - Bowood Lane Drainage System</t>
  </si>
  <si>
    <t>IDR 201.0-6 - Bowood Lane Realignment and Highway Drainage</t>
  </si>
  <si>
    <t>HS2-00002BJQX - Bowood Lane Realignment</t>
  </si>
  <si>
    <t>HS2-000001398 - Bowood Lane Drop Inlet Culvert</t>
  </si>
  <si>
    <t>IDR 201.0-5 - Bowood Lane Drop Inlet Culvert</t>
  </si>
  <si>
    <t>HS2-000001286 - Bowood Lane Overbridge</t>
  </si>
  <si>
    <t>IDR 201.0-2 - Bowood Lane Overbridge</t>
  </si>
  <si>
    <t>HS2-000001016 - South Heath Cutting</t>
  </si>
  <si>
    <t>IDR 201.0-1 - South Heath Cutting and C2.T.3</t>
  </si>
  <si>
    <t>HS2-00002CT2D - C2.L.8 Catchment</t>
  </si>
  <si>
    <t>HS2-00002CT2G - C2.T.3 Catchment</t>
  </si>
  <si>
    <t>HS2-00002CT2K - Maintenance Access Road to Pond-0504</t>
  </si>
  <si>
    <t>HS2-00002CT2L - South Heath Cutting Boundary Perimeter Fence Line</t>
  </si>
  <si>
    <t>HS2-00002CT2N - South Heath Cutting Security Fence Line</t>
  </si>
  <si>
    <t>HS2-000020N9Q - Maintenance Access Road to Bowood Lane Drop Inlet Culvert</t>
  </si>
  <si>
    <t>HS2-00002WUJ3 - South Heath Cutting Planting-East Plot 7</t>
  </si>
  <si>
    <t>HS2-00002WUJ5 - South Heath Cutting Planting-East Plot 9</t>
  </si>
  <si>
    <t>HS2-00002WUJ6 - South Heath Cutting Planting-East Plot 10</t>
  </si>
  <si>
    <t>HS2-00002WUJ7 - South Heath Cutting Planting-East Plot 11</t>
  </si>
  <si>
    <t>HS2-00002WUJ8 - South Heath Cutting Planting-East Plot 12</t>
  </si>
  <si>
    <t>HS2-00002WUJF - South Heath Cutting Planting-West Plot 7</t>
  </si>
  <si>
    <t>HS2-00002WUJG - South Heath Cutting Planting-West Plot 8</t>
  </si>
  <si>
    <t>HS2-00002WUJH - South Heath Cutting Planting-West Plot 9</t>
  </si>
  <si>
    <t>HS2-00002WUJJ - South Heath Cutting Planting-West Plot 10</t>
  </si>
  <si>
    <t>HS2-00002WUJK - South Heath Cutting Planting-West Plot 11</t>
  </si>
  <si>
    <t>HS2-00002WUJL - South Heath Cutting Planting-West Plot 12</t>
  </si>
  <si>
    <t>HS2-00002XQ2N - South Heath Cutting Landscape Earthworks-Bowood Lane East</t>
  </si>
  <si>
    <t>HS2-00002XQ2P - South Heath Cutting Landscape Earthworks-Bowood Lane West</t>
  </si>
  <si>
    <t>HS2-00002Y849 - South Heath Cutting Perturbation Crossover UTX</t>
  </si>
  <si>
    <t>HS2-00003JN84 - Access Road to Bowood Lane Radio Compound</t>
  </si>
  <si>
    <t>HS2-000020CDA - CSO-01-1101</t>
  </si>
  <si>
    <t>IDR 0001 - Multiple WP</t>
  </si>
  <si>
    <t>HS2-00002RWF1 - CFA_09_54</t>
  </si>
  <si>
    <t>HS2-00002RWF6 - CFA_09_59</t>
  </si>
  <si>
    <t>HS2-00002RWEY - CFA_09_51</t>
  </si>
  <si>
    <t>HS2-00002RWF2 - CFA_09_55</t>
  </si>
  <si>
    <t>HS2-00002RWF5 - CFA_09_58</t>
  </si>
  <si>
    <t>HS2-00002RWF7 - CFA_09_60</t>
  </si>
  <si>
    <t>HS2-00002PXE6 - South Heath Cutting_Frith Hill_Residence 1 Demolition</t>
  </si>
  <si>
    <t>HS2-00002PXE7 - South Heath Cutting_Frith Hill_Residence 2 Demolition</t>
  </si>
  <si>
    <t>HS2-00002RWEZ - CFA_09_52</t>
  </si>
  <si>
    <t>HS2-00002RWF3 - CFA_09_56</t>
  </si>
  <si>
    <t>HS2-00002QSE4 - CFA_09_54_Elwis Field Farm_Topsoil Stripping Asset</t>
  </si>
  <si>
    <t>HS2-00002QSE5 - CFA_09_58_Chiltern Cottage_Topsoil Stripping Asset</t>
  </si>
  <si>
    <t>HS2-00002QSE6 - CFA_09_59_Topsoil Stripping Asset</t>
  </si>
  <si>
    <t>HS2-00002QSE7 - CFA_09_52_Frith Hill_Topsoil Stripping Asset</t>
  </si>
  <si>
    <t>HS2-00002QSE8 - CFA_09_56_Orchard Cottage_Topsoil Stripping Asset</t>
  </si>
  <si>
    <t>HS2-00002QSE9 - CFA_09_60_Topsoil Stripping Asset</t>
  </si>
  <si>
    <t>HS2-00002QSEA - CFA_09_55_Weights and Measures_Topsoil Stripping Asset</t>
  </si>
  <si>
    <t>HS2-00002RWF4 - CFA_09_57</t>
  </si>
  <si>
    <t>HS2-00002QSEB - CFA_09_51_Frith Hill_Topsoil Stripping Asset</t>
  </si>
  <si>
    <t>HS2-00002PRX6 - Footpath GMI 13 Diversion</t>
  </si>
  <si>
    <t>HS2-00002QSEC - CFA_09_53_Frith Hill_Topsoil Stripping Asset</t>
  </si>
  <si>
    <t>HS2-00002QSED - CFA_09_57_Bury House Farm_Topsoil Stripping Asset</t>
  </si>
  <si>
    <t>HS2-00002RWF0 - CFA_09_53</t>
  </si>
  <si>
    <t>HS2-00002CT29 - C2.L.2 Catchment</t>
  </si>
  <si>
    <t>HS2-00002CT2A - C2.L.4 Catchment</t>
  </si>
  <si>
    <t>HS2-00002CT2B - C2.L.6 Catchment</t>
  </si>
  <si>
    <t>HS2-00002CT2C - C2.L.7 Catchment</t>
  </si>
  <si>
    <t>HS2-00002CT2F - C2.T.1 Catchment</t>
  </si>
  <si>
    <t>HS2-00002CT2J - Leather Lane Drainage System</t>
  </si>
  <si>
    <t>HS2-00002CT2M - South Heath Cutting Noise Barrier Line</t>
  </si>
  <si>
    <t>HS2-00002PRX4 - Maintenance Access Road to Pond C2.T.1-PND-0476</t>
  </si>
  <si>
    <t>HS2-00002RWEW - CFA_09_07a</t>
  </si>
  <si>
    <t>HS2-00002EKWZ - Stockings Wood Ecological Mitigation Site</t>
  </si>
  <si>
    <t>HS2-00002BJQE - Park Farm Footpath GMI 12 Realignment</t>
  </si>
  <si>
    <t>HS2-00002RWF8 - CFA_09_61</t>
  </si>
  <si>
    <t>HS2-00002RWF9 - CFA_09_62</t>
  </si>
  <si>
    <t>HS2-000001281 - Footpath GMI 12 Overbridge</t>
  </si>
  <si>
    <t>HS2-00002QSEF - CFA_09_61_Topsoil Stripping Asset</t>
  </si>
  <si>
    <t>HS2-00002QSEG - CFA_09_62_Mulberry Park Hill_Topsoil Stripping Asset</t>
  </si>
  <si>
    <t>HS2-00002QSEH - CFA_09_07a_Mulberry Park Hill_Topsoil Stripping Asset</t>
  </si>
  <si>
    <t>HS2-00002EKX0 - Havenfield wood Ecological Mitigation Site</t>
  </si>
  <si>
    <t>HS2-00002RWFA - CFA_09_63</t>
  </si>
  <si>
    <t>HS2-00002RWFB - CFA_09_64</t>
  </si>
  <si>
    <t>HS2-00002QSEJ - CFA_09_64_Springfield Farm_Topsoil Stripping Asset</t>
  </si>
  <si>
    <t>HS2-00002QSEK - CFA_09_63_Silver Birches_Topsoil Stripping Asset</t>
  </si>
  <si>
    <t>HS2-00002RWFE - CFA_10_02a</t>
  </si>
  <si>
    <t>HS2-00002EKX1 - Havenfield Wood Overbridge (Footpath GMI 2) Ecological Mitigation Site</t>
  </si>
  <si>
    <t>HS2-00002BJQK - GMI 2 1 Footpath East Arm Diversion</t>
  </si>
  <si>
    <t>HS2-00002BJQL - GMI 2 1 Footpath West Arm Diversion</t>
  </si>
  <si>
    <t>HS2-00002TMEL - Leather Lane MPATS Telecoms</t>
  </si>
  <si>
    <t>HS2-00002J4YZ - Maintenance Access Road to Pond-0485</t>
  </si>
  <si>
    <t>HS2-00002RWFY - CFA_10_58</t>
  </si>
  <si>
    <t>HS2-00002QSEL - CFA_10_58_Hunts Green Chase-North Lodge_Topsoil Stripping Asset</t>
  </si>
  <si>
    <t>HS2-00002BJQN - Havenfield Wood Lodge GMI 2 and Accommodation Access Realignment</t>
  </si>
  <si>
    <t>HS2-00002EKX2 - Leather Lane Ecological Mitigation Site</t>
  </si>
  <si>
    <t>HS2-00002QSEM - CFA_10_02a_Springfield Farm Hammonds Hall Farm_Topsoil Stripping Asset</t>
  </si>
  <si>
    <t>HS2-00002QSPJ - CFA_10_02a_Springfield Farm Hammonds Hall Farm_Topsoil Strip Asset_Priority 2</t>
  </si>
  <si>
    <t>HS2-000001282 - Footpath GMI 2 Accommodation Overbridge</t>
  </si>
  <si>
    <t>HS2-00002CW0Y - Footpath GMI 2 Drainage System</t>
  </si>
  <si>
    <t>HS2-000001396 - Havenfield Wood Drop Inlet Culvert</t>
  </si>
  <si>
    <t>HS2-000020N9C - Maintenance Access Road to Pond-0489</t>
  </si>
  <si>
    <t>HS2-00002BJQQ - Leather Lane Realignment</t>
  </si>
  <si>
    <t>HS2-00002J4Y6 - Maintenance Access Road to South Heath MPATS</t>
  </si>
  <si>
    <t>HS2-000001283 - Leather Lane Overbridge</t>
  </si>
  <si>
    <t>HS2-000020C7G - South Heath MPATS</t>
  </si>
  <si>
    <t>HS2-000001397 - Leather Lane Drop Inlet Culvert</t>
  </si>
  <si>
    <t>HS2-00002CT25 - Leather Lane Overbridge-Worksite</t>
  </si>
  <si>
    <t>HS2-00002EK6J - Leather Lane South Heath Rail Systems compound (MPATS) UTX</t>
  </si>
  <si>
    <t>HS2-00002TG32 - NRT GSM-R Compound Point 18 5595</t>
  </si>
  <si>
    <t>HS2-00002EKYA - Hunts Green Farmhouse Listed Building</t>
  </si>
  <si>
    <t>HS2-00002EKYB - Barn North of Hunts Green Farmhouse Listed Building</t>
  </si>
  <si>
    <t>HS2-00002CT2P - CSO-02-6300P</t>
  </si>
  <si>
    <t>HS2-00002U4N8 - Wendover Dean Radio Compound</t>
  </si>
  <si>
    <t>HS2-00002TG35 - NRT GSM-R Compound Point 23 5598T</t>
  </si>
  <si>
    <t>HS2-00002CUW5 - Wendover Green Tunnel (South Portal)-Worksite</t>
  </si>
  <si>
    <t>HS2-00002TTHA - Wendover Green Tunnel Group Monitoring System</t>
  </si>
  <si>
    <t>HS2-00002QSF8 - CFA_10_60_Topsoil Stripping Asset</t>
  </si>
  <si>
    <t>HS2-00002RWG0 - CFA_10_60</t>
  </si>
  <si>
    <t>HS2-00002RWGE - CFA_10_74</t>
  </si>
  <si>
    <t>HS2-00002RWGG - CFA_10_76</t>
  </si>
  <si>
    <t>HS2-00002RWGH - CFA_10_77</t>
  </si>
  <si>
    <t>HS2-00002QSF9 - CFA_10_74_36 Ellesborough Road_Topsoil Stripping Asset</t>
  </si>
  <si>
    <t>HS2-00002QSFA - CFA_10_77_30 Ellesborough Road_Topsoil Stripping Asset</t>
  </si>
  <si>
    <t>HS2-00002QSNJ - CFA_10_74_36 Ellesborough Road_Topsoil Strip Asset_Priority 1</t>
  </si>
  <si>
    <t>HS2-00002QSNM - CFA_10_77_30 Ellesborough Road_Topsoil Strip Asset_Priority 1</t>
  </si>
  <si>
    <t>HS2-00002QSFB - CFA_10_72_Topsoil Stripping Asset</t>
  </si>
  <si>
    <t>HS2-00002QSNG - CFA_10_72_Topsoil Strip Asset_Priority 1</t>
  </si>
  <si>
    <t>HS2-00002QSFC - CFA_10_73_Coombe Cottage_Topsoil Stripping Asset</t>
  </si>
  <si>
    <t>HS2-00002QSFD - CFA_10_75_34 Ellesborough Road_Topsoil Stripping Asset</t>
  </si>
  <si>
    <t>HS2-00002QSFE - CFA_10_76_32 Ellesborough Road_Topsoil Stripping Asset</t>
  </si>
  <si>
    <t>HS2-00002QSNH - CFA_10_73_Coombe Cottage_Topsoil Strip Asset_Priority 1</t>
  </si>
  <si>
    <t>HS2-00002QSNK - CFA_10_75_34 Ellesborough Road_Topsoil Strip Asset_Priority 1</t>
  </si>
  <si>
    <t>HS2-00002QSNL - CFA_10_76_32 Ellesborough Road_Topsoil Strip Asset_Priority 1</t>
  </si>
  <si>
    <t>HS2-00002RWGC - CFA_10_72</t>
  </si>
  <si>
    <t>HS2-00002RWGD - CFA_10_73</t>
  </si>
  <si>
    <t>HS2-00002RWGF - CFA_10_75</t>
  </si>
  <si>
    <t>HS2-00002RWFW - CFA_10_56</t>
  </si>
  <si>
    <t>HS2-00002QSFF - CFA_10_56_Ellesborough Road_Topsoil Stripping Asset</t>
  </si>
  <si>
    <t>HS2-00002QSNE - CFA_10_56_Ellesborough Road_Topsoil Strip Asset_Priority 1</t>
  </si>
  <si>
    <t>HS2-00002QSFG - CFA_10_78_Topsoil Stripping Asset</t>
  </si>
  <si>
    <t>HS2-00002QSNN - CFA_10_78_Topsoil Strip Asset_Priority 1</t>
  </si>
  <si>
    <t>HS2-00002RWGJ - CFA_10_78</t>
  </si>
  <si>
    <t>HS2-00002QSFH - CFA_10_57_Topsoil Stripping Asset</t>
  </si>
  <si>
    <t>HS2-00002QSNF - CFA_10_57_Topsoil Strip Asset_Priority 1</t>
  </si>
  <si>
    <t>HS2-00002RWFX - CFA_10_57</t>
  </si>
  <si>
    <t>HS2-00002RWFU - CFA_10_54</t>
  </si>
  <si>
    <t>HS2-00002QSFJ - CFA_10_54_Corneycroft Farm Ellesborough Road_Topsoil Stripping Asset</t>
  </si>
  <si>
    <t>HS2-00002QSND - CFA_10_54_Corneycroft Farm Ellesborough Road_Topsoil Strip Asset_Priority 1</t>
  </si>
  <si>
    <t>HS2-00002CT47 - Wendover Green Tunnel (North portal) Compound</t>
  </si>
  <si>
    <t>HS2-00002TG36 - NRT GSM-R Compound Point 24 5599T</t>
  </si>
  <si>
    <t>HS2-00002WUHX - South Heath Cutting Planting-East Plot 1</t>
  </si>
  <si>
    <t>HS2-00002WUHY - South Heath Cutting Planting-East Plot 2</t>
  </si>
  <si>
    <t>HS2-00002WUHZ - South Heath Cutting Planting-East Plot 3</t>
  </si>
  <si>
    <t>HS2-00002WUJ0 - South Heath Cutting Planting-East Plot 4</t>
  </si>
  <si>
    <t>HS2-00002WUJ1 - South Heath Cutting Planting-East Plot 5</t>
  </si>
  <si>
    <t>HS2-00002WUJ2 - South Heath Cutting Planting-East Plot 6</t>
  </si>
  <si>
    <t>HS2-00002WUJ4 - South Heath Cutting Planting-East Plot 8</t>
  </si>
  <si>
    <t>HS2-00002WUJ9 - South Heath Cutting Planting-West Plot 1</t>
  </si>
  <si>
    <t>HS2-00002WUJA - South Heath Cutting Planting-West Plot 2</t>
  </si>
  <si>
    <t>HS2-00002WUJB - South Heath Cutting Planting-West Plot 3</t>
  </si>
  <si>
    <t>HS2-00002WUJC - South Heath Cutting Planting-West Plot 4</t>
  </si>
  <si>
    <t>HS2-00002WUJD - South Heath Cutting Planting-West Plot 5</t>
  </si>
  <si>
    <t>HS2-00002WUJE - South Heath Cutting Planting-West Plot 6</t>
  </si>
  <si>
    <t>HS2-00002XQ2E - South Heath Cutting Landscape Earthworks-Tunnel</t>
  </si>
  <si>
    <t>HS2-00002XQ2F - South Heath Cutting Landscape Earthworks-Portal Access Road</t>
  </si>
  <si>
    <t>HS2-00002XQ2G - South Heath Cutting Landscape Earthworks-GMI 2 East</t>
  </si>
  <si>
    <t>HS2-00002XQ2H - South Heath Cutting Landscape Earthworks-GMI 2 West</t>
  </si>
  <si>
    <t>HS2-00002XQ2J - South Heath Cutting Landscape Earthworks-Leather Lane East</t>
  </si>
  <si>
    <t>HS2-00002XQ2K - South Heath Cutting Landscape Earthworks-Leather Lane West</t>
  </si>
  <si>
    <t>HS2-00002XQ2L - South Heath Cutting Landscape Earthworks-Cottage Farm South</t>
  </si>
  <si>
    <t>HS2-00002XQ2M - South Heath Cutting Landscape Earthworks-TLE 2 South</t>
  </si>
  <si>
    <t>HS2-000033GN0 - Maintenance Access Road to Pond C2.T.1-PND-0476 Drainage System</t>
  </si>
  <si>
    <t>HS2-00003CCJW - Footpath link between PRoW GMI 12 1 and GMI 13 3</t>
  </si>
  <si>
    <t>HS2-00003CPYW - South Heath Cutting Ditch Slab No.1</t>
  </si>
  <si>
    <t>HS2-00002J4YY - Footpath SM33 Diversion-upgrade to bridleway (east of HS2)</t>
  </si>
  <si>
    <t>HP-124 - Warwickshire County Council</t>
  </si>
  <si>
    <t>HS2-00002TKV3 - Banbury Road Radio Compound UTX</t>
  </si>
  <si>
    <t>HP-089 - HS2-00002C5UT - Ladbroke Cutting Group</t>
  </si>
  <si>
    <t>HS2-00002DRZ2 - Turweston Embankment GI Work Extents</t>
  </si>
  <si>
    <t>GI 0007 - C3 South GI Works (Stage Two)</t>
  </si>
  <si>
    <t>HS2-00002DRZ3 - Turweston Viaduct GI Work Extents</t>
  </si>
  <si>
    <t>HS2-00002DRZ4 - Helmdon Embankment GI Work Extents</t>
  </si>
  <si>
    <t>HS2-00002DRZ5 - Brackley South Cutting GI Work Extents</t>
  </si>
  <si>
    <t>HS2-00002DRZ6 - Brackley Embankment GI Work Extents</t>
  </si>
  <si>
    <t>HS2-00002DRZ7 - Brackley North Cutting GI Work Extents</t>
  </si>
  <si>
    <t>HS2-00002DRZ8 - Greatworth South Embankment GI Work Extents</t>
  </si>
  <si>
    <t>HS2-00002DRZ9 - Greatworth South Cutting GI Work Extents</t>
  </si>
  <si>
    <t>HS2-00002DRZA - Greatworth North Embankment GI Work Extents</t>
  </si>
  <si>
    <t>HS2-00002DRZB - Greatworth North Cutting GI Work Extents</t>
  </si>
  <si>
    <t>HS2-00002DRZC - Greatworth Green Tunnel GI Work Extents</t>
  </si>
  <si>
    <t>HS2-00002DRZD - Thorpe Mandeville Embankment GI Work Extents</t>
  </si>
  <si>
    <t>HS2-00002DRZE - Lower Thorpe Viaduct GI Work Extents</t>
  </si>
  <si>
    <t>HS2-00002DRZF - Lower Thorpe South Embankment GI Work Extents</t>
  </si>
  <si>
    <t>HS2-00002DRZG - Lower Thorpe South Cutting GI Work Extents</t>
  </si>
  <si>
    <t>HS2-00002DRZH - Lower Thorpe North Embankment GI Work Extents</t>
  </si>
  <si>
    <t>HS2-00002DRZJ - Lower Thorpe North Cutting GI Work Extents</t>
  </si>
  <si>
    <t>HS2-00002DRZK - Culworth Embankment GI Work Extents</t>
  </si>
  <si>
    <t>HS2-00002DRZL - Culworth Cutting GI Work Extents</t>
  </si>
  <si>
    <t>HS2-00002DRZM - Edgcote South Embankment GI Work Extents</t>
  </si>
  <si>
    <t>HS2-00002DRZN - Edgcote Viaduct GI Work Extents</t>
  </si>
  <si>
    <t>GI 0006 - C3 North GI Works (Stage Two)</t>
  </si>
  <si>
    <t>HS2-00002DRZP - Edgcote North Embankment GI Work Extents</t>
  </si>
  <si>
    <t>HS2-00002DRZQ - Edgcote Cutting GI Work Extents</t>
  </si>
  <si>
    <t>HS2-00002DRZR - Chipping Warden Green Tunnel GI Work Extents</t>
  </si>
  <si>
    <t>HS2-00002DRZS - Aston le Walls Embankment GI Work Extents</t>
  </si>
  <si>
    <t>HS2-00002DRZT - Highfurlong Brook Viaduct GI Work Extents</t>
  </si>
  <si>
    <t>HS2-00002DRZU - Highfurlong Brook Embankment GI Work Extents</t>
  </si>
  <si>
    <t>HS2-00002DRZV - Lower Boddington Cutting GI Work Extents</t>
  </si>
  <si>
    <t>HS2-00002DRZW - Lower Boddington Embankment GI Work Extents</t>
  </si>
  <si>
    <t>HS2-00002DRZX - Boddington Cutting GI Work Extents</t>
  </si>
  <si>
    <t>HS2-00002DRZY - Oxford Canal South Embankment GI Work Extents</t>
  </si>
  <si>
    <t>HS2-00002DRZZ - Oxford Canal Viaduct GI Work Extents</t>
  </si>
  <si>
    <t>HS2-00002DS00 - Oxford Canal North Embankment GI Work Extents</t>
  </si>
  <si>
    <t>HS2-00002DS01 - Lower Radbourne South Viaduct GI Work Extents</t>
  </si>
  <si>
    <t>HS2-00002DS02 - Upper Radbourne Embankment GI Work Extents</t>
  </si>
  <si>
    <t>HS2-00002DS03 - Lower Radbourne North Viaduct GI Work Extents</t>
  </si>
  <si>
    <t>HS2-00002DS04 - Lower Radbourne Embankment GI Work Extents</t>
  </si>
  <si>
    <t>HS2-00002DS05 - Ladbroke Grove Cutting GI Work Extents</t>
  </si>
  <si>
    <t>HS2-00002DS06 - Ladbroke Grove Embankment GI Work Extents</t>
  </si>
  <si>
    <t>HS2-00002DS07 - Ladbroke Cutting GI Work Extents</t>
  </si>
  <si>
    <t>HS2-00002DS08 - Southam Embankment GI Work Extents</t>
  </si>
  <si>
    <t>HS2-00002DS09 - Southam Cutting GI Work Extents</t>
  </si>
  <si>
    <t>HS2-00002DS0A - Mill Pond Embankment GI Work Extents</t>
  </si>
  <si>
    <t>HS2-00002DS0B - River Itchen Viaduct GI Work Extents</t>
  </si>
  <si>
    <t>HS2-00002DS0C - Leamington Road Embankment GI Work Extents</t>
  </si>
  <si>
    <t>HS2-00002DRXM - South Heath Cutting GI Work Extents</t>
  </si>
  <si>
    <t>GI 0004 - C2 South GI Works (Stage Two)</t>
  </si>
  <si>
    <t>HS2-00002DRXN - Wendover Dean South Embankment GI Work Extents</t>
  </si>
  <si>
    <t>HS2-00002DRXP - Wendover Dean Viaduct GI Work Extents</t>
  </si>
  <si>
    <t>HS2-00002DRXQ - Wendover Dean North Embankment GI Work Extents</t>
  </si>
  <si>
    <t>HS2-00002DRXR - Rocky Lane Cutting GI Work Extents</t>
  </si>
  <si>
    <t>HS2-00002DRXS - Small Dean South Embankment GI Work Extents</t>
  </si>
  <si>
    <t>HS2-00002DRXT - Small Dean Viaduct GI Work Extents</t>
  </si>
  <si>
    <t>HS2-00002DRXU - Small Dean North Embankment GI Work Extents</t>
  </si>
  <si>
    <t>HS2-00002DRXV - Wendover Green Tunnel GI Work Extents</t>
  </si>
  <si>
    <t>HS2-00002DRXW - Wendover North Cutting GI Work Extents</t>
  </si>
  <si>
    <t>HS2-00002DRXX - Stoke Mandeville South Embankment GI Work Extents</t>
  </si>
  <si>
    <t>HS2-00002DRYJ - Twyford Embankment GI Work Extents</t>
  </si>
  <si>
    <t>GI 0003 - C2 North GI Works (Stage Two)</t>
  </si>
  <si>
    <t>HS2-00002DRYK - Twyford Viaduct GI Work Extents</t>
  </si>
  <si>
    <t>HS2-00002DRYL - Cowley Embankment GI Work Extents</t>
  </si>
  <si>
    <t>HS2-00002DRYM - Twyford Cutting GI Work Extents</t>
  </si>
  <si>
    <t>HS2-00002DRYN - Godington East Embankment GI Work Extents</t>
  </si>
  <si>
    <t>HS2-00002DRYP - Godington East Viaduct GI Work Extents</t>
  </si>
  <si>
    <t>HS2-00002DRYQ - Godington West Embankment GI Work Extents</t>
  </si>
  <si>
    <t>HS2-00002DRYR - Godington West Viaduct GI Work Extents</t>
  </si>
  <si>
    <t>HS2-00002DRYS - Chetwode Embankment GI Work Extents</t>
  </si>
  <si>
    <t>HS2-00002DRYT - Chetwode Cutting GI Work Extents</t>
  </si>
  <si>
    <t>HS2-00002DRYU - Barton Hartshorn Embankment GI Work Extents</t>
  </si>
  <si>
    <t>HS2-00002DRYV - Barton to Mixbury Cutting GI Work Extents</t>
  </si>
  <si>
    <t>HS2-00002DRYW - Mixbury Embankment GI Work Extents</t>
  </si>
  <si>
    <t>HS2-00002DRYX - Mixbury Cutting GI Work Extents</t>
  </si>
  <si>
    <t>HS2-00002DRYY - Westbury Embankment GI Work Extents</t>
  </si>
  <si>
    <t>HS2-00002DRYZ - Westbury Viaduct GI Work Extents</t>
  </si>
  <si>
    <t>HS2-00002DRZ0 - Grovehill Embankment GI Work Extents</t>
  </si>
  <si>
    <t>HS2-00002DRZ1 - Turweston Cutting GI Work Extents</t>
  </si>
  <si>
    <t>HS2-00002DRXY - Aylesbury South Cutting GI Work Extents</t>
  </si>
  <si>
    <t>GI 0002 - C2 Central GI Works (Stage Two)</t>
  </si>
  <si>
    <t>HS2-00002DRXZ - Aylesbury Embankment GI Work Extents</t>
  </si>
  <si>
    <t>HS2-00002DRY0 - Aylesbury North Cutting GI Work Extents</t>
  </si>
  <si>
    <t>HS2-00002DRY1 - Oxford Road Embankment GI Work Extents</t>
  </si>
  <si>
    <t>HS2-00002DRY2 - Whaddon Hill Cutting GI Work Extents</t>
  </si>
  <si>
    <t>HS2-00002DRY3 - Thame Valley South Embankment GI Work Extents</t>
  </si>
  <si>
    <t>HS2-00002DRY4 - Thame Valley Viaduct GI Work Extents</t>
  </si>
  <si>
    <t>HS2-00002DRY5 - Thame Valley North Embankment GI Work Extents</t>
  </si>
  <si>
    <t>HS2-00002DRY6 - Putlowes Cutting GI Work Extents</t>
  </si>
  <si>
    <t>HS2-00002DRY7 - Bicester Road Embankment GI Work Extents</t>
  </si>
  <si>
    <t>HS2-00002DRY8 - Waddesdon South Cutting GI Work Extents</t>
  </si>
  <si>
    <t>HS2-00002DRY9 - Waddesdon Embankment GI Work Extents</t>
  </si>
  <si>
    <t>HS2-00002DRYA - Waddesdon North Cutting GI Work Extents</t>
  </si>
  <si>
    <t>HS2-00002DRYB - Quainton South Embankment GI Work Extents</t>
  </si>
  <si>
    <t>HS2-00002DRYC - Quainton Cutting GI Work Extents</t>
  </si>
  <si>
    <t>HS2-00002DRYD - Doddershall Embankment GI Work Extents</t>
  </si>
  <si>
    <t>GI 0001 - C2 Calvert GI Works (Stage Two)</t>
  </si>
  <si>
    <t>HS2-00002DRYE - Woodlands Cutting GI Work Extents</t>
  </si>
  <si>
    <t>HS2-00002DRYF - Grendon Underwood Embankment GI Work Extents</t>
  </si>
  <si>
    <t>HS2-00002DRYG - Calvert Cutting GI Work Extents</t>
  </si>
  <si>
    <t>HS2-00002DRYH - Calvert Infrastructure Maintenance Depot GI Work Extents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</si>
</sst>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00_);_(&quot;£&quot;* \(#,##0.00\);_(&quot;£&quot;* &quot;-&quot;??_);_(@_)"/>
    <numFmt numFmtId="165" formatCode="_(* #,##0.00_);_(* \(#,##0.00\);_(* &quot;-&quot;??_);_(@_)"/>
    <numFmt numFmtId="166" formatCode="d\-mmm\-yy"/>
    <numFmt numFmtId="167" formatCode="ddd"/>
    <numFmt numFmtId="168" formatCode="m/d/yyyy"/>
    <numFmt numFmtId="169" formatCode="_-&quot;$&quot;* #,##0.00_-;\-&quot;$&quot;* #,##0.00_-;_-&quot;$&quot;* &quot;-&quot;??_-;_-@_-"/>
  </numFmts>
  <fonts count="64">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b/>
      <sz val="11"/>
      <name val="Calibri"/>
      <family val="2"/>
      <scheme val="minor"/>
    </font>
    <font>
      <b/>
      <sz val="11"/>
      <color rgb="FF000000"/>
      <name val="Calibri"/>
      <family val="2"/>
      <scheme val="minor"/>
    </font>
    <font>
      <b/>
      <sz val="11"/>
      <color rgb="FF000000"/>
      <name val="Calibri"/>
      <family val="2"/>
    </font>
    <font>
      <sz val="11"/>
      <color rgb="FF000000"/>
      <name val="Calibri"/>
      <family val="2"/>
    </font>
    <font>
      <sz val="11"/>
      <color theme="1"/>
      <name val="Calibri"/>
      <family val="2"/>
    </font>
    <font>
      <sz val="8"/>
      <name val="Calibri"/>
      <family val="2"/>
      <scheme val="minor"/>
    </font>
    <font>
      <u/>
      <sz val="11"/>
      <color theme="10"/>
      <name val="Calibri"/>
      <family val="2"/>
    </font>
    <font>
      <u/>
      <sz val="11"/>
      <color rgb="FF0070C0"/>
      <name val="Calibri"/>
      <family val="2"/>
    </font>
    <font>
      <u/>
      <sz val="11"/>
      <color rgb="FF0563C1"/>
      <name val="Calibri"/>
      <family val="2"/>
      <scheme val="minor"/>
    </font>
    <font>
      <u/>
      <sz val="11"/>
      <color theme="4"/>
      <name val="Calibri"/>
      <family val="2"/>
      <scheme val="minor"/>
    </font>
    <font>
      <b/>
      <sz val="10"/>
      <name val="Calibri"/>
      <family val="2"/>
      <scheme val="minor"/>
    </font>
    <font>
      <sz val="11"/>
      <color theme="10"/>
      <name val="Calibri"/>
      <family val="2"/>
      <scheme val="minor"/>
    </font>
    <font>
      <u/>
      <sz val="11"/>
      <color rgb="FF0070C0"/>
      <name val="Calibri"/>
      <family val="2"/>
      <scheme val="minor"/>
    </font>
    <font>
      <sz val="10.5"/>
      <color theme="1"/>
      <name val="Segoe UI"/>
      <family val="2"/>
    </font>
    <font>
      <sz val="11"/>
      <color rgb="FF0070C0"/>
      <name val="Calibri"/>
      <family val="2"/>
      <scheme val="minor"/>
    </font>
    <font>
      <b/>
      <sz val="14"/>
      <color theme="1"/>
      <name val="Calibri"/>
      <family val="2"/>
      <scheme val="minor"/>
    </font>
    <font>
      <sz val="11"/>
      <color rgb="FF000000"/>
      <name val="Aptos Narrow"/>
      <family val="2"/>
    </font>
    <font>
      <b/>
      <sz val="11"/>
      <name val="Arial"/>
      <family val="2"/>
    </font>
    <font>
      <b/>
      <sz val="11"/>
      <name val="Calibri"/>
      <family val="2"/>
    </font>
    <font>
      <u/>
      <sz val="11"/>
      <color theme="10"/>
      <name val="Arial"/>
      <family val="2"/>
    </font>
    <font>
      <sz val="9"/>
      <color theme="1"/>
      <name val="Verdana"/>
      <family val="2"/>
    </font>
    <font>
      <b/>
      <u/>
      <sz val="11"/>
      <name val="Calibri"/>
      <family val="2"/>
      <scheme val="minor"/>
    </font>
    <font>
      <u/>
      <sz val="11"/>
      <name val="Calibri"/>
      <family val="2"/>
      <scheme val="minor"/>
    </font>
    <font>
      <u/>
      <sz val="10"/>
      <color theme="10"/>
      <name val="Calibri"/>
      <family val="2"/>
      <scheme val="minor"/>
    </font>
    <font>
      <sz val="11"/>
      <color rgb="FF46494C"/>
      <name val="Segoe UI"/>
      <family val="2"/>
    </font>
    <font>
      <i/>
      <sz val="11"/>
      <color theme="1"/>
      <name val="Calibri"/>
      <family val="2"/>
      <scheme val="minor"/>
    </font>
    <font>
      <sz val="11"/>
      <color theme="1"/>
      <name val="Aptos"/>
      <family val="2"/>
    </font>
    <font>
      <sz val="12"/>
      <color theme="1"/>
      <name val="Aptos"/>
      <family val="2"/>
    </font>
    <font>
      <sz val="12"/>
      <color rgb="FF000000"/>
      <name val="Aptos"/>
      <family val="2"/>
    </font>
    <font>
      <sz val="11"/>
      <color theme="1"/>
      <name val="Calibri"/>
      <family val="2"/>
      <scheme val="minor"/>
    </font>
    <font>
      <sz val="11"/>
      <color theme="1"/>
      <name val="Corbel"/>
      <family val="2"/>
    </font>
    <font>
      <sz val="10"/>
      <name val="Arial"/>
      <family val="2"/>
    </font>
    <font>
      <sz val="10"/>
      <color theme="1"/>
      <name val="Segoe UI"/>
      <family val="2"/>
    </font>
    <font>
      <sz val="10"/>
      <name val="Segoe UI"/>
      <family val="2"/>
    </font>
    <font>
      <sz val="10"/>
      <color theme="0"/>
      <name val="Segoe UI"/>
      <family val="2"/>
    </font>
    <font>
      <b/>
      <sz val="42"/>
      <color theme="7"/>
      <name val="Calibri Light"/>
      <family val="2"/>
      <scheme val="major"/>
    </font>
    <font>
      <sz val="11"/>
      <color theme="1" tint="0.24994659260841701"/>
      <name val="Calibri Light"/>
      <family val="2"/>
      <scheme val="major"/>
    </font>
    <font>
      <i/>
      <sz val="11"/>
      <color theme="7"/>
      <name val="Calibri"/>
      <family val="2"/>
      <scheme val="minor"/>
    </font>
    <font>
      <b/>
      <sz val="11"/>
      <color theme="1" tint="0.24994659260841701"/>
      <name val="Calibri"/>
      <family val="2"/>
      <scheme val="minor"/>
    </font>
    <font>
      <sz val="12"/>
      <color theme="1" tint="0.24994659260841701"/>
      <name val="Calibri Light"/>
      <family val="2"/>
      <scheme val="major"/>
    </font>
    <font>
      <sz val="14"/>
      <color theme="1" tint="0.24994659260841701"/>
      <name val="Calibri"/>
      <family val="2"/>
      <scheme val="minor"/>
    </font>
    <font>
      <b/>
      <sz val="11"/>
      <color theme="1" tint="0.34998626667073579"/>
      <name val="Calibri"/>
      <family val="2"/>
      <scheme val="minor"/>
    </font>
    <font>
      <b/>
      <sz val="13"/>
      <color theme="1" tint="0.24994659260841701"/>
      <name val="Calibri Light"/>
      <family val="2"/>
      <scheme val="major"/>
    </font>
    <font>
      <b/>
      <sz val="13"/>
      <color theme="7"/>
      <name val="Calibri Light"/>
      <family val="2"/>
      <scheme val="major"/>
    </font>
    <font>
      <sz val="11"/>
      <name val="Calibri"/>
      <family val="2"/>
    </font>
    <font>
      <sz val="11"/>
      <name val="Aptos Narrow"/>
      <family val="2"/>
    </font>
    <font>
      <sz val="11"/>
      <color theme="0"/>
      <name val="Calibri"/>
      <family val="2"/>
      <scheme val="minor"/>
    </font>
    <font>
      <b/>
      <sz val="11"/>
      <color rgb="FF46494C"/>
      <name val="Segoe UI"/>
      <family val="2"/>
    </font>
    <font>
      <b/>
      <sz val="11"/>
      <color theme="10"/>
      <name val="Calibri"/>
      <family val="2"/>
      <scheme val="minor"/>
    </font>
    <font>
      <b/>
      <sz val="11"/>
      <color theme="1"/>
      <name val="Aptos"/>
      <family val="2"/>
    </font>
    <font>
      <sz val="11"/>
      <color theme="0" tint="-0.499984740745262"/>
      <name val="Calibri"/>
      <family val="2"/>
      <scheme val="minor"/>
    </font>
    <font>
      <sz val="11"/>
      <color theme="0"/>
      <name val="Aptos Narrow"/>
      <family val="2"/>
    </font>
    <font>
      <sz val="11"/>
      <color rgb="FFC00000"/>
      <name val="Calibri"/>
      <family val="2"/>
      <scheme val="minor"/>
    </font>
    <font>
      <u/>
      <sz val="10"/>
      <color theme="10"/>
      <name val="Arial"/>
      <family val="2"/>
    </font>
    <font>
      <b/>
      <sz val="11"/>
      <color theme="0" tint="-0.499984740745262"/>
      <name val="Calibri"/>
      <family val="2"/>
      <scheme val="minor"/>
    </font>
    <font>
      <sz val="10"/>
      <color theme="1"/>
      <name val="Arial"/>
      <family val="2"/>
    </font>
    <font>
      <sz val="9"/>
      <color rgb="FF000000"/>
      <name val="Calibri"/>
      <family val="2"/>
    </font>
    <font>
      <sz val="10"/>
      <color theme="1"/>
      <name val="Aptos"/>
      <family val="2"/>
    </font>
  </fonts>
  <fills count="34">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0" tint="-0.499984740745262"/>
        <bgColor indexed="64"/>
      </patternFill>
    </fill>
    <fill>
      <patternFill patternType="solid">
        <fgColor rgb="FFDDEBF7"/>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00000"/>
        <bgColor indexed="64"/>
      </patternFill>
    </fill>
    <fill>
      <patternFill patternType="solid">
        <fgColor rgb="FFFFEB9C"/>
      </patternFill>
    </fill>
    <fill>
      <patternFill patternType="solid">
        <fgColor theme="9"/>
      </patternFill>
    </fill>
    <fill>
      <patternFill patternType="solid">
        <fgColor theme="9" tint="0.39997558519241921"/>
        <bgColor indexed="65"/>
      </patternFill>
    </fill>
    <fill>
      <patternFill patternType="solid">
        <fgColor rgb="FF00B050"/>
        <bgColor indexed="64"/>
      </patternFill>
    </fill>
    <fill>
      <patternFill patternType="solid">
        <fgColor rgb="FF6699FF"/>
        <bgColor indexed="64"/>
      </patternFill>
    </fill>
    <fill>
      <patternFill patternType="solid">
        <fgColor theme="4" tint="0.59996337778862885"/>
        <bgColor indexed="64"/>
      </patternFill>
    </fill>
    <fill>
      <patternFill patternType="solid">
        <fgColor rgb="FFFF5050"/>
        <bgColor indexed="64"/>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4" tint="0.79998168889431442"/>
        <bgColor indexed="64"/>
      </patternFill>
    </fill>
    <fill>
      <patternFill patternType="solid">
        <fgColor theme="7"/>
        <bgColor indexed="64"/>
      </patternFill>
    </fill>
    <fill>
      <patternFill patternType="solid">
        <fgColor theme="0" tint="-4.9989318521683403E-2"/>
        <bgColor indexed="64"/>
      </patternFill>
    </fill>
  </fills>
  <borders count="2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right style="medium">
        <color rgb="FFFFFFFF"/>
      </right>
      <top/>
      <bottom style="medium">
        <color rgb="FFFFFFFF"/>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thick">
        <color theme="0"/>
      </left>
      <right style="thick">
        <color theme="0"/>
      </right>
      <top style="thick">
        <color theme="0"/>
      </top>
      <bottom style="thick">
        <color theme="0"/>
      </bottom>
      <diagonal/>
    </border>
    <border>
      <left/>
      <right/>
      <top/>
      <bottom style="thin">
        <color theme="7"/>
      </bottom>
      <diagonal/>
    </border>
    <border>
      <left/>
      <right style="thin">
        <color indexed="64"/>
      </right>
      <top style="thin">
        <color indexed="64"/>
      </top>
      <bottom style="thin">
        <color indexed="64"/>
      </bottom>
      <diagonal/>
    </border>
  </borders>
  <cellStyleXfs count="66">
    <xf numFmtId="0" fontId="0" fillId="0" borderId="0"/>
    <xf numFmtId="0" fontId="3" fillId="0" borderId="0" applyNumberFormat="0" applyFill="0" applyBorder="0" applyAlignment="0" applyProtection="0"/>
    <xf numFmtId="0" fontId="4" fillId="0" borderId="0"/>
    <xf numFmtId="0" fontId="37" fillId="0" borderId="0"/>
    <xf numFmtId="0" fontId="38" fillId="0" borderId="0" applyNumberFormat="0" applyAlignment="0" applyProtection="0"/>
    <xf numFmtId="165" fontId="38" fillId="0" borderId="0" applyFont="0" applyFill="0" applyBorder="0" applyAlignment="0" applyProtection="0"/>
    <xf numFmtId="0" fontId="39" fillId="23" borderId="0" applyNumberFormat="0" applyBorder="0" applyAlignment="0" applyProtection="0"/>
    <xf numFmtId="0" fontId="39" fillId="19" borderId="0" applyNumberFormat="0" applyBorder="0" applyAlignment="0" applyProtection="0"/>
    <xf numFmtId="0" fontId="35" fillId="24" borderId="0" applyNumberFormat="0" applyFont="0" applyBorder="0" applyAlignment="0" applyProtection="0"/>
    <xf numFmtId="0" fontId="39" fillId="22" borderId="0" applyNumberFormat="0" applyBorder="0" applyAlignment="0" applyProtection="0"/>
    <xf numFmtId="0" fontId="38" fillId="4" borderId="0" applyNumberFormat="0" applyBorder="0" applyAlignment="0" applyProtection="0"/>
    <xf numFmtId="0" fontId="38" fillId="21" borderId="0" applyNumberFormat="0" applyBorder="0" applyAlignment="0" applyProtection="0"/>
    <xf numFmtId="0" fontId="39" fillId="25" borderId="0" applyNumberFormat="0" applyBorder="0" applyAlignment="0" applyProtection="0"/>
    <xf numFmtId="0" fontId="40" fillId="20" borderId="0" applyNumberFormat="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36" fillId="0" borderId="0"/>
    <xf numFmtId="0" fontId="35" fillId="0" borderId="0"/>
    <xf numFmtId="0" fontId="9" fillId="0" borderId="0"/>
    <xf numFmtId="0" fontId="35" fillId="0" borderId="0"/>
    <xf numFmtId="164" fontId="35" fillId="0" borderId="0" applyFont="0" applyFill="0" applyBorder="0" applyAlignment="0" applyProtection="0"/>
    <xf numFmtId="164" fontId="35" fillId="0" borderId="0" applyFont="0" applyFill="0" applyBorder="0" applyAlignment="0" applyProtection="0"/>
    <xf numFmtId="0" fontId="37" fillId="0" borderId="0"/>
    <xf numFmtId="169" fontId="35" fillId="0" borderId="0" applyFont="0" applyFill="0" applyBorder="0" applyAlignment="0" applyProtection="0"/>
    <xf numFmtId="0" fontId="41" fillId="0" borderId="0" applyNumberFormat="0" applyFill="0" applyBorder="0" applyProtection="0">
      <alignment vertical="center"/>
    </xf>
    <xf numFmtId="0" fontId="41" fillId="0" borderId="0" applyNumberFormat="0" applyFill="0" applyBorder="0" applyAlignment="0" applyProtection="0"/>
    <xf numFmtId="0" fontId="42" fillId="0" borderId="0" applyNumberFormat="0" applyFill="0" applyBorder="0" applyProtection="0">
      <alignment horizontal="center" vertical="center"/>
    </xf>
    <xf numFmtId="0" fontId="43" fillId="0" borderId="0" applyNumberFormat="0" applyFill="0" applyBorder="0" applyProtection="0">
      <alignment vertical="center"/>
    </xf>
    <xf numFmtId="0" fontId="44" fillId="26" borderId="18" applyNumberFormat="0" applyProtection="0">
      <alignment horizontal="left" vertical="center"/>
    </xf>
    <xf numFmtId="1" fontId="45" fillId="26" borderId="18">
      <alignment horizontal="center" vertical="center"/>
    </xf>
    <xf numFmtId="0" fontId="42" fillId="27" borderId="19" applyNumberFormat="0" applyFont="0" applyAlignment="0">
      <alignment horizontal="center"/>
    </xf>
    <xf numFmtId="0" fontId="46" fillId="0" borderId="0" applyNumberFormat="0" applyFill="0" applyBorder="0" applyProtection="0">
      <alignment horizontal="left" vertical="center"/>
    </xf>
    <xf numFmtId="0" fontId="42" fillId="28" borderId="20" applyNumberFormat="0" applyFont="0" applyAlignment="0">
      <alignment horizontal="center"/>
    </xf>
    <xf numFmtId="0" fontId="42" fillId="29" borderId="20" applyNumberFormat="0" applyFont="0" applyAlignment="0">
      <alignment horizontal="center"/>
    </xf>
    <xf numFmtId="0" fontId="42" fillId="30" borderId="20" applyNumberFormat="0" applyFont="0" applyAlignment="0">
      <alignment horizontal="center"/>
    </xf>
    <xf numFmtId="0" fontId="42" fillId="2" borderId="20" applyNumberFormat="0" applyFont="0" applyAlignment="0">
      <alignment horizontal="center"/>
    </xf>
    <xf numFmtId="0" fontId="47" fillId="0" borderId="0" applyFill="0" applyProtection="0">
      <alignment vertical="center"/>
    </xf>
    <xf numFmtId="0" fontId="47" fillId="0" borderId="0" applyFill="0" applyProtection="0">
      <alignment horizontal="center" vertical="center" wrapText="1"/>
    </xf>
    <xf numFmtId="0" fontId="47" fillId="0" borderId="0" applyFill="0" applyProtection="0">
      <alignment horizontal="left"/>
    </xf>
    <xf numFmtId="0" fontId="47" fillId="0" borderId="0" applyFill="0" applyBorder="0" applyProtection="0">
      <alignment horizontal="center" wrapText="1"/>
    </xf>
    <xf numFmtId="3" fontId="47" fillId="0" borderId="21" applyFill="0" applyProtection="0">
      <alignment horizontal="center"/>
    </xf>
    <xf numFmtId="0" fontId="48" fillId="0" borderId="0" applyFill="0" applyBorder="0" applyProtection="0">
      <alignment horizontal="left" wrapText="1"/>
    </xf>
    <xf numFmtId="9" fontId="49" fillId="0" borderId="0" applyFill="0" applyBorder="0" applyProtection="0">
      <alignment horizontal="center" vertical="center"/>
    </xf>
    <xf numFmtId="165" fontId="35" fillId="0" borderId="0" applyFont="0" applyFill="0" applyBorder="0" applyAlignment="0" applyProtection="0"/>
    <xf numFmtId="0" fontId="35" fillId="0" borderId="0"/>
    <xf numFmtId="0" fontId="37" fillId="0" borderId="0"/>
    <xf numFmtId="0" fontId="9" fillId="0" borderId="0"/>
    <xf numFmtId="0" fontId="9" fillId="0" borderId="0"/>
    <xf numFmtId="9"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0" fontId="50" fillId="0" borderId="0"/>
    <xf numFmtId="0" fontId="50" fillId="0" borderId="0"/>
    <xf numFmtId="165" fontId="38"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0" fontId="50" fillId="0" borderId="0"/>
    <xf numFmtId="0" fontId="51" fillId="0" borderId="0"/>
    <xf numFmtId="0" fontId="3" fillId="0" borderId="0" applyNumberFormat="0" applyFill="0" applyBorder="0" applyAlignment="0" applyProtection="0"/>
    <xf numFmtId="0" fontId="59" fillId="0" borderId="0" applyNumberFormat="0" applyFill="0" applyBorder="0" applyAlignment="0" applyProtection="0"/>
  </cellStyleXfs>
  <cellXfs count="260">
    <xf numFmtId="0" fontId="0" fillId="0" borderId="0" xfId="0"/>
    <xf numFmtId="15" fontId="0" fillId="0" borderId="0" xfId="0" applyNumberForma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5" fillId="0" borderId="0" xfId="0" applyFont="1" applyAlignment="1">
      <alignment horizontal="left" vertical="center" wrapText="1"/>
    </xf>
    <xf numFmtId="0" fontId="6" fillId="0" borderId="0" xfId="0" applyFont="1" applyAlignment="1">
      <alignment horizontal="left" vertical="center"/>
    </xf>
    <xf numFmtId="14" fontId="0" fillId="0" borderId="0" xfId="0" applyNumberFormat="1" applyAlignment="1">
      <alignment horizontal="center" vertical="center"/>
    </xf>
    <xf numFmtId="0" fontId="0" fillId="0" borderId="0" xfId="0" applyAlignment="1">
      <alignment horizontal="left"/>
    </xf>
    <xf numFmtId="0" fontId="0" fillId="0" borderId="0" xfId="0" applyAlignment="1">
      <alignment horizontal="center"/>
    </xf>
    <xf numFmtId="15" fontId="0" fillId="0" borderId="0" xfId="0" applyNumberFormat="1" applyAlignment="1">
      <alignment horizontal="center" vertical="center"/>
    </xf>
    <xf numFmtId="15" fontId="5" fillId="0" borderId="0" xfId="0" applyNumberFormat="1" applyFont="1" applyAlignment="1">
      <alignment horizontal="center" vertical="center"/>
    </xf>
    <xf numFmtId="166" fontId="0" fillId="0" borderId="0" xfId="0" applyNumberFormat="1" applyAlignment="1">
      <alignment horizontal="left" vertical="center"/>
    </xf>
    <xf numFmtId="0" fontId="2" fillId="7" borderId="4" xfId="0" applyFont="1" applyFill="1" applyBorder="1" applyAlignment="1">
      <alignment horizontal="center" vertical="top" wrapText="1"/>
    </xf>
    <xf numFmtId="0" fontId="8" fillId="5" borderId="6" xfId="0" applyFont="1" applyFill="1" applyBorder="1" applyAlignment="1">
      <alignment horizontal="center" vertical="center"/>
    </xf>
    <xf numFmtId="0" fontId="9" fillId="0" borderId="7" xfId="0" applyFont="1" applyBorder="1" applyAlignment="1">
      <alignment vertical="center"/>
    </xf>
    <xf numFmtId="0" fontId="0" fillId="0" borderId="8" xfId="0" applyBorder="1" applyAlignment="1">
      <alignment vertical="center" wrapText="1"/>
    </xf>
    <xf numFmtId="0" fontId="0" fillId="0" borderId="9" xfId="0" applyBorder="1" applyAlignment="1">
      <alignment vertical="center" wrapText="1"/>
    </xf>
    <xf numFmtId="0" fontId="8" fillId="5" borderId="5" xfId="0" applyFont="1" applyFill="1" applyBorder="1" applyAlignment="1">
      <alignment horizontal="center" vertical="center"/>
    </xf>
    <xf numFmtId="0" fontId="9" fillId="0" borderId="8" xfId="0" applyFont="1" applyBorder="1" applyAlignment="1">
      <alignment vertical="center"/>
    </xf>
    <xf numFmtId="0" fontId="9" fillId="0" borderId="9" xfId="0" applyFont="1" applyBorder="1" applyAlignment="1">
      <alignment vertical="center"/>
    </xf>
    <xf numFmtId="0" fontId="8" fillId="5" borderId="10" xfId="0" applyFont="1" applyFill="1" applyBorder="1" applyAlignment="1">
      <alignment horizontal="center" vertical="center"/>
    </xf>
    <xf numFmtId="0" fontId="9" fillId="10" borderId="7" xfId="0" applyFont="1" applyFill="1" applyBorder="1" applyAlignment="1">
      <alignment vertical="center" wrapText="1"/>
    </xf>
    <xf numFmtId="15" fontId="0" fillId="0" borderId="0" xfId="0" applyNumberFormat="1" applyAlignment="1">
      <alignment horizontal="left" vertical="center" wrapText="1"/>
    </xf>
    <xf numFmtId="14" fontId="0" fillId="0" borderId="0" xfId="0" applyNumberFormat="1" applyAlignment="1">
      <alignment horizontal="left" vertical="center" wrapText="1"/>
    </xf>
    <xf numFmtId="0" fontId="3" fillId="0" borderId="0" xfId="1"/>
    <xf numFmtId="0" fontId="3" fillId="0" borderId="0" xfId="1" applyAlignment="1">
      <alignment vertical="center"/>
    </xf>
    <xf numFmtId="0" fontId="3" fillId="0" borderId="0" xfId="1" applyAlignment="1">
      <alignment horizontal="left" vertical="center"/>
    </xf>
    <xf numFmtId="0" fontId="3" fillId="0" borderId="0" xfId="1" applyAlignment="1">
      <alignment horizontal="left"/>
    </xf>
    <xf numFmtId="0" fontId="3" fillId="0" borderId="0" xfId="1" applyFill="1" applyBorder="1" applyAlignment="1">
      <alignment horizontal="left"/>
    </xf>
    <xf numFmtId="166" fontId="5" fillId="0" borderId="0" xfId="0" applyNumberFormat="1" applyFont="1" applyAlignment="1">
      <alignment horizontal="left" vertical="center"/>
    </xf>
    <xf numFmtId="167" fontId="0" fillId="0" borderId="0" xfId="0" applyNumberFormat="1" applyAlignment="1">
      <alignment vertical="center"/>
    </xf>
    <xf numFmtId="14" fontId="0" fillId="0" borderId="0" xfId="0" applyNumberFormat="1"/>
    <xf numFmtId="0" fontId="3" fillId="0" borderId="0" xfId="1" applyBorder="1" applyAlignment="1">
      <alignment horizontal="left" vertical="center"/>
    </xf>
    <xf numFmtId="0" fontId="2" fillId="2" borderId="1" xfId="0" applyFont="1" applyFill="1" applyBorder="1" applyAlignment="1">
      <alignment horizontal="left" vertical="top" wrapText="1"/>
    </xf>
    <xf numFmtId="15" fontId="0" fillId="0" borderId="0" xfId="0" applyNumberFormat="1"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xf numFmtId="0" fontId="2" fillId="3" borderId="1" xfId="0" applyFont="1" applyFill="1" applyBorder="1" applyAlignment="1">
      <alignment horizontal="left" vertical="top" wrapText="1"/>
    </xf>
    <xf numFmtId="0" fontId="0" fillId="4" borderId="2" xfId="0" applyFill="1" applyBorder="1" applyAlignment="1">
      <alignment horizontal="left" vertical="top"/>
    </xf>
    <xf numFmtId="0" fontId="0" fillId="0" borderId="2" xfId="0" applyBorder="1" applyAlignment="1">
      <alignment horizontal="left" vertical="top" wrapText="1"/>
    </xf>
    <xf numFmtId="0" fontId="2" fillId="2" borderId="1" xfId="0" applyFont="1" applyFill="1" applyBorder="1" applyAlignment="1">
      <alignment horizontal="left" vertical="center" wrapText="1"/>
    </xf>
    <xf numFmtId="0" fontId="6" fillId="0" borderId="0" xfId="0" applyFont="1" applyAlignment="1">
      <alignment horizontal="left" vertical="center" wrapText="1"/>
    </xf>
    <xf numFmtId="166" fontId="0" fillId="8" borderId="0" xfId="0" applyNumberFormat="1" applyFill="1" applyAlignment="1">
      <alignment horizontal="left" vertical="center"/>
    </xf>
    <xf numFmtId="0" fontId="2" fillId="12" borderId="1" xfId="0" applyFont="1" applyFill="1" applyBorder="1" applyAlignment="1">
      <alignment horizontal="left" vertical="center" wrapText="1"/>
    </xf>
    <xf numFmtId="0" fontId="17" fillId="0" borderId="0" xfId="1" applyFont="1" applyAlignment="1">
      <alignment horizontal="left" vertical="center"/>
    </xf>
    <xf numFmtId="0" fontId="0" fillId="0" borderId="0" xfId="0" applyAlignment="1">
      <alignment wrapText="1"/>
    </xf>
    <xf numFmtId="0" fontId="0" fillId="0" borderId="0" xfId="0" applyAlignment="1">
      <alignment horizontal="center" vertical="center" wrapText="1"/>
    </xf>
    <xf numFmtId="0" fontId="0" fillId="13" borderId="0" xfId="0" applyFill="1" applyAlignment="1">
      <alignment horizontal="left" vertical="center" wrapText="1"/>
    </xf>
    <xf numFmtId="0" fontId="21" fillId="0" borderId="0" xfId="0" applyFont="1" applyAlignment="1">
      <alignment horizontal="center" vertical="center"/>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6" fillId="2" borderId="1" xfId="0" applyFont="1" applyFill="1" applyBorder="1" applyAlignment="1">
      <alignment horizontal="left" vertical="center" wrapText="1"/>
    </xf>
    <xf numFmtId="0" fontId="26" fillId="0" borderId="0" xfId="0" applyFont="1" applyAlignment="1">
      <alignment vertical="center"/>
    </xf>
    <xf numFmtId="0" fontId="0" fillId="2" borderId="0" xfId="0" applyFill="1" applyAlignment="1">
      <alignment horizontal="left" vertical="center" wrapText="1"/>
    </xf>
    <xf numFmtId="0" fontId="6" fillId="0" borderId="0" xfId="0" applyFont="1" applyAlignment="1">
      <alignment wrapText="1"/>
    </xf>
    <xf numFmtId="166" fontId="0" fillId="15" borderId="11" xfId="0" applyNumberFormat="1" applyFill="1" applyBorder="1" applyAlignment="1">
      <alignment horizontal="left" vertical="center"/>
    </xf>
    <xf numFmtId="0" fontId="0" fillId="15" borderId="11" xfId="0" applyFill="1" applyBorder="1" applyAlignment="1">
      <alignment horizontal="left" vertical="center" wrapText="1"/>
    </xf>
    <xf numFmtId="0" fontId="6" fillId="15" borderId="11" xfId="0" applyFont="1" applyFill="1" applyBorder="1" applyAlignment="1">
      <alignment horizontal="left" vertical="center" wrapText="1"/>
    </xf>
    <xf numFmtId="0" fontId="3" fillId="15" borderId="11" xfId="1" applyFill="1" applyBorder="1"/>
    <xf numFmtId="0" fontId="0" fillId="15" borderId="11" xfId="0" applyFill="1" applyBorder="1" applyAlignment="1">
      <alignment horizontal="center"/>
    </xf>
    <xf numFmtId="15" fontId="0" fillId="15" borderId="11" xfId="0" applyNumberFormat="1" applyFill="1" applyBorder="1" applyAlignment="1">
      <alignment horizontal="left" vertical="center"/>
    </xf>
    <xf numFmtId="0" fontId="0" fillId="15" borderId="11" xfId="0" applyFill="1" applyBorder="1" applyAlignment="1">
      <alignment horizontal="center" vertical="center"/>
    </xf>
    <xf numFmtId="0" fontId="3" fillId="15" borderId="11" xfId="1" applyFill="1" applyBorder="1" applyAlignment="1">
      <alignment horizontal="left" vertical="center"/>
    </xf>
    <xf numFmtId="0" fontId="0" fillId="15" borderId="11" xfId="0" applyFill="1" applyBorder="1" applyAlignment="1">
      <alignment horizontal="left" vertical="center"/>
    </xf>
    <xf numFmtId="0" fontId="0" fillId="0" borderId="11" xfId="0" applyBorder="1" applyAlignment="1">
      <alignment horizontal="left" vertical="center" wrapText="1"/>
    </xf>
    <xf numFmtId="166" fontId="0" fillId="7" borderId="0" xfId="0" applyNumberFormat="1" applyFill="1" applyAlignment="1">
      <alignment horizontal="left" vertical="center"/>
    </xf>
    <xf numFmtId="0" fontId="2" fillId="2" borderId="1" xfId="0" applyFont="1" applyFill="1" applyBorder="1" applyAlignment="1">
      <alignment horizontal="left" vertical="center"/>
    </xf>
    <xf numFmtId="0" fontId="16" fillId="11" borderId="1" xfId="0" applyFont="1" applyFill="1" applyBorder="1" applyAlignment="1">
      <alignment horizontal="left" vertical="center" wrapText="1"/>
    </xf>
    <xf numFmtId="15" fontId="2" fillId="0" borderId="1" xfId="0" applyNumberFormat="1" applyFont="1" applyBorder="1" applyAlignment="1">
      <alignment horizontal="left" vertical="top" wrapText="1"/>
    </xf>
    <xf numFmtId="166" fontId="0" fillId="0" borderId="11" xfId="0" applyNumberFormat="1" applyBorder="1" applyAlignment="1">
      <alignment horizontal="left" vertical="center"/>
    </xf>
    <xf numFmtId="0" fontId="12" fillId="0" borderId="0" xfId="1" applyFont="1" applyFill="1" applyBorder="1" applyAlignment="1">
      <alignment horizontal="left" vertical="center"/>
    </xf>
    <xf numFmtId="168" fontId="0" fillId="0" borderId="0" xfId="0" applyNumberFormat="1"/>
    <xf numFmtId="0" fontId="2" fillId="3" borderId="1" xfId="0" applyFont="1" applyFill="1" applyBorder="1" applyAlignment="1">
      <alignment vertical="top" wrapText="1"/>
    </xf>
    <xf numFmtId="0" fontId="0" fillId="0" borderId="0" xfId="0" applyAlignment="1">
      <alignment vertical="top" wrapText="1"/>
    </xf>
    <xf numFmtId="14" fontId="0" fillId="0" borderId="0" xfId="0" applyNumberFormat="1" applyAlignment="1">
      <alignment vertical="center"/>
    </xf>
    <xf numFmtId="0" fontId="3" fillId="0" borderId="0" xfId="1" applyBorder="1" applyAlignment="1">
      <alignment vertical="center"/>
    </xf>
    <xf numFmtId="15" fontId="0" fillId="0" borderId="0" xfId="0" applyNumberFormat="1" applyAlignment="1">
      <alignment horizontal="center" vertical="center" wrapText="1"/>
    </xf>
    <xf numFmtId="0" fontId="3" fillId="0" borderId="4" xfId="1" applyBorder="1" applyAlignment="1">
      <alignment horizontal="left" vertical="center"/>
    </xf>
    <xf numFmtId="166" fontId="0" fillId="15" borderId="0" xfId="0" applyNumberFormat="1" applyFill="1" applyAlignment="1">
      <alignment horizontal="left" vertical="center"/>
    </xf>
    <xf numFmtId="0" fontId="18" fillId="0" borderId="0" xfId="1" applyFont="1" applyAlignment="1">
      <alignment horizontal="left" vertical="center"/>
    </xf>
    <xf numFmtId="15" fontId="1" fillId="0" borderId="0" xfId="0" applyNumberFormat="1" applyFont="1" applyAlignment="1">
      <alignment horizontal="left"/>
    </xf>
    <xf numFmtId="0" fontId="6" fillId="8" borderId="1" xfId="0" applyFont="1" applyFill="1" applyBorder="1" applyAlignment="1">
      <alignment horizontal="center" vertical="center" wrapText="1"/>
    </xf>
    <xf numFmtId="0" fontId="1" fillId="0" borderId="0" xfId="0" applyFont="1" applyAlignment="1">
      <alignment horizontal="left" vertical="center" wrapText="1"/>
    </xf>
    <xf numFmtId="14" fontId="0" fillId="0" borderId="0" xfId="0" applyNumberFormat="1" applyAlignment="1">
      <alignment horizontal="left" vertical="center"/>
    </xf>
    <xf numFmtId="0" fontId="0" fillId="7" borderId="0" xfId="0" applyFill="1" applyAlignment="1">
      <alignment horizontal="left" vertical="center" wrapText="1"/>
    </xf>
    <xf numFmtId="0" fontId="5" fillId="0" borderId="0" xfId="0" applyFont="1"/>
    <xf numFmtId="15" fontId="5" fillId="0" borderId="0" xfId="0" applyNumberFormat="1" applyFont="1" applyAlignment="1">
      <alignment horizontal="left" vertical="center"/>
    </xf>
    <xf numFmtId="14" fontId="0" fillId="6" borderId="0" xfId="0" applyNumberFormat="1" applyFill="1" applyAlignment="1">
      <alignment horizontal="left" vertical="center"/>
    </xf>
    <xf numFmtId="0" fontId="13" fillId="0" borderId="0" xfId="0" applyFont="1" applyAlignment="1">
      <alignment horizontal="left"/>
    </xf>
    <xf numFmtId="0" fontId="14" fillId="0" borderId="0" xfId="1" applyFont="1" applyFill="1" applyBorder="1" applyAlignment="1">
      <alignment horizontal="left"/>
    </xf>
    <xf numFmtId="0" fontId="3" fillId="6" borderId="0" xfId="1" applyFill="1" applyBorder="1" applyAlignment="1">
      <alignment horizontal="left" vertical="center"/>
    </xf>
    <xf numFmtId="0" fontId="15" fillId="0" borderId="0" xfId="1" applyFont="1" applyAlignment="1">
      <alignment horizontal="left"/>
    </xf>
    <xf numFmtId="0" fontId="0" fillId="7" borderId="0" xfId="0" applyFill="1" applyAlignment="1">
      <alignment horizontal="center" vertical="center"/>
    </xf>
    <xf numFmtId="0" fontId="3" fillId="0" borderId="0" xfId="1" applyFill="1"/>
    <xf numFmtId="0" fontId="1" fillId="0" borderId="0" xfId="0" applyFont="1" applyAlignment="1">
      <alignment horizontal="center" vertical="center"/>
    </xf>
    <xf numFmtId="0" fontId="0" fillId="0" borderId="0" xfId="0" applyAlignment="1">
      <alignment horizontal="center" vertical="top"/>
    </xf>
    <xf numFmtId="0" fontId="3" fillId="0" borderId="0" xfId="1" applyAlignment="1">
      <alignment horizontal="left" vertical="top"/>
    </xf>
    <xf numFmtId="14" fontId="0" fillId="0" borderId="0" xfId="0" applyNumberFormat="1" applyAlignment="1">
      <alignment horizontal="left" vertical="top" wrapText="1"/>
    </xf>
    <xf numFmtId="0" fontId="3" fillId="0" borderId="0" xfId="1" applyBorder="1"/>
    <xf numFmtId="0" fontId="7" fillId="0" borderId="0" xfId="0" applyFont="1" applyAlignment="1">
      <alignment wrapText="1"/>
    </xf>
    <xf numFmtId="0" fontId="0" fillId="8" borderId="0" xfId="0" applyFill="1" applyAlignment="1">
      <alignment horizontal="center" vertical="center"/>
    </xf>
    <xf numFmtId="15" fontId="0" fillId="8" borderId="0" xfId="0" applyNumberFormat="1" applyFill="1" applyAlignment="1">
      <alignment horizontal="left" vertical="center"/>
    </xf>
    <xf numFmtId="0" fontId="0" fillId="8" borderId="0" xfId="0" applyFill="1" applyAlignment="1">
      <alignment horizontal="left" vertical="center" wrapText="1"/>
    </xf>
    <xf numFmtId="0" fontId="17" fillId="0" borderId="0" xfId="1" applyFont="1" applyAlignment="1">
      <alignment horizontal="left"/>
    </xf>
    <xf numFmtId="0" fontId="17" fillId="0" borderId="0" xfId="1" applyFont="1" applyAlignment="1">
      <alignment horizontal="left" vertical="center" wrapText="1"/>
    </xf>
    <xf numFmtId="0" fontId="3" fillId="0" borderId="0" xfId="1" applyAlignment="1">
      <alignment wrapText="1"/>
    </xf>
    <xf numFmtId="0" fontId="19" fillId="0" borderId="0" xfId="0" applyFont="1" applyAlignment="1">
      <alignment horizontal="center" vertical="center"/>
    </xf>
    <xf numFmtId="0" fontId="3" fillId="0" borderId="0" xfId="1" applyAlignment="1">
      <alignment horizontal="center" vertical="center"/>
    </xf>
    <xf numFmtId="0" fontId="3" fillId="0" borderId="0" xfId="1" applyBorder="1" applyAlignment="1">
      <alignment horizontal="left"/>
    </xf>
    <xf numFmtId="0" fontId="3" fillId="0" borderId="0" xfId="1" applyAlignment="1">
      <alignment vertical="center" wrapText="1"/>
    </xf>
    <xf numFmtId="0" fontId="17" fillId="0" borderId="0" xfId="1" applyFont="1" applyBorder="1" applyAlignment="1">
      <alignment horizontal="left" vertical="center"/>
    </xf>
    <xf numFmtId="0" fontId="0" fillId="14" borderId="0" xfId="0" applyFill="1" applyAlignment="1">
      <alignment horizontal="left" vertical="center" wrapText="1"/>
    </xf>
    <xf numFmtId="0" fontId="6" fillId="0" borderId="1" xfId="0" applyFont="1" applyBorder="1" applyAlignment="1">
      <alignment horizontal="left" vertical="center"/>
    </xf>
    <xf numFmtId="0" fontId="6" fillId="9" borderId="0" xfId="0" applyFont="1" applyFill="1" applyAlignment="1">
      <alignment horizontal="left" vertical="center"/>
    </xf>
    <xf numFmtId="0" fontId="6" fillId="9" borderId="0" xfId="0" applyFont="1" applyFill="1" applyAlignment="1">
      <alignment horizontal="left" vertical="center" wrapText="1"/>
    </xf>
    <xf numFmtId="0" fontId="23" fillId="0" borderId="0" xfId="0" applyFont="1" applyAlignment="1">
      <alignment horizontal="left" vertical="center"/>
    </xf>
    <xf numFmtId="0" fontId="24" fillId="0" borderId="0" xfId="0" applyFont="1" applyAlignment="1">
      <alignment horizontal="left" vertical="center"/>
    </xf>
    <xf numFmtId="0" fontId="6" fillId="8" borderId="0" xfId="0" applyFont="1" applyFill="1" applyAlignment="1">
      <alignment horizontal="left" vertical="center"/>
    </xf>
    <xf numFmtId="0" fontId="6" fillId="0" borderId="0" xfId="0" applyFont="1" applyAlignment="1">
      <alignment horizontal="left"/>
    </xf>
    <xf numFmtId="0" fontId="6" fillId="0" borderId="0" xfId="0" applyFont="1" applyAlignment="1">
      <alignment horizontal="left" vertical="top"/>
    </xf>
    <xf numFmtId="0" fontId="6" fillId="0" borderId="0" xfId="0" applyFont="1" applyAlignment="1">
      <alignment vertical="center"/>
    </xf>
    <xf numFmtId="0" fontId="3" fillId="0" borderId="0" xfId="1" applyAlignment="1">
      <alignment horizontal="left" vertical="center" wrapText="1"/>
    </xf>
    <xf numFmtId="0" fontId="6" fillId="0" borderId="0" xfId="0" applyFont="1" applyAlignment="1">
      <alignment vertical="center" wrapText="1"/>
    </xf>
    <xf numFmtId="0" fontId="3" fillId="0" borderId="0" xfId="1" applyAlignment="1">
      <alignment horizontal="left" wrapText="1"/>
    </xf>
    <xf numFmtId="0" fontId="5" fillId="0" borderId="0" xfId="0" applyFont="1" applyAlignment="1">
      <alignment horizontal="left" vertical="center"/>
    </xf>
    <xf numFmtId="0" fontId="6" fillId="7" borderId="0" xfId="0" applyFont="1" applyFill="1" applyAlignment="1">
      <alignment horizontal="left" vertical="center"/>
    </xf>
    <xf numFmtId="0" fontId="6" fillId="7" borderId="0" xfId="0" applyFont="1" applyFill="1" applyAlignment="1">
      <alignment horizontal="left" vertical="center" wrapText="1"/>
    </xf>
    <xf numFmtId="15" fontId="0" fillId="7" borderId="0" xfId="0" applyNumberFormat="1" applyFill="1" applyAlignment="1">
      <alignment horizontal="left" vertical="center"/>
    </xf>
    <xf numFmtId="0" fontId="17" fillId="7" borderId="0" xfId="1" applyFont="1" applyFill="1" applyAlignment="1">
      <alignment horizontal="left" vertical="center"/>
    </xf>
    <xf numFmtId="0" fontId="0" fillId="7" borderId="0" xfId="0" applyFill="1" applyAlignment="1">
      <alignment horizontal="left" vertical="center"/>
    </xf>
    <xf numFmtId="0" fontId="0" fillId="16" borderId="0" xfId="0" applyFill="1" applyAlignment="1">
      <alignment horizontal="left" vertical="center" wrapText="1"/>
    </xf>
    <xf numFmtId="0" fontId="2" fillId="0" borderId="0" xfId="0" applyFont="1"/>
    <xf numFmtId="15" fontId="0" fillId="7" borderId="0" xfId="0" applyNumberFormat="1" applyFill="1" applyAlignment="1">
      <alignment horizontal="left" vertical="center" wrapText="1"/>
    </xf>
    <xf numFmtId="15" fontId="0" fillId="0" borderId="11" xfId="0" applyNumberFormat="1" applyBorder="1" applyAlignment="1">
      <alignment horizontal="left" vertical="center"/>
    </xf>
    <xf numFmtId="0" fontId="13" fillId="0" borderId="0" xfId="1" applyFont="1" applyFill="1" applyBorder="1" applyAlignment="1">
      <alignment horizontal="left" vertical="center"/>
    </xf>
    <xf numFmtId="0" fontId="3" fillId="0" borderId="0" xfId="1" applyFill="1" applyAlignment="1">
      <alignment horizontal="left" vertical="center"/>
    </xf>
    <xf numFmtId="0" fontId="17" fillId="0" borderId="0" xfId="1" applyFont="1" applyFill="1" applyAlignment="1">
      <alignment horizontal="left" vertical="center"/>
    </xf>
    <xf numFmtId="0" fontId="0" fillId="0" borderId="0" xfId="0" applyAlignment="1">
      <alignment vertical="center" wrapText="1"/>
    </xf>
    <xf numFmtId="0" fontId="3" fillId="0" borderId="11" xfId="1" applyBorder="1" applyAlignment="1">
      <alignment horizontal="left" vertical="center"/>
    </xf>
    <xf numFmtId="0" fontId="6" fillId="15" borderId="0" xfId="0" applyFont="1" applyFill="1" applyAlignment="1">
      <alignment horizontal="left" vertical="center"/>
    </xf>
    <xf numFmtId="0" fontId="6" fillId="0" borderId="11" xfId="0" applyFont="1" applyBorder="1" applyAlignment="1">
      <alignment horizontal="left" vertical="center"/>
    </xf>
    <xf numFmtId="0" fontId="6" fillId="15" borderId="0" xfId="0" applyFont="1" applyFill="1" applyAlignment="1">
      <alignment horizontal="left" vertical="center" wrapText="1"/>
    </xf>
    <xf numFmtId="15" fontId="0" fillId="15" borderId="0" xfId="0" applyNumberFormat="1" applyFill="1" applyAlignment="1">
      <alignment horizontal="left" vertical="center"/>
    </xf>
    <xf numFmtId="0" fontId="0" fillId="15" borderId="0" xfId="0" applyFill="1" applyAlignment="1">
      <alignment horizontal="center" vertical="center"/>
    </xf>
    <xf numFmtId="0" fontId="0" fillId="0" borderId="11" xfId="0" applyBorder="1" applyAlignment="1">
      <alignment horizontal="center" vertical="center"/>
    </xf>
    <xf numFmtId="0" fontId="0" fillId="15" borderId="0" xfId="0" applyFill="1" applyAlignment="1">
      <alignment horizontal="left" vertical="center" wrapText="1"/>
    </xf>
    <xf numFmtId="0" fontId="0" fillId="15" borderId="0" xfId="0" applyFill="1" applyAlignment="1">
      <alignment horizontal="left" vertical="center"/>
    </xf>
    <xf numFmtId="0" fontId="0" fillId="0" borderId="11" xfId="0" applyBorder="1" applyAlignment="1">
      <alignment horizontal="left" vertical="center"/>
    </xf>
    <xf numFmtId="0" fontId="21" fillId="15" borderId="0" xfId="0" applyFont="1" applyFill="1" applyAlignment="1">
      <alignment horizontal="left" vertical="center" wrapText="1"/>
    </xf>
    <xf numFmtId="0" fontId="0" fillId="0" borderId="12" xfId="0" applyBorder="1" applyAlignment="1">
      <alignment horizontal="left" vertical="center" wrapText="1"/>
    </xf>
    <xf numFmtId="0" fontId="3" fillId="7" borderId="0" xfId="1" applyFill="1" applyAlignment="1">
      <alignment horizontal="left" vertical="center"/>
    </xf>
    <xf numFmtId="0" fontId="18" fillId="0" borderId="0" xfId="1" applyFont="1" applyBorder="1" applyAlignment="1">
      <alignment horizontal="left" vertical="center"/>
    </xf>
    <xf numFmtId="0" fontId="20" fillId="0" borderId="0" xfId="1" applyFont="1" applyFill="1" applyBorder="1" applyAlignment="1">
      <alignment horizontal="left" vertical="center"/>
    </xf>
    <xf numFmtId="0" fontId="3" fillId="0" borderId="1" xfId="1" applyBorder="1" applyAlignment="1">
      <alignment horizontal="left" vertical="center"/>
    </xf>
    <xf numFmtId="0" fontId="3" fillId="7" borderId="0" xfId="1" applyFill="1" applyAlignment="1">
      <alignment vertical="center"/>
    </xf>
    <xf numFmtId="0" fontId="3" fillId="0" borderId="4" xfId="1" applyBorder="1"/>
    <xf numFmtId="0" fontId="1" fillId="0" borderId="0" xfId="0" applyFont="1" applyAlignment="1">
      <alignment horizontal="left" vertical="center"/>
    </xf>
    <xf numFmtId="0" fontId="31" fillId="0" borderId="0" xfId="0" applyFont="1"/>
    <xf numFmtId="0" fontId="30" fillId="0" borderId="0" xfId="0" applyFont="1" applyAlignment="1">
      <alignment horizontal="left"/>
    </xf>
    <xf numFmtId="0" fontId="31" fillId="0" borderId="0" xfId="0" applyFont="1" applyAlignment="1">
      <alignment horizontal="left"/>
    </xf>
    <xf numFmtId="0" fontId="32" fillId="0" borderId="0" xfId="0" applyFont="1"/>
    <xf numFmtId="0" fontId="33" fillId="0" borderId="0" xfId="0" applyFont="1"/>
    <xf numFmtId="0" fontId="28" fillId="0" borderId="0" xfId="1" applyFont="1" applyAlignment="1">
      <alignment horizontal="left" vertical="center"/>
    </xf>
    <xf numFmtId="0" fontId="28" fillId="17" borderId="0" xfId="1" applyFont="1" applyFill="1" applyAlignment="1">
      <alignment horizontal="left" vertical="center"/>
    </xf>
    <xf numFmtId="0" fontId="15" fillId="0" borderId="0" xfId="1" applyFont="1" applyAlignment="1">
      <alignment horizontal="left" vertical="center"/>
    </xf>
    <xf numFmtId="0" fontId="5" fillId="0" borderId="0" xfId="0" applyFont="1" applyAlignment="1">
      <alignment horizontal="center" vertical="center"/>
    </xf>
    <xf numFmtId="0" fontId="4" fillId="0" borderId="0" xfId="0" applyFont="1" applyAlignment="1">
      <alignment horizontal="center" vertical="center"/>
    </xf>
    <xf numFmtId="0" fontId="0" fillId="9" borderId="0" xfId="0" applyFill="1" applyAlignment="1">
      <alignment horizontal="center" vertical="center"/>
    </xf>
    <xf numFmtId="0" fontId="10" fillId="0" borderId="0" xfId="0" applyFont="1" applyAlignment="1">
      <alignment horizontal="center" vertical="center"/>
    </xf>
    <xf numFmtId="15" fontId="0" fillId="16" borderId="0" xfId="0" applyNumberFormat="1" applyFill="1" applyAlignment="1">
      <alignment horizontal="left" vertical="center" wrapText="1"/>
    </xf>
    <xf numFmtId="0" fontId="34" fillId="0" borderId="0" xfId="0" applyFont="1" applyAlignment="1">
      <alignment horizontal="left"/>
    </xf>
    <xf numFmtId="0" fontId="6" fillId="0" borderId="4" xfId="0" applyFont="1" applyBorder="1" applyAlignment="1">
      <alignment horizontal="left" vertical="center"/>
    </xf>
    <xf numFmtId="0" fontId="29" fillId="0" borderId="0" xfId="1" applyFont="1" applyBorder="1" applyAlignment="1">
      <alignment horizontal="left" vertical="center"/>
    </xf>
    <xf numFmtId="0" fontId="3" fillId="0" borderId="0" xfId="1"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left"/>
    </xf>
    <xf numFmtId="0" fontId="18" fillId="0" borderId="0" xfId="1" applyFont="1" applyAlignment="1">
      <alignment horizontal="left"/>
    </xf>
    <xf numFmtId="0" fontId="3" fillId="0" borderId="4" xfId="1" applyBorder="1" applyAlignment="1">
      <alignment horizontal="left"/>
    </xf>
    <xf numFmtId="0" fontId="0" fillId="0" borderId="4" xfId="0" applyBorder="1" applyAlignment="1">
      <alignment horizontal="left"/>
    </xf>
    <xf numFmtId="0" fontId="3" fillId="0" borderId="0" xfId="1" applyFill="1" applyBorder="1" applyAlignment="1">
      <alignment horizontal="left" vertical="center"/>
    </xf>
    <xf numFmtId="0" fontId="14" fillId="0" borderId="0" xfId="1" applyFont="1" applyFill="1" applyBorder="1" applyAlignment="1">
      <alignment horizontal="left" vertical="center"/>
    </xf>
    <xf numFmtId="0" fontId="13" fillId="0" borderId="0" xfId="0" applyFont="1" applyAlignment="1">
      <alignment horizontal="left" vertical="center"/>
    </xf>
    <xf numFmtId="0" fontId="3" fillId="15" borderId="0" xfId="1" applyFill="1" applyBorder="1" applyAlignment="1">
      <alignment horizontal="left" vertical="center"/>
    </xf>
    <xf numFmtId="0" fontId="3" fillId="0" borderId="14" xfId="1" applyBorder="1" applyAlignment="1">
      <alignment horizontal="left"/>
    </xf>
    <xf numFmtId="0" fontId="2" fillId="0" borderId="4" xfId="0" applyFont="1" applyBorder="1" applyAlignment="1">
      <alignment horizontal="left"/>
    </xf>
    <xf numFmtId="0" fontId="0" fillId="0" borderId="4" xfId="0" applyBorder="1"/>
    <xf numFmtId="0" fontId="1" fillId="7" borderId="0" xfId="0" applyFont="1" applyFill="1" applyAlignment="1">
      <alignment horizontal="left" vertical="center" wrapText="1"/>
    </xf>
    <xf numFmtId="0" fontId="6" fillId="0" borderId="9" xfId="0" applyFont="1" applyBorder="1" applyAlignment="1">
      <alignment horizontal="left" vertical="center"/>
    </xf>
    <xf numFmtId="0" fontId="6" fillId="0" borderId="11" xfId="0" applyFont="1" applyBorder="1" applyAlignment="1">
      <alignment horizontal="left" vertical="center" wrapText="1"/>
    </xf>
    <xf numFmtId="0" fontId="17" fillId="6" borderId="0" xfId="1" applyFont="1" applyFill="1" applyBorder="1" applyAlignment="1">
      <alignment horizontal="left" vertical="center"/>
    </xf>
    <xf numFmtId="0" fontId="0" fillId="0" borderId="4" xfId="0" applyBorder="1" applyAlignment="1">
      <alignment horizontal="center" vertical="center"/>
    </xf>
    <xf numFmtId="0" fontId="30" fillId="0" borderId="4" xfId="0" applyFont="1" applyBorder="1" applyAlignment="1">
      <alignment horizontal="left"/>
    </xf>
    <xf numFmtId="0" fontId="24" fillId="0" borderId="3" xfId="0" applyFont="1" applyBorder="1" applyAlignment="1">
      <alignment horizontal="left" vertical="center"/>
    </xf>
    <xf numFmtId="0" fontId="6" fillId="7" borderId="1" xfId="0" applyFont="1" applyFill="1" applyBorder="1" applyAlignment="1">
      <alignment horizontal="left" vertical="center"/>
    </xf>
    <xf numFmtId="0" fontId="15" fillId="0" borderId="0" xfId="1" applyFont="1" applyBorder="1" applyAlignment="1">
      <alignment horizontal="left" vertical="center"/>
    </xf>
    <xf numFmtId="0" fontId="3" fillId="0" borderId="17" xfId="1" applyBorder="1" applyAlignment="1">
      <alignment horizontal="left"/>
    </xf>
    <xf numFmtId="0" fontId="3" fillId="0" borderId="4" xfId="1" applyBorder="1" applyAlignment="1">
      <alignment horizontal="left" vertical="center" wrapText="1"/>
    </xf>
    <xf numFmtId="0" fontId="25" fillId="0" borderId="7" xfId="1" applyFont="1" applyBorder="1" applyAlignment="1">
      <alignment horizontal="left" vertical="center"/>
    </xf>
    <xf numFmtId="0" fontId="3" fillId="0" borderId="16" xfId="1" applyBorder="1" applyAlignment="1">
      <alignment horizontal="left"/>
    </xf>
    <xf numFmtId="0" fontId="1" fillId="7" borderId="0" xfId="0" applyFont="1" applyFill="1" applyAlignment="1">
      <alignment horizontal="center" vertical="center"/>
    </xf>
    <xf numFmtId="0" fontId="0" fillId="0" borderId="4" xfId="0" applyBorder="1" applyAlignment="1">
      <alignment horizontal="center"/>
    </xf>
    <xf numFmtId="0" fontId="0" fillId="9" borderId="4" xfId="0" applyFill="1" applyBorder="1" applyAlignment="1">
      <alignment horizontal="center"/>
    </xf>
    <xf numFmtId="0" fontId="0" fillId="9" borderId="4" xfId="0" applyFill="1" applyBorder="1" applyAlignment="1">
      <alignment horizontal="left"/>
    </xf>
    <xf numFmtId="0" fontId="0" fillId="9" borderId="0" xfId="0" applyFill="1" applyAlignment="1">
      <alignment horizontal="left"/>
    </xf>
    <xf numFmtId="0" fontId="33" fillId="0" borderId="0" xfId="0" applyFont="1" applyAlignment="1">
      <alignment horizontal="left" vertical="center"/>
    </xf>
    <xf numFmtId="0" fontId="5" fillId="0" borderId="4" xfId="0" applyFont="1" applyBorder="1" applyAlignment="1">
      <alignment horizontal="center"/>
    </xf>
    <xf numFmtId="0" fontId="28" fillId="0" borderId="0" xfId="1" applyFont="1" applyFill="1" applyAlignment="1">
      <alignment horizontal="left" vertical="center"/>
    </xf>
    <xf numFmtId="15" fontId="5" fillId="0" borderId="0" xfId="0" applyNumberFormat="1" applyFont="1" applyAlignment="1">
      <alignment horizontal="left" vertical="center" wrapText="1"/>
    </xf>
    <xf numFmtId="0" fontId="3" fillId="0" borderId="3" xfId="1" applyBorder="1" applyAlignment="1">
      <alignment horizontal="left"/>
    </xf>
    <xf numFmtId="0" fontId="3" fillId="0" borderId="4" xfId="1" applyBorder="1" applyAlignment="1">
      <alignment horizontal="left" vertical="top"/>
    </xf>
    <xf numFmtId="0" fontId="29" fillId="0" borderId="4" xfId="1" applyFont="1" applyFill="1" applyBorder="1" applyAlignment="1">
      <alignment horizontal="left" vertical="center"/>
    </xf>
    <xf numFmtId="0" fontId="29" fillId="0" borderId="0" xfId="1" applyFont="1" applyFill="1" applyBorder="1" applyAlignment="1">
      <alignment horizontal="left" vertical="center"/>
    </xf>
    <xf numFmtId="0" fontId="18" fillId="0" borderId="4" xfId="1" applyFont="1" applyBorder="1" applyAlignment="1">
      <alignment horizontal="left" vertical="center"/>
    </xf>
    <xf numFmtId="0" fontId="3" fillId="31" borderId="0" xfId="1" applyFill="1" applyAlignment="1">
      <alignment horizontal="left" vertical="center"/>
    </xf>
    <xf numFmtId="0" fontId="28" fillId="0" borderId="0" xfId="1" applyFont="1" applyFill="1" applyAlignment="1">
      <alignment horizontal="left"/>
    </xf>
    <xf numFmtId="0" fontId="3" fillId="0" borderId="4" xfId="1" applyBorder="1" applyAlignment="1">
      <alignment horizontal="left" wrapText="1"/>
    </xf>
    <xf numFmtId="0" fontId="2" fillId="0" borderId="4" xfId="0" applyFont="1" applyBorder="1"/>
    <xf numFmtId="0" fontId="2" fillId="0" borderId="0" xfId="0" applyFont="1" applyAlignment="1">
      <alignment horizontal="left" vertical="center"/>
    </xf>
    <xf numFmtId="0" fontId="26" fillId="0" borderId="0" xfId="0" applyFont="1" applyAlignment="1">
      <alignment horizontal="center" vertical="center" wrapText="1"/>
    </xf>
    <xf numFmtId="0" fontId="2" fillId="0" borderId="15" xfId="0" applyFont="1" applyBorder="1" applyAlignment="1">
      <alignment horizontal="left"/>
    </xf>
    <xf numFmtId="0" fontId="2" fillId="0" borderId="13" xfId="0" applyFont="1" applyBorder="1" applyAlignment="1">
      <alignment horizontal="left"/>
    </xf>
    <xf numFmtId="0" fontId="2" fillId="0" borderId="4" xfId="0" applyFont="1" applyBorder="1" applyAlignment="1">
      <alignment vertical="center"/>
    </xf>
    <xf numFmtId="0" fontId="52" fillId="18" borderId="0" xfId="0" applyFont="1" applyFill="1" applyAlignment="1">
      <alignment horizontal="center" vertical="center" wrapText="1"/>
    </xf>
    <xf numFmtId="0" fontId="53" fillId="0" borderId="22" xfId="0" applyFont="1" applyBorder="1"/>
    <xf numFmtId="0" fontId="2" fillId="9" borderId="4" xfId="0" applyFont="1" applyFill="1" applyBorder="1" applyAlignment="1">
      <alignment horizontal="left"/>
    </xf>
    <xf numFmtId="0" fontId="54" fillId="0" borderId="4" xfId="1" applyFont="1" applyBorder="1" applyAlignment="1">
      <alignment horizontal="left" vertical="center"/>
    </xf>
    <xf numFmtId="0" fontId="54" fillId="0" borderId="0" xfId="1" applyFont="1" applyBorder="1" applyAlignment="1">
      <alignment horizontal="left" vertical="center"/>
    </xf>
    <xf numFmtId="0" fontId="7" fillId="0" borderId="0" xfId="0" applyFont="1"/>
    <xf numFmtId="0" fontId="7" fillId="0" borderId="4" xfId="0" applyFont="1" applyBorder="1"/>
    <xf numFmtId="15" fontId="0" fillId="0" borderId="0" xfId="0" applyNumberFormat="1"/>
    <xf numFmtId="0" fontId="26" fillId="0" borderId="0" xfId="0" applyFont="1" applyAlignment="1">
      <alignment horizontal="left" vertical="center" wrapText="1"/>
    </xf>
    <xf numFmtId="0" fontId="55" fillId="0" borderId="0" xfId="0" applyFont="1" applyAlignment="1">
      <alignment horizontal="left"/>
    </xf>
    <xf numFmtId="0" fontId="55" fillId="0" borderId="0" xfId="0" applyFont="1"/>
    <xf numFmtId="0" fontId="52" fillId="22" borderId="0" xfId="0" applyFont="1" applyFill="1" applyAlignment="1">
      <alignment horizontal="center" vertical="center" wrapText="1"/>
    </xf>
    <xf numFmtId="14" fontId="0" fillId="0" borderId="0" xfId="0" applyNumberFormat="1" applyAlignment="1">
      <alignment horizontal="left"/>
    </xf>
    <xf numFmtId="0" fontId="0" fillId="32" borderId="0" xfId="0" applyFill="1"/>
    <xf numFmtId="168" fontId="0" fillId="0" borderId="0" xfId="0" applyNumberFormat="1" applyAlignment="1">
      <alignment horizontal="left"/>
    </xf>
    <xf numFmtId="15" fontId="1" fillId="7" borderId="0" xfId="0" applyNumberFormat="1" applyFont="1" applyFill="1" applyAlignment="1">
      <alignment horizontal="left" vertical="center" wrapText="1"/>
    </xf>
    <xf numFmtId="0" fontId="2" fillId="0" borderId="0" xfId="0" applyFont="1" applyAlignment="1">
      <alignment wrapText="1"/>
    </xf>
    <xf numFmtId="0" fontId="26" fillId="0" borderId="0" xfId="0" applyFont="1" applyAlignment="1">
      <alignment wrapText="1"/>
    </xf>
    <xf numFmtId="0" fontId="25" fillId="0" borderId="4" xfId="1" applyFont="1" applyBorder="1"/>
    <xf numFmtId="0" fontId="51" fillId="0" borderId="8" xfId="0" applyFont="1" applyBorder="1" applyAlignment="1">
      <alignment horizontal="center" vertical="center" wrapText="1"/>
    </xf>
    <xf numFmtId="0" fontId="5" fillId="0" borderId="0" xfId="0" applyFont="1" applyAlignment="1">
      <alignment horizontal="center" vertical="center" wrapText="1"/>
    </xf>
    <xf numFmtId="0" fontId="3" fillId="8" borderId="0" xfId="1" applyFill="1" applyBorder="1" applyAlignment="1">
      <alignment horizontal="left" vertical="center"/>
    </xf>
    <xf numFmtId="0" fontId="56" fillId="0" borderId="0" xfId="0" applyFont="1"/>
    <xf numFmtId="0" fontId="56" fillId="33" borderId="0" xfId="0" applyFont="1" applyFill="1" applyAlignment="1">
      <alignment horizontal="center" vertical="center" wrapText="1"/>
    </xf>
    <xf numFmtId="0" fontId="57" fillId="0" borderId="8" xfId="0" applyFont="1" applyBorder="1" applyAlignment="1">
      <alignment horizontal="center" vertical="center" wrapText="1"/>
    </xf>
    <xf numFmtId="0" fontId="58" fillId="7" borderId="0" xfId="0" applyFont="1" applyFill="1" applyAlignment="1">
      <alignment horizontal="center" vertical="center"/>
    </xf>
    <xf numFmtId="166" fontId="0" fillId="0" borderId="0" xfId="0" applyNumberFormat="1" applyAlignment="1">
      <alignment horizontal="left" vertical="center" wrapText="1"/>
    </xf>
    <xf numFmtId="0" fontId="60" fillId="33" borderId="0" xfId="0" applyFont="1" applyFill="1" applyAlignment="1">
      <alignment horizontal="center" vertical="center" wrapText="1"/>
    </xf>
    <xf numFmtId="0" fontId="2" fillId="0" borderId="0" xfId="0" applyFont="1" applyAlignment="1">
      <alignment horizontal="center" vertical="center" wrapText="1"/>
    </xf>
    <xf numFmtId="0" fontId="61" fillId="0" borderId="0" xfId="0" applyFont="1" applyAlignment="1">
      <alignment vertical="center" wrapText="1"/>
    </xf>
    <xf numFmtId="0" fontId="1" fillId="0" borderId="0" xfId="0" applyFont="1" applyAlignment="1">
      <alignment horizontal="center" vertical="center" wrapText="1"/>
    </xf>
    <xf numFmtId="15" fontId="1" fillId="0" borderId="0" xfId="0" applyNumberFormat="1" applyFont="1" applyAlignment="1">
      <alignment horizontal="center" vertical="center" wrapText="1"/>
    </xf>
    <xf numFmtId="0" fontId="5" fillId="0" borderId="0" xfId="0" applyFont="1" applyAlignment="1">
      <alignment wrapText="1"/>
    </xf>
    <xf numFmtId="0" fontId="62" fillId="0" borderId="4" xfId="0" applyFont="1" applyBorder="1" applyAlignment="1">
      <alignment vertical="center"/>
    </xf>
    <xf numFmtId="0" fontId="63" fillId="0" borderId="4" xfId="0" applyFont="1" applyBorder="1" applyAlignment="1">
      <alignment horizontal="center" vertical="center"/>
    </xf>
  </cellXfs>
  <cellStyles count="66">
    <cellStyle name="% complete" xfId="34" xr:uid="{9EDEBAA8-7C9F-4275-8D05-9E80F833351A}"/>
    <cellStyle name="% complete (beyond plan) legend" xfId="36" xr:uid="{20307E02-DE4C-44AA-9E8B-D25A8367F563}"/>
    <cellStyle name="60% - Accent6 2" xfId="11" xr:uid="{41BAF169-EFCE-4B82-8112-4AF100F6907F}"/>
    <cellStyle name="Accent6 2" xfId="13" xr:uid="{82B5CC61-C3AD-4264-82D3-D3CB32060CBD}"/>
    <cellStyle name="Activity" xfId="42" xr:uid="{1FFD0096-C1AB-494F-9F1B-D6B009C7136D}"/>
    <cellStyle name="Actual (beyond plan) legend" xfId="35" xr:uid="{760793D4-1C35-4A62-9751-C8E25F169B44}"/>
    <cellStyle name="Actual legend" xfId="33" xr:uid="{86439647-4EB4-495B-A43E-26B45BF3DE45}"/>
    <cellStyle name="Bad 2" xfId="12" xr:uid="{FA532CFF-BAA3-45E8-8E77-1F60E6C5832D}"/>
    <cellStyle name="Comma 2" xfId="5" xr:uid="{B8C919BF-90C4-40DD-B74B-723E61E5E1FA}"/>
    <cellStyle name="Comma 2 2" xfId="50" xr:uid="{5F1B176D-2627-4C5D-A199-EA5792AFBF0D}"/>
    <cellStyle name="Comma 2 2 2" xfId="60" xr:uid="{1862AECC-B93D-4017-9901-5367FC678611}"/>
    <cellStyle name="Comma 2 3" xfId="16" xr:uid="{FD0B57E3-F495-48E8-A406-6B29491D4F86}"/>
    <cellStyle name="Comma 2 3 2" xfId="56" xr:uid="{5124F4E5-D130-403C-B860-12105D5C624B}"/>
    <cellStyle name="Comma 2 4" xfId="54" xr:uid="{B7D33980-B52C-4279-8229-9665C620D74C}"/>
    <cellStyle name="Comma 3" xfId="51" xr:uid="{00772830-7AF5-4CE1-A8AE-3377938A8A67}"/>
    <cellStyle name="Comma 3 2" xfId="61" xr:uid="{9C545D77-29BF-4F90-A183-407FD2C4B425}"/>
    <cellStyle name="Comma 4" xfId="44" xr:uid="{15AA4EE7-4493-4474-B4B1-5878B602E7D2}"/>
    <cellStyle name="Comma 4 2" xfId="59" xr:uid="{F7B970CB-1189-4964-AD64-131E848A8D25}"/>
    <cellStyle name="Comma 5" xfId="15" xr:uid="{844B955B-EDC3-4D37-8462-9C929E005210}"/>
    <cellStyle name="Comma 5 2" xfId="55" xr:uid="{4BDCDD07-30C6-43C0-90AB-73D1962D83BB}"/>
    <cellStyle name="Currency 2" xfId="24" xr:uid="{0534BCFF-1CF4-4B3B-9DC8-0094E2E122CF}"/>
    <cellStyle name="Currency 3" xfId="22" xr:uid="{D51CFBC3-8052-47DB-B89F-53BCAAC11987}"/>
    <cellStyle name="Currency 3 2" xfId="58" xr:uid="{CCEC6FD6-6E44-4DDE-AFD9-7E63DA19A0C6}"/>
    <cellStyle name="Currency 4" xfId="21" xr:uid="{4DE82F51-FB0C-4BC4-A36E-D2714D68FFE8}"/>
    <cellStyle name="Currency 4 2" xfId="57" xr:uid="{C4C44633-FE3C-4C3A-90CB-0252DFBDB6F9}"/>
    <cellStyle name="Explanatory Text 2" xfId="28" xr:uid="{132281C7-D94F-4225-A710-BBD4B095237B}"/>
    <cellStyle name="Good 2" xfId="9" xr:uid="{7D546AEF-94C5-4D78-9EA0-3EEA43397BC9}"/>
    <cellStyle name="Heading 1 2" xfId="26" xr:uid="{2876FCD9-4A76-414A-A5B3-86F291A625E3}"/>
    <cellStyle name="Heading 2 2" xfId="37" xr:uid="{3D4745E5-BEEE-4F42-B892-3B2E4CA7BF21}"/>
    <cellStyle name="Heading 3 2" xfId="38" xr:uid="{8E0ABA7F-755C-40E5-86AE-0F8D7A068FFF}"/>
    <cellStyle name="Heading 4 2" xfId="39" xr:uid="{3BAC0730-9547-4CF0-A804-0A1CB2D0E92F}"/>
    <cellStyle name="Hyperlink" xfId="1" builtinId="8"/>
    <cellStyle name="Hyperlink 2" xfId="64" xr:uid="{A34C15D2-039F-4DCF-B291-0EC3368BDCCF}"/>
    <cellStyle name="Hyperlink 3" xfId="65" xr:uid="{7F634870-8A45-4987-B140-38A5D3DA2868}"/>
    <cellStyle name="Label" xfId="32" xr:uid="{7E5A2F82-DB84-4B43-A880-65CB67754A35}"/>
    <cellStyle name="Neutral 2" xfId="7" xr:uid="{5D574DD5-3CED-4984-AC47-4CA4031D277D}"/>
    <cellStyle name="Normal" xfId="0" builtinId="0"/>
    <cellStyle name="Normal 2" xfId="2" xr:uid="{D0F6162B-6642-485D-909D-E6DE1E8C807D}"/>
    <cellStyle name="Normal 2 2" xfId="19" xr:uid="{2B667330-4396-42B4-A27D-89C5FD4EBD01}"/>
    <cellStyle name="Normal 2 2 2" xfId="46" xr:uid="{006B0EA4-4CE9-4B16-9455-7CEF1B85C74B}"/>
    <cellStyle name="Normal 2 2 3" xfId="45" xr:uid="{D7037730-44EA-4C6E-837B-DC2738ABE716}"/>
    <cellStyle name="Normal 2 3" xfId="48" xr:uid="{4DD5E18F-3690-4882-A616-C3CB8AA2BE17}"/>
    <cellStyle name="Normal 2 4" xfId="23" xr:uid="{9C3D60DF-A909-4B2F-AFD2-D50AF12985C6}"/>
    <cellStyle name="Normal 2 5" xfId="17" xr:uid="{5C738E09-F36A-4C9A-A71C-C79CD10341B0}"/>
    <cellStyle name="Normal 2 6" xfId="4" xr:uid="{E3803EF3-EF21-4BE8-B4F9-ECFAB726A2FA}"/>
    <cellStyle name="Normal 2 7" xfId="3" xr:uid="{24DE9AF0-1595-4376-87E0-167EDF89275D}"/>
    <cellStyle name="Normal 2 8" xfId="63" xr:uid="{6720CE39-B75F-4069-AD9F-650FB3B28464}"/>
    <cellStyle name="Normal 3" xfId="18" xr:uid="{C6F45548-89FA-4AE9-974E-55D3E8196B7F}"/>
    <cellStyle name="Normal 3 2" xfId="27" xr:uid="{4494F6BB-384D-4AED-A6D4-9656E493C02A}"/>
    <cellStyle name="Normal 4" xfId="47" xr:uid="{1C3EB471-27D7-41DA-A13E-1D2A47350F46}"/>
    <cellStyle name="Normal 5" xfId="20" xr:uid="{D93699F4-C053-4A9C-892A-E4F9AE2B720F}"/>
    <cellStyle name="Normal 6" xfId="14" xr:uid="{1F3ED670-1878-45DE-AC10-E901A7C5F182}"/>
    <cellStyle name="Normal 7" xfId="52" xr:uid="{6A78570B-A6B4-4FAE-9279-BB7B6DD7696E}"/>
    <cellStyle name="Normal 7 2" xfId="53" xr:uid="{5411A2A9-FAAC-4E5F-A7C1-9047F4B914CC}"/>
    <cellStyle name="Normal 7 2 2" xfId="62" xr:uid="{8677F58C-0AE8-4F42-9EB7-53893D45065A}"/>
    <cellStyle name="Percent 2" xfId="49" xr:uid="{C032DDA5-1BFA-483F-97E9-41D19E728C10}"/>
    <cellStyle name="Percent Complete" xfId="43" xr:uid="{6A0C2A40-1796-44E8-A943-E241C1440398}"/>
    <cellStyle name="Period Headers" xfId="41" xr:uid="{56005C96-A53C-4537-A37F-3F87DB8645FD}"/>
    <cellStyle name="Period Highlight Control" xfId="29" xr:uid="{BBD31CCB-9644-4993-B0AA-03464C08A717}"/>
    <cellStyle name="Period Value" xfId="30" xr:uid="{84655E21-ED11-476A-B88D-9029A6929BE4}"/>
    <cellStyle name="Plan legend" xfId="31" xr:uid="{2C155066-C454-4FC1-9084-1909778FBEC2}"/>
    <cellStyle name="Project Headers" xfId="40" xr:uid="{174DCE87-4410-4FB8-9916-8692304B74A4}"/>
    <cellStyle name="Reporting" xfId="8" xr:uid="{AD9EFAE3-F97F-4EAE-95A8-0DF352EEA6CE}"/>
    <cellStyle name="TBC" xfId="6" xr:uid="{553E83B8-3F73-403D-99EC-57FDB16F1FCD}"/>
    <cellStyle name="Title 2" xfId="25" xr:uid="{062BDDA7-C911-4B34-8EF4-58241F74EB00}"/>
    <cellStyle name="Withdrawn" xfId="10" xr:uid="{7F0D4788-2885-47A1-95B7-8D99E95CA049}"/>
  </cellStyles>
  <dxfs count="122">
    <dxf>
      <numFmt numFmtId="168" formatCode="m/d/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8" formatCode="m/d/yyyy"/>
      <alignment horizontal="left" vertical="bottom" textRotation="0" wrapText="0" indent="0" justifyLastLine="0" shrinkToFit="0" readingOrder="0"/>
    </dxf>
    <dxf>
      <numFmt numFmtId="0" formatCode="General"/>
    </dxf>
    <dxf>
      <numFmt numFmtId="0" formatCode="General"/>
    </dxf>
    <dxf>
      <fill>
        <patternFill patternType="solid">
          <fgColor indexed="64"/>
          <bgColor theme="7"/>
        </patternFill>
      </fill>
    </dxf>
    <dxf>
      <numFmt numFmtId="168" formatCode="m/d/yyyy"/>
    </dxf>
    <dxf>
      <numFmt numFmtId="0" formatCode="General"/>
    </dxf>
    <dxf>
      <numFmt numFmtId="168" formatCode="m/d/yyyy"/>
    </dxf>
    <dxf>
      <numFmt numFmtId="0" formatCode="General"/>
    </dxf>
    <dxf>
      <numFmt numFmtId="0" formatCode="General"/>
    </dxf>
    <dxf>
      <numFmt numFmtId="0" formatCode="General"/>
      <alignment horizontal="left" vertical="bottom" textRotation="0" wrapText="0" indent="0" justifyLastLine="0" shrinkToFit="0" readingOrder="0"/>
    </dxf>
    <dxf>
      <numFmt numFmtId="168" formatCode="m/d/yyyy"/>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vertical="center" textRotation="0" indent="0" justifyLastLine="0" shrinkToFit="0" readingOrder="0"/>
    </dxf>
    <dxf>
      <font>
        <b val="0"/>
        <i val="0"/>
        <strike val="0"/>
        <condense val="0"/>
        <extend val="0"/>
        <outline val="0"/>
        <shadow val="0"/>
        <u/>
        <vertAlign val="baseline"/>
        <sz val="11"/>
        <color theme="10"/>
        <name val="Calibri"/>
        <family val="2"/>
        <scheme val="minor"/>
      </font>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ertAlign val="baseline"/>
        <sz val="11"/>
        <color theme="10"/>
        <name val="Calibri"/>
        <family val="2"/>
        <scheme val="minor"/>
      </font>
    </dxf>
    <dxf>
      <alignment horizontal="left" vertical="center" textRotation="0" indent="0" justifyLastLine="0" shrinkToFit="0" readingOrder="0"/>
    </dxf>
    <dxf>
      <font>
        <b val="0"/>
        <i val="0"/>
        <strike val="0"/>
        <condense val="0"/>
        <extend val="0"/>
        <outline val="0"/>
        <shadow val="0"/>
        <u/>
        <vertAlign val="baseline"/>
        <sz val="11"/>
        <color theme="10"/>
        <name val="Calibri"/>
        <family val="2"/>
        <scheme val="minor"/>
      </font>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d\-mmm\-yy"/>
      <alignment horizontal="left" vertical="center" textRotation="0" wrapText="0" indent="0" justifyLastLine="0" shrinkToFit="0" readingOrder="0"/>
    </dxf>
    <dxf>
      <alignment horizontal="left" vertical="center" textRotation="0" wrapText="0" indent="0" justifyLastLine="0" shrinkToFit="0" readingOrder="0"/>
    </dxf>
    <dxf>
      <numFmt numFmtId="166" formatCode="d\-mmm\-yy"/>
      <alignment horizontal="left" vertical="center" textRotation="0" wrapText="0" indent="0" justifyLastLine="0" shrinkToFit="0" readingOrder="0"/>
    </dxf>
    <dxf>
      <alignment horizontal="left" vertical="center" textRotation="0" wrapText="0" indent="0" justifyLastLine="0" shrinkToFit="0" readingOrder="0"/>
    </dxf>
    <dxf>
      <numFmt numFmtId="166" formatCode="d\-mmm\-yy"/>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left" vertical="center" textRotation="0" indent="0" justifyLastLine="0" shrinkToFit="0" readingOrder="0"/>
    </dxf>
    <dxf>
      <font>
        <b val="0"/>
        <i val="0"/>
        <strike val="0"/>
        <condense val="0"/>
        <extend val="0"/>
        <outline val="0"/>
        <shadow val="0"/>
        <u/>
        <vertAlign val="baseline"/>
        <sz val="11"/>
        <color theme="10"/>
        <name val="Calibri"/>
        <family val="2"/>
        <scheme val="minor"/>
      </font>
      <alignment horizontal="left" vertical="center" textRotation="0" wrapText="0" indent="0" justifyLastLine="0" shrinkToFit="0" readingOrder="0"/>
    </dxf>
    <dxf>
      <font>
        <b/>
        <strike val="0"/>
        <outline val="0"/>
        <shadow val="0"/>
        <u val="none"/>
        <vertAlign val="baseline"/>
        <sz val="11"/>
        <color auto="1"/>
      </font>
      <alignment horizontal="left" vertical="center"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strike val="0"/>
        <outline val="0"/>
        <shadow val="0"/>
        <u val="none"/>
        <vertAlign val="baseline"/>
        <sz val="11"/>
        <color auto="1"/>
      </font>
      <alignment horizontal="left" vertical="center" textRotation="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strike val="0"/>
        <outline val="0"/>
        <shadow val="0"/>
        <u val="none"/>
        <vertAlign val="baseline"/>
        <sz val="14"/>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alignment horizontal="left" vertical="center" textRotation="0" wrapText="1"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39994506668294322"/>
        </patternFill>
      </fill>
    </dxf>
    <dxf>
      <font>
        <color theme="5" tint="-0.499984740745262"/>
      </font>
      <fill>
        <patternFill>
          <bgColor theme="5" tint="0.59996337778862885"/>
        </patternFill>
      </fill>
    </dxf>
    <dxf>
      <font>
        <color rgb="FFC00000"/>
      </font>
      <fill>
        <patternFill>
          <bgColor rgb="FFFFABAB"/>
        </patternFill>
      </fill>
    </dxf>
    <dxf>
      <font>
        <color theme="5" tint="-0.499984740745262"/>
      </font>
      <fill>
        <patternFill>
          <bgColor theme="5" tint="0.59996337778862885"/>
        </patternFill>
      </fill>
    </dxf>
    <dxf>
      <font>
        <color theme="9" tint="-0.499984740745262"/>
      </font>
      <fill>
        <patternFill>
          <bgColor theme="9" tint="0.39994506668294322"/>
        </patternFill>
      </fill>
    </dxf>
    <dxf>
      <font>
        <color rgb="FFC00000"/>
      </font>
      <fill>
        <patternFill>
          <bgColor rgb="FFFFABAB"/>
        </patternFill>
      </fill>
    </dxf>
    <dxf>
      <numFmt numFmtId="19" formatCode="dd/mm/yyyy"/>
    </dxf>
    <dxf>
      <alignment horizontal="general" vertical="bottom"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fill>
        <patternFill patternType="solid">
          <fgColor indexed="64"/>
          <bgColor theme="9"/>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0" tint="-0.499984740745262"/>
      </font>
      <fill>
        <patternFill patternType="solid">
          <fgColor indexed="64"/>
          <bgColor theme="0" tint="-4.9989318521683403E-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border>
        <left style="thin">
          <color rgb="FF7030A0"/>
        </left>
      </border>
    </dxf>
    <dxf>
      <border>
        <left style="thin">
          <color rgb="FF7030A0"/>
        </left>
      </border>
    </dxf>
    <dxf>
      <border>
        <top style="thin">
          <color rgb="FF7030A0"/>
        </top>
      </border>
    </dxf>
    <dxf>
      <border>
        <top style="thin">
          <color rgb="FF7030A0"/>
        </top>
      </border>
    </dxf>
    <dxf>
      <font>
        <b/>
        <color theme="1"/>
      </font>
    </dxf>
    <dxf>
      <font>
        <b/>
        <color theme="1"/>
      </font>
    </dxf>
    <dxf>
      <font>
        <b/>
        <color theme="1"/>
      </font>
      <border>
        <top style="double">
          <color rgb="FF7030A0"/>
        </top>
      </border>
    </dxf>
    <dxf>
      <font>
        <b/>
        <color theme="0"/>
      </font>
      <fill>
        <patternFill patternType="solid">
          <fgColor rgb="FF7030A0"/>
          <bgColor rgb="FF7030A0"/>
        </patternFill>
      </fill>
    </dxf>
    <dxf>
      <font>
        <color theme="1"/>
      </font>
      <border>
        <left style="thin">
          <color rgb="FF7030A0"/>
        </left>
        <right style="thin">
          <color rgb="FF7030A0"/>
        </right>
        <top style="thin">
          <color rgb="FF7030A0"/>
        </top>
        <bottom style="thin">
          <color rgb="FF7030A0"/>
        </bottom>
      </border>
    </dxf>
  </dxfs>
  <tableStyles count="1" defaultTableStyle="TableStyleMedium2" defaultPivotStyle="PivotStyleLight16">
    <tableStyle name="TableStyleLight10 2" pivot="0" count="9" xr9:uid="{2169F366-68E2-43A7-9D5A-D7B256D3490C}">
      <tableStyleElement type="wholeTable" dxfId="121"/>
      <tableStyleElement type="headerRow" dxfId="120"/>
      <tableStyleElement type="totalRow" dxfId="119"/>
      <tableStyleElement type="firstColumn" dxfId="118"/>
      <tableStyleElement type="lastColumn" dxfId="117"/>
      <tableStyleElement type="firstRowStripe" dxfId="116"/>
      <tableStyleElement type="secondRowStripe" dxfId="115"/>
      <tableStyleElement type="firstColumnStripe" dxfId="114"/>
      <tableStyleElement type="secondColumnStripe" dxfId="1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ranados-Potts, Alex" id="{3B5A7ED0-8963-4595-B3F3-4E4EBC4D79DB}" userId="S::alex.gpotts@arcadis.com::8f254be0-87fd-434b-a99b-fde188d763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3800DC-78D7-4FAB-895C-80D88D18C2CC}" name="Table3" displayName="Table3" ref="A1:L25" totalsRowShown="0" dataDxfId="112">
  <autoFilter ref="A1:L25" xr:uid="{E43800DC-78D7-4FAB-895C-80D88D18C2CC}"/>
  <tableColumns count="12">
    <tableColumn id="1" xr3:uid="{3F1DEF2A-686F-4A77-AE6C-5572EB52633D}" name="Priority order" dataDxfId="111"/>
    <tableColumn id="2" xr3:uid="{FE2BE45C-B0DB-472A-B15E-C25EDECEAC99}" name="Pack" dataDxfId="110"/>
    <tableColumn id="3" xr3:uid="{B629EB41-14A0-43C9-8763-EB66E956BDE7}" name="Pack name" dataDxfId="109"/>
    <tableColumn id="5" xr3:uid="{849B368F-5222-47DD-A02D-9C6B624F8C66}" name="L3 Due date" dataDxfId="108"/>
    <tableColumn id="4" xr3:uid="{875A2810-C2BF-4B9C-B0B7-F24233917C37}" name="Hub" dataDxfId="107"/>
    <tableColumn id="9" xr3:uid="{BF3C5329-5CAE-4941-8574-01E916E78270}" name="Expected File count*" dataDxfId="106">
      <calculatedColumnFormula>COUNTIF(Table58[Package],IF(LEFT(Table3[[#This Row],[Pack]],1)="U",Table3[[#This Row],[Pack]],"IDR "&amp;TRIM(Table3[[#This Row],[Pack]])))</calculatedColumnFormula>
    </tableColumn>
    <tableColumn id="6" xr3:uid="{B437903F-E89D-4378-B584-E6AE8E3EFE21}" name="JSON Requested File Count" dataDxfId="105"/>
    <tableColumn id="7" xr3:uid="{8ED2BA86-B99F-43A6-92BE-5E4F04FAE37D}" name="Completed file count" dataDxfId="104">
      <calculatedColumnFormula>COUNTIFS(Table58[Package],IF(LEFT(Table3[[#This Row],[Pack]],1)="U",Table3[[#This Row],[Pack]],"IDR "&amp;TRIM(Table3[[#This Row],[Pack]])),Table58[Status],"10 - Complete")</calculatedColumnFormula>
    </tableColumn>
    <tableColumn id="10" xr3:uid="{F673067E-5E74-4A78-8C76-FB8330495F3D}" name="Status" dataDxfId="103"/>
    <tableColumn id="12" xr3:uid="{56FAFBCD-DA4F-40A9-9F72-B5F57FD7EBC9}" name="Remaining works" dataDxfId="102">
      <calculatedColumnFormula>SUM(Table3[[#This Row],[JSON Requested File Count]]-Table3[[#This Row],[Completed file count]])</calculatedColumnFormula>
    </tableColumn>
    <tableColumn id="11" xr3:uid="{F9398F28-B044-46D8-B17B-15490F5690D7}" name="Commentary" dataDxfId="101"/>
    <tableColumn id="8" xr3:uid="{3D6D1736-62B1-497D-AB4B-51B683FD00FA}" name="Delivery Manager" dataDxfId="10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275F6F-6E66-4463-9680-975A680DB42E}" name="Table4" displayName="Table4" ref="A1:E39" totalsRowCount="1">
  <autoFilter ref="A1:E38" xr:uid="{03275F6F-6E66-4463-9680-975A680DB42E}"/>
  <tableColumns count="5">
    <tableColumn id="1" xr3:uid="{2AEAFA97-C1D3-4EC2-B4CC-D42713DCCA6A}" name="Run rate" totalsRowLabel="Total" dataDxfId="99"/>
    <tableColumn id="2" xr3:uid="{99FFC00D-E881-4ABF-9404-6D5A7C2F76DC}" name="Total" totalsRowFunction="custom">
      <calculatedColumnFormula>COUNTIFS(Central_Team!I:I,"&lt;"&amp;Analysis!A2+7,Central_Team!I:I,"&gt;="&amp;Analysis!A2)</calculatedColumnFormula>
      <totalsRowFormula>PERCENTILE(Table4[Total],0.85)</totalsRowFormula>
    </tableColumn>
    <tableColumn id="3" xr3:uid="{4D3BA68F-ABC3-4C4B-A839-51BDACAD396E}" name="Lee" totalsRowFunction="custom">
      <calculatedColumnFormula>COUNTIFS(Central_Team!$I:$I,"&lt;"&amp;Analysis!$A2+7,Central_Team!$I:$I,"&gt;="&amp;Analysis!$A2,Central_Team!$V:$V,Analysis!C$1)</calculatedColumnFormula>
      <totalsRowFormula>PERCENTILE(C24:C38,0.85)</totalsRowFormula>
    </tableColumn>
    <tableColumn id="4" xr3:uid="{4F12A6FF-CC9C-41E5-9227-1D56038A57C6}" name="Supriyan" totalsRowFunction="custom">
      <calculatedColumnFormula>COUNTIFS(Central_Team!$I:$I,"&lt;"&amp;Analysis!$A2+7,Central_Team!$I:$I,"&gt;="&amp;Analysis!$A2,Central_Team!$V:$V,Analysis!D$1)</calculatedColumnFormula>
      <totalsRowFormula>PERCENTILE(D24:D38,0.85)</totalsRowFormula>
    </tableColumn>
    <tableColumn id="5" xr3:uid="{F60FC146-4432-4CC2-9F67-E938918AF00A}" name="Rakesh" totalsRowFunction="custom">
      <calculatedColumnFormula>COUNTIFS(Central_Team!$I:$I,"&lt;"&amp;Analysis!$A2+7,Central_Team!$I:$I,"&gt;="&amp;Analysis!$A2,Central_Team!$V:$V,Analysis!E$1)</calculatedColumnFormula>
      <totalsRowFormula>PERCENTILE(Table4[Rakesh],0.85)</totalsRow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B65E4-1F27-4D90-B911-009FE22579D6}" name="MainTracker" displayName="MainTracker" ref="A1:Z2058" headerRowDxfId="65" dataDxfId="64">
  <autoFilter ref="A1:Z2058" xr:uid="{C05B65E4-1F27-4D90-B911-009FE22579D6}">
    <filterColumn colId="2">
      <filters>
        <filter val="HS2-000020NZU"/>
      </filters>
    </filterColumn>
  </autoFilter>
  <tableColumns count="26">
    <tableColumn id="25" xr3:uid="{618734DD-B4A4-4FAB-9693-FB9F0571F762}" name="PRIORITY_x000a_R.A.G." totalsRowLabel="Total" dataDxfId="62" totalsRowDxfId="63"/>
    <tableColumn id="1" xr3:uid="{C7A8DC73-BB3A-4ED0-9B1D-D15DF8BC5AAE}" name="IDR / UFDR" dataDxfId="60" totalsRowDxfId="61"/>
    <tableColumn id="2" xr3:uid="{72ABA8F5-ECD6-4536-9B6B-34568567E022}" name="UAID_2" dataDxfId="58" totalsRowDxfId="59"/>
    <tableColumn id="3" xr3:uid="{7D86C6EE-67CF-42A9-8BE6-94F1312518BA}" name="L2 Asset Name" dataDxfId="56" totalsRowDxfId="57"/>
    <tableColumn id="4" xr3:uid="{BBA2E118-E0FC-455C-9C89-2A12F90EDEFF}" name="ACBOS/MPDT Link" dataDxfId="54" totalsRowDxfId="55" dataCellStyle="Hyperlink"/>
    <tableColumn id="6" xr3:uid="{B71BC93F-42D4-4FAE-9725-922A024CB5AD}" name="Revision Submitted for JSON Works" dataDxfId="52" totalsRowDxfId="53"/>
    <tableColumn id="9" xr3:uid="{77E53AA4-3C9D-492D-A615-4D07FDB85F6D}" name="Request sent on (Date)" dataDxfId="50" totalsRowDxfId="51"/>
    <tableColumn id="10" xr3:uid="{D17920CC-50BC-4B6E-8417-1CD6CC38827D}" name="Compliant source file received on (Date)" dataDxfId="48" totalsRowDxfId="49"/>
    <tableColumn id="11" xr3:uid="{130FA799-597F-40E9-96F5-A92425154446}" name="Completion date." dataDxfId="46" totalsRowDxfId="47"/>
    <tableColumn id="5" xr3:uid="{DE8312DF-0620-4EDB-8BD5-EF5EB1E02153}" name="Immediate process requested." dataDxfId="44" totalsRowDxfId="45"/>
    <tableColumn id="13" xr3:uid="{CA7981E8-8AEB-463F-B926-BD1DF4BE2751}" name="JSON Path" dataDxfId="42" totalsRowDxfId="43" dataCellStyle="Hyperlink"/>
    <tableColumn id="12" xr3:uid="{BE434CF8-346B-4751-B621-D688D6579EF8}" name="Coordinate Check CE" totalsRowDxfId="41" dataCellStyle="Hyperlink"/>
    <tableColumn id="17" xr3:uid="{69DEB2FF-B500-49C4-9B47-B376B4A87BCD}" name="Comments Issued 1 (include Date)" dataDxfId="39" totalsRowDxfId="40"/>
    <tableColumn id="26" xr3:uid="{555C970E-1A99-4E92-B297-301D428F54E8}" name="Response Date1" dataDxfId="37" totalsRowDxfId="38"/>
    <tableColumn id="18" xr3:uid="{052B72A3-BDF3-4474-A213-62ADCDFA9316}" name="Comments 2 (include Date)" dataDxfId="35" totalsRowDxfId="36"/>
    <tableColumn id="27" xr3:uid="{AA066B1A-28DE-484D-BFB9-8CF2D5FAC6DA}" name="Response Date2" dataDxfId="33" totalsRowDxfId="34"/>
    <tableColumn id="19" xr3:uid="{3F6D5C15-A64D-4ECA-91F8-F3096B30BFD5}" name="Comment 3 (include Date)" dataDxfId="31" totalsRowDxfId="32"/>
    <tableColumn id="28" xr3:uid="{199AA0ED-EE08-438B-B3E3-85305793D359}" name="Response Date3" dataDxfId="29" totalsRowDxfId="30"/>
    <tableColumn id="20" xr3:uid="{A6985027-2B76-4D72-B540-DA091EF35D21}" name="Comment 4 (include Date)" dataDxfId="27" totalsRowDxfId="28"/>
    <tableColumn id="29" xr3:uid="{2C9DEB41-98AA-4663-A296-BE73F49558B2}" name="Response Date4" dataDxfId="25" totalsRowDxfId="26"/>
    <tableColumn id="21" xr3:uid="{20864679-4792-41C0-84AB-0E7BEF605718}" name="Status" dataDxfId="23" totalsRowDxfId="24"/>
    <tableColumn id="22" xr3:uid="{8890D0D5-B64D-4BF2-B814-D3C291546BBD}" name="Action by" dataDxfId="21" totalsRowDxfId="22"/>
    <tableColumn id="23" xr3:uid="{957C3530-FD67-4359-97A2-51239B8AD94A}" name="Requester  Name / Email" dataDxfId="19" totalsRowDxfId="20" dataCellStyle="Hyperlink"/>
    <tableColumn id="24" xr3:uid="{E1D4CC50-F7E6-49C1-BE64-C49E36008934}" name="*KPI - Measure1*" dataDxfId="17" totalsRowDxfId="18"/>
    <tableColumn id="7" xr3:uid="{A2A045A9-7505-4E2F-BDD0-849819D4FB43}" name="*KPI - Measure2*" dataDxfId="15" totalsRowDxfId="16"/>
    <tableColumn id="8" xr3:uid="{3F959823-4E70-4133-BE5E-F298F42CD839}" name="*KPI - Measure3*" totalsRowFunction="count" dataDxfId="13" totalsRow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B042C-7090-441F-A667-7F99A9BD2F3D}" name="Holiday" displayName="Holiday" ref="E1:E14" totalsRowShown="0">
  <autoFilter ref="E1:E14" xr:uid="{8B7555D3-416D-4955-B1EB-A26F3CD3975A}"/>
  <tableColumns count="1">
    <tableColumn id="1" xr3:uid="{AA6A2165-7DE9-4EBF-A676-C8D3516925DA}" name="Holidays" dataDxfId="12"/>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D8F333-6A84-430A-809F-CE73D5A54758}" name="TrackerTbl" displayName="TrackerTbl" ref="A1:G1949" totalsRowShown="0">
  <autoFilter ref="A1:G1949" xr:uid="{86D8F333-6A84-430A-809F-CE73D5A54758}"/>
  <tableColumns count="7">
    <tableColumn id="1" xr3:uid="{F38251A1-08A2-4438-9081-B6DCEF8BC501}" name="WorkPackage" dataDxfId="11"/>
    <tableColumn id="2" xr3:uid="{703C4FE8-98C3-42AF-8861-8E1E85BBA0FE}" name="UAID_2"/>
    <tableColumn id="5" xr3:uid="{1168C51A-D4F2-4459-A54C-8158D947483C}" name="Package" dataDxfId="10">
      <calculatedColumnFormula>IF(LEFT(TrackerTbl[[#This Row],[WorkPackage]],1)="U",TrackerTbl[[#This Row],[WorkPackage]],"IDR "&amp;TRIM(TrackerTbl[[#This Row],[WorkPackage]]))</calculatedColumnFormula>
    </tableColumn>
    <tableColumn id="6" xr3:uid="{09D8A476-7AA8-4D82-8DC8-FF2FF34F7302}" name="Cleansed_UAID_2" dataDxfId="9">
      <calculatedColumnFormula>TRIM(TrackerTbl[[#This Row],[UAID_2]])</calculatedColumnFormula>
    </tableColumn>
    <tableColumn id="3" xr3:uid="{4272BC2A-D338-488B-BED0-B1DA36F01F22}" name="Request Date" dataDxfId="8">
      <calculatedColumnFormula>_xlfn.MAXIFS(Central_Team!G:G,Central_Team!C:C,TrackerTbl[[#This Row],[UAID_2]])</calculatedColumnFormula>
    </tableColumn>
    <tableColumn id="4" xr3:uid="{54AB3D55-C90E-467F-B784-5DDC5F1279F7}" name="Status" dataDxfId="7">
      <calculatedColumnFormula array="1">INDEX(MainTracker[#Data],MATCH(1,(TrackerTbl[[#This Row],[UAID_2]]=MainTracker[UAID_2])*(TrackerTbl[[#This Row],[Request Date]]=MainTracker[Request sent on (Date)])*1,0),21)</calculatedColumnFormula>
    </tableColumn>
    <tableColumn id="7" xr3:uid="{C90EF15C-EEB6-43A6-AF50-B96122374B4D}" name="CompletedDate" dataDxfId="6">
      <calculatedColumnFormula array="1">INDEX(MainTracker[#Data],MATCH(1,(TrackerTbl[[#This Row],[UAID_2]]=MainTracker[UAID_2])*(TrackerTbl[[#This Row],[Request Date]]=MainTracker[Request sent on (Date)])*1,0),9)</calculatedColumnFormula>
    </tableColumn>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9AA985-6088-49FF-BE61-2C98F52BF94F}" name="Table58" displayName="Table58" ref="I1:P4463" totalsRowShown="0">
  <autoFilter ref="I1:P4463" xr:uid="{B59AA985-6088-49FF-BE61-2C98F52BF94F}"/>
  <tableColumns count="8">
    <tableColumn id="1" xr3:uid="{E96528F6-96B6-4351-BA3C-237F5A0980E9}" name="Work Packages"/>
    <tableColumn id="2" xr3:uid="{3680212C-F450-4576-AB10-85A1E9CBC79B}" name="Assets"/>
    <tableColumn id="8" xr3:uid="{588CB5DA-1F16-4EEA-A00C-6DAECE7E7659}" name="L3 (Last Work Package only)" dataDxfId="5"/>
    <tableColumn id="3" xr3:uid="{DD997551-8425-43FD-8F5E-9B9496AC3B2A}" name="Package" dataDxfId="4">
      <calculatedColumnFormula>LEFT(Table58[[#This Row],[L3 (Last Work Package only)]],FIND(" - ",Table58[[#This Row],[L3 (Last Work Package only)]])-1)</calculatedColumnFormula>
    </tableColumn>
    <tableColumn id="4" xr3:uid="{63D93DEE-8B95-4F45-9C9B-B172E1757042}" name="L2" dataDxfId="3">
      <calculatedColumnFormula>LEFT(Table58[[#This Row],[Assets]],FIND(" - ",Table58[[#This Row],[Assets]])-1)</calculatedColumnFormula>
    </tableColumn>
    <tableColumn id="5" xr3:uid="{4DC9EC47-5A80-46A2-B191-13BE841E09C8}" name="Date received" dataDxfId="2">
      <calculatedColumnFormula>INDEX(TrackerTbl[#Data],MATCH(Table58[[#This Row],[L2]],TrackerTbl[Cleansed_UAID_2],0),5)</calculatedColumnFormula>
    </tableColumn>
    <tableColumn id="6" xr3:uid="{86BC9F15-742D-4336-8685-1BE73AF9420C}" name="Status" dataDxfId="1">
      <calculatedColumnFormula>INDEX(TrackerTbl[#Data],MATCH(Table58[[#This Row],[L2]],TrackerTbl[Cleansed_UAID_2],0),6)</calculatedColumnFormula>
    </tableColumn>
    <tableColumn id="7" xr3:uid="{5859E20B-8377-4082-A89E-40C9EC395186}" name="CompletedDate" dataDxfId="0">
      <calculatedColumnFormula>INDEX(TrackerTbl[#Data],MATCH(Table58[[#This Row],[L2]],TrackerTbl[Cleansed_UAID_2],0),7)</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004" dT="2024-07-11T11:24:00.92" personId="{3B5A7ED0-8963-4595-B3F3-4E4EBC4D79DB}" id="{3EE1B70B-73C7-4093-8280-CEC0106BAAB6}">
    <text>Corrected. Incorrectly communicated on request (was 204.2-2)</text>
  </threadedComment>
  <threadedComment ref="B1005" dT="2024-07-11T11:24:00.92" personId="{3B5A7ED0-8963-4595-B3F3-4E4EBC4D79DB}" id="{27F363FE-FAF8-4999-8034-8DABE20CDA67}">
    <text>Corrected. Incorrectly communicated on request (was 204.2-2)</text>
  </threadedComment>
</ThreadedComments>
</file>

<file path=xl/threadedComments/threadedComment2.xml><?xml version="1.0" encoding="utf-8"?>
<ThreadedComments xmlns="http://schemas.microsoft.com/office/spreadsheetml/2018/threadedcomments" xmlns:x="http://schemas.openxmlformats.org/spreadsheetml/2006/main">
  <threadedComment ref="J143" dT="2024-09-06T13:29:27.09" personId="{3B5A7ED0-8963-4595-B3F3-4E4EBC4D79DB}" id="{CD0E072E-49B6-4413-8B4E-F7BA37AB77B3}">
    <text xml:space="preserve">Withdrawn asset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827" Type="http://schemas.openxmlformats.org/officeDocument/2006/relationships/hyperlink" Target="https://nam02.safelinks.protection.outlook.com/?url=https%3A%2F%2Fconnect-projectwisewac.bentley.com%2Fpwlink%3Fdatasource%3DBentley.PW--arcadis-uk-pw.bentley.com~3AArcadis-UK-07%26objectId%3D478df94a-0e59-4ca1-8b8b-092f282fcf33%26objectType%3Ddoc%26workAreaId%3D7672f74c-6d6c-4972-9396-16dce2e4867c%26projectId%3De3f7388f-5b16-4382-a7b1-67b8398b51fa%26app%3Dpwe&amp;data=05%7C02%7CRuel.Hallado%40arcadis.com%7Cdec3ac9d1a54464b67b308dc65d4757d%7C7f90057d3ea046feb07ce0568627081b%7C0%7C0%7C638497210373602996%7CUnknown%7CTWFpbGZsb3d8eyJWIjoiMC4wLjAwMDAiLCJQIjoiV2luMzIiLCJBTiI6Ik1haWwiLCJXVCI6Mn0%3D%7C0%7C%7C%7C&amp;sdata=5F%2BARWCKjbs40NiDbvxoGkSUUkOAixCkaLt1QqRAxy4%3D&amp;reserved=0" TargetMode="External"/><Relationship Id="rId3182" Type="http://schemas.openxmlformats.org/officeDocument/2006/relationships/hyperlink" Target="mailto:albin.thambi@arcadis.com" TargetMode="External"/><Relationship Id="rId4233" Type="http://schemas.openxmlformats.org/officeDocument/2006/relationships/hyperlink" Target="mailto:dodji.laba@setec.com" TargetMode="External"/><Relationship Id="rId3999" Type="http://schemas.openxmlformats.org/officeDocument/2006/relationships/hyperlink" Target="pw:\\arcadis-uk-pw.bentley.com:Arcadis-UK-07\Documents\Projects\1MC07-C3\Lower%20Radbourne%20Emb\IM\01%20-%20Docs\1MC07-CEK-IM-DAT-CS07_CL23-600149" TargetMode="External"/><Relationship Id="rId4300" Type="http://schemas.openxmlformats.org/officeDocument/2006/relationships/hyperlink" Target="mailto:ebrahim.jeewa@arcadis.com" TargetMode="External"/><Relationship Id="rId170" Type="http://schemas.openxmlformats.org/officeDocument/2006/relationships/hyperlink" Target="mailto:zakaria.khabouze@setec.com" TargetMode="External"/><Relationship Id="rId5074" Type="http://schemas.openxmlformats.org/officeDocument/2006/relationships/hyperlink" Target="pw://arcadis-uk-pw.bentley.com:Arcadis-UK-07/Documents/D%7b7c46a4de-fb9e-4d24-84c1-519430ed6e9e%7d" TargetMode="External"/><Relationship Id="rId987" Type="http://schemas.openxmlformats.org/officeDocument/2006/relationships/hyperlink" Target="pw:\\arcadis-uk-pw.bentley.com:Arcadis-UK-07\Documents\Projects\1MC07-C3\Greatworth%20North%20Ctg\IM\01%20-%20Docs\1MC07-CEK-IM-DAT-CS07_CL12-600286" TargetMode="External"/><Relationship Id="rId2668" Type="http://schemas.openxmlformats.org/officeDocument/2006/relationships/hyperlink" Target="pw:\\arcadis-uk-pw.bentley.com:Arcadis-UK-07\Documents\Projects\1MC07-C3\Lower%20Thorpe%20North%20Emb\CV\01%20-%20Docs\1MC07-ASC-CV-FRM-CS07_CL26-000112-ACBOS" TargetMode="External"/><Relationship Id="rId3719" Type="http://schemas.openxmlformats.org/officeDocument/2006/relationships/hyperlink" Target="pw:\\arcadis-uk-pw.bentley.com:Arcadis-UK-07\Documents\Projects\1MC07-C3\Brackley%20North%20Ctg\EV\01%20-%20Docs\1MC07-ASC-EV-FRM-CS07_CL12-900042" TargetMode="External"/><Relationship Id="rId4090" Type="http://schemas.openxmlformats.org/officeDocument/2006/relationships/hyperlink" Target="pw://arcadis-uk-pw.bentley.com:Arcadis-UK-07/Documents/D%7b96e497b0-1e61-434e-97fe-ab7ca9a695c1%7d" TargetMode="External"/><Relationship Id="rId1684" Type="http://schemas.openxmlformats.org/officeDocument/2006/relationships/hyperlink" Target="pw:\\arcadis-uk-pw.bentley.com:Arcadis-UK-07\Documents\Projects\1MC06-C2\Calvert%20Ctg\IM\01%20-%20Docs\1MC06-CEK-IM-DAT-CS06_CL09-600148" TargetMode="External"/><Relationship Id="rId2735" Type="http://schemas.openxmlformats.org/officeDocument/2006/relationships/hyperlink" Target="pw://arcadis-uk-pw.bentley.com:Arcadis-UK-07/Documents/D%7be3a1d3c1-2f28-4997-872f-610ceed8a4db%7d" TargetMode="External"/><Relationship Id="rId5141" Type="http://schemas.openxmlformats.org/officeDocument/2006/relationships/hyperlink" Target="mailto:shashank.bs@arcadis.com" TargetMode="External"/><Relationship Id="rId707" Type="http://schemas.openxmlformats.org/officeDocument/2006/relationships/hyperlink" Target="pw:\\arcadis-uk-pw.bentley.com:Arcadis-UK-07\Documents\Projects\1MC07-C3\Lower%20Radbourne%20Emb\IM\01%20-%20Docs\1MC07-CEK-IM-DAT-CS07_CL23-600149" TargetMode="External"/><Relationship Id="rId1337" Type="http://schemas.openxmlformats.org/officeDocument/2006/relationships/hyperlink" Target="pw://arcadis-uk-pw.bentley.com:Arcadis-UK-07/Documents/D%7b1d3df0f7-778e-4c1e-8d58-46b3c27a948d%7d" TargetMode="External"/><Relationship Id="rId1751" Type="http://schemas.openxmlformats.org/officeDocument/2006/relationships/hyperlink" Target="pw://arcadis-uk-pw.bentley.com:Arcadis-UK-07/Documents/D%7bee5d3164-9a81-46fd-8b02-620c6ffe57ba%7d" TargetMode="External"/><Relationship Id="rId2802" Type="http://schemas.openxmlformats.org/officeDocument/2006/relationships/hyperlink" Target="pw:\\arcadis-uk-pw.bentley.com:Arcadis-UK-07\Documents\Projects\1MC06-C2\Barton%20Hartshorn%20Emb\IM\01%20-%20Docs\1MC06-CEK-IM-DAT-CS06_CL21-600150" TargetMode="External"/><Relationship Id="rId43" Type="http://schemas.openxmlformats.org/officeDocument/2006/relationships/hyperlink" Target="pw:\\arcadis-uk-pw.bentley.com:Arcadis-UK-07\Documents\Projects\1MC07-C3\Oxford%20Canal%20South%20Emb\IM\01%20-%20Docs\1MC07-CEK-IM-DAT-CS07_CL23-600109" TargetMode="External"/><Relationship Id="rId1404" Type="http://schemas.openxmlformats.org/officeDocument/2006/relationships/hyperlink" Target="mailto:juilee.lokhande@arcadis.com" TargetMode="External"/><Relationship Id="rId3576" Type="http://schemas.openxmlformats.org/officeDocument/2006/relationships/hyperlink" Target="pw:\\arcadis-uk-pw.bentley.com:Arcadis-UK-07\Documents\Projects\1MC07-C3\Ladbroke%20Ctg\IM\01%20-%20Docs\1MC07-CEK-IM-DAT-CS07_CL24-600064" TargetMode="External"/><Relationship Id="rId4627" Type="http://schemas.openxmlformats.org/officeDocument/2006/relationships/hyperlink" Target="pw:\\arcadis-uk-pw.bentley.com:Arcadis-UK-07\Documents\Projects\1MC07-C3\Ladbroke%20Ctg\IM\01%20-%20Docs\1MC07-CEK-IM-DAT-CS07_CL24-600079" TargetMode="External"/><Relationship Id="rId4974" Type="http://schemas.openxmlformats.org/officeDocument/2006/relationships/hyperlink" Target="pw://arcadis-uk-pw.bentley.com:Arcadis-UK-07/Documents/Projects/1MC07-C3/Thorpe&amp;space;Mandeville&amp;space;Emb/IM/01&amp;space;-&amp;space;Docs/1MC07-CEK-IM-DAT-CS07_CL26-600018" TargetMode="External"/><Relationship Id="rId497" Type="http://schemas.openxmlformats.org/officeDocument/2006/relationships/hyperlink" Target="pw://arcadis-uk-pw.bentley.com:Arcadis-UK-07/Documents/D%7ba8ab5356-3aa5-4788-b15d-6f15266d94b0%7d" TargetMode="External"/><Relationship Id="rId2178" Type="http://schemas.openxmlformats.org/officeDocument/2006/relationships/hyperlink" Target="pw:\\arcadis-uk-pw.bentley.com:Arcadis-UK-07\Documents\Projects\1MC06-C2\Woodlands%20Ctg\CV\01%20-%20Docs\1MC06-ASC-CV-FRM-CS05-000108-ACBOS" TargetMode="External"/><Relationship Id="rId3229" Type="http://schemas.openxmlformats.org/officeDocument/2006/relationships/hyperlink" Target="pw://arcadis-uk-pw.bentley.com:Arcadis-UK-07/Documents/D%7bfa4c1cb5-74f9-4ddb-8869-69ba20c42427%7d" TargetMode="External"/><Relationship Id="rId3990" Type="http://schemas.openxmlformats.org/officeDocument/2006/relationships/hyperlink" Target="pw://arcadis-uk-pw.bentley.com:Arcadis-UK-07/Documents/D%7ba2f506fd-e56d-422f-86a6-7a2fa2fd9478%7d" TargetMode="External"/><Relationship Id="rId1194" Type="http://schemas.openxmlformats.org/officeDocument/2006/relationships/hyperlink" Target="pw:\\arcadis-uk-pw.bentley.com:Arcadis-UK-07\Documents\Projects\1MC07-C3\Ladbroke%20Grove%20Ctg\CV\01%20-%20Docs\1MC07-ASC-CV-FRM-CS07_CL23-000059-ACBOS" TargetMode="External"/><Relationship Id="rId2592" Type="http://schemas.openxmlformats.org/officeDocument/2006/relationships/hyperlink" Target="pw:\\arcadis-uk-pw.bentley.com:Arcadis-UK-07\Documents\Projects\1MC07-C3\Brackley%20North%20Ctg\UT\01%20-%20Docs\1MC07-ASC-UT-FRM-CS07_CL12-000018-ACBOS" TargetMode="External"/><Relationship Id="rId3643" Type="http://schemas.openxmlformats.org/officeDocument/2006/relationships/hyperlink" Target="pw://arcadis-uk-pw.bentley.com:Arcadis-UK-07/Documents/Projects/1MC07-C3/Chipping&amp;space;Warden&amp;space;Green&amp;space;Tunnel/IM/01&amp;space;-&amp;space;Docs/1MC07-CEK-IM-DAT-CS07_CL13-600053" TargetMode="External"/><Relationship Id="rId217" Type="http://schemas.openxmlformats.org/officeDocument/2006/relationships/hyperlink" Target="pw://arcadis-uk-pw.bentley.com:Arcadis-UK-07/Documents/Projects/1MC07-C3/Oxford&amp;space;Canal&amp;space;North&amp;space;Emb/CV/01&amp;space;-&amp;space;Docs/1MC07-ASC-CV-FRM-CS07_CL23-000079-ACBOS" TargetMode="External"/><Relationship Id="rId564" Type="http://schemas.openxmlformats.org/officeDocument/2006/relationships/hyperlink" Target="pw://arcadis-uk-pw.bentley.com:Arcadis-UK-07/Documents/D%7b7dcd0942-fe9a-4c87-83f7-a16f751821a7%7d" TargetMode="External"/><Relationship Id="rId2245" Type="http://schemas.openxmlformats.org/officeDocument/2006/relationships/hyperlink" Target="pw:\\arcadis-uk-pw.bentley.com:Arcadis-UK-07\Documents\Projects\1MC06-C2\Waddesdon%20South%20Ctg\IM\01%20-%20Docs\1MC06-CEK-IM-DAT-CS04_CL20-600015" TargetMode="External"/><Relationship Id="rId3710" Type="http://schemas.openxmlformats.org/officeDocument/2006/relationships/hyperlink" Target="pw:\\arcadis-uk-pw.bentley.com:Arcadis-UK-07\Documents\Projects\1MC07-C3\Brackley%20North%20Ctg\EV\01%20-%20Docs\1MC07-ASC-EV-FRM-CS07_CL12-900031" TargetMode="External"/><Relationship Id="rId631" Type="http://schemas.openxmlformats.org/officeDocument/2006/relationships/hyperlink" Target="pw://arcadis-uk-pw.bentley.com:Arcadis-UK-07/Documents/D%7b33010dfa-6708-4d36-91f7-3957567aec0e%7d" TargetMode="External"/><Relationship Id="rId1261" Type="http://schemas.openxmlformats.org/officeDocument/2006/relationships/hyperlink" Target="pw:\\arcadis-uk-pw.bentley.com:Arcadis-UK-07\Documents\Projects\1MC06-C2\Twyford%20Ctg\BR\01%20-%20Docs\1MC06-CEK-BR-FRM-CS06_CL10-000004" TargetMode="External"/><Relationship Id="rId2312" Type="http://schemas.openxmlformats.org/officeDocument/2006/relationships/hyperlink" Target="pw://arcadis-uk-pw.bentley.com:Arcadis-UK-07/Documents/D%7b92c9ad1a-f860-440c-a19c-c12c17b30659%7d" TargetMode="External"/><Relationship Id="rId4484" Type="http://schemas.openxmlformats.org/officeDocument/2006/relationships/hyperlink" Target="pw:\\arcadis-uk-pw.bentley.com:Arcadis-UK-07\Documents\Projects\1MC06-C2\Calvert%20Ctg\EV\01%20-%20Docs\1MC06-CEK-EV-FRM-CS06_CL09-600003" TargetMode="External"/><Relationship Id="rId3086" Type="http://schemas.openxmlformats.org/officeDocument/2006/relationships/hyperlink" Target="mailto:apoorva.patil@arcadis.com" TargetMode="External"/><Relationship Id="rId4137" Type="http://schemas.openxmlformats.org/officeDocument/2006/relationships/hyperlink" Target="pw:\\arcadis-uk-pw.bentley.com:Arcadis-UK-07\Documents\Projects\1MC06-C2\Twyford%20Ctg\CV\01%20-%20Docs\1MC06-ASC-CV-FRM-CS06_CL10-900024" TargetMode="External"/><Relationship Id="rId4551" Type="http://schemas.openxmlformats.org/officeDocument/2006/relationships/hyperlink" Target="pw:\\arcadis-uk-pw.bentley.com:Arcadis-UK-07\Documents\Projects\1MC07-C3\Greatworth%20Green%20Tunnel\UT\01%20-%20Docs\1MC07-ASC-UT-FRM-CS07_CL25-000082-ACBOS" TargetMode="External"/><Relationship Id="rId3153" Type="http://schemas.openxmlformats.org/officeDocument/2006/relationships/hyperlink" Target="pw:\\arcadis-uk-pw.bentley.com:Arcadis-UK-07\Documents\Projects\1MC06-C2\Doddershall%20Emb\EV\01%20-%20Docs\1MC06-CEK-EV-FRM-CS05-600002" TargetMode="External"/><Relationship Id="rId4204" Type="http://schemas.openxmlformats.org/officeDocument/2006/relationships/hyperlink" Target="pw:\\arcadis-uk-pw.bentley.com:Arcadis-UK-07\Documents\Projects\1MC06-C2\Chetwode%20Ctg\IM\01%20-%20Docs\1MC06-CEK-IM-DAT-CS06_CL10-600201" TargetMode="External"/><Relationship Id="rId141" Type="http://schemas.openxmlformats.org/officeDocument/2006/relationships/hyperlink" Target="pw:\\arcadis-uk-pw.bentley.com:Arcadis-UK-07\Documents\Projects\1MC07-C3\Oxford%20Canal%20South%20Emb\IM\01%20-%20Docs\1MC07-CEK-IM-DAT-CS07_CL23-600112" TargetMode="External"/><Relationship Id="rId3220" Type="http://schemas.openxmlformats.org/officeDocument/2006/relationships/hyperlink" Target="pw:\\arcadis-uk-pw.bentley.com:Arcadis-UK-07\Documents\Projects\1MC06-C2\Grendon%20Underwood%20Emb\CV\01%20-%20Docs\1MC06-ASC-CV-FRM-CS05-000078-ACBOS" TargetMode="External"/><Relationship Id="rId7" Type="http://schemas.openxmlformats.org/officeDocument/2006/relationships/hyperlink" Target="mailto:quincy.stafford@arcadis.com" TargetMode="External"/><Relationship Id="rId2986" Type="http://schemas.openxmlformats.org/officeDocument/2006/relationships/hyperlink" Target="mailto:luke.mulholland@arcadis.com" TargetMode="External"/><Relationship Id="rId958" Type="http://schemas.openxmlformats.org/officeDocument/2006/relationships/hyperlink" Target="pw:\\arcadis-uk-pw.bentley.com:Arcadis-UK-07\Documents\Projects\1MC06-C2\Waddesdon%20South%20Ctg\IM\01%20-%20Docs\1MC06-CEK-IM-DAT-CS04_CL20-600221" TargetMode="External"/><Relationship Id="rId1588" Type="http://schemas.openxmlformats.org/officeDocument/2006/relationships/hyperlink" Target="pw:\\arcadis-uk-pw.bentley.com:Arcadis-UK-07\Documents\Projects\1MC07-C3\Ladbroke%20Ctg\HW\01%20-%20Docs\1MC07-ASC-HW-FRM-CS07_CL24-000024-ACBOS" TargetMode="External"/><Relationship Id="rId2639" Type="http://schemas.openxmlformats.org/officeDocument/2006/relationships/hyperlink" Target="pw:\\arcadis-uk-pw.bentley.com:Arcadis-UK-07\Documents\Projects\1MC06-C2\Barton%20to%20Mixbury%20Ctg\IM\01%20-%20Docs\1MC06-CEK-IM-DAT-CS06_CL21-600095" TargetMode="External"/><Relationship Id="rId5045" Type="http://schemas.openxmlformats.org/officeDocument/2006/relationships/hyperlink" Target="mailto:maya.bowles@arcadis.com" TargetMode="External"/><Relationship Id="rId1655" Type="http://schemas.openxmlformats.org/officeDocument/2006/relationships/hyperlink" Target="mailto:guillaume.hervoches@setec.com" TargetMode="External"/><Relationship Id="rId2706" Type="http://schemas.openxmlformats.org/officeDocument/2006/relationships/hyperlink" Target="pw:\\arcadis-uk-pw.bentley.com:Arcadis-UK-07\Documents\Projects\1MC07-C3\Lower%20Thorpe%20Viaduct\EV\01%20-%20Docs\1MC07-ASC-EV-REP-CS07_CL26-000002" TargetMode="External"/><Relationship Id="rId4061" Type="http://schemas.openxmlformats.org/officeDocument/2006/relationships/hyperlink" Target="mailto:ANL@cowi.com" TargetMode="External"/><Relationship Id="rId5112" Type="http://schemas.openxmlformats.org/officeDocument/2006/relationships/hyperlink" Target="mailto:ebrahim.jeewa@arcadis.com" TargetMode="External"/><Relationship Id="rId1308" Type="http://schemas.openxmlformats.org/officeDocument/2006/relationships/hyperlink" Target="pw:\\arcadis-uk-pw.bentley.com:Arcadis-UK-07\Documents\Projects\1MC06-C2\Aylesbury%20North%20Ctg\IM\01%20-%20Docs\1MC06-CEK-IM-DAT-CS04_CL18-600030" TargetMode="External"/><Relationship Id="rId1722" Type="http://schemas.openxmlformats.org/officeDocument/2006/relationships/hyperlink" Target="mailto:william.whyte@arcadis.com" TargetMode="External"/><Relationship Id="rId4878" Type="http://schemas.openxmlformats.org/officeDocument/2006/relationships/hyperlink" Target="pw://arcadis-uk-pw.bentley.com:Arcadis-UK-07/Documents/D%7bf5c8b541-4eba-499d-bec9-a6b15c70b2b9%7d" TargetMode="External"/><Relationship Id="rId14" Type="http://schemas.openxmlformats.org/officeDocument/2006/relationships/hyperlink" Target="pw:\\arcadis-uk-pw.bentley.com:Arcadis-UK-07\Documents\Projects\1MC07-C3\Oxford%20Canal%20South%20Emb\CV\01%20-%20Docs\1MC07-ASC-CV-FRM-CS07_CL23-000069-ACBOS" TargetMode="External"/><Relationship Id="rId3894" Type="http://schemas.openxmlformats.org/officeDocument/2006/relationships/hyperlink" Target="pw://arcadis-uk-pw.bentley.com:Arcadis-UK-07/Documents/Projects/1MC07-C3/Greatworth&amp;space;North&amp;space;Ctg/GT/01&amp;space;-&amp;space;Docs/1MC07-ASC-GT-FRM-CS07_CL12-000017-ACBOS" TargetMode="External"/><Relationship Id="rId4945" Type="http://schemas.openxmlformats.org/officeDocument/2006/relationships/hyperlink" Target="pw:\\arcadis-uk-pw.bentley.com:Arcadis-UK-07\Documents\Projects\1MC07-C3\Greatworth%20Green%20Tunnel\IM\01%20-%20Docs\1MC07-CEK-IM-DAT-CS07_CL25-600071" TargetMode="External"/><Relationship Id="rId2496" Type="http://schemas.openxmlformats.org/officeDocument/2006/relationships/hyperlink" Target="pw:\\arcadis-uk-pw.bentley.com:Arcadis-UK-07\Documents\Projects\1MC07-C3\Oxford%20Canal%20North%20Emb\IM\01%20-%20Docs\1MC07-CEK-IM-DAT-CS07_CL23-600045" TargetMode="External"/><Relationship Id="rId3547" Type="http://schemas.openxmlformats.org/officeDocument/2006/relationships/hyperlink" Target="mailto:pradeep.s@arcadis.com" TargetMode="External"/><Relationship Id="rId3961" Type="http://schemas.openxmlformats.org/officeDocument/2006/relationships/hyperlink" Target="pw://arcadis-uk-pw.bentley.com:Arcadis-UK-07/Documents/D%7b32347c60-af0e-44ae-a453-87a86c42c7d9%7d" TargetMode="External"/><Relationship Id="rId468" Type="http://schemas.openxmlformats.org/officeDocument/2006/relationships/hyperlink" Target="pw:\\arcadis-uk-pw.bentley.com:Arcadis-UK-07\Documents\Projects\1MC07-C3\Brackley%20South%20Ctg\HW\01%20-%20Docs\1MC07-ASC-HW-FRM-CS07_CL12-000007-ACBOS" TargetMode="External"/><Relationship Id="rId882" Type="http://schemas.openxmlformats.org/officeDocument/2006/relationships/hyperlink" Target="mailto:eloise.mainstone@arcadis.com" TargetMode="External"/><Relationship Id="rId1098" Type="http://schemas.openxmlformats.org/officeDocument/2006/relationships/hyperlink" Target="pw://arcadis-uk-pw.bentley.com:Arcadis-UK-07/Documents/Projects/1MC07-C3/Boddington&amp;space;Ctg/CV/01&amp;space;-&amp;space;Docs/1MC07-ASC-CV-FRM-CS07_CL14-000105-ACBOS" TargetMode="External"/><Relationship Id="rId2149" Type="http://schemas.openxmlformats.org/officeDocument/2006/relationships/hyperlink" Target="pw:\\arcadis-uk-pw.bentley.com:Arcadis-UK-07\Documents\Projects\1MC06-C2\Twyford%20Emb\IM\01%20-%20Docs\1MC06-CEK-IM-DAT-CS06_CL09-600307" TargetMode="External"/><Relationship Id="rId2563" Type="http://schemas.openxmlformats.org/officeDocument/2006/relationships/hyperlink" Target="pw:\\arcadis-uk-pw.bentley.com:Arcadis-UK-07\Documents\Projects\1MC06-C2\Calvert%20Ctg\IM\01%20-%20Docs\1MC06-CEK-IM-DAT-CS05-600177" TargetMode="External"/><Relationship Id="rId3614" Type="http://schemas.openxmlformats.org/officeDocument/2006/relationships/hyperlink" Target="pw:\\arcadis-uk-pw.bentley.com:Arcadis-UK-07\Documents\Projects\1MC07-C3\Ladbroke%20Ctg\IM\01%20-%20Docs\1MC07-CEK-IM-DAT-CS07_CL24-600122" TargetMode="External"/><Relationship Id="rId535" Type="http://schemas.openxmlformats.org/officeDocument/2006/relationships/hyperlink" Target="pw://arcadis-uk-pw.bentley.com:Arcadis-UK-07/Documents/D%7b05a7a48e-52c9-4f26-ae13-71b572d34806%7d" TargetMode="External"/><Relationship Id="rId1165" Type="http://schemas.openxmlformats.org/officeDocument/2006/relationships/hyperlink" Target="pw:\\arcadis-uk-pw.bentley.com:Arcadis-UK-07\Documents\Projects\1MC07-C3\Greatworth%20North%20Ctg\CV\01%20-%20Docs\1MC07-ASC-CV-FRM-CS07_CL12-000044-ACBOS" TargetMode="External"/><Relationship Id="rId2216" Type="http://schemas.openxmlformats.org/officeDocument/2006/relationships/hyperlink" Target="pw:\\arcadis-uk-pw.bentley.com:Arcadis-UK-07\Documents\Projects\1MC06-C2\Mixbury%20Ctg\IM\01%20-%20Docs\1MC06-CEK-IM-DAT-CS06_CL22-600153" TargetMode="External"/><Relationship Id="rId2630" Type="http://schemas.openxmlformats.org/officeDocument/2006/relationships/hyperlink" Target="pw:\\arcadis-uk-pw.bentley.com:Arcadis-UK-07\Documents\Projects\1MC06-C2\Quainton%20South%20Emb\IM\01%20-%20Docs\1MC06-CEK-IM-DAT-CS05-600088" TargetMode="External"/><Relationship Id="rId602" Type="http://schemas.openxmlformats.org/officeDocument/2006/relationships/hyperlink" Target="pw:\\arcadis-uk-pw.bentley.com:Arcadis-UK-07\Documents\Projects\1MC07-C3\Boddington%20Ctg\IM\01%20-%20Docs\1MC07-CEK-IM-DAT-CS07_CL14-600002" TargetMode="External"/><Relationship Id="rId1232" Type="http://schemas.openxmlformats.org/officeDocument/2006/relationships/hyperlink" Target="mailto:eloise.mainstone@arcadis.com" TargetMode="External"/><Relationship Id="rId4388" Type="http://schemas.openxmlformats.org/officeDocument/2006/relationships/hyperlink" Target="pw://arcadis-uk-pw.bentley.com:Arcadis-UK-07/Documents/D%7bcb12a2e0-7f03-484a-a69b-fe8d60d4e459%7d" TargetMode="External"/><Relationship Id="rId3057" Type="http://schemas.openxmlformats.org/officeDocument/2006/relationships/hyperlink" Target="mailto:gladys.kouekam-nassi@setec.com" TargetMode="External"/><Relationship Id="rId4108" Type="http://schemas.openxmlformats.org/officeDocument/2006/relationships/hyperlink" Target="pw:\\arcadis-uk-pw.bentley.com:Arcadis-UK-07\Documents\Projects\1MC06-C2\Godington%20West%20Emb\IM\01%20-%20Docs\1MC06-CEK-IM-DAT-CS06_CL10-600182" TargetMode="External"/><Relationship Id="rId4455" Type="http://schemas.openxmlformats.org/officeDocument/2006/relationships/hyperlink" Target="pw://arcadis-uk-pw.bentley.com:Arcadis-UK-07/Documents/D%7bd6581669-a61c-437f-9c8f-9e57b85e4cbf%7d" TargetMode="External"/><Relationship Id="rId3471" Type="http://schemas.openxmlformats.org/officeDocument/2006/relationships/hyperlink" Target="mailto:thamer.saihi@setec.com" TargetMode="External"/><Relationship Id="rId4522" Type="http://schemas.openxmlformats.org/officeDocument/2006/relationships/hyperlink" Target="pw:\\arcadis-uk-pw.bentley.com:Arcadis-UK-07\Documents\Projects\1MC06-C2\Thame%20Valley%20North%20Emb\CV\01%20-%20Docs\1MC06-ASC-CV-FRM-CS04_CL19-000075-ACBOS" TargetMode="External"/><Relationship Id="rId392" Type="http://schemas.openxmlformats.org/officeDocument/2006/relationships/hyperlink" Target="mailto:Jan.Cordero@arcadis.com" TargetMode="External"/><Relationship Id="rId2073" Type="http://schemas.openxmlformats.org/officeDocument/2006/relationships/hyperlink" Target="pw:\\arcadis-uk-pw.bentley.com:Arcadis-UK-07\Documents\Projects\1MC06-C2\Barton%20to%20Mixbury%20Ctg\IM\01%20-%20Docs\1MC06-CEK-IM-DAT-CS06_CL21-600024" TargetMode="External"/><Relationship Id="rId3124" Type="http://schemas.openxmlformats.org/officeDocument/2006/relationships/hyperlink" Target="pw:\\arcadis-uk-pw.bentley.com:Arcadis-UK-07\Documents\Projects\1MC07-C3\Highfurlong%20Brook%20Emb\IM\01%20-%20Docs\1MC07-CEK-IM-DAT-CS07_CL14-600124" TargetMode="External"/><Relationship Id="rId2140" Type="http://schemas.openxmlformats.org/officeDocument/2006/relationships/hyperlink" Target="pw:\\arcadis-uk-pw.bentley.com:Arcadis-UK-07\Documents\Projects\1MC06-C2\Calvert%20Infrastructure%20MDG\IM\01%20-%20Docs\1MC06-CEK-IM-DAT-CS06_CL09-600299" TargetMode="External"/><Relationship Id="rId5296" Type="http://schemas.openxmlformats.org/officeDocument/2006/relationships/hyperlink" Target="pw:\\arcadis-uk-pw.bentley.com:Arcadis-UK-07\Documents\Projects\1MC06-C2\Calvert%20Ctg\DR\01%20-%20Docs\1MC06-ASC-DR-FRM-CS06_CL09-000033-ACBOS" TargetMode="External"/><Relationship Id="rId112" Type="http://schemas.openxmlformats.org/officeDocument/2006/relationships/hyperlink" Target="mailto:venkatesh.chavan@arcadis.com" TargetMode="External"/><Relationship Id="rId2957" Type="http://schemas.openxmlformats.org/officeDocument/2006/relationships/hyperlink" Target="pw://arcadis-uk-pw.bentley.com:Arcadis-UK-07/Documents/D%7bdb061c0c-bd46-43f5-9f40-ce021714ade3%7d" TargetMode="External"/><Relationship Id="rId5016" Type="http://schemas.openxmlformats.org/officeDocument/2006/relationships/hyperlink" Target="pw:\\arcadis-uk-pw.bentley.com:Arcadis-UK-07\Documents\Projects\1MC07-C3\Greatworth%20Green%20Tunnel\HW\01%20-%20Docs\1MC07-ASC-HW-FRM-CS07_CL25-000026-ACBOS" TargetMode="External"/><Relationship Id="rId929" Type="http://schemas.openxmlformats.org/officeDocument/2006/relationships/hyperlink" Target="mailto:chris.gilmour@fairhurst.co.uk" TargetMode="External"/><Relationship Id="rId1559" Type="http://schemas.openxmlformats.org/officeDocument/2006/relationships/hyperlink" Target="pw://arcadis-uk-pw.bentley.com:Arcadis-UK-07/Documents/D%7b92ee5d8f-ac01-42bd-8795-e6da19ee77e5%7d" TargetMode="External"/><Relationship Id="rId1973" Type="http://schemas.openxmlformats.org/officeDocument/2006/relationships/hyperlink" Target="pw:\\arcadis-uk-pw.bentley.com:Arcadis-UK-07\Documents\Projects\1MC07-C3\Ladbroke%20Ctg\IM\01%20-%20Docs\1MC07-CEK-IM-DAT-CS07_CL24-600058" TargetMode="External"/><Relationship Id="rId4032" Type="http://schemas.openxmlformats.org/officeDocument/2006/relationships/hyperlink" Target="pw:\\arcadis-uk-pw.bentley.com:Arcadis-UK-07\Documents\Projects\1MC06-C2\Chetwode%20Ctg\EV\01%20-%20Docs\1MC06-ASC-EV-FRM-CS06_CL10-900050" TargetMode="External"/><Relationship Id="rId1626" Type="http://schemas.openxmlformats.org/officeDocument/2006/relationships/hyperlink" Target="pw:\\arcadis-uk-pw.bentley.com:Arcadis-UK-07\Documents\Projects\1MC06-C2\Cowley%20Emb%20Group\EV\01%20-%20Docs\1MC06-ASC-EV-FRM-CS06_CL10-900016" TargetMode="External"/><Relationship Id="rId3798" Type="http://schemas.openxmlformats.org/officeDocument/2006/relationships/hyperlink" Target="pw:\\arcadis-uk-pw.bentley.com:Arcadis-UK-07\Documents\Projects\1MC06-C2\Chetwode%20Emb\EV\01%20-%20Docs\1MC06-ASC-EV-FRM-CS06_CL10-000013-ACBOS" TargetMode="External"/><Relationship Id="rId4849" Type="http://schemas.openxmlformats.org/officeDocument/2006/relationships/hyperlink" Target="pw:\\arcadis-uk-pw.bentley.com:Arcadis-UK-07\Documents\Projects\1MC06-C2\Calvert%20Ctg\IM\01%20-%20Docs\1MC06-CEK-IM-DAT-CS06_CL09-600113" TargetMode="External"/><Relationship Id="rId3865" Type="http://schemas.openxmlformats.org/officeDocument/2006/relationships/hyperlink" Target="pw:\\arcadis-uk-pw.bentley.com:Arcadis-UK-07\Documents\Projects\1MC06-C2\Doddershall%20Emb\DR\01%20-%20Docs\1MC06-ASC-DR-FRM-CS05-000026-ACBOS" TargetMode="External"/><Relationship Id="rId4916" Type="http://schemas.openxmlformats.org/officeDocument/2006/relationships/hyperlink" Target="pw:\\arcadis-uk-pw.bentley.com:Arcadis-UK-07\Documents\Projects\1MC06-C2\Calvert%20Ctg\CV\01%20-%20Docs\1MC06-ASC-CV-FRM-CS06_CL09-000083-ACBOS" TargetMode="External"/><Relationship Id="rId786" Type="http://schemas.openxmlformats.org/officeDocument/2006/relationships/hyperlink" Target="pw://arcadis-uk-pw.bentley.com:Arcadis-UK-07/Documents/D%7b29c3766d-8bc6-4f0f-8fbc-b01efc8baa92%7d" TargetMode="External"/><Relationship Id="rId2467" Type="http://schemas.openxmlformats.org/officeDocument/2006/relationships/hyperlink" Target="mailto:ALBT@COWI.COM" TargetMode="External"/><Relationship Id="rId3518" Type="http://schemas.openxmlformats.org/officeDocument/2006/relationships/hyperlink" Target="mailto:Joel.Martin@arcadis.com" TargetMode="External"/><Relationship Id="rId439" Type="http://schemas.openxmlformats.org/officeDocument/2006/relationships/hyperlink" Target="pw:\\arcadis-uk-pw.bentley.com:Arcadis-UK-07\Documents\Projects\1MC07-C3\Thorpe%20Mandeville%20Emb\IM\01%20-%20Docs\1MC07-CEK-IM-DAT-CS07_CL26-600129" TargetMode="External"/><Relationship Id="rId1069" Type="http://schemas.openxmlformats.org/officeDocument/2006/relationships/hyperlink" Target="pw:\\arcadis-uk-pw.bentley.com:Arcadis-UK-07\Documents\Projects\1MC06-C2\Quainton%20Ctg\GT\01%20-%20Docs\1MC06-ASC-GT-FRM-CS05-000013-ACBOS" TargetMode="External"/><Relationship Id="rId1483" Type="http://schemas.openxmlformats.org/officeDocument/2006/relationships/hyperlink" Target="pw:\\arcadis-uk-pw.bentley.com:Arcadis-UK-07\Documents\Projects\1MC07-C3\Brackley%20North%20Ctg\DR\01%20-%20Docs\1MC07-ASC-DR-FRM-CS07_CL12-000004-ACBOS" TargetMode="External"/><Relationship Id="rId2881" Type="http://schemas.openxmlformats.org/officeDocument/2006/relationships/hyperlink" Target="pw://arcadis-uk-pw.bentley.com:Arcadis-UK-07/Documents/Projects/1MC06-C2/Aylesbury&amp;space;North&amp;space;Ctg/UT/01&amp;space;-&amp;space;Docs/1MC06-ASC-UT-FRM-CS04_CL18-000024-ACBOS" TargetMode="External"/><Relationship Id="rId3932" Type="http://schemas.openxmlformats.org/officeDocument/2006/relationships/hyperlink" Target="pw:\\arcadis-uk-pw.bentley.com:Arcadis-UK-07\Documents\Projects\1MC06-C2\Oxford%20Road%20Emb\IM\01%20-%20Docs\1MC06-CEK-IM-DAT-CS04_CL19-600061" TargetMode="External"/><Relationship Id="rId506" Type="http://schemas.openxmlformats.org/officeDocument/2006/relationships/hyperlink" Target="pw:\\arcadis-uk-pw.bentley.com:Arcadis-UK-07\Documents\Projects\1MC07-C3\Greatworth%20North%20Emb\IM\01%20-%20Docs\1MC07-CEK-IM-DAT-CS07_CL12-600277" TargetMode="External"/><Relationship Id="rId853" Type="http://schemas.openxmlformats.org/officeDocument/2006/relationships/hyperlink" Target="mailto:Conor.Egan@wsp.com" TargetMode="External"/><Relationship Id="rId1136" Type="http://schemas.openxmlformats.org/officeDocument/2006/relationships/hyperlink" Target="pw:\\arcadis-uk-pw.bentley.com:Arcadis-UK-07\Documents\Projects\1MC06-C2\Chetwode%20Ctg\IM\01%20-%20Docs\1MC06-CEK-IM-DAT-CS06_CL10-600026" TargetMode="External"/><Relationship Id="rId2534" Type="http://schemas.openxmlformats.org/officeDocument/2006/relationships/hyperlink" Target="pw:\\arcadis-uk-pw.bentley.com:Arcadis-UK-07\Documents\Projects\1MC06-C2\Barton%20to%20Mixbury%20Ctg\DR\01%20-%20Docs\1MC06-ASC-DR-FRM-CS06_CL21-000014-ACBOS" TargetMode="External"/><Relationship Id="rId920" Type="http://schemas.openxmlformats.org/officeDocument/2006/relationships/hyperlink" Target="mailto:AIGU@cowi.com" TargetMode="External"/><Relationship Id="rId1550" Type="http://schemas.openxmlformats.org/officeDocument/2006/relationships/hyperlink" Target="pw://arcadis-uk-pw.bentley.com:Arcadis-UK-07/Documents/D%7b22db0337-51d8-4ebf-81ae-6a873c07fc0c%7d" TargetMode="External"/><Relationship Id="rId2601" Type="http://schemas.openxmlformats.org/officeDocument/2006/relationships/hyperlink" Target="pw:\\arcadis-uk-pw.bentley.com:Arcadis-UK-07\Documents\Projects\1MC07-C3\Ladbroke%20Ctg\UT\01%20-%20Docs\1MC07-ASC-UT-FRM-CS07_CL24-000029-ACBOS" TargetMode="External"/><Relationship Id="rId1203" Type="http://schemas.openxmlformats.org/officeDocument/2006/relationships/hyperlink" Target="pw:\\arcadis-uk-pw.bentley.com:Arcadis-UK-07\Documents\Projects\1MC06-C2\Bicester%20Road%20Emb\CV\01%20-%20Docs\1MC06-ASC-CV-FRM-CS04_CL20-000071-ACBOS" TargetMode="External"/><Relationship Id="rId4359" Type="http://schemas.openxmlformats.org/officeDocument/2006/relationships/hyperlink" Target="pw://arcadis-uk-pw.bentley.com:Arcadis-UK-07/Documents/D%7bc9577579-3606-4812-96e9-c7976dcccfe8%7d" TargetMode="External"/><Relationship Id="rId4773" Type="http://schemas.openxmlformats.org/officeDocument/2006/relationships/hyperlink" Target="pw:\\arcadis-uk-pw.bentley.com:Arcadis-UK-07\Documents\Projects\1MC06-C2\Turweston%20Ctg\GT\01%20-%20Docs\1MC06-ASC-GT-FRM-CS06_CL22-000018-ACBOS" TargetMode="External"/><Relationship Id="rId3375" Type="http://schemas.openxmlformats.org/officeDocument/2006/relationships/hyperlink" Target="mailto:andreea.tilici@arcadis.com" TargetMode="External"/><Relationship Id="rId4426" Type="http://schemas.openxmlformats.org/officeDocument/2006/relationships/hyperlink" Target="pw:\\arcadis-uk-pw.bentley.com:Arcadis-UK-07\Documents\Projects\1MC06-C2\Calvert%20Ctg\IM\01%20-%20Docs\1MC06-CEK-IM-DAT-CS06_CL09-600118" TargetMode="External"/><Relationship Id="rId4840" Type="http://schemas.openxmlformats.org/officeDocument/2006/relationships/hyperlink" Target="pw://arcadis-uk-pw.bentley.com:Arcadis-UK-07/Documents/D%7bb2a13980-e005-409a-ad3c-9703df672ee5%7d" TargetMode="External"/><Relationship Id="rId296" Type="http://schemas.openxmlformats.org/officeDocument/2006/relationships/hyperlink" Target="pw://arcadis-uk-pw.bentley.com:Arcadis-UK-07/Documents/D%7b276a43d5-3a9c-4731-bc1e-228f4f3023a7%7d" TargetMode="External"/><Relationship Id="rId2391" Type="http://schemas.openxmlformats.org/officeDocument/2006/relationships/hyperlink" Target="pw:\\arcadis-uk-pw.bentley.com:Arcadis-UK-07\Documents\Projects\1MC06-C2\Calvert%20Ctg\IM\01%20-%20Docs\1MC06-CEK-IM-DAT-CS06_CL09-600293" TargetMode="External"/><Relationship Id="rId3028" Type="http://schemas.openxmlformats.org/officeDocument/2006/relationships/hyperlink" Target="pw://arcadis-uk-pw.bentley.com:Arcadis-UK-07/Documents/D%7b4df7d8ae-c729-454e-9056-3e7466530a70%7d" TargetMode="External"/><Relationship Id="rId3442" Type="http://schemas.openxmlformats.org/officeDocument/2006/relationships/hyperlink" Target="pw:\\arcadis-uk-pw.bentley.com:Arcadis-UK-07\Documents\Projects\1MC06-C2\Calvert%20Ctg\IM\01%20-%20Docs\1MC06-CEK-IM-DAT-CS06_CL09-600087" TargetMode="External"/><Relationship Id="rId363" Type="http://schemas.openxmlformats.org/officeDocument/2006/relationships/hyperlink" Target="mailto:youssef.miri@setec.com" TargetMode="External"/><Relationship Id="rId2044" Type="http://schemas.openxmlformats.org/officeDocument/2006/relationships/hyperlink" Target="pw://arcadis-uk-pw.bentley.com:Arcadis-UK-07/Documents/D%7b555e6609-b885-4945-b701-5a2da97556ab%7d" TargetMode="External"/><Relationship Id="rId430" Type="http://schemas.openxmlformats.org/officeDocument/2006/relationships/hyperlink" Target="pw:\\arcadis-uk-pw.bentley.com:Arcadis-UK-07\Documents\Projects\1MC07-C3\Brackley%20North%20Ctg\IM\01%20-%20Docs\1MC07-CEK-IM-DAT-CS07_CL12-600179" TargetMode="External"/><Relationship Id="rId1060" Type="http://schemas.openxmlformats.org/officeDocument/2006/relationships/hyperlink" Target="pw://arcadis-uk-pw.bentley.com:Arcadis-UK-07/Documents/D%7b5eec3c5b-4fdf-4480-bec0-254d67f3bcb4%7d" TargetMode="External"/><Relationship Id="rId2111" Type="http://schemas.openxmlformats.org/officeDocument/2006/relationships/hyperlink" Target="pw:\\arcadis-uk-pw.bentley.com:Arcadis-UK-07\Documents\Projects\1MC06-C2\Twyford%20Emb\EV\01%20-%20Docs\1MC06-ASC-EV-FRM-CS06_CL09-900015" TargetMode="External"/><Relationship Id="rId5267" Type="http://schemas.openxmlformats.org/officeDocument/2006/relationships/hyperlink" Target="mailto:louis.knight@setec.com" TargetMode="External"/><Relationship Id="rId1877" Type="http://schemas.openxmlformats.org/officeDocument/2006/relationships/hyperlink" Target="mailto:vijayakrishna.lade@arcadis.com" TargetMode="External"/><Relationship Id="rId2928" Type="http://schemas.openxmlformats.org/officeDocument/2006/relationships/hyperlink" Target="pw://arcadis-uk-pw.bentley.com:Arcadis-UK-07/Documents/D%7be046e643-6e81-4465-a50c-8497807ea6a9%7d" TargetMode="External"/><Relationship Id="rId4283" Type="http://schemas.openxmlformats.org/officeDocument/2006/relationships/hyperlink" Target="mailto:shaun.ambrose@arcadis.com" TargetMode="External"/><Relationship Id="rId5334" Type="http://schemas.openxmlformats.org/officeDocument/2006/relationships/hyperlink" Target="pw:\\arcadis-uk-pw.bentley.com:Arcadis-UK-07\Documents\Projects\1MC07-C3\Boddington%20Ctg\HW\01%20-%20Docs\1MC07-ASC-HW-FRM-CS07_CL14-000040-ACBOS" TargetMode="External"/><Relationship Id="rId1944" Type="http://schemas.openxmlformats.org/officeDocument/2006/relationships/hyperlink" Target="pw://arcadis-uk-pw.bentley.com:Arcadis-UK-07/Documents/Projects/1MC07-C3/Lower&amp;space;Boddington&amp;space;Emb/CV/01&amp;space;-&amp;space;Docs/1MC07-ASC-CV-FRM-CS07_CL14-000116-ACBOS" TargetMode="External"/><Relationship Id="rId4350" Type="http://schemas.openxmlformats.org/officeDocument/2006/relationships/hyperlink" Target="pw://arcadis-uk-pw.bentley.com:Arcadis-UK-07/Documents/D%7b459abab0-3924-4c4d-966e-2849442f5ab4%7d" TargetMode="External"/><Relationship Id="rId4003" Type="http://schemas.openxmlformats.org/officeDocument/2006/relationships/hyperlink" Target="pw:\\arcadis-uk-pw.bentley.com:Arcadis-UK-07\Documents\Projects\1MC07-C3\Oxford%20Canal%20South%20Emb\IM\01%20-%20Docs\1MC07-CEK-IM-DAT-CS07_CL23-600154" TargetMode="External"/><Relationship Id="rId3769" Type="http://schemas.openxmlformats.org/officeDocument/2006/relationships/hyperlink" Target="pw://arcadis-uk-pw.bentley.com:Arcadis-UK-07/Documents/D%7b6e6b477a-5c2b-452e-92c7-615762eafdd3%7d" TargetMode="External"/><Relationship Id="rId5191" Type="http://schemas.openxmlformats.org/officeDocument/2006/relationships/hyperlink" Target="mailto:fedi.benhmida@setec.com" TargetMode="External"/><Relationship Id="rId2785" Type="http://schemas.openxmlformats.org/officeDocument/2006/relationships/hyperlink" Target="pw://arcadis-uk-pw.bentley.com:Arcadis-UK-07/Documents/Projects/1MC06-C2/Wendover&amp;space;Green&amp;space;Tunnel/IM/01&amp;space;-&amp;space;Docs/1MC06-CEK-IM-DAT-CS03_CL05-600033" TargetMode="External"/><Relationship Id="rId3836" Type="http://schemas.openxmlformats.org/officeDocument/2006/relationships/hyperlink" Target="pw:\\arcadis-uk-pw.bentley.com:Arcadis-UK-07\Documents\Projects\1MC06-C2\Barton%20to%20Mixbury%20Ctg\IM\01%20-%20Docs\1MC06-CEK-IM-DAT-CS06_CL21-600159" TargetMode="External"/><Relationship Id="rId757" Type="http://schemas.openxmlformats.org/officeDocument/2006/relationships/hyperlink" Target="mailto:deepak.kp@arcadis.com" TargetMode="External"/><Relationship Id="rId1387" Type="http://schemas.openxmlformats.org/officeDocument/2006/relationships/hyperlink" Target="https://connect-projectwisewac.bentley.com/pwlink?datasource=Bentley.PW--arcadis-uk-pw.bentley.com~3AArcadis-UK-07&amp;objectId=a089a65d-0f38-4f0b-b04b-f1edfe1a6efe&amp;objectType=doc&amp;workAreaId=7672f74c-6d6c-4972-9396-16dce2e4867c&amp;projectId=e3f7388f-5b16-4382-a7b1-67b8398b51fa&amp;app=pwe" TargetMode="External"/><Relationship Id="rId2438" Type="http://schemas.openxmlformats.org/officeDocument/2006/relationships/hyperlink" Target="pw:\\arcadis-uk-pw.bentley.com:Arcadis-UK-07\Documents\Projects\1MC07-C3\Southam%20Ctg\UT\01%20-%20Docs\1MC07-ASC-UT-FRM-CS07_CL24-000037-ACBOS" TargetMode="External"/><Relationship Id="rId2852" Type="http://schemas.openxmlformats.org/officeDocument/2006/relationships/hyperlink" Target="https://connect-projectwisewac.bentley.com/pwlink?datasource=Bentley.PW--arcadis-uk-pw.bentley.com~3AArcadis-UK-07&amp;objectId=2ef10891-a848-420b-bba7-aa002387b0ec&amp;objectType=doc&amp;workAreaId=7672f74c-6d6c-4972-9396-16dce2e4867c&amp;projectId=e3f7388f-5b16-4382-a7b1-67b8398b51fa&amp;app=pwe" TargetMode="External"/><Relationship Id="rId3903" Type="http://schemas.openxmlformats.org/officeDocument/2006/relationships/hyperlink" Target="mailto:bhkh@cowi.com" TargetMode="External"/><Relationship Id="rId93" Type="http://schemas.openxmlformats.org/officeDocument/2006/relationships/hyperlink" Target="pw://arcadis-uk-pw.bentley.com:Arcadis-UK-07/Documents/D%7b68724dfb-649c-4761-a8c3-541a25ff0e5b%7d" TargetMode="External"/><Relationship Id="rId824" Type="http://schemas.openxmlformats.org/officeDocument/2006/relationships/hyperlink" Target="mailto:gladys.kouekam-nassi@setec.com" TargetMode="External"/><Relationship Id="rId1454" Type="http://schemas.openxmlformats.org/officeDocument/2006/relationships/hyperlink" Target="pw://arcadis-uk-pw.bentley.com:Arcadis-UK-07/Documents/D%7b7a888320-7dbd-47cc-81e7-1bfd231b32d4%7d" TargetMode="External"/><Relationship Id="rId2505" Type="http://schemas.openxmlformats.org/officeDocument/2006/relationships/hyperlink" Target="mailto:Ravikiran.Mallya@arcadis.com" TargetMode="External"/><Relationship Id="rId1107" Type="http://schemas.openxmlformats.org/officeDocument/2006/relationships/hyperlink" Target="pw://arcadis-uk-pw.bentley.com:Arcadis-UK-07/Documents/D%7bd6e6684f-89c3-418f-b4b6-791705a19201%7d" TargetMode="External"/><Relationship Id="rId1521" Type="http://schemas.openxmlformats.org/officeDocument/2006/relationships/hyperlink" Target="pw:\\arcadis-uk-pw.bentley.com:Arcadis-UK-07\Documents\Projects\1MC07-C3\Brackley%20North%20Ctg\BR\01%20-%20Docs\1MC07-CEK-BR-FRM-CS07_CL12-000001" TargetMode="External"/><Relationship Id="rId4677" Type="http://schemas.openxmlformats.org/officeDocument/2006/relationships/hyperlink" Target="pw:\\arcadis-uk-pw.bentley.com:Arcadis-UK-07\Documents\Projects\1MC06-C2\Aylesbury%20North%20Ctg\CV\01%20-%20Docs\1MC06-ASC-CV-FRM-CS04_CL18-000036-ACBOS" TargetMode="External"/><Relationship Id="rId3279" Type="http://schemas.openxmlformats.org/officeDocument/2006/relationships/hyperlink" Target="pw://arcadis-uk-pw.bentley.com:Arcadis-UK-07/Documents/D%7ba2a98e3f-5c2c-4c83-b1e4-a2c9134dca0b%7d" TargetMode="External"/><Relationship Id="rId3693" Type="http://schemas.openxmlformats.org/officeDocument/2006/relationships/hyperlink" Target="pw:\\arcadis-uk-pw.bentley.com:Arcadis-UK-07\Documents\Projects\1MC07-C3\Brackley%20South%20Ctg\EV\01%20-%20Docs\1MC07-ASC-EV-FRM-CS07_CL12-900052" TargetMode="External"/><Relationship Id="rId2295" Type="http://schemas.openxmlformats.org/officeDocument/2006/relationships/hyperlink" Target="pw://arcadis-uk-pw.bentley.com:Arcadis-UK-07/Documents/D%7bb2eb1077-08ec-4ffb-8ca2-79403b543349%7d" TargetMode="External"/><Relationship Id="rId3346" Type="http://schemas.openxmlformats.org/officeDocument/2006/relationships/hyperlink" Target="mailto:juilee.lokhande@arcadis.com" TargetMode="External"/><Relationship Id="rId4744" Type="http://schemas.openxmlformats.org/officeDocument/2006/relationships/hyperlink" Target="mailto:fedi.benhmida@setec.com" TargetMode="External"/><Relationship Id="rId267" Type="http://schemas.openxmlformats.org/officeDocument/2006/relationships/hyperlink" Target="pw:\\arcadis-uk-pw.bentley.com:Arcadis-UK-07\Documents\Projects\1MC07-C3\Upper%20Radbourne%20Emb\CV\01%20-%20Docs\1MC07-ASC-CV-FRM-CS07_CL23-000015-ACBOS" TargetMode="External"/><Relationship Id="rId3760" Type="http://schemas.openxmlformats.org/officeDocument/2006/relationships/hyperlink" Target="pw:\\arcadis-uk-pw.bentley.com:Arcadis-UK-07\Documents\Projects\1MC07-C3\Greatworth%20North%20Ctg\IM\01%20-%20Docs\1MC07-CEK-IM-DAT-CS07_CL12-600002" TargetMode="External"/><Relationship Id="rId4811" Type="http://schemas.openxmlformats.org/officeDocument/2006/relationships/hyperlink" Target="pw://arcadis-uk-pw.bentley.com:Arcadis-UK-07/Documents/D%7bac46004b-9e12-4b19-bd06-b549903a6f12%7d" TargetMode="External"/><Relationship Id="rId681" Type="http://schemas.openxmlformats.org/officeDocument/2006/relationships/hyperlink" Target="pw:\\arcadis-uk-pw.bentley.com:Arcadis-UK-07\Documents\Projects\1MC07-C3\Oxford%20Canal%20North%20Emb\IM\01%20-%20Docs\1MC07-CEK-IM-DAT-CS07_CL23-600094" TargetMode="External"/><Relationship Id="rId2362" Type="http://schemas.openxmlformats.org/officeDocument/2006/relationships/hyperlink" Target="pw:\\arcadis-uk-pw.bentley.com:Arcadis-UK-07\Documents\Projects\1MC06-C2\Calvert%20Infrastructure%20MDG\EV\01%20-%20Docs\1MC06-ASC-EV-FRM-CS06_CL09-900031" TargetMode="External"/><Relationship Id="rId3413" Type="http://schemas.openxmlformats.org/officeDocument/2006/relationships/hyperlink" Target="mailto:alex.fowler@arcadis.com" TargetMode="External"/><Relationship Id="rId334" Type="http://schemas.openxmlformats.org/officeDocument/2006/relationships/hyperlink" Target="https://connect-projectwisewac.bentley.com/pwlink?datasource=Bentley.PW--arcadis-uk-pw.bentley.com~3AArcadis-UK-07&amp;objectId=d6f920d1-4e75-4b71-b34d-73094dbbe10c&amp;objectType=doc&amp;workAreaId=6ab164b0-c2bd-447a-a601-fda32e138674&amp;projectId=f22a64a1-1359-489b-80fe-82820c4196bb&amp;app=pwe" TargetMode="External"/><Relationship Id="rId2015" Type="http://schemas.openxmlformats.org/officeDocument/2006/relationships/hyperlink" Target="pw://arcadis-uk-pw.bentley.com:Arcadis-UK-07/Documents/D%7b7d069072-263e-42b1-8aa8-13f6a3c054b4%7d" TargetMode="External"/><Relationship Id="rId401" Type="http://schemas.openxmlformats.org/officeDocument/2006/relationships/hyperlink" Target="pw:\\arcadis-uk-pw.bentley.com:Arcadis-UK-07\Documents\Projects\1MC06-C2\Thame%20Valley%20Vdt\GT\01%20-%20Docs\1MC06-ASC-GT-FRM-CS04_CL19-000029-ACBOS" TargetMode="External"/><Relationship Id="rId1031" Type="http://schemas.openxmlformats.org/officeDocument/2006/relationships/hyperlink" Target="mailto:zakaria.khabouze@setec.com" TargetMode="External"/><Relationship Id="rId4187" Type="http://schemas.openxmlformats.org/officeDocument/2006/relationships/hyperlink" Target="pw:\\arcadis-uk-pw.bentley.com:Arcadis-UK-07\Documents\Projects\1MC07-C3\Brackley%20South%20Ctg\IM\01%20-%20Docs\1MC07-CEK-IM-DAT-CS07_CL12-600303" TargetMode="External"/><Relationship Id="rId5238" Type="http://schemas.openxmlformats.org/officeDocument/2006/relationships/hyperlink" Target="pw:\\arcadis-uk-pw.bentley.com:Arcadis-UK-07\Documents\Projects\1MC06-C2\Barton%20to%20Mixbury%20Ctg\IM\01%20-%20Docs\1MC06-CEK-IM-DAT-CS06_CL21-600112" TargetMode="External"/><Relationship Id="rId4254" Type="http://schemas.openxmlformats.org/officeDocument/2006/relationships/hyperlink" Target="mailto:ebrahim.jeewa@arcadis.com" TargetMode="External"/><Relationship Id="rId5305" Type="http://schemas.openxmlformats.org/officeDocument/2006/relationships/hyperlink" Target="pw:\\arcadis-uk-pw.bentley.com:Arcadis-UK-07\Documents\Projects\1MC06-C2\Barton%20to%20Mixbury%20Ctg\IM\01%20-%20Docs\1MC06-CEK-IM-DAT-CS06_CL21-600167" TargetMode="External"/><Relationship Id="rId1848" Type="http://schemas.openxmlformats.org/officeDocument/2006/relationships/hyperlink" Target="pw:\\arcadis-uk-pw.bentley.com:Arcadis-UK-07\Documents\Projects\1MC06-C2\Wendover%20North%20Ctg\IM\01%20-%20Docs\1MC06-CEK-IM-DAT-CS03_CL17-600078" TargetMode="External"/><Relationship Id="rId3270" Type="http://schemas.openxmlformats.org/officeDocument/2006/relationships/hyperlink" Target="mailto:srinatha.ka@arcadis.com" TargetMode="External"/><Relationship Id="rId4321" Type="http://schemas.openxmlformats.org/officeDocument/2006/relationships/hyperlink" Target="mailto:maya.bowles@arcadis.com" TargetMode="External"/><Relationship Id="rId191" Type="http://schemas.openxmlformats.org/officeDocument/2006/relationships/hyperlink" Target="pw:\\arcadis-uk-pw.bentley.com:Arcadis-UK-07\Documents\Projects\1MC06-C2\Calvert%20Ctg\IM\01%20-%20Docs\1MC06-CEK-IM-DAT-CS06_CL09-600110" TargetMode="External"/><Relationship Id="rId1915" Type="http://schemas.openxmlformats.org/officeDocument/2006/relationships/hyperlink" Target="pw:\\arcadis-uk-pw.bentley.com:Arcadis-UK-07\Documents\Projects\1MC07-C3\Ladbroke%20Ctg\IM\01%20-%20Docs\1MC07-CEK-IM-DAT-CS07_CL24-600052" TargetMode="External"/><Relationship Id="rId5095" Type="http://schemas.openxmlformats.org/officeDocument/2006/relationships/hyperlink" Target="pw://arcadis-uk-pw.bentley.com:Arcadis-UK-07/Documents/D%7bb0b0877a-6d79-42ed-9ee4-32f7243f9074%7d" TargetMode="External"/><Relationship Id="rId2689" Type="http://schemas.openxmlformats.org/officeDocument/2006/relationships/hyperlink" Target="mailto:guillaume.hervoches@setec.com" TargetMode="External"/><Relationship Id="rId2756" Type="http://schemas.openxmlformats.org/officeDocument/2006/relationships/hyperlink" Target="pw:\\arcadis-uk-pw.bentley.com:Arcadis-UK-07\Documents\Projects\1MC07-C3\Chipping%20Warden%20Green%20Tunnel\IM\01%20-%20Docs\1MC07-CEK-IM-DAT-CS07_CL13-600038" TargetMode="External"/><Relationship Id="rId3807" Type="http://schemas.openxmlformats.org/officeDocument/2006/relationships/hyperlink" Target="mailto:jrmy@cowi.com" TargetMode="External"/><Relationship Id="rId5162" Type="http://schemas.openxmlformats.org/officeDocument/2006/relationships/hyperlink" Target="pw:\\arcadis-uk-pw.bentley.com:Arcadis-UK-07\Documents\Projects\1MC07-C3\Boddington%20Ctg\IM\01%20-%20Docs\1MC07-CEK-IM-DAT-CS07_CL14-600015" TargetMode="External"/><Relationship Id="rId728" Type="http://schemas.openxmlformats.org/officeDocument/2006/relationships/hyperlink" Target="mailto:ted.cook@arcadis.com" TargetMode="External"/><Relationship Id="rId1358" Type="http://schemas.openxmlformats.org/officeDocument/2006/relationships/hyperlink" Target="pw:\\arcadis-uk-pw.bentley.com:Arcadis-UK-07\Documents\Projects\1MC07-C3\Chipping%20Warden%20Green%20Tunnel\UT\01%20-%20Docs\1MC07-ASC-UT-FRM-CS07_CL13-000038-ACBOS" TargetMode="External"/><Relationship Id="rId1772" Type="http://schemas.openxmlformats.org/officeDocument/2006/relationships/hyperlink" Target="mailto:Conor.Egan@wsp.com" TargetMode="External"/><Relationship Id="rId2409" Type="http://schemas.openxmlformats.org/officeDocument/2006/relationships/hyperlink" Target="pw:\\arcadis-uk-pw.bentley.com:Arcadis-UK-07\Documents\Projects\1MC06-C2\Doddershall%20Emb\IM\01%20-%20Docs\1MC06-CEK-IM-DAT-CS05-600210" TargetMode="External"/><Relationship Id="rId64" Type="http://schemas.openxmlformats.org/officeDocument/2006/relationships/hyperlink" Target="pw:\\arcadis-uk-pw.bentley.com:Arcadis-UK-07\Documents\Projects\1MC06-C2\Godington%20West%20Vdt\IM\01%20-%20Docs\1MC06-CEK-IM-DAT-CS06_CL10-600054" TargetMode="External"/><Relationship Id="rId1425" Type="http://schemas.openxmlformats.org/officeDocument/2006/relationships/hyperlink" Target="pw:\\arcadis-uk-pw.bentley.com:Arcadis-UK-07\Documents\Projects\1MC07-C3\Greatworth%20Green%20Tunnel\UT\01%20-%20Docs\1MC07-ASC-UT-FRM-CS07_CL25-000050-ACBOS" TargetMode="External"/><Relationship Id="rId2823" Type="http://schemas.openxmlformats.org/officeDocument/2006/relationships/hyperlink" Target="pw:\\arcadis-uk-pw.bentley.com:Arcadis-UK-07\Documents\Projects\1MC06-C2\Grendon%20Underwood%20Emb\IM\01%20-%20Docs\1MC06-CEK-IM-DAT-CS05-600180" TargetMode="External"/><Relationship Id="rId4995" Type="http://schemas.openxmlformats.org/officeDocument/2006/relationships/hyperlink" Target="pw:\\arcadis-uk-pw.bentley.com:Arcadis-UK-07\Documents\Projects\1MC06-C2\Bicester%20Road%20Emb\IM\01%20-%20Docs\1MC06-CEK-IM-DAT-CS04_CL20-600238" TargetMode="External"/><Relationship Id="rId2199" Type="http://schemas.openxmlformats.org/officeDocument/2006/relationships/hyperlink" Target="mailto:jeet.mehta@arcadis.com" TargetMode="External"/><Relationship Id="rId3597" Type="http://schemas.openxmlformats.org/officeDocument/2006/relationships/hyperlink" Target="pw:\\arcadis-uk-pw.bentley.com:Arcadis-UK-07\Documents\Projects\1MC07-C3\Ladbroke%20Grove%20Emb\IM\01%20-%20Docs\1MC07-CEK-IM-DAT-CS07_CL24-600053" TargetMode="External"/><Relationship Id="rId4648" Type="http://schemas.openxmlformats.org/officeDocument/2006/relationships/hyperlink" Target="pw://arcadis-uk-pw.bentley.com:Arcadis-UK-07/Documents/D%7b22af92de-a67f-4a17-8e59-0c3123340ead%7d" TargetMode="External"/><Relationship Id="rId3664" Type="http://schemas.openxmlformats.org/officeDocument/2006/relationships/hyperlink" Target="mailto:gladys.kouekam-nassi@setec.com" TargetMode="External"/><Relationship Id="rId4715" Type="http://schemas.openxmlformats.org/officeDocument/2006/relationships/hyperlink" Target="pw:\\arcadis-uk-pw.bentley.com:Arcadis-UK-07\Documents\Projects\1MC06-C2\Quainton%20Ctg\EV\01%20-%20Docs\1MC06-CEK-EV-FRM-CS05-600021" TargetMode="External"/><Relationship Id="rId585" Type="http://schemas.openxmlformats.org/officeDocument/2006/relationships/hyperlink" Target="pw:\\arcadis-uk-pw.bentley.com:Arcadis-UK-07\Documents\Projects\1MC07-C3\Greatworth%20South%20Ctg\EV\01%20-%20Docs\1MC07-ASC-EV-FRM-CS07_CL12-900006" TargetMode="External"/><Relationship Id="rId2266" Type="http://schemas.openxmlformats.org/officeDocument/2006/relationships/hyperlink" Target="pw:\\arcadis-uk-pw.bentley.com:Arcadis-UK-07\Documents\Projects\1MC07-C3\Thorpe%20Mandeville%20Emb\CV\01%20-%20Docs\1MC07-ASC-CV-FRM-CS07_CL26-000083-ACBOS" TargetMode="External"/><Relationship Id="rId2680" Type="http://schemas.openxmlformats.org/officeDocument/2006/relationships/hyperlink" Target="mailto:michaela.le@arcadis.com" TargetMode="External"/><Relationship Id="rId3317" Type="http://schemas.openxmlformats.org/officeDocument/2006/relationships/hyperlink" Target="pw:\\arcadis-uk-pw.bentley.com:Arcadis-UK-07\Documents\Projects\1MC06-C2\Doddershall%20Emb\CV\01%20-%20Docs\1MC06-CEK-CV-FRM-CS05-000056" TargetMode="External"/><Relationship Id="rId3731" Type="http://schemas.openxmlformats.org/officeDocument/2006/relationships/hyperlink" Target="pw:\\arcadis-uk-pw.bentley.com:Arcadis-UK-07\Documents\Projects\1MC07-C3\Brackley%20South%20Ctg\IM\01%20-%20Docs\1MC07-CEK-IM-DAT-CS07_CL12-600250" TargetMode="External"/><Relationship Id="rId238" Type="http://schemas.openxmlformats.org/officeDocument/2006/relationships/hyperlink" Target="pw:\\arcadis-uk-pw.bentley.com:Arcadis-UK-07\Documents\Projects\1MC06-C2\Calvert%20Infrastructure%20MDG\IM\01%20-%20Docs\1MC06-CEK-IM-DAT-CS06_CL09-600251" TargetMode="External"/><Relationship Id="rId652" Type="http://schemas.openxmlformats.org/officeDocument/2006/relationships/hyperlink" Target="pw:\\arcadis-uk-pw.bentley.com:Arcadis-UK-07\Documents\Projects\1MC07-C3\Oxford%20Canal%20North%20Emb\EV\01%20-%20Docs\1MC07-ASC-EV-REP-CS07_CL23-000014" TargetMode="External"/><Relationship Id="rId1282" Type="http://schemas.openxmlformats.org/officeDocument/2006/relationships/hyperlink" Target="pw:\\arcadis-uk-pw.bentley.com:Arcadis-UK-07\Documents\Projects\1MC07-C3\Aston%20le%20Walls%20Emb\CV\01%20-%20Docs\1MC07-ASC-CV-FRM-CS07_CL14-000026-ACBOS" TargetMode="External"/><Relationship Id="rId2333" Type="http://schemas.openxmlformats.org/officeDocument/2006/relationships/hyperlink" Target="mailto:ABHS@cowi.com" TargetMode="External"/><Relationship Id="rId305" Type="http://schemas.openxmlformats.org/officeDocument/2006/relationships/hyperlink" Target="pw://arcadis-uk-pw.bentley.com:Arcadis-UK-07/Documents/D%7bf6181bbd-a7f1-4bfb-a583-aa87f7d64735%7d" TargetMode="External"/><Relationship Id="rId2400" Type="http://schemas.openxmlformats.org/officeDocument/2006/relationships/hyperlink" Target="mailto:andrew.rogers2@arcadis.com" TargetMode="External"/><Relationship Id="rId1002" Type="http://schemas.openxmlformats.org/officeDocument/2006/relationships/hyperlink" Target="pw:\\arcadis-uk-pw.bentley.com:Arcadis-UK-07\Documents\Projects\1MC06-C2\Stoke%20Mandeville%20South%20Emb\IM\01%20-%20Docs\1MC06-CEK-IM-DAT-CS03_CL17-600004" TargetMode="External"/><Relationship Id="rId4158" Type="http://schemas.openxmlformats.org/officeDocument/2006/relationships/hyperlink" Target="pw:\\arcadis-uk-pw.bentley.com:Arcadis-UK-07\Documents\Projects\1MC06-C2\Barton%20to%20Mixbury%20Ctg\CV\01%20-%20Docs\1MC06-ASC-CV-FRM-CS06_CL21-900003" TargetMode="External"/><Relationship Id="rId5209" Type="http://schemas.openxmlformats.org/officeDocument/2006/relationships/hyperlink" Target="pw:\\arcadis-uk-pw.bentley.com:Arcadis-UK-07\Documents\Projects\1MC06-C2\Barton%20to%20Mixbury%20Ctg\EV\01%20-%20Docs\1MC06-ASC-EV-FRM-CS06_CL21-900003" TargetMode="External"/><Relationship Id="rId3174" Type="http://schemas.openxmlformats.org/officeDocument/2006/relationships/hyperlink" Target="pw:\\arcadis-uk-pw.bentley.com:Arcadis-UK-07\Documents\Projects\1MC07-C3\Chipping%20Warden%20Green%20Tunnel\IM\01%20-%20Docs\1MC07-CEK-IM-DAT-CS07_CL26-600064" TargetMode="External"/><Relationship Id="rId4572" Type="http://schemas.openxmlformats.org/officeDocument/2006/relationships/hyperlink" Target="pw://arcadis-uk-pw.bentley.com:Arcadis-UK-07/Documents/D%7bb1df7cb2-b71a-47f2-a70b-abae72783e0b%7d" TargetMode="External"/><Relationship Id="rId1819" Type="http://schemas.openxmlformats.org/officeDocument/2006/relationships/hyperlink" Target="pw:\\arcadis-uk-pw.bentley.com:Arcadis-UK-07\Documents\Projects\1MC07-C3\Boddington%20Ctg\HW\01%20-%20Docs\1MC07-ASC-HW-FRM-CS07_CL14-000042-ACBOS" TargetMode="External"/><Relationship Id="rId4225" Type="http://schemas.openxmlformats.org/officeDocument/2006/relationships/hyperlink" Target="mailto:guillaume.hervoches@setec.com" TargetMode="External"/><Relationship Id="rId2190" Type="http://schemas.openxmlformats.org/officeDocument/2006/relationships/hyperlink" Target="pw:\\arcadis-uk-pw.bentley.com:Arcadis-UK-07\Documents\Projects\1MC06-C2\Woodlands%20Ctg\IM\01%20-%20Docs\1MC06-CEK-IM-DAT-CS05-600295" TargetMode="External"/><Relationship Id="rId3241" Type="http://schemas.openxmlformats.org/officeDocument/2006/relationships/hyperlink" Target="mailto:ebrahim.jeewa@arcadis.com" TargetMode="External"/><Relationship Id="rId162" Type="http://schemas.openxmlformats.org/officeDocument/2006/relationships/hyperlink" Target="pw:\\arcadis-uk-pw.bentley.com:Arcadis-UK-07\Documents\Projects\1MC06-C2\Calvert%20Ctg\IM\01%20-%20Docs\1MC06-CEK-IM-DAT-CS06_CL09-600259" TargetMode="External"/><Relationship Id="rId979" Type="http://schemas.openxmlformats.org/officeDocument/2006/relationships/hyperlink" Target="pw:\\arcadis-uk-pw.bentley.com:Arcadis-UK-07\Documents\Projects\1MC07-C3\Boddington%20Ctg\CV\01%20-%20Docs\1MC07-ASC-CV-FRM-CS07_CL14-000056-ACBOS" TargetMode="External"/><Relationship Id="rId5066" Type="http://schemas.openxmlformats.org/officeDocument/2006/relationships/hyperlink" Target="mailto:maya.bowles@arcadis.com" TargetMode="External"/><Relationship Id="rId4082" Type="http://schemas.openxmlformats.org/officeDocument/2006/relationships/hyperlink" Target="pw:\\arcadis-uk-pw.bentley.com:Arcadis-UK-07\Documents\Projects\1MC06-C2\Godington%20East%20Vdt\IM\01%20-%20Docs\1MC06-CEK-IM-DAT-CS06_CL10-600177" TargetMode="External"/><Relationship Id="rId5133" Type="http://schemas.openxmlformats.org/officeDocument/2006/relationships/hyperlink" Target="mailto:shashank.bs@arcadis.com" TargetMode="External"/><Relationship Id="rId1676" Type="http://schemas.openxmlformats.org/officeDocument/2006/relationships/hyperlink" Target="pw:\\arcadis-uk-pw.bentley.com:Arcadis-UK-07\Documents\Projects\1MC06-C2\Calvert%20Ctg\UT\01%20-%20Docs\1MC06-ASC-UT-FRM-CS06_CL09-000033-ACBOS" TargetMode="External"/><Relationship Id="rId2727" Type="http://schemas.openxmlformats.org/officeDocument/2006/relationships/hyperlink" Target="mailto:philip.clarke@arcadis.com" TargetMode="External"/><Relationship Id="rId1329" Type="http://schemas.openxmlformats.org/officeDocument/2006/relationships/hyperlink" Target="pw://arcadis-uk-pw.bentley.com:Arcadis-UK-07/Documents/Projects/1MC06-C2/Calvert&amp;space;Ctg/HW/01&amp;space;-&amp;space;Docs/1MC06-ASC-HW-FRM-CS06_CL09-000027-ACBOS" TargetMode="External"/><Relationship Id="rId1743" Type="http://schemas.openxmlformats.org/officeDocument/2006/relationships/hyperlink" Target="pw:\\arcadis-uk-pw.bentley.com:Arcadis-UK-07\Documents\Projects\1MC06-C2\Waddesdon%20South%20Ctg\CV\01%20-%20Docs\1MC06-ASC-CV-FRM-CS04_CL20-000051-ACBOS" TargetMode="External"/><Relationship Id="rId4899" Type="http://schemas.openxmlformats.org/officeDocument/2006/relationships/hyperlink" Target="mailto:mtce@cowi.com" TargetMode="External"/><Relationship Id="rId5200" Type="http://schemas.openxmlformats.org/officeDocument/2006/relationships/hyperlink" Target="mailto:alexandra.bonici@setec.com" TargetMode="External"/><Relationship Id="rId35" Type="http://schemas.openxmlformats.org/officeDocument/2006/relationships/hyperlink" Target="pw:\\arcadis-uk-pw.bentley.com:Arcadis-UK-07\Documents\Projects\1MC07-C3\Thorpe%20Mandeville%20Emb\IM\01%20-%20Docs\1MC07-CEK-IM-DAT-CS07_CL26-600131" TargetMode="External"/><Relationship Id="rId1810" Type="http://schemas.openxmlformats.org/officeDocument/2006/relationships/hyperlink" Target="mailto:hristo.vasilev@arcadis.com" TargetMode="External"/><Relationship Id="rId4966" Type="http://schemas.openxmlformats.org/officeDocument/2006/relationships/hyperlink" Target="pw://arcadis-uk-pw.bentley.com:Arcadis-UK-07/Documents/Projects/1MC06-C2/Waddesdon&amp;space;South&amp;space;Ctg/IM/01&amp;space;-&amp;space;Docs/1MC06-CEK-IM-DAT-CS04_CL20-600149" TargetMode="External"/><Relationship Id="rId3568" Type="http://schemas.openxmlformats.org/officeDocument/2006/relationships/hyperlink" Target="pw:\\arcadis-uk-pw.bentley.com:Arcadis-UK-07\Documents\Projects\1MC07-C3\Chipping%20Warden%20Green%20Tunnel\TN\01%20-%20Docs\1MC07-ASC-TN-FRM-CS07_CL13-000013-ACBOS" TargetMode="External"/><Relationship Id="rId3982" Type="http://schemas.openxmlformats.org/officeDocument/2006/relationships/hyperlink" Target="pw:\\arcadis-uk-pw.bentley.com:Arcadis-UK-07\Documents\Projects\1MC06-C2\Barton%20Hartshorn%20Emb\IM\01%20-%20Docs\1MC06-CEK-IM-DAT-CS06_CL21-600063" TargetMode="External"/><Relationship Id="rId4619" Type="http://schemas.openxmlformats.org/officeDocument/2006/relationships/hyperlink" Target="pw://arcadis-uk-pw.bentley.com:Arcadis-UK-07/Documents/D%7b95cebb8b-9360-4ea5-a7e0-ef7ffad9b70d%7d" TargetMode="External"/><Relationship Id="rId489" Type="http://schemas.openxmlformats.org/officeDocument/2006/relationships/hyperlink" Target="pw:\\arcadis-uk-pw.bentley.com:Arcadis-UK-07\Documents\Projects\1MC07-C3\Greatworth%20South%20Ctg\HW\01%20-%20Docs\1MC07-ASC-HW-FRM-CS07_CL12-000004-ACBOS" TargetMode="External"/><Relationship Id="rId2584" Type="http://schemas.openxmlformats.org/officeDocument/2006/relationships/hyperlink" Target="pw:\\arcadis-uk-pw.bentley.com:Arcadis-UK-07\Documents\Projects\1MC06-C2\Aylesbury%20South%20Ctg\CV\01%20-%20Docs\1MC06-ASC-CV-FRM-CS04_CL18-000055-ACBOS" TargetMode="External"/><Relationship Id="rId3635" Type="http://schemas.openxmlformats.org/officeDocument/2006/relationships/hyperlink" Target="pw:\\arcadis-uk-pw.bentley.com:Arcadis-UK-07\Documents\Projects\1MC07-C3\Chipping%20Warden%20Green%20Tunnel\IM\01%20-%20Docs\1MC07-CEK-IM-DAT-CS07_CL13-600009" TargetMode="External"/><Relationship Id="rId556" Type="http://schemas.openxmlformats.org/officeDocument/2006/relationships/hyperlink" Target="pw:\\arcadis-uk-pw.bentley.com:Arcadis-UK-07\Documents\Projects\1MC07-C3\Oxford%20Canal%20South%20Emb\EV\01%20-%20Docs\1MC07-ASC-EV-FRM-CS07_CL23-000006-ACBOS" TargetMode="External"/><Relationship Id="rId1186" Type="http://schemas.openxmlformats.org/officeDocument/2006/relationships/hyperlink" Target="pw:\\arcadis-uk-pw.bentley.com:Arcadis-UK-07\Documents\Projects\1MC06-C2\Wendover%20North%20Ctg\IM\01%20-%20Docs\1MC06-CEK-IM-DAT-CS03_CL17-600041" TargetMode="External"/><Relationship Id="rId2237" Type="http://schemas.openxmlformats.org/officeDocument/2006/relationships/hyperlink" Target="pw:\\arcadis-uk-pw.bentley.com:Arcadis-UK-07\Documents\Projects\1MC06-C2\Westbury%20Emb\EV\01%20-%20Docs\1MC06-ASC-EV-FRM-CS06_CL22-900015" TargetMode="External"/><Relationship Id="rId209" Type="http://schemas.openxmlformats.org/officeDocument/2006/relationships/hyperlink" Target="pw:\\arcadis-uk-pw.bentley.com:Arcadis-UK-07\Documents\Projects\1MC07-C3\Oxford%20Canal%20North%20Emb\CV\01%20-%20Docs\1MC07-ASC-CV-FRM-CS07_CL23-000033-ACBOS" TargetMode="External"/><Relationship Id="rId970" Type="http://schemas.openxmlformats.org/officeDocument/2006/relationships/hyperlink" Target="pw:\\arcadis-uk-pw.bentley.com:Arcadis-UK-07\Documents\Projects\1MC06-C2\Aylesbury%20Emb\IM\01%20-%20Docs\1MC06-CEK-IM-DAT-CS04_CL18-600087" TargetMode="External"/><Relationship Id="rId1253" Type="http://schemas.openxmlformats.org/officeDocument/2006/relationships/hyperlink" Target="pw:\\arcadis-uk-pw.bentley.com:Arcadis-UK-07\Documents\Projects\1MC06-C2\Thame%20Valley%20North%20Emb\CV\01%20-%20Docs\1MC06-ASC-CV-FRM-CS04_CL19-000052-ACBOS" TargetMode="External"/><Relationship Id="rId2651" Type="http://schemas.openxmlformats.org/officeDocument/2006/relationships/hyperlink" Target="pw:\\arcadis-uk-pw.bentley.com:Arcadis-UK-07\Documents\Projects\1MC06-C2\Stoke%20Mandeville%20South%20Emb\IM\01%20-%20Docs\1MC06-CEK-IM-DAT-CS03_CL17-600014" TargetMode="External"/><Relationship Id="rId3702" Type="http://schemas.openxmlformats.org/officeDocument/2006/relationships/hyperlink" Target="pw:\\arcadis-uk-pw.bentley.com:Arcadis-UK-07\Documents\Projects\1MC07-C3\Brackley%20South%20Ctg\EV\01%20-%20Docs\1MC07-ASC-EV-FRM-CS07_CL12-900061" TargetMode="External"/><Relationship Id="rId623" Type="http://schemas.openxmlformats.org/officeDocument/2006/relationships/hyperlink" Target="mailto:dominika.bieniasz@arcadis.com" TargetMode="External"/><Relationship Id="rId2304" Type="http://schemas.openxmlformats.org/officeDocument/2006/relationships/hyperlink" Target="pw://arcadis-uk-pw.bentley.com:Arcadis-UK-07/Documents/D%7b8059f939-0cd4-4567-9ee5-9318e6eaee44%7d" TargetMode="External"/><Relationship Id="rId1320" Type="http://schemas.openxmlformats.org/officeDocument/2006/relationships/hyperlink" Target="mailto:guillaume.hervoches@setec.com" TargetMode="External"/><Relationship Id="rId4476" Type="http://schemas.openxmlformats.org/officeDocument/2006/relationships/hyperlink" Target="pw:\\arcadis-uk-pw.bentley.com:Arcadis-UK-07\Documents\Projects\1MC07-C3\Chipping%20Warden%20Green%20Tunnel\IM\01%20-%20Docs\1MC07-CEK-IM-DAT-CS07_CL26-600023" TargetMode="External"/><Relationship Id="rId4890" Type="http://schemas.openxmlformats.org/officeDocument/2006/relationships/hyperlink" Target="pw://arcadis-uk-pw.bentley.com:Arcadis-UK-07/Documents/D%7b79811f27-31f0-490d-9ea1-cb08a0fed4b0%7d" TargetMode="External"/><Relationship Id="rId3078" Type="http://schemas.openxmlformats.org/officeDocument/2006/relationships/hyperlink" Target="pw:\\arcadis-uk-pw.bentley.com:Arcadis-UK-07\Documents\Projects\1MC06-C2\Stoke%20Mandeville%20South%20Emb\IM\01%20-%20Docs\1MC06-CEK-IM-DAT-CS03_CL17-600039" TargetMode="External"/><Relationship Id="rId3492" Type="http://schemas.openxmlformats.org/officeDocument/2006/relationships/hyperlink" Target="pw://arcadis-uk-pw.bentley.com:Arcadis-UK-07/Documents/D%7becf5f105-3e96-46bf-bcd0-43553e429d17%7d" TargetMode="External"/><Relationship Id="rId4129" Type="http://schemas.openxmlformats.org/officeDocument/2006/relationships/hyperlink" Target="pw:\\arcadis-uk-pw.bentley.com:Arcadis-UK-07\Documents\Projects\1MC06-C2\Grendon%20Underwood%20Emb\UT\01%20-%20Docs\1MC06-ASC-UT-FRM-CS05-000015-ACBOS" TargetMode="External"/><Relationship Id="rId4543" Type="http://schemas.openxmlformats.org/officeDocument/2006/relationships/hyperlink" Target="pw://arcadis-uk-pw.bentley.com:Arcadis-UK-07/Documents/D%7b2fc2a3b1-6552-4a2a-aa83-e23d688d8e6a%7d" TargetMode="External"/><Relationship Id="rId2094" Type="http://schemas.openxmlformats.org/officeDocument/2006/relationships/hyperlink" Target="mailto:eloise.mainstone@arcadis.com" TargetMode="External"/><Relationship Id="rId3145" Type="http://schemas.openxmlformats.org/officeDocument/2006/relationships/hyperlink" Target="mailto:jocd@cowi.com" TargetMode="External"/><Relationship Id="rId4610" Type="http://schemas.openxmlformats.org/officeDocument/2006/relationships/hyperlink" Target="pw:\\arcadis-uk-pw.bentley.com:Arcadis-UK-07\Documents\Projects\1MC07-C3\Chipping%20Warden%20Green%20Tunnel\HW\01%20-%20Docs\1MC07-ASC-HW-FRM-CS07_CL26-000034-ACBOS" TargetMode="External"/><Relationship Id="rId480" Type="http://schemas.openxmlformats.org/officeDocument/2006/relationships/hyperlink" Target="pw:\\arcadis-uk-pw.bentley.com:Arcadis-UK-07\Documents\Projects\1MC07-C3\Lower%20Radbourne%20South%20Vdt\IM\01%20-%20Docs\1MC07-CEK-IM-DAT-CS07_CL23-600076" TargetMode="External"/><Relationship Id="rId2161" Type="http://schemas.openxmlformats.org/officeDocument/2006/relationships/hyperlink" Target="pw:\\arcadis-uk-pw.bentley.com:Arcadis-UK-07\Documents\Projects\1MC06-C2\Calvert%20Ctg\IM\01%20-%20Docs\1MC06-CEK-IM-DAT-CS06_CL09-600291" TargetMode="External"/><Relationship Id="rId3212" Type="http://schemas.openxmlformats.org/officeDocument/2006/relationships/hyperlink" Target="pw:\\arcadis-uk-pw.bentley.com:Arcadis-UK-07\Documents\Projects\1MC06-C2\Calvert%20Ctg\IM\01%20-%20Docs\1MC06-CEK-IM-DAT-CS06_CL09-600335" TargetMode="External"/><Relationship Id="rId133" Type="http://schemas.openxmlformats.org/officeDocument/2006/relationships/hyperlink" Target="mailto:jeet.mehta@arcadis.com" TargetMode="External"/><Relationship Id="rId200" Type="http://schemas.openxmlformats.org/officeDocument/2006/relationships/hyperlink" Target="pw:\\arcadis-uk-pw.bentley.com:Arcadis-UK-07\Documents\Projects\1MC07-C3\Boddington%20Ctg\CV\01%20-%20Docs\1MC07-ASC-CV-FRM-CS07_CL14-000018-ACBOS" TargetMode="External"/><Relationship Id="rId2978" Type="http://schemas.openxmlformats.org/officeDocument/2006/relationships/hyperlink" Target="mailto:mallikarjun.shabad@arcadis.com" TargetMode="External"/><Relationship Id="rId5037" Type="http://schemas.openxmlformats.org/officeDocument/2006/relationships/hyperlink" Target="mailto:fedi.benhmida@setec.com" TargetMode="External"/><Relationship Id="rId1994" Type="http://schemas.openxmlformats.org/officeDocument/2006/relationships/hyperlink" Target="mailto:Joel.Martin@arcadis.com" TargetMode="External"/><Relationship Id="rId1647" Type="http://schemas.openxmlformats.org/officeDocument/2006/relationships/hyperlink" Target="mailto:tamara.georgescu@setec.com" TargetMode="External"/><Relationship Id="rId4053" Type="http://schemas.openxmlformats.org/officeDocument/2006/relationships/hyperlink" Target="pw:\\arcadis-uk-pw.bentley.com:Arcadis-UK-07\Documents\Projects\1MC07-C3\Lower%20Thorpe%20North%20Emb\CV\01%20-%20Docs\1MC07-ASC-CV-FRM-CS07_CL26-000096-ACBOS" TargetMode="External"/><Relationship Id="rId5104" Type="http://schemas.openxmlformats.org/officeDocument/2006/relationships/hyperlink" Target="mailto:ebrahim.jeewa@arcadis.com" TargetMode="External"/><Relationship Id="rId1714" Type="http://schemas.openxmlformats.org/officeDocument/2006/relationships/hyperlink" Target="pw://arcadis-uk-pw.bentley.com:Arcadis-UK-07/Documents/D%7be4f16982-33d0-4e19-b706-5f6f3b4469f2%7d" TargetMode="External"/><Relationship Id="rId4120" Type="http://schemas.openxmlformats.org/officeDocument/2006/relationships/hyperlink" Target="pw:\\arcadis-uk-pw.bentley.com:Arcadis-UK-07\Documents\Projects\1MC06-C2\Grendon%20Underwood%20Emb\IM\01%20-%20Docs\1MC06-CEK-IM-DAT-CS05-600133" TargetMode="External"/><Relationship Id="rId2488" Type="http://schemas.openxmlformats.org/officeDocument/2006/relationships/hyperlink" Target="mailto:guillaume.hervoches@setec.com" TargetMode="External"/><Relationship Id="rId3886" Type="http://schemas.openxmlformats.org/officeDocument/2006/relationships/hyperlink" Target="pw:\\arcadis-uk-pw.bentley.com:Arcadis-UK-07\Documents\Projects\1MC07-C3\Lower%20Thorpe%20North%20Emb\IM\01%20-%20Docs\1MC07-CEK-IM-DAT-CS07_CL26-600169" TargetMode="External"/><Relationship Id="rId4937" Type="http://schemas.openxmlformats.org/officeDocument/2006/relationships/hyperlink" Target="mailto:eloise.mainstone@arcadis.com" TargetMode="External"/><Relationship Id="rId3539" Type="http://schemas.openxmlformats.org/officeDocument/2006/relationships/hyperlink" Target="pw:\\arcadis-uk-pw.bentley.com:Arcadis-UK-07\Documents\Projects\1MC06-C2\Calvert%20Ctg\IM\01%20-%20Docs\1MC06-CEK-IM-DAT-CS06_CL09-600334" TargetMode="External"/><Relationship Id="rId3953" Type="http://schemas.openxmlformats.org/officeDocument/2006/relationships/hyperlink" Target="pw://arcadis-uk-pw.bentley.com:Arcadis-UK-07/Documents/D%7b6e6b477a-5c2b-452e-92c7-615762eafdd3%7d" TargetMode="External"/><Relationship Id="rId874" Type="http://schemas.openxmlformats.org/officeDocument/2006/relationships/hyperlink" Target="pw:\\arcadis-uk-pw.bentley.com:Arcadis-UK-07\Documents\Projects\1MC07-C3\Greatworth%20North%20Emb\IM\01%20-%20Docs\1MC07-CEK-IM-DAT-CS07_CL12-600285" TargetMode="External"/><Relationship Id="rId2555" Type="http://schemas.openxmlformats.org/officeDocument/2006/relationships/hyperlink" Target="pw:\\arcadis-uk-pw.bentley.com:Arcadis-UK-07\Documents\Projects\1MC07-C3\Boddington%20Ctg\CV\01%20-%20Docs\1MC07-ASC-CV-FRM-CS07_CL14-900121-ACBOS" TargetMode="External"/><Relationship Id="rId3606" Type="http://schemas.openxmlformats.org/officeDocument/2006/relationships/hyperlink" Target="pw:\\arcadis-uk-pw.bentley.com:Arcadis-UK-07\Documents\Projects\1MC06-C2\Aylesbury%20South%20Ctg\IM\01%20-%20Docs\1MC06-CEK-IM-DAT-CS04_CL18-600167" TargetMode="External"/><Relationship Id="rId527" Type="http://schemas.openxmlformats.org/officeDocument/2006/relationships/hyperlink" Target="pw:\\arcadis-uk-pw.bentley.com:Arcadis-UK-07\Documents\Projects\1MC06-C2\Twyford%20Emb\IM\01%20-%20Docs\1MC06-CEK-IM-DAT-CS06_CL10-600034" TargetMode="External"/><Relationship Id="rId941" Type="http://schemas.openxmlformats.org/officeDocument/2006/relationships/hyperlink" Target="mailto:ArunKumar.S@arcadis.com" TargetMode="External"/><Relationship Id="rId1157" Type="http://schemas.openxmlformats.org/officeDocument/2006/relationships/hyperlink" Target="pw:\\arcadis-uk-pw.bentley.com:Arcadis-UK-07\Documents\Projects\1MC07-C3\Ladbroke%20Ctg\IM\01%20-%20Docs\1MC07-CEK-IM-DAT-CS07_CL24-600114" TargetMode="External"/><Relationship Id="rId1571" Type="http://schemas.openxmlformats.org/officeDocument/2006/relationships/hyperlink" Target="pw://arcadis-uk-pw.bentley.com:Arcadis-UK-07/Documents/D%7b8bf1d11c-9c3c-4d45-a041-a2d1ac0810d1%7d" TargetMode="External"/><Relationship Id="rId2208" Type="http://schemas.openxmlformats.org/officeDocument/2006/relationships/hyperlink" Target="pw:\\arcadis-uk-pw.bentley.com:Arcadis-UK-07\Documents\Projects\1MC06-C2\Mixbury%20Ctg\EV\01%20-%20Docs\1MC06-ASC-EV-FRM-CS06_CL22-900003" TargetMode="External"/><Relationship Id="rId2622" Type="http://schemas.openxmlformats.org/officeDocument/2006/relationships/hyperlink" Target="pw:\\arcadis-uk-pw.bentley.com:Arcadis-UK-07\Documents\Projects\1MC06-C2\Quainton%20South%20Emb\HW\01%20-%20Docs\1MC06-ASC-HW-FRM-CS05-000022-ACBOS" TargetMode="External"/><Relationship Id="rId1224" Type="http://schemas.openxmlformats.org/officeDocument/2006/relationships/hyperlink" Target="pw:\\arcadis-uk-pw.bentley.com:Arcadis-UK-07\Documents\Projects\1MC07-C3\Greatworth%20North%20Ctg\UT\01%20-%20Docs\1MC07-ASC-UT-FRM-CS07_CL25-000025-ACBOS" TargetMode="External"/><Relationship Id="rId4794" Type="http://schemas.openxmlformats.org/officeDocument/2006/relationships/hyperlink" Target="pw://arcadis-uk-pw.bentley.com:Arcadis-UK-07/Documents/Projects/1MC06-C2/South&amp;space;Heath&amp;space;Ctg/IM/01&amp;space;-&amp;space;Docs/1MC06-CEK-IM-DAT-CS03_CL05-600157" TargetMode="External"/><Relationship Id="rId3396" Type="http://schemas.openxmlformats.org/officeDocument/2006/relationships/hyperlink" Target="pw:\\arcadis-uk-pw.bentley.com:Arcadis-UK-07\Documents\Projects\1MC07-C3\Brackley%20North%20Ctg\IM\01%20-%20Docs\1MC07-CEK-IM-DAT-CS07_CL12-600294" TargetMode="External"/><Relationship Id="rId4447" Type="http://schemas.openxmlformats.org/officeDocument/2006/relationships/hyperlink" Target="pw://arcadis-uk-pw.bentley.com:Arcadis-UK-07/Documents/D%7b531138af-669f-4242-83da-a726605a9987%7d" TargetMode="External"/><Relationship Id="rId3049" Type="http://schemas.openxmlformats.org/officeDocument/2006/relationships/hyperlink" Target="pw:\\arcadis-uk-pw.bentley.com:Arcadis-UK-07\Documents\Projects\1MC07-C3\Brackley%20South%20Ctg\DR\01%20-%20Docs\1MC07-ASC-DR-FRM-CS07_CL12-000005-ACBOS" TargetMode="External"/><Relationship Id="rId3463" Type="http://schemas.openxmlformats.org/officeDocument/2006/relationships/hyperlink" Target="mailto:maya.bowles@arcadis.com" TargetMode="External"/><Relationship Id="rId4861" Type="http://schemas.openxmlformats.org/officeDocument/2006/relationships/hyperlink" Target="pw:\\arcadis-uk-pw.bentley.com:Arcadis-UK-07\Documents\Projects\1MC07-C3\Chipping%20Warden%20Green%20Tunnel\IM\01%20-%20Docs\1MC07-CEK-IM-DAT-CS07_CL13-600045" TargetMode="External"/><Relationship Id="rId384" Type="http://schemas.openxmlformats.org/officeDocument/2006/relationships/hyperlink" Target="pw:\\arcadis-uk-pw.bentley.com:Arcadis-UK-07\Documents\Projects\1MC07-C3\Brackley%20South%20Ctg\IM\01%20-%20Docs\1MC07-CEK-IM-DAT-CS07_CL12-600085" TargetMode="External"/><Relationship Id="rId2065" Type="http://schemas.openxmlformats.org/officeDocument/2006/relationships/hyperlink" Target="pw://arcadis-uk-pw.bentley.com:Arcadis-UK-07/Documents/D%7b4d521396-8c11-419f-a2df-cab16fbec31b%7d" TargetMode="External"/><Relationship Id="rId3116" Type="http://schemas.openxmlformats.org/officeDocument/2006/relationships/hyperlink" Target="pw:\\arcadis-uk-pw.bentley.com:Arcadis-UK-07\Documents\Projects\1MC07-C3\Highfurlong%20Brook%20Emb\EV\01%20-%20Docs\1MC07-ASC-EV-REP-CS07_CL14-000009" TargetMode="External"/><Relationship Id="rId4514" Type="http://schemas.openxmlformats.org/officeDocument/2006/relationships/hyperlink" Target="mailto:alex.fowler@arcadis.com" TargetMode="External"/><Relationship Id="rId1081" Type="http://schemas.openxmlformats.org/officeDocument/2006/relationships/hyperlink" Target="pw://arcadis-uk-pw.bentley.com:Arcadis-UK-07/Documents/D%7b0deafab1-74c6-4d01-83ad-a5de433fdb79%7d" TargetMode="External"/><Relationship Id="rId3530" Type="http://schemas.openxmlformats.org/officeDocument/2006/relationships/hyperlink" Target="pw:\\arcadis-uk-pw.bentley.com:Arcadis-UK-07\Documents\Projects\1MC06-C2\Calvert%20Ctg\CV\01%20-%20Docs\1MC06-ASC-CV-FRM-CS06_CL09-000101-ACBOS" TargetMode="External"/><Relationship Id="rId451" Type="http://schemas.openxmlformats.org/officeDocument/2006/relationships/hyperlink" Target="pw:\\arcadis-uk-pw.bentley.com:Arcadis-UK-07\Documents\Projects\1MC07-C3\Greatworth%20South%20Ctg\DR\01%20-%20Docs\1MC07-CEK-DR-FRM-CS07_CL12-000024" TargetMode="External"/><Relationship Id="rId2132" Type="http://schemas.openxmlformats.org/officeDocument/2006/relationships/hyperlink" Target="pw:\\arcadis-uk-pw.bentley.com:Arcadis-UK-07\Documents\Projects\1MC06-C2\Calvert%20Ctg\EV\01%20-%20Docs\1MC06-ASC-EV-FRM-CS06_CL09-900025" TargetMode="External"/><Relationship Id="rId5288" Type="http://schemas.openxmlformats.org/officeDocument/2006/relationships/hyperlink" Target="pw:\\arcadis-uk-pw.bentley.com:Arcadis-UK-07\Documents\Projects\1MC07-C3\Chipping%20Warden%20Green%20Tunnel\HW\01%20-%20Docs\1MC07-ASC-HW-FRM-CS07_CL13-000012-ACBOS" TargetMode="External"/><Relationship Id="rId104" Type="http://schemas.openxmlformats.org/officeDocument/2006/relationships/hyperlink" Target="pw:\\arcadis-uk-pw.bentley.com:Arcadis-UK-07\Documents\Projects\1MC06-C2\Calvert%20Ctg\DR\01%20-%20Docs\1MC06-ASC-DR-FRM-CS06_CL09-000011-ACBOS" TargetMode="External"/><Relationship Id="rId1898" Type="http://schemas.openxmlformats.org/officeDocument/2006/relationships/hyperlink" Target="pw:\\arcadis-uk-pw.bentley.com:Arcadis-UK-07\Documents\Projects\1MC07-C3\Greatworth%20South%20Ctg\DR\01%20-%20Docs\1MC07-ASC-DR-FRM-CS07_CL12-000023-ACBOS" TargetMode="External"/><Relationship Id="rId2949" Type="http://schemas.openxmlformats.org/officeDocument/2006/relationships/hyperlink" Target="pw://arcadis-uk-pw.bentley.com:Arcadis-UK-07/Documents/D%7b9d03801c-5172-442d-be2f-637bf220cce8%7d" TargetMode="External"/><Relationship Id="rId5355" Type="http://schemas.openxmlformats.org/officeDocument/2006/relationships/hyperlink" Target="pw:\\arcadis-uk-pw.bentley.com:Arcadis-UK-07\Documents\Projects\1MC06-C2\Woodlands%20Ctg\DR\01%20-%20Docs\1MC06-ASC-DR-FRM-CS05-000028-ACBOS" TargetMode="External"/><Relationship Id="rId4371" Type="http://schemas.openxmlformats.org/officeDocument/2006/relationships/hyperlink" Target="pw://arcadis-uk-pw.bentley.com:Arcadis-UK-07/Documents/D%7b1d29ca7b-5c6c-4e4b-8e2d-6843cd651df9%7d" TargetMode="External"/><Relationship Id="rId5008" Type="http://schemas.openxmlformats.org/officeDocument/2006/relationships/hyperlink" Target="mailto:rani.muthappan@arcadis.com" TargetMode="External"/><Relationship Id="rId1965" Type="http://schemas.openxmlformats.org/officeDocument/2006/relationships/hyperlink" Target="pw://arcadis-uk-pw.bentley.com:Arcadis-UK-07/Documents/Projects/1MC07-C3/Lower&amp;space;Boddington&amp;space;Emb/IM/01&amp;space;-&amp;space;Docs/1MC07-CEK-IM-DAT-CS07_CL14-600199" TargetMode="External"/><Relationship Id="rId4024" Type="http://schemas.openxmlformats.org/officeDocument/2006/relationships/hyperlink" Target="pw:\\arcadis-uk-pw.bentley.com:Arcadis-UK-07\Documents\Projects\1MC06-C2\Chetwode%20Ctg\EV\01%20-%20Docs\1MC06-ASC-EV-FRM-CS06_CL10-900043" TargetMode="External"/><Relationship Id="rId1618" Type="http://schemas.openxmlformats.org/officeDocument/2006/relationships/hyperlink" Target="pw:\\arcadis-uk-pw.bentley.com:Arcadis-UK-07\Documents\Projects\1MC06-C2\Twyford%20Ctg\EV\01%20-%20Docs\1MC06-ASC-EV-FRM-CS06_CL10-900004" TargetMode="External"/><Relationship Id="rId3040" Type="http://schemas.openxmlformats.org/officeDocument/2006/relationships/hyperlink" Target="pw:\\arcadis-uk-pw.bentley.com:Arcadis-UK-07\Documents\Projects\1MC07-C3\Brackley%20South%20Ctg\IM\01%20-%20Docs\1MC07-CEK-IM-DAT-CS07_CL12-600095" TargetMode="External"/><Relationship Id="rId3857" Type="http://schemas.openxmlformats.org/officeDocument/2006/relationships/hyperlink" Target="pw:\\arcadis-uk-pw.bentley.com:Arcadis-UK-07\Documents\Projects\1MC07-C3\Edgcote%20Ctg\IM\01%20-%20Docs\1MC07-CEK-IM-DAT-CS07_CL26-600165" TargetMode="External"/><Relationship Id="rId4908" Type="http://schemas.openxmlformats.org/officeDocument/2006/relationships/hyperlink" Target="pw:\\arcadis-uk-pw.bentley.com:Arcadis-UK-07\Documents\Projects\1MC07-C3\Aston%20le%20Walls%20Emb\DR\01%20-%20Docs\1MC07-ASC-DR-FRM-CS07_CL14-000013-ACBOS" TargetMode="External"/><Relationship Id="rId778" Type="http://schemas.openxmlformats.org/officeDocument/2006/relationships/hyperlink" Target="pw://arcadis-uk-pw.bentley.com:Arcadis-UK-07/Documents/D%7b47a3c46a-bf88-416c-a93c-6b3e6dbdbb0f%7d" TargetMode="External"/><Relationship Id="rId2459" Type="http://schemas.openxmlformats.org/officeDocument/2006/relationships/hyperlink" Target="mailto:PraveenReddy.Yaruva@arcadis.com" TargetMode="External"/><Relationship Id="rId2873" Type="http://schemas.openxmlformats.org/officeDocument/2006/relationships/hyperlink" Target="pw:\\arcadis-uk-pw.bentley.com:Arcadis-UK-07\Documents\Projects\1MC07-C3\Helmdon%20Emb\IM\01%20-%20Docs\1MC07-CEK-IM-DAT-CS07_CL12-600167" TargetMode="External"/><Relationship Id="rId3924" Type="http://schemas.openxmlformats.org/officeDocument/2006/relationships/hyperlink" Target="pw:\\arcadis-uk-pw.bentley.com:Arcadis-UK-07\Documents\Projects\1MC06-C2\Whaddon%20Hill%20Ctg\IM\01%20-%20Docs\1MC06-CEK-IM-DAT-CS04_CL19-600101" TargetMode="External"/><Relationship Id="rId845" Type="http://schemas.openxmlformats.org/officeDocument/2006/relationships/hyperlink" Target="mailto:bhargavi.saranga@arcadis.com" TargetMode="External"/><Relationship Id="rId1475" Type="http://schemas.openxmlformats.org/officeDocument/2006/relationships/hyperlink" Target="pw://arcadis-uk-pw.bentley.com:Arcadis-UK-07/Documents/D%7b0e492c5d-2991-4bb7-a22d-80cdc7f4739d%7d" TargetMode="External"/><Relationship Id="rId2526" Type="http://schemas.openxmlformats.org/officeDocument/2006/relationships/hyperlink" Target="mailto:MarcoAntonio.Tanseco@arcadis.com" TargetMode="External"/><Relationship Id="rId1128" Type="http://schemas.openxmlformats.org/officeDocument/2006/relationships/hyperlink" Target="pw:\\arcadis-uk-pw.bentley.com:Arcadis-UK-07\Documents\Projects\1MC07-C3\Greatworth%20Green%20Tunnel\HW\01%20-%20Docs\1MC07-ASC-HW-FRM-CS07_CL25-000029-ACBOS" TargetMode="External"/><Relationship Id="rId1542" Type="http://schemas.openxmlformats.org/officeDocument/2006/relationships/hyperlink" Target="pw://arcadis-uk-pw.bentley.com:Arcadis-UK-07/Documents/D%7b96ed32fc-071b-4a78-901f-b9b710071951%7d" TargetMode="External"/><Relationship Id="rId2940" Type="http://schemas.openxmlformats.org/officeDocument/2006/relationships/hyperlink" Target="pw://arcadis-uk-pw.bentley.com:Arcadis-UK-07/Documents/D%7baa76f2a2-a9ea-4ccd-8eb6-598013970098%7d" TargetMode="External"/><Relationship Id="rId4698" Type="http://schemas.openxmlformats.org/officeDocument/2006/relationships/hyperlink" Target="mailto:JRMY@COWI.COM" TargetMode="External"/><Relationship Id="rId912" Type="http://schemas.openxmlformats.org/officeDocument/2006/relationships/hyperlink" Target="pw:\\arcadis-uk-pw.bentley.com:Arcadis-UK-07\Documents\Projects\1MC07-C3\Ladbroke%20Grove%20Ctg\CV\01%20-%20Docs\1MC07-ASC-CV-FRM-CS07_CL23-000100-ACBOS" TargetMode="External"/><Relationship Id="rId4765" Type="http://schemas.openxmlformats.org/officeDocument/2006/relationships/hyperlink" Target="mailto:mtce@cowi.com" TargetMode="External"/><Relationship Id="rId288" Type="http://schemas.openxmlformats.org/officeDocument/2006/relationships/hyperlink" Target="mailto:gopika.b@arcadis.com" TargetMode="External"/><Relationship Id="rId3367" Type="http://schemas.openxmlformats.org/officeDocument/2006/relationships/hyperlink" Target="pw:\\arcadis-uk-pw.bentley.com:Arcadis-UK-07\Documents\Projects\1MC06-C2\Stoke%20Mandeville%20South%20Emb\IM\01%20-%20Docs\1MC06-CEK-IM-DAT-CS03_CL17-600119" TargetMode="External"/><Relationship Id="rId3781" Type="http://schemas.openxmlformats.org/officeDocument/2006/relationships/hyperlink" Target="mailto:pradeep.s@arcadis.com" TargetMode="External"/><Relationship Id="rId4418" Type="http://schemas.openxmlformats.org/officeDocument/2006/relationships/hyperlink" Target="pw://arcadis-uk-pw.bentley.com:Arcadis-UK-07/Documents/D%7b6113365c-5799-416b-bc0e-8bd63f054683%7d" TargetMode="External"/><Relationship Id="rId4832" Type="http://schemas.openxmlformats.org/officeDocument/2006/relationships/hyperlink" Target="pw:\\arcadis-uk-pw.bentley.com:Arcadis-UK-07\Documents\Projects\1MC06-C2\Barton%20to%20Mixbury%20Ctg\CV\01%20-%20Docs\1MC06-ASC-CV-FRM-CS06_CL21-000007-ACBOS" TargetMode="External"/><Relationship Id="rId2383" Type="http://schemas.openxmlformats.org/officeDocument/2006/relationships/hyperlink" Target="pw:\\arcadis-uk-pw.bentley.com:Arcadis-UK-07\Documents\Projects\1MC06-C2\Twyford%20Emb\IM\01%20-%20Docs\1MC06-CEK-IM-DAT-CS06_CL09-600310" TargetMode="External"/><Relationship Id="rId3434" Type="http://schemas.openxmlformats.org/officeDocument/2006/relationships/hyperlink" Target="pw:\\arcadis-uk-pw.bentley.com:Arcadis-UK-07\Documents\Projects\1MC06-C2\Bicester%20Road%20Emb\CV\01%20-%20Docs\1MC06-ASC-CV-FRM-CS04_CL20-000082-ACBOS" TargetMode="External"/><Relationship Id="rId355" Type="http://schemas.openxmlformats.org/officeDocument/2006/relationships/hyperlink" Target="pw://arcadis-uk-pw.bentley.com:Arcadis-UK-07/Documents/D%7b53052d78-f0ed-4afc-b4df-40a41b15c103%7d" TargetMode="External"/><Relationship Id="rId2036" Type="http://schemas.openxmlformats.org/officeDocument/2006/relationships/hyperlink" Target="pw:\\arcadis-uk-pw.bentley.com:Arcadis-UK-07\Documents\Projects\1MC06-C2\Aylesbury%20Emb\IM\01%20-%20Docs\1MC06-CEK-IM-DAT-CS04_CL18-600155" TargetMode="External"/><Relationship Id="rId2450" Type="http://schemas.openxmlformats.org/officeDocument/2006/relationships/hyperlink" Target="mailto:William.Whyte@arcadis.com" TargetMode="External"/><Relationship Id="rId3501" Type="http://schemas.openxmlformats.org/officeDocument/2006/relationships/hyperlink" Target="pw://arcadis-uk-pw.bentley.com:Arcadis-UK-07/Documents/D%7bb160b08d-4bc5-4960-aa7a-42a81a908720%7d" TargetMode="External"/><Relationship Id="rId422" Type="http://schemas.openxmlformats.org/officeDocument/2006/relationships/hyperlink" Target="pw:\\arcadis-uk-pw.bentley.com:Arcadis-UK-07\Documents\Projects\1MC06-C2\South%20Heath%20Ctg\IM\01%20-%20Docs\1MC06-CEK-IM-DAT-CS03_CL05-600039" TargetMode="External"/><Relationship Id="rId1052" Type="http://schemas.openxmlformats.org/officeDocument/2006/relationships/hyperlink" Target="pw:\\arcadis-uk-pw.bentley.com:Arcadis-UK-07\Documents\Projects\1MC06-C2\Twyford%20Ctg\IM\01%20-%20Docs\1MC06-CEK-IM-DAT-CS06_CL10-600135" TargetMode="External"/><Relationship Id="rId2103" Type="http://schemas.openxmlformats.org/officeDocument/2006/relationships/hyperlink" Target="pw:\\arcadis-uk-pw.bentley.com:Arcadis-UK-07\Documents\Projects\1MC06-C2\Calvert%20Infrastructure%20MDG\EV\01%20-%20Docs\1MC06-ASC-EV-FRM-CS06_CL09-900032" TargetMode="External"/><Relationship Id="rId5259" Type="http://schemas.openxmlformats.org/officeDocument/2006/relationships/hyperlink" Target="mailto:louis.knight@setec.com" TargetMode="External"/><Relationship Id="rId4275" Type="http://schemas.openxmlformats.org/officeDocument/2006/relationships/hyperlink" Target="pw:\\arcadis-uk-pw.bentley.com:Arcadis-UK-07\Documents\Projects\1MC07-C3\Chipping%20Warden%20Green%20Tunnel\IM\01%20-%20Docs\1MC07-CEK-IM-DAT-CS07_CL13-600055" TargetMode="External"/><Relationship Id="rId5326" Type="http://schemas.openxmlformats.org/officeDocument/2006/relationships/hyperlink" Target="pw:\\arcadis-uk-pw.bentley.com:Arcadis-UK-07\Documents\Projects\1MC06-C2\Barton%20Hartshorn%20Emb\IM\01%20-%20Docs\1MC06-CEK-IM-DAT-CS06_CL21-600059" TargetMode="External"/><Relationship Id="rId1869" Type="http://schemas.openxmlformats.org/officeDocument/2006/relationships/hyperlink" Target="pw://arcadis-uk-pw.bentley.com:Arcadis-UK-07/Documents/D%7b5042350d-eb6d-4d9a-ba13-846799ad7a71%7d" TargetMode="External"/><Relationship Id="rId3291" Type="http://schemas.openxmlformats.org/officeDocument/2006/relationships/hyperlink" Target="pw:\\arcadis-uk-pw.bentley.com:Arcadis-UK-07\Documents\Projects\1MC07-C3\Lower%20Boddington%20Emb\CV\01%20-%20Docs\1MC07-ASC-CV-FRM-CS07_CL14-000041-ACBOS" TargetMode="External"/><Relationship Id="rId1936" Type="http://schemas.openxmlformats.org/officeDocument/2006/relationships/hyperlink" Target="pw:\\arcadis-uk-pw.bentley.com:Arcadis-UK-07\Documents\Projects\1MC06-C2\Twyford%20Emb\CV\01%20-%20Docs\1MC06-ASC-CV-FRM-CS06_CL10-000067-ACBOS" TargetMode="External"/><Relationship Id="rId4342" Type="http://schemas.openxmlformats.org/officeDocument/2006/relationships/hyperlink" Target="mailto:max.rutherford@arcadis.com" TargetMode="External"/><Relationship Id="rId3011" Type="http://schemas.openxmlformats.org/officeDocument/2006/relationships/hyperlink" Target="pw://arcadis-uk-pw.bentley.com:Arcadis-UK-07/Documents/D%7b553b2a37-995e-4acb-8103-a5d9f8df4777%7d" TargetMode="External"/><Relationship Id="rId2777" Type="http://schemas.openxmlformats.org/officeDocument/2006/relationships/hyperlink" Target="mailto:vruddhika.naik@arcadis.com" TargetMode="External"/><Relationship Id="rId5183" Type="http://schemas.openxmlformats.org/officeDocument/2006/relationships/hyperlink" Target="pw:\\arcadis-uk-pw.bentley.com:Arcadis-UK-07\Documents\Projects\1MC06-C2\Calvert%20Ctg\HW\01%20-%20Docs\1MC06-ASC-HW-FRM-CS06_CL09-000041-ACBOS" TargetMode="External"/><Relationship Id="rId749" Type="http://schemas.openxmlformats.org/officeDocument/2006/relationships/hyperlink" Target="mailto:AIGU@cowi.com" TargetMode="External"/><Relationship Id="rId1379" Type="http://schemas.openxmlformats.org/officeDocument/2006/relationships/hyperlink" Target="pw://arcadis-uk-pw.bentley.com:Arcadis-UK-07/Documents/D%7b5b336cc8-2826-4261-a22d-1b6f61c3e75d%7d" TargetMode="External"/><Relationship Id="rId3828" Type="http://schemas.openxmlformats.org/officeDocument/2006/relationships/hyperlink" Target="pw:\\arcadis-uk-pw.bentley.com:Arcadis-UK-07\Documents\Projects\1MC06-C2\Barton%20to%20Mixbury%20Ctg\BR\01%20-%20Docs\1MC06-ASC-BR-FRM-CS06_CL21-900009" TargetMode="External"/><Relationship Id="rId5250" Type="http://schemas.openxmlformats.org/officeDocument/2006/relationships/hyperlink" Target="mailto:louis.knight@setec.com" TargetMode="External"/><Relationship Id="rId1793" Type="http://schemas.openxmlformats.org/officeDocument/2006/relationships/hyperlink" Target="pw:\\arcadis-uk-pw.bentley.com:Arcadis-UK-07\Documents\Projects\1MC06-C2\Twyford%20Emb\CV\01%20-%20Docs\1MC06-ASC-CV-FRM-CS06_CL10-900069-ACBOS" TargetMode="External"/><Relationship Id="rId2844" Type="http://schemas.openxmlformats.org/officeDocument/2006/relationships/hyperlink" Target="mailto:Qaiser.Mahmood@arcadis.com" TargetMode="External"/><Relationship Id="rId85" Type="http://schemas.openxmlformats.org/officeDocument/2006/relationships/hyperlink" Target="pw:\\arcadis-uk-pw.bentley.com:Arcadis-UK-07\Documents\Projects\1MC06-C2\Grendon%20Underwood%20Emb\BR\01%20-%20Docs\1MC06-CEK-BR-FRM-CS05-000002" TargetMode="External"/><Relationship Id="rId816" Type="http://schemas.openxmlformats.org/officeDocument/2006/relationships/hyperlink" Target="pw:\\arcadis-uk-pw.bentley.com:Arcadis-UK-07\Documents\Projects\1MC06-C2\Twyford%20Ctg\HW\01%20-%20Docs\1MC06-ASC-HW-FRM-CS06_CL10-000031-ACBOS" TargetMode="External"/><Relationship Id="rId1446" Type="http://schemas.openxmlformats.org/officeDocument/2006/relationships/hyperlink" Target="mailto:gopika.b@arcadis.com" TargetMode="External"/><Relationship Id="rId1860" Type="http://schemas.openxmlformats.org/officeDocument/2006/relationships/hyperlink" Target="pw://arcadis-uk-pw.bentley.com:Arcadis-UK-07/Documents/D%7bbfb34ad3-9361-4849-9062-acb24671413a%7d" TargetMode="External"/><Relationship Id="rId2911" Type="http://schemas.openxmlformats.org/officeDocument/2006/relationships/hyperlink" Target="pw:\\arcadis-uk-pw.bentley.com:Arcadis-UK-07\Documents\Projects\1MC06-C2\Westbury%20Vdt\EV\01%20-%20Docs\1MC06-ASC-EV-FRM-CS06_CL22-900036" TargetMode="External"/><Relationship Id="rId1513" Type="http://schemas.openxmlformats.org/officeDocument/2006/relationships/hyperlink" Target="mailto:guillaume.hervoches@setec.com" TargetMode="External"/><Relationship Id="rId4669" Type="http://schemas.openxmlformats.org/officeDocument/2006/relationships/hyperlink" Target="pw://arcadis-uk-pw.bentley.com:Arcadis-UK-07/Documents/D%7b26282787-e41a-4aaa-89e5-299396a5fa55%7d" TargetMode="External"/><Relationship Id="rId3685" Type="http://schemas.openxmlformats.org/officeDocument/2006/relationships/hyperlink" Target="mailto:thomas.goimard@setec.com" TargetMode="External"/><Relationship Id="rId4736" Type="http://schemas.openxmlformats.org/officeDocument/2006/relationships/hyperlink" Target="mailto:louis.knight@setec.com" TargetMode="External"/><Relationship Id="rId2287" Type="http://schemas.openxmlformats.org/officeDocument/2006/relationships/hyperlink" Target="pw://arcadis-uk-pw.bentley.com:Arcadis-UK-07/Documents/D%7b1935f429-a9ea-4a2f-804f-558a6a852a88%7d" TargetMode="External"/><Relationship Id="rId3338" Type="http://schemas.openxmlformats.org/officeDocument/2006/relationships/hyperlink" Target="pw:\\arcadis-uk-pw.bentley.com:Arcadis-UK-07\Documents\Projects\1MC06-C2\Calvert%20Infrastructure%20MDG\IM\01%20-%20Docs\1MC06-CEK-IM-DAT-CS06_CL09-600275" TargetMode="External"/><Relationship Id="rId3752" Type="http://schemas.openxmlformats.org/officeDocument/2006/relationships/hyperlink" Target="pw:\\arcadis-uk-pw.bentley.com:Arcadis-UK-07\Documents\Projects\1MC07-C3\Brackley%20North%20Ctg\IM\01%20-%20Docs\1MC07-CEK-IM-DAT-CS07_CL12-600239" TargetMode="External"/><Relationship Id="rId259" Type="http://schemas.openxmlformats.org/officeDocument/2006/relationships/hyperlink" Target="pw:\\arcadis-uk-pw.bentley.com:Arcadis-UK-07\Documents\Projects\1MC07-C3\Upper%20Radbourne%20Emb\IM\01%20-%20Docs\1MC07-CEK-IM-DAT-CS07_CL23-600143" TargetMode="External"/><Relationship Id="rId673" Type="http://schemas.openxmlformats.org/officeDocument/2006/relationships/hyperlink" Target="pw:\\arcadis-uk-pw.bentley.com:Arcadis-UK-07\Documents\Projects\1MC07-C3\Lower%20Radbourne%20Emb\EV\01%20-%20Docs\1MC07-ASC-EV-REP-CS07_CL23-000013" TargetMode="External"/><Relationship Id="rId2354" Type="http://schemas.openxmlformats.org/officeDocument/2006/relationships/hyperlink" Target="pw://arcadis-uk-pw.bentley.com:Arcadis-UK-07/Documents/D%7bc0e3aa3e-d107-4140-913e-706f97b93f3e%7d" TargetMode="External"/><Relationship Id="rId3405" Type="http://schemas.openxmlformats.org/officeDocument/2006/relationships/hyperlink" Target="pw:\\arcadis-uk-pw.bentley.com:Arcadis-UK-07\Documents\Projects\1MC06-C2\Barton%20Hartshorn%20Emb\BR\01%20-%20Docs\1MC06-ASC-BR-FRM-CS06_CL21-900002" TargetMode="External"/><Relationship Id="rId4803" Type="http://schemas.openxmlformats.org/officeDocument/2006/relationships/hyperlink" Target="mailto:dnsw@cowi.com" TargetMode="External"/><Relationship Id="rId326" Type="http://schemas.openxmlformats.org/officeDocument/2006/relationships/hyperlink" Target="pw:\\arcadis-uk-pw.bentley.com:Arcadis-UK-07\Documents\Projects\1MC06-C2\Calvert%20Ctg\HW\01%20-%20Docs\1MC06-ASC-HW-FRM-CS06_CL09-000041-ACBOS" TargetMode="External"/><Relationship Id="rId1370" Type="http://schemas.openxmlformats.org/officeDocument/2006/relationships/hyperlink" Target="pw:\\arcadis-uk-pw.bentley.com:Arcadis-UK-07\Documents\Projects\1MC07-C3\Ladbroke%20Grove%20Ctg\CV\01%20-%20Docs\1MC07-ASC-CV-FRM-CS07_CL23-000053-ACBOS" TargetMode="External"/><Relationship Id="rId2007" Type="http://schemas.openxmlformats.org/officeDocument/2006/relationships/hyperlink" Target="pw:\\arcadis-uk-pw.bentley.com:Arcadis-UK-07\Documents\Projects\1MC06-C2\Quainton%20South%20Emb\DR\01%20-%20Docs\1MC06-ASC-DR-FRM-CS04_CL20-000107-ACBOS" TargetMode="External"/><Relationship Id="rId740" Type="http://schemas.openxmlformats.org/officeDocument/2006/relationships/hyperlink" Target="pw:\\arcadis-uk-pw.bentley.com:Arcadis-UK-07\Documents\Projects\1MC06-C2\Twyford%20Ctg\IM\01%20-%20Docs\1MC06-CEK-IM-DAT-CS06_CL10-600058" TargetMode="External"/><Relationship Id="rId1023" Type="http://schemas.openxmlformats.org/officeDocument/2006/relationships/hyperlink" Target="pw:\\arcadis-uk-pw.bentley.com:Arcadis-UK-07\Documents\Projects\1MC07-C3\Edgcote%20Ctg\UT\01%20-%20Docs\1MC07-ASC-UT-FRM-CS07_CL26-000029-ACBOS" TargetMode="External"/><Relationship Id="rId2421" Type="http://schemas.openxmlformats.org/officeDocument/2006/relationships/hyperlink" Target="mailto:zakaria.khabouze@setec.com" TargetMode="External"/><Relationship Id="rId4179" Type="http://schemas.openxmlformats.org/officeDocument/2006/relationships/hyperlink" Target="pw:\\arcadis-uk-pw.bentley.com:Arcadis-UK-07\Documents\Projects\1MC07-C3\Greatworth%20South%20Ctg\IM\01%20-%20Docs\1MC07-CEK-IM-DAT-CS07_CL12-600263" TargetMode="External"/><Relationship Id="rId4593" Type="http://schemas.openxmlformats.org/officeDocument/2006/relationships/hyperlink" Target="pw://arcadis-uk-pw.bentley.com:Arcadis-UK-07/Documents/D%7b1accf31c-6a60-45ae-b1b4-28baa143514a%7d" TargetMode="External"/><Relationship Id="rId3195" Type="http://schemas.openxmlformats.org/officeDocument/2006/relationships/hyperlink" Target="pw:\\arcadis-uk-pw.bentley.com:Arcadis-UK-07\Documents\Projects\1MC06-C2\Stoke%20Mandeville%20South%20Emb\IM\01%20-%20Docs\1MC06-CEK-IM-DAT-CS03_CL17-600037" TargetMode="External"/><Relationship Id="rId4246" Type="http://schemas.openxmlformats.org/officeDocument/2006/relationships/hyperlink" Target="pw:\\arcadis-uk-pw.bentley.com:Arcadis-UK-07\Documents\Projects\1MC06-C2\Aylesbury%20South%20Ctg\EV\01%20-%20Docs\1MC06-ASC-EV-REP-CS04_CL18-000005" TargetMode="External"/><Relationship Id="rId4660" Type="http://schemas.openxmlformats.org/officeDocument/2006/relationships/hyperlink" Target="pw:\\arcadis-uk-pw.bentley.com:Arcadis-UK-07\Documents\Projects\1MC06-C2\Calvert%20Ctg\DR\01%20-%20Docs\1MC06-ASC-DR-FRM-CS06_CL09-000095-ACBOS" TargetMode="External"/><Relationship Id="rId3262" Type="http://schemas.openxmlformats.org/officeDocument/2006/relationships/hyperlink" Target="pw:\\arcadis-uk-pw.bentley.com:Arcadis-UK-07\Documents\Projects\1MC06-C2\Stoke%20Mandeville%20South%20Emb\IM\01%20-%20Docs\1MC06-CEK-IM-DAT-CS03_CL17-600123" TargetMode="External"/><Relationship Id="rId4313" Type="http://schemas.openxmlformats.org/officeDocument/2006/relationships/hyperlink" Target="pw:\\arcadis-uk-pw.bentley.com:Arcadis-UK-07\Documents\Projects\1MC06-C2\Aylesbury%20South%20Ctg\IM\01%20-%20Docs\1MC06-CEK-IM-DAT-CS04_CL18-600171" TargetMode="External"/><Relationship Id="rId183" Type="http://schemas.openxmlformats.org/officeDocument/2006/relationships/hyperlink" Target="pw:\\arcadis-uk-pw.bentley.com:Arcadis-UK-07\Documents\Projects\1MC06-C2\Turweston%20Ctg\HW\01%20-%20Docs\1MC06-ASC-HW-FRM-CS06_CL22-000004-ACBOS" TargetMode="External"/><Relationship Id="rId1907" Type="http://schemas.openxmlformats.org/officeDocument/2006/relationships/hyperlink" Target="pw:\\arcadis-uk-pw.bentley.com:Arcadis-UK-07\Documents\Projects\1MC06-C2\Aylesbury%20Emb\IM\01%20-%20Docs\1MC06-CEK-IM-DAT-CS04_CL18-600070" TargetMode="External"/><Relationship Id="rId250" Type="http://schemas.openxmlformats.org/officeDocument/2006/relationships/hyperlink" Target="pw:\\arcadis-uk-pw.bentley.com:Arcadis-UK-07\Documents\Projects\1MC07-C3\Upper%20Radbourne%20Emb\CV\01%20-%20Docs\1MC07-ASC-CV-FRM-CS07_CL23-000070-ACBOS" TargetMode="External"/><Relationship Id="rId5087" Type="http://schemas.openxmlformats.org/officeDocument/2006/relationships/hyperlink" Target="pw://arcadis-uk-pw.bentley.com:Arcadis-UK-07/Documents/D%7b41198f87-329b-4c7a-83bb-6ef2f0978b32%7d" TargetMode="External"/><Relationship Id="rId5154" Type="http://schemas.openxmlformats.org/officeDocument/2006/relationships/hyperlink" Target="mailto:maya.bowles@arcadis.com" TargetMode="External"/><Relationship Id="rId1697" Type="http://schemas.openxmlformats.org/officeDocument/2006/relationships/hyperlink" Target="pw://arcadis-uk-pw.bentley.com:Arcadis-UK-07/Documents/D%7bd7cf03dd-e168-4fcb-9e5c-88e1f48e0430%7d" TargetMode="External"/><Relationship Id="rId2748" Type="http://schemas.openxmlformats.org/officeDocument/2006/relationships/hyperlink" Target="mailto:Conor.Egan@wsp.com" TargetMode="External"/><Relationship Id="rId1764" Type="http://schemas.openxmlformats.org/officeDocument/2006/relationships/hyperlink" Target="pw:\\arcadis-uk-pw.bentley.com:Arcadis-UK-07\Documents\Projects\1MC07-C3\Chipping%20Warden%20Green%20Tunnel\HW\01%20-%20Docs\1MC07-ASC-HW-FRM-CS07_CL13-000011-ACBOS" TargetMode="External"/><Relationship Id="rId2815" Type="http://schemas.openxmlformats.org/officeDocument/2006/relationships/hyperlink" Target="mailto:immanuel.philipose@arcadis.com" TargetMode="External"/><Relationship Id="rId4170" Type="http://schemas.openxmlformats.org/officeDocument/2006/relationships/hyperlink" Target="pw:\\arcadis-uk-pw.bentley.com:Arcadis-UK-07\Documents\Projects\1MC07-C3\Brackley%20South%20Ctg\CV\01%20-%20Docs\1MC07-ASC-CV-FRM-C003-CL12-900002" TargetMode="External"/><Relationship Id="rId5221" Type="http://schemas.openxmlformats.org/officeDocument/2006/relationships/hyperlink" Target="pw:\\arcadis-uk-pw.bentley.com:Arcadis-UK-07\Documents\Projects\1MC06-C2\Barton%20to%20Mixbury%20Ctg\EV\01%20-%20Docs\1MC06-ASC-EV-FRM-CS06_CL21-900005" TargetMode="External"/><Relationship Id="rId56" Type="http://schemas.openxmlformats.org/officeDocument/2006/relationships/hyperlink" Target="pw:\\arcadis-uk-pw.bentley.com:Arcadis-UK-07\Documents\Projects\1MC06-C2\Godington%20West%20Vdt\HW\01%20-%20Docs\1MC06-ASC-HW-FRM-CS06_CL10-900029-ACBOS" TargetMode="External"/><Relationship Id="rId1417" Type="http://schemas.openxmlformats.org/officeDocument/2006/relationships/hyperlink" Target="mailto:ABHS@cowi.com" TargetMode="External"/><Relationship Id="rId1831" Type="http://schemas.openxmlformats.org/officeDocument/2006/relationships/hyperlink" Target="mailto:agcy@cowi.com" TargetMode="External"/><Relationship Id="rId4987" Type="http://schemas.openxmlformats.org/officeDocument/2006/relationships/hyperlink" Target="mailto:juilee.lokhande@arcadis.com" TargetMode="External"/><Relationship Id="rId3589" Type="http://schemas.openxmlformats.org/officeDocument/2006/relationships/hyperlink" Target="mailto:adewole.lasisi@arcadis.com" TargetMode="External"/><Relationship Id="rId577" Type="http://schemas.openxmlformats.org/officeDocument/2006/relationships/hyperlink" Target="pw:\\arcadis-uk-pw.bentley.com:Arcadis-UK-07\Documents\Projects\1MC07-C3\Greatworth%20South%20Ctg\EV\01%20-%20Docs\1MC07-ASC-EV-FRM-CS07_CL12-900014" TargetMode="External"/><Relationship Id="rId2258" Type="http://schemas.openxmlformats.org/officeDocument/2006/relationships/hyperlink" Target="pw:\\arcadis-uk-pw.bentley.com:Arcadis-UK-07\Documents\Projects\1MC06-C2\Doddershall%20Emb\IM\01%20-%20Docs\1MC06-CEK-IM-DAT-CS05-600199" TargetMode="External"/><Relationship Id="rId3656" Type="http://schemas.openxmlformats.org/officeDocument/2006/relationships/hyperlink" Target="pw:\\arcadis-uk-pw.bentley.com:Arcadis-UK-07\Documents\Projects\1MC06-C2\Chetwode%20Emb\EV\01%20-%20Docs\1MC06-ASC-EV-FRM-CS06_CL10-000014-ACBOS" TargetMode="External"/><Relationship Id="rId4707" Type="http://schemas.openxmlformats.org/officeDocument/2006/relationships/hyperlink" Target="mailto:steve.phillips@wsp.com" TargetMode="External"/><Relationship Id="rId991" Type="http://schemas.openxmlformats.org/officeDocument/2006/relationships/hyperlink" Target="pw://arcadis-uk-pw.bentley.com:Arcadis-UK-07/Documents/D%7b0bcc8198-c89b-46be-b830-dd51aac35701%7d" TargetMode="External"/><Relationship Id="rId2672" Type="http://schemas.openxmlformats.org/officeDocument/2006/relationships/hyperlink" Target="pw://arcadis-uk-pw.bentley.com:Arcadis-UK-07/Documents/D%7b68568c1a-27e1-4abf-9c75-725bc81a6aea%7d" TargetMode="External"/><Relationship Id="rId3309" Type="http://schemas.openxmlformats.org/officeDocument/2006/relationships/hyperlink" Target="pw://arcadis-uk-pw.bentley.com:Arcadis-UK-07/Documents/Projects/1MC06-C2/Whaddon&amp;space;Hill&amp;space;Ctg/CV/01&amp;space;-&amp;space;Docs/1MC06-CEK-CV-FRM-CS04_CL19-000002" TargetMode="External"/><Relationship Id="rId3723" Type="http://schemas.openxmlformats.org/officeDocument/2006/relationships/hyperlink" Target="pw:\\arcadis-uk-pw.bentley.com:Arcadis-UK-07\Documents\Projects\1MC07-C3\Brackley%20South%20Ctg\IM\01%20-%20Docs\1MC07-CEK-IM-DAT-CS07_CL12-600242" TargetMode="External"/><Relationship Id="rId644" Type="http://schemas.openxmlformats.org/officeDocument/2006/relationships/hyperlink" Target="pw:\\arcadis-uk-pw.bentley.com:Arcadis-UK-07\Documents\Projects\1MC07-C3\Ladbroke%20Grove%20Emb\CV\01%20-%20Docs\1MC07-ASC-CV-FRM-CS07_CL24-000023-ACBOS" TargetMode="External"/><Relationship Id="rId1274" Type="http://schemas.openxmlformats.org/officeDocument/2006/relationships/hyperlink" Target="pw://arcadis-uk-pw.bentley.com:Arcadis-UK-07/Documents/D%7b67669ce1-84f4-422e-a67f-6f19b2791efc%7d" TargetMode="External"/><Relationship Id="rId2325" Type="http://schemas.openxmlformats.org/officeDocument/2006/relationships/hyperlink" Target="mailto:dan.quirante@arcadis.com" TargetMode="External"/><Relationship Id="rId711" Type="http://schemas.openxmlformats.org/officeDocument/2006/relationships/hyperlink" Target="pw:\\arcadis-uk-pw.bentley.com:Arcadis-UK-07\Documents\Projects\1MC06-C2\Aylesbury%20South%20Ctg\HW\01%20-%20Docs\1MC06-ASC-HW-FRM-CS03_CL17-000024-ACBOS" TargetMode="External"/><Relationship Id="rId1341" Type="http://schemas.openxmlformats.org/officeDocument/2006/relationships/hyperlink" Target="pw:\\arcadis-uk-pw.bentley.com:Arcadis-UK-07\Documents\Projects\1MC07-C3\Chipping%20Warden%20Green%20Tunnel\DR\01%20-%20Docs\1MC07-ASC-DR-FRM-CS07_CL13-000002-ACBOS" TargetMode="External"/><Relationship Id="rId4497" Type="http://schemas.openxmlformats.org/officeDocument/2006/relationships/hyperlink" Target="pw:\\arcadis-uk-pw.bentley.com:Arcadis-UK-07\Documents\Projects\1MC06-C2\Calvert%20Ctg\IM\01%20-%20Docs\1MC06-CEK-IM-DAT-CS06_CL09-600319" TargetMode="External"/><Relationship Id="rId3099" Type="http://schemas.openxmlformats.org/officeDocument/2006/relationships/hyperlink" Target="mailto:Joel.Martin@arcadis.com" TargetMode="External"/><Relationship Id="rId4564" Type="http://schemas.openxmlformats.org/officeDocument/2006/relationships/hyperlink" Target="pw://arcadis-uk-pw.bentley.com:Arcadis-UK-07/Documents/D%7b70333609-e0e1-49cb-8549-388fce5ef340%7d" TargetMode="External"/><Relationship Id="rId3166" Type="http://schemas.openxmlformats.org/officeDocument/2006/relationships/hyperlink" Target="pw:\\arcadis-uk-pw.bentley.com:Arcadis-UK-07\Documents\Projects\1MC06-C2\Doddershall%20Emb\IM\01%20-%20Docs\1MC06-CEK-IM-DAT-CS05-600215" TargetMode="External"/><Relationship Id="rId3580" Type="http://schemas.openxmlformats.org/officeDocument/2006/relationships/hyperlink" Target="pw:\\arcadis-uk-pw.bentley.com:Arcadis-UK-07\Documents\Projects\1MC06-C2\Aylesbury%20South%20Ctg\IM\01%20-%20Docs\1MC06-CEK-IM-DAT-CS04_CL18-600095" TargetMode="External"/><Relationship Id="rId4217" Type="http://schemas.openxmlformats.org/officeDocument/2006/relationships/hyperlink" Target="pw:\\arcadis-uk-pw.bentley.com:Arcadis-UK-07\Documents\Projects\1MC06-C2\Barton%20to%20Mixbury%20Ctg\IM\01%20-%20Docs\1MC06-CEK-IM-DAT-CS06_CL21-600142" TargetMode="External"/><Relationship Id="rId2182" Type="http://schemas.openxmlformats.org/officeDocument/2006/relationships/hyperlink" Target="pw:\\arcadis-uk-pw.bentley.com:Arcadis-UK-07\Documents\Projects\1MC06-C2\Woodlands%20Ctg\IM\01%20-%20Docs\1MC06-CEK-IM-DAT-CS05-600241" TargetMode="External"/><Relationship Id="rId3233" Type="http://schemas.openxmlformats.org/officeDocument/2006/relationships/hyperlink" Target="pw://arcadis-uk-pw.bentley.com:Arcadis-UK-07/Documents/D%7bd79b6488-4d62-4af4-9e80-f3734e4a7610%7d" TargetMode="External"/><Relationship Id="rId4631" Type="http://schemas.openxmlformats.org/officeDocument/2006/relationships/hyperlink" Target="pw:\\arcadis-uk-pw.bentley.com:Arcadis-UK-07\Documents\Projects\1MC07-C3\Ladbroke%20Ctg\DR\01%20-%20Docs\1MC07-ASC-DR-FRM-CS07_CL24-000012-ACBOS" TargetMode="External"/><Relationship Id="rId154" Type="http://schemas.openxmlformats.org/officeDocument/2006/relationships/hyperlink" Target="mailto:crht@cowi.com" TargetMode="External"/><Relationship Id="rId2999" Type="http://schemas.openxmlformats.org/officeDocument/2006/relationships/hyperlink" Target="pw://arcadis-uk-pw.bentley.com:Arcadis-UK-07/Documents/D%7b8e9c4b8e-8b35-43a8-b9d1-0524987a7ea1%7d" TargetMode="External"/><Relationship Id="rId3300" Type="http://schemas.openxmlformats.org/officeDocument/2006/relationships/hyperlink" Target="mailto:alex.fowler@arcadis.com" TargetMode="External"/><Relationship Id="rId221" Type="http://schemas.openxmlformats.org/officeDocument/2006/relationships/hyperlink" Target="pw://arcadis-uk-pw.bentley.com:Arcadis-UK-07/Documents/Projects/1MC07-C3/Oxford&amp;space;Canal&amp;space;North&amp;space;Emb/IM/01&amp;space;-&amp;space;Docs/1MC07-CEK-IM-DAT-CS07_CL23-600138" TargetMode="External"/><Relationship Id="rId5058" Type="http://schemas.openxmlformats.org/officeDocument/2006/relationships/hyperlink" Target="pw:\\arcadis-uk-pw.bentley.com:Arcadis-UK-07\Documents\Projects\1MC07-C3\Boddington%20Ctg\UT\01%20-%20Docs\1MC07-ASC-UT-FRM-CS07_CL14-000009-ACBOS" TargetMode="External"/><Relationship Id="rId1668" Type="http://schemas.openxmlformats.org/officeDocument/2006/relationships/hyperlink" Target="pw:\\arcadis-uk-pw.bentley.com:Arcadis-UK-07\Documents\Projects\1MC06-C2\Calvert%20Ctg\UT\01%20-%20Docs\1MC06-ASC-UT-FRM-CS06_CL09-000083-ACBOS" TargetMode="External"/><Relationship Id="rId2719" Type="http://schemas.openxmlformats.org/officeDocument/2006/relationships/hyperlink" Target="pw:\\arcadis-uk-pw.bentley.com:Arcadis-UK-07\Documents\Projects\1MC07-C3\Lower%20Thorpe%20South%20Emb\IM\01%20-%20Docs\1MC07-CEK-IM-DAT-CS07_CL26-600133" TargetMode="External"/><Relationship Id="rId4074" Type="http://schemas.openxmlformats.org/officeDocument/2006/relationships/hyperlink" Target="mailto:MarcoAntonio.Tanseco@arcadis.com" TargetMode="External"/><Relationship Id="rId5125" Type="http://schemas.openxmlformats.org/officeDocument/2006/relationships/hyperlink" Target="pw://arcadis-uk-pw.bentley.com:Arcadis-UK-07/Documents/D%7bf1afef8b-446e-4fa4-877b-2321174cce29%7d" TargetMode="External"/><Relationship Id="rId3090" Type="http://schemas.openxmlformats.org/officeDocument/2006/relationships/hyperlink" Target="pw://arcadis-uk-pw.bentley.com:Arcadis-UK-07/Documents/D%7be3a645c2-71bf-45cf-8e68-dfb5346cdc4c%7d" TargetMode="External"/><Relationship Id="rId4141" Type="http://schemas.openxmlformats.org/officeDocument/2006/relationships/hyperlink" Target="pw:\\arcadis-uk-pw.bentley.com:Arcadis-UK-07\Documents\Projects\1MC06-C2\Godington%20West%20Emb\CV\01%20-%20Docs\1MC06-ASC-CV-FRM-CS06_CL10-900019" TargetMode="External"/><Relationship Id="rId1735" Type="http://schemas.openxmlformats.org/officeDocument/2006/relationships/hyperlink" Target="mailto:Conor.Egan@wsp.com" TargetMode="External"/><Relationship Id="rId27" Type="http://schemas.openxmlformats.org/officeDocument/2006/relationships/hyperlink" Target="pw://arcadis-uk-pw.bentley.com:Arcadis-UK-07/Documents/D%7b754d0d13-4ee9-4d8f-9e50-bb5cdb70141d%7d" TargetMode="External"/><Relationship Id="rId1802" Type="http://schemas.openxmlformats.org/officeDocument/2006/relationships/hyperlink" Target="pw://arcadis-uk-pw.bentley.com:Arcadis-UK-07/Documents/D%7b17b08e15-8822-4097-b395-dacd4bcd9880%7d" TargetMode="External"/><Relationship Id="rId4958" Type="http://schemas.openxmlformats.org/officeDocument/2006/relationships/hyperlink" Target="pw://arcadis-uk-pw.bentley.com:Arcadis-UK-07/Documents/D%7b17dad29a-9906-4592-9db1-3383ca44d222%7d" TargetMode="External"/><Relationship Id="rId3974" Type="http://schemas.openxmlformats.org/officeDocument/2006/relationships/hyperlink" Target="pw:\\arcadis-uk-pw.bentley.com:Arcadis-UK-07\Documents\Projects\1MC06-C2\Chetwode%20Ctg\IM\01%20-%20Docs\1MC06-CEK-IM-DAT-CS06_CL10-600007" TargetMode="External"/><Relationship Id="rId895" Type="http://schemas.openxmlformats.org/officeDocument/2006/relationships/hyperlink" Target="mailto:gillian.gregory@arcadis.com" TargetMode="External"/><Relationship Id="rId2576" Type="http://schemas.openxmlformats.org/officeDocument/2006/relationships/hyperlink" Target="mailto:nischitha.m@arcadis.com" TargetMode="External"/><Relationship Id="rId2990" Type="http://schemas.openxmlformats.org/officeDocument/2006/relationships/hyperlink" Target="http://www.pw.ol.gs/?pw://arcadis-uk-pw.bentley.com:Arcadis-UK-07/Documents/Projects/1MC06-C2/Oxford&amp;space;Road&amp;space;Emb/CV/01&amp;space;-&amp;space;Docs/1MC06-ASC-CV-FRM-CS04_CL19-000062-ACBOS" TargetMode="External"/><Relationship Id="rId3627" Type="http://schemas.openxmlformats.org/officeDocument/2006/relationships/hyperlink" Target="pw:\\arcadis-uk-pw.bentley.com:Arcadis-UK-07\Documents\Projects\1MC07-C3\Chipping%20Warden%20Green%20Tunnel\IM\01%20-%20Docs\1MC07-CEK-IM-DAT-CS07_CL13-600009" TargetMode="External"/><Relationship Id="rId548" Type="http://schemas.openxmlformats.org/officeDocument/2006/relationships/hyperlink" Target="mailto:HRFO@COWI.COM" TargetMode="External"/><Relationship Id="rId962" Type="http://schemas.openxmlformats.org/officeDocument/2006/relationships/hyperlink" Target="mailto:bharath.mallya@arcadis.com" TargetMode="External"/><Relationship Id="rId1178" Type="http://schemas.openxmlformats.org/officeDocument/2006/relationships/hyperlink" Target="pw:\\arcadis-uk-pw.bentley.com:Arcadis-UK-07\Documents\Projects\1MC06-C2\Bicester%20Road%20Emb\CV\01%20-%20Docs\1MC06-ASC-CV-FRM-CS04_CL20-000047-ACBOS" TargetMode="External"/><Relationship Id="rId1592" Type="http://schemas.openxmlformats.org/officeDocument/2006/relationships/hyperlink" Target="pw://arcadis-uk-pw.bentley.com:Arcadis-UK-07/Documents/D%7b7c08984a-1bf3-4b23-8215-1995cd9fea91%7d" TargetMode="External"/><Relationship Id="rId2229" Type="http://schemas.openxmlformats.org/officeDocument/2006/relationships/hyperlink" Target="pw:\\arcadis-uk-pw.bentley.com:Arcadis-UK-07\Documents\Projects\1MC06-C2\Westbury%20Emb\IM\01%20-%20Docs\1MC06-CEK-IM-DAT-CS06_CL22-600140" TargetMode="External"/><Relationship Id="rId2643" Type="http://schemas.openxmlformats.org/officeDocument/2006/relationships/hyperlink" Target="http://www.pw.ol.gs/?pw://arcadis-uk-pw.bentley.com:Arcadis-UK-07/Documents/Projects/1MC06-C2/Aylesbury&amp;space;North&amp;space;Ctg/CV/01&amp;space;-&amp;space;Docs/1MC06-ASC-CV-FRM-CS04_CL18-000079-ACBOS" TargetMode="External"/><Relationship Id="rId615" Type="http://schemas.openxmlformats.org/officeDocument/2006/relationships/hyperlink" Target="mailto:graeme.millen@fairhurst.co.uk" TargetMode="External"/><Relationship Id="rId1245" Type="http://schemas.openxmlformats.org/officeDocument/2006/relationships/hyperlink" Target="mailto:immanuel.philipose@arcadis.com" TargetMode="External"/><Relationship Id="rId1312" Type="http://schemas.openxmlformats.org/officeDocument/2006/relationships/hyperlink" Target="pw:\\arcadis-uk-pw.bentley.com:Arcadis-UK-07\Documents\Projects\1MC06-C2\Twyford%20Ctg\BR\01%20-%20Docs\1MC06-ASC-BR-FRM-CS06_CL10-900007" TargetMode="External"/><Relationship Id="rId2710" Type="http://schemas.openxmlformats.org/officeDocument/2006/relationships/hyperlink" Target="pw:\\arcadis-uk-pw.bentley.com:Arcadis-UK-07\Documents\Projects\1MC07-C3\Lower%20Thorpe%20Viaduct\EV\01%20-%20Docs\1MC07-ASC-EV-REP-CS07_CL26-000006" TargetMode="External"/><Relationship Id="rId4468" Type="http://schemas.openxmlformats.org/officeDocument/2006/relationships/hyperlink" Target="pw:\\arcadis-uk-pw.bentley.com:Arcadis-UK-07\Documents\Projects\1MC06-C2\Twyford%20Emb\CV\01%20-%20Docs\1MC06-ASC-CV-FRM-CS06_CL10-000044-ACBOS" TargetMode="External"/><Relationship Id="rId4882" Type="http://schemas.openxmlformats.org/officeDocument/2006/relationships/hyperlink" Target="pw://arcadis-uk-pw.bentley.com:Arcadis-UK-07/Documents/D%7b24b69ca9-8d21-424b-a170-72800a4fdc21%7d" TargetMode="External"/><Relationship Id="rId2086" Type="http://schemas.openxmlformats.org/officeDocument/2006/relationships/hyperlink" Target="pw:\\arcadis-uk-pw.bentley.com:Arcadis-UK-07\Documents\Projects\1MC06-C2\Waddesdon%20South%20Ctg\UT\01%20-%20Docs\1MC06-ASC-UT-FRM-CS04_CL20-000090-ACBOS" TargetMode="External"/><Relationship Id="rId3484" Type="http://schemas.openxmlformats.org/officeDocument/2006/relationships/hyperlink" Target="pw:\\arcadis-uk-pw.bentley.com:Arcadis-UK-07\Documents\Projects\1MC07-C3\Aston%20le%20Walls%20Emb\IM\01%20-%20Docs\1MC07-CEK-IM-DAT-CS07_CL14-600112" TargetMode="External"/><Relationship Id="rId4535" Type="http://schemas.openxmlformats.org/officeDocument/2006/relationships/hyperlink" Target="mailto:sal.khan@arcadis.com" TargetMode="External"/><Relationship Id="rId3137" Type="http://schemas.openxmlformats.org/officeDocument/2006/relationships/hyperlink" Target="mailto:philip.clarke@arcadis.com" TargetMode="External"/><Relationship Id="rId3551" Type="http://schemas.openxmlformats.org/officeDocument/2006/relationships/hyperlink" Target="https://connect-projectwisewac.bentley.com/pwlink?datasource=Bentley.PW--arcadis-uk-pw.bentley.com~3AArcadis-UK-07&amp;objectId=ae3614d2-afa5-41b9-bc17-31cf4b7c601b&amp;objectType=doc&amp;workAreaId=6ab164b0-c2bd-447a-a601-fda32e138674&amp;projectId=f22a64a1-1359-489b-80fe-82820c4196bb&amp;app=pwe" TargetMode="External"/><Relationship Id="rId4602" Type="http://schemas.openxmlformats.org/officeDocument/2006/relationships/hyperlink" Target="pw:\\arcadis-uk-pw.bentley.com:Arcadis-UK-07\Documents\Projects\1MC06-C2\Godington%20East%20Emb\IM\01%20-%20Docs\1MC06-CEK-IM-DAT-CS06_CL10-600193" TargetMode="External"/><Relationship Id="rId472" Type="http://schemas.openxmlformats.org/officeDocument/2006/relationships/hyperlink" Target="mailto:zakaria.khabouze@setec.com" TargetMode="External"/><Relationship Id="rId2153" Type="http://schemas.openxmlformats.org/officeDocument/2006/relationships/hyperlink" Target="pw:\\arcadis-uk-pw.bentley.com:Arcadis-UK-07\Documents\Projects\1MC06-C2\Twyford%20Emb\IM\01%20-%20Docs\1MC06-CEK-IM-DAT-CS06_CL09-600305" TargetMode="External"/><Relationship Id="rId3204" Type="http://schemas.openxmlformats.org/officeDocument/2006/relationships/hyperlink" Target="pw:\\arcadis-uk-pw.bentley.com:Arcadis-UK-07\Documents\Projects\1MC06-C2\Grendon%20Underwood%20Emb\IM\01%20-%20Docs\1MC06-CEK-IM-DAT-CS05-600298" TargetMode="External"/><Relationship Id="rId125" Type="http://schemas.openxmlformats.org/officeDocument/2006/relationships/hyperlink" Target="pw:\\arcadis-uk-pw.bentley.com:Arcadis-UK-07\Documents\Projects\1MC06-C2\Quainton%20South%20Emb\DR\01%20-%20Docs\1MC06-ASC-DR-FRM-CS04_CL20-000014-ACBOS" TargetMode="External"/><Relationship Id="rId2220" Type="http://schemas.openxmlformats.org/officeDocument/2006/relationships/hyperlink" Target="pw:\\arcadis-uk-pw.bentley.com:Arcadis-UK-07\Documents\Projects\1MC06-C2\Mixbury%20Emb\IM\01%20-%20Docs\1MC06-CEK-IM-DAT-CS06_CL22-600149" TargetMode="External"/><Relationship Id="rId4392" Type="http://schemas.openxmlformats.org/officeDocument/2006/relationships/hyperlink" Target="pw://arcadis-uk-pw.bentley.com:Arcadis-UK-07/Documents/D%7b88bc5808-d352-40a5-8154-7940b912c6a5%7d" TargetMode="External"/><Relationship Id="rId5029" Type="http://schemas.openxmlformats.org/officeDocument/2006/relationships/hyperlink" Target="pw:\\arcadis-uk-pw.bentley.com:Arcadis-UK-07\Documents\Projects\1MC06-C2\Doddershall%20Emb\IM\01%20-%20Docs\1MC06-CEK-IM-DAT-CS05-600123" TargetMode="External"/><Relationship Id="rId1986" Type="http://schemas.openxmlformats.org/officeDocument/2006/relationships/hyperlink" Target="pw:\\arcadis-uk-pw.bentley.com:Arcadis-UK-07\Documents\Projects\1MC07-C3\Ladbroke%20Ctg\IM\01%20-%20Docs\1MC07-CEK-IM-DAT-CS07_CL24-600076" TargetMode="External"/><Relationship Id="rId4045" Type="http://schemas.openxmlformats.org/officeDocument/2006/relationships/hyperlink" Target="pw:\\arcadis-uk-pw.bentley.com:Arcadis-UK-07\Documents\Projects\1MC06-C2\Barton%20Hartshorn%20Emb\EV\01%20-%20Docs\1MC06-ASC-EV-FRM-CS06_CL21-900023" TargetMode="External"/><Relationship Id="rId1639" Type="http://schemas.openxmlformats.org/officeDocument/2006/relationships/hyperlink" Target="pw:\\arcadis-uk-pw.bentley.com:Arcadis-UK-07\Documents\Projects\1MC06-C2\Twyford%20Ctg\IM\01%20-%20Docs\1MC06-CEK-IM-DAT-CS06_CL10-600150" TargetMode="External"/><Relationship Id="rId3061" Type="http://schemas.openxmlformats.org/officeDocument/2006/relationships/hyperlink" Target="https://connect-projectwisewac.bentley.com/pwlink?datasource=Bentley.PW--arcadis-uk-pw.bentley.com~3AArcadis-UK-07&amp;objectId=fb7126bb-05c0-48cd-b407-1fd7ce8c8401&amp;objectType=doc&amp;workAreaId=7672f74c-6d6c-4972-9396-16dce2e4867c&amp;projectId=e3f7388f-5b16-4382-a7b1-67b8398b51fa&amp;app=pwe" TargetMode="External"/><Relationship Id="rId1706" Type="http://schemas.openxmlformats.org/officeDocument/2006/relationships/hyperlink" Target="pw://arcadis-uk-pw.bentley.com:Arcadis-UK-07/Documents/D%7bb61d1678-662b-460d-b5de-fe177caed982%7d" TargetMode="External"/><Relationship Id="rId4112" Type="http://schemas.openxmlformats.org/officeDocument/2006/relationships/hyperlink" Target="pw:\\arcadis-uk-pw.bentley.com:Arcadis-UK-07\Documents\Projects\1MC06-C2\Godington%20West%20Vdt\IM\01%20-%20Docs\1MC06-CEK-IM-DAT-CS06_CL10-600186" TargetMode="External"/><Relationship Id="rId3878" Type="http://schemas.openxmlformats.org/officeDocument/2006/relationships/hyperlink" Target="pw:\\arcadis-uk-pw.bentley.com:Arcadis-UK-07\Documents\Projects\1MC07-C3\Ladbroke%20Grove%20Emb\DR\01%20-%20Docs\1MC07-ASC-DR-FRM-CS07_CL23-000013-ACBOS" TargetMode="External"/><Relationship Id="rId4929" Type="http://schemas.openxmlformats.org/officeDocument/2006/relationships/hyperlink" Target="mailto:sithrubi.t@arcadis.com" TargetMode="External"/><Relationship Id="rId799" Type="http://schemas.openxmlformats.org/officeDocument/2006/relationships/hyperlink" Target="pw:\\arcadis-uk-pw.bentley.com:Arcadis-UK-07\Documents\Projects\1MC06-C2\South%20Heath%20Ctg\CV\01%20-%20Docs\1MC06-ASC-CV-FRM-CS03_CL05-000011-ACBOS" TargetMode="External"/><Relationship Id="rId2894" Type="http://schemas.openxmlformats.org/officeDocument/2006/relationships/hyperlink" Target="pw://arcadis-uk-pw.bentley.com:Arcadis-UK-07/Documents/D%7bc065896a-acf5-4a26-85f5-1317d36ead97%7d" TargetMode="External"/><Relationship Id="rId866" Type="http://schemas.openxmlformats.org/officeDocument/2006/relationships/hyperlink" Target="mailto:bharathkumar.b@arcadis.com" TargetMode="External"/><Relationship Id="rId1496" Type="http://schemas.openxmlformats.org/officeDocument/2006/relationships/hyperlink" Target="mailto:adan@cowi.com" TargetMode="External"/><Relationship Id="rId2547" Type="http://schemas.openxmlformats.org/officeDocument/2006/relationships/hyperlink" Target="pw:\\arcadis-uk-pw.bentley.com:Arcadis-UK-07\Documents\Projects\1MC06-C2\Grendon%20Underwood%20Emb\BR\01%20-%20Docs\1MC06-CEK-BR-FRM-CS05-600045" TargetMode="External"/><Relationship Id="rId3945" Type="http://schemas.openxmlformats.org/officeDocument/2006/relationships/hyperlink" Target="pw:\\arcadis-uk-pw.bentley.com:Arcadis-UK-07\Documents\Projects\1MC06-C2\Chetwode%20Ctg\CV\01%20-%20Docs\1MC06-ASC-CV-FRM-CS06_CL10-000024-ACBOS" TargetMode="External"/><Relationship Id="rId519" Type="http://schemas.openxmlformats.org/officeDocument/2006/relationships/hyperlink" Target="pw:\\arcadis-uk-pw.bentley.com:Arcadis-UK-07\Documents\Projects\1MC07-C3\Ladbroke%20Grove%20Emb\CV\01%20-%20Docs\1MC07-ASC-CV-FRM-CS07_CL24-000065-ACBOS" TargetMode="External"/><Relationship Id="rId1149" Type="http://schemas.openxmlformats.org/officeDocument/2006/relationships/hyperlink" Target="pw://arcadis-uk-pw.bentley.com:Arcadis-UK-07/Documents/D%7b76c9855b-1317-4de9-8066-19bde4b031ca%7d" TargetMode="External"/><Relationship Id="rId2961" Type="http://schemas.openxmlformats.org/officeDocument/2006/relationships/hyperlink" Target="mailto:hassan.saab@setec.com" TargetMode="External"/><Relationship Id="rId5020" Type="http://schemas.openxmlformats.org/officeDocument/2006/relationships/hyperlink" Target="mailto:veenadhari.bavanam@arcadis.com" TargetMode="External"/><Relationship Id="rId933" Type="http://schemas.openxmlformats.org/officeDocument/2006/relationships/hyperlink" Target="pw:\\arcadis-uk-pw.bentley.com:Arcadis-UK-07\Documents\Projects\1MC07-C3\Boddington%20Ctg\CV\01%20-%20Docs\1MC07-ASC-CV-FRM-CS07_CL14-000106-ACBOS" TargetMode="External"/><Relationship Id="rId1563" Type="http://schemas.openxmlformats.org/officeDocument/2006/relationships/hyperlink" Target="pw://arcadis-uk-pw.bentley.com:Arcadis-UK-07/Documents/D%7b125dd91a-78c6-4c30-ad63-67e4ced9d2bd%7d" TargetMode="External"/><Relationship Id="rId2614" Type="http://schemas.openxmlformats.org/officeDocument/2006/relationships/hyperlink" Target="https://connect-projectwisewac.bentley.com/pwlink?datasource=Bentley.PW--arcadis-uk-pw.bentley.com~3AArcadis-UK-07&amp;objectId=6e2f1141-ce04-4d1a-94d6-34b2e2f564df&amp;objectType=doc&amp;workAreaId=7672f74c-6d6c-4972-9396-16dce2e4867c&amp;projectId=e3f7388f-5b16-4382-a7b1-67b8398b51fa&amp;app=pwe" TargetMode="External"/><Relationship Id="rId1216" Type="http://schemas.openxmlformats.org/officeDocument/2006/relationships/hyperlink" Target="pw://arcadis-uk-pw.bentley.com:Arcadis-UK-07/Documents/D%7bd02d1925-7fe3-450e-b4d3-72eb6d1ba8ab%7d" TargetMode="External"/><Relationship Id="rId1630" Type="http://schemas.openxmlformats.org/officeDocument/2006/relationships/hyperlink" Target="pw:\\arcadis-uk-pw.bentley.com:Arcadis-UK-07\Documents\Projects\1MC06-C2\Cowley%20Emb%20Group\IM\01%20-%20Docs\1MC06-CEK-IM-DAT-CS06_CL10-600155" TargetMode="External"/><Relationship Id="rId4786" Type="http://schemas.openxmlformats.org/officeDocument/2006/relationships/hyperlink" Target="pw:\\arcadis-uk-pw.bentley.com:Arcadis-UK-07\Documents\Projects\1MC06-C2\Quainton%20Ctg\EV\01%20-%20Docs\1MC06-CEK-EV-FRM-CS05-600025" TargetMode="External"/><Relationship Id="rId3388" Type="http://schemas.openxmlformats.org/officeDocument/2006/relationships/hyperlink" Target="pw:\\arcadis-uk-pw.bentley.com:Arcadis-UK-07\Documents\Projects\1MC06-C2\Stoke%20Mandeville%20South%20Emb\IM\01%20-%20Docs\1MC06-CEK-IM-DAT-CS03_CL17-600113" TargetMode="External"/><Relationship Id="rId4439" Type="http://schemas.openxmlformats.org/officeDocument/2006/relationships/hyperlink" Target="https://pwlink.bentley.com/link?ds=arcadis-uk-pw.bentley.com~3AArcadis-UK-07&amp;doc=2f56bbbae9b54b4a96459654f07672cb&amp;wa=7672f74c6d6c4972939616dce2e4867c&amp;p=e3f7388f5b164382a7b167b8398b51fa&amp;app=pwe" TargetMode="External"/><Relationship Id="rId4853" Type="http://schemas.openxmlformats.org/officeDocument/2006/relationships/hyperlink" Target="pw:\\arcadis-uk-pw.bentley.com:Arcadis-UK-07\Documents\Projects\1MC06-C2\Calvert%20Ctg\HW\01%20-%20Docs\1MC06-ASC-HW-FRM-CS06_CL09-000026-ACBOS" TargetMode="External"/><Relationship Id="rId3455" Type="http://schemas.openxmlformats.org/officeDocument/2006/relationships/hyperlink" Target="pw://arcadis-uk-pw.bentley.com:Arcadis-UK-07/Documents/D%7b19c6a0e6-8726-42d7-8a1a-0a9a31a1d24a%7d" TargetMode="External"/><Relationship Id="rId4506" Type="http://schemas.openxmlformats.org/officeDocument/2006/relationships/hyperlink" Target="pw:\\arcadis-uk-pw.bentley.com:Arcadis-UK-07\Documents\Projects\1MC06-C2\Calvert%20Ctg\IM\01%20-%20Docs\1MC06-CEK-IM-DAT-CS06_CL09-600327" TargetMode="External"/><Relationship Id="rId376" Type="http://schemas.openxmlformats.org/officeDocument/2006/relationships/hyperlink" Target="pw://arcadis-uk-pw.bentley.com:Arcadis-UK-07/Documents/D%7b8d0b21f5-d9c1-4a0c-8e65-0779fb6796c9%7d" TargetMode="External"/><Relationship Id="rId790" Type="http://schemas.openxmlformats.org/officeDocument/2006/relationships/hyperlink" Target="pw://arcadis-uk-pw.bentley.com:Arcadis-UK-07/Documents/Projects/1MC06-C2/Bicester&amp;space;Road&amp;space;Emb/IM/01&amp;space;-&amp;space;Docs/1MC06-CEK-IM-DAT-CS04_CL20-600127" TargetMode="External"/><Relationship Id="rId2057" Type="http://schemas.openxmlformats.org/officeDocument/2006/relationships/hyperlink" Target="pw://arcadis-uk-pw.bentley.com:Arcadis-UK-07/Documents/D%7bbe51ecd0-a6b3-4a7d-9f8b-65bab5deca3c%7d" TargetMode="External"/><Relationship Id="rId2471" Type="http://schemas.openxmlformats.org/officeDocument/2006/relationships/hyperlink" Target="https://connect-projectwisewac.bentley.com/pwlink?datasource=Bentley.PW--arcadis-uk-pw.bentley.com~3AArcadis-UK-07&amp;objectId=dd0947c0-6d26-4b36-992b-30dff90232d4&amp;objectType=doc&amp;workAreaId=7672f74c-6d6c-4972-9396-16dce2e4867c&amp;projectId=e3f7388f-5b16-4382-a7b1-67b8398b51fa&amp;app=pwe" TargetMode="External"/><Relationship Id="rId3108" Type="http://schemas.openxmlformats.org/officeDocument/2006/relationships/hyperlink" Target="mailto:joshua.jenkins@arcadis.com" TargetMode="External"/><Relationship Id="rId3522" Type="http://schemas.openxmlformats.org/officeDocument/2006/relationships/hyperlink" Target="pw:\\arcadis-uk-pw.bentley.com:Arcadis-UK-07\Documents\Projects\1MC07-C3\Brackley%20Emb\BR\01%20-%20Docs\1MC07-ASC-BR-FRM-CS07_CL12-000030-ACBOS" TargetMode="External"/><Relationship Id="rId4920" Type="http://schemas.openxmlformats.org/officeDocument/2006/relationships/hyperlink" Target="mailto:abdurrahman.ibrahim@arcadis.com" TargetMode="External"/><Relationship Id="rId443" Type="http://schemas.openxmlformats.org/officeDocument/2006/relationships/hyperlink" Target="pw:\\arcadis-uk-pw.bentley.com:Arcadis-UK-07\Documents\Projects\1MC07-C3\Greatworth%20South%20Ctg\IM\01%20-%20Docs\1MC07-CEK-IM-DAT-CS07_CL12-600079" TargetMode="External"/><Relationship Id="rId1073" Type="http://schemas.openxmlformats.org/officeDocument/2006/relationships/hyperlink" Target="pw:\\arcadis-uk-pw.bentley.com:Arcadis-UK-07\Documents\Projects\1MC06-C2\Quainton%20Ctg\IM\01%20-%20Docs\1MC06-CEK-IM-DAT-CS05-600098" TargetMode="External"/><Relationship Id="rId2124" Type="http://schemas.openxmlformats.org/officeDocument/2006/relationships/hyperlink" Target="pw:\\arcadis-uk-pw.bentley.com:Arcadis-UK-07\Documents\Projects\1MC06-C2\Calvert%20Ctg\EV\01%20-%20Docs\1MC06-ASC-EV-FRM-CS06_CL09-900010" TargetMode="External"/><Relationship Id="rId1140" Type="http://schemas.openxmlformats.org/officeDocument/2006/relationships/hyperlink" Target="pw://arcadis-uk-pw.bentley.com:Arcadis-UK-07/Documents/D%7b089d5896-7222-4060-a3af-e57814ff2ac4%7d" TargetMode="External"/><Relationship Id="rId4296" Type="http://schemas.openxmlformats.org/officeDocument/2006/relationships/hyperlink" Target="pw://arcadis-uk-pw.bentley.com:Arcadis-UK-07/Documents/D%7b624f83dd-9594-4dc5-ad1a-ea381935e4a4%7d" TargetMode="External"/><Relationship Id="rId510" Type="http://schemas.openxmlformats.org/officeDocument/2006/relationships/hyperlink" Target="pw:\\arcadis-uk-pw.bentley.com:Arcadis-UK-07\Documents\Projects\1MC06-C2\Wendover%20Green%20Tunnel\UT\01%20-%20Docs\1MC06-ASC-UT-FRM-CS03_CL06-000021-ACBOS" TargetMode="External"/><Relationship Id="rId5347" Type="http://schemas.openxmlformats.org/officeDocument/2006/relationships/hyperlink" Target="pw:\\arcadis-uk-pw.bentley.com:Arcadis-UK-07\Documents\Projects\1MC06-C2\Grendon%20Underwood%20Emb\IM\01%20-%20Docs\1MC06-CEK-IM-DAT-CS05-600285" TargetMode="External"/><Relationship Id="rId1957" Type="http://schemas.openxmlformats.org/officeDocument/2006/relationships/hyperlink" Target="mailto:vruddhika.naik@arcadis.com" TargetMode="External"/><Relationship Id="rId4363" Type="http://schemas.openxmlformats.org/officeDocument/2006/relationships/hyperlink" Target="pw://arcadis-uk-pw.bentley.com:Arcadis-UK-07/Documents/D%7bf9548fa2-25ee-4dc3-9a1b-a91407d0f47d%7d" TargetMode="External"/><Relationship Id="rId4016" Type="http://schemas.openxmlformats.org/officeDocument/2006/relationships/hyperlink" Target="pw:\\arcadis-uk-pw.bentley.com:Arcadis-UK-07\Documents\Projects\1MC06-C2\Godington%20East%20Emb\EV\01%20-%20Docs\1MC06-ASC-EV-FRM-CS06_CL10-900027" TargetMode="External"/><Relationship Id="rId4430" Type="http://schemas.openxmlformats.org/officeDocument/2006/relationships/hyperlink" Target="pw://arcadis-uk-pw.bentley.com:Arcadis-UK-07/Documents/Projects/1MC06-C2/Calvert&amp;space;Ctg/IM/01&amp;space;-&amp;space;Docs/1MC06-CEK-IM-DAT-CS06_CL09-600339" TargetMode="External"/><Relationship Id="rId3032" Type="http://schemas.openxmlformats.org/officeDocument/2006/relationships/hyperlink" Target="pw://arcadis-uk-pw.bentley.com:Arcadis-UK-07/Documents/D%7b3960cb91-791e-47df-a1dd-ad256b9d3424%7d" TargetMode="External"/><Relationship Id="rId2798" Type="http://schemas.openxmlformats.org/officeDocument/2006/relationships/hyperlink" Target="pw:\\arcadis-uk-pw.bentley.com:Arcadis-UK-07\Documents\Projects\1MC06-C2\Chetwode%20Emb\IM\01%20-%20Docs\1MC06-CEK-IM-DAT-CS06_CL10-600228" TargetMode="External"/><Relationship Id="rId3849" Type="http://schemas.openxmlformats.org/officeDocument/2006/relationships/hyperlink" Target="pw:\\arcadis-uk-pw.bentley.com:Arcadis-UK-07\Documents\Projects\1MC07-C3\Lower%20Boddington%20Ctg\IM\01%20-%20Docs\1MC07-CEK-IM-DAT-CS07_CL14-600222" TargetMode="External"/><Relationship Id="rId5271" Type="http://schemas.openxmlformats.org/officeDocument/2006/relationships/hyperlink" Target="pw:\\arcadis-uk-pw.bentley.com:Arcadis-UK-07\Documents\Projects\1MC06-C2\Quainton%20South%20Emb\IM\01%20-%20Docs\1MC06-CEK-IM-DAT-CS04_CL20-600107" TargetMode="External"/><Relationship Id="rId2865" Type="http://schemas.openxmlformats.org/officeDocument/2006/relationships/hyperlink" Target="pw:\\arcadis-uk-pw.bentley.com:Arcadis-UK-07\Documents\Projects\1MC06-C2\Grendon%20Underwood%20Emb\IM\01%20-%20Docs\1MC06-CEK-IM-DAT-CS05-600184" TargetMode="External"/><Relationship Id="rId3916" Type="http://schemas.openxmlformats.org/officeDocument/2006/relationships/hyperlink" Target="pw:\\arcadis-uk-pw.bentley.com:Arcadis-UK-07\Documents\Projects\1MC06-C2\Grendon%20Underwood%20Emb\BR\01%20-%20Docs\1MC06-CEK-BR-FRM-CS05-600033" TargetMode="External"/><Relationship Id="rId837" Type="http://schemas.openxmlformats.org/officeDocument/2006/relationships/hyperlink" Target="pw://arcadis-uk-pw.bentley.com:Arcadis-UK-07/Documents/D%7b1e2686ec-5ea9-4a55-ba53-a8ec8ec18af3%7d" TargetMode="External"/><Relationship Id="rId1467" Type="http://schemas.openxmlformats.org/officeDocument/2006/relationships/hyperlink" Target="pw://arcadis-uk-pw.bentley.com:Arcadis-UK-07/Documents/D%7b9c909778-1d55-4df0-a78b-aa2073bbe950%7d" TargetMode="External"/><Relationship Id="rId1881" Type="http://schemas.openxmlformats.org/officeDocument/2006/relationships/hyperlink" Target="mailto:vijayakrishna.lade@arcadis.com" TargetMode="External"/><Relationship Id="rId2518" Type="http://schemas.openxmlformats.org/officeDocument/2006/relationships/hyperlink" Target="pw://arcadis-uk-pw.bentley.com:Arcadis-UK-07/Documents/D%7b817ae69a-0ed0-4aef-b2bf-d6e9d3f409df%7d" TargetMode="External"/><Relationship Id="rId2932" Type="http://schemas.openxmlformats.org/officeDocument/2006/relationships/hyperlink" Target="pw://arcadis-uk-pw.bentley.com:Arcadis-UK-07/Documents/D%7bd6267ba2-3224-43b0-a2cb-f23d4202a285%7d" TargetMode="External"/><Relationship Id="rId904" Type="http://schemas.openxmlformats.org/officeDocument/2006/relationships/hyperlink" Target="mailto:bhargavi.saranga@arcadis.com" TargetMode="External"/><Relationship Id="rId1534" Type="http://schemas.openxmlformats.org/officeDocument/2006/relationships/hyperlink" Target="pw://arcadis-uk-pw.bentley.com:Arcadis-UK-07/Documents/D%7bc57fec03-712a-4828-9ba6-91a5b91847a0%7d" TargetMode="External"/><Relationship Id="rId1601" Type="http://schemas.openxmlformats.org/officeDocument/2006/relationships/hyperlink" Target="mailto:eloise.mainstone@arcadis.com" TargetMode="External"/><Relationship Id="rId4757" Type="http://schemas.openxmlformats.org/officeDocument/2006/relationships/hyperlink" Target="pw:\\arcadis-uk-pw.bentley.com:Arcadis-UK-07\Documents\Projects\1MC07-C3\Lower%20Boddington%20Ctg\IM\01%20-%20Docs\1MC07-CEK-IM-DAT-CS07_CL14-600228" TargetMode="External"/><Relationship Id="rId3359" Type="http://schemas.openxmlformats.org/officeDocument/2006/relationships/hyperlink" Target="mailto:pavana.um@arcadis.com" TargetMode="External"/><Relationship Id="rId694" Type="http://schemas.openxmlformats.org/officeDocument/2006/relationships/hyperlink" Target="pw:\\arcadis-uk-pw.bentley.com:Arcadis-UK-07\Documents\Projects\1MC07-C3\Oxford%20Canal%20South%20Emb\IM\01%20-%20Docs\1MC07-CEK-IM-DAT-CS07_CL23-600098" TargetMode="External"/><Relationship Id="rId2375" Type="http://schemas.openxmlformats.org/officeDocument/2006/relationships/hyperlink" Target="pw:\\arcadis-uk-pw.bentley.com:Arcadis-UK-07\Documents\Projects\1MC06-C2\Calvert%20Ctg\EV\01%20-%20Docs\1MC06-ASC-EV-FRM-CS06_CL09-900014" TargetMode="External"/><Relationship Id="rId3773" Type="http://schemas.openxmlformats.org/officeDocument/2006/relationships/hyperlink" Target="mailto:deepak.kp@arcadis.com" TargetMode="External"/><Relationship Id="rId4824" Type="http://schemas.openxmlformats.org/officeDocument/2006/relationships/hyperlink" Target="pw:\\arcadis-uk-pw.bentley.com:Arcadis-UK-07\Documents\Projects\1MC06-C2\Turweston%20Ctg\IM\01%20-%20Docs\1MC06-CEK-IM-DAT-CS06_CL22-600170" TargetMode="External"/><Relationship Id="rId347" Type="http://schemas.openxmlformats.org/officeDocument/2006/relationships/hyperlink" Target="mailto:vruddhika.naik@arcadis.com" TargetMode="External"/><Relationship Id="rId2028" Type="http://schemas.openxmlformats.org/officeDocument/2006/relationships/hyperlink" Target="pw://arcadis-uk-pw.bentley.com:Arcadis-UK-07/Documents/D%7b39066616-ca7c-44fd-ac5d-afd83375f39c%7d" TargetMode="External"/><Relationship Id="rId3426" Type="http://schemas.openxmlformats.org/officeDocument/2006/relationships/hyperlink" Target="pw://arcadis-uk-pw.bentley.com:Arcadis-UK-07/Documents/D%7b6db14297-b66f-4edc-8f5a-80e8709276f7%7d" TargetMode="External"/><Relationship Id="rId3840" Type="http://schemas.openxmlformats.org/officeDocument/2006/relationships/hyperlink" Target="mailto:guillaume.hervoches@setec.com" TargetMode="External"/><Relationship Id="rId761" Type="http://schemas.openxmlformats.org/officeDocument/2006/relationships/hyperlink" Target="pw:\\arcadis-uk-pw.bentley.com:Arcadis-UK-07\Documents\Projects\1MC07-C3\Greatworth%20South%20Ctg\CV\01%20-%20Docs\1MC07-ASC-CV-FRM-CS07_CL12-000031-ACBOS" TargetMode="External"/><Relationship Id="rId1391" Type="http://schemas.openxmlformats.org/officeDocument/2006/relationships/hyperlink" Target="pw:\\arcadis-uk-pw.bentley.com:Arcadis-UK-07\Documents\Projects\1MC07-C3\Lower%20Boddington%20Emb\IM\01%20-%20Docs\1MC07-CEK-IM-DAT-CS07_CL14-600078" TargetMode="External"/><Relationship Id="rId2442" Type="http://schemas.openxmlformats.org/officeDocument/2006/relationships/hyperlink" Target="mailto:sithrubi.t@arcadis.com" TargetMode="External"/><Relationship Id="rId414" Type="http://schemas.openxmlformats.org/officeDocument/2006/relationships/hyperlink" Target="pw:\\arcadis-uk-pw.bentley.com:Arcadis-UK-07\Documents\Projects\1MC06-C2\Quainton%20South%20Emb\HW\01%20-%20Docs\1MC06-ASC-HW-FRM-CS05-000022-ACBOS" TargetMode="External"/><Relationship Id="rId1044" Type="http://schemas.openxmlformats.org/officeDocument/2006/relationships/hyperlink" Target="pw://arcadis-uk-pw.bentley.com:Arcadis-UK-07/Documents/Projects/1MC07-C3/Boddington&amp;space;Ctg/CV/01&amp;space;-&amp;space;Docs/1MC07-ASC-CV-FRM-CS07_CL14-000093-ACBOS" TargetMode="External"/><Relationship Id="rId1111" Type="http://schemas.openxmlformats.org/officeDocument/2006/relationships/hyperlink" Target="pw:\\arcadis-uk-pw.bentley.com:Arcadis-UK-07\Documents\Projects\1MC06-C2\Twyford%20Vdt\IM\01%20-%20Docs\1MC06-CEK-IM-DAT-CS06_CL10-600205" TargetMode="External"/><Relationship Id="rId4267" Type="http://schemas.openxmlformats.org/officeDocument/2006/relationships/hyperlink" Target="pw://arcadis-uk-pw.bentley.com:Arcadis-UK-07/Documents/D%7b9a1d1d0f-b95c-473e-82b2-8aa5aec742d0%7d" TargetMode="External"/><Relationship Id="rId4681" Type="http://schemas.openxmlformats.org/officeDocument/2006/relationships/hyperlink" Target="pw:\\arcadis-uk-pw.bentley.com:Arcadis-UK-07\Documents\Projects\1MC06-C2\Whaddon%20Hill%20Ctg\CV\01%20-%20Docs\1MC06-ASC-CV-FRM-CS04_CL19-000031-ACBOS" TargetMode="External"/><Relationship Id="rId5318" Type="http://schemas.openxmlformats.org/officeDocument/2006/relationships/hyperlink" Target="pw:\\arcadis-uk-pw.bentley.com:Arcadis-UK-07\Documents\Projects\1MC06-C2\Barton%20to%20Mixbury%20Ctg\IM\01%20-%20Docs\1MC06-CEK-IM-DAT-CS06_CL21-600066" TargetMode="External"/><Relationship Id="rId3283" Type="http://schemas.openxmlformats.org/officeDocument/2006/relationships/hyperlink" Target="mailto:trno@cowi.com" TargetMode="External"/><Relationship Id="rId4334" Type="http://schemas.openxmlformats.org/officeDocument/2006/relationships/hyperlink" Target="pw:\\arcadis-uk-pw.bentley.com:Arcadis-UK-07\Documents\Projects\1MC06-C2\Aylesbury%20South%20Ctg\CV\01%20-%20Docs\1MC06-ASC-CV-FRM-CS04_CL18-000093-ACBOS" TargetMode="External"/><Relationship Id="rId1928" Type="http://schemas.openxmlformats.org/officeDocument/2006/relationships/hyperlink" Target="pw:\\arcadis-uk-pw.bentley.com:Arcadis-UK-07\Documents\Projects\1MC06-C2\Bicester%20Road%20Emb\UT\01%20-%20Docs\1MC06-ASC-UT-FRM-CS04_CL20-000030-ACBOS" TargetMode="External"/><Relationship Id="rId3350" Type="http://schemas.openxmlformats.org/officeDocument/2006/relationships/hyperlink" Target="https://connect-projectwisewac.bentley.com/pwlink?datasource=Bentley.PW--arcadis-uk-pw.bentley.com~3AArcadis-UK-07&amp;objectId=6e2f1141-ce04-4d1a-94d6-34b2e2f564df&amp;objectType=doc&amp;workAreaId=7672f74c-6d6c-4972-9396-16dce2e4867c&amp;projectId=e3f7388f-5b16-4382-a7b1-67b8398b51fa&amp;app=pwe" TargetMode="External"/><Relationship Id="rId271" Type="http://schemas.openxmlformats.org/officeDocument/2006/relationships/hyperlink" Target="mailto:Joel.Martin@arcadis.com" TargetMode="External"/><Relationship Id="rId3003" Type="http://schemas.openxmlformats.org/officeDocument/2006/relationships/hyperlink" Target="pw://arcadis-uk-pw.bentley.com:Arcadis-UK-07/Documents/D%7b435f9707-2f00-44f7-a252-7a28c5cd06ef%7d" TargetMode="External"/><Relationship Id="rId4401" Type="http://schemas.openxmlformats.org/officeDocument/2006/relationships/hyperlink" Target="pw://arcadis-uk-pw.bentley.com:Arcadis-UK-07/Documents/D%7b5517179b-1bac-4019-a189-d0ed64c02dff%7d" TargetMode="External"/><Relationship Id="rId2769" Type="http://schemas.openxmlformats.org/officeDocument/2006/relationships/hyperlink" Target="pw:\\arcadis-uk-pw.bentley.com:Arcadis-UK-07\Documents\Projects\1MC06-C2\Aylesbury%20Emb\CV\01%20-%20Docs\1MC06-ASC-CV-FRM-CS04_CL18-000069-ACBOS" TargetMode="External"/><Relationship Id="rId5175" Type="http://schemas.openxmlformats.org/officeDocument/2006/relationships/hyperlink" Target="pw:\\arcadis-uk-pw.bentley.com:Arcadis-UK-07\Documents\Projects\1MC06-C2\Grendon%20Underwood%20Emb\IM\01%20-%20Docs\1MC06-CEK-IM-DAT-CS05-600015" TargetMode="External"/><Relationship Id="rId1785" Type="http://schemas.openxmlformats.org/officeDocument/2006/relationships/hyperlink" Target="mailto:Conor.Egan@wsp.com" TargetMode="External"/><Relationship Id="rId2836" Type="http://schemas.openxmlformats.org/officeDocument/2006/relationships/hyperlink" Target="pw:\\arcadis-uk-pw.bentley.com:Arcadis-UK-07\Documents\Projects\1MC07-C3\Southam%20Ctg\IM\01%20-%20Docs\1MC07-CEK-IM-DAT-CS07_CL24-600117" TargetMode="External"/><Relationship Id="rId4191" Type="http://schemas.openxmlformats.org/officeDocument/2006/relationships/hyperlink" Target="pw:\\arcadis-uk-pw.bentley.com:Arcadis-UK-07\Documents\Projects\1MC06-C2\Turweston%20Ctg\IM\01%20-%20Docs\1MC06-CEK-IM-DAT-CS06_CL22-600208" TargetMode="External"/><Relationship Id="rId5242" Type="http://schemas.openxmlformats.org/officeDocument/2006/relationships/hyperlink" Target="pw:\\arcadis-uk-pw.bentley.com:Arcadis-UK-07\Documents\Projects\1MC06-C2\Barton%20to%20Mixbury%20Ctg\IM\01%20-%20Docs\1MC06-CEK-IM-DAT-CS06_CL21-600126" TargetMode="External"/><Relationship Id="rId77" Type="http://schemas.openxmlformats.org/officeDocument/2006/relationships/hyperlink" Target="pw:\\arcadis-uk-pw.bentley.com:Arcadis-UK-07\Documents\Projects\1MC06-C2\Grendon%20Underwood%20Emb\IM\01%20-%20Docs\1MC06-CEK-IM-DAT-CS05-600115" TargetMode="External"/><Relationship Id="rId808" Type="http://schemas.openxmlformats.org/officeDocument/2006/relationships/hyperlink" Target="pw:\\arcadis-uk-pw.bentley.com:Arcadis-UK-07\Documents\Projects\1MC06-C2\Stoke%20Mandeville%20South%20Emb\IM\01%20-%20Docs\1MC06-CEK-IM-DAT-CS03_CL17-600063" TargetMode="External"/><Relationship Id="rId1438" Type="http://schemas.openxmlformats.org/officeDocument/2006/relationships/hyperlink" Target="mailto:orlando.sangalang@arcadis.com" TargetMode="External"/><Relationship Id="rId1852" Type="http://schemas.openxmlformats.org/officeDocument/2006/relationships/hyperlink" Target="pw:\\arcadis-uk-pw.bentley.com:Arcadis-UK-07\Documents\Projects\1MC06-C2\Twyford%20Ctg\IM\01%20-%20Docs\1MC06-CEK-IM-DAT-CS06_CL10-600223" TargetMode="External"/><Relationship Id="rId2903" Type="http://schemas.openxmlformats.org/officeDocument/2006/relationships/hyperlink" Target="pw:\\arcadis-uk-pw.bentley.com:Arcadis-UK-07\Documents\Projects\1MC06-C2\Turweston%20Ctg\EV\01%20-%20Docs\1MC06-ASC-EV-FRM-CS06_CL22-900028" TargetMode="External"/><Relationship Id="rId1505" Type="http://schemas.openxmlformats.org/officeDocument/2006/relationships/hyperlink" Target="mailto:Nicholas.White@arcadis.com" TargetMode="External"/><Relationship Id="rId3677" Type="http://schemas.openxmlformats.org/officeDocument/2006/relationships/hyperlink" Target="pw:\\arcadis-uk-pw.bentley.com:Arcadis-UK-07\Documents\Projects\1MC07-C3\Brackley%20North%20Ctg\IM\01%20-%20Docs\1MC07-CEK-IM-DAT-CS07_CL12-600151" TargetMode="External"/><Relationship Id="rId4728" Type="http://schemas.openxmlformats.org/officeDocument/2006/relationships/hyperlink" Target="pw:\\arcadis-uk-pw.bentley.com:Arcadis-UK-07\Documents\Projects\1MC06-C2\Quainton%20Ctg\IM\01%20-%20Docs\1MC06-CEK-IM-DAT-CS05-600262" TargetMode="External"/><Relationship Id="rId598" Type="http://schemas.openxmlformats.org/officeDocument/2006/relationships/hyperlink" Target="pw:\\arcadis-uk-pw.bentley.com:Arcadis-UK-07\Documents\Projects\1MC06-C2\Turweston%20Ctg\IM\01%20-%20Docs\1MC06-CEK-IM-DAT-CS06_CL22-600107" TargetMode="External"/><Relationship Id="rId2279" Type="http://schemas.openxmlformats.org/officeDocument/2006/relationships/hyperlink" Target="pw:\\arcadis-uk-pw.bentley.com:Arcadis-UK-07\Documents\Projects\1MC06-C2\Waddesdon%20South%20Ctg\UT\01%20-%20Docs\1MC06-ASC-UT-FRM-CS04_CL20-000082-ACBOS" TargetMode="External"/><Relationship Id="rId2693" Type="http://schemas.openxmlformats.org/officeDocument/2006/relationships/hyperlink" Target="pw:\\arcadis-uk-pw.bentley.com:Arcadis-UK-07\Documents\Projects\1MC06-C2\Wendover%20Dean%20South%20Emb\IM\01%20-%20Docs\1MC06-CEK-IM-DAT-CS03_CL05-600165" TargetMode="External"/><Relationship Id="rId3744" Type="http://schemas.openxmlformats.org/officeDocument/2006/relationships/hyperlink" Target="pw:\\arcadis-uk-pw.bentley.com:Arcadis-UK-07\Documents\Projects\1MC07-C3\Brackley%20North%20Ctg\IM\01%20-%20Docs\1MC07-CEK-IM-DAT-CS07_CL12-600231" TargetMode="External"/><Relationship Id="rId665" Type="http://schemas.openxmlformats.org/officeDocument/2006/relationships/hyperlink" Target="pw:\\arcadis-uk-pw.bentley.com:Arcadis-UK-07\Documents\Projects\1MC07-C3\Oxford%20Canal%20South%20Emb\EV\01%20-%20Docs\1MC07-CEK-EV-PLN-CS07_CL23-000008" TargetMode="External"/><Relationship Id="rId1295" Type="http://schemas.openxmlformats.org/officeDocument/2006/relationships/hyperlink" Target="mailto:agcy@cowi.com" TargetMode="External"/><Relationship Id="rId2346" Type="http://schemas.openxmlformats.org/officeDocument/2006/relationships/hyperlink" Target="mailto:bhargavi.saranga@arcadis.com" TargetMode="External"/><Relationship Id="rId2760" Type="http://schemas.openxmlformats.org/officeDocument/2006/relationships/hyperlink" Target="pw:\\arcadis-uk-pw.bentley.com:Arcadis-UK-07\Documents\Projects\1MC07-C3\Boddington%20Ctg\HW\01%20-%20Docs\1MC07-ASC-HW-FRM-CS07_CL14-000032-ACBOS" TargetMode="External"/><Relationship Id="rId3811" Type="http://schemas.openxmlformats.org/officeDocument/2006/relationships/hyperlink" Target="pw:\\arcadis-uk-pw.bentley.com:Arcadis-UK-07\Documents\Projects\1MC06-C2\Barton%20to%20Mixbury%20Ctg\BR\01%20-%20Docs\1MC06-ASC-BR-FRM-CS06_CL21-900006" TargetMode="External"/><Relationship Id="rId318" Type="http://schemas.openxmlformats.org/officeDocument/2006/relationships/hyperlink" Target="pw:\\arcadis-uk-pw.bentley.com:Arcadis-UK-07\Documents\Projects\1MC07-C3\Upper%20Radbourne%20Emb\HW\01%20-%20Docs\1MC07-ASC-HW-FRM-CS07_CL23-000043-ACBOS" TargetMode="External"/><Relationship Id="rId732" Type="http://schemas.openxmlformats.org/officeDocument/2006/relationships/hyperlink" Target="pw:\\arcadis-uk-pw.bentley.com:Arcadis-UK-07\Documents\Projects\1MC07-C3\Lower%20Radbourne%20South%20Vdt\IM\01%20-%20Docs\1MC07-CEK-IM-DAT-CS07_CL23-600085" TargetMode="External"/><Relationship Id="rId1362" Type="http://schemas.openxmlformats.org/officeDocument/2006/relationships/hyperlink" Target="mailto:sithrubi.t@arcadis.com" TargetMode="External"/><Relationship Id="rId2413" Type="http://schemas.openxmlformats.org/officeDocument/2006/relationships/hyperlink" Target="pw:\\arcadis-uk-pw.bentley.com:Arcadis-UK-07\Documents\Projects\1MC06-C2\Godington%20West%20Vdt\IM\01%20-%20Docs\1MC06-CEK-IM-DAT-CS06_CL10-600054" TargetMode="External"/><Relationship Id="rId1015" Type="http://schemas.openxmlformats.org/officeDocument/2006/relationships/hyperlink" Target="pw:\\arcadis-uk-pw.bentley.com:Arcadis-UK-07\Documents\Projects\1MC06-C2\Wendover%20North%20Ctg\UT\01%20-%20Docs\1MC06-ASC-UT-FRM-CS03_CL17-000025-ACBOS" TargetMode="External"/><Relationship Id="rId4585" Type="http://schemas.openxmlformats.org/officeDocument/2006/relationships/hyperlink" Target="pw://arcadis-uk-pw.bentley.com:Arcadis-UK-07/Documents/D%7b60713f4e-e965-4a77-80c2-6d4de16f3f05%7d" TargetMode="External"/><Relationship Id="rId3187" Type="http://schemas.openxmlformats.org/officeDocument/2006/relationships/hyperlink" Target="pw:\\arcadis-uk-pw.bentley.com:Arcadis-UK-07\Documents\Projects\1MC06-C2\Quainton%20South%20Emb\HW\01%20-%20Docs\1MC06-ASC-HW-FRM-CS05-000022-ACBOS" TargetMode="External"/><Relationship Id="rId4238" Type="http://schemas.openxmlformats.org/officeDocument/2006/relationships/hyperlink" Target="pw:\\arcadis-uk-pw.bentley.com:Arcadis-UK-07\Documents\Projects\1MC06-C2\Calvert%20Ctg\DR\01%20-%20Docs\1MC06-ASC-DR-FRM-CS06_CL09-000112-ACBOS" TargetMode="External"/><Relationship Id="rId4652" Type="http://schemas.openxmlformats.org/officeDocument/2006/relationships/hyperlink" Target="mailto:vijayakrishna.lade@arcadis.com" TargetMode="External"/><Relationship Id="rId175" Type="http://schemas.openxmlformats.org/officeDocument/2006/relationships/hyperlink" Target="pw://arcadis-uk-pw.bentley.com:Arcadis-UK-07/Documents/Projects/1MC07-C3/Oxford&amp;space;Canal&amp;space;North&amp;space;Emb/HW/01&amp;space;-&amp;space;Docs/1MC07-ASC-HW-FRM-CS07_CL23-000044-ACBOS" TargetMode="External"/><Relationship Id="rId3254" Type="http://schemas.openxmlformats.org/officeDocument/2006/relationships/hyperlink" Target="pw://arcadis-uk-pw.bentley.com:Arcadis-UK-07/Documents/D%7be51e88f9-3f44-4791-be23-7da08747f5ab%7d" TargetMode="External"/><Relationship Id="rId4305" Type="http://schemas.openxmlformats.org/officeDocument/2006/relationships/hyperlink" Target="pw://arcadis-uk-pw.bentley.com:arcadis-uk-07/Documents/D%7b054e8192-2653-47f5-9f0c-406d94a7228e%7d" TargetMode="External"/><Relationship Id="rId2270" Type="http://schemas.openxmlformats.org/officeDocument/2006/relationships/hyperlink" Target="mailto:neeraj.alluvada@arcadis.com" TargetMode="External"/><Relationship Id="rId3321" Type="http://schemas.openxmlformats.org/officeDocument/2006/relationships/hyperlink" Target="pw:\\arcadis-uk-pw.bentley.com:Arcadis-UK-07\Documents\Projects\1MC06-C2\Doddershall%20Emb\CV\01%20-%20Docs\1MC06-CEK-CV-FRM-CS05-000051" TargetMode="External"/><Relationship Id="rId242" Type="http://schemas.openxmlformats.org/officeDocument/2006/relationships/hyperlink" Target="mailto:venkatesh.chavan@arcadis.com" TargetMode="External"/><Relationship Id="rId5079" Type="http://schemas.openxmlformats.org/officeDocument/2006/relationships/hyperlink" Target="pw://arcadis-uk-pw.bentley.com:Arcadis-UK-07/Documents/D%7b688d9c29-c189-4a16-a8f3-26fb03583721%7d" TargetMode="External"/><Relationship Id="rId1689" Type="http://schemas.openxmlformats.org/officeDocument/2006/relationships/hyperlink" Target="pw:\\arcadis-uk-pw.bentley.com:Arcadis-UK-07\Documents\Projects\1MC06-C2\Quainton%20South%20Emb\IM\01%20-%20Docs\1MC06-CEK-IM-DAT-CS06_CL09-600182" TargetMode="External"/><Relationship Id="rId4095" Type="http://schemas.openxmlformats.org/officeDocument/2006/relationships/hyperlink" Target="pw:\\arcadis-uk-pw.bentley.com:Arcadis-UK-07\Documents\Projects\1MC06-C2\Chetwode%20Ctg\IM\01%20-%20Docs\1MC06-CEK-IM-DAT-CS06_CL10-600157" TargetMode="External"/><Relationship Id="rId5146" Type="http://schemas.openxmlformats.org/officeDocument/2006/relationships/hyperlink" Target="pw:\\arcadis-uk-pw.bentley.com:Arcadis-UK-07\Documents\Projects\1MC06-C2\Chetwode%20Ctg\CV\01%20-%20Docs\1MC06-ASC-CV-FRM-CS06_CL10-000036-ACBOS" TargetMode="External"/><Relationship Id="rId4162" Type="http://schemas.openxmlformats.org/officeDocument/2006/relationships/hyperlink" Target="pw:\\arcadis-uk-pw.bentley.com:Arcadis-UK-07\Documents\Projects\1MC06-C2\Westbury%20Emb\CV\01%20-%20Docs\1MC06-ASC-CV-FRM-CS06_CL22-900005" TargetMode="External"/><Relationship Id="rId5213" Type="http://schemas.openxmlformats.org/officeDocument/2006/relationships/hyperlink" Target="pw:\\arcadis-uk-pw.bentley.com:Arcadis-UK-07\Documents\Projects\1MC06-C2\Barton%20to%20Mixbury%20Ctg\EV\01%20-%20Docs\1MC06-ASC-EV-FRM-CS06_CL21-900011" TargetMode="External"/><Relationship Id="rId1756" Type="http://schemas.openxmlformats.org/officeDocument/2006/relationships/hyperlink" Target="pw:\\arcadis-uk-pw.bentley.com:Arcadis-UK-07\Documents\Projects\1MC06-C2\Twyford%20Emb\IM\01%20-%20Docs\1MC06-CEK-IM-DAT-CS06_CL10-600210" TargetMode="External"/><Relationship Id="rId2807" Type="http://schemas.openxmlformats.org/officeDocument/2006/relationships/hyperlink" Target="pw:\\arcadis-uk-pw.bentley.com:Arcadis-UK-07\Documents\Projects\1MC07-C3\Ladbroke%20Grove%20Ctg\CV\01%20-%20Docs\1MC07-ASC-CV-FRM-CS07_CL23-000086-ACBOS" TargetMode="External"/><Relationship Id="rId48" Type="http://schemas.openxmlformats.org/officeDocument/2006/relationships/hyperlink" Target="pw:\\arcadis-uk-pw.bentley.com:Arcadis-UK-07\Documents\Projects\1MC06-C2\Calvert%20Ctg\DR\01%20-%20Docs\1MC06-ASC-DR-FRM-CS06_CL09-000098-ACBOS" TargetMode="External"/><Relationship Id="rId1409" Type="http://schemas.openxmlformats.org/officeDocument/2006/relationships/hyperlink" Target="mailto:sithrubi.t@arcadis.com" TargetMode="External"/><Relationship Id="rId1823" Type="http://schemas.openxmlformats.org/officeDocument/2006/relationships/hyperlink" Target="mailto:MarcoAntonio.Tanseco@arcadis.com" TargetMode="External"/><Relationship Id="rId4979" Type="http://schemas.openxmlformats.org/officeDocument/2006/relationships/hyperlink" Target="pw:\\arcadis-uk-pw.bentley.com:Arcadis-UK-07\Documents\Projects\1MC07-C3\Greatworth%20North%20Ctg\UT\01%20-%20Docs\1MC07-ASC-UT-FRM-CS07_CL12-000098-ACBOS" TargetMode="External"/><Relationship Id="rId3995" Type="http://schemas.openxmlformats.org/officeDocument/2006/relationships/hyperlink" Target="pw:\\arcadis-uk-pw.bentley.com:Arcadis-UK-07\Documents\Projects\1MC07-C3\Oxford%20Canal%20North%20Emb\EV\01%20-%20Docs\1MC07-ASC-EV-FRM-CS07_CL23-000004-ACBOS" TargetMode="External"/><Relationship Id="rId2597" Type="http://schemas.openxmlformats.org/officeDocument/2006/relationships/hyperlink" Target="mailto:shiksha.adhikari@arcadis.com" TargetMode="External"/><Relationship Id="rId3648" Type="http://schemas.openxmlformats.org/officeDocument/2006/relationships/hyperlink" Target="pw:\\arcadis-uk-pw.bentley.com:Arcadis-UK-07\Documents\Projects\1MC06-C2\Chetwode%20Emb\IM\01%20-%20Docs\1MC06-CEK-IM-DAT-CS06_CL10-600116" TargetMode="External"/><Relationship Id="rId569" Type="http://schemas.openxmlformats.org/officeDocument/2006/relationships/hyperlink" Target="pw://arcadis-uk-pw.bentley.com:Arcadis-UK-07/Documents/D%7b8c36b07d-4946-45a4-94de-f5c24c249204%7d" TargetMode="External"/><Relationship Id="rId983" Type="http://schemas.openxmlformats.org/officeDocument/2006/relationships/hyperlink" Target="mailto:Joel.Martin@arcadis.com" TargetMode="External"/><Relationship Id="rId1199" Type="http://schemas.openxmlformats.org/officeDocument/2006/relationships/hyperlink" Target="mailto:Joel.Martin@arcadis.com" TargetMode="External"/><Relationship Id="rId2664" Type="http://schemas.openxmlformats.org/officeDocument/2006/relationships/hyperlink" Target="pw:\\arcadis-uk-pw.bentley.com:Arcadis-UK-07\Documents\Projects\1MC06-C2\Calvert%20Ctg\IM\01%20-%20Docs\1MC06-CEK-IM-DAT-CS06_CL09-600318" TargetMode="External"/><Relationship Id="rId5070" Type="http://schemas.openxmlformats.org/officeDocument/2006/relationships/hyperlink" Target="pw://arcadis-uk-pw.bentley.com:Arcadis-UK-07/Documents/D%7bcb52f8f1-88a4-4612-9d8f-5542ff078e0b%7d" TargetMode="External"/><Relationship Id="rId636" Type="http://schemas.openxmlformats.org/officeDocument/2006/relationships/hyperlink" Target="pw://arcadis-uk-pw.bentley.com:Arcadis-UK-07/Documents/D%7b9778b27a-107d-4dd1-b798-d8564c85b37c%7d" TargetMode="External"/><Relationship Id="rId1266" Type="http://schemas.openxmlformats.org/officeDocument/2006/relationships/hyperlink" Target="pw://arcadis-uk-pw.bentley.com:Arcadis-UK-07/Documents/D%7bcc5ba909-1e60-4536-9315-7cf0779cff12%7d" TargetMode="External"/><Relationship Id="rId2317" Type="http://schemas.openxmlformats.org/officeDocument/2006/relationships/hyperlink" Target="pw://arcadis-uk-pw.bentley.com:Arcadis-UK-07/Documents/D%7bb6640500-e3ab-4bb4-9f8e-dbc23f531a2a%7d" TargetMode="External"/><Relationship Id="rId3715" Type="http://schemas.openxmlformats.org/officeDocument/2006/relationships/hyperlink" Target="pw:\\arcadis-uk-pw.bentley.com:Arcadis-UK-07\Documents\Projects\1MC07-C3\Brackley%20North%20Ctg\EV\01%20-%20Docs\1MC07-ASC-EV-FRM-CS07_CL12-900038" TargetMode="External"/><Relationship Id="rId1680" Type="http://schemas.openxmlformats.org/officeDocument/2006/relationships/hyperlink" Target="pw:\\arcadis-uk-pw.bentley.com:Arcadis-UK-07\Documents\Projects\1MC06-C2\Calvert%20Ctg\IM\01%20-%20Docs\1MC06-CEK-IM-DAT-CS06_CL09-600231" TargetMode="External"/><Relationship Id="rId2731" Type="http://schemas.openxmlformats.org/officeDocument/2006/relationships/hyperlink" Target="pw:\\arcadis-uk-pw.bentley.com:Arcadis-UK-07\Documents\Projects\1MC06-C2\Woodlands%20Ctg\CV\01%20-%20Docs\1MC06-ASC-CV-FRM-CS05-000083-ACBOS" TargetMode="External"/><Relationship Id="rId703" Type="http://schemas.openxmlformats.org/officeDocument/2006/relationships/hyperlink" Target="pw:\\arcadis-uk-pw.bentley.com:Arcadis-UK-07\Documents\Projects\1MC07-C3\Greatworth%20South%20Ctg\IM\01%20-%20Docs\1MC07-CEK-IM-DAT-CS07_CL12-600194" TargetMode="External"/><Relationship Id="rId1333" Type="http://schemas.openxmlformats.org/officeDocument/2006/relationships/hyperlink" Target="mailto:Shambhulinga.M@arcadis.com" TargetMode="External"/><Relationship Id="rId4489" Type="http://schemas.openxmlformats.org/officeDocument/2006/relationships/hyperlink" Target="pw:\\arcadis-uk-pw.bentley.com:Arcadis-UK-07\Documents\Projects\1MC06-C2\Calvert%20Ctg\EV\01%20-%20Docs\1MC06-CEK-EV-FRM-CS06_CL09-600008" TargetMode="External"/><Relationship Id="rId1400" Type="http://schemas.openxmlformats.org/officeDocument/2006/relationships/hyperlink" Target="pw:\\arcadis-uk-pw.bentley.com:Arcadis-UK-07\Documents\Projects\1MC07-C3\Greatworth%20Green%20Tunnel\IM\01%20-%20Docs\1MC07-CEK-IM-DAT-CS07_CL25-600016" TargetMode="External"/><Relationship Id="rId4556" Type="http://schemas.openxmlformats.org/officeDocument/2006/relationships/hyperlink" Target="pw:\\arcadis-uk-pw.bentley.com:Arcadis-UK-07\Documents\Projects\1MC07-C3\Greatworth%20Green%20Tunnel\IM\01%20-%20Docs\1MC07-CEK-IM-DAT-CS07_CL25-600073" TargetMode="External"/><Relationship Id="rId4970" Type="http://schemas.openxmlformats.org/officeDocument/2006/relationships/hyperlink" Target="pw:\\arcadis-uk-pw.bentley.com:Arcadis-UK-07\Documents\Projects\1MC06-C2\Calvert%20Ctg\DR\01%20-%20Docs\1MC06-CEK-DR-FRM-CS06_CL09-000053" TargetMode="External"/><Relationship Id="rId3158" Type="http://schemas.openxmlformats.org/officeDocument/2006/relationships/hyperlink" Target="pw:\\arcadis-uk-pw.bentley.com:Arcadis-UK-07\Documents\Projects\1MC06-C2\Doddershall%20Emb\EV\01%20-%20Docs\1MC06-CEK-EV-FRM-CS05-600007" TargetMode="External"/><Relationship Id="rId3572" Type="http://schemas.openxmlformats.org/officeDocument/2006/relationships/hyperlink" Target="pw:\\arcadis-uk-pw.bentley.com:Arcadis-UK-07\Documents\Projects\1MC06-C2\Aylesbury%20South%20Ctg\IM\01%20-%20Docs\1MC06-CEK-IM-DAT-CS04_CL18-600047" TargetMode="External"/><Relationship Id="rId4209" Type="http://schemas.openxmlformats.org/officeDocument/2006/relationships/hyperlink" Target="pw:\\arcadis-uk-pw.bentley.com:Arcadis-UK-07\Documents\Projects\1MC06-C2\Barton%20to%20Mixbury%20Ctg\IM\01%20-%20Docs\1MC06-CEK-IM-DAT-CS06_CL21-600133" TargetMode="External"/><Relationship Id="rId4623" Type="http://schemas.openxmlformats.org/officeDocument/2006/relationships/hyperlink" Target="pw:\\arcadis-uk-pw.bentley.com:Arcadis-UK-07\Documents\Projects\1MC07-C3\Greatworth%20Green%20Tunnel\IM\01%20-%20Docs\1MC07-CEK-IM-DAT-CS07_CL25-600023" TargetMode="External"/><Relationship Id="rId493" Type="http://schemas.openxmlformats.org/officeDocument/2006/relationships/hyperlink" Target="pw:\\arcadis-uk-pw.bentley.com:Arcadis-UK-07\Documents\Projects\1MC07-C3\Greatworth%20South%20Emb\IM\01%20-%20Docs\1MC07-CEK-IM-DAT-CS07_CL12-600122" TargetMode="External"/><Relationship Id="rId2174" Type="http://schemas.openxmlformats.org/officeDocument/2006/relationships/hyperlink" Target="pw:\\arcadis-uk-pw.bentley.com:Arcadis-UK-07\Documents\Projects\1MC06-C2\Woodlands%20Ctg\CV\01%20-%20Docs\1MC06-ASC-CV-FRM-CS05-000073-ACBOS" TargetMode="External"/><Relationship Id="rId3225" Type="http://schemas.openxmlformats.org/officeDocument/2006/relationships/hyperlink" Target="pw://arcadis-uk-pw.bentley.com:Arcadis-UK-07/Documents/D%7b4ea16c2a-994e-4d3b-9509-525220b3eb6e%7d" TargetMode="External"/><Relationship Id="rId146" Type="http://schemas.openxmlformats.org/officeDocument/2006/relationships/hyperlink" Target="pw:\\arcadis-uk-pw.bentley.com:Arcadis-UK-07\Documents\Projects\1MC07-C3\Oxford%20Canal%20South%20Emb\IM\01%20-%20Docs\1MC07-CEK-IM-DAT-CS07_CL23-600114" TargetMode="External"/><Relationship Id="rId560" Type="http://schemas.openxmlformats.org/officeDocument/2006/relationships/hyperlink" Target="pw:\\arcadis-uk-pw.bentley.com:Arcadis-UK-07\Documents\Projects\1MC07-C3\Oxford%20Canal%20South%20Emb\IM\01%20-%20Docs\1MC07-CEK-IM-DAT-CS07_CL23-600152" TargetMode="External"/><Relationship Id="rId1190" Type="http://schemas.openxmlformats.org/officeDocument/2006/relationships/hyperlink" Target="pw://arcadis-uk-pw.bentley.com:Arcadis-UK-07/Documents/D%7b4b28b777-df36-4247-9294-6fa5157332f2%7d" TargetMode="External"/><Relationship Id="rId2241" Type="http://schemas.openxmlformats.org/officeDocument/2006/relationships/hyperlink" Target="pw:\\arcadis-uk-pw.bentley.com:Arcadis-UK-07\Documents\Projects\1MC06-C2\Westbury%20Emb\EV\01%20-%20Docs\1MC06-ASC-EV-FRM-CS06_CL22-900013" TargetMode="External"/><Relationship Id="rId213" Type="http://schemas.openxmlformats.org/officeDocument/2006/relationships/hyperlink" Target="mailto:jayaram.duggina@arcadis.com" TargetMode="External"/><Relationship Id="rId4066" Type="http://schemas.openxmlformats.org/officeDocument/2006/relationships/hyperlink" Target="pw:\\arcadis-uk-pw.bentley.com:Arcadis-UK-07\Documents\Projects\1MC07-C3\Boddington%20Ctg\BR\01%20-%20Docs\1MC07-ASC-BR-FRM-CS07_CL14-000015-ACBOS" TargetMode="External"/><Relationship Id="rId4480" Type="http://schemas.openxmlformats.org/officeDocument/2006/relationships/hyperlink" Target="pw:\\arcadis-uk-pw.bentley.com:Arcadis-UK-07\Documents\Projects\1MC07-C3\Ladbroke%20Ctg\HW\01%20-%20Docs\1MC07-ASC-HW-FRM-CS07_CL24-000030-ACBOS" TargetMode="External"/><Relationship Id="rId5117" Type="http://schemas.openxmlformats.org/officeDocument/2006/relationships/hyperlink" Target="pw://arcadis-uk-pw.bentley.com:Arcadis-UK-07/Documents/D%7bf280d292-20a7-466e-a555-06bc3939a848%7d" TargetMode="External"/><Relationship Id="rId1727" Type="http://schemas.openxmlformats.org/officeDocument/2006/relationships/hyperlink" Target="pw://arcadis-uk-pw.bentley.com:Arcadis-UK-07/Documents/D%7b10da6dac-73dc-4bf9-8998-8065f1c46ad2%7d" TargetMode="External"/><Relationship Id="rId3082" Type="http://schemas.openxmlformats.org/officeDocument/2006/relationships/hyperlink" Target="pw://arcadis-uk-pw.bentley.com:Arcadis-UK-07/Documents/D%7b69be4bec-2485-4b23-a3f9-bb873d3e9e2b%7d" TargetMode="External"/><Relationship Id="rId4133" Type="http://schemas.openxmlformats.org/officeDocument/2006/relationships/hyperlink" Target="pw:\\arcadis-uk-pw.bentley.com:Arcadis-UK-07\Documents\Projects\1MC07-C3\Brackley%20South%20Ctg\IM\01%20-%20Docs\1MC07-CEK-IM-DAT-CS07_CL12-600171" TargetMode="External"/><Relationship Id="rId19" Type="http://schemas.openxmlformats.org/officeDocument/2006/relationships/hyperlink" Target="pw://arcadis-uk-pw.bentley.com:Arcadis-UK-07/Documents/D%7b88c9b803-420a-4d88-8196-101a6910048f%7d" TargetMode="External"/><Relationship Id="rId3899" Type="http://schemas.openxmlformats.org/officeDocument/2006/relationships/hyperlink" Target="https://pwlink.bentley.com/link?ds=arcadis-uk-pw.bentley.com~3AArcadis-UK-07&amp;doc=229a220608b74a619d6d073f91f62a25&amp;wa=7672f74c6d6c4972939616dce2e4867c&amp;p=e3f7388f5b164382a7b167b8398b51fa&amp;app=pwe" TargetMode="External"/><Relationship Id="rId4200" Type="http://schemas.openxmlformats.org/officeDocument/2006/relationships/hyperlink" Target="pw:\\arcadis-uk-pw.bentley.com:Arcadis-UK-07\Documents\Projects\1MC06-C2\Godington%20West%20Emb\IM\01%20-%20Docs\1MC06-CEK-IM-DAT-CS06_CL10-600197" TargetMode="External"/><Relationship Id="rId3966" Type="http://schemas.openxmlformats.org/officeDocument/2006/relationships/hyperlink" Target="mailto:William.Whyte@arcadis.com" TargetMode="External"/><Relationship Id="rId3" Type="http://schemas.openxmlformats.org/officeDocument/2006/relationships/hyperlink" Target="pw://arcadis-uk-pw.bentley.com:Arcadis-UK-07/Documents/D%7b84e44039-5d6f-4a34-9e47-d54465668777%7d" TargetMode="External"/><Relationship Id="rId887" Type="http://schemas.openxmlformats.org/officeDocument/2006/relationships/hyperlink" Target="mailto:Conor.Egan@wsp.com" TargetMode="External"/><Relationship Id="rId2568" Type="http://schemas.openxmlformats.org/officeDocument/2006/relationships/hyperlink" Target="pw:\\arcadis-uk-pw.bentley.com:Arcadis-UK-07\Documents\Projects\1MC07-C3\Greatworth%20South%20Ctg\BR\01%20-%20Docs\1MC07-CEK-BR-FRM-CS07_CL12-000032" TargetMode="External"/><Relationship Id="rId2982" Type="http://schemas.openxmlformats.org/officeDocument/2006/relationships/hyperlink" Target="pw://arcadis-uk-pw.bentley.com:Arcadis-UK-07/Documents/D%7b506a4bd9-3b57-4bfd-9d52-dfd281f5f362%7d" TargetMode="External"/><Relationship Id="rId3619" Type="http://schemas.openxmlformats.org/officeDocument/2006/relationships/hyperlink" Target="pw:\\arcadis-uk-pw.bentley.com:Arcadis-UK-07\Documents\Projects\1MC06-C2\Calvert%20Ctg\IM\01%20-%20Docs\1MC06-CEK-IM-DAT-CS06_CL09-600261" TargetMode="External"/><Relationship Id="rId5041" Type="http://schemas.openxmlformats.org/officeDocument/2006/relationships/hyperlink" Target="pw://arcadis-uk-pw.bentley.com:Arcadis-UK-07/Documents/D%7beee511a4-b157-4af9-aa88-e78726609ecc%7d" TargetMode="External"/><Relationship Id="rId954" Type="http://schemas.openxmlformats.org/officeDocument/2006/relationships/hyperlink" Target="pw:\\arcadis-uk-pw.bentley.com:Arcadis-UK-07\Documents\Projects\1MC06-C2\Aylesbury%20South%20Ctg\HW\01%20-%20Docs\1MC06-ASC-HW-FRM-CS04_CL18-000058-ACBOS" TargetMode="External"/><Relationship Id="rId1584" Type="http://schemas.openxmlformats.org/officeDocument/2006/relationships/hyperlink" Target="mailto:darrell.stebbings@arcadis.com" TargetMode="External"/><Relationship Id="rId2635" Type="http://schemas.openxmlformats.org/officeDocument/2006/relationships/hyperlink" Target="mailto:Shambhulinga.M@arcadis.com" TargetMode="External"/><Relationship Id="rId607" Type="http://schemas.openxmlformats.org/officeDocument/2006/relationships/hyperlink" Target="pw://arcadis-uk-pw.bentley.com:Arcadis-UK-07/Documents/Projects/1MC06-C2/Wendover&amp;space;Dean&amp;space;South&amp;space;Emb/IM/01&amp;space;-&amp;space;Docs/1MC06-CEK-IM-DAT-CS03_CL05-600027" TargetMode="External"/><Relationship Id="rId1237" Type="http://schemas.openxmlformats.org/officeDocument/2006/relationships/hyperlink" Target="pw://arcadis-uk-pw.bentley.com:Arcadis-UK-07/Documents/D%7b3def0c5b-4d46-44f9-ad71-a5968c60ece3%7d" TargetMode="External"/><Relationship Id="rId1651" Type="http://schemas.openxmlformats.org/officeDocument/2006/relationships/hyperlink" Target="pw:\\arcadis-uk-pw.bentley.com:Arcadis-UK-07\Documents\Projects\1MC06-C2\Mixbury%20Emb\BR\01%20-%20Docs\1MC06-ASC-BR-FRM-CS06_CL22-900004" TargetMode="External"/><Relationship Id="rId2702" Type="http://schemas.openxmlformats.org/officeDocument/2006/relationships/hyperlink" Target="pw://arcadis-uk-pw.bentley.com:Arcadis-UK-07/Documents/D%7b81844dd4-1cab-4d6c-aaa3-41ac34cd907b%7d" TargetMode="External"/><Relationship Id="rId1304" Type="http://schemas.openxmlformats.org/officeDocument/2006/relationships/hyperlink" Target="pw:\\arcadis-uk-pw.bentley.com:Arcadis-UK-07\Documents\Projects\1MC07-C3\Boddington%20Ctg\CV\01%20-%20Docs\1MC07-ASC-CV-FRM-CS07_CL14-000100-ACBOS" TargetMode="External"/><Relationship Id="rId4874" Type="http://schemas.openxmlformats.org/officeDocument/2006/relationships/hyperlink" Target="pw://arcadis-uk-pw.bentley.com:Arcadis-UK-07/Documents/D%7babc1c53c-d602-47f3-820e-d73489d1d13a%7d" TargetMode="External"/><Relationship Id="rId3476" Type="http://schemas.openxmlformats.org/officeDocument/2006/relationships/hyperlink" Target="pw://arcadis-uk-pw.bentley.com:Arcadis-UK-07/Documents/D%7bcf008fb0-7ab9-497d-b1ae-6448d936a7b9%7d" TargetMode="External"/><Relationship Id="rId4527" Type="http://schemas.openxmlformats.org/officeDocument/2006/relationships/hyperlink" Target="https://pwlink.bentley.com/link?ds=arcadis-uk-pw.bentley.com~3AArcadis-UK-07&amp;doc=635015baafa044a78a6a8998dc89df65&amp;wa=7672f74c6d6c4972939616dce2e4867c&amp;p=e3f7388f5b164382a7b167b8398b51fa&amp;app=pwe" TargetMode="External"/><Relationship Id="rId10" Type="http://schemas.openxmlformats.org/officeDocument/2006/relationships/hyperlink" Target="mailto:quincy.stafford@arcadis.com" TargetMode="External"/><Relationship Id="rId397" Type="http://schemas.openxmlformats.org/officeDocument/2006/relationships/hyperlink" Target="mailto:ANKZ@cowi.com" TargetMode="External"/><Relationship Id="rId2078" Type="http://schemas.openxmlformats.org/officeDocument/2006/relationships/hyperlink" Target="pw:\\arcadis-uk-pw.bentley.com:Arcadis-UK-07\Documents\Projects\1MC07-C3\Lower%20Thorpe%20South%20Emb\IM\01%20-%20Docs\1MC07-CEK-IM-DAT-CS07_CL26-600161" TargetMode="External"/><Relationship Id="rId2492" Type="http://schemas.openxmlformats.org/officeDocument/2006/relationships/hyperlink" Target="pw:\\arcadis-uk-pw.bentley.com:Arcadis-UK-07\Documents\Projects\1MC06-C2\Barton%20to%20Mixbury%20Ctg\IM\01%20-%20Docs\1MC06-CEK-IM-DAT-CS06_CL21-600002" TargetMode="External"/><Relationship Id="rId3129" Type="http://schemas.openxmlformats.org/officeDocument/2006/relationships/hyperlink" Target="pw:\\arcadis-uk-pw.bentley.com:Arcadis-UK-07\Documents\Projects\1MC07-C3\Lower%20Boddington%20Ctg\IM\01%20-%20Docs\1MC07-CEK-IM-DAT-CS07_CL14-600130" TargetMode="External"/><Relationship Id="rId3890" Type="http://schemas.openxmlformats.org/officeDocument/2006/relationships/hyperlink" Target="mailto:muhammed.afsal@arcadis.com%3E" TargetMode="External"/><Relationship Id="rId4941" Type="http://schemas.openxmlformats.org/officeDocument/2006/relationships/hyperlink" Target="mailto:mtce@cowi.com" TargetMode="External"/><Relationship Id="rId464" Type="http://schemas.openxmlformats.org/officeDocument/2006/relationships/hyperlink" Target="mailto:chaithra.n@arcadis.com" TargetMode="External"/><Relationship Id="rId1094" Type="http://schemas.openxmlformats.org/officeDocument/2006/relationships/hyperlink" Target="pw://arcadis-uk-pw.bentley.com:Arcadis-UK-07/Documents/D%7b2ca24995-d0d2-4a45-887a-d4178f687f25%7d" TargetMode="External"/><Relationship Id="rId2145" Type="http://schemas.openxmlformats.org/officeDocument/2006/relationships/hyperlink" Target="pw:\\arcadis-uk-pw.bentley.com:Arcadis-UK-07\Documents\Projects\1MC06-C2\Twyford%20Emb\IM\01%20-%20Docs\1MC06-CEK-IM-DAT-CS06_CL09-600308" TargetMode="External"/><Relationship Id="rId3543" Type="http://schemas.openxmlformats.org/officeDocument/2006/relationships/hyperlink" Target="pw:\\arcadis-uk-pw.bentley.com:Arcadis-UK-07\Documents\Projects\1MC06-C2\Stoke%20Mandeville%20South%20Emb\IM\01%20-%20Docs\1MC06-CEK-IM-DAT-CS03_CL17-600010" TargetMode="External"/><Relationship Id="rId117" Type="http://schemas.openxmlformats.org/officeDocument/2006/relationships/hyperlink" Target="pw:\\arcadis-uk-pw.bentley.com:Arcadis-UK-07\Documents\Projects\1MC07-C3\Lower%20Thorpe%20Viaduct\IM\01%20-%20Docs\1MC07-CEK-IM-DAT-CS07_CL26-600010" TargetMode="External"/><Relationship Id="rId3610" Type="http://schemas.openxmlformats.org/officeDocument/2006/relationships/hyperlink" Target="pw:\\arcadis-uk-pw.bentley.com:Arcadis-UK-07\Documents\Projects\1MC06-C2\Aylesbury%20South%20Ctg\IM\01%20-%20Docs\1MC06-CEK-IM-DAT-CS04_CL18-600159" TargetMode="External"/><Relationship Id="rId531" Type="http://schemas.openxmlformats.org/officeDocument/2006/relationships/hyperlink" Target="pw://arcadis-uk-pw.bentley.com:Arcadis-UK-07/Documents/D%7b75e07d8b-516a-4cad-a089-f26702304107%7d" TargetMode="External"/><Relationship Id="rId1161" Type="http://schemas.openxmlformats.org/officeDocument/2006/relationships/hyperlink" Target="pw:\\arcadis-uk-pw.bentley.com:Arcadis-UK-07\Documents\Projects\1MC07-C3\Greatworth%20Green%20Tunnel\CV\01%20-%20Docs\1MC07-ASC-CV-FRM-CS07_CL25-000006-ACBOS" TargetMode="External"/><Relationship Id="rId2212" Type="http://schemas.openxmlformats.org/officeDocument/2006/relationships/hyperlink" Target="pw:\\arcadis-uk-pw.bentley.com:Arcadis-UK-07\Documents\Projects\1MC06-C2\Mixbury%20Ctg\EV\01%20-%20Docs\1MC06-ASC-EV-FRM-CS06_CL22-900006" TargetMode="External"/><Relationship Id="rId1978" Type="http://schemas.openxmlformats.org/officeDocument/2006/relationships/hyperlink" Target="pw:\\arcadis-uk-pw.bentley.com:Arcadis-UK-07\Documents\Projects\1MC06-C2\Oxford%20Road%20Emb\DR\01%20-%20Docs\1MC06-ASC-DR-FRM-CS04_CL19-000058-ACBOS" TargetMode="External"/><Relationship Id="rId4384" Type="http://schemas.openxmlformats.org/officeDocument/2006/relationships/hyperlink" Target="pw://arcadis-uk-pw.bentley.com:Arcadis-UK-07/Documents/D%7b0af22f57-6b89-4b62-b610-f5e7dff90609%7d" TargetMode="External"/><Relationship Id="rId4037" Type="http://schemas.openxmlformats.org/officeDocument/2006/relationships/hyperlink" Target="pw:\\arcadis-uk-pw.bentley.com:Arcadis-UK-07\Documents\Projects\1MC06-C2\Godington%20West%20Emb\EV\01%20-%20Docs\1MC06-ASC-EV-FRM-CS06_CL10-900032" TargetMode="External"/><Relationship Id="rId4451" Type="http://schemas.openxmlformats.org/officeDocument/2006/relationships/hyperlink" Target="https://pwlink.bentley.com/link?ds=arcadis-uk-pw.bentley.com~3AArcadis-UK-07&amp;doc=6f220037d7264ad89c756cbe0c967943&amp;wa=7672f74c6d6c4972939616dce2e4867c&amp;p=e3f7388f5b164382a7b167b8398b51fa&amp;app=pwe" TargetMode="External"/><Relationship Id="rId3053" Type="http://schemas.openxmlformats.org/officeDocument/2006/relationships/hyperlink" Target="pw:\\arcadis-uk-pw.bentley.com:Arcadis-UK-07\Documents\Projects\1MC07-C3\Helmdon%20Emb\IM\01%20-%20Docs\1MC07-CEK-IM-DAT-CS07_CL12-600117" TargetMode="External"/><Relationship Id="rId4104" Type="http://schemas.openxmlformats.org/officeDocument/2006/relationships/hyperlink" Target="pw:\\arcadis-uk-pw.bentley.com:Arcadis-UK-07\Documents\Projects\1MC06-C2\Chetwode%20Ctg\IM\01%20-%20Docs\1MC06-CEK-IM-DAT-CS06_CL10-600158" TargetMode="External"/><Relationship Id="rId3120" Type="http://schemas.openxmlformats.org/officeDocument/2006/relationships/hyperlink" Target="pw:\\arcadis-uk-pw.bentley.com:Arcadis-UK-07\Documents\Projects\1MC07-C3\Highfurlong%20Brook%20Emb\EV\01%20-%20Docs\1MC07-ASC-EV-REP-CS07_CL14-000012" TargetMode="External"/><Relationship Id="rId2886" Type="http://schemas.openxmlformats.org/officeDocument/2006/relationships/hyperlink" Target="pw:\\arcadis-uk-pw.bentley.com:Arcadis-UK-07\Documents\Projects\1MC06-C2\Aylesbury%20North%20Ctg\IM\01%20-%20Docs\1MC06-CEK-IM-DAT-CS04_CL18-600097" TargetMode="External"/><Relationship Id="rId3937" Type="http://schemas.openxmlformats.org/officeDocument/2006/relationships/hyperlink" Target="pw:\\arcadis-uk-pw.bentley.com:Arcadis-UK-07\Documents\Projects\1MC06-C2\Calvert%20Ctg\CV\01%20-%20Docs\1MC06-ASC-CV-FRM-CS06_CL09-000074-ACBOS" TargetMode="External"/><Relationship Id="rId5292" Type="http://schemas.openxmlformats.org/officeDocument/2006/relationships/hyperlink" Target="pw:\\arcadis-uk-pw.bentley.com:Arcadis-UK-07\Documents\Projects\1MC07-C3\Chipping%20Warden%20Green%20Tunnel\IM\01%20-%20Docs\1MC07-CEK-IM-DAT-CS07_CL13-600013" TargetMode="External"/><Relationship Id="rId858" Type="http://schemas.openxmlformats.org/officeDocument/2006/relationships/hyperlink" Target="pw:\\arcadis-uk-pw.bentley.com:Arcadis-UK-07\Documents\Projects\1MC06-C2\Calvert%20Ctg\DR\01%20-%20Docs\1MC06-ASC-DR-FRM-CS06_CL09-000028-ACBOS" TargetMode="External"/><Relationship Id="rId1488" Type="http://schemas.openxmlformats.org/officeDocument/2006/relationships/hyperlink" Target="pw:\\arcadis-uk-pw.bentley.com:Arcadis-UK-07\Documents\Projects\1MC07-C3\Boddington%20Ctg\CV\01%20-%20Docs\1MC07-ASC-CV-FRM-CS07_CL14-000005-ACBOS" TargetMode="External"/><Relationship Id="rId2539" Type="http://schemas.openxmlformats.org/officeDocument/2006/relationships/hyperlink" Target="mailto:Conor.Egan@wsp.com" TargetMode="External"/><Relationship Id="rId2953" Type="http://schemas.openxmlformats.org/officeDocument/2006/relationships/hyperlink" Target="pw://arcadis-uk-pw.bentley.com:Arcadis-UK-07/Documents/D%7b8b1394a8-b0d5-424b-8788-0a012b6d0bce%7d" TargetMode="External"/><Relationship Id="rId925" Type="http://schemas.openxmlformats.org/officeDocument/2006/relationships/hyperlink" Target="pw://arcadis-uk-pw.bentley.com:Arcadis-UK-07/Documents/D%7bf347c09c-cbf2-4fe2-a715-4dde0a3e0f39%7d" TargetMode="External"/><Relationship Id="rId1555" Type="http://schemas.openxmlformats.org/officeDocument/2006/relationships/hyperlink" Target="pw://arcadis-uk-pw.bentley.com:Arcadis-UK-07/Documents/D%7bde7922ba-1fed-4539-a010-ea4fde14dd0e%7d" TargetMode="External"/><Relationship Id="rId2606" Type="http://schemas.openxmlformats.org/officeDocument/2006/relationships/hyperlink" Target="mailto:sithrubi.t@arcadis.com" TargetMode="External"/><Relationship Id="rId5012" Type="http://schemas.openxmlformats.org/officeDocument/2006/relationships/hyperlink" Target="pw:\\arcadis-uk-pw.bentley.com:Arcadis-UK-07\Documents\Projects\1MC07-C3\Greatworth%20Green%20Tunnel\HW\01%20-%20Docs\1MC07-ASC-HW-FRM-CS07_CL25-000024-ACBOS" TargetMode="External"/><Relationship Id="rId1208" Type="http://schemas.openxmlformats.org/officeDocument/2006/relationships/hyperlink" Target="pw://arcadis-uk-pw.bentley.com:Arcadis-UK-07/Documents/D%7b37ad5d3a-a084-46ee-9aac-ba00acd8af26%7d" TargetMode="External"/><Relationship Id="rId1622" Type="http://schemas.openxmlformats.org/officeDocument/2006/relationships/hyperlink" Target="pw:\\arcadis-uk-pw.bentley.com:Arcadis-UK-07\Documents\Projects\1MC06-C2\Twyford%20Ctg\EV\01%20-%20Docs\1MC06-ASC-EV-FRM-CS06_CL10-900008" TargetMode="External"/><Relationship Id="rId4778" Type="http://schemas.openxmlformats.org/officeDocument/2006/relationships/hyperlink" Target="pw:\\arcadis-uk-pw.bentley.com:Arcadis-UK-07\Documents\Projects\1MC06-C2\Aylesbury%20South%20Ctg\CV\01%20-%20Docs\1MC06-ASC-CV-FRM-CS04_CL18-000038-ACBOS" TargetMode="External"/><Relationship Id="rId3794" Type="http://schemas.openxmlformats.org/officeDocument/2006/relationships/hyperlink" Target="pw:\\arcadis-uk-pw.bentley.com:Arcadis-UK-07\Documents\Projects\1MC07-C3\Greatworth%20North%20Ctg\IM\01%20-%20Docs\1MC07-CEK-IM-DAT-CS07_CL12-600005" TargetMode="External"/><Relationship Id="rId4845" Type="http://schemas.openxmlformats.org/officeDocument/2006/relationships/hyperlink" Target="pw://arcadis-uk-pw.bentley.com:Arcadis-UK-07/Documents/Projects/1MC06-C2/Calvert&amp;space;Ctg/IM/01&amp;space;-&amp;space;Docs/1MC06-CEK-IM-DAT-CS06_CL09-600095" TargetMode="External"/><Relationship Id="rId2396" Type="http://schemas.openxmlformats.org/officeDocument/2006/relationships/hyperlink" Target="pw://arcadis-uk-pw.bentley.com:Arcadis-UK-07/Documents/Projects/1MC07-C3/Lower&amp;space;Thorpe&amp;space;South&amp;space;Emb/CV/01&amp;space;-&amp;space;Docs/1MC07-ASC-CV-FRM-CS07_CL26-000114-ACBOS" TargetMode="External"/><Relationship Id="rId3447" Type="http://schemas.openxmlformats.org/officeDocument/2006/relationships/hyperlink" Target="https://pwlink.bentley.com/link?ds=arcadis-uk-pw.bentley.com~3AArcadis-UK-07&amp;doc=5440f4c03720462aa1a817e1450b15ad&amp;wa=7672f74c6d6c4972939616dce2e4867c&amp;p=e3f7388f5b164382a7b167b8398b51fa&amp;app=web" TargetMode="External"/><Relationship Id="rId3861" Type="http://schemas.openxmlformats.org/officeDocument/2006/relationships/hyperlink" Target="mailto:MarcoAntonio.Tanseco@arcadis.com" TargetMode="External"/><Relationship Id="rId4912" Type="http://schemas.openxmlformats.org/officeDocument/2006/relationships/hyperlink" Target="pw://arcadis-uk-pw.bentley.com:Arcadis-UK-07/Documents/D%7bea142246-5156-45d5-85d7-3272750cad77%7d" TargetMode="External"/><Relationship Id="rId368" Type="http://schemas.openxmlformats.org/officeDocument/2006/relationships/hyperlink" Target="pw:\\arcadis-uk-pw.bentley.com:Arcadis-UK-07\Documents\Projects\1MC06-C2\Wendover%20North%20Ctg\UT\01%20-%20Docs\1MC06-ASC-UT-FRM-CS03_CL17-000040-ACBOS" TargetMode="External"/><Relationship Id="rId782" Type="http://schemas.openxmlformats.org/officeDocument/2006/relationships/hyperlink" Target="mailto:deepak.kp@arcadis.com" TargetMode="External"/><Relationship Id="rId2049" Type="http://schemas.openxmlformats.org/officeDocument/2006/relationships/hyperlink" Target="pw://arcadis-uk-pw.bentley.com:Arcadis-UK-07/Documents/D%7b0b9c9447-3f50-4d47-9949-1068455c0e38%7d" TargetMode="External"/><Relationship Id="rId2463" Type="http://schemas.openxmlformats.org/officeDocument/2006/relationships/hyperlink" Target="pw://arcadis-uk-pw.bentley.com:Arcadis-UK-07/Documents/D%7b5e65d086-8a63-467f-b3e5-f6892df9da20%7d" TargetMode="External"/><Relationship Id="rId3514" Type="http://schemas.openxmlformats.org/officeDocument/2006/relationships/hyperlink" Target="pw://arcadis-uk-pw.bentley.com:Arcadis-UK-07/Documents/D%7bc9180e81-c085-4c7b-ad2e-8270512aa3d6%7d" TargetMode="External"/><Relationship Id="rId435" Type="http://schemas.openxmlformats.org/officeDocument/2006/relationships/hyperlink" Target="pw:\\arcadis-uk-pw.bentley.com:Arcadis-UK-07\Documents\Projects\1MC06-C2\Calvert%20Infrastructure%20MDG\IM\01%20-%20Docs\1MC06-CEK-IM-DAT-CS06_CL09-600267" TargetMode="External"/><Relationship Id="rId1065" Type="http://schemas.openxmlformats.org/officeDocument/2006/relationships/hyperlink" Target="pw:\\arcadis-uk-pw.bentley.com:Arcadis-UK-07\Documents\Projects\1MC07-C3\Boddington%20Ctg\IM\01%20-%20Docs\1MC07-CEK-IM-DAT-CS07_CL14-600006" TargetMode="External"/><Relationship Id="rId2116" Type="http://schemas.openxmlformats.org/officeDocument/2006/relationships/hyperlink" Target="pw:\\arcadis-uk-pw.bentley.com:Arcadis-UK-07\Documents\Projects\1MC06-C2\Twyford%20Emb\EV\01%20-%20Docs\1MC06-ASC-EV-FRM-CS06_CL10-900022" TargetMode="External"/><Relationship Id="rId2530" Type="http://schemas.openxmlformats.org/officeDocument/2006/relationships/hyperlink" Target="pw:\\arcadis-uk-pw.bentley.com:Arcadis-UK-07\Documents\Projects\1MC06-C2\Grendon%20Underwood%20Emb\CV\01%20-%20Docs\1MC06-ASC-CV-FRM-CS05-000089-ACBOS" TargetMode="External"/><Relationship Id="rId502" Type="http://schemas.openxmlformats.org/officeDocument/2006/relationships/hyperlink" Target="pw://arcadis-uk-pw.bentley.com:Arcadis-UK-07/Documents/D%7b9a692628-4f9e-4b78-bc05-060b52e06603%7d" TargetMode="External"/><Relationship Id="rId1132" Type="http://schemas.openxmlformats.org/officeDocument/2006/relationships/hyperlink" Target="mailto:MarcoAntonio.Tanseco@arcadis.com" TargetMode="External"/><Relationship Id="rId4288" Type="http://schemas.openxmlformats.org/officeDocument/2006/relationships/hyperlink" Target="pw://arcadis-uk-pw.bentley.com:Arcadis-UK-07/Documents/D%7b4a641020-ff37-4301-b953-eec14e77ce10%7d" TargetMode="External"/><Relationship Id="rId5339" Type="http://schemas.openxmlformats.org/officeDocument/2006/relationships/hyperlink" Target="mailto:MarcoAntonio.Tanseco@arcadis.com" TargetMode="External"/><Relationship Id="rId4355" Type="http://schemas.openxmlformats.org/officeDocument/2006/relationships/hyperlink" Target="pw://arcadis-uk-pw.bentley.com:Arcadis-UK-07/Documents/D%7b0c501725-8a45-4cc3-b701-183df7e37416%7d" TargetMode="External"/><Relationship Id="rId1949" Type="http://schemas.openxmlformats.org/officeDocument/2006/relationships/hyperlink" Target="pw://arcadis-uk-pw.bentley.com:Arcadis-UK-07/Documents/Projects/1MC07-C3/Lower&amp;space;Boddington&amp;space;Emb/CV/01&amp;space;-&amp;space;Docs/1MC07-ASC-CV-FRM-CS07_CL14-000122-ACBOS" TargetMode="External"/><Relationship Id="rId4008" Type="http://schemas.openxmlformats.org/officeDocument/2006/relationships/hyperlink" Target="mailto:gopika.b@arcadis.com" TargetMode="External"/><Relationship Id="rId292" Type="http://schemas.openxmlformats.org/officeDocument/2006/relationships/hyperlink" Target="pw://arcadis-uk-pw.bentley.com:Arcadis-UK-07/Documents/D%7b79205fa3-4cfe-4e29-8e54-ef6543fe6a4a%7d" TargetMode="External"/><Relationship Id="rId3371" Type="http://schemas.openxmlformats.org/officeDocument/2006/relationships/hyperlink" Target="pw:\\arcadis-uk-pw.bentley.com:Arcadis-UK-07\Documents\Projects\1MC06-C2\Stoke%20Mandeville%20South%20Emb\CV\01%20-%20Docs\1MC06-ASC-CV-FRM-CS03_CL17-000040-ACBOS" TargetMode="External"/><Relationship Id="rId4422" Type="http://schemas.openxmlformats.org/officeDocument/2006/relationships/hyperlink" Target="pw:\\arcadis-uk-pw.bentley.com:Arcadis-UK-07\Documents\Projects\1MC06-C2\Calvert%20Ctg\DR\01%20-%20Docs\1MC06-ASC-DR-FRM-CS06_CL09-000113-ACBOS" TargetMode="External"/><Relationship Id="rId3024" Type="http://schemas.openxmlformats.org/officeDocument/2006/relationships/hyperlink" Target="pw://arcadis-uk-pw.bentley.com:Arcadis-UK-07/Documents/D%7b2e8bfb84-e9ef-41d0-9423-cced6d3c8635%7d" TargetMode="External"/><Relationship Id="rId2040" Type="http://schemas.openxmlformats.org/officeDocument/2006/relationships/hyperlink" Target="pw://arcadis-uk-pw.bentley.com:Arcadis-UK-07/Documents/D%7bcffa75bd-5bf6-4e3b-979c-b15a2aa6f7bc%7d" TargetMode="External"/><Relationship Id="rId5196" Type="http://schemas.openxmlformats.org/officeDocument/2006/relationships/hyperlink" Target="mailto:ABHS@cowi.com" TargetMode="External"/><Relationship Id="rId5263" Type="http://schemas.openxmlformats.org/officeDocument/2006/relationships/hyperlink" Target="mailto:louis.knight@setec.com" TargetMode="External"/><Relationship Id="rId1459" Type="http://schemas.openxmlformats.org/officeDocument/2006/relationships/hyperlink" Target="pw://arcadis-uk-pw.bentley.com:Arcadis-UK-07/Documents/D%7b865bc46a-3836-4061-9e58-872584031ffd%7d" TargetMode="External"/><Relationship Id="rId2857" Type="http://schemas.openxmlformats.org/officeDocument/2006/relationships/hyperlink" Target="mailto:sushmitha.shettigar@arcadis.com" TargetMode="External"/><Relationship Id="rId3908" Type="http://schemas.openxmlformats.org/officeDocument/2006/relationships/hyperlink" Target="mailto:sal.khan@arcadis.com" TargetMode="External"/><Relationship Id="rId5330" Type="http://schemas.openxmlformats.org/officeDocument/2006/relationships/hyperlink" Target="mailto:ABHS@cowi.com" TargetMode="External"/><Relationship Id="rId98" Type="http://schemas.openxmlformats.org/officeDocument/2006/relationships/hyperlink" Target="pw://arcadis-uk-pw.bentley.com:Arcadis-UK-07/Documents/D%7bc21a99f9-9733-4169-adf1-9c99614c0c46%7d" TargetMode="External"/><Relationship Id="rId829" Type="http://schemas.openxmlformats.org/officeDocument/2006/relationships/hyperlink" Target="pw://arcadis-uk-pw.bentley.com:Arcadis-UK-07/Documents/D%7b382f6c34-c16b-4349-8481-c7b57c019225%7d" TargetMode="External"/><Relationship Id="rId1873" Type="http://schemas.openxmlformats.org/officeDocument/2006/relationships/hyperlink" Target="mailto:vijayakrishna.lade@arcadis.com" TargetMode="External"/><Relationship Id="rId2924" Type="http://schemas.openxmlformats.org/officeDocument/2006/relationships/hyperlink" Target="pw:\\arcadis-uk-pw.bentley.com:Arcadis-UK-07\Documents\Projects\1MC07-C3\Helmdon%20Emb\EV\01%20-%20Docs\1MC07-ASC-EV-FRM-CS07_CL12-900026" TargetMode="External"/><Relationship Id="rId1526" Type="http://schemas.openxmlformats.org/officeDocument/2006/relationships/hyperlink" Target="pw://arcadis-uk-pw.bentley.com:Arcadis-UK-07/Documents/D%7b9e8cf173-04ed-4d35-8fef-cc2835070d6c%7d" TargetMode="External"/><Relationship Id="rId1940" Type="http://schemas.openxmlformats.org/officeDocument/2006/relationships/hyperlink" Target="pw://arcadis-uk-pw.bentley.com:Arcadis-UK-07/Documents/D%7b16e9dd5c-a039-43ec-93d6-3a742466d73c%7d" TargetMode="External"/><Relationship Id="rId3698" Type="http://schemas.openxmlformats.org/officeDocument/2006/relationships/hyperlink" Target="pw:\\arcadis-uk-pw.bentley.com:Arcadis-UK-07\Documents\Projects\1MC07-C3\Brackley%20South%20Ctg\EV\01%20-%20Docs\1MC07-ASC-EV-FRM-CS07_CL12-900057" TargetMode="External"/><Relationship Id="rId4749" Type="http://schemas.openxmlformats.org/officeDocument/2006/relationships/hyperlink" Target="mailto:dodji.laba@setec.com" TargetMode="External"/><Relationship Id="rId3765" Type="http://schemas.openxmlformats.org/officeDocument/2006/relationships/hyperlink" Target="pw://arcadis-uk-pw.bentley.com:Arcadis-UK-07/Documents/Projects/1MC07-C3/Highfurlong&amp;space;Brook&amp;space;Emb/CV/01&amp;space;-&amp;space;Docs/1MC07-ASC-CV-FRM-CS07_CL14-000142-ACBOS" TargetMode="External"/><Relationship Id="rId4816" Type="http://schemas.openxmlformats.org/officeDocument/2006/relationships/hyperlink" Target="pw://arcadis-uk-pw.bentley.com:Arcadis-UK-07/Documents/D%7bc6a152ec-09db-4cd4-80da-8fda1a6e3dee%7d" TargetMode="External"/><Relationship Id="rId686" Type="http://schemas.openxmlformats.org/officeDocument/2006/relationships/hyperlink" Target="pw:\\arcadis-uk-pw.bentley.com:Arcadis-UK-07\Documents\Projects\1MC07-C3\Oxford%20Canal%20North%20Emb\IM\01%20-%20Docs\1MC07-CEK-IM-DAT-CS07_CL23-600106" TargetMode="External"/><Relationship Id="rId2367" Type="http://schemas.openxmlformats.org/officeDocument/2006/relationships/hyperlink" Target="pw:\\arcadis-uk-pw.bentley.com:Arcadis-UK-07\Documents\Projects\1MC06-C2\Twyford%20Emb\EV\01%20-%20Docs\1MC06-ASC-EV-FRM-CS06_CL09-900011" TargetMode="External"/><Relationship Id="rId2781" Type="http://schemas.openxmlformats.org/officeDocument/2006/relationships/hyperlink" Target="pw://arcadis-uk-pw.bentley.com:Arcadis-UK-07/Documents/D%7bfeb0d0fc-f328-4fa0-b081-a90a6c718b70%7d" TargetMode="External"/><Relationship Id="rId3418" Type="http://schemas.openxmlformats.org/officeDocument/2006/relationships/hyperlink" Target="pw:\\arcadis-uk-pw.bentley.com:Arcadis-UK-07\Documents\Projects\1MC06-C2\Calvert%20Infrastructure%20MDG\IM\01%20-%20Docs\1MC06-CEK-IM-DAT-CS06_CL09-600344" TargetMode="External"/><Relationship Id="rId339" Type="http://schemas.openxmlformats.org/officeDocument/2006/relationships/hyperlink" Target="pw:\\arcadis-uk-pw.bentley.com:Arcadis-UK-07\Documents\Projects\1MC07-C3\Ladbroke%20Grove%20Emb\CV\01%20-%20Docs\1MC07-ASC-CV-FRM-CS07_CL24-000063-ACBOS" TargetMode="External"/><Relationship Id="rId753" Type="http://schemas.openxmlformats.org/officeDocument/2006/relationships/hyperlink" Target="pw://arcadis-uk-pw.bentley.com:Arcadis-UK-07/Documents/D%7b9e6d7f89-6476-41a5-9199-a4466d60ce93%7d" TargetMode="External"/><Relationship Id="rId1383" Type="http://schemas.openxmlformats.org/officeDocument/2006/relationships/hyperlink" Target="pw://arcadis-uk-pw.bentley.com:Arcadis-UK-07/Documents/D%7b16e9dd5c-a039-43ec-93d6-3a742466d73c%7d" TargetMode="External"/><Relationship Id="rId2434" Type="http://schemas.openxmlformats.org/officeDocument/2006/relationships/hyperlink" Target="pw:\\arcadis-uk-pw.bentley.com:Arcadis-UK-07\Documents\Projects\1MC06-C2\Calvert%20Ctg\IM\01%20-%20Docs\1MC06-CEK-IM-DAT-CS06_CL09-600087" TargetMode="External"/><Relationship Id="rId3832" Type="http://schemas.openxmlformats.org/officeDocument/2006/relationships/hyperlink" Target="pw:\\arcadis-uk-pw.bentley.com:Arcadis-UK-07\Documents\Projects\1MC06-C2\Westbury%20Emb\BR\01%20-%20Docs\1MC06-ASC-BR-FRM-CS06_CL22-900003" TargetMode="External"/><Relationship Id="rId406" Type="http://schemas.openxmlformats.org/officeDocument/2006/relationships/hyperlink" Target="mailto:youssef.miri@setec.com" TargetMode="External"/><Relationship Id="rId1036" Type="http://schemas.openxmlformats.org/officeDocument/2006/relationships/hyperlink" Target="pw:\\arcadis-uk-pw.bentley.com:Arcadis-UK-07\Documents\Projects\1MC06-C2\Chetwode%20Ctg\HW\01%20-%20Docs\1MC06-ASC-HW-FRM-CS06_CL10-000012-ACBOS" TargetMode="External"/><Relationship Id="rId820" Type="http://schemas.openxmlformats.org/officeDocument/2006/relationships/hyperlink" Target="pw:\\arcadis-uk-pw.bentley.com:Arcadis-UK-07\Documents\Projects\1MC06-C2\Cowley%20Emb%20Group\IM\01%20-%20Docs\1MC06-CEK-IM-DAT-CS06_CL10-600055" TargetMode="External"/><Relationship Id="rId1450" Type="http://schemas.openxmlformats.org/officeDocument/2006/relationships/hyperlink" Target="pw:\\arcadis-uk-pw.bentley.com:Arcadis-UK-07\Documents\Projects\1MC06-C2\Twyford%20Emb\CV\01%20-%20Docs\1MC06-ASC-CV-FRM-CS06_CL10-000068-ACBOS" TargetMode="External"/><Relationship Id="rId2501" Type="http://schemas.openxmlformats.org/officeDocument/2006/relationships/hyperlink" Target="pw:\\arcadis-uk-pw.bentley.com:Arcadis-UK-07\Documents\Projects\1MC06-C2\Stoke%20Mandeville%20South%20Emb\IM\01%20-%20Docs\1MC06-CEK-IM-DAT-CS03_CL17-600128" TargetMode="External"/><Relationship Id="rId1103" Type="http://schemas.openxmlformats.org/officeDocument/2006/relationships/hyperlink" Target="pw:\\arcadis-uk-pw.bentley.com:Arcadis-UK-07\Documents\Projects\1MC07-C3\Ladbroke%20Grove%20Emb\IM\01%20-%20Docs\1MC07-CEK-IM-DAT-CS07_CL24-600055" TargetMode="External"/><Relationship Id="rId4259" Type="http://schemas.openxmlformats.org/officeDocument/2006/relationships/hyperlink" Target="mailto:ebrahim.jeewa@arcadis.com" TargetMode="External"/><Relationship Id="rId4673" Type="http://schemas.openxmlformats.org/officeDocument/2006/relationships/hyperlink" Target="mailto:dodji.laba@setec.com" TargetMode="External"/><Relationship Id="rId3275" Type="http://schemas.openxmlformats.org/officeDocument/2006/relationships/hyperlink" Target="pw://arcadis-uk-pw.bentley.com:Arcadis-UK-07/Documents/D%7b1c659559-cccb-442a-9d89-24fd2f76bd2a%7d" TargetMode="External"/><Relationship Id="rId4326" Type="http://schemas.openxmlformats.org/officeDocument/2006/relationships/hyperlink" Target="pw:\\arcadis-uk-pw.bentley.com:Arcadis-UK-07\Documents\Projects\1MC06-C2\Barton%20Hartshorn%20Emb\IM\01%20-%20Docs\1MC06-CEK-IM-DAT-CS06_CL21-600110" TargetMode="External"/><Relationship Id="rId4740" Type="http://schemas.openxmlformats.org/officeDocument/2006/relationships/hyperlink" Target="mailto:JRMY@COWI.COM" TargetMode="External"/><Relationship Id="rId196" Type="http://schemas.openxmlformats.org/officeDocument/2006/relationships/hyperlink" Target="pw://arcadis-uk-pw.bentley.com:Arcadis-UK-07/Documents/D%7b540941d6-c519-4a1c-a95e-e62c142d6163%7d" TargetMode="External"/><Relationship Id="rId2291" Type="http://schemas.openxmlformats.org/officeDocument/2006/relationships/hyperlink" Target="pw://arcadis-uk-pw.bentley.com:Arcadis-UK-07/Documents/D%7bec7281cb-c427-436f-b60f-c7620ddb837f%7d" TargetMode="External"/><Relationship Id="rId3342" Type="http://schemas.openxmlformats.org/officeDocument/2006/relationships/hyperlink" Target="pw:\\arcadis-uk-pw.bentley.com:Arcadis-UK-07\Documents\Projects\1MC06-C2\Calvert%20Ctg\IM\01%20-%20Docs\1MC06-CEK-IM-DAT-CS06_CL09-600343" TargetMode="External"/><Relationship Id="rId263" Type="http://schemas.openxmlformats.org/officeDocument/2006/relationships/hyperlink" Target="pw:\\arcadis-uk-pw.bentley.com:Arcadis-UK-07\Documents\Projects\1MC06-C2\Oxford%20Road%20Emb\DR\01%20-%20Docs\1MC06-ASC-DR-FRM-CS04_CL19-000004-ACBOS" TargetMode="External"/><Relationship Id="rId330" Type="http://schemas.openxmlformats.org/officeDocument/2006/relationships/hyperlink" Target="pw:\\arcadis-uk-pw.bentley.com:Arcadis-UK-07\Documents\Projects\1MC07-C3\Thorpe%20Mandeville%20Emb\IM\01%20-%20Docs\1MC07-CEK-IM-DAT-CS07_CL26-600002" TargetMode="External"/><Relationship Id="rId2011" Type="http://schemas.openxmlformats.org/officeDocument/2006/relationships/hyperlink" Target="mailto:chris.gilmour@fairhurst.co.uk" TargetMode="External"/><Relationship Id="rId5167" Type="http://schemas.openxmlformats.org/officeDocument/2006/relationships/hyperlink" Target="mailto:abdurrahman.ibrahim@arcadis.com" TargetMode="External"/><Relationship Id="rId4183" Type="http://schemas.openxmlformats.org/officeDocument/2006/relationships/hyperlink" Target="pw:\\arcadis-uk-pw.bentley.com:Arcadis-UK-07\Documents\Projects\1MC07-C3\Greatworth%20South%20Ctg\IM\01%20-%20Docs\1MC07-CEK-IM-DAT-CS07_CL12-600259" TargetMode="External"/><Relationship Id="rId1777" Type="http://schemas.openxmlformats.org/officeDocument/2006/relationships/hyperlink" Target="pw://arcadis-uk-pw.bentley.com:Arcadis-UK-07/Documents/Projects/1MC07-C3/Ladbroke&amp;space;Grove&amp;space;Ctg/IM/01&amp;space;-&amp;space;Docs/1MC07-CEK-IM-DAT-CS07_CL23-600157" TargetMode="External"/><Relationship Id="rId2828" Type="http://schemas.openxmlformats.org/officeDocument/2006/relationships/hyperlink" Target="pw:\\arcadis-uk-pw.bentley.com:Arcadis-UK-07\Documents\Projects\1MC06-C2\Small%20Dean%20South%20Emb\DR\01%20-%20Docs\1MC06-ASC-DR-FRM-CS03_CL05-000018-ACBOS" TargetMode="External"/><Relationship Id="rId5234" Type="http://schemas.openxmlformats.org/officeDocument/2006/relationships/hyperlink" Target="pw:\\arcadis-uk-pw.bentley.com:Arcadis-UK-07\Documents\Projects\1MC06-C2\Barton%20to%20Mixbury%20Ctg\IM\01%20-%20Docs\1MC06-CEK-IM-DAT-CS06_CL21-600117" TargetMode="External"/><Relationship Id="rId69" Type="http://schemas.openxmlformats.org/officeDocument/2006/relationships/hyperlink" Target="pw:\\arcadis-uk-pw.bentley.com:Arcadis-UK-07\Documents\Projects\1MC06-C2\Small%20Dean%20South%20Emb\IM\01%20-%20Docs\1MC06-CEK-IM-DAT-CS03_CL05-600160" TargetMode="External"/><Relationship Id="rId1844" Type="http://schemas.openxmlformats.org/officeDocument/2006/relationships/hyperlink" Target="pw:\\arcadis-uk-pw.bentley.com:Arcadis-UK-07\Documents\Projects\1MC06-C2\Wendover%20North%20Ctg\DR\01%20-%20Docs\1MC06-ASC-DR-FRM-CS03_CL17-000005-ACBOS" TargetMode="External"/><Relationship Id="rId4250" Type="http://schemas.openxmlformats.org/officeDocument/2006/relationships/hyperlink" Target="pw:\\arcadis-uk-pw.bentley.com:Arcadis-UK-07\Documents\Projects\1MC06-C2\Aylesbury%20South%20Ctg\IM\01%20-%20Docs\1MC06-CEK-IM-DAT-CS04_CL18-600175" TargetMode="External"/><Relationship Id="rId5301" Type="http://schemas.openxmlformats.org/officeDocument/2006/relationships/hyperlink" Target="pw:\\arcadis-uk-pw.bentley.com:Arcadis-UK-07\Documents\Projects\1MC06-C2\Barton%20to%20Mixbury%20Ctg\CV\01%20-%20Docs\1MC06-ASC-CV-FRM-CS06_CL21-000031-ACBOS" TargetMode="External"/><Relationship Id="rId1911" Type="http://schemas.openxmlformats.org/officeDocument/2006/relationships/hyperlink" Target="pw://arcadis-uk-pw.bentley.com:Arcadis-UK-07/Documents/D%7b23e011a9-0379-40c9-9689-bece0b8377df%7d" TargetMode="External"/><Relationship Id="rId3669" Type="http://schemas.openxmlformats.org/officeDocument/2006/relationships/hyperlink" Target="pw:\\arcadis-uk-pw.bentley.com:Arcadis-UK-07\Documents\Projects\1MC07-C3\Brackley%20Emb\CV\01%20-%20Docs\1MC07-ASC-CV-FRM-CS07_CL12-000028-ACBOS" TargetMode="External"/><Relationship Id="rId5091" Type="http://schemas.openxmlformats.org/officeDocument/2006/relationships/hyperlink" Target="pw://arcadis-uk-pw.bentley.com:Arcadis-UK-07/Documents/D%7b1f449841-4962-497b-bc5a-d6c5578a5651%7d" TargetMode="External"/><Relationship Id="rId1287" Type="http://schemas.openxmlformats.org/officeDocument/2006/relationships/hyperlink" Target="pw://arcadis-uk-pw.bentley.com:Arcadis-UK-07/Documents/D%7ba07f8fcb-6b4d-4b60-ba03-750e6988a89c%7d" TargetMode="External"/><Relationship Id="rId2685" Type="http://schemas.openxmlformats.org/officeDocument/2006/relationships/hyperlink" Target="pw:\\arcadis-uk-pw.bentley.com:Arcadis-UK-07\Documents\Projects\1MC07-C3\Turweston%20Vdt\BR\01%20-%20Docs\1MC07-ASC-BR-FRM-CS07_CL12-900004" TargetMode="External"/><Relationship Id="rId3736" Type="http://schemas.openxmlformats.org/officeDocument/2006/relationships/hyperlink" Target="pw:\\arcadis-uk-pw.bentley.com:Arcadis-UK-07\Documents\Projects\1MC07-C3\Brackley%20South%20Ctg\IM\01%20-%20Docs\1MC07-CEK-IM-DAT-CS07_CL12-600255" TargetMode="External"/><Relationship Id="rId657" Type="http://schemas.openxmlformats.org/officeDocument/2006/relationships/hyperlink" Target="pw:\\arcadis-uk-pw.bentley.com:Arcadis-UK-07\Documents\Projects\1MC07-C3\Oxford%20Canal%20North%20Emb\EV\01%20-%20Docs\1MC07-ASC-EV-REP-CS07_CL23-000018" TargetMode="External"/><Relationship Id="rId2338" Type="http://schemas.openxmlformats.org/officeDocument/2006/relationships/hyperlink" Target="pw:\\arcadis-uk-pw.bentley.com:Arcadis-UK-07\Documents\Projects\1MC07-C3\Ladbroke%20Ctg\IM\01%20-%20Docs\1MC07-CEK-IM-DAT-CS07_CL24-600067" TargetMode="External"/><Relationship Id="rId2752" Type="http://schemas.openxmlformats.org/officeDocument/2006/relationships/hyperlink" Target="pw:\\arcadis-uk-pw.bentley.com:Arcadis-UK-07\Documents\Projects\1MC06-C2\Grendon%20Underwood%20Emb\IM\01%20-%20Docs\1MC06-CEK-IM-DAT-CS05-600273" TargetMode="External"/><Relationship Id="rId3803" Type="http://schemas.openxmlformats.org/officeDocument/2006/relationships/hyperlink" Target="pw:\\arcadis-uk-pw.bentley.com:Arcadis-UK-07\Documents\Projects\1MC06-C2\Grendon%20Underwood%20Emb\DR\01%20-%20Docs\1MC06-ASC-DR-FRM-CS05-000032-ACBOS" TargetMode="External"/><Relationship Id="rId724" Type="http://schemas.openxmlformats.org/officeDocument/2006/relationships/hyperlink" Target="mailto:ted.cook@arcadis.com" TargetMode="External"/><Relationship Id="rId1354" Type="http://schemas.openxmlformats.org/officeDocument/2006/relationships/hyperlink" Target="mailto:orlando.sangalang@arcadis.com" TargetMode="External"/><Relationship Id="rId2405" Type="http://schemas.openxmlformats.org/officeDocument/2006/relationships/hyperlink" Target="mailto:vijayakrishna.lade@arcadis.com" TargetMode="External"/><Relationship Id="rId60" Type="http://schemas.openxmlformats.org/officeDocument/2006/relationships/hyperlink" Target="mailto:zakaria.khabouze@setec.com" TargetMode="External"/><Relationship Id="rId1007" Type="http://schemas.openxmlformats.org/officeDocument/2006/relationships/hyperlink" Target="mailto:aype@cowi.com" TargetMode="External"/><Relationship Id="rId1421" Type="http://schemas.openxmlformats.org/officeDocument/2006/relationships/hyperlink" Target="https://connect-projectwisewac.bentley.com/pwlink?datasource=Bentley.PW--arcadis-uk-pw.bentley.com~3AArcadis-UK-07&amp;objectId=20deafb9-52b9-4642-90e9-9e3973c5845c&amp;objectType=doc&amp;workAreaId=7672f74c-6d6c-4972-9396-16dce2e4867c&amp;projectId=e3f7388f-5b16-4382-a7b1-67b8398b51fa&amp;app=pwe" TargetMode="External"/><Relationship Id="rId4577" Type="http://schemas.openxmlformats.org/officeDocument/2006/relationships/hyperlink" Target="pw://arcadis-uk-pw.bentley.com:Arcadis-UK-07/Documents/D%7bec0e13c4-1c2c-4640-abfd-9ce5c05e8619%7d" TargetMode="External"/><Relationship Id="rId4991" Type="http://schemas.openxmlformats.org/officeDocument/2006/relationships/hyperlink" Target="https://pwelink.bentley.com/link?ds=arcadis-uk-pw.bentley.com~3AArcadis-UK-07&amp;doc=873896c561864159aedd01e95da04fec&amp;wa=7672f74c6d6c4972939616dce2e4867c&amp;p=e3f7388f5b164382a7b167b8398b51fa&amp;app=pwe" TargetMode="External"/><Relationship Id="rId3179" Type="http://schemas.openxmlformats.org/officeDocument/2006/relationships/hyperlink" Target="pw:\\arcadis-uk-pw.bentley.com:Arcadis-UK-07\Documents\Projects\1MC07-C3\Greatworth%20North%20Ctg\CV\01%20-%20Docs\1MC07-ASC-CV-FRM-CS07_CL12-000111-ACBOS" TargetMode="External"/><Relationship Id="rId3593" Type="http://schemas.openxmlformats.org/officeDocument/2006/relationships/hyperlink" Target="mailto:Conor.Egan@wsp.com" TargetMode="External"/><Relationship Id="rId4644" Type="http://schemas.openxmlformats.org/officeDocument/2006/relationships/hyperlink" Target="pw://arcadis-uk-pw.bentley.com:Arcadis-UK-07/Documents/D%7b4f68faba-5cdf-461d-9395-5e2ee1011be8%7d" TargetMode="External"/><Relationship Id="rId2195" Type="http://schemas.openxmlformats.org/officeDocument/2006/relationships/hyperlink" Target="pw:\\arcadis-uk-pw.bentley.com:Arcadis-UK-07\Documents\Projects\1MC06-C2\Calvert%20Infrastructure%20MDG\CV\01%20-%20Docs\1MC06-ASC-CV-FRM-CS06_CL09-000100-ACBOS" TargetMode="External"/><Relationship Id="rId3246" Type="http://schemas.openxmlformats.org/officeDocument/2006/relationships/hyperlink" Target="pw:\\arcadis-uk-pw.bentley.com:Arcadis-UK-07\Documents\Projects\1MC07-C3\Edgcote%20Ctg\IM\01%20-%20Docs\1MC07-CEK-IM-DAT-CS07_CL26-600163" TargetMode="External"/><Relationship Id="rId167" Type="http://schemas.openxmlformats.org/officeDocument/2006/relationships/hyperlink" Target="pw://arcadis-uk-pw.bentley.com:Arcadis-UK-07/Documents/D%7b3250cdf5-0fb8-4935-9f95-4c106f88345d%7d" TargetMode="External"/><Relationship Id="rId581" Type="http://schemas.openxmlformats.org/officeDocument/2006/relationships/hyperlink" Target="pw:\\arcadis-uk-pw.bentley.com:Arcadis-UK-07\Documents\Projects\1MC07-C3\Greatworth%20South%20Ctg\EV\01%20-%20Docs\1MC07-ASC-EV-FRM-CS07_CL12-900010" TargetMode="External"/><Relationship Id="rId2262" Type="http://schemas.openxmlformats.org/officeDocument/2006/relationships/hyperlink" Target="pw:\\arcadis-uk-pw.bentley.com:Arcadis-UK-07\Documents\Projects\1MC06-C2\Doddershall%20Emb\IM\01%20-%20Docs\1MC06-CEK-IM-DAT-CS05-600207" TargetMode="External"/><Relationship Id="rId3660" Type="http://schemas.openxmlformats.org/officeDocument/2006/relationships/hyperlink" Target="mailto:gladys.kouekam-nassi@setec.com" TargetMode="External"/><Relationship Id="rId4711" Type="http://schemas.openxmlformats.org/officeDocument/2006/relationships/hyperlink" Target="pw:\\arcadis-uk-pw.bentley.com:Arcadis-UK-07\Documents\Projects\1MC06-C2\Quainton%20Ctg\EV\01%20-%20Docs\1MC06-CEK-EV-FRM-CS05-600016" TargetMode="External"/><Relationship Id="rId234" Type="http://schemas.openxmlformats.org/officeDocument/2006/relationships/hyperlink" Target="pw:\\arcadis-uk-pw.bentley.com:Arcadis-UK-07\Documents\Projects\1MC07-C3\Oxford%20Canal%20North%20Emb\IM\01%20-%20Docs\1MC07-CEK-IM-DAT-CS07_CL23-600133" TargetMode="External"/><Relationship Id="rId3313" Type="http://schemas.openxmlformats.org/officeDocument/2006/relationships/hyperlink" Target="pw://arcadis-uk-pw.bentley.com:Arcadis-UK-07/Documents/Projects/1MC06-C2/Aylesbury&amp;space;North&amp;space;Ctg/IM/01&amp;space;-&amp;space;Docs/1MC06-CEK-IM-DAT-CS04_CL18-600034" TargetMode="External"/><Relationship Id="rId301" Type="http://schemas.openxmlformats.org/officeDocument/2006/relationships/hyperlink" Target="pw://arcadis-uk-pw.bentley.com:Arcadis-UK-07/Documents/D%7bc7d2d22b-79ac-492d-8c53-86ccde086062%7d" TargetMode="External"/><Relationship Id="rId4087" Type="http://schemas.openxmlformats.org/officeDocument/2006/relationships/hyperlink" Target="pw:\\arcadis-uk-pw.bentley.com:Arcadis-UK-07\Documents\Projects\1MC06-C2\Godington%20East%20Emb\IM\01%20-%20Docs\1MC06-CEK-IM-DAT-CS06_CL10-600175" TargetMode="External"/><Relationship Id="rId5138" Type="http://schemas.openxmlformats.org/officeDocument/2006/relationships/hyperlink" Target="mailto:shashank.bs@arcadis.com" TargetMode="External"/><Relationship Id="rId1748" Type="http://schemas.openxmlformats.org/officeDocument/2006/relationships/hyperlink" Target="pw://arcadis-uk-pw.bentley.com:Arcadis-UK-07/Documents/D%7b5ecbbad0-4ca4-4700-8c3b-6ccf51a59221%7d" TargetMode="External"/><Relationship Id="rId4154" Type="http://schemas.openxmlformats.org/officeDocument/2006/relationships/hyperlink" Target="pw:\\arcadis-uk-pw.bentley.com:Arcadis-UK-07\Documents\Projects\1MC06-C2\Barton%20to%20Mixbury%20Ctg\CV\01%20-%20Docs\1MC06-ASC-CV-FRM-CS06_CL21-900007" TargetMode="External"/><Relationship Id="rId5205" Type="http://schemas.openxmlformats.org/officeDocument/2006/relationships/hyperlink" Target="mailto:maya.bowles@arcadis.com" TargetMode="External"/><Relationship Id="rId3170" Type="http://schemas.openxmlformats.org/officeDocument/2006/relationships/hyperlink" Target="pw:\\arcadis-uk-pw.bentley.com:Arcadis-UK-07\Documents\Projects\1MC06-C2\Doddershall%20Emb\IM\01%20-%20Docs\1MC06-CEK-IM-DAT-CS05-600211" TargetMode="External"/><Relationship Id="rId4221" Type="http://schemas.openxmlformats.org/officeDocument/2006/relationships/hyperlink" Target="pw:\\arcadis-uk-pw.bentley.com:Arcadis-UK-07\Documents\Projects\1MC06-C2\Westbury%20Emb\IM\01%20-%20Docs\1MC06-CEK-IM-DAT-CS06_CL22-600211" TargetMode="External"/><Relationship Id="rId1815" Type="http://schemas.openxmlformats.org/officeDocument/2006/relationships/hyperlink" Target="pw:\\arcadis-uk-pw.bentley.com:Arcadis-UK-07\Documents\Projects\1MC07-C3\Chipping%20Warden%20Green%20Tunnel\HW\01%20-%20Docs\1MC07-ASC-HW-FRM-CS07_CL13-000015-ACBOS" TargetMode="External"/><Relationship Id="rId3987" Type="http://schemas.openxmlformats.org/officeDocument/2006/relationships/hyperlink" Target="pw://arcadis-uk-pw.bentley.com:Arcadis-UK-07/Documents/D%7b2813d342-aad1-4198-9dbb-b78507d0904e%7d" TargetMode="External"/><Relationship Id="rId2589" Type="http://schemas.openxmlformats.org/officeDocument/2006/relationships/hyperlink" Target="mailto:mohit.kamboj@arcadis.com" TargetMode="External"/><Relationship Id="rId975" Type="http://schemas.openxmlformats.org/officeDocument/2006/relationships/hyperlink" Target="mailto:Conor.Egan@wsp.com" TargetMode="External"/><Relationship Id="rId2656" Type="http://schemas.openxmlformats.org/officeDocument/2006/relationships/hyperlink" Target="pw:\\arcadis-uk-pw.bentley.com:Arcadis-UK-07\Documents\Projects\1MC06-C2\Oxford%20Road%20Emb\CV\01%20-%20Docs\1MC06-ASC-CV-FRM-CS04_CL19-000054-ACBOS" TargetMode="External"/><Relationship Id="rId3707" Type="http://schemas.openxmlformats.org/officeDocument/2006/relationships/hyperlink" Target="pw:\\arcadis-uk-pw.bentley.com:Arcadis-UK-07\Documents\Projects\1MC07-C3\Brackley%20Emb\EV\01%20-%20Docs\1MC07-ASC-EV-FRM-CS07_CL12-900046" TargetMode="External"/><Relationship Id="rId5062" Type="http://schemas.openxmlformats.org/officeDocument/2006/relationships/hyperlink" Target="https://pwlink.bentley.com/link?ds=arcadis-uk-pw.bentley.com~3AArcadis-UK-07&amp;doc=b0f66532bab24830bbc95b7257e2ce85&amp;wa=7672f74c6d6c4972939616dce2e4867c&amp;p=e3f7388f5b164382a7b167b8398b51fa&amp;app=pwe" TargetMode="External"/><Relationship Id="rId628" Type="http://schemas.openxmlformats.org/officeDocument/2006/relationships/hyperlink" Target="pw:\\arcadis-uk-pw.bentley.com:Arcadis-UK-07\Documents\Projects\1MC07-C3\Ladbroke%20Grove%20Ctg\IM\01%20-%20Docs\1MC07-CEK-IM-DAT-CS07_CL23-600155" TargetMode="External"/><Relationship Id="rId1258" Type="http://schemas.openxmlformats.org/officeDocument/2006/relationships/hyperlink" Target="pw:\\arcadis-uk-pw.bentley.com:Arcadis-UK-07\Documents\Projects\1MC07-C3\Brackley%20North%20Ctg\IM\01%20-%20Docs\1MC07-CEK-IM-DAT-CS07_CL12-600152" TargetMode="External"/><Relationship Id="rId1672" Type="http://schemas.openxmlformats.org/officeDocument/2006/relationships/hyperlink" Target="pw:\\arcadis-uk-pw.bentley.com:Arcadis-UK-07\Documents\Projects\1MC06-C2\Calvert%20Ctg\UT\01%20-%20Docs\1MC06-ASC-UT-FRM-CS06_CL09-000078-ACBOS" TargetMode="External"/><Relationship Id="rId2309" Type="http://schemas.openxmlformats.org/officeDocument/2006/relationships/hyperlink" Target="pw://arcadis-uk-pw.bentley.com:Arcadis-UK-07/Documents/D%7beaf3371b-4f2c-4662-9fe7-80a9dd3ab16b%7d" TargetMode="External"/><Relationship Id="rId2723" Type="http://schemas.openxmlformats.org/officeDocument/2006/relationships/hyperlink" Target="mailto:philip.clarke@arcadis.com" TargetMode="External"/><Relationship Id="rId1118" Type="http://schemas.openxmlformats.org/officeDocument/2006/relationships/hyperlink" Target="pw:\\arcadis-uk-pw.bentley.com:Arcadis-UK-07\Documents\Projects\1MC06-C2\Doddershall%20Emb\DR\01%20-%20Docs\1MC06-ASC-DR-FRM-CS05-000026-ACBOS" TargetMode="External"/><Relationship Id="rId1325" Type="http://schemas.openxmlformats.org/officeDocument/2006/relationships/hyperlink" Target="pw://arcadis-uk-pw.bentley.com:Arcadis-UK-07/Documents/D%7b0bcc8198-c89b-46be-b830-dd51aac35701%7d" TargetMode="External"/><Relationship Id="rId1532" Type="http://schemas.openxmlformats.org/officeDocument/2006/relationships/hyperlink" Target="pw://arcadis-uk-pw.bentley.com:Arcadis-UK-07/Documents/D%7b2d4e6033-dedd-48cb-af22-fff8d3b4e55c%7d" TargetMode="External"/><Relationship Id="rId2930" Type="http://schemas.openxmlformats.org/officeDocument/2006/relationships/hyperlink" Target="pw://arcadis-uk-pw.bentley.com:Arcadis-UK-07/Documents/D%7baee7a1a7-2322-4e95-b33c-dcc63c142e8d%7d" TargetMode="External"/><Relationship Id="rId4688" Type="http://schemas.openxmlformats.org/officeDocument/2006/relationships/hyperlink" Target="pw:\\arcadis-uk-pw.bentley.com:Arcadis-UK-07\Documents\Projects\1MC06-C2\Oxford%20Road%20Emb\IM\01%20-%20Docs\1MC06-CEK-IM-DAT-CS04_CL19-600030" TargetMode="External"/><Relationship Id="rId902" Type="http://schemas.openxmlformats.org/officeDocument/2006/relationships/hyperlink" Target="pw:\\arcadis-uk-pw.bentley.com:Arcadis-UK-07\Documents\Projects\1MC06-C2\Stoke%20Mandeville%20South%20Emb\IM\01%20-%20Docs\1MC06-CEK-IM-DAT-CS03_CL17-600066" TargetMode="External"/><Relationship Id="rId3497" Type="http://schemas.openxmlformats.org/officeDocument/2006/relationships/hyperlink" Target="pw://arcadis-uk-pw.bentley.com:Arcadis-UK-07/Documents/D%7b355e7c91-7572-4aa2-95b0-7c9f5c7ab7c1%7d" TargetMode="External"/><Relationship Id="rId4895" Type="http://schemas.openxmlformats.org/officeDocument/2006/relationships/hyperlink" Target="pw:\\arcadis-uk-pw.bentley.com:Arcadis-UK-07\Documents\Projects\1MC06-C2\Calvert%20Ctg\IM\01%20-%20Docs\1MC06-CEK-IM-DAT-CS06_CL09-600201" TargetMode="External"/><Relationship Id="rId31" Type="http://schemas.openxmlformats.org/officeDocument/2006/relationships/hyperlink" Target="pw:\\arcadis-uk-pw.bentley.com:Arcadis-UK-07\Documents\Projects\1MC06-C2\Calvert%20Ctg\DR\01%20-%20Docs\1MC06-ASC-DR-FRM-CS06_CL09-000029-ACBOS" TargetMode="External"/><Relationship Id="rId2099" Type="http://schemas.openxmlformats.org/officeDocument/2006/relationships/hyperlink" Target="pw:\\arcadis-uk-pw.bentley.com:Arcadis-UK-07\Documents\Projects\1MC07-C3\Brackley%20South%20Ctg\BR\01%20-%20Docs\1MC07-CEK-BR-FRM-CS07_CL12-000003" TargetMode="External"/><Relationship Id="rId4548" Type="http://schemas.openxmlformats.org/officeDocument/2006/relationships/hyperlink" Target="mailto:andrew.rogers2@arcadis.com" TargetMode="External"/><Relationship Id="rId4755" Type="http://schemas.openxmlformats.org/officeDocument/2006/relationships/hyperlink" Target="mailto:JRMY@COWI.COM" TargetMode="External"/><Relationship Id="rId4962" Type="http://schemas.openxmlformats.org/officeDocument/2006/relationships/hyperlink" Target="pw:\\arcadis-uk-pw.bentley.com:Arcadis-UK-07\Documents\Projects\1MC06-C2\Barton%20to%20Mixbury%20Ctg\IM\01%20-%20Docs\1MC06-CEK-IM-DAT-CS06_CL21-600145" TargetMode="External"/><Relationship Id="rId278" Type="http://schemas.openxmlformats.org/officeDocument/2006/relationships/hyperlink" Target="pw://arcadis-uk-pw.bentley.com:Arcadis-UK-07/Documents/D%7b431d88eb-1e91-4043-b421-f194442a934c%7d" TargetMode="External"/><Relationship Id="rId3357" Type="http://schemas.openxmlformats.org/officeDocument/2006/relationships/hyperlink" Target="mailto:pavana.um@arcadis.com" TargetMode="External"/><Relationship Id="rId3564" Type="http://schemas.openxmlformats.org/officeDocument/2006/relationships/hyperlink" Target="pw:\\arcadis-uk-pw.bentley.com:Arcadis-UK-07\Documents\Projects\1MC07-C3\Chipping%20Warden%20Green%20Tunnel\IM\01%20-%20Docs\1MC07-CEK-IM-DAT-CS07_CL13-600012" TargetMode="External"/><Relationship Id="rId3771" Type="http://schemas.openxmlformats.org/officeDocument/2006/relationships/hyperlink" Target="mailto:abhisheka.ks@arcadis.com" TargetMode="External"/><Relationship Id="rId4408" Type="http://schemas.openxmlformats.org/officeDocument/2006/relationships/hyperlink" Target="pw://arcadis-uk-pw.bentley.com:Arcadis-UK-07/Documents/D%7bd6dee048-fe62-489c-9e76-36c78bb7621a%7d" TargetMode="External"/><Relationship Id="rId4615" Type="http://schemas.openxmlformats.org/officeDocument/2006/relationships/hyperlink" Target="mailto:mohit.kamboj@arcadis.com" TargetMode="External"/><Relationship Id="rId4822" Type="http://schemas.openxmlformats.org/officeDocument/2006/relationships/hyperlink" Target="pw:\\arcadis-uk-pw.bentley.com:Arcadis-UK-07\Documents\Projects\1MC06-C2\Turweston%20Ctg\EV\01%20-%20Docs\1MC06-ASC-EV-FRM-CS06_CL22-900021" TargetMode="External"/><Relationship Id="rId485" Type="http://schemas.openxmlformats.org/officeDocument/2006/relationships/hyperlink" Target="pw:\\arcadis-uk-pw.bentley.com:Arcadis-UK-07\Documents\Projects\1MC07-C3\Boddington%20Ctg\UT\01%20-%20Docs\1MC07-ASC-UT-FRM-CS07_CL14-000039-ACBOS" TargetMode="External"/><Relationship Id="rId692" Type="http://schemas.openxmlformats.org/officeDocument/2006/relationships/hyperlink" Target="pw:\\arcadis-uk-pw.bentley.com:Arcadis-UK-07\Documents\Projects\1MC07-C3\Oxford%20Canal%20South%20Emb\IM\01%20-%20Docs\1MC07-CEK-IM-DAT-CS07_CL23-600100" TargetMode="External"/><Relationship Id="rId2166" Type="http://schemas.openxmlformats.org/officeDocument/2006/relationships/hyperlink" Target="pw:\\arcadis-uk-pw.bentley.com:Arcadis-UK-07\Documents\Projects\1MC06-C2\Calvert%20Ctg\IM\01%20-%20Docs\1MC06-CEK-IM-DAT-CS06_CL09-600286" TargetMode="External"/><Relationship Id="rId2373" Type="http://schemas.openxmlformats.org/officeDocument/2006/relationships/hyperlink" Target="pw:\\arcadis-uk-pw.bentley.com:Arcadis-UK-07\Documents\Projects\1MC06-C2\Calvert%20Ctg\EV\01%20-%20Docs\1MC06-ASC-EV-FRM-CS06_CL09-900006" TargetMode="External"/><Relationship Id="rId2580" Type="http://schemas.openxmlformats.org/officeDocument/2006/relationships/hyperlink" Target="pw://arcadis-uk-pw.bentley.com:Arcadis-UK-07/Documents/D%7bf5e6ca53-c552-4278-97db-1bb80eb1e8ee%7d" TargetMode="External"/><Relationship Id="rId3217" Type="http://schemas.openxmlformats.org/officeDocument/2006/relationships/hyperlink" Target="pw:\\arcadis-uk-pw.bentley.com:Arcadis-UK-07\Documents\Projects\1MC06-C2\Aylesbury%20South%20Ctg\CV\01%20-%20Docs\1MC06-ASC-CV-FRM-CS04_CL18-000088-ACBOS" TargetMode="External"/><Relationship Id="rId3424" Type="http://schemas.openxmlformats.org/officeDocument/2006/relationships/hyperlink" Target="https://pwlink.bentley.com/link?ds=arcadis-uk-pw.bentley.com~3AArcadis-UK-07&amp;doc=7d0e20291fae41e98ff2d5d0ce8e76db&amp;wa=7672f74c6d6c4972939616dce2e4867c&amp;p=e3f7388f5b164382a7b167b8398b51fa&amp;app=pwe" TargetMode="External"/><Relationship Id="rId3631" Type="http://schemas.openxmlformats.org/officeDocument/2006/relationships/hyperlink" Target="pw:\\arcadis-uk-pw.bentley.com:Arcadis-UK-07\Documents\Projects\1MC07-C3\Chipping%20Warden%20Green%20Tunnel\IM\01%20-%20Docs\1MC07-CEK-IM-DAT-CS07_CL13-600009" TargetMode="External"/><Relationship Id="rId138" Type="http://schemas.openxmlformats.org/officeDocument/2006/relationships/hyperlink" Target="pw:\\arcadis-uk-pw.bentley.com:Arcadis-UK-07\Documents\Projects\1MC06-C2\Calvert%20Ctg\IM\01%20-%20Docs\1MC06-CEK-IM-DAT-CS06_CL09-600166" TargetMode="External"/><Relationship Id="rId345" Type="http://schemas.openxmlformats.org/officeDocument/2006/relationships/hyperlink" Target="mailto:vruddhika.naik@arcadis.com" TargetMode="External"/><Relationship Id="rId552" Type="http://schemas.openxmlformats.org/officeDocument/2006/relationships/hyperlink" Target="pw:\\arcadis-uk-pw.bentley.com:Arcadis-UK-07\Documents\Projects\1MC07-C3\Lower%20Radbourne%20Emb\EV\01%20-%20Docs\1MC07-ASC-EV-FRM-CS07_CL23-000002-ACBOS" TargetMode="External"/><Relationship Id="rId1182" Type="http://schemas.openxmlformats.org/officeDocument/2006/relationships/hyperlink" Target="pw:\\arcadis-uk-pw.bentley.com:Arcadis-UK-07\Documents\Projects\1MC06-C2\Thame%20Valley%20North%20Emb\IM\01%20-%20Docs\1MC06-CEK-IM-DAT-CS04_CL19-600015" TargetMode="External"/><Relationship Id="rId2026" Type="http://schemas.openxmlformats.org/officeDocument/2006/relationships/hyperlink" Target="mailto:agcy@cowi.com" TargetMode="External"/><Relationship Id="rId2233" Type="http://schemas.openxmlformats.org/officeDocument/2006/relationships/hyperlink" Target="pw:\\arcadis-uk-pw.bentley.com:Arcadis-UK-07\Documents\Projects\1MC06-C2\Mixbury%20Emb\EV\01%20-%20Docs\1MC06-ASC-EV-FRM-CS06_CL22-900010" TargetMode="External"/><Relationship Id="rId2440" Type="http://schemas.openxmlformats.org/officeDocument/2006/relationships/hyperlink" Target="pw:\\arcadis-uk-pw.bentley.com:Arcadis-UK-07\Documents\Projects\1MC07-C3\Southam%20Ctg\IM\01%20-%20Docs\1MC07-CEK-IM-DAT-CS07_CL24-600014" TargetMode="External"/><Relationship Id="rId205" Type="http://schemas.openxmlformats.org/officeDocument/2006/relationships/hyperlink" Target="pw://arcadis-uk-pw.bentley.com:Arcadis-UK-07/Documents/D%7b88d0afa6-25b5-43be-946a-c1beb75ad55f%7d" TargetMode="External"/><Relationship Id="rId412" Type="http://schemas.openxmlformats.org/officeDocument/2006/relationships/hyperlink" Target="mailto:deepak.kp@arcadis.com" TargetMode="External"/><Relationship Id="rId1042" Type="http://schemas.openxmlformats.org/officeDocument/2006/relationships/hyperlink" Target="pw://arcadis-uk-pw.bentley.com:Arcadis-UK-07/Documents/Projects/1MC07-C3/Boddington&amp;space;Ctg/CV/01&amp;space;-&amp;space;Docs/1MC07-ASC-CV-FRM-CS07_CL14-000091-ACBOS" TargetMode="External"/><Relationship Id="rId2300" Type="http://schemas.openxmlformats.org/officeDocument/2006/relationships/hyperlink" Target="pw://arcadis-uk-pw.bentley.com:Arcadis-UK-07/Documents/D%7b8f247a13-646b-4d96-8aea-f730f37f8b6a%7d" TargetMode="External"/><Relationship Id="rId4198" Type="http://schemas.openxmlformats.org/officeDocument/2006/relationships/hyperlink" Target="pw:\\arcadis-uk-pw.bentley.com:Arcadis-UK-07\Documents\Projects\1MC06-C2\Godington%20West%20Emb\IM\01%20-%20Docs\1MC06-CEK-IM-DAT-CS06_CL10-600195" TargetMode="External"/><Relationship Id="rId5249" Type="http://schemas.openxmlformats.org/officeDocument/2006/relationships/hyperlink" Target="mailto:louis.knight@setec.com" TargetMode="External"/><Relationship Id="rId1999" Type="http://schemas.openxmlformats.org/officeDocument/2006/relationships/hyperlink" Target="mailto:andrew.rogers2@arcadis.com" TargetMode="External"/><Relationship Id="rId4058" Type="http://schemas.openxmlformats.org/officeDocument/2006/relationships/hyperlink" Target="mailto:juilee.lokhande@arcadis.com" TargetMode="External"/><Relationship Id="rId4265" Type="http://schemas.openxmlformats.org/officeDocument/2006/relationships/hyperlink" Target="pw:\\arcadis-uk-pw.bentley.com:Arcadis-UK-07\Documents\Projects\1MC06-C2\Calvert%20Ctg\IM\01%20-%20Docs\1MC06-CEK-IM-DAT-CS06_CL09-600122" TargetMode="External"/><Relationship Id="rId4472" Type="http://schemas.openxmlformats.org/officeDocument/2006/relationships/hyperlink" Target="pw:\\arcadis-uk-pw.bentley.com:Arcadis-UK-07\Documents\Projects\1MC07-C3\Chipping%20Warden%20Green%20Tunnel\HW\01%20-%20Docs\1MC07-ASC-HW-FRM-CS07_CL26-000035-ACBOS" TargetMode="External"/><Relationship Id="rId5109" Type="http://schemas.openxmlformats.org/officeDocument/2006/relationships/hyperlink" Target="mailto:ebrahim.jeewa@arcadis.com" TargetMode="External"/><Relationship Id="rId5316" Type="http://schemas.openxmlformats.org/officeDocument/2006/relationships/hyperlink" Target="mailto:mate.markus@setec.com" TargetMode="External"/><Relationship Id="rId1859" Type="http://schemas.openxmlformats.org/officeDocument/2006/relationships/hyperlink" Target="pw://arcadis-uk-pw.bentley.com:Arcadis-UK-07/Documents/D%7b04d410a0-7aff-4bff-978d-68514456036e%7d" TargetMode="External"/><Relationship Id="rId3074" Type="http://schemas.openxmlformats.org/officeDocument/2006/relationships/hyperlink" Target="mailto:max.rutherford@arcadis.com" TargetMode="External"/><Relationship Id="rId4125" Type="http://schemas.openxmlformats.org/officeDocument/2006/relationships/hyperlink" Target="pw:\\arcadis-uk-pw.bentley.com:Arcadis-UK-07\Documents\Projects\1MC06-C2\Grendon%20Underwood%20Emb\UT\01%20-%20Docs\1MC06-ASC-UT-FRM-CS05-000019-ACBOS" TargetMode="External"/><Relationship Id="rId1719" Type="http://schemas.openxmlformats.org/officeDocument/2006/relationships/hyperlink" Target="pw://arcadis-uk-pw.bentley.com:Arcadis-UK-07/Documents/D%7bc21a99f9-9733-4169-adf1-9c99614c0c46%7d" TargetMode="External"/><Relationship Id="rId1926" Type="http://schemas.openxmlformats.org/officeDocument/2006/relationships/hyperlink" Target="pw://arcadis-uk-pw.bentley.com:Arcadis-UK-07/Documents/D%7bf4fdce5e-f7c2-49b8-a1b5-a3ae6198e64f%7d" TargetMode="External"/><Relationship Id="rId3281" Type="http://schemas.openxmlformats.org/officeDocument/2006/relationships/hyperlink" Target="pw://arcadis-uk-pw.bentley.com:Arcadis-UK-07/Documents/D%7b3dbb37aa-675b-4a86-bb5b-b54cafa00643%7d" TargetMode="External"/><Relationship Id="rId4332" Type="http://schemas.openxmlformats.org/officeDocument/2006/relationships/hyperlink" Target="https://nam02.safelinks.protection.outlook.com/?url=https%3A%2F%2Fpwlink.bentley.com%2Flink%3Fds%3Darcadis-uk-pw.bentley.com~3AArcadis-UK-07%26doc%3D2aa03cd5c0834898b6e2cdb292450dce%26wa%3D7672f74c6d6c4972939616dce2e4867c%26p%3De3f7388f5b164382a7b167b8398b51fa%26app%3Dpwe&amp;data=05%7C02%7Csupriyan.ck%40arcadis.com%7C75a75a52b9ba41a799da08dcf9b6ff9b%7C7f90057d3ea046feb07ce0568627081b%7C0%7C0%7C638659811715234068%7CUnknown%7CTWFpbGZsb3d8eyJWIjoiMC4wLjAwMDAiLCJQIjoiV2luMzIiLCJBTiI6Ik1haWwiLCJXVCI6Mn0%3D%7C0%7C%7C%7C&amp;sdata=R1mO%2FuywqHgs13Y10tpctpx1wvG3vLf5TvSmOsYBTiI%3D&amp;reserved=0" TargetMode="External"/><Relationship Id="rId2090" Type="http://schemas.openxmlformats.org/officeDocument/2006/relationships/hyperlink" Target="pw://arcadis-uk-pw.bentley.com:Arcadis-UK-07/Documents/Projects/1MC06-C2/Waddesdon&amp;space;South&amp;space;Ctg/IM/01&amp;space;-&amp;space;Docs/1MC06-CEK-IM-DAT-CS04_CL20-600155" TargetMode="External"/><Relationship Id="rId3141" Type="http://schemas.openxmlformats.org/officeDocument/2006/relationships/hyperlink" Target="mailto:JRMY@COWI.COM" TargetMode="External"/><Relationship Id="rId3001" Type="http://schemas.openxmlformats.org/officeDocument/2006/relationships/hyperlink" Target="pw://arcadis-uk-pw.bentley.com:Arcadis-UK-07/Documents/D%7b9f4e9312-1b11-4109-8838-0ffed819c2bb%7d" TargetMode="External"/><Relationship Id="rId3958" Type="http://schemas.openxmlformats.org/officeDocument/2006/relationships/hyperlink" Target="mailto:youssef.miri@setec.com" TargetMode="External"/><Relationship Id="rId879" Type="http://schemas.openxmlformats.org/officeDocument/2006/relationships/hyperlink" Target="mailto:AIGU@cowi.com" TargetMode="External"/><Relationship Id="rId2767" Type="http://schemas.openxmlformats.org/officeDocument/2006/relationships/hyperlink" Target="pw:\\arcadis-uk-pw.bentley.com:Arcadis-UK-07\Documents\Projects\1MC06-C2\Barton%20to%20Mixbury%20Ctg\IM\01%20-%20Docs\1MC06-CEK-IM-DAT-CS06_CL21-600108" TargetMode="External"/><Relationship Id="rId5173" Type="http://schemas.openxmlformats.org/officeDocument/2006/relationships/hyperlink" Target="mailto:adan@cowi.com" TargetMode="External"/><Relationship Id="rId739" Type="http://schemas.openxmlformats.org/officeDocument/2006/relationships/hyperlink" Target="pw:\\arcadis-uk-pw.bentley.com:Arcadis-UK-07\Documents\Projects\1MC06-C2\Twyford%20Ctg\BR\01%20-%20Docs\1MC06-CEK-BR-FRM-CS06_CL10-000004" TargetMode="External"/><Relationship Id="rId1369" Type="http://schemas.openxmlformats.org/officeDocument/2006/relationships/hyperlink" Target="mailto:apoorva.patil@arcadis.com" TargetMode="External"/><Relationship Id="rId1576" Type="http://schemas.openxmlformats.org/officeDocument/2006/relationships/hyperlink" Target="pw://arcadis-uk-pw.bentley.com:Arcadis-UK-07/Documents/D%7bf62ba111-c481-4105-b330-844855542ce0%7d" TargetMode="External"/><Relationship Id="rId2974" Type="http://schemas.openxmlformats.org/officeDocument/2006/relationships/hyperlink" Target="pw:\\arcadis-uk-pw.bentley.com:Arcadis-UK-07\Documents\Projects\1MC07-C3\Ladbroke%20Grove%20Emb\CV\01%20-%20Docs\1MC07-ASC-CV-FRM-CS07_CL24-000067-ACBOS" TargetMode="External"/><Relationship Id="rId3818" Type="http://schemas.openxmlformats.org/officeDocument/2006/relationships/hyperlink" Target="pw:\\arcadis-uk-pw.bentley.com:Arcadis-UK-07\Documents\Projects\1MC06-C2\Barton%20to%20Mixbury%20Ctg\IM\01%20-%20Docs\1MC06-CEK-IM-DAT-CS06_CL21-600153" TargetMode="External"/><Relationship Id="rId5033" Type="http://schemas.openxmlformats.org/officeDocument/2006/relationships/hyperlink" Target="pw:\\arcadis-uk-pw.bentley.com:Arcadis-UK-07\Documents\Projects\1MC06-C2\Grendon%20Underwood%20Emb\IM\01%20-%20Docs\1MC06-CEK-IM-DAT-CS05-600031" TargetMode="External"/><Relationship Id="rId5240" Type="http://schemas.openxmlformats.org/officeDocument/2006/relationships/hyperlink" Target="pw:\\arcadis-uk-pw.bentley.com:Arcadis-UK-07\Documents\Projects\1MC06-C2\Barton%20to%20Mixbury%20Ctg\IM\01%20-%20Docs\1MC06-CEK-IM-DAT-CS06_CL21-600131" TargetMode="External"/><Relationship Id="rId946" Type="http://schemas.openxmlformats.org/officeDocument/2006/relationships/hyperlink" Target="mailto:gopika.b@arcadis.com" TargetMode="External"/><Relationship Id="rId1229" Type="http://schemas.openxmlformats.org/officeDocument/2006/relationships/hyperlink" Target="pw:\\arcadis-uk-pw.bentley.com:Arcadis-UK-07\Documents\Projects\1MC07-C3\Greatworth%20North%20Ctg\IM\01%20-%20Docs\1MC07-CEK-IM-DAT-CS07_CL12-600006" TargetMode="External"/><Relationship Id="rId1783" Type="http://schemas.openxmlformats.org/officeDocument/2006/relationships/hyperlink" Target="pw:\\arcadis-uk-pw.bentley.com:Arcadis-UK-07\Documents\Projects\1MC07-C3\Brackley%20North%20Ctg\IM\01%20-%20Docs\1MC07-CEK-IM-DAT-CS07_CL12-600155" TargetMode="External"/><Relationship Id="rId1990" Type="http://schemas.openxmlformats.org/officeDocument/2006/relationships/hyperlink" Target="mailto:mtce@cowi.com" TargetMode="External"/><Relationship Id="rId2627" Type="http://schemas.openxmlformats.org/officeDocument/2006/relationships/hyperlink" Target="pw:\\arcadis-uk-pw.bentley.com:Arcadis-UK-07\Documents\Projects\1MC06-C2\Quainton%20South%20Emb\IM\01%20-%20Docs\1MC06-CEK-IM-DAT-CS04_CL20-600096" TargetMode="External"/><Relationship Id="rId2834" Type="http://schemas.openxmlformats.org/officeDocument/2006/relationships/hyperlink" Target="pw:\\arcadis-uk-pw.bentley.com:Arcadis-UK-07\Documents\Projects\1MC07-C3\Southam%20Ctg\UT\01%20-%20Docs\1MC07-ASC-UT-FRM-CS07_CL24-000025-ACBOS" TargetMode="External"/><Relationship Id="rId5100" Type="http://schemas.openxmlformats.org/officeDocument/2006/relationships/hyperlink" Target="mailto:ebrahim.jeewa@arcadis.com" TargetMode="External"/><Relationship Id="rId75" Type="http://schemas.openxmlformats.org/officeDocument/2006/relationships/hyperlink" Target="pw:\\arcadis-uk-pw.bentley.com:Arcadis-UK-07\Documents\Projects\1MC06-C2\Westbury%20Emb\IM\01%20-%20Docs\1MC06-CEK-IM-DAT-CS06_CL22-600088" TargetMode="External"/><Relationship Id="rId806" Type="http://schemas.openxmlformats.org/officeDocument/2006/relationships/hyperlink" Target="mailto:ted.cook@arcadis.com" TargetMode="External"/><Relationship Id="rId1436" Type="http://schemas.openxmlformats.org/officeDocument/2006/relationships/hyperlink" Target="pw:\\arcadis-uk-pw.bentley.com:Arcadis-UK-07\Documents\Projects\1MC06-C2\Thame%20Valley%20North%20Emb\CV\01%20-%20Docs\1MC06-ASC-CV-FRM-CS04_CL19-000021-ACBOS" TargetMode="External"/><Relationship Id="rId1643" Type="http://schemas.openxmlformats.org/officeDocument/2006/relationships/hyperlink" Target="pw:\\arcadis-uk-pw.bentley.com:Arcadis-UK-07\Documents\Projects\1MC06-C2\Twyford%20Ctg\IM\01%20-%20Docs\1MC06-CEK-IM-DAT-CS06_CL10-600146" TargetMode="External"/><Relationship Id="rId1850" Type="http://schemas.openxmlformats.org/officeDocument/2006/relationships/hyperlink" Target="pw://arcadis-uk-pw.bentley.com:Arcadis-UK-07/Documents/D%7bdf114977-3e39-4b56-b7e3-00918e68b45c%7d" TargetMode="External"/><Relationship Id="rId2901" Type="http://schemas.openxmlformats.org/officeDocument/2006/relationships/hyperlink" Target="pw:\\arcadis-uk-pw.bentley.com:Arcadis-UK-07\Documents\Projects\1MC06-C2\Turweston%20Ctg\EV\01%20-%20Docs\1MC06-ASC-EV-FRM-CS06_CL22-900026" TargetMode="External"/><Relationship Id="rId4799" Type="http://schemas.openxmlformats.org/officeDocument/2006/relationships/hyperlink" Target="https://pwlink.bentley.com/link?ds=arcadis-uk-pw.bentley.com~3AArcadis-UK-07&amp;doc=d907dfb9d4fe45819f1afb0e26d9e62a&amp;wa=7672f74c6d6c4972939616dce2e4867c&amp;p=e3f7388f5b164382a7b167b8398b51fa&amp;app=pwe" TargetMode="External"/><Relationship Id="rId1503" Type="http://schemas.openxmlformats.org/officeDocument/2006/relationships/hyperlink" Target="pw://arcadis-uk-pw.bentley.com:Arcadis-UK-07/Documents/D%7b5c7e38ff-aec1-415e-ba5d-0bce5bf27c19%7d" TargetMode="External"/><Relationship Id="rId1710" Type="http://schemas.openxmlformats.org/officeDocument/2006/relationships/hyperlink" Target="pw:\\arcadis-uk-pw.bentley.com:Arcadis-UK-07\Documents\Projects\1MC06-C2\Cowley%20Emb%20Group\IM\01%20-%20Docs\1MC06-CEK-IM-DAT-CS06_CL10-600207" TargetMode="External"/><Relationship Id="rId4659" Type="http://schemas.openxmlformats.org/officeDocument/2006/relationships/hyperlink" Target="mailto:maya.bowles@arcadis.com" TargetMode="External"/><Relationship Id="rId4866" Type="http://schemas.openxmlformats.org/officeDocument/2006/relationships/hyperlink" Target="pw://arcadis-uk-pw.bentley.com:Arcadis-UK-07/Documents/D%7b3cd7ce36-2682-422a-998f-9d6b0ee70059%7d" TargetMode="External"/><Relationship Id="rId3468" Type="http://schemas.openxmlformats.org/officeDocument/2006/relationships/hyperlink" Target="mailto:anamika.puri@wsp.com" TargetMode="External"/><Relationship Id="rId3675" Type="http://schemas.openxmlformats.org/officeDocument/2006/relationships/hyperlink" Target="pw:\\arcadis-uk-pw.bentley.com:Arcadis-UK-07\Documents\Projects\1MC07-C3\Brackley%20Emb\IM\01%20-%20Docs\1MC07-CEK-IM-DAT-CS07_CL12-600146" TargetMode="External"/><Relationship Id="rId3882" Type="http://schemas.openxmlformats.org/officeDocument/2006/relationships/hyperlink" Target="pw://arcadis-uk-pw.bentley.com:Arcadis-UK-07/Documents/D%7b1a291ba4-65de-46d3-8b9b-874521a3702b%7d" TargetMode="External"/><Relationship Id="rId4519" Type="http://schemas.openxmlformats.org/officeDocument/2006/relationships/hyperlink" Target="pw:\\arcadis-uk-pw.bentley.com:Arcadis-UK-07\Documents\Projects\1MC06-C2\Godington%20West%20Emb\IM\01%20-%20Docs\1MC06-CEK-IM-DAT-CS06_CL10-600234" TargetMode="External"/><Relationship Id="rId4726" Type="http://schemas.openxmlformats.org/officeDocument/2006/relationships/hyperlink" Target="pw:\\arcadis-uk-pw.bentley.com:Arcadis-UK-07\Documents\Projects\1MC06-C2\Quainton%20Ctg\IM\01%20-%20Docs\1MC06-CEK-IM-DAT-CS05-600260" TargetMode="External"/><Relationship Id="rId4933" Type="http://schemas.openxmlformats.org/officeDocument/2006/relationships/hyperlink" Target="pw:\\arcadis-uk-pw.bentley.com:Arcadis-UK-07\Documents\Projects\1MC06-C2\Waddesdon%20Emb\IM\01%20-%20Docs\1MC06-CEK-IM-DAT-CS04_CL20-600113" TargetMode="External"/><Relationship Id="rId389" Type="http://schemas.openxmlformats.org/officeDocument/2006/relationships/hyperlink" Target="pw:\\arcadis-uk-pw.bentley.com:Arcadis-UK-07\Documents\Projects\1MC06-C2\Barton%20to%20Mixbury%20Ctg\BR\01%20-%20Docs\1MC06-CEK-BR-FRM-CS06_CL21-000004" TargetMode="External"/><Relationship Id="rId596" Type="http://schemas.openxmlformats.org/officeDocument/2006/relationships/hyperlink" Target="mailto:Conor.Egan@wsp.com" TargetMode="External"/><Relationship Id="rId2277" Type="http://schemas.openxmlformats.org/officeDocument/2006/relationships/hyperlink" Target="pw:\\arcadis-uk-pw.bentley.com:Arcadis-UK-07\Documents\Projects\1MC06-C2\Calvert%20Ctg\IM\01%20-%20Docs\1MC06-CEK-IM-DAT-CS06_CL09-600266" TargetMode="External"/><Relationship Id="rId2484" Type="http://schemas.openxmlformats.org/officeDocument/2006/relationships/hyperlink" Target="mailto:SADV@cowi.com" TargetMode="External"/><Relationship Id="rId2691" Type="http://schemas.openxmlformats.org/officeDocument/2006/relationships/hyperlink" Target="mailto:guillaume.hervoches@setec.com" TargetMode="External"/><Relationship Id="rId3328" Type="http://schemas.openxmlformats.org/officeDocument/2006/relationships/hyperlink" Target="pw://arcadis-uk-pw.bentley.com:Arcadis-UK-07/Documents/D%7b20b0cb4b-5adb-4f0c-8001-fcc5f1edc94b%7d" TargetMode="External"/><Relationship Id="rId3535" Type="http://schemas.openxmlformats.org/officeDocument/2006/relationships/hyperlink" Target="pw:\\arcadis-uk-pw.bentley.com:Arcadis-UK-07\Documents\Projects\1MC06-C2\Calvert%20Ctg\IM\01%20-%20Docs\1MC06-CEK-IM-DAT-CS06_CL09-600333" TargetMode="External"/><Relationship Id="rId3742" Type="http://schemas.openxmlformats.org/officeDocument/2006/relationships/hyperlink" Target="pw:\\arcadis-uk-pw.bentley.com:Arcadis-UK-07\Documents\Projects\1MC07-C3\Brackley%20North%20Ctg\IM\01%20-%20Docs\1MC07-CEK-IM-DAT-CS07_CL12-600229" TargetMode="External"/><Relationship Id="rId249" Type="http://schemas.openxmlformats.org/officeDocument/2006/relationships/hyperlink" Target="mailto:Joel.Martin@arcadis.com" TargetMode="External"/><Relationship Id="rId456" Type="http://schemas.openxmlformats.org/officeDocument/2006/relationships/hyperlink" Target="pw:\\arcadis-uk-pw.bentley.com:Arcadis-UK-07\Documents\Projects\1MC06-C2\Calvert%20Ctg\DR\01%20-%20Docs\1MC06-ASC-DR-FRM-CS06_CL09-000026-ACBOS" TargetMode="External"/><Relationship Id="rId663" Type="http://schemas.openxmlformats.org/officeDocument/2006/relationships/hyperlink" Target="pw:\\arcadis-uk-pw.bentley.com:Arcadis-UK-07\Documents\Projects\1MC07-C3\Oxford%20Canal%20Vdt\EV\01%20-%20Docs\1MC07-ASC-EV-REP-CS07_CL23-000022" TargetMode="External"/><Relationship Id="rId870" Type="http://schemas.openxmlformats.org/officeDocument/2006/relationships/hyperlink" Target="pw:\\arcadis-uk-pw.bentley.com:Arcadis-UK-07\Documents\Projects\1MC06-C2\Calvert%20Ctg\IM\01%20-%20Docs\1MC06-CEK-IM-DAT-CS06_CL09-600263" TargetMode="External"/><Relationship Id="rId1086" Type="http://schemas.openxmlformats.org/officeDocument/2006/relationships/hyperlink" Target="pw://arcadis-uk-pw.bentley.com:Arcadis-UK-07/Documents/D%7b1433af83-9097-4d42-b06f-804a7ed089d5%7d" TargetMode="External"/><Relationship Id="rId1293" Type="http://schemas.openxmlformats.org/officeDocument/2006/relationships/hyperlink" Target="pw:\\arcadis-uk-pw.bentley.com:Arcadis-UK-07\Documents\Projects\1MC07-C3\Ladbroke%20Grove%20Ctg\IM\01%20-%20Docs\1MC07-CEK-IM-DAT-CS07_CL23-600002" TargetMode="External"/><Relationship Id="rId2137" Type="http://schemas.openxmlformats.org/officeDocument/2006/relationships/hyperlink" Target="pw:\\arcadis-uk-pw.bentley.com:Arcadis-UK-07\Documents\Projects\1MC06-C2\Calvert%20Infrastructure%20MDG\IM\01%20-%20Docs\1MC06-CEK-IM-DAT-CS06_CL09-600302" TargetMode="External"/><Relationship Id="rId2344" Type="http://schemas.openxmlformats.org/officeDocument/2006/relationships/hyperlink" Target="pw:\\arcadis-uk-pw.bentley.com:Arcadis-UK-07\Documents\Projects\1MC06-C2\Aylesbury%20Emb\CV\01%20-%20Docs\1MC06-ASC-CV-FRM-CS04_CL18-000075-ACBOS" TargetMode="External"/><Relationship Id="rId2551" Type="http://schemas.openxmlformats.org/officeDocument/2006/relationships/hyperlink" Target="mailto:alpk@cowi.com" TargetMode="External"/><Relationship Id="rId109" Type="http://schemas.openxmlformats.org/officeDocument/2006/relationships/hyperlink" Target="pw:\\arcadis-uk-pw.bentley.com:Arcadis-UK-07\Documents\Projects\1MC06-C2\Calvert%20Ctg\IM\01%20-%20Docs\1MC06-CEK-IM-DAT-CS06_CL09-600199" TargetMode="External"/><Relationship Id="rId316" Type="http://schemas.openxmlformats.org/officeDocument/2006/relationships/hyperlink" Target="pw:\\arcadis-uk-pw.bentley.com:Arcadis-UK-07\Documents\Projects\1MC07-C3\Lower%20Radbourne%20South%20Vdt\IM\01%20-%20Docs\1MC07-CEK-IM-DAT-CS07_CL23-600070" TargetMode="External"/><Relationship Id="rId523" Type="http://schemas.openxmlformats.org/officeDocument/2006/relationships/hyperlink" Target="mailto:vruddhika.naik@arcadis.com" TargetMode="External"/><Relationship Id="rId1153" Type="http://schemas.openxmlformats.org/officeDocument/2006/relationships/hyperlink" Target="pw:\\arcadis-uk-pw.bentley.com:Arcadis-UK-07\Documents\Projects\1MC06-C2\Stoke%20Mandeville%20South%20Emb\DR\01%20-%20Docs\1MC06-ASC-DR-FRM-CS03_CL17-000006-ACBOS" TargetMode="External"/><Relationship Id="rId2204" Type="http://schemas.openxmlformats.org/officeDocument/2006/relationships/hyperlink" Target="pw:\\arcadis-uk-pw.bentley.com:Arcadis-UK-07\Documents\Projects\1MC06-C2\Aylesbury%20South%20Ctg\IM\01%20-%20Docs\1MC06-CEK-IM-DAT-CS04_CL18-600150" TargetMode="External"/><Relationship Id="rId3602" Type="http://schemas.openxmlformats.org/officeDocument/2006/relationships/hyperlink" Target="pw:\\arcadis-uk-pw.bentley.com:Arcadis-UK-07\Documents\Projects\1MC06-C2\Aylesbury%20North%20Ctg\CV\01%20-%20Docs\1MC06-ASC-CV-FRM-CS04_CL18-000086-ACBOS" TargetMode="External"/><Relationship Id="rId730" Type="http://schemas.openxmlformats.org/officeDocument/2006/relationships/hyperlink" Target="pw:\\arcadis-uk-pw.bentley.com:Arcadis-UK-07\Documents\Projects\1MC07-C3\Lower%20Radbourne%20North%20Vdt\IM\01%20-%20Docs\1MC07-CEK-IM-DAT-CS07_CL23-600083" TargetMode="External"/><Relationship Id="rId1013" Type="http://schemas.openxmlformats.org/officeDocument/2006/relationships/hyperlink" Target="pw://arcadis-uk-pw.bentley.com:Arcadis-UK-07/Documents/D%7b0adf21b4-efda-4855-9188-ed3661cb3b31%7d" TargetMode="External"/><Relationship Id="rId1360" Type="http://schemas.openxmlformats.org/officeDocument/2006/relationships/hyperlink" Target="pw:\\arcadis-uk-pw.bentley.com:Arcadis-UK-07\Documents\Projects\1MC07-C3\Chipping%20Warden%20Green%20Tunnel\IM\01%20-%20Docs\1MC07-CEK-IM-DAT-CS07_CL13-600022" TargetMode="External"/><Relationship Id="rId2411" Type="http://schemas.openxmlformats.org/officeDocument/2006/relationships/hyperlink" Target="mailto:apoorva.patil@arcadis.com" TargetMode="External"/><Relationship Id="rId4169" Type="http://schemas.openxmlformats.org/officeDocument/2006/relationships/hyperlink" Target="pw:\\arcadis-uk-pw.bentley.com:Arcadis-UK-07\Documents\Projects\1MC07-C3\Brackley%20Emb\CV\01%20-%20Docs\1MC07-ASC-CV-FRM-C003-CL12-900001" TargetMode="External"/><Relationship Id="rId1220" Type="http://schemas.openxmlformats.org/officeDocument/2006/relationships/hyperlink" Target="pw:\\arcadis-uk-pw.bentley.com:Arcadis-UK-07\Documents\Projects\1MC07-C3\Thorpe%20Mandeville%20Emb\IM\01%20-%20Docs\1MC07-CEK-IM-DAT-CS07_CL26-600017" TargetMode="External"/><Relationship Id="rId4376" Type="http://schemas.openxmlformats.org/officeDocument/2006/relationships/hyperlink" Target="pw://arcadis-uk-pw.bentley.com:Arcadis-UK-07/Documents/D%7b4a712d1b-d649-421c-82dc-0b3028397be0%7d" TargetMode="External"/><Relationship Id="rId4583" Type="http://schemas.openxmlformats.org/officeDocument/2006/relationships/hyperlink" Target="mailto:ebrahim.jeewa@arcadis.com" TargetMode="External"/><Relationship Id="rId4790" Type="http://schemas.openxmlformats.org/officeDocument/2006/relationships/hyperlink" Target="pw://arcadis-uk-pw.bentley.com:Arcadis-UK-07/Documents/Projects/1MC06-C2/South&amp;space;Heath&amp;space;Ctg/HW/01&amp;space;-&amp;space;Docs/1MC06-ASC-HW-FRM-CS03_CL05-000062-ACBOS" TargetMode="External"/><Relationship Id="rId3185" Type="http://schemas.openxmlformats.org/officeDocument/2006/relationships/hyperlink" Target="mailto:james.ollier@arcadis.com" TargetMode="External"/><Relationship Id="rId3392" Type="http://schemas.openxmlformats.org/officeDocument/2006/relationships/hyperlink" Target="pw:\\arcadis-uk-pw.bentley.com:Arcadis-UK-07\Documents\Projects\1MC07-C3\Edgcote%20Ctg\DR\01%20-%20Docs\1MC07-ASC-DR-FRM-CS07_CL26-000114-ACBOS" TargetMode="External"/><Relationship Id="rId4029" Type="http://schemas.openxmlformats.org/officeDocument/2006/relationships/hyperlink" Target="pw:\\arcadis-uk-pw.bentley.com:Arcadis-UK-07\Documents\Projects\1MC06-C2\Chetwode%20Ctg\EV\01%20-%20Docs\1MC06-ASC-EV-FRM-CS06_CL10-900049" TargetMode="External"/><Relationship Id="rId4236" Type="http://schemas.openxmlformats.org/officeDocument/2006/relationships/hyperlink" Target="pw://arcadis-uk-pw.bentley.com:Arcadis-UK-07/Documents/D%7b56fb682d-a0ff-4738-8c5c-bf650aed779a%7d" TargetMode="External"/><Relationship Id="rId4443" Type="http://schemas.openxmlformats.org/officeDocument/2006/relationships/hyperlink" Target="pw:\\arcadis-uk-pw.bentley.com:Arcadis-UK-07\Documents\Projects\1MC06-C2\Godington%20East%20Vdt\BR\01%20-%20Docs\1MC06-CEK-BR-FRM-CS06_CL10-000001" TargetMode="External"/><Relationship Id="rId4650" Type="http://schemas.openxmlformats.org/officeDocument/2006/relationships/hyperlink" Target="pw:\\arcadis-uk-pw.bentley.com:Arcadis-UK-07\Documents\Projects\1MC07-C3\Greatworth%20Green%20Tunnel\IM\01%20-%20Docs\1MC07-CEK-IM-DAT-CS07_CL25-600056" TargetMode="External"/><Relationship Id="rId3045" Type="http://schemas.openxmlformats.org/officeDocument/2006/relationships/hyperlink" Target="mailto:zakaria.khabouze@setec.com" TargetMode="External"/><Relationship Id="rId3252" Type="http://schemas.openxmlformats.org/officeDocument/2006/relationships/hyperlink" Target="pw:\\arcadis-uk-pw.bentley.com:Arcadis-UK-07\Documents\Projects\1MC06-C2\Wendover%20North%20Ctg\IM\01%20-%20Docs\1MC06-CEK-IM-DAT-CS03_CL17-600033" TargetMode="External"/><Relationship Id="rId4303" Type="http://schemas.openxmlformats.org/officeDocument/2006/relationships/hyperlink" Target="mailto:ebrahim.jeewa@arcadis.com" TargetMode="External"/><Relationship Id="rId4510" Type="http://schemas.openxmlformats.org/officeDocument/2006/relationships/hyperlink" Target="pw:\\arcadis-uk-pw.bentley.com:Arcadis-UK-07\Documents\Projects\1MC06-C2\Calvert%20Ctg\IM\01%20-%20Docs\1MC06-CEK-IM-DAT-CS06_CL09-600331" TargetMode="External"/><Relationship Id="rId173" Type="http://schemas.openxmlformats.org/officeDocument/2006/relationships/hyperlink" Target="pw:\\arcadis-uk-pw.bentley.com:Arcadis-UK-07\Documents\Projects\1MC07-C3\Brackley%20South%20Ctg\IM\01%20-%20Docs\1MC07-CEK-IM-DAT-CS07_CL12-600054" TargetMode="External"/><Relationship Id="rId380" Type="http://schemas.openxmlformats.org/officeDocument/2006/relationships/hyperlink" Target="pw:\\arcadis-uk-pw.bentley.com:Arcadis-UK-07\Documents\Projects\1MC07-C3\Ladbroke%20Grove%20Emb\CV\01%20-%20Docs\1MC07-ASC-CV-FRM-CS07_CL24-000054-ACBOS" TargetMode="External"/><Relationship Id="rId2061" Type="http://schemas.openxmlformats.org/officeDocument/2006/relationships/hyperlink" Target="pw://arcadis-uk-pw.bentley.com:Arcadis-UK-07/Documents/D%7ba745f8bb-4778-40c9-b767-fca8d04dbc01%7d" TargetMode="External"/><Relationship Id="rId3112" Type="http://schemas.openxmlformats.org/officeDocument/2006/relationships/hyperlink" Target="pw:\\arcadis-uk-pw.bentley.com:Arcadis-UK-07\Documents\Projects\1MC07-C3\Highfurlong%20Brook%20Vdt\EV\01%20-%20Docs\1MC07-ASC-EV-REP-CS07_CL14-000019" TargetMode="External"/><Relationship Id="rId240" Type="http://schemas.openxmlformats.org/officeDocument/2006/relationships/hyperlink" Target="pw:\\arcadis-uk-pw.bentley.com:Arcadis-UK-07\Documents\Projects\1MC07-C3\Highfurlong%20Brook%20Vdt\IM\01%20-%20Docs\1MC07-CEK-IM-DAT-CS07_CL14-600056" TargetMode="External"/><Relationship Id="rId5077" Type="http://schemas.openxmlformats.org/officeDocument/2006/relationships/hyperlink" Target="pw://arcadis-uk-pw.bentley.com:Arcadis-UK-07/Documents/D%7b5018e6eb-5d49-4a15-823f-02271c5201c3%7d" TargetMode="External"/><Relationship Id="rId5284" Type="http://schemas.openxmlformats.org/officeDocument/2006/relationships/hyperlink" Target="pw://arcadis-uk-pw.bentley.com:Arcadis-UK-07/Documents/Projects/1MC07-C3/Thorpe&amp;space;Mandeville&amp;space;Emb/DR/01&amp;space;-&amp;space;Docs/1MC07-ASC-DR-FRM-CS07_CL26-000005-ACBOS" TargetMode="External"/><Relationship Id="rId100" Type="http://schemas.openxmlformats.org/officeDocument/2006/relationships/hyperlink" Target="mailto:William.Whyte@arcadis.com" TargetMode="External"/><Relationship Id="rId2878" Type="http://schemas.openxmlformats.org/officeDocument/2006/relationships/hyperlink" Target="pw:\\arcadis-uk-pw.bentley.com:Arcadis-UK-07\Documents\Projects\1MC06-C2\South%20Heath%20Ctg\IM\01%20-%20Docs\1MC06-CEK-IM-DAT-CS03_CL05-600043" TargetMode="External"/><Relationship Id="rId3929" Type="http://schemas.openxmlformats.org/officeDocument/2006/relationships/hyperlink" Target="pw:\\arcadis-uk-pw.bentley.com:Arcadis-UK-07\Documents\Projects\1MC06-C2\Oxford%20Road%20Emb\EV\01%20-%20Docs\1MC06-ASC-EV-FRM-CS04_CL19-000005-ACBOS" TargetMode="External"/><Relationship Id="rId4093" Type="http://schemas.openxmlformats.org/officeDocument/2006/relationships/hyperlink" Target="pw:\\arcadis-uk-pw.bentley.com:Arcadis-UK-07\Documents\Projects\1MC06-C2\Chetwode%20Emb\IM\01%20-%20Docs\1MC06-CEK-IM-DAT-CS06_CL10-600172" TargetMode="External"/><Relationship Id="rId5144" Type="http://schemas.openxmlformats.org/officeDocument/2006/relationships/hyperlink" Target="mailto:shashank.bs@arcadis.com" TargetMode="External"/><Relationship Id="rId1687" Type="http://schemas.openxmlformats.org/officeDocument/2006/relationships/hyperlink" Target="pw:\\arcadis-uk-pw.bentley.com:Arcadis-UK-07\Documents\Projects\1MC06-C2\Twyford%20Emb\IM\01%20-%20Docs\1MC06-CEK-IM-DAT-CS06_CL09-600225" TargetMode="External"/><Relationship Id="rId1894" Type="http://schemas.openxmlformats.org/officeDocument/2006/relationships/hyperlink" Target="pw://arcadis-uk-pw.bentley.com:Arcadis-UK-07/Documents/D%7bc7029103-fb26-4df7-87ca-33023955a261%7d" TargetMode="External"/><Relationship Id="rId2738" Type="http://schemas.openxmlformats.org/officeDocument/2006/relationships/hyperlink" Target="pw:\\arcadis-uk-pw.bentley.com:Arcadis-UK-07\Documents\Projects\1MC07-C3\Brackley%20North%20Ctg\IM\01%20-%20Docs\1MC07-CEK-IM-DAT-CS07_CL12-600154" TargetMode="External"/><Relationship Id="rId2945" Type="http://schemas.openxmlformats.org/officeDocument/2006/relationships/hyperlink" Target="pw://arcadis-uk-pw.bentley.com:Arcadis-UK-07/Documents/D%7bbfdc3ed5-1355-427d-b58c-cf56696dd884%7d" TargetMode="External"/><Relationship Id="rId5351" Type="http://schemas.openxmlformats.org/officeDocument/2006/relationships/hyperlink" Target="mailto:Joel.Martin@arcadis.com" TargetMode="External"/><Relationship Id="rId917" Type="http://schemas.openxmlformats.org/officeDocument/2006/relationships/hyperlink" Target="mailto:Joel.Martin@arcadis.com" TargetMode="External"/><Relationship Id="rId1547" Type="http://schemas.openxmlformats.org/officeDocument/2006/relationships/hyperlink" Target="pw://arcadis-uk-pw.bentley.com:Arcadis-UK-07/Documents/D%7bded655d9-835e-4101-ae0b-5819736b7849%7d" TargetMode="External"/><Relationship Id="rId1754" Type="http://schemas.openxmlformats.org/officeDocument/2006/relationships/hyperlink" Target="mailto:leomel.ramos@arcadis.com" TargetMode="External"/><Relationship Id="rId1961" Type="http://schemas.openxmlformats.org/officeDocument/2006/relationships/hyperlink" Target="pw:\\arcadis-uk-pw.bentley.com:Arcadis-UK-07\Documents\Projects\1MC07-C3\Ladbroke%20Ctg\IM\01%20-%20Docs\1MC07-CEK-IM-DAT-CS07_CL24-600059" TargetMode="External"/><Relationship Id="rId2805" Type="http://schemas.openxmlformats.org/officeDocument/2006/relationships/hyperlink" Target="pw:\\arcadis-uk-pw.bentley.com:Arcadis-UK-07\Documents\Projects\1MC07-C3\Ladbroke%20Ctg\CV\01%20-%20Docs\1MC07-ASC-CV-FRM-CS07_CL24-000066-ACBOS" TargetMode="External"/><Relationship Id="rId4160" Type="http://schemas.openxmlformats.org/officeDocument/2006/relationships/hyperlink" Target="pw:\\arcadis-uk-pw.bentley.com:Arcadis-UK-07\Documents\Projects\1MC06-C2\Mixbury%20Ctg\CV\01%20-%20Docs\1MC06-ASC-CV-FRM-CS06_CL22-900007" TargetMode="External"/><Relationship Id="rId5004" Type="http://schemas.openxmlformats.org/officeDocument/2006/relationships/hyperlink" Target="mailto:mtce@cowi.com" TargetMode="External"/><Relationship Id="rId5211" Type="http://schemas.openxmlformats.org/officeDocument/2006/relationships/hyperlink" Target="pw:\\arcadis-uk-pw.bentley.com:Arcadis-UK-07\Documents\Projects\1MC06-C2\Barton%20to%20Mixbury%20Ctg\EV\01%20-%20Docs\1MC06-ASC-EV-FRM-CS06_CL21-900008" TargetMode="External"/><Relationship Id="rId46" Type="http://schemas.openxmlformats.org/officeDocument/2006/relationships/hyperlink" Target="mailto:mpraveen.kumar@arcadis.com" TargetMode="External"/><Relationship Id="rId1407" Type="http://schemas.openxmlformats.org/officeDocument/2006/relationships/hyperlink" Target="pw:\\arcadis-uk-pw.bentley.com:Arcadis-UK-07\Documents\Projects\1MC07-C3\Chipping%20Warden%20Green%20Tunnel\UT\01%20-%20Docs\1MC07-ASC-UT-FRM-CS07_CL13-000034-ACBOS" TargetMode="External"/><Relationship Id="rId1614" Type="http://schemas.openxmlformats.org/officeDocument/2006/relationships/hyperlink" Target="pw:\\arcadis-uk-pw.bentley.com:Arcadis-UK-07\Documents\Projects\1MC06-C2\Twyford%20Vdt\EV\01%20-%20Docs\1MC06-ASC-EV-FRM-CS06_CL10-900012" TargetMode="External"/><Relationship Id="rId1821" Type="http://schemas.openxmlformats.org/officeDocument/2006/relationships/hyperlink" Target="pw:\\arcadis-uk-pw.bentley.com:Arcadis-UK-07\Documents\Projects\1MC07-C3\Boddington%20Ctg\IM\01%20-%20Docs\1MC07-CEK-IM-DAT-CS07_CL14-600026" TargetMode="External"/><Relationship Id="rId4020" Type="http://schemas.openxmlformats.org/officeDocument/2006/relationships/hyperlink" Target="pw://arcadis-uk-pw.bentley.com:Arcadis-UK-07/Documents/Projects/1MC06-C2/Chetwode&amp;space;Emb/EV/01&amp;space;-&amp;space;Docs/1MC06-ASC-EV-FRM-CS06_CL10-900041" TargetMode="External"/><Relationship Id="rId4977" Type="http://schemas.openxmlformats.org/officeDocument/2006/relationships/hyperlink" Target="pw:\\arcadis-uk-pw.bentley.com:Arcadis-UK-07\Documents\Projects\1MC07-C3\Greatworth%20North%20Ctg\UT\01%20-%20Docs\1MC07-ASC-UT-FRM-CS07_CL12-000092-ACBOS" TargetMode="External"/><Relationship Id="rId3579" Type="http://schemas.openxmlformats.org/officeDocument/2006/relationships/hyperlink" Target="pw:\\arcadis-uk-pw.bentley.com:Arcadis-UK-07\Documents\Projects\1MC06-C2\Aylesbury%20South%20Ctg\IM\01%20-%20Docs\1MC06-CEK-IM-DAT-CS04_CL18-600060" TargetMode="External"/><Relationship Id="rId3786" Type="http://schemas.openxmlformats.org/officeDocument/2006/relationships/hyperlink" Target="mailto:MarcoAntonio.Tanseco@arcadis.com" TargetMode="External"/><Relationship Id="rId2388" Type="http://schemas.openxmlformats.org/officeDocument/2006/relationships/hyperlink" Target="pw:\\arcadis-uk-pw.bentley.com:Arcadis-UK-07\Documents\Projects\1MC06-C2\Twyford%20Emb\IM\01%20-%20Docs\1MC06-CEK-IM-DAT-CS06_CL09-600305" TargetMode="External"/><Relationship Id="rId2595" Type="http://schemas.openxmlformats.org/officeDocument/2006/relationships/hyperlink" Target="mailto:maya.bowles@arcadis.com" TargetMode="External"/><Relationship Id="rId3439" Type="http://schemas.openxmlformats.org/officeDocument/2006/relationships/hyperlink" Target="pw://arcadis-uk-pw.bentley.com:Arcadis-UK-07/Documents/D%7b5cd0b0b3-47ee-4f06-8104-8b748c1e5372%7d" TargetMode="External"/><Relationship Id="rId3993" Type="http://schemas.openxmlformats.org/officeDocument/2006/relationships/hyperlink" Target="pw:\\arcadis-uk-pw.bentley.com:Arcadis-UK-07\Documents\Projects\1MC07-C3\Lower%20Radbourne%20Emb\EV\01%20-%20Docs\1MC07-ASC-EV-FRM-CS07_CL23-000002-ACBOS" TargetMode="External"/><Relationship Id="rId4837" Type="http://schemas.openxmlformats.org/officeDocument/2006/relationships/hyperlink" Target="pw://arcadis-uk-pw.bentley.com:Arcadis-UK-07/Documents/D%7bc95722f2-0517-4cf4-9b66-5729a1b31a43%7d" TargetMode="External"/><Relationship Id="rId567" Type="http://schemas.openxmlformats.org/officeDocument/2006/relationships/hyperlink" Target="pw://arcadis-uk-pw.bentley.com:Arcadis-UK-07/Documents/D%7b3be24322-cc1e-4099-a5ac-4447affa6251%7d" TargetMode="External"/><Relationship Id="rId1197" Type="http://schemas.openxmlformats.org/officeDocument/2006/relationships/hyperlink" Target="pw:\\arcadis-uk-pw.bentley.com:Arcadis-UK-07\Documents\Projects\1MC07-C3\Ladbroke%20Grove%20Ctg\IM\01%20-%20Docs\1MC07-CEK-IM-DAT-CS07_CL23-600029" TargetMode="External"/><Relationship Id="rId2248" Type="http://schemas.openxmlformats.org/officeDocument/2006/relationships/hyperlink" Target="pw:\\arcadis-uk-pw.bentley.com:Arcadis-UK-07\Documents\Projects\1MC06-C2\Doddershall%20Emb\CV\01%20-%20Docs\1MC06-ASC-CV-FRM-CS05-000062-ACBOS" TargetMode="External"/><Relationship Id="rId3646" Type="http://schemas.openxmlformats.org/officeDocument/2006/relationships/hyperlink" Target="pw:\\arcadis-uk-pw.bentley.com:Arcadis-UK-07\Documents\Projects\1MC06-C2\Barton%20Hartshorn%20Emb\IM\01%20-%20Docs\1MC06-CEK-IM-DAT-CS06_CL21-600015" TargetMode="External"/><Relationship Id="rId3853" Type="http://schemas.openxmlformats.org/officeDocument/2006/relationships/hyperlink" Target="mailto:richard.heinen@arcadis.com" TargetMode="External"/><Relationship Id="rId4904" Type="http://schemas.openxmlformats.org/officeDocument/2006/relationships/hyperlink" Target="pw:\\arcadis-uk-pw.bentley.com:Arcadis-UK-07\Documents\Projects\1MC07-C3\Chipping%20Warden%20Green%20Tunnel\HW\01%20-%20Docs\1MC07-ASC-HW-FRM-CS07_CL26-000043-ACBOS" TargetMode="External"/><Relationship Id="rId774" Type="http://schemas.openxmlformats.org/officeDocument/2006/relationships/hyperlink" Target="pw:\\arcadis-uk-pw.bentley.com:Arcadis-UK-07\Documents\Projects\1MC06-C2\Stoke%20Mandeville%20South%20Emb\HW\01%20-%20Docs\1MC06-ASC-HW-FRM-CS03_CL17-000025-ACBOS" TargetMode="External"/><Relationship Id="rId981" Type="http://schemas.openxmlformats.org/officeDocument/2006/relationships/hyperlink" Target="pw:\\arcadis-uk-pw.bentley.com:Arcadis-UK-07\Documents\Projects\1MC07-C3\Boddington%20Ctg\CV\01%20-%20Docs\1MC07-ASC-CV-FRM-CS07_CL14-000050-ACBOS" TargetMode="External"/><Relationship Id="rId1057" Type="http://schemas.openxmlformats.org/officeDocument/2006/relationships/hyperlink" Target="pw://arcadis-uk-pw.bentley.com:Arcadis-UK-07/Documents/D%7bca188825-c843-4ff0-8fc9-54702380d5f4%7d" TargetMode="External"/><Relationship Id="rId2455" Type="http://schemas.openxmlformats.org/officeDocument/2006/relationships/hyperlink" Target="mailto:Shambhulinga.M@arcadis.com" TargetMode="External"/><Relationship Id="rId2662" Type="http://schemas.openxmlformats.org/officeDocument/2006/relationships/hyperlink" Target="pw://arcadis-uk-pw.bentley.com:Arcadis-UK-07/Documents/D%7b17d2b4c6-5246-4f81-bc0c-00647e6cd317%7d" TargetMode="External"/><Relationship Id="rId3506" Type="http://schemas.openxmlformats.org/officeDocument/2006/relationships/hyperlink" Target="pw://arcadis-uk-pw.bentley.com:Arcadis-UK-07/Documents/D%7b865f39c3-d2f0-4d34-94e0-99008c04b360%7d" TargetMode="External"/><Relationship Id="rId3713" Type="http://schemas.openxmlformats.org/officeDocument/2006/relationships/hyperlink" Target="pw:\\arcadis-uk-pw.bentley.com:Arcadis-UK-07\Documents\Projects\1MC07-C3\Brackley%20North%20Ctg\EV\01%20-%20Docs\1MC07-ASC-EV-FRM-CS07_CL12-900035" TargetMode="External"/><Relationship Id="rId3920" Type="http://schemas.openxmlformats.org/officeDocument/2006/relationships/hyperlink" Target="mailto:mohamad.alzoubi@arcadis.com" TargetMode="External"/><Relationship Id="rId427" Type="http://schemas.openxmlformats.org/officeDocument/2006/relationships/hyperlink" Target="pw:\\arcadis-uk-pw.bentley.com:Arcadis-UK-07\Documents\Projects\1MC07-C3\Brackley%20North%20Ctg\HW\01%20-%20Docs\1MC07-ASC-HW-FRM-CS07_CL12-000012-ACBOS" TargetMode="External"/><Relationship Id="rId634" Type="http://schemas.openxmlformats.org/officeDocument/2006/relationships/hyperlink" Target="mailto:HRFO@COWI.COM" TargetMode="External"/><Relationship Id="rId841" Type="http://schemas.openxmlformats.org/officeDocument/2006/relationships/hyperlink" Target="pw://arcadis-uk-pw.bentley.com:Arcadis-UK-07/Documents/D%7ba0459b3c-5393-4696-986d-5d230fc51018%7d" TargetMode="External"/><Relationship Id="rId1264" Type="http://schemas.openxmlformats.org/officeDocument/2006/relationships/hyperlink" Target="mailto:orlando.sangalang@arcadis.com" TargetMode="External"/><Relationship Id="rId1471" Type="http://schemas.openxmlformats.org/officeDocument/2006/relationships/hyperlink" Target="mailto:agcy@cowi.com" TargetMode="External"/><Relationship Id="rId2108" Type="http://schemas.openxmlformats.org/officeDocument/2006/relationships/hyperlink" Target="pw:\\arcadis-uk-pw.bentley.com:Arcadis-UK-07\Documents\Projects\1MC06-C2\Twyford%20Emb\EV\01%20-%20Docs\1MC06-ASC-EV-FRM-CS06_CL09-900007" TargetMode="External"/><Relationship Id="rId2315" Type="http://schemas.openxmlformats.org/officeDocument/2006/relationships/hyperlink" Target="pw://arcadis-uk-pw.bentley.com:Arcadis-UK-07/Documents/D%7b4e77a430-1f3c-41d9-8a3d-402e8a7874b0%7d" TargetMode="External"/><Relationship Id="rId2522" Type="http://schemas.openxmlformats.org/officeDocument/2006/relationships/hyperlink" Target="pw:\\arcadis-uk-pw.bentley.com:Arcadis-UK-07\Documents\Projects\1MC06-C2\Putlowes%20Ctg\IM\01%20-%20Docs\1MC06-CEK-IM-DAT-CS04_CL20-600214" TargetMode="External"/><Relationship Id="rId701" Type="http://schemas.openxmlformats.org/officeDocument/2006/relationships/hyperlink" Target="pw:\\arcadis-uk-pw.bentley.com:Arcadis-UK-07\Documents\Projects\1MC07-C3\Greatworth%20South%20Ctg\IM\01%20-%20Docs\1MC07-CEK-IM-DAT-CS07_CL12-600193" TargetMode="External"/><Relationship Id="rId1124" Type="http://schemas.openxmlformats.org/officeDocument/2006/relationships/hyperlink" Target="pw:\\arcadis-uk-pw.bentley.com:Arcadis-UK-07\Documents\Projects\1MC07-C3\Edgcote%20Ctg\IM\01%20-%20Docs\1MC07-CEK-IM-DAT-CS07_CL26-600027" TargetMode="External"/><Relationship Id="rId1331" Type="http://schemas.openxmlformats.org/officeDocument/2006/relationships/hyperlink" Target="pw://arcadis-uk-pw.bentley.com:Arcadis-UK-07/Documents/D%7b01c9efe7-6b3e-47a8-ad8c-14656a10d8f5%7d" TargetMode="External"/><Relationship Id="rId4487" Type="http://schemas.openxmlformats.org/officeDocument/2006/relationships/hyperlink" Target="pw:\\arcadis-uk-pw.bentley.com:Arcadis-UK-07\Documents\Projects\1MC06-C2\Calvert%20Ctg\EV\01%20-%20Docs\1MC06-CEK-EV-FRM-CS06_CL09-600006" TargetMode="External"/><Relationship Id="rId4694" Type="http://schemas.openxmlformats.org/officeDocument/2006/relationships/hyperlink" Target="mailto:JRMY@COWI.COM" TargetMode="External"/><Relationship Id="rId3089" Type="http://schemas.openxmlformats.org/officeDocument/2006/relationships/hyperlink" Target="pw://arcadis-uk-pw.bentley.com:Arcadis-UK-07/Documents/D%7bb0af7f35-bc43-4425-9a79-864d3383f37c%7d" TargetMode="External"/><Relationship Id="rId3296" Type="http://schemas.openxmlformats.org/officeDocument/2006/relationships/hyperlink" Target="mailto:alex.fowler@arcadis.com" TargetMode="External"/><Relationship Id="rId4347" Type="http://schemas.openxmlformats.org/officeDocument/2006/relationships/hyperlink" Target="pw://arcadis-uk-pw.bentley.com:Arcadis-UK-07/Documents/D%7b75b044e6-8b65-4f2f-a674-0c21a2cba300%7d" TargetMode="External"/><Relationship Id="rId4554" Type="http://schemas.openxmlformats.org/officeDocument/2006/relationships/hyperlink" Target="pw:\\arcadis-uk-pw.bentley.com:Arcadis-UK-07\Documents\Projects\1MC07-C3\Lower%20Boddington%20Ctg\UT\01%20-%20Docs\1MC07-ASC-UT-FRM-CS07_CL14-000037-ACBOS" TargetMode="External"/><Relationship Id="rId4761" Type="http://schemas.openxmlformats.org/officeDocument/2006/relationships/hyperlink" Target="mailto:mtce@cowi.com" TargetMode="External"/><Relationship Id="rId3156" Type="http://schemas.openxmlformats.org/officeDocument/2006/relationships/hyperlink" Target="pw:\\arcadis-uk-pw.bentley.com:Arcadis-UK-07\Documents\Projects\1MC06-C2\Doddershall%20Emb\EV\01%20-%20Docs\1MC06-CEK-EV-FRM-CS05-600005" TargetMode="External"/><Relationship Id="rId3363" Type="http://schemas.openxmlformats.org/officeDocument/2006/relationships/hyperlink" Target="pw:\\arcadis-uk-pw.bentley.com:Arcadis-UK-07\Documents\Projects\1MC06-C2\Stoke%20Mandeville%20South%20Emb\CV\01%20-%20Docs\1MC06-ASC-CV-FRM-CS03_CL17-000038-ACBOS" TargetMode="External"/><Relationship Id="rId4207" Type="http://schemas.openxmlformats.org/officeDocument/2006/relationships/hyperlink" Target="pw:\\arcadis-uk-pw.bentley.com:Arcadis-UK-07\Documents\Projects\1MC06-C2\Barton%20Hartshorn%20Emb\IM\01%20-%20Docs\1MC06-CEK-IM-DAT-CS06_CL21-600134" TargetMode="External"/><Relationship Id="rId4414" Type="http://schemas.openxmlformats.org/officeDocument/2006/relationships/hyperlink" Target="pw://arcadis-uk-pw.bentley.com:Arcadis-UK-07/Documents/D%7b61229f53-c9e7-4390-aeb4-c274da2c04f5%7d" TargetMode="External"/><Relationship Id="rId284" Type="http://schemas.openxmlformats.org/officeDocument/2006/relationships/hyperlink" Target="pw:\\arcadis-uk-pw.bentley.com:Arcadis-UK-07\Documents\Projects\1MC07-C3\Ladbroke%20Ctg\IM\01%20-%20Docs\1MC07-CEK-IM-DAT-CS07_CL24-600115" TargetMode="External"/><Relationship Id="rId491" Type="http://schemas.openxmlformats.org/officeDocument/2006/relationships/hyperlink" Target="pw:\\arcadis-uk-pw.bentley.com:Arcadis-UK-07\Documents\Projects\1MC07-C3\Greatworth%20South%20Ctg\IM\01%20-%20Docs\1MC07-CEK-IM-DAT-CS07_CL12-600137" TargetMode="External"/><Relationship Id="rId2172" Type="http://schemas.openxmlformats.org/officeDocument/2006/relationships/hyperlink" Target="pw:\\arcadis-uk-pw.bentley.com:Arcadis-UK-07\Documents\Projects\1MC06-C2\Woodlands%20Ctg\CV\01%20-%20Docs\1MC06-ASC-CV-FRM-CS05-000071-ACBOS" TargetMode="External"/><Relationship Id="rId3016" Type="http://schemas.openxmlformats.org/officeDocument/2006/relationships/hyperlink" Target="pw://arcadis-uk-pw.bentley.com:Arcadis-UK-07/Documents/D%7bde6a217a-b9b9-46ba-9c86-111cbab6a60e%7d" TargetMode="External"/><Relationship Id="rId3223" Type="http://schemas.openxmlformats.org/officeDocument/2006/relationships/hyperlink" Target="pw:\\arcadis-uk-pw.bentley.com:Arcadis-UK-07\Documents\Projects\1MC06-C2\Aylesbury%20Emb\DR\01%20-%20Docs\1MC06-ASC-DR-FRM-CS04_CL18-000015-ACBOS" TargetMode="External"/><Relationship Id="rId3570" Type="http://schemas.openxmlformats.org/officeDocument/2006/relationships/hyperlink" Target="pw:\\arcadis-uk-pw.bentley.com:Arcadis-UK-07\Documents\Projects\1MC06-C2\Aylesbury%20South%20Ctg\UT\01%20-%20Docs\1MC06-ASC-UT-FRM-CS04_CL18-000010-ACBOS" TargetMode="External"/><Relationship Id="rId4621" Type="http://schemas.openxmlformats.org/officeDocument/2006/relationships/hyperlink" Target="mailto:abhishekgowda.jk@arcadis.com" TargetMode="External"/><Relationship Id="rId144" Type="http://schemas.openxmlformats.org/officeDocument/2006/relationships/hyperlink" Target="mailto:chris.gilmour@fairhurst.co.uk" TargetMode="External"/><Relationship Id="rId3430" Type="http://schemas.openxmlformats.org/officeDocument/2006/relationships/hyperlink" Target="pw:\\arcadis-uk-pw.bentley.com:Arcadis-UK-07\Documents\Projects\1MC07-C3\Greatworth%20Green%20Tunnel\IM\01%20-%20Docs\1MC07-CEK-IM-DAT-CS07_CL25-600075" TargetMode="External"/><Relationship Id="rId5188" Type="http://schemas.openxmlformats.org/officeDocument/2006/relationships/hyperlink" Target="pw:\\arcadis-uk-pw.bentley.com:Arcadis-UK-07\Documents\Projects\1MC06-C2\Woodlands%20Ctg\DR\01%20-%20Docs\1MC06-ASC-DR-FRM-CS05-000007-ACBOS" TargetMode="External"/><Relationship Id="rId351" Type="http://schemas.openxmlformats.org/officeDocument/2006/relationships/hyperlink" Target="pw:\\arcadis-uk-pw.bentley.com:Arcadis-UK-07\Documents\Projects\1MC06-C2\Calvert%20Ctg\IM\01%20-%20Docs\1MC06-CEK-IM-DAT-CS06_CL09-600266" TargetMode="External"/><Relationship Id="rId2032" Type="http://schemas.openxmlformats.org/officeDocument/2006/relationships/hyperlink" Target="pw:\\arcadis-uk-pw.bentley.com:Arcadis-UK-07\Documents\Projects\1MC07-C3\Chipping%20Warden%20Green%20Tunnel\IM\01%20-%20Docs\1MC07-CEK-IM-DAT-CS07_CL13-600003" TargetMode="External"/><Relationship Id="rId2989" Type="http://schemas.openxmlformats.org/officeDocument/2006/relationships/hyperlink" Target="mailto:William.Whyte@arcadis.com" TargetMode="External"/><Relationship Id="rId211" Type="http://schemas.openxmlformats.org/officeDocument/2006/relationships/hyperlink" Target="pw:\\arcadis-uk-pw.bentley.com:Arcadis-UK-07\Documents\Projects\1MC07-C3\Oxford%20Canal%20North%20Emb\IM\01%20-%20Docs\1MC07-CEK-IM-DAT-CS07_CL23-600069" TargetMode="External"/><Relationship Id="rId1798" Type="http://schemas.openxmlformats.org/officeDocument/2006/relationships/hyperlink" Target="pw://arcadis-uk-pw.bentley.com:Arcadis-UK-07/Documents/D%7bf81e7c67-1400-419f-96eb-bf69e2e09782%7d" TargetMode="External"/><Relationship Id="rId2849" Type="http://schemas.openxmlformats.org/officeDocument/2006/relationships/hyperlink" Target="pw:\\arcadis-uk-pw.bentley.com:Arcadis-UK-07\Documents\Projects\1MC07-C3\Boddington%20Ctg\CV\01%20-%20Docs\1MC07-ASC-CV-FRM-CS07_CL14-000018-ACBOS" TargetMode="External"/><Relationship Id="rId5048" Type="http://schemas.openxmlformats.org/officeDocument/2006/relationships/hyperlink" Target="pw:\\arcadis-uk-pw.bentley.com:Arcadis-UK-07\Documents\Projects\1MC06-C2\Waddesdon%20South%20Ctg\UT\01%20-%20Docs\1MC06-ASC-UT-FRM-CS04_CL20-000072-ACBOS" TargetMode="External"/><Relationship Id="rId5255" Type="http://schemas.openxmlformats.org/officeDocument/2006/relationships/hyperlink" Target="mailto:louis.knight@setec.com" TargetMode="External"/><Relationship Id="rId1658" Type="http://schemas.openxmlformats.org/officeDocument/2006/relationships/hyperlink" Target="pw:\\arcadis-uk-pw.bentley.com:Arcadis-UK-07\Documents\Projects\1MC06-C2\Chetwode%20Ctg\HW\01%20-%20Docs\1MC06-ASC-HW-FRM-CS06_CL10-000026-ACBOS" TargetMode="External"/><Relationship Id="rId1865" Type="http://schemas.openxmlformats.org/officeDocument/2006/relationships/hyperlink" Target="pw://arcadis-uk-pw.bentley.com:Arcadis-UK-07/Documents/D%7bf1afef8b-446e-4fa4-877b-2321174cce29%7d" TargetMode="External"/><Relationship Id="rId2709" Type="http://schemas.openxmlformats.org/officeDocument/2006/relationships/hyperlink" Target="pw:\\arcadis-uk-pw.bentley.com:Arcadis-UK-07\Documents\Projects\1MC07-C3\Lower%20Thorpe%20Viaduct\EV\01%20-%20Docs\1MC07-ASC-EV-REP-CS07_CL26-000005" TargetMode="External"/><Relationship Id="rId4064" Type="http://schemas.openxmlformats.org/officeDocument/2006/relationships/hyperlink" Target="mailto:nischitha.m@arcadis.com" TargetMode="External"/><Relationship Id="rId4271" Type="http://schemas.openxmlformats.org/officeDocument/2006/relationships/hyperlink" Target="mailto:youssef.miri@setec.com" TargetMode="External"/><Relationship Id="rId5115" Type="http://schemas.openxmlformats.org/officeDocument/2006/relationships/hyperlink" Target="pw://arcadis-uk-pw.bentley.com:Arcadis-UK-07/Documents/D%7bc34739eb-3647-484e-84e0-69a17acdc5e3%7d" TargetMode="External"/><Relationship Id="rId5322" Type="http://schemas.openxmlformats.org/officeDocument/2006/relationships/hyperlink" Target="mailto:slim.trabelsi@setec.com" TargetMode="External"/><Relationship Id="rId1518" Type="http://schemas.openxmlformats.org/officeDocument/2006/relationships/hyperlink" Target="pw:\\arcadis-uk-pw.bentley.com:Arcadis-UK-07\Documents\Projects\1MC07-C3\Ladbroke%20Grove%20Emb\IM\01%20-%20Docs\1MC07-CEK-IM-DAT-CS07_CL24-600044" TargetMode="External"/><Relationship Id="rId2916" Type="http://schemas.openxmlformats.org/officeDocument/2006/relationships/hyperlink" Target="pw:\\arcadis-uk-pw.bentley.com:Arcadis-UK-07\Documents\Projects\1MC07-C3\Turweston%20Emb\EV\01%20-%20Docs\1MC07-ASC-EV-FRM-CS07_CL12-900018" TargetMode="External"/><Relationship Id="rId3080" Type="http://schemas.openxmlformats.org/officeDocument/2006/relationships/hyperlink" Target="mailto:maya.bowles@arcadis.com" TargetMode="External"/><Relationship Id="rId4131" Type="http://schemas.openxmlformats.org/officeDocument/2006/relationships/hyperlink" Target="mailto:alexandra.bonici@setec.com" TargetMode="External"/><Relationship Id="rId1725" Type="http://schemas.openxmlformats.org/officeDocument/2006/relationships/hyperlink" Target="pw://arcadis-uk-pw.bentley.com:Arcadis-UK-07/Documents/D%7b2846aa10-607a-4207-9d18-2d9edff7590d%7d" TargetMode="External"/><Relationship Id="rId1932" Type="http://schemas.openxmlformats.org/officeDocument/2006/relationships/hyperlink" Target="pw://arcadis-uk-pw.bentley.com:Arcadis-UK-07/Documents/D%7b5eb77586-bf23-42c9-a1e1-ac190386dd1b%7d" TargetMode="External"/><Relationship Id="rId17" Type="http://schemas.openxmlformats.org/officeDocument/2006/relationships/hyperlink" Target="pw://arcadis-uk-pw.bentley.com:Arcadis-UK-07/Documents/D%7bbbc76771-c252-4422-8262-2dbbd22d88a1%7d" TargetMode="External"/><Relationship Id="rId3897" Type="http://schemas.openxmlformats.org/officeDocument/2006/relationships/hyperlink" Target="pw:\\arcadis-uk-pw.bentley.com:Arcadis-UK-07\Documents\Projects\1MC06-C2\Quainton%20South%20Emb\IM\01%20-%20Docs\1MC06-CEK-IM-DAT-CS04_CL20-600226" TargetMode="External"/><Relationship Id="rId4948" Type="http://schemas.openxmlformats.org/officeDocument/2006/relationships/hyperlink" Target="pw:\\arcadis-uk-pw.bentley.com:Arcadis-UK-07\Documents\Projects\1MC06-C2\Barton%20to%20Mixbury%20Ctg\CV\01%20-%20Docs\1MC06-ASC-CV-FRM-CS06_CL21-000028-ACBOS" TargetMode="External"/><Relationship Id="rId2499" Type="http://schemas.openxmlformats.org/officeDocument/2006/relationships/hyperlink" Target="pw:\\arcadis-uk-pw.bentley.com:Arcadis-UK-07\Documents\Projects\1MC06-C2\Stoke%20Mandeville%20South%20Emb\DR\01%20-%20Docs\1MC06-ASC-DR-FRM-CS03_CL17-000066-ACBOS" TargetMode="External"/><Relationship Id="rId3757" Type="http://schemas.openxmlformats.org/officeDocument/2006/relationships/hyperlink" Target="pw:\\arcadis-uk-pw.bentley.com:Arcadis-UK-07\Documents\Projects\1MC07-C3\Greatworth%20North%20Emb\IM\01%20-%20Docs\1MC07-CEK-IM-DAT-CS07_CL12-600033" TargetMode="External"/><Relationship Id="rId3964" Type="http://schemas.openxmlformats.org/officeDocument/2006/relationships/hyperlink" Target="pw://arcadis-uk-pw.bentley.com:Arcadis-UK-07/Documents/D%7ba83aa89e-d2eb-48b7-bff5-e525bfd314c1%7d" TargetMode="External"/><Relationship Id="rId4808" Type="http://schemas.openxmlformats.org/officeDocument/2006/relationships/hyperlink" Target="pw:\\arcadis-uk-pw.bentley.com:Arcadis-UK-07\Documents\Projects\1MC07-C3\Ladbroke%20Ctg\CV\01%20-%20Docs\1MC07-ASC-CV-FRM-CS07_CL24-000066-ACBOS" TargetMode="External"/><Relationship Id="rId1" Type="http://schemas.openxmlformats.org/officeDocument/2006/relationships/hyperlink" Target="pw://arcadis-uk-pw.bentley.com:Arcadis-UK-07/Documents/D%7ba4c3deb6-fbd6-4804-8e68-5995eeaa3b6b%7d" TargetMode="External"/><Relationship Id="rId678" Type="http://schemas.openxmlformats.org/officeDocument/2006/relationships/hyperlink" Target="pw:\\arcadis-uk-pw.bentley.com:Arcadis-UK-07\Documents\Projects\1MC07-C3\Lower%20Radbourne%20North%20Vdt\EV\01%20-%20Docs\1MC07-ASC-EV-REP-CS07_CL23-000001" TargetMode="External"/><Relationship Id="rId885" Type="http://schemas.openxmlformats.org/officeDocument/2006/relationships/hyperlink" Target="mailto:anil.gupta@arcadis.com" TargetMode="External"/><Relationship Id="rId2359" Type="http://schemas.openxmlformats.org/officeDocument/2006/relationships/hyperlink" Target="pw:\\arcadis-uk-pw.bentley.com:Arcadis-UK-07\Documents\Projects\1MC06-C2\Chetwode%20Emb\DR\01%20-%20Docs\1MC06-ASC-DR-FRM-CS06_CL10-000077-ACBOS" TargetMode="External"/><Relationship Id="rId2566" Type="http://schemas.openxmlformats.org/officeDocument/2006/relationships/hyperlink" Target="pw:\\arcadis-uk-pw.bentley.com:Arcadis-UK-07\Documents\Projects\1MC07-C3\Chipping%20Warden%20Green%20Tunnel\IM\01%20-%20Docs\1MC07-CEK-IM-DAT-CS07_CL13-600032" TargetMode="External"/><Relationship Id="rId2773" Type="http://schemas.openxmlformats.org/officeDocument/2006/relationships/hyperlink" Target="pw:\\arcadis-uk-pw.bentley.com:Arcadis-UK-07\Documents\Projects\1MC07-C3\Highfurlong%20Brook%20Emb\CV\01%20-%20Docs\1MC07-ASC-CV-FRM-CS07_CL14-000112-ACBOS" TargetMode="External"/><Relationship Id="rId2980" Type="http://schemas.openxmlformats.org/officeDocument/2006/relationships/hyperlink" Target="pw://arcadis-uk-pw.bentley.com:Arcadis-UK-07/Documents/D%7bc2bd4083-db67-44c6-a4b4-bb1261d426fd%7d" TargetMode="External"/><Relationship Id="rId3617" Type="http://schemas.openxmlformats.org/officeDocument/2006/relationships/hyperlink" Target="pw:\\arcadis-uk-pw.bentley.com:Arcadis-UK-07\Documents\Projects\1MC07-C3\Chipping%20Warden%20Green%20Tunnel\CV\01%20-%20Docs\1MC07-ASC-CV-FRM-CS07_CL13-000018-ACBOS" TargetMode="External"/><Relationship Id="rId3824" Type="http://schemas.openxmlformats.org/officeDocument/2006/relationships/hyperlink" Target="mailto:guillaume.hervoches@setec.com" TargetMode="External"/><Relationship Id="rId538" Type="http://schemas.openxmlformats.org/officeDocument/2006/relationships/hyperlink" Target="pw:\\arcadis-uk-pw.bentley.com:Arcadis-UK-07\Documents\Projects\1MC06-C2\Twyford%20Ctg\DR\01%20-%20Docs\1MC06-ASC-DR-FRM-CS06_CL10-000021-ACBOS" TargetMode="External"/><Relationship Id="rId745" Type="http://schemas.openxmlformats.org/officeDocument/2006/relationships/hyperlink" Target="mailto:sithrubi.t@arcadis.com" TargetMode="External"/><Relationship Id="rId952" Type="http://schemas.openxmlformats.org/officeDocument/2006/relationships/hyperlink" Target="pw:\\arcadis-uk-pw.bentley.com:Arcadis-UK-07\Documents\Projects\1MC06-C2\Waddesdon%20South%20Ctg\HW\01%20-%20Docs\1MC06-ASC-HW-FRM-CS04_CL20-000094-ACBOS" TargetMode="External"/><Relationship Id="rId1168" Type="http://schemas.openxmlformats.org/officeDocument/2006/relationships/hyperlink" Target="pw://arcadis-uk-pw.bentley.com:Arcadis-UK-07/Documents/D%7b95d6ff4c-dfe7-4ffb-b2b1-0506a01e8206%7d" TargetMode="External"/><Relationship Id="rId1375" Type="http://schemas.openxmlformats.org/officeDocument/2006/relationships/hyperlink" Target="mailto:muhammed.afsal@arcadis.com" TargetMode="External"/><Relationship Id="rId1582" Type="http://schemas.openxmlformats.org/officeDocument/2006/relationships/hyperlink" Target="pw://arcadis-uk-pw.bentley.com:Arcadis-UK-07/Documents/D%7b207eb60f-b460-4fba-91a2-4dab4de91c92%7d" TargetMode="External"/><Relationship Id="rId2219" Type="http://schemas.openxmlformats.org/officeDocument/2006/relationships/hyperlink" Target="pw:\\arcadis-uk-pw.bentley.com:Arcadis-UK-07\Documents\Projects\1MC06-C2\Mixbury%20Ctg\IM\01%20-%20Docs\1MC06-CEK-IM-DAT-CS06_CL22-600150" TargetMode="External"/><Relationship Id="rId2426" Type="http://schemas.openxmlformats.org/officeDocument/2006/relationships/hyperlink" Target="pw:\\arcadis-uk-pw.bentley.com:Arcadis-UK-07\Documents\Projects\1MC06-C2\Small%20Dean%20Vdt\UT\01%20-%20Docs\1MC06-ASC-UT-FRM-CS03_CL06-000040-ACBOS" TargetMode="External"/><Relationship Id="rId2633" Type="http://schemas.openxmlformats.org/officeDocument/2006/relationships/hyperlink" Target="mailto:Shambhulinga.M@arcadis.com" TargetMode="External"/><Relationship Id="rId81" Type="http://schemas.openxmlformats.org/officeDocument/2006/relationships/hyperlink" Target="pw:\\arcadis-uk-pw.bentley.com:Arcadis-UK-07\Documents\Projects\1MC07-C3\Oxford%20Canal%20Vdt\IM\01%20-%20Docs\1MC07-CEK-IM-DAT-CS07_CL23-600047" TargetMode="External"/><Relationship Id="rId605" Type="http://schemas.openxmlformats.org/officeDocument/2006/relationships/hyperlink" Target="pw://arcadis-uk-pw.bentley.com:Arcadis-UK-07/Documents/Projects/1MC06-C2/Wendover&amp;space;Dean&amp;space;North&amp;space;Emb/CV/01&amp;space;-&amp;space;Docs/1MC06-CEK-CV-FRM-CS03_CL05-000068" TargetMode="External"/><Relationship Id="rId812" Type="http://schemas.openxmlformats.org/officeDocument/2006/relationships/hyperlink" Target="mailto:orlando.sangalang@arcadis.com" TargetMode="External"/><Relationship Id="rId1028" Type="http://schemas.openxmlformats.org/officeDocument/2006/relationships/hyperlink" Target="mailto:juilee.lokhande@arcadis.com" TargetMode="External"/><Relationship Id="rId1235" Type="http://schemas.openxmlformats.org/officeDocument/2006/relationships/hyperlink" Target="mailto:eloise.mainstone@arcadis.com" TargetMode="External"/><Relationship Id="rId1442" Type="http://schemas.openxmlformats.org/officeDocument/2006/relationships/hyperlink" Target="pw://arcadis-uk-pw.bentley.com:Arcadis-UK-07/Documents/D%7b15131a8f-74b2-4fe9-bb2f-ebe9310e011d%7d" TargetMode="External"/><Relationship Id="rId2840" Type="http://schemas.openxmlformats.org/officeDocument/2006/relationships/hyperlink" Target="mailto:youssef.miri@setec.com" TargetMode="External"/><Relationship Id="rId4598" Type="http://schemas.openxmlformats.org/officeDocument/2006/relationships/hyperlink" Target="pw:\\arcadis-uk-pw.bentley.com:Arcadis-UK-07\Documents\Projects\1MC06-C2\Godington%20West%20Emb\CV\01%20-%20Docs\1MC06-ASC-CV-FRM-CS06_CL10-900023" TargetMode="External"/><Relationship Id="rId1302" Type="http://schemas.openxmlformats.org/officeDocument/2006/relationships/hyperlink" Target="pw:\\arcadis-uk-pw.bentley.com:Arcadis-UK-07\Documents\Projects\1MC06-C2\Bicester%20Road%20Emb\CV\01%20-%20Docs\1MC06-ASC-CV-FRM-CS04_CL20-000077-ACBOS" TargetMode="External"/><Relationship Id="rId2700" Type="http://schemas.openxmlformats.org/officeDocument/2006/relationships/hyperlink" Target="mailto:gladys.kouekam-nassi@setec.com" TargetMode="External"/><Relationship Id="rId4458" Type="http://schemas.openxmlformats.org/officeDocument/2006/relationships/hyperlink" Target="mailto:William.Whyte@arcadis.com" TargetMode="External"/><Relationship Id="rId3267" Type="http://schemas.openxmlformats.org/officeDocument/2006/relationships/hyperlink" Target="mailto:srinatha.ka@arcadis.com" TargetMode="External"/><Relationship Id="rId4665" Type="http://schemas.openxmlformats.org/officeDocument/2006/relationships/hyperlink" Target="mailto:William.Whyte@arcadis.com" TargetMode="External"/><Relationship Id="rId4872" Type="http://schemas.openxmlformats.org/officeDocument/2006/relationships/hyperlink" Target="pw://arcadis-uk-pw.bentley.com:Arcadis-UK-07/Documents/D%7b43075423-71b6-47ae-8e71-f4e7e64c45c0%7d" TargetMode="External"/><Relationship Id="rId188" Type="http://schemas.openxmlformats.org/officeDocument/2006/relationships/hyperlink" Target="mailto:zakaria.khabouze@setec.com" TargetMode="External"/><Relationship Id="rId395" Type="http://schemas.openxmlformats.org/officeDocument/2006/relationships/hyperlink" Target="pw://arcadis-uk-pw.bentley.com:Arcadis-UK-07/Documents/D%7bc5a6a6cf-a9b6-4a36-99d8-bb664bd9fc5b%7d" TargetMode="External"/><Relationship Id="rId2076" Type="http://schemas.openxmlformats.org/officeDocument/2006/relationships/hyperlink" Target="pw://arcadis-uk-pw.bentley.com:Arcadis-UK-07/Documents/D%7b18c65c6b-7ef3-4ed1-87df-d1ce7a8c0cf1%7d" TargetMode="External"/><Relationship Id="rId3474" Type="http://schemas.openxmlformats.org/officeDocument/2006/relationships/hyperlink" Target="mailto:thamer.saihi@setec.com" TargetMode="External"/><Relationship Id="rId3681" Type="http://schemas.openxmlformats.org/officeDocument/2006/relationships/hyperlink" Target="mailto:thomas.goimard@setec.com" TargetMode="External"/><Relationship Id="rId4318" Type="http://schemas.openxmlformats.org/officeDocument/2006/relationships/hyperlink" Target="mailto:srinatha.ka@arcadis.com" TargetMode="External"/><Relationship Id="rId4525" Type="http://schemas.openxmlformats.org/officeDocument/2006/relationships/hyperlink" Target="pw:\\arcadis-uk-pw.bentley.com:Arcadis-UK-07\Documents\Projects\1MC06-C2\Bicester%20Road%20Emb\CV\01%20-%20Docs\1MC06-ASC-CV-FRM-CS04_CL20-000083-ACBOS" TargetMode="External"/><Relationship Id="rId4732" Type="http://schemas.openxmlformats.org/officeDocument/2006/relationships/hyperlink" Target="pw:\\arcadis-uk-pw.bentley.com:Arcadis-UK-07\Documents\Projects\1MC06-C2\Quainton%20Ctg\IM\01%20-%20Docs\1MC06-CEK-IM-DAT-CS05-600268" TargetMode="External"/><Relationship Id="rId2283" Type="http://schemas.openxmlformats.org/officeDocument/2006/relationships/hyperlink" Target="pw://arcadis-uk-pw.bentley.com:Arcadis-UK-07/Documents/D%7bdd731565-16ba-434c-a921-a720c7cceb0a%7d" TargetMode="External"/><Relationship Id="rId2490" Type="http://schemas.openxmlformats.org/officeDocument/2006/relationships/hyperlink" Target="mailto:guillaume.hervoches@setec.com" TargetMode="External"/><Relationship Id="rId3127" Type="http://schemas.openxmlformats.org/officeDocument/2006/relationships/hyperlink" Target="pw:\\arcadis-uk-pw.bentley.com:Arcadis-UK-07\Documents\Projects\1MC07-C3\Lower%20Boddington%20Ctg\IM\01%20-%20Docs\1MC07-CEK-IM-DAT-CS07_CL14-600128" TargetMode="External"/><Relationship Id="rId3334" Type="http://schemas.openxmlformats.org/officeDocument/2006/relationships/hyperlink" Target="mailto:shreyas.alagundi@arcadis.com" TargetMode="External"/><Relationship Id="rId3541" Type="http://schemas.openxmlformats.org/officeDocument/2006/relationships/hyperlink" Target="mailto:mxhn@cowi.com" TargetMode="External"/><Relationship Id="rId255" Type="http://schemas.openxmlformats.org/officeDocument/2006/relationships/hyperlink" Target="pw:\\arcadis-uk-pw.bentley.com:Arcadis-UK-07\Documents\Projects\1MC07-C3\Lower%20Radbourne%20North%20Vdt\CV\01%20-%20Docs\1MC07-ASC-CV-FRM-CS07_CL23-000075-ACBOS" TargetMode="External"/><Relationship Id="rId462" Type="http://schemas.openxmlformats.org/officeDocument/2006/relationships/hyperlink" Target="pw://arcadis-uk-pw.bentley.com:Arcadis-UK-07/Documents/D%7b4764aea9-bf13-437b-ad63-61bd17e10e08%7d" TargetMode="External"/><Relationship Id="rId1092" Type="http://schemas.openxmlformats.org/officeDocument/2006/relationships/hyperlink" Target="pw://arcadis-uk-pw.bentley.com:Arcadis-UK-07/Documents/D%7bde88ba2f-d04c-44e7-827c-ade0092e1ecb%7d" TargetMode="External"/><Relationship Id="rId2143" Type="http://schemas.openxmlformats.org/officeDocument/2006/relationships/hyperlink" Target="pw:\\arcadis-uk-pw.bentley.com:Arcadis-UK-07\Documents\Projects\1MC06-C2\Twyford%20Emb\IM\01%20-%20Docs\1MC06-CEK-IM-DAT-CS06_CL09-600310" TargetMode="External"/><Relationship Id="rId2350" Type="http://schemas.openxmlformats.org/officeDocument/2006/relationships/hyperlink" Target="pw://arcadis-uk-pw.bentley.com:Arcadis-UK-07/Documents/D%7b44df2669-9001-4ca2-a5f9-5720656a532c%7d" TargetMode="External"/><Relationship Id="rId3401" Type="http://schemas.openxmlformats.org/officeDocument/2006/relationships/hyperlink" Target="pw:\\arcadis-uk-pw.bentley.com:Arcadis-UK-07\Documents\Projects\1MC06-C2\Chetwode%20Emb\BR\01%20-%20Docs\1MC06-ASC-BR-FRM-CS06_CL10-900004" TargetMode="External"/><Relationship Id="rId5299" Type="http://schemas.openxmlformats.org/officeDocument/2006/relationships/hyperlink" Target="pw:\\arcadis-uk-pw.bentley.com:Arcadis-UK-07\Documents\Projects\1MC06-C2\Barton%20to%20Mixbury%20Ctg\CV\01%20-%20Docs\1MC06-ASC-CV-FRM-CS06_CL21-000030-ACBOS" TargetMode="External"/><Relationship Id="rId115" Type="http://schemas.openxmlformats.org/officeDocument/2006/relationships/hyperlink" Target="mailto:chris.gilmour@fairhurst.co.uk" TargetMode="External"/><Relationship Id="rId322" Type="http://schemas.openxmlformats.org/officeDocument/2006/relationships/hyperlink" Target="pw:\\arcadis-uk-pw.bentley.com:Arcadis-UK-07\Documents\Projects\1MC06-C2\Calvert%20Ctg\IM\01%20-%20Docs\1MC06-CEK-IM-DAT-CS06_CL09-600262" TargetMode="External"/><Relationship Id="rId2003" Type="http://schemas.openxmlformats.org/officeDocument/2006/relationships/hyperlink" Target="pw:\\arcadis-uk-pw.bentley.com:Arcadis-UK-07\Documents\Projects\1MC06-C2\Quainton%20South%20Emb\IM\01%20-%20Docs\1MC06-CEK-IM-DAT-CS04_CL20-600226" TargetMode="External"/><Relationship Id="rId2210" Type="http://schemas.openxmlformats.org/officeDocument/2006/relationships/hyperlink" Target="pw:\\arcadis-uk-pw.bentley.com:Arcadis-UK-07\Documents\Projects\1MC06-C2\Mixbury%20Ctg\EV\01%20-%20Docs\1MC06-ASC-EV-FRM-CS06_CL22-900005" TargetMode="External"/><Relationship Id="rId5159" Type="http://schemas.openxmlformats.org/officeDocument/2006/relationships/hyperlink" Target="mailto:maya.bowles@arcadis.com" TargetMode="External"/><Relationship Id="rId4175" Type="http://schemas.openxmlformats.org/officeDocument/2006/relationships/hyperlink" Target="pw:\\arcadis-uk-pw.bentley.com:Arcadis-UK-07\Documents\Projects\1MC07-C3\Greatworth%20South%20Ctg\CV\01%20-%20Docs\1MC07-ASC-CV-FRM-CS07_CL12-900009" TargetMode="External"/><Relationship Id="rId4382" Type="http://schemas.openxmlformats.org/officeDocument/2006/relationships/hyperlink" Target="pw://arcadis-uk-pw.bentley.com:Arcadis-UK-07/Documents/D%7b6bf5df73-fdc2-4b2e-9ef7-c817a872f266%7d" TargetMode="External"/><Relationship Id="rId5019" Type="http://schemas.openxmlformats.org/officeDocument/2006/relationships/hyperlink" Target="pw:\\arcadis-uk-pw.bentley.com:Arcadis-UK-07\Documents\Projects\1MC07-C3\Greatworth%20Green%20Tunnel\IM\01%20-%20Docs\1MC07-CEK-IM-DAT-CS07_CL25-600048" TargetMode="External"/><Relationship Id="rId5226" Type="http://schemas.openxmlformats.org/officeDocument/2006/relationships/hyperlink" Target="pw:\\arcadis-uk-pw.bentley.com:Arcadis-UK-07\Documents\Projects\1MC06-C2\Barton%20to%20Mixbury%20Ctg\EV\01%20-%20Docs\1MC06-ASC-EV-FRM-CS06_CL21-900016" TargetMode="External"/><Relationship Id="rId1769" Type="http://schemas.openxmlformats.org/officeDocument/2006/relationships/hyperlink" Target="pw:\\arcadis-uk-pw.bentley.com:Arcadis-UK-07\Documents\Projects\1MC07-C3\Greatworth%20Green%20Tunnel\IM\01%20-%20Docs\1MC07-CEK-IM-DAT-CS07_CL25-600001" TargetMode="External"/><Relationship Id="rId1976" Type="http://schemas.openxmlformats.org/officeDocument/2006/relationships/hyperlink" Target="pw:\\arcadis-uk-pw.bentley.com:Arcadis-UK-07\Documents\Projects\1MC07-C3\Ladbroke%20Grove%20Emb\IM\01%20-%20Docs\1MC07-CEK-IM-DAT-CS07_CL24-600044" TargetMode="External"/><Relationship Id="rId3191" Type="http://schemas.openxmlformats.org/officeDocument/2006/relationships/hyperlink" Target="pw://arcadis-uk-pw.bentley.com:Arcadis-UK-07/Documents/D%7bf21bddf4-5f51-40c0-8973-262530e32911%7d" TargetMode="External"/><Relationship Id="rId4035" Type="http://schemas.openxmlformats.org/officeDocument/2006/relationships/hyperlink" Target="pw://arcadis-uk-pw.bentley.com:Arcadis-UK-07/Documents/Projects/1MC06-C2/Godington&amp;space;West&amp;space;Emb/EV/01&amp;space;-&amp;space;Docs/1MC06-ASC-EV-FRM-CS06_CL10-900033" TargetMode="External"/><Relationship Id="rId4242" Type="http://schemas.openxmlformats.org/officeDocument/2006/relationships/hyperlink" Target="pw://arcadis-uk-pw.bentley.com:Arcadis-UK-07/Documents/D%7b9fd8a267-e492-4ef1-bb66-907e5b67ac4c%7d" TargetMode="External"/><Relationship Id="rId1629" Type="http://schemas.openxmlformats.org/officeDocument/2006/relationships/hyperlink" Target="pw:\\arcadis-uk-pw.bentley.com:Arcadis-UK-07\Documents\Projects\1MC06-C2\Cowley%20Emb%20Group\IM\01%20-%20Docs\1MC06-CEK-IM-DAT-CS06_CL10-600156" TargetMode="External"/><Relationship Id="rId1836" Type="http://schemas.openxmlformats.org/officeDocument/2006/relationships/hyperlink" Target="pw:\\arcadis-uk-pw.bentley.com:Arcadis-UK-07\Documents\Projects\1MC07-C3\Greatworth%20North%20Emb\CV\01%20-%20Docs\1MC07-ASC-CV-FRM-CS07_CL12-000041-ACBOS" TargetMode="External"/><Relationship Id="rId1903" Type="http://schemas.openxmlformats.org/officeDocument/2006/relationships/hyperlink" Target="mailto:mohit.kamboj@arcadis.com" TargetMode="External"/><Relationship Id="rId3051" Type="http://schemas.openxmlformats.org/officeDocument/2006/relationships/hyperlink" Target="pw:\\arcadis-uk-pw.bentley.com:Arcadis-UK-07\Documents\Projects\1MC07-C3\Brackley%20South%20Ctg\DR\01%20-%20Docs\1MC07-ASC-DR-FRM-CS07_CL12-000075-ACBOS" TargetMode="External"/><Relationship Id="rId4102" Type="http://schemas.openxmlformats.org/officeDocument/2006/relationships/hyperlink" Target="pw:\\arcadis-uk-pw.bentley.com:Arcadis-UK-07\Documents\Projects\1MC06-C2\Chetwode%20Ctg\IM\01%20-%20Docs\1MC06-CEK-IM-DAT-CS06_CL10-600167" TargetMode="External"/><Relationship Id="rId3868" Type="http://schemas.openxmlformats.org/officeDocument/2006/relationships/hyperlink" Target="pw:\\arcadis-uk-pw.bentley.com:Arcadis-UK-07\Documents\Projects\1MC06-C2\Doddershall%20Emb\DR\01%20-%20Docs\1MC06-ASC-DR-FRM-CS06_CL09-000002-ACBOS" TargetMode="External"/><Relationship Id="rId4919" Type="http://schemas.openxmlformats.org/officeDocument/2006/relationships/hyperlink" Target="mailto:abdurrahman.ibrahim@arcadis.com" TargetMode="External"/><Relationship Id="rId789" Type="http://schemas.openxmlformats.org/officeDocument/2006/relationships/hyperlink" Target="pw:\\arcadis-uk-pw.bentley.com:Arcadis-UK-07\Documents\Projects\1MC06-C2\Bicester%20Road%20Emb\UT\01%20-%20Docs\1MC06-ASC-UT-FRM-CS04_CL20-000037-ACBOS" TargetMode="External"/><Relationship Id="rId996" Type="http://schemas.openxmlformats.org/officeDocument/2006/relationships/hyperlink" Target="pw:\\arcadis-uk-pw.bentley.com:Arcadis-UK-07\Documents\Projects\1MC06-C2\Barton%20to%20Mixbury%20Ctg\IM\01%20-%20Docs\1MC06-CEK-IM-DAT-CS06_CL21-600024" TargetMode="External"/><Relationship Id="rId2677" Type="http://schemas.openxmlformats.org/officeDocument/2006/relationships/hyperlink" Target="pw://arcadis-uk-pw.bentley.com:Arcadis-UK-07/Documents/D%7be5e08bd4-f5b7-4dac-b666-d90cdab22501%7d" TargetMode="External"/><Relationship Id="rId2884" Type="http://schemas.openxmlformats.org/officeDocument/2006/relationships/hyperlink" Target="pw:\\arcadis-uk-pw.bentley.com:Arcadis-UK-07\Documents\Projects\1MC06-C2\Aylesbury%20North%20Ctg\UT\01%20-%20Docs\1MC06-ASC-UT-FRM-CS04_CL18-000056-ACBOS" TargetMode="External"/><Relationship Id="rId3728" Type="http://schemas.openxmlformats.org/officeDocument/2006/relationships/hyperlink" Target="pw:\\arcadis-uk-pw.bentley.com:Arcadis-UK-07\Documents\Projects\1MC07-C3\Brackley%20South%20Ctg\IM\01%20-%20Docs\1MC07-CEK-IM-DAT-CS07_CL12-600247" TargetMode="External"/><Relationship Id="rId5083" Type="http://schemas.openxmlformats.org/officeDocument/2006/relationships/hyperlink" Target="pw://arcadis-uk-pw.bentley.com:Arcadis-UK-07/Documents/D%7b05a55b63-763c-4c6d-8697-9d5d0b31fb6c%7d" TargetMode="External"/><Relationship Id="rId5290" Type="http://schemas.openxmlformats.org/officeDocument/2006/relationships/hyperlink" Target="pw:\\arcadis-uk-pw.bentley.com:Arcadis-UK-07\Documents\Projects\1MC07-C3\Chipping%20Warden%20Green%20Tunnel\IM\01%20-%20Docs\1MC07-CEK-IM-DAT-CS07_CL13-600020" TargetMode="External"/><Relationship Id="rId649" Type="http://schemas.openxmlformats.org/officeDocument/2006/relationships/hyperlink" Target="mailto:Conor.Egan@wsp.com" TargetMode="External"/><Relationship Id="rId856" Type="http://schemas.openxmlformats.org/officeDocument/2006/relationships/hyperlink" Target="mailto:Conor.Egan@wsp.com" TargetMode="External"/><Relationship Id="rId1279" Type="http://schemas.openxmlformats.org/officeDocument/2006/relationships/hyperlink" Target="pw://arcadis-uk-pw.bentley.com:Arcadis-UK-07/Documents/D%7b02b612ef-c86d-42a4-b1b0-f5953554ed54%7d" TargetMode="External"/><Relationship Id="rId1486" Type="http://schemas.openxmlformats.org/officeDocument/2006/relationships/hyperlink" Target="pw:\\arcadis-uk-pw.bentley.com:Arcadis-UK-07\Documents\Projects\1MC07-C3\Greatworth%20North%20Ctg\IM\01%20-%20Docs\1MC07-CEK-IM-DAT-CS07_CL12-600288" TargetMode="External"/><Relationship Id="rId2537" Type="http://schemas.openxmlformats.org/officeDocument/2006/relationships/hyperlink" Target="pw://arcadis-uk-pw.bentley.com:Arcadis-UK-07/Documents/D%7b3555515b-6e05-4e10-a09d-195e6701f33d%7d" TargetMode="External"/><Relationship Id="rId3935" Type="http://schemas.openxmlformats.org/officeDocument/2006/relationships/hyperlink" Target="mailto:guillaume.hervoches@setec.com" TargetMode="External"/><Relationship Id="rId5150" Type="http://schemas.openxmlformats.org/officeDocument/2006/relationships/hyperlink" Target="pw:\\arcadis-uk-pw.bentley.com:Arcadis-UK-07\Documents\Projects\1MC07-C3\Brackley%20South%20Ctg\IM\01%20-%20Docs\1MC07-CEK-IM-DAT-CS07_CL12-600171" TargetMode="External"/><Relationship Id="rId509" Type="http://schemas.openxmlformats.org/officeDocument/2006/relationships/hyperlink" Target="pw:\\arcadis-uk-pw.bentley.com:Arcadis-UK-07\Documents\Projects\1MC06-C2\Wendover%20Green%20Tunnel\UT\01%20-%20Docs\1MC06-ASC-UT-FRM-CS03_CL06-000020-ACBOS" TargetMode="External"/><Relationship Id="rId1139" Type="http://schemas.openxmlformats.org/officeDocument/2006/relationships/hyperlink" Target="pw://arcadis-uk-pw.bentley.com:Arcadis-UK-07/Documents/D%7b27aadbc0-6512-49e9-97d9-ce6d317a0471%7d" TargetMode="External"/><Relationship Id="rId1346" Type="http://schemas.openxmlformats.org/officeDocument/2006/relationships/hyperlink" Target="pw://arcadis-uk-pw.bentley.com:Arcadis-UK-07/Documents/D%7bf134fdb2-ce87-4daf-86b9-db586fe57ad4%7d" TargetMode="External"/><Relationship Id="rId1693" Type="http://schemas.openxmlformats.org/officeDocument/2006/relationships/hyperlink" Target="mailto:ted.cook@arcadis.com" TargetMode="External"/><Relationship Id="rId2744" Type="http://schemas.openxmlformats.org/officeDocument/2006/relationships/hyperlink" Target="pw://arcadis-uk-pw.bentley.com:Arcadis-UK-07/Documents/D%7bd2adcf4f-e82a-4e6d-be9b-f56255f317ba%7d" TargetMode="External"/><Relationship Id="rId2951" Type="http://schemas.openxmlformats.org/officeDocument/2006/relationships/hyperlink" Target="pw://arcadis-uk-pw.bentley.com:Arcadis-UK-07/Documents/D%7ba51b6ddc-66ce-4fc5-87b3-28380afceb18%7d" TargetMode="External"/><Relationship Id="rId5010" Type="http://schemas.openxmlformats.org/officeDocument/2006/relationships/hyperlink" Target="pw:\\arcadis-uk-pw.bentley.com:Arcadis-UK-07\Documents\Projects\1MC06-C2\Calvert%20Ctg\IM\01%20-%20Docs\1MC06-CEK-IM-DAT-CS06_CL09-600209" TargetMode="External"/><Relationship Id="rId716" Type="http://schemas.openxmlformats.org/officeDocument/2006/relationships/hyperlink" Target="pw:\\arcadis-uk-pw.bentley.com:Arcadis-UK-07\Documents\Projects\1MC06-C2\Small%20Dean%20South%20Emb\UT\01%20-%20Docs\1MC06-ASC-UT-FRM-CS03_CL05-000024-ACBOS" TargetMode="External"/><Relationship Id="rId923" Type="http://schemas.openxmlformats.org/officeDocument/2006/relationships/hyperlink" Target="mailto:jamie.gill@arcadis.com" TargetMode="External"/><Relationship Id="rId1553" Type="http://schemas.openxmlformats.org/officeDocument/2006/relationships/hyperlink" Target="pw://arcadis-uk-pw.bentley.com:Arcadis-UK-07/Documents/D%7bf77f892b-6434-46c8-9e2f-457701206980%7d" TargetMode="External"/><Relationship Id="rId1760" Type="http://schemas.openxmlformats.org/officeDocument/2006/relationships/hyperlink" Target="mailto:Amrutha.CharuvilVivekananda@arcadis.com" TargetMode="External"/><Relationship Id="rId2604" Type="http://schemas.openxmlformats.org/officeDocument/2006/relationships/hyperlink" Target="pw:\\arcadis-uk-pw.bentley.com:Arcadis-UK-07\Documents\Projects\1MC07-C3\Ladbroke%20Ctg\IM\01%20-%20Docs\1MC07-CEK-IM-DAT-CS07_CL24-600062" TargetMode="External"/><Relationship Id="rId2811" Type="http://schemas.openxmlformats.org/officeDocument/2006/relationships/hyperlink" Target="pw:\\arcadis-uk-pw.bentley.com:Arcadis-UK-07\Documents\Projects\1MC07-C3\Ladbroke%20Grove%20Ctg\IM\01%20-%20Docs\1MC07-CEK-IM-DAT-CS07_CL23-600168" TargetMode="External"/><Relationship Id="rId52" Type="http://schemas.openxmlformats.org/officeDocument/2006/relationships/hyperlink" Target="mailto:YashwanthKumar.S.Somashekar@arcadis.com" TargetMode="External"/><Relationship Id="rId1206" Type="http://schemas.openxmlformats.org/officeDocument/2006/relationships/hyperlink" Target="mailto:shahed.mortazavi@arcadis.com" TargetMode="External"/><Relationship Id="rId1413" Type="http://schemas.openxmlformats.org/officeDocument/2006/relationships/hyperlink" Target="mailto:mohit.kamboj@arcadis.com" TargetMode="External"/><Relationship Id="rId1620" Type="http://schemas.openxmlformats.org/officeDocument/2006/relationships/hyperlink" Target="pw:\\arcadis-uk-pw.bentley.com:Arcadis-UK-07\Documents\Projects\1MC06-C2\Twyford%20Ctg\EV\01%20-%20Docs\1MC06-ASC-EV-FRM-CS06_CL10-900006" TargetMode="External"/><Relationship Id="rId4569" Type="http://schemas.openxmlformats.org/officeDocument/2006/relationships/hyperlink" Target="pw://arcadis-uk-pw.bentley.com:Arcadis-UK-07/Documents/D%7bf0f5573d-0615-4823-ba4d-a3cb05131377%7d" TargetMode="External"/><Relationship Id="rId4776" Type="http://schemas.openxmlformats.org/officeDocument/2006/relationships/hyperlink" Target="pw:\\arcadis-uk-pw.bentley.com:Arcadis-UK-07\Documents\Projects\1MC06-C2\Calvert%20Ctg\GT\01%20-%20Docs\1MC06-ASC-GT-FRM-CS06_CL09-000003-ACBOS" TargetMode="External"/><Relationship Id="rId4983" Type="http://schemas.openxmlformats.org/officeDocument/2006/relationships/hyperlink" Target="pw:\\arcadis-uk-pw.bentley.com:Arcadis-UK-07\Documents\Projects\1MC07-C3\Greatworth%20North%20Ctg\UT\01%20-%20Docs\1MC07-CEK-IM-DAT-CS07_CL12-600051" TargetMode="External"/><Relationship Id="rId3378" Type="http://schemas.openxmlformats.org/officeDocument/2006/relationships/hyperlink" Target="mailto:andreea.tilici@arcadis.com" TargetMode="External"/><Relationship Id="rId3585" Type="http://schemas.openxmlformats.org/officeDocument/2006/relationships/hyperlink" Target="pw:\\arcadis-uk-pw.bentley.com:Arcadis-UK-07\Documents\Projects\1MC06-C2\Calvert%20Ctg\IM\01%20-%20Docs\1MC06-CEK-IM-DAT-CS06_CL09-600336" TargetMode="External"/><Relationship Id="rId3792" Type="http://schemas.openxmlformats.org/officeDocument/2006/relationships/hyperlink" Target="pw:\\arcadis-uk-pw.bentley.com:Arcadis-UK-07\Documents\Projects\1MC07-C3\Greatworth%20North%20Ctg\HW\01%20-%20Docs\1MC07-ASC-HW-FRM-CS07_CL12-000029-ACBOS" TargetMode="External"/><Relationship Id="rId4429" Type="http://schemas.openxmlformats.org/officeDocument/2006/relationships/hyperlink" Target="pw://arcadis-uk-pw.bentley.com:Arcadis-UK-07/Documents/Projects/1MC06-C2/Calvert&amp;space;Infrastructure&amp;space;MDG/HW/01&amp;space;-&amp;space;Docs/1MC06-ASC-HW-FRM-CS06_CL09-000107-ACBOS" TargetMode="External"/><Relationship Id="rId4636" Type="http://schemas.openxmlformats.org/officeDocument/2006/relationships/hyperlink" Target="pw://arcadis-uk-pw.bentley.com:Arcadis-UK-07/Documents/D%7b5658dddd-4b4b-4563-96d1-8da2b6918d01%7d" TargetMode="External"/><Relationship Id="rId4843" Type="http://schemas.openxmlformats.org/officeDocument/2006/relationships/hyperlink" Target="pw:\\arcadis-uk-pw.bentley.com:Arcadis-UK-07\Documents\Projects\1MC06-C2\Grendon%20Underwood%20Emb\IM\01%20-%20Docs\1MC06-CEK-IM-DAT-CS05-600308" TargetMode="External"/><Relationship Id="rId299" Type="http://schemas.openxmlformats.org/officeDocument/2006/relationships/hyperlink" Target="pw://arcadis-uk-pw.bentley.com:Arcadis-UK-07/Documents/D%7b08348a7e-01bc-4486-9fc9-f54b552d7651%7d" TargetMode="External"/><Relationship Id="rId2187" Type="http://schemas.openxmlformats.org/officeDocument/2006/relationships/hyperlink" Target="pw:\\arcadis-uk-pw.bentley.com:Arcadis-UK-07\Documents\Projects\1MC06-C2\Woodlands%20Ctg\IM\01%20-%20Docs\1MC06-CEK-IM-DAT-CS05-600292" TargetMode="External"/><Relationship Id="rId2394" Type="http://schemas.openxmlformats.org/officeDocument/2006/relationships/hyperlink" Target="pw:\\arcadis-uk-pw.bentley.com:Arcadis-UK-07\Documents\Projects\1MC06-C2\Calvert%20Ctg\IM\01%20-%20Docs\1MC06-CEK-IM-DAT-CS06_CL09-600286" TargetMode="External"/><Relationship Id="rId3238" Type="http://schemas.openxmlformats.org/officeDocument/2006/relationships/hyperlink" Target="mailto:ebrahim.jeewa@arcadis.com" TargetMode="External"/><Relationship Id="rId3445" Type="http://schemas.openxmlformats.org/officeDocument/2006/relationships/hyperlink" Target="pw:\\arcadis-uk-pw.bentley.com:Arcadis-UK-07\Documents\Projects\1MC06-C2\Calvert%20Ctg\IM\01%20-%20Docs\1MC06-CEK-IM-DAT-CS06_CL09-600110" TargetMode="External"/><Relationship Id="rId3652" Type="http://schemas.openxmlformats.org/officeDocument/2006/relationships/hyperlink" Target="pw:\\arcadis-uk-pw.bentley.com:Arcadis-UK-07\Documents\Projects\1MC06-C2\Chetwode%20Ctg\DR\01%20-%20Docs\1MC06-ASC-DR-FRM-CS06_CL21-000009-ACBOS" TargetMode="External"/><Relationship Id="rId4703" Type="http://schemas.openxmlformats.org/officeDocument/2006/relationships/hyperlink" Target="pw:\\arcadis-uk-pw.bentley.com:Arcadis-UK-07\Documents\Projects\1MC07-C3\Ladbroke%20Ctg\HW\01%20-%20Docs\1MC07-ASC-HW-FRM-CS07_CL24-000027-ACBOS" TargetMode="External"/><Relationship Id="rId159" Type="http://schemas.openxmlformats.org/officeDocument/2006/relationships/hyperlink" Target="https://nam02.safelinks.protection.outlook.com/?url=https%3A%2F%2Fconnect-projectwisewac.bentley.com%2Fpwlink%3Fdatasource%3DBentley.PW--arcadis-uk-pw.bentley.com~3AArcadis-UK-07%26objectId%3Db96489ed-a27e-4568-aa95-c8174f8068de%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nGOKoa0JQ1HIxv0jKO5PlHKw2BHA9lLi47zSDomRE7I%3D&amp;reserved=0" TargetMode="External"/><Relationship Id="rId366" Type="http://schemas.openxmlformats.org/officeDocument/2006/relationships/hyperlink" Target="mailto:gladys.kouekam-nassi@setec.com" TargetMode="External"/><Relationship Id="rId573" Type="http://schemas.openxmlformats.org/officeDocument/2006/relationships/hyperlink" Target="pw:\\arcadis-uk-pw.bentley.com:Arcadis-UK-07\Documents\Projects\1MC07-C3\Greatworth%20South%20Emb\EV\01%20-%20Docs\1MC07-ASC-EV-FRM-CS07_CL12-900016" TargetMode="External"/><Relationship Id="rId780" Type="http://schemas.openxmlformats.org/officeDocument/2006/relationships/hyperlink" Target="pw://arcadis-uk-pw.bentley.com:Arcadis-UK-07/Documents/D%7bf134fdb2-ce87-4daf-86b9-db586fe57ad4%7d" TargetMode="External"/><Relationship Id="rId2047" Type="http://schemas.openxmlformats.org/officeDocument/2006/relationships/hyperlink" Target="pw://arcadis-uk-pw.bentley.com:Arcadis-UK-07/Documents/D%7bd768caf6-f8c6-4677-9de5-fb43afdb2550%7d" TargetMode="External"/><Relationship Id="rId2254" Type="http://schemas.openxmlformats.org/officeDocument/2006/relationships/hyperlink" Target="pw:\\arcadis-uk-pw.bentley.com:Arcadis-UK-07\Documents\Projects\1MC06-C2\Doddershall%20Emb\CV\01%20-%20Docs\1MC06-ASC-CV-FRM-CS05-000095-ACBOS" TargetMode="External"/><Relationship Id="rId2461" Type="http://schemas.openxmlformats.org/officeDocument/2006/relationships/hyperlink" Target="pw://arcadis-uk-pw.bentley.com:Arcadis-UK-07/Documents/D%7bdbf8f466-2649-43f8-8a6c-0730e4abcf9f%7d" TargetMode="External"/><Relationship Id="rId3305" Type="http://schemas.openxmlformats.org/officeDocument/2006/relationships/hyperlink" Target="pw://arcadis-uk-pw.bentley.com:Arcadis-UK-07/Documents/Projects/1MC06-C2/Aylesbury&amp;space;South&amp;space;Ctg/CV/01&amp;space;-&amp;space;Docs/1MC06-CEK-CV-FRM-CS04_CL18-000001" TargetMode="External"/><Relationship Id="rId3512" Type="http://schemas.openxmlformats.org/officeDocument/2006/relationships/hyperlink" Target="mailto:jeet.mehta@arcadis.com" TargetMode="External"/><Relationship Id="rId4910" Type="http://schemas.openxmlformats.org/officeDocument/2006/relationships/hyperlink" Target="mailto:gopika.b@arcadis.com" TargetMode="External"/><Relationship Id="rId226" Type="http://schemas.openxmlformats.org/officeDocument/2006/relationships/hyperlink" Target="pw://arcadis-uk-pw.bentley.com:Arcadis-UK-07/Documents/D%7b3f3ea8fd-d9eb-4e5a-abad-44fc45aeeced%7d" TargetMode="External"/><Relationship Id="rId433" Type="http://schemas.openxmlformats.org/officeDocument/2006/relationships/hyperlink" Target="pw://arcadis-uk-pw.bentley.com:Arcadis-UK-07/Documents/D%7bc362f006-c1d4-44a7-8041-40f3a6a64d7b%7d" TargetMode="External"/><Relationship Id="rId1063" Type="http://schemas.openxmlformats.org/officeDocument/2006/relationships/hyperlink" Target="pw:\\arcadis-uk-pw.bentley.com:Arcadis-UK-07\Documents\Projects\1MC07-C3\Boddington%20Ctg\CV\01%20-%20Docs\1MC07-ASC-CV-FRM-CS07_CL14-000005-ACBOS" TargetMode="External"/><Relationship Id="rId1270" Type="http://schemas.openxmlformats.org/officeDocument/2006/relationships/hyperlink" Target="pw://arcadis-uk-pw.bentley.com:Arcadis-UK-07/Documents/Projects/1MC06-C2/Calvert&amp;space;Ctg/HW/01&amp;space;-&amp;space;Docs/1MC06-ASC-HW-FRM-CS06_CL09-000026-ACBOS" TargetMode="External"/><Relationship Id="rId2114" Type="http://schemas.openxmlformats.org/officeDocument/2006/relationships/hyperlink" Target="pw:\\arcadis-uk-pw.bentley.com:Arcadis-UK-07\Documents\Projects\1MC06-C2\Twyford%20Emb\EV\01%20-%20Docs\1MC06-ASC-EV-FRM-CS06_CL09-900021" TargetMode="External"/><Relationship Id="rId640" Type="http://schemas.openxmlformats.org/officeDocument/2006/relationships/hyperlink" Target="pw:\\arcadis-uk-pw.bentley.com:Arcadis-UK-07\Documents\Projects\1MC07-C3\Greatworth%20South%20Ctg\EV\01%20-%20Docs\1MC07-ASC-EV-FRM-CS07_CL12-900001" TargetMode="External"/><Relationship Id="rId2321" Type="http://schemas.openxmlformats.org/officeDocument/2006/relationships/hyperlink" Target="mailto:philip.clarke@arcadis.com" TargetMode="External"/><Relationship Id="rId4079" Type="http://schemas.openxmlformats.org/officeDocument/2006/relationships/hyperlink" Target="mailto:muhammed.afsal@arcadis.com" TargetMode="External"/><Relationship Id="rId4286" Type="http://schemas.openxmlformats.org/officeDocument/2006/relationships/hyperlink" Target="pw:\\arcadis-uk-pw.bentley.com:Arcadis-UK-07\Documents\Projects\1MC07-C3\Greatworth%20North%20Ctg\EV\01%20-%20Docs\1MC07-ASC-EV-REP-CS07_CL12-000004" TargetMode="External"/><Relationship Id="rId500" Type="http://schemas.openxmlformats.org/officeDocument/2006/relationships/hyperlink" Target="pw://arcadis-uk-pw.bentley.com:Arcadis-UK-07/Documents/D%7b77c44954-6010-48fc-9ba1-9b080d3ea8f0%7d" TargetMode="External"/><Relationship Id="rId1130" Type="http://schemas.openxmlformats.org/officeDocument/2006/relationships/hyperlink" Target="pw:\\arcadis-uk-pw.bentley.com:Arcadis-UK-07\Documents\Projects\1MC07-C3\Greatworth%20Green%20Tunnel\IM\01%20-%20Docs\1MC07-CEK-IM-DAT-CS07_CL25-600001" TargetMode="External"/><Relationship Id="rId4493" Type="http://schemas.openxmlformats.org/officeDocument/2006/relationships/hyperlink" Target="pw:\\arcadis-uk-pw.bentley.com:Arcadis-UK-07\Documents\Projects\1MC06-C2\Calvert%20Ctg\EV\01%20-%20Docs\1MC06-CEK-EV-FRM-CS06_CL09-600012" TargetMode="External"/><Relationship Id="rId5337" Type="http://schemas.openxmlformats.org/officeDocument/2006/relationships/hyperlink" Target="pw:\\arcadis-uk-pw.bentley.com:Arcadis-UK-07\Documents\Projects\1MC07-C3\Boddington%20Ctg\IM\01%20-%20Docs\1MC07-CEK-IM-DAT-CS07_CL14-600026" TargetMode="External"/><Relationship Id="rId1947" Type="http://schemas.openxmlformats.org/officeDocument/2006/relationships/hyperlink" Target="pw://arcadis-uk-pw.bentley.com:Arcadis-UK-07/Documents/Projects/1MC07-C3/Lower&amp;space;Boddington&amp;space;Emb/CV/01&amp;space;-&amp;space;Docs/1MC07-ASC-CV-FRM-CS07_CL14-000119-ACBOS" TargetMode="External"/><Relationship Id="rId3095" Type="http://schemas.openxmlformats.org/officeDocument/2006/relationships/hyperlink" Target="pw:\\arcadis-uk-pw.bentley.com:Arcadis-UK-07\Documents\Projects\1MC07-C3\Chipping%20Warden%20Green%20Tunnel\CV\01%20-%20Docs\1MC07-ASC-CV-FRM-CS07_CL13-000141%20-%20ACBOS" TargetMode="External"/><Relationship Id="rId4146" Type="http://schemas.openxmlformats.org/officeDocument/2006/relationships/hyperlink" Target="pw:\\arcadis-uk-pw.bentley.com:Arcadis-UK-07\Documents\Projects\1MC06-C2\Chetwode%20Ctg\CV\01%20-%20Docs\1MC06-ASC-CV-FRM-CS06_CL10-900011" TargetMode="External"/><Relationship Id="rId4353" Type="http://schemas.openxmlformats.org/officeDocument/2006/relationships/hyperlink" Target="mailto:immanuel.philipose@arcadis.com" TargetMode="External"/><Relationship Id="rId4560" Type="http://schemas.openxmlformats.org/officeDocument/2006/relationships/hyperlink" Target="pw:\\arcadis-uk-pw.bentley.com:Arcadis-UK-07\Documents\Projects\1MC07-C3\Greatworth%20Green%20Tunnel\IM\01%20-%20Docs\1MC07-CEK-IM-DAT-CS07_CL25-600074" TargetMode="External"/><Relationship Id="rId1807" Type="http://schemas.openxmlformats.org/officeDocument/2006/relationships/hyperlink" Target="pw://arcadis-uk-pw.bentley.com:Arcadis-UK-07/Documents/D%7b0b59a77f-6209-403b-b0f0-59d0317344ca%7d" TargetMode="External"/><Relationship Id="rId3162" Type="http://schemas.openxmlformats.org/officeDocument/2006/relationships/hyperlink" Target="pw:\\arcadis-uk-pw.bentley.com:Arcadis-UK-07\Documents\Projects\1MC06-C2\Doddershall%20Emb\IM\01%20-%20Docs\1MC06-CEK-IM-DAT-CS05-600219" TargetMode="External"/><Relationship Id="rId4006" Type="http://schemas.openxmlformats.org/officeDocument/2006/relationships/hyperlink" Target="mailto:gopika.b@arcadis.com" TargetMode="External"/><Relationship Id="rId4213" Type="http://schemas.openxmlformats.org/officeDocument/2006/relationships/hyperlink" Target="pw:\\arcadis-uk-pw.bentley.com:Arcadis-UK-07\Documents\Projects\1MC06-C2\Barton%20to%20Mixbury%20Ctg\IM\01%20-%20Docs\1MC06-CEK-IM-DAT-CS06_CL21-600138" TargetMode="External"/><Relationship Id="rId4420" Type="http://schemas.openxmlformats.org/officeDocument/2006/relationships/hyperlink" Target="mailto:ebrahim.jeewa@arcadis.com" TargetMode="External"/><Relationship Id="rId290" Type="http://schemas.openxmlformats.org/officeDocument/2006/relationships/hyperlink" Target="pw:\\arcadis-uk-pw.bentley.com:Arcadis-UK-07\Documents\Projects\1MC06-C2\Calvert%20Ctg\DR\01%20-%20Docs\1MC06-ASC-DR-FRM-CS06_CL09-000035-ACBOS" TargetMode="External"/><Relationship Id="rId3022" Type="http://schemas.openxmlformats.org/officeDocument/2006/relationships/hyperlink" Target="pw://arcadis-uk-pw.bentley.com:Arcadis-UK-07/Documents/D%7b8d0b8300-ec3f-4982-a6f2-6e0f7de8662a%7d" TargetMode="External"/><Relationship Id="rId150" Type="http://schemas.openxmlformats.org/officeDocument/2006/relationships/hyperlink" Target="pw:\\arcadis-uk-pw.bentley.com:Arcadis-UK-07\Documents\Projects\1MC06-C2\Thame%20Valley%20Vdt\IM\01%20-%20Docs\1MC06-CEK-IM-DAT-CS04_CL19-600088" TargetMode="External"/><Relationship Id="rId3979" Type="http://schemas.openxmlformats.org/officeDocument/2006/relationships/hyperlink" Target="pw:\\arcadis-uk-pw.bentley.com:Arcadis-UK-07\Documents\Projects\1MC06-C2\Godington%20East%20Emb\IM\01%20-%20Docs\1MC06-CEK-IM-DAT-CS06_CL10-600098" TargetMode="External"/><Relationship Id="rId5194" Type="http://schemas.openxmlformats.org/officeDocument/2006/relationships/hyperlink" Target="pw:\\arcadis-uk-pw.bentley.com:Arcadis-UK-07\Documents\Projects\1MC06-C2\Wendover%20Green%20Tunnel\HW\01%20-%20Docs\1MC06-ASC-HW-FRM-CS03_CL17-000002-ACBOS" TargetMode="External"/><Relationship Id="rId2788" Type="http://schemas.openxmlformats.org/officeDocument/2006/relationships/hyperlink" Target="pw:\\arcadis-uk-pw.bentley.com:Arcadis-UK-07\Documents\Projects\1MC06-C2\Aylesbury%20Emb\IM\01%20-%20Docs\1MC06-CEK-IM-DAT-CS04_CL18-600155" TargetMode="External"/><Relationship Id="rId2995" Type="http://schemas.openxmlformats.org/officeDocument/2006/relationships/hyperlink" Target="mailto:apoorva.patil@arcadis.com" TargetMode="External"/><Relationship Id="rId3839" Type="http://schemas.openxmlformats.org/officeDocument/2006/relationships/hyperlink" Target="pw:\\arcadis-uk-pw.bentley.com:Arcadis-UK-07\Documents\Projects\1MC06-C2\Westbury%20Emb\IM\01%20-%20Docs\1MC06-CEK-IM-DAT-CS06_CL22-600229" TargetMode="External"/><Relationship Id="rId5054" Type="http://schemas.openxmlformats.org/officeDocument/2006/relationships/hyperlink" Target="pw:\\arcadis-uk-pw.bentley.com:Arcadis-UK-07\Documents\Projects\1MC06-C2\Small%20Dean%20South%20Emb\IM\01%20-%20Docs\1MC06-CEK-IM-DAT-CS03_CL05-600036" TargetMode="External"/><Relationship Id="rId967" Type="http://schemas.openxmlformats.org/officeDocument/2006/relationships/hyperlink" Target="pw:\\arcadis-uk-pw.bentley.com:Arcadis-UK-07\Documents\Projects\1MC07-C3\Boddington%20Ctg\IM\01%20-%20Docs\1MC07-CEK-IM-DAT-CS07_CL14-600182" TargetMode="External"/><Relationship Id="rId1597" Type="http://schemas.openxmlformats.org/officeDocument/2006/relationships/hyperlink" Target="mailto:Conor.Egan@wsp.com" TargetMode="External"/><Relationship Id="rId2648" Type="http://schemas.openxmlformats.org/officeDocument/2006/relationships/hyperlink" Target="pw:\\arcadis-uk-pw.bentley.com:Arcadis-UK-07\Documents\Projects\1MC06-C2\Stoke%20Mandeville%20South%20Emb\HW\01%20-%20Docs\1MC06-ASC-HW-FRM-CS03_CL17-000022-ACBOS" TargetMode="External"/><Relationship Id="rId2855" Type="http://schemas.openxmlformats.org/officeDocument/2006/relationships/hyperlink" Target="mailto:sushmitha.shettigar@arcadis.com" TargetMode="External"/><Relationship Id="rId3906" Type="http://schemas.openxmlformats.org/officeDocument/2006/relationships/hyperlink" Target="https://pwlink.bentley.com/link?ds=arcadis-uk-pw.bentley.com~3AArcadis-UK-07&amp;doc=7d0e20291fae41e98ff2d5d0ce8e76db&amp;wa=7672f74c6d6c4972939616dce2e4867c&amp;p=e3f7388f5b164382a7b167b8398b51fa&amp;app=pwe" TargetMode="External"/><Relationship Id="rId5261" Type="http://schemas.openxmlformats.org/officeDocument/2006/relationships/hyperlink" Target="mailto:louis.knight@setec.com" TargetMode="External"/><Relationship Id="rId96" Type="http://schemas.openxmlformats.org/officeDocument/2006/relationships/hyperlink" Target="pw://arcadis-uk-pw.bentley.com:Arcadis-UK-07/Documents/D%7b5cd0b0b3-47ee-4f06-8104-8b748c1e5372%7d" TargetMode="External"/><Relationship Id="rId827" Type="http://schemas.openxmlformats.org/officeDocument/2006/relationships/hyperlink" Target="mailto:gladys.kouekam-nassi@setec.com" TargetMode="External"/><Relationship Id="rId1457" Type="http://schemas.openxmlformats.org/officeDocument/2006/relationships/hyperlink" Target="pw:\\arcadis-uk-pw.bentley.com:Arcadis-UK-07\Documents\Projects\1MC06-C2\Bicester%20Road%20Emb\CV\01%20-%20Docs\1MC06-ASC-CV-FRM-CS04_CL20-000073-ACBOS" TargetMode="External"/><Relationship Id="rId1664" Type="http://schemas.openxmlformats.org/officeDocument/2006/relationships/hyperlink" Target="mailto:zakaria.khabouze@setec.com" TargetMode="External"/><Relationship Id="rId1871" Type="http://schemas.openxmlformats.org/officeDocument/2006/relationships/hyperlink" Target="mailto:vijayakrishna.lade@arcadis.com" TargetMode="External"/><Relationship Id="rId2508" Type="http://schemas.openxmlformats.org/officeDocument/2006/relationships/hyperlink" Target="pw:\\arcadis-uk-pw.bentley.com:Arcadis-UK-07\Documents\Projects\1MC07-C3\Southam%20Ctg\UT\01%20-%20Docs\1MC07-ASC-UT-FRM-CS07_CL24-000037-ACBOS" TargetMode="External"/><Relationship Id="rId2715" Type="http://schemas.openxmlformats.org/officeDocument/2006/relationships/hyperlink" Target="pw:\\arcadis-uk-pw.bentley.com:Arcadis-UK-07\Documents\Projects\1MC07-C3\Lower%20Thorpe%20Viaduct\IM\01%20-%20Docs\1MC07-CEK-IM-DAT-CS07_CL26-600132" TargetMode="External"/><Relationship Id="rId2922" Type="http://schemas.openxmlformats.org/officeDocument/2006/relationships/hyperlink" Target="pw:\\arcadis-uk-pw.bentley.com:Arcadis-UK-07\Documents\Projects\1MC07-C3\Helmdon%20Emb\EV\01%20-%20Docs\1MC07-ASC-EV-FRM-CS07_CL12-900024" TargetMode="External"/><Relationship Id="rId4070" Type="http://schemas.openxmlformats.org/officeDocument/2006/relationships/hyperlink" Target="pw:\\arcadis-uk-pw.bentley.com:Arcadis-UK-07\Documents\Projects\1MC07-C3\Chipping%20Warden%20Green%20Tunnel\HW\01%20-%20Docs\1MC07-ASC-HW-FRM-CS07_CL13-000003-ACBOS" TargetMode="External"/><Relationship Id="rId5121" Type="http://schemas.openxmlformats.org/officeDocument/2006/relationships/hyperlink" Target="pw://arcadis-uk-pw.bentley.com:Arcadis-UK-07/Documents/D%7b1b8cffbf-dee0-4577-a016-804ff1b12260%7d" TargetMode="External"/><Relationship Id="rId1317" Type="http://schemas.openxmlformats.org/officeDocument/2006/relationships/hyperlink" Target="pw:\\arcadis-uk-pw.bentley.com:Arcadis-UK-07\Documents\Projects\1MC06-C2\Twyford%20Ctg\IM\01%20-%20Docs\1MC06-CEK-IM-DAT-CS06_CL10-600133" TargetMode="External"/><Relationship Id="rId1524" Type="http://schemas.openxmlformats.org/officeDocument/2006/relationships/hyperlink" Target="pw://arcadis-uk-pw.bentley.com:Arcadis-UK-07/Documents/D%7b1e26441d-4d90-4a66-96bd-c049ba3cc16a%7d" TargetMode="External"/><Relationship Id="rId1731" Type="http://schemas.openxmlformats.org/officeDocument/2006/relationships/hyperlink" Target="pw:\\arcadis-uk-pw.bentley.com:Arcadis-UK-07\Documents\Projects\1MC06-C2\South%20Heath%20Ctg\IM\01%20-%20Docs\1MC06-CEK-IM-DAT-CS03_CL05-600019" TargetMode="External"/><Relationship Id="rId4887" Type="http://schemas.openxmlformats.org/officeDocument/2006/relationships/hyperlink" Target="pw://arcadis-uk-pw.bentley.com:Arcadis-UK-07/Documents/D%7b170cf689-07b3-4ef6-84bc-e662172c1120%7d" TargetMode="External"/><Relationship Id="rId23" Type="http://schemas.openxmlformats.org/officeDocument/2006/relationships/hyperlink" Target="pw://arcadis-uk-pw.bentley.com:Arcadis-UK-07/Documents/D%7b248a023a-8313-4e3e-a609-c449854673a2%7d" TargetMode="External"/><Relationship Id="rId3489" Type="http://schemas.openxmlformats.org/officeDocument/2006/relationships/hyperlink" Target="pw:\\arcadis-uk-pw.bentley.com:Arcadis-UK-07\Documents\Projects\1MC06-C2\Calvert%20Ctg\IM\01%20-%20Docs\1MC06-CEK-IM-DAT-CS06_CL09-600332" TargetMode="External"/><Relationship Id="rId3696" Type="http://schemas.openxmlformats.org/officeDocument/2006/relationships/hyperlink" Target="pw:\\arcadis-uk-pw.bentley.com:Arcadis-UK-07\Documents\Projects\1MC07-C3\Brackley%20South%20Ctg\EV\01%20-%20Docs\1MC07-ASC-EV-FRM-CS07_CL12-900055" TargetMode="External"/><Relationship Id="rId4747" Type="http://schemas.openxmlformats.org/officeDocument/2006/relationships/hyperlink" Target="pw:\\arcadis-uk-pw.bentley.com:Arcadis-UK-07\Documents\Projects\1MC06-C2\Turweston%20Ctg\IM\01%20-%20Docs\1MC06-CEK-IM-DAT-CS06_CL22-600219" TargetMode="External"/><Relationship Id="rId2298" Type="http://schemas.openxmlformats.org/officeDocument/2006/relationships/hyperlink" Target="pw://arcadis-uk-pw.bentley.com:Arcadis-UK-07/Documents/D%7b0a4545db-02d8-4e55-a688-0b6ae49e4a25%7d" TargetMode="External"/><Relationship Id="rId3349" Type="http://schemas.openxmlformats.org/officeDocument/2006/relationships/hyperlink" Target="https://connect-projectwisewac.bentley.com/pwlink?datasource=Bentley.PW--arcadis-uk-pw.bentley.com~3AArcadis-UK-07&amp;objectId=28b529be-3742-4fd4-8c0e-ca12b9b45936&amp;objectType=doc&amp;workAreaId=7672f74c-6d6c-4972-9396-16dce2e4867c&amp;projectId=e3f7388f-5b16-4382-a7b1-67b8398b51fa&amp;app=pwe" TargetMode="External"/><Relationship Id="rId3556" Type="http://schemas.openxmlformats.org/officeDocument/2006/relationships/hyperlink" Target="https://connect-projectwisewac.bentley.com/pwlink?datasource=Bentley.PW--arcadis-uk-pw.bentley.com~3AArcadis-UK-07&amp;objectId=109f1f00-1605-4f8e-a06c-f9866f7d4eab&amp;objectType=doc&amp;workAreaId=6ab164b0-c2bd-447a-a601-fda32e138674&amp;projectId=f22a64a1-1359-489b-80fe-82820c4196bb&amp;app=pwe" TargetMode="External"/><Relationship Id="rId4954" Type="http://schemas.openxmlformats.org/officeDocument/2006/relationships/hyperlink" Target="pw://arcadis-uk-pw.bentley.com:Arcadis-UK-07/Documents/D%7b7aa5b483-9443-4ef1-9295-6e25b89a5945%7d" TargetMode="External"/><Relationship Id="rId477" Type="http://schemas.openxmlformats.org/officeDocument/2006/relationships/hyperlink" Target="mailto:guillaume.hervoches@setec.com" TargetMode="External"/><Relationship Id="rId684" Type="http://schemas.openxmlformats.org/officeDocument/2006/relationships/hyperlink" Target="pw:\\arcadis-uk-pw.bentley.com:Arcadis-UK-07\Documents\Projects\1MC07-C3\Oxford%20Canal%20North%20Emb\IM\01%20-%20Docs\1MC07-CEK-IM-DAT-CS07_CL23-600091" TargetMode="External"/><Relationship Id="rId2158" Type="http://schemas.openxmlformats.org/officeDocument/2006/relationships/hyperlink" Target="pw:\\arcadis-uk-pw.bentley.com:Arcadis-UK-07\Documents\Projects\1MC06-C2\Calvert%20Ctg\IM\01%20-%20Docs\1MC06-CEK-IM-DAT-CS06_CL09-600294" TargetMode="External"/><Relationship Id="rId2365" Type="http://schemas.openxmlformats.org/officeDocument/2006/relationships/hyperlink" Target="pw:\\arcadis-uk-pw.bentley.com:Arcadis-UK-07\Documents\Projects\1MC06-C2\Twyford%20Emb\EV\01%20-%20Docs\1MC06-ASC-EV-FRM-CS06_CL09-900003" TargetMode="External"/><Relationship Id="rId3209" Type="http://schemas.openxmlformats.org/officeDocument/2006/relationships/hyperlink" Target="pw:\\arcadis-uk-pw.bentley.com:Arcadis-UK-07\Documents\Projects\1MC06-C2\Calvert%20Ctg\IM\01%20-%20Docs\1MC06-CEK-IM-DAT-CS06_CL09-600340" TargetMode="External"/><Relationship Id="rId3763" Type="http://schemas.openxmlformats.org/officeDocument/2006/relationships/hyperlink" Target="mailto:Joel.Martin@arcadis.com" TargetMode="External"/><Relationship Id="rId3970" Type="http://schemas.openxmlformats.org/officeDocument/2006/relationships/hyperlink" Target="pw:\\arcadis-uk-pw.bentley.com:Arcadis-UK-07\Documents\Projects\1MC06-C2\Quainton%20South%20Emb\CV\01%20-%20Docs\1MC06-ASC-CV-FRM-CS04_CL20-000087-ACBOS" TargetMode="External"/><Relationship Id="rId4607" Type="http://schemas.openxmlformats.org/officeDocument/2006/relationships/hyperlink" Target="mailto:guillaume.hervoches@setec.com" TargetMode="External"/><Relationship Id="rId4814" Type="http://schemas.openxmlformats.org/officeDocument/2006/relationships/hyperlink" Target="pw://arcadis-uk-pw.bentley.com:Arcadis-UK-07/Documents/D%7b3da69706-06a6-42ae-86c1-8e2debf8aec2%7d" TargetMode="External"/><Relationship Id="rId337" Type="http://schemas.openxmlformats.org/officeDocument/2006/relationships/hyperlink" Target="pw:\\arcadis-uk-pw.bentley.com:Arcadis-UK-07\Documents\Projects\1MC07-C3\Ladbroke%20Grove%20Emb\IM\01%20-%20Docs\1MC07-CEK-IM-DAT-CS07_CL24-600051" TargetMode="External"/><Relationship Id="rId891" Type="http://schemas.openxmlformats.org/officeDocument/2006/relationships/hyperlink" Target="pw:\\arcadis-uk-pw.bentley.com:Arcadis-UK-07\Documents\Projects\1MC06-C2\Wendover%20North%20Ctg\IM\01%20-%20Docs\1MC06-CEK-IM-DAT-CS03_CL17-600040" TargetMode="External"/><Relationship Id="rId2018" Type="http://schemas.openxmlformats.org/officeDocument/2006/relationships/hyperlink" Target="mailto:youssef.miri@setec.com" TargetMode="External"/><Relationship Id="rId2572" Type="http://schemas.openxmlformats.org/officeDocument/2006/relationships/hyperlink" Target="pw:\\arcadis-uk-pw.bentley.com:Arcadis-UK-07\Documents\Projects\1MC07-C3\Thorpe%20Mandeville%20Emb\IM\01%20-%20Docs\1MC07-CEK-IM-DAT-CS07_CL25-600011" TargetMode="External"/><Relationship Id="rId3416" Type="http://schemas.openxmlformats.org/officeDocument/2006/relationships/hyperlink" Target="pw:\\arcadis-uk-pw.bentley.com:Arcadis-UK-07\Documents\Projects\1MC06-C2\Calvert%20Infrastructure%20MDG\CV\01%20-%20Docs\1MC06-ASC-CV-FRM-CS06_CL09-000055-ACBOS" TargetMode="External"/><Relationship Id="rId3623" Type="http://schemas.openxmlformats.org/officeDocument/2006/relationships/hyperlink" Target="pw:\\arcadis-uk-pw.bentley.com:Arcadis-UK-07\Documents\Projects\1MC07-C3\Chipping%20Warden%20Green%20Tunnel\IM\01%20-%20Docs\1MC07-CEK-IM-DAT-CS07_CL13-600009" TargetMode="External"/><Relationship Id="rId3830" Type="http://schemas.openxmlformats.org/officeDocument/2006/relationships/hyperlink" Target="pw:\\arcadis-uk-pw.bentley.com:Arcadis-UK-07\Documents\Projects\1MC06-C2\Barton%20to%20Mixbury%20Ctg\BR\01%20-%20Docs\1MC06-ASC-BR-FRM-CS06_CL21-900003" TargetMode="External"/><Relationship Id="rId544" Type="http://schemas.openxmlformats.org/officeDocument/2006/relationships/hyperlink" Target="pw:\\arcadis-uk-pw.bentley.com:Arcadis-UK-07\Documents\Projects\1MC06-C2\Oxford%20Road%20Emb\IM\01%20-%20Docs\1MC06-CEK-IM-DAT-CS04_CL19-600032" TargetMode="External"/><Relationship Id="rId751" Type="http://schemas.openxmlformats.org/officeDocument/2006/relationships/hyperlink" Target="pw://arcadis-uk-pw.bentley.com:Arcadis-UK-07/Documents/D%7bb4b1e2af-6be4-45b7-a7dc-00cea81352da%7d" TargetMode="External"/><Relationship Id="rId1174" Type="http://schemas.openxmlformats.org/officeDocument/2006/relationships/hyperlink" Target="mailto:PraveenReddy.Yaruva@arcadis.com" TargetMode="External"/><Relationship Id="rId1381" Type="http://schemas.openxmlformats.org/officeDocument/2006/relationships/hyperlink" Target="mailto:youssef.miri@setec.com" TargetMode="External"/><Relationship Id="rId2225" Type="http://schemas.openxmlformats.org/officeDocument/2006/relationships/hyperlink" Target="pw:\\arcadis-uk-pw.bentley.com:Arcadis-UK-07\Documents\Projects\1MC06-C2\Westbury%20Emb\IM\01%20-%20Docs\1MC06-CEK-IM-DAT-CS06_CL22-600144" TargetMode="External"/><Relationship Id="rId2432" Type="http://schemas.openxmlformats.org/officeDocument/2006/relationships/hyperlink" Target="mailto:maya.bowles@arcadis.com" TargetMode="External"/><Relationship Id="rId404" Type="http://schemas.openxmlformats.org/officeDocument/2006/relationships/hyperlink" Target="pw://arcadis-uk-pw.bentley.com:Arcadis-UK-07/Documents/D%7b07dcf690-2588-49dd-bb8f-42777b22361e%7d" TargetMode="External"/><Relationship Id="rId611" Type="http://schemas.openxmlformats.org/officeDocument/2006/relationships/hyperlink" Target="mailto:trno@cowi.com" TargetMode="External"/><Relationship Id="rId1034" Type="http://schemas.openxmlformats.org/officeDocument/2006/relationships/hyperlink" Target="pw:\\arcadis-uk-pw.bentley.com:Arcadis-UK-07\Documents\Projects\1MC06-C2\Chetwode%20Ctg\HW\01%20-%20Docs\1MC06-ASC-HW-FRM-CS06_CL10-900022-ACBOS" TargetMode="External"/><Relationship Id="rId1241" Type="http://schemas.openxmlformats.org/officeDocument/2006/relationships/hyperlink" Target="pw:\\arcadis-uk-pw.bentley.com:Arcadis-UK-07\Documents\Projects\1MC07-C3\Boddington%20Ctg\CV\01%20-%20Docs\1MC07-ASC-CV-FRM-CS07_CL14-000061-ACBOS" TargetMode="External"/><Relationship Id="rId4397" Type="http://schemas.openxmlformats.org/officeDocument/2006/relationships/hyperlink" Target="pw://arcadis-uk-pw.bentley.com:Arcadis-UK-07/Documents/D%7bea62b64b-184b-4c26-983a-b4cb3673e290%7d" TargetMode="External"/><Relationship Id="rId1101" Type="http://schemas.openxmlformats.org/officeDocument/2006/relationships/hyperlink" Target="mailto:Amrutha.CharuvilVivekananda@arcadis.com" TargetMode="External"/><Relationship Id="rId4257" Type="http://schemas.openxmlformats.org/officeDocument/2006/relationships/hyperlink" Target="mailto:ebrahim.jeewa@arcadis.com" TargetMode="External"/><Relationship Id="rId4464" Type="http://schemas.openxmlformats.org/officeDocument/2006/relationships/hyperlink" Target="pw:\\arcadis-uk-pw.bentley.com:Arcadis-UK-07\Documents\Projects\1MC07-C3\Boddington%20Ctg\CV\01%20-%20Docs\1MC07-ASC-CV-FRM-CS07_CL14-000125-ACBOS" TargetMode="External"/><Relationship Id="rId4671" Type="http://schemas.openxmlformats.org/officeDocument/2006/relationships/hyperlink" Target="pw:\\arcadis-uk-pw.bentley.com:Arcadis-UK-07\Documents\Projects\1MC06-C2\Turweston%20Ctg\DR\01%20-%20Docs\1MC06-ASC-DR-FRM-CS06_CL22-000050-ACBOS" TargetMode="External"/><Relationship Id="rId5308" Type="http://schemas.openxmlformats.org/officeDocument/2006/relationships/hyperlink" Target="mailto:mate.markus@setec.com" TargetMode="External"/><Relationship Id="rId3066" Type="http://schemas.openxmlformats.org/officeDocument/2006/relationships/hyperlink" Target="pw:\\arcadis-uk-pw.bentley.com:Arcadis-UK-07\Documents\Projects\1MC06-C2\Small%20Dean%20South%20Emb\IM\01%20-%20Docs\1MC06-CEK-IM-DAT-CS03_CL05-600055" TargetMode="External"/><Relationship Id="rId3273" Type="http://schemas.openxmlformats.org/officeDocument/2006/relationships/hyperlink" Target="pw://arcadis-uk-pw.bentley.com:Arcadis-UK-07/Documents/D%7b176dbb8f-f41d-4c8a-b475-0b5c958b1ec7%7d" TargetMode="External"/><Relationship Id="rId3480" Type="http://schemas.openxmlformats.org/officeDocument/2006/relationships/hyperlink" Target="pw:\\arcadis-uk-pw.bentley.com:Arcadis-UK-07\Documents\Projects\1MC06-C2\Quainton%20Ctg\GT\01%20-%20Docs\1MC06-ASC-GT-FRM-CS05-000010-ACBOS" TargetMode="External"/><Relationship Id="rId4117" Type="http://schemas.openxmlformats.org/officeDocument/2006/relationships/hyperlink" Target="mailto:maya.bowles@arcadis.com" TargetMode="External"/><Relationship Id="rId4324" Type="http://schemas.openxmlformats.org/officeDocument/2006/relationships/hyperlink" Target="pw:\\arcadis-uk-pw.bentley.com:Arcadis-UK-07\Documents\Projects\1MC06-C2\Barton%20Hartshorn%20Emb\IM\01%20-%20Docs\1MC06-CEK-IM-DAT-CS06_CL21-600132" TargetMode="External"/><Relationship Id="rId4531" Type="http://schemas.openxmlformats.org/officeDocument/2006/relationships/hyperlink" Target="mailto:Yogesh.S@arcadis.com" TargetMode="External"/><Relationship Id="rId194" Type="http://schemas.openxmlformats.org/officeDocument/2006/relationships/hyperlink" Target="pw://arcadis-uk-pw.bentley.com:Arcadis-UK-07/Documents/D%7bb4fbecec-84b2-4cee-a034-b3818d50e49e%7d" TargetMode="External"/><Relationship Id="rId1918" Type="http://schemas.openxmlformats.org/officeDocument/2006/relationships/hyperlink" Target="mailto:muthukumar.p@arcadis.com" TargetMode="External"/><Relationship Id="rId2082" Type="http://schemas.openxmlformats.org/officeDocument/2006/relationships/hyperlink" Target="pw:\\arcadis-uk-pw.bentley.com:Arcadis-UK-07\Documents\Projects\1MC06-C2\Waddesdon%20South%20Ctg\UT\01%20-%20Docs\1MC06-ASC-UT-FRM-CS04_CL20-000032-ACBOS" TargetMode="External"/><Relationship Id="rId3133" Type="http://schemas.openxmlformats.org/officeDocument/2006/relationships/hyperlink" Target="mailto:philip.clarke@arcadis.com" TargetMode="External"/><Relationship Id="rId261" Type="http://schemas.openxmlformats.org/officeDocument/2006/relationships/hyperlink" Target="pw:\\arcadis-uk-pw.bentley.com:Arcadis-UK-07\Documents\Projects\1MC07-C3\Lower%20Radbourne%20North%20Vdt\IM\01%20-%20Docs\1MC07-CEK-IM-DAT-CS07_CL23-600139" TargetMode="External"/><Relationship Id="rId3340" Type="http://schemas.openxmlformats.org/officeDocument/2006/relationships/hyperlink" Target="mailto:jeet.mehta@arcadis.com" TargetMode="External"/><Relationship Id="rId5098" Type="http://schemas.openxmlformats.org/officeDocument/2006/relationships/hyperlink" Target="pw://arcadis-uk-pw.bentley.com:Arcadis-UK-07/Documents/D%7b046a4051-ba24-4c05-9d88-6f9af4a03e3c%7d" TargetMode="External"/><Relationship Id="rId2899" Type="http://schemas.openxmlformats.org/officeDocument/2006/relationships/hyperlink" Target="pw:\\arcadis-uk-pw.bentley.com:Arcadis-UK-07\Documents\Projects\1MC06-C2\Turweston%20Ctg\EV\01%20-%20Docs\1MC06-ASC-EV-FRM-CS06_CL22-900023" TargetMode="External"/><Relationship Id="rId3200" Type="http://schemas.openxmlformats.org/officeDocument/2006/relationships/hyperlink" Target="pw:\\arcadis-uk-pw.bentley.com:Arcadis-UK-07\Documents\Projects\1MC07-C3\Thorpe%20Mandeville%20Emb\IM\01%20-%20Docs\1MC07-CEK-IM-DAT-CS07_CL26-600160" TargetMode="External"/><Relationship Id="rId121" Type="http://schemas.openxmlformats.org/officeDocument/2006/relationships/hyperlink" Target="mailto:orlando.sangalang@arcadis.com" TargetMode="External"/><Relationship Id="rId2759" Type="http://schemas.openxmlformats.org/officeDocument/2006/relationships/hyperlink" Target="mailto:MarcoAntonio.Tanseco@arcadis.com" TargetMode="External"/><Relationship Id="rId2966" Type="http://schemas.openxmlformats.org/officeDocument/2006/relationships/hyperlink" Target="mailto:apoorva.patil@arcadis.com" TargetMode="External"/><Relationship Id="rId5165" Type="http://schemas.openxmlformats.org/officeDocument/2006/relationships/hyperlink" Target="pw:\\arcadis-uk-pw.bentley.com:Arcadis-UK-07\Documents\Projects\1MC07-C3\Brackley%20South%20Ctg\IM\01%20-%20Docs\1MC07-CEK-IM-DAT-CS07_CL12-600085" TargetMode="External"/><Relationship Id="rId938" Type="http://schemas.openxmlformats.org/officeDocument/2006/relationships/hyperlink" Target="pw:\\arcadis-uk-pw.bentley.com:Arcadis-UK-07\Documents\Projects\1MC07-C3\Boddington%20Ctg\IM\01%20-%20Docs\1MC07-CEK-IM-DAT-CS07_CL14-600183" TargetMode="External"/><Relationship Id="rId1568" Type="http://schemas.openxmlformats.org/officeDocument/2006/relationships/hyperlink" Target="pw://arcadis-uk-pw.bentley.com:Arcadis-UK-07/Documents/D%7b5b3da000-85c1-4fc9-90d2-d11f086234e0%7d" TargetMode="External"/><Relationship Id="rId1775" Type="http://schemas.openxmlformats.org/officeDocument/2006/relationships/hyperlink" Target="mailto:MarcoAntonio.Tanseco@arcadis.com" TargetMode="External"/><Relationship Id="rId2619" Type="http://schemas.openxmlformats.org/officeDocument/2006/relationships/hyperlink" Target="mailto:pavana.um@arcadis.com" TargetMode="External"/><Relationship Id="rId2826" Type="http://schemas.openxmlformats.org/officeDocument/2006/relationships/hyperlink" Target="mailto:alpk@cowi.com" TargetMode="External"/><Relationship Id="rId4181" Type="http://schemas.openxmlformats.org/officeDocument/2006/relationships/hyperlink" Target="pw:\\arcadis-uk-pw.bentley.com:Arcadis-UK-07\Documents\Projects\1MC07-C3\Greatworth%20South%20Ctg\IM\01%20-%20Docs\1MC07-CEK-IM-DAT-CS07_CL12-600261" TargetMode="External"/><Relationship Id="rId5025" Type="http://schemas.openxmlformats.org/officeDocument/2006/relationships/hyperlink" Target="pw://arcadis-uk-pw.bentley.com:Arcadis-UK-07/Documents/D%7b4f5541ce-90ec-4683-9a5e-cadc6c982ca2%7d" TargetMode="External"/><Relationship Id="rId5232" Type="http://schemas.openxmlformats.org/officeDocument/2006/relationships/hyperlink" Target="pw:\\arcadis-uk-pw.bentley.com:Arcadis-UK-07\Documents\Projects\1MC06-C2\Barton%20to%20Mixbury%20Ctg\IM\01%20-%20Docs\1MC06-CEK-IM-DAT-CS06_CL21-600122" TargetMode="External"/><Relationship Id="rId67" Type="http://schemas.openxmlformats.org/officeDocument/2006/relationships/hyperlink" Target="mailto:AGWO@cowi.com" TargetMode="External"/><Relationship Id="rId1428" Type="http://schemas.openxmlformats.org/officeDocument/2006/relationships/hyperlink" Target="pw:\\arcadis-uk-pw.bentley.com:Arcadis-UK-07\Documents\Projects\1MC07-C3\Greatworth%20Green%20Tunnel\UT\01%20-%20Docs\1MC07-ASC-UT-FRM-CS07_CL25-000054-ACBOS" TargetMode="External"/><Relationship Id="rId1635" Type="http://schemas.openxmlformats.org/officeDocument/2006/relationships/hyperlink" Target="pw:\\arcadis-uk-pw.bentley.com:Arcadis-UK-07\Documents\Projects\1MC06-C2\Twyford%20Vdt\IM\01%20-%20Docs\1MC06-CEK-IM-DAT-CS06_CL10-600142" TargetMode="External"/><Relationship Id="rId1982" Type="http://schemas.openxmlformats.org/officeDocument/2006/relationships/hyperlink" Target="pw:\\arcadis-uk-pw.bentley.com:Arcadis-UK-07\Documents\Projects\1MC07-C3\Helmdon%20Emb\UT\01%20-%20Docs\1MC07-ASC-UT-FRM-CS07_CL12-000012-ACBOS" TargetMode="External"/><Relationship Id="rId4041" Type="http://schemas.openxmlformats.org/officeDocument/2006/relationships/hyperlink" Target="pw:\\arcadis-uk-pw.bentley.com:Arcadis-UK-07\Documents\Projects\1MC06-C2\Godington%20West%20Vdt\EV\01%20-%20Docs\1MC06-ASC-EV-FRM-CS06_CL10-900038" TargetMode="External"/><Relationship Id="rId1842" Type="http://schemas.openxmlformats.org/officeDocument/2006/relationships/hyperlink" Target="pw:\\arcadis-uk-pw.bentley.com:Arcadis-UK-07\Documents\Projects\1MC07-C3\Greatworth%20Green%20Tunnel\IM\01%20-%20Docs\1MC07-CEK-IM-DAT-CS07_CL25-600067" TargetMode="External"/><Relationship Id="rId4998" Type="http://schemas.openxmlformats.org/officeDocument/2006/relationships/hyperlink" Target="mailto:gopika.b@arcadis.com" TargetMode="External"/><Relationship Id="rId1702" Type="http://schemas.openxmlformats.org/officeDocument/2006/relationships/hyperlink" Target="pw://arcadis-uk-pw.bentley.com:Arcadis-UK-07/Documents/D%7bf7538ab4-834b-401e-8f56-4b93aa4f1041%7d" TargetMode="External"/><Relationship Id="rId4858" Type="http://schemas.openxmlformats.org/officeDocument/2006/relationships/hyperlink" Target="mailto:mallikarjun.shabad@arcadis.com" TargetMode="External"/><Relationship Id="rId3667" Type="http://schemas.openxmlformats.org/officeDocument/2006/relationships/hyperlink" Target="mailto:MarcoAntonio.Tanseco@arcadis.com" TargetMode="External"/><Relationship Id="rId3874" Type="http://schemas.openxmlformats.org/officeDocument/2006/relationships/hyperlink" Target="pw://arcadis-uk-pw.bentley.com:Arcadis-UK-07/Documents/Projects/1MC06-C2/Small&amp;space;Dean&amp;space;South&amp;space;Emb/IM/01&amp;space;-&amp;space;Docs/1MC06-CEK-IM-DAT-CS03_CL05-600056" TargetMode="External"/><Relationship Id="rId4718" Type="http://schemas.openxmlformats.org/officeDocument/2006/relationships/hyperlink" Target="pw:\\arcadis-uk-pw.bentley.com:Arcadis-UK-07\Documents\Projects\1MC06-C2\Quainton%20Ctg\IM\01%20-%20Docs\1MC06-CEK-IM-DAT-CS05-600250" TargetMode="External"/><Relationship Id="rId4925" Type="http://schemas.openxmlformats.org/officeDocument/2006/relationships/hyperlink" Target="pw:\\arcadis-uk-pw.bentley.com:Arcadis-UK-07\Documents\Projects\1MC07-C3\Chipping%20Warden%20Green%20Tunnel\IM\01%20-%20Docs\1MC07-CEK-IM-DAT-CS07_CL13-600022" TargetMode="External"/><Relationship Id="rId588" Type="http://schemas.openxmlformats.org/officeDocument/2006/relationships/hyperlink" Target="pw:\\arcadis-uk-pw.bentley.com:Arcadis-UK-07\Documents\Projects\1MC07-C3\Greatworth%20South%20Ctg\IM\01%20-%20Docs\1MC07-CEK-IM-DAT-CS07_CL12-600192" TargetMode="External"/><Relationship Id="rId795" Type="http://schemas.openxmlformats.org/officeDocument/2006/relationships/hyperlink" Target="pw:\\arcadis-uk-pw.bentley.com:Arcadis-UK-07\Documents\Projects\1MC07-C3\Ladbroke%20Grove%20Ctg\DR\01%20-%20Docs\1MC07-ASC-DR-FRM-CS07_CL23-000017-ACBOS" TargetMode="External"/><Relationship Id="rId2269" Type="http://schemas.openxmlformats.org/officeDocument/2006/relationships/hyperlink" Target="pw:\\arcadis-uk-pw.bentley.com:Arcadis-UK-07\Documents\Projects\1MC07-C3\Thorpe%20Mandeville%20Emb\IM\01%20-%20Docs\1MC07-CEK-IM-DAT-CS07_CL26-600055" TargetMode="External"/><Relationship Id="rId2476" Type="http://schemas.openxmlformats.org/officeDocument/2006/relationships/hyperlink" Target="pw:\\arcadis-uk-pw.bentley.com:Arcadis-UK-07\Documents\Projects\1MC06-C2\Mixbury%20Emb\BR\01%20-%20Docs\1MC06-ASC-BR-FRM-CS06_CL22-900002" TargetMode="External"/><Relationship Id="rId2683" Type="http://schemas.openxmlformats.org/officeDocument/2006/relationships/hyperlink" Target="pw:\\arcadis-uk-pw.bentley.com:Arcadis-UK-07\Documents\Projects\1MC06-C2\Westbury%20Vdt\BR\01%20-%20Docs\1MC06-ASC-BR-FRM-CS06_CL22-900005" TargetMode="External"/><Relationship Id="rId2890" Type="http://schemas.openxmlformats.org/officeDocument/2006/relationships/hyperlink" Target="mailto:eloise.mainstone@arcadis.com" TargetMode="External"/><Relationship Id="rId3527" Type="http://schemas.openxmlformats.org/officeDocument/2006/relationships/hyperlink" Target="pw:\\arcadis-uk-pw.bentley.com:Arcadis-UK-07\Documents\Projects\1MC06-C2\Aylesbury%20North%20Ctg\IM\01%20-%20Docs\1MC06-CEK-IM-DAT-CS04_CL18-600115" TargetMode="External"/><Relationship Id="rId3734" Type="http://schemas.openxmlformats.org/officeDocument/2006/relationships/hyperlink" Target="pw:\\arcadis-uk-pw.bentley.com:Arcadis-UK-07\Documents\Projects\1MC07-C3\Brackley%20South%20Ctg\IM\01%20-%20Docs\1MC07-CEK-IM-DAT-CS07_CL12-600253" TargetMode="External"/><Relationship Id="rId3941" Type="http://schemas.openxmlformats.org/officeDocument/2006/relationships/hyperlink" Target="pw:\\arcadis-uk-pw.bentley.com:Arcadis-UK-07\Documents\Projects\1MC06-C2\Godington%20West%20Emb\CV\01%20-%20Docs\1MC06-ASC-CV-FRM-CS06_CL10-000027-ACBOS" TargetMode="External"/><Relationship Id="rId448" Type="http://schemas.openxmlformats.org/officeDocument/2006/relationships/hyperlink" Target="pw:\\arcadis-uk-pw.bentley.com:Arcadis-UK-07\Documents\Projects\1MC07-C3\Greatworth%20South%20Emb\DR\01%20-%20Docs\1MC07-CEK-DR-FRM-CS07_CL12-000019" TargetMode="External"/><Relationship Id="rId655" Type="http://schemas.openxmlformats.org/officeDocument/2006/relationships/hyperlink" Target="pw:\\arcadis-uk-pw.bentley.com:Arcadis-UK-07\Documents\Projects\1MC07-C3\Oxford%20Canal%20North%20Emb\EV\01%20-%20Docs\1MC07-ASC-EV-REP-CS07_CL23-000016" TargetMode="External"/><Relationship Id="rId862" Type="http://schemas.openxmlformats.org/officeDocument/2006/relationships/hyperlink" Target="pw://arcadis-uk-pw.bentley.com:Arcadis-UK-07/Documents/D%7bdfadc313-183c-4ea0-9bb1-4e1f47231b87%7d" TargetMode="External"/><Relationship Id="rId1078" Type="http://schemas.openxmlformats.org/officeDocument/2006/relationships/hyperlink" Target="pw:\\arcadis-uk-pw.bentley.com:Arcadis-UK-07\Documents\Projects\1MC07-C3\Greatworth%20Green%20Tunnel\IM\01%20-%20Docs\1MC07-CEK-IM-DAT-CS07_CL25-600057" TargetMode="External"/><Relationship Id="rId1285" Type="http://schemas.openxmlformats.org/officeDocument/2006/relationships/hyperlink" Target="pw:\\arcadis-uk-pw.bentley.com:Arcadis-UK-07\Documents\Projects\1MC06-C2\Stoke%20Mandeville%20South%20Emb\GT\01%20-%20Docs\1MC06-ASC-GT-FRM-CS03_CL17-000012-ACBOS" TargetMode="External"/><Relationship Id="rId1492" Type="http://schemas.openxmlformats.org/officeDocument/2006/relationships/hyperlink" Target="mailto:Joel.Martin@arcadis.com" TargetMode="External"/><Relationship Id="rId2129" Type="http://schemas.openxmlformats.org/officeDocument/2006/relationships/hyperlink" Target="pw:\\arcadis-uk-pw.bentley.com:Arcadis-UK-07\Documents\Projects\1MC06-C2\Calvert%20Ctg\EV\01%20-%20Docs\1MC06-ASC-EV-FRM-CS06_CL09-900020" TargetMode="External"/><Relationship Id="rId2336" Type="http://schemas.openxmlformats.org/officeDocument/2006/relationships/hyperlink" Target="mailto:mtce@cowi.com" TargetMode="External"/><Relationship Id="rId2543" Type="http://schemas.openxmlformats.org/officeDocument/2006/relationships/hyperlink" Target="mailto:Isaac.wong@arcadis.com" TargetMode="External"/><Relationship Id="rId2750" Type="http://schemas.openxmlformats.org/officeDocument/2006/relationships/hyperlink" Target="pw:\\arcadis-uk-pw.bentley.com:Arcadis-UK-07\Documents\Projects\1MC06-C2\Grendon%20Underwood%20Emb\IM\01%20-%20Docs\1MC06-CEK-IM-DAT-CS05-600276" TargetMode="External"/><Relationship Id="rId3801" Type="http://schemas.openxmlformats.org/officeDocument/2006/relationships/hyperlink" Target="mailto:zakaria.khabouze@setec.com" TargetMode="External"/><Relationship Id="rId308" Type="http://schemas.openxmlformats.org/officeDocument/2006/relationships/hyperlink" Target="pw://arcadis-uk-pw.bentley.com:Arcadis-UK-07/Documents/D%7b199a11ce-e374-46a4-93fd-e4e75edc8ae8%7d" TargetMode="External"/><Relationship Id="rId515" Type="http://schemas.openxmlformats.org/officeDocument/2006/relationships/hyperlink" Target="mailto:ted.cook@arcadis.com" TargetMode="External"/><Relationship Id="rId722" Type="http://schemas.openxmlformats.org/officeDocument/2006/relationships/hyperlink" Target="pw:\\arcadis-uk-pw.bentley.com:Arcadis-UK-07\Documents\Projects\1MC06-C2\Small%20Dean%20South%20Emb\IM\01%20-%20Docs\1MC06-CEK-IM-DAT-CS03_CL05-600053" TargetMode="External"/><Relationship Id="rId1145" Type="http://schemas.openxmlformats.org/officeDocument/2006/relationships/hyperlink" Target="mailto:adewole.lasisi@arcadis.com" TargetMode="External"/><Relationship Id="rId1352" Type="http://schemas.openxmlformats.org/officeDocument/2006/relationships/hyperlink" Target="pw://arcadis-uk-pw.bentley.com:Arcadis-UK-07/Documents/D%7b4e6301c2-6b95-4d6a-a27f-44cc21e8da63%7d" TargetMode="External"/><Relationship Id="rId2403" Type="http://schemas.openxmlformats.org/officeDocument/2006/relationships/hyperlink" Target="https://connect-projectwisewac.bentley.com/pwlink?datasource=Bentley.PW--arcadis-uk-pw.bentley.com~3AArcadis-UK-07&amp;objectId=b790649e-9b54-4443-bf62-3dd3fd49b977&amp;objectType=doc&amp;workAreaId=6ab164b0-c2bd-447a-a601-fda32e138674&amp;projectId=f22a64a1-1359-489b-80fe-82820c4196bb&amp;app=pwe" TargetMode="External"/><Relationship Id="rId1005" Type="http://schemas.openxmlformats.org/officeDocument/2006/relationships/hyperlink" Target="mailto:aype@cowi.com" TargetMode="External"/><Relationship Id="rId1212" Type="http://schemas.openxmlformats.org/officeDocument/2006/relationships/hyperlink" Target="pw:\\arcadis-uk-pw.bentley.com:Arcadis-UK-07\Documents\Projects\1MC06-C2\Chetwode%20Ctg\IM\01%20-%20Docs\1MC06-CEK-IM-DAT-CS06_CL10-600021" TargetMode="External"/><Relationship Id="rId2610" Type="http://schemas.openxmlformats.org/officeDocument/2006/relationships/hyperlink" Target="pw://arcadis-uk-pw.bentley.com:Arcadis-UK-07/Documents/D%7be7c6824e-159c-49d8-addc-2747184d93d4%7d" TargetMode="External"/><Relationship Id="rId4368" Type="http://schemas.openxmlformats.org/officeDocument/2006/relationships/hyperlink" Target="pw://arcadis-uk-pw.bentley.com:Arcadis-UK-07/Documents/D%7bc6fb7166-8dea-4223-9258-8ea03fa46497%7d" TargetMode="External"/><Relationship Id="rId4575" Type="http://schemas.openxmlformats.org/officeDocument/2006/relationships/hyperlink" Target="pw:\\arcadis-uk-pw.bentley.com:Arcadis-UK-07\Documents\Projects\1MC07-C3\Greatworth%20Green%20Tunnel\IM\01%20-%20Docs\1MC07-CEK-IM-DAT-CS07_CL25-600060" TargetMode="External"/><Relationship Id="rId3177" Type="http://schemas.openxmlformats.org/officeDocument/2006/relationships/hyperlink" Target="http://www.pw.ol.gs/?pw://arcadis-uk-pw.bentley.com:Arcadis-UK-07/Documents/Projects/1MC06-C2/Oxford&amp;space;Road&amp;space;Emb/CV/01&amp;space;-&amp;space;Docs/1MC06-ASC-CV-FRM-CS04_CL19-000061-ACBOS" TargetMode="External"/><Relationship Id="rId4228" Type="http://schemas.openxmlformats.org/officeDocument/2006/relationships/hyperlink" Target="pw:\\arcadis-uk-pw.bentley.com:Arcadis-UK-07\Documents\Projects\1MC07-C3\Edgcote%20Ctg\IM\01%20-%20Docs\1MC07-CEK-IM-DAT-CS07_CL26-600167" TargetMode="External"/><Relationship Id="rId4782" Type="http://schemas.openxmlformats.org/officeDocument/2006/relationships/hyperlink" Target="pw:\\arcadis-uk-pw.bentley.com:Arcadis-UK-07\Documents\Projects\1MC06-C2\Quainton%20Ctg\EV\01%20-%20Docs\1MC06-CEK-EV-FRM-CS05-600031" TargetMode="External"/><Relationship Id="rId3037" Type="http://schemas.openxmlformats.org/officeDocument/2006/relationships/hyperlink" Target="pw:\\arcadis-uk-pw.bentley.com:Arcadis-UK-07\Documents\Projects\1MC07-C3\Brackley%20South%20Ctg\HW\01%20-%20Docs\1MC07-ASC-HW-FRM-CS07_CL12-000011-ACBOS" TargetMode="External"/><Relationship Id="rId3384" Type="http://schemas.openxmlformats.org/officeDocument/2006/relationships/hyperlink" Target="pw:\\arcadis-uk-pw.bentley.com:Arcadis-UK-07\Documents\Projects\1MC06-C2\Stoke%20Mandeville%20South%20Emb\IM\01%20-%20Docs\1MC06-CEK-IM-DAT-CS03_CL17-600114" TargetMode="External"/><Relationship Id="rId3591" Type="http://schemas.openxmlformats.org/officeDocument/2006/relationships/hyperlink" Target="pw:\\arcadis-uk-pw.bentley.com:Arcadis-UK-07\Documents\Projects\1MC07-C3\Ladbroke%20Grove%20Emb\IM\01%20-%20Docs\1MC07-CEK-IM-DAT-CS07_CL24-600055" TargetMode="External"/><Relationship Id="rId4435" Type="http://schemas.openxmlformats.org/officeDocument/2006/relationships/hyperlink" Target="mailto:aishwarya.tr@arcadis.com" TargetMode="External"/><Relationship Id="rId4642" Type="http://schemas.openxmlformats.org/officeDocument/2006/relationships/hyperlink" Target="pw://arcadis-uk-pw.bentley.com:Arcadis-UK-07/Documents/D%7b0e2693b6-4ecb-4dc1-8330-e4ff3cf404a2%7d" TargetMode="External"/><Relationship Id="rId2193" Type="http://schemas.openxmlformats.org/officeDocument/2006/relationships/hyperlink" Target="mailto:daniel.slika@arcadis.com%3E" TargetMode="External"/><Relationship Id="rId3244" Type="http://schemas.openxmlformats.org/officeDocument/2006/relationships/hyperlink" Target="pw:\\arcadis-uk-pw.bentley.com:Arcadis-UK-07\Documents\Projects\1MC07-C3\Southam%20Emb\IM\01%20-%20Docs\1MC07-CEK-IM-DAT-CS07_CL24-600072" TargetMode="External"/><Relationship Id="rId3451" Type="http://schemas.openxmlformats.org/officeDocument/2006/relationships/hyperlink" Target="pw://arcadis-uk-pw.bentley.com:Arcadis-UK-07/Documents/Projects/1MC07-C3/Thorpe&amp;space;Mandeville&amp;space;Emb/IM/01&amp;space;-&amp;space;Docs/1MC07-CEK-IM-DAT-CS07_CL26-600018" TargetMode="External"/><Relationship Id="rId4502" Type="http://schemas.openxmlformats.org/officeDocument/2006/relationships/hyperlink" Target="pw:\\arcadis-uk-pw.bentley.com:Arcadis-UK-07\Documents\Projects\1MC06-C2\Calvert%20Ctg\IM\01%20-%20Docs\1MC06-CEK-IM-DAT-CS06_CL09-600323" TargetMode="External"/><Relationship Id="rId165" Type="http://schemas.openxmlformats.org/officeDocument/2006/relationships/hyperlink" Target="pw://arcadis-uk-pw.bentley.com:Arcadis-UK-07/Documents/D%7bb3a67771-60f5-42c9-83e2-74b87adfa647%7d" TargetMode="External"/><Relationship Id="rId372" Type="http://schemas.openxmlformats.org/officeDocument/2006/relationships/hyperlink" Target="pw://arcadis-uk-pw.bentley.com:Arcadis-UK-07/Documents/D%7bb4fbecec-84b2-4cee-a034-b3818d50e49e%7d" TargetMode="External"/><Relationship Id="rId2053" Type="http://schemas.openxmlformats.org/officeDocument/2006/relationships/hyperlink" Target="pw://arcadis-uk-pw.bentley.com:Arcadis-UK-07/Documents/D%7b5ab19e93-bd90-43ee-bed9-5797626d7968%7d" TargetMode="External"/><Relationship Id="rId2260" Type="http://schemas.openxmlformats.org/officeDocument/2006/relationships/hyperlink" Target="pw:\\arcadis-uk-pw.bentley.com:Arcadis-UK-07\Documents\Projects\1MC06-C2\Doddershall%20Emb\IM\01%20-%20Docs\1MC06-CEK-IM-DAT-CS05-600201" TargetMode="External"/><Relationship Id="rId3104" Type="http://schemas.openxmlformats.org/officeDocument/2006/relationships/hyperlink" Target="pw:\\arcadis-uk-pw.bentley.com:Arcadis-UK-07\Documents\Projects\1MC06-C2\Aylesbury%20South%20Ctg\CV\01%20-%20Docs\1MC06-ASC-CV-FRM-CS04_CL18-000053-ACBOS" TargetMode="External"/><Relationship Id="rId3311" Type="http://schemas.openxmlformats.org/officeDocument/2006/relationships/hyperlink" Target="pw://arcadis-uk-pw.bentley.com:Arcadis-UK-07/Documents/Projects/1MC06-C2/Aylesbury&amp;space;South&amp;space;Ctg/IM/01&amp;space;-&amp;space;Docs/1MC06-CEK-IM-DAT-CS04_CL18-600066" TargetMode="External"/><Relationship Id="rId232" Type="http://schemas.openxmlformats.org/officeDocument/2006/relationships/hyperlink" Target="pw:\\arcadis-uk-pw.bentley.com:Arcadis-UK-07\Documents\Projects\1MC07-C3\Oxford%20Canal%20North%20Emb\IM\01%20-%20Docs\1MC07-CEK-IM-DAT-CS07_CL23-600131" TargetMode="External"/><Relationship Id="rId2120" Type="http://schemas.openxmlformats.org/officeDocument/2006/relationships/hyperlink" Target="pw:\\arcadis-uk-pw.bentley.com:Arcadis-UK-07\Documents\Projects\1MC06-C2\Calvert%20Ctg\EV\01%20-%20Docs\1MC06-ASC-EV-FRM-CS06_CL09-900002" TargetMode="External"/><Relationship Id="rId5069" Type="http://schemas.openxmlformats.org/officeDocument/2006/relationships/hyperlink" Target="pw://arcadis-uk-pw.bentley.com:Arcadis-UK-07/Documents/D%7b25d2a9a9-9e87-4642-ab9b-152627b62969%7d" TargetMode="External"/><Relationship Id="rId5276" Type="http://schemas.openxmlformats.org/officeDocument/2006/relationships/hyperlink" Target="pw:\\arcadis-uk-pw.bentley.com:Arcadis-UK-07\Documents\Projects\1MC07-C3\Ladbroke%20Grove%20Emb\IM\01%20-%20Docs\1MC07-CEK-IM-DAT-CS07_CL24-600055" TargetMode="External"/><Relationship Id="rId1679" Type="http://schemas.openxmlformats.org/officeDocument/2006/relationships/hyperlink" Target="pw:\\arcadis-uk-pw.bentley.com:Arcadis-UK-07\Documents\Projects\1MC06-C2\Calvert%20Ctg\IM\01%20-%20Docs\1MC06-CEK-IM-DAT-CS06_CL09-600230" TargetMode="External"/><Relationship Id="rId4085" Type="http://schemas.openxmlformats.org/officeDocument/2006/relationships/hyperlink" Target="pw:\\arcadis-uk-pw.bentley.com:Arcadis-UK-07\Documents\Projects\1MC06-C2\Godington%20East%20Vdt\IM\01%20-%20Docs\1MC06-CEK-IM-DAT-CS06_CL10-600180" TargetMode="External"/><Relationship Id="rId4292" Type="http://schemas.openxmlformats.org/officeDocument/2006/relationships/hyperlink" Target="pw://arcadis-uk-pw.bentley.com:Arcadis-UK-07/Documents/D%7b921c6474-7ab0-40b0-b72e-2c12734ab1d3%7d" TargetMode="External"/><Relationship Id="rId5136" Type="http://schemas.openxmlformats.org/officeDocument/2006/relationships/hyperlink" Target="mailto:shashank.bs@arcadis.com" TargetMode="External"/><Relationship Id="rId5343" Type="http://schemas.openxmlformats.org/officeDocument/2006/relationships/hyperlink" Target="pw:\\arcadis-uk-pw.bentley.com:Arcadis-UK-07\Documents\Projects\1MC07-C3\Greatworth%20Green%20Tunnel\DR\01%20-%20Docs\1MC07-ASC-DR-FRM-CS07_CL25-000008-ACBOS" TargetMode="External"/><Relationship Id="rId1886" Type="http://schemas.openxmlformats.org/officeDocument/2006/relationships/hyperlink" Target="pw://arcadis-uk-pw.bentley.com:Arcadis-UK-07/Documents/D%7b49771fed-1442-463b-9bad-c09bc7782d33%7d" TargetMode="External"/><Relationship Id="rId2937" Type="http://schemas.openxmlformats.org/officeDocument/2006/relationships/hyperlink" Target="pw://arcadis-uk-pw.bentley.com:Arcadis-UK-07/Documents/D%7bff5def7c-c32e-46b6-9ecb-7547fe888a9e%7d" TargetMode="External"/><Relationship Id="rId4152" Type="http://schemas.openxmlformats.org/officeDocument/2006/relationships/hyperlink" Target="pw:\\arcadis-uk-pw.bentley.com:Arcadis-UK-07\Documents\Projects\1MC06-C2\Barton%20to%20Mixbury%20Ctg\CV\01%20-%20Docs\1MC06-ASC-CV-FRM-CS06_CL21-900009" TargetMode="External"/><Relationship Id="rId5203" Type="http://schemas.openxmlformats.org/officeDocument/2006/relationships/hyperlink" Target="pw:\\arcadis-uk-pw.bentley.com:Arcadis-UK-07\Documents\Projects\1MC06-C2\Waddesdon%20South%20Ctg\UT\01%20-%20Docs\1MC06-ASC-UT-FRM-CS04_CL20-000090-ACBOS" TargetMode="External"/><Relationship Id="rId909" Type="http://schemas.openxmlformats.org/officeDocument/2006/relationships/hyperlink" Target="pw://arcadis-uk-pw.bentley.com:Arcadis-UK-07/Documents/D%7b2d24a68b-d958-42aa-a569-e88517ed6caf%7d" TargetMode="External"/><Relationship Id="rId1539" Type="http://schemas.openxmlformats.org/officeDocument/2006/relationships/hyperlink" Target="pw://arcadis-uk-pw.bentley.com:Arcadis-UK-07/Documents/D%7b336ec684-f45e-4308-b3e4-0bfa9c76b25f%7d" TargetMode="External"/><Relationship Id="rId1746" Type="http://schemas.openxmlformats.org/officeDocument/2006/relationships/hyperlink" Target="pw://arcadis-uk-pw.bentley.com:Arcadis-UK-07/Documents/D%7b7b726dcd-193f-406f-9c43-5265e4ec1207%7d" TargetMode="External"/><Relationship Id="rId1953" Type="http://schemas.openxmlformats.org/officeDocument/2006/relationships/hyperlink" Target="pw://arcadis-uk-pw.bentley.com:Arcadis-UK-07/Documents/Projects/1MC07-C3/Lower&amp;space;Boddington&amp;space;Emb/IM/01&amp;space;-&amp;space;Docs/1MC07-CEK-IM-DAT-CS07_CL14-600200" TargetMode="External"/><Relationship Id="rId38" Type="http://schemas.openxmlformats.org/officeDocument/2006/relationships/hyperlink" Target="pw:\\arcadis-uk-pw.bentley.com:Arcadis-UK-07\Documents\Projects\1MC07-C3\Upper%20Radbourne%20Emb\IM\01%20-%20Docs\1MC07-CEK-IM-DAT-CS07_CL23-600059" TargetMode="External"/><Relationship Id="rId1606" Type="http://schemas.openxmlformats.org/officeDocument/2006/relationships/hyperlink" Target="pw:\\arcadis-uk-pw.bentley.com:Arcadis-UK-07\Documents\Projects\1MC06-C2\Waddesdon%20Emb\UT\01%20-%20Docs\1MC06-ASC-UT-FRM-CS04_CL20-000021-ACBOS" TargetMode="External"/><Relationship Id="rId1813" Type="http://schemas.openxmlformats.org/officeDocument/2006/relationships/hyperlink" Target="pw:\\arcadis-uk-pw.bentley.com:Arcadis-UK-07\Documents\Projects\1MC07-C3\Brackley%20North%20Ctg\HW\01%20-%20Docs\1MC07-ASC-HW-FRM-CS07_CL12-000001-ACBOS" TargetMode="External"/><Relationship Id="rId4012" Type="http://schemas.openxmlformats.org/officeDocument/2006/relationships/hyperlink" Target="pw:\\arcadis-uk-pw.bentley.com:Arcadis-UK-07\Documents\Projects\1MC06-C2\Godington%20East%20Vdt\EV\01%20-%20Docs\1MC06-ASC-EV-FRM-CS06_CL10-900031" TargetMode="External"/><Relationship Id="rId4969" Type="http://schemas.openxmlformats.org/officeDocument/2006/relationships/hyperlink" Target="mailto:eloise.mainstone@arcadis.com" TargetMode="External"/><Relationship Id="rId3778" Type="http://schemas.openxmlformats.org/officeDocument/2006/relationships/hyperlink" Target="mailto:ANL@cowi.com" TargetMode="External"/><Relationship Id="rId3985" Type="http://schemas.openxmlformats.org/officeDocument/2006/relationships/hyperlink" Target="pw:\\arcadis-uk-pw.bentley.com:Arcadis-UK-07\Documents\Projects\1MC06-C2\Doddershall%20Emb\IM\01%20-%20Docs\1MC06-CEK-IM-DAT-CS05-600101" TargetMode="External"/><Relationship Id="rId4829" Type="http://schemas.openxmlformats.org/officeDocument/2006/relationships/hyperlink" Target="mailto:tamara.georgescu@setec.com" TargetMode="External"/><Relationship Id="rId699" Type="http://schemas.openxmlformats.org/officeDocument/2006/relationships/hyperlink" Target="mailto:philip.clarke@arcadis.com" TargetMode="External"/><Relationship Id="rId2587" Type="http://schemas.openxmlformats.org/officeDocument/2006/relationships/hyperlink" Target="pw:\\arcadis-uk-pw.bentley.com:Arcadis-UK-07\Documents\Projects\1MC07-C3\Brackley%20North%20Ctg\UT\01%20-%20Docs\1MC07-ASC-UT-FRM-CS07_CL12-000019-ACBOS" TargetMode="External"/><Relationship Id="rId2794" Type="http://schemas.openxmlformats.org/officeDocument/2006/relationships/hyperlink" Target="mailto:guillaume.hervoches@setec.com" TargetMode="External"/><Relationship Id="rId3638" Type="http://schemas.openxmlformats.org/officeDocument/2006/relationships/hyperlink" Target="mailto:abhishekgowda.jk@arcadis.com" TargetMode="External"/><Relationship Id="rId3845" Type="http://schemas.openxmlformats.org/officeDocument/2006/relationships/hyperlink" Target="pw:\\arcadis-uk-pw.bentley.com:Arcadis-UK-07\Documents\Projects\1MC07-C3\Lower%20Boddington%20Ctg\CV\01%20-%20Docs\1MC07-ASC-CV-FRM-CS07_CL14-000128-ACBOS" TargetMode="External"/><Relationship Id="rId559" Type="http://schemas.openxmlformats.org/officeDocument/2006/relationships/hyperlink" Target="pw:\\arcadis-uk-pw.bentley.com:Arcadis-UK-07\Documents\Projects\1MC07-C3\Oxford%20Canal%20South%20Emb\IM\01%20-%20Docs\1MC07-CEK-IM-DAT-CS07_CL23-600154" TargetMode="External"/><Relationship Id="rId766" Type="http://schemas.openxmlformats.org/officeDocument/2006/relationships/hyperlink" Target="pw:\\arcadis-uk-pw.bentley.com:Arcadis-UK-07\Documents\Projects\1MC07-C3\Greatworth%20South%20Ctg\IM\01%20-%20Docs\1MC07-CEK-IM-DAT-CS07_CL12-600025" TargetMode="External"/><Relationship Id="rId1189" Type="http://schemas.openxmlformats.org/officeDocument/2006/relationships/hyperlink" Target="mailto:AIGU@cowi.com" TargetMode="External"/><Relationship Id="rId1396" Type="http://schemas.openxmlformats.org/officeDocument/2006/relationships/hyperlink" Target="pw:\\arcadis-uk-pw.bentley.com:Arcadis-UK-07\Documents\Projects\1MC07-C3\Greatworth%20Green%20Tunnel\IM\01%20-%20Docs\1MC07-CEK-IM-DAT-CS07_CL25-600044" TargetMode="External"/><Relationship Id="rId2447" Type="http://schemas.openxmlformats.org/officeDocument/2006/relationships/hyperlink" Target="pw://arcadis-uk-pw.bentley.com:Arcadis-UK-07/Documents/D%7b04b4a7cc-f7d7-4c87-a270-49c09180d98b%7d" TargetMode="External"/><Relationship Id="rId5060" Type="http://schemas.openxmlformats.org/officeDocument/2006/relationships/hyperlink" Target="mailto:maya.bowles@arcadis.com" TargetMode="External"/><Relationship Id="rId419" Type="http://schemas.openxmlformats.org/officeDocument/2006/relationships/hyperlink" Target="pw:\\arcadis-uk-pw.bentley.com:Arcadis-UK-07\Documents\Projects\1MC07-C3\Greatworth%20Green%20Tunnel\DR\01%20-%20Docs\1MC07-ASC-DR-FRM-CS07_CL25-000006-ACBOS" TargetMode="External"/><Relationship Id="rId626" Type="http://schemas.openxmlformats.org/officeDocument/2006/relationships/hyperlink" Target="mailto:MarcoAntonio.Tanseco@arcadis.com" TargetMode="External"/><Relationship Id="rId973" Type="http://schemas.openxmlformats.org/officeDocument/2006/relationships/hyperlink" Target="pw:\\arcadis-uk-pw.bentley.com:Arcadis-UK-07\Documents\Projects\1MC07-C3\Greatworth%20South%20Emb\IM\01%20-%20Docs\1MC07-CEK-IM-DAT-CS07_CL12-600120" TargetMode="External"/><Relationship Id="rId1049" Type="http://schemas.openxmlformats.org/officeDocument/2006/relationships/hyperlink" Target="mailto:vruddhika.naik@arcadis.com" TargetMode="External"/><Relationship Id="rId1256" Type="http://schemas.openxmlformats.org/officeDocument/2006/relationships/hyperlink" Target="pw:\\arcadis-uk-pw.bentley.com:Arcadis-UK-07\Documents\Projects\1MC07-C3\Brackley%20North%20Ctg\DR\01%20-%20Docs\1MC07-CEK-DR-FRM-CS07_CL12-000005" TargetMode="External"/><Relationship Id="rId2307" Type="http://schemas.openxmlformats.org/officeDocument/2006/relationships/hyperlink" Target="pw://arcadis-uk-pw.bentley.com:Arcadis-UK-07/Documents/D%7b8e80e5f7-e90d-4035-916c-0fc2534fc4fe%7d" TargetMode="External"/><Relationship Id="rId2654" Type="http://schemas.openxmlformats.org/officeDocument/2006/relationships/hyperlink" Target="mailto:joshua.jenkins@arcadis.com" TargetMode="External"/><Relationship Id="rId2861" Type="http://schemas.openxmlformats.org/officeDocument/2006/relationships/hyperlink" Target="pw:\\arcadis-uk-pw.bentley.com:Arcadis-UK-07\Documents\Projects\1MC06-C2\Oxford%20Road%20Emb\CV\01%20-%20Docs\1MC06-ASC-CV-FRM-CS04_CL19-000051-ACBOS" TargetMode="External"/><Relationship Id="rId3705" Type="http://schemas.openxmlformats.org/officeDocument/2006/relationships/hyperlink" Target="pw:\\arcadis-uk-pw.bentley.com:Arcadis-UK-07\Documents\Projects\1MC07-C3\Brackley%20Emb\EV\01%20-%20Docs\1MC07-ASC-EV-FRM-CS07_CL12-900043" TargetMode="External"/><Relationship Id="rId3912" Type="http://schemas.openxmlformats.org/officeDocument/2006/relationships/hyperlink" Target="pw:\\arcadis-uk-pw.bentley.com:Arcadis-UK-07\Documents\Projects\1MC07-C3\Chipping%20Warden%20Green%20Tunnel\DR\01%20-%20Docs\1MC07-ASC-DR-FRM-CS07_CL13-000010-ACBOS" TargetMode="External"/><Relationship Id="rId833" Type="http://schemas.openxmlformats.org/officeDocument/2006/relationships/hyperlink" Target="pw://arcadis-uk-pw.bentley.com:Arcadis-UK-07/Documents/D%7bab4c7c41-e2ff-402f-8702-255f921019ba%7d" TargetMode="External"/><Relationship Id="rId1116" Type="http://schemas.openxmlformats.org/officeDocument/2006/relationships/hyperlink" Target="mailto:SouravKumar.Chatterjee@arcadis.com" TargetMode="External"/><Relationship Id="rId1463" Type="http://schemas.openxmlformats.org/officeDocument/2006/relationships/hyperlink" Target="mailto:mtce@cowi.com" TargetMode="External"/><Relationship Id="rId1670" Type="http://schemas.openxmlformats.org/officeDocument/2006/relationships/hyperlink" Target="pw:\\arcadis-uk-pw.bentley.com:Arcadis-UK-07\Documents\Projects\1MC06-C2\Calvert%20Ctg\UT\01%20-%20Docs\1MC06-ASC-UT-FRM-CS06_CL09-000087-ACBOS" TargetMode="External"/><Relationship Id="rId2514" Type="http://schemas.openxmlformats.org/officeDocument/2006/relationships/hyperlink" Target="mailto:juilee.lokhande@arcadis.com" TargetMode="External"/><Relationship Id="rId2721" Type="http://schemas.openxmlformats.org/officeDocument/2006/relationships/hyperlink" Target="mailto:philip.clarke@arcadis.com" TargetMode="External"/><Relationship Id="rId900" Type="http://schemas.openxmlformats.org/officeDocument/2006/relationships/hyperlink" Target="pw:\\arcadis-uk-pw.bentley.com:Arcadis-UK-07\Documents\Projects\1MC06-C2\Stoke%20Mandeville%20South%20Emb\CV\01%20-%20Docs\1MC06-ASC-CV-FRM-CS03_CL17-000034-ACBOS" TargetMode="External"/><Relationship Id="rId1323" Type="http://schemas.openxmlformats.org/officeDocument/2006/relationships/hyperlink" Target="mailto:guillaume.hervoches@setec.com" TargetMode="External"/><Relationship Id="rId1530" Type="http://schemas.openxmlformats.org/officeDocument/2006/relationships/hyperlink" Target="pw://arcadis-uk-pw.bentley.com:Arcadis-UK-07/Documents/D%7bd286c9a3-f1c2-4b23-85d7-c006cfc94fca%7d" TargetMode="External"/><Relationship Id="rId4479" Type="http://schemas.openxmlformats.org/officeDocument/2006/relationships/hyperlink" Target="mailto:MarcoAntonio.Tanseco@arcadis.com" TargetMode="External"/><Relationship Id="rId4686" Type="http://schemas.openxmlformats.org/officeDocument/2006/relationships/hyperlink" Target="pw:\\arcadis-uk-pw.bentley.com:Arcadis-UK-07\Documents\Projects\1MC06-C2\Aylesbury%20North%20Ctg\IM\01%20-%20Docs\1MC06-CEK-IM-DAT-CS04_CL18-600001" TargetMode="External"/><Relationship Id="rId4893" Type="http://schemas.openxmlformats.org/officeDocument/2006/relationships/hyperlink" Target="pw://arcadis-uk-pw.bentley.com:Arcadis-UK-07/Documents/D%7b9c1218dc-7d5f-4bcb-b203-c2c8a855155a%7d" TargetMode="External"/><Relationship Id="rId3288" Type="http://schemas.openxmlformats.org/officeDocument/2006/relationships/hyperlink" Target="pw://arcadis-uk-pw.bentley.com:Arcadis-UK-07/Documents/Projects/1MC06-C2/Grendon&amp;space;Underwood&amp;space;Emb/CV/01&amp;space;-&amp;space;Docs/1MC06-CEK-CV-FRM-CS05-600003" TargetMode="External"/><Relationship Id="rId3495" Type="http://schemas.openxmlformats.org/officeDocument/2006/relationships/hyperlink" Target="pw:\\arcadis-uk-pw.bentley.com:Arcadis-UK-07\Documents\Projects\1MC07-C3\Greatworth%20North%20Emb\IM\01%20-%20Docs\1MC07-CEK-IM-DAT-CS07_CL12-600031" TargetMode="External"/><Relationship Id="rId4339" Type="http://schemas.openxmlformats.org/officeDocument/2006/relationships/hyperlink" Target="mailto:max.rutherford@arcadis.com" TargetMode="External"/><Relationship Id="rId4546" Type="http://schemas.openxmlformats.org/officeDocument/2006/relationships/hyperlink" Target="pw:\\arcadis-uk-pw.bentley.com:Arcadis-UK-07\Documents\Projects\1MC06-C2\Barton%20Hartshorn%20Emb\DR\01%20-%20Docs\1MC06-ASC-DR-FRM-CS06_CL21-000088-ACBOS" TargetMode="External"/><Relationship Id="rId4753" Type="http://schemas.openxmlformats.org/officeDocument/2006/relationships/hyperlink" Target="pw:\\arcadis-uk-pw.bentley.com:Arcadis-UK-07\Documents\Projects\1MC06-C2\Small%20Dean%20Vdt\IM\01%20-%20Docs\1MC06-CEK-IM-DAT-CS03_CL06-600107" TargetMode="External"/><Relationship Id="rId4960" Type="http://schemas.openxmlformats.org/officeDocument/2006/relationships/hyperlink" Target="mailto:william.whyte@arcadis.com" TargetMode="External"/><Relationship Id="rId2097" Type="http://schemas.openxmlformats.org/officeDocument/2006/relationships/hyperlink" Target="mailto:philip.clarke@arcadis.com" TargetMode="External"/><Relationship Id="rId3148" Type="http://schemas.openxmlformats.org/officeDocument/2006/relationships/hyperlink" Target="pw:\\arcadis-uk-pw.bentley.com:Arcadis-UK-07\Documents\Projects\1MC06-C2\Small%20Dean%20Vdt\BR\01%20-%20Docs\1MC06-ASC-BR-FRM-CS03_CL06-000004-ACBOS" TargetMode="External"/><Relationship Id="rId3355" Type="http://schemas.openxmlformats.org/officeDocument/2006/relationships/hyperlink" Target="https://pwlink.bentley.com/link?ds=arcadis-uk-pw.bentley.com~3AArcadis-UK-07&amp;doc=320b90f65efa4a59a9dde7ae389a103e&amp;wa=7672f74c6d6c4972939616dce2e4867c&amp;p=e3f7388f5b164382a7b167b8398b51fa&amp;app=pwe" TargetMode="External"/><Relationship Id="rId3562" Type="http://schemas.openxmlformats.org/officeDocument/2006/relationships/hyperlink" Target="pw://arcadis-uk-pw.bentley.com:Arcadis-UK-07/Documents/D%7b2c54a0ea-6648-4146-b35a-e7513dc7a2da%7d" TargetMode="External"/><Relationship Id="rId4406" Type="http://schemas.openxmlformats.org/officeDocument/2006/relationships/hyperlink" Target="pw://arcadis-uk-pw.bentley.com:Arcadis-UK-07/Documents/D%7bd3f867f0-1c51-4b7c-8282-05ab42909cc3%7d" TargetMode="External"/><Relationship Id="rId4613" Type="http://schemas.openxmlformats.org/officeDocument/2006/relationships/hyperlink" Target="pw:\\arcadis-uk-pw.bentley.com:Arcadis-UK-07\Documents\Projects\1MC06-C2\Aylesbury%20North%20Ctg\UT\01%20-%20Docs\1MC06-ASC-UT-FRM-CS04_CL18-000037-ACBOS" TargetMode="External"/><Relationship Id="rId276" Type="http://schemas.openxmlformats.org/officeDocument/2006/relationships/hyperlink" Target="pw:\\arcadis-uk-pw.bentley.com:Arcadis-UK-07\Documents\Projects\1MC06-C2\Calvert%20Ctg\DR\01%20-%20Docs\1MC06-ASC-DR-FRM-CS06_CL09-000037-ACBOS" TargetMode="External"/><Relationship Id="rId483" Type="http://schemas.openxmlformats.org/officeDocument/2006/relationships/hyperlink" Target="pw://arcadis-uk-pw.bentley.com:Arcadis-UK-07/Documents/D%7b5a9614a3-c5d2-4a38-8c8e-f0d70a3a5684%7d" TargetMode="External"/><Relationship Id="rId690" Type="http://schemas.openxmlformats.org/officeDocument/2006/relationships/hyperlink" Target="pw:\\arcadis-uk-pw.bentley.com:Arcadis-UK-07\Documents\Projects\1MC07-C3\Oxford%20Canal%20South%20Emb\IM\01%20-%20Docs\1MC07-CEK-IM-DAT-CS07_CL23-600102" TargetMode="External"/><Relationship Id="rId2164" Type="http://schemas.openxmlformats.org/officeDocument/2006/relationships/hyperlink" Target="pw:\\arcadis-uk-pw.bentley.com:Arcadis-UK-07\Documents\Projects\1MC06-C2\Calvert%20Ctg\IM\01%20-%20Docs\1MC06-CEK-IM-DAT-CS06_CL09-600288" TargetMode="External"/><Relationship Id="rId2371" Type="http://schemas.openxmlformats.org/officeDocument/2006/relationships/hyperlink" Target="pw:\\arcadis-uk-pw.bentley.com:Arcadis-UK-07\Documents\Projects\1MC06-C2\Twyford%20Emb\EV\01%20-%20Docs\1MC06-ASC-EV-FRM-CS06_CL09-900027" TargetMode="External"/><Relationship Id="rId3008" Type="http://schemas.openxmlformats.org/officeDocument/2006/relationships/hyperlink" Target="pw://arcadis-uk-pw.bentley.com:Arcadis-UK-07/Documents/D%7bb0687f3d-8258-4288-af60-033cd7915f8b%7d" TargetMode="External"/><Relationship Id="rId3215" Type="http://schemas.openxmlformats.org/officeDocument/2006/relationships/hyperlink" Target="pw:\\arcadis-uk-pw.bentley.com:Arcadis-UK-07\Documents\Projects\1MC06-C2\Calvert%20Ctg\CV\01%20-%20Docs\1MC06-ASC-CV-FRM-CS06_CL09-000069-ACBOS" TargetMode="External"/><Relationship Id="rId3422" Type="http://schemas.openxmlformats.org/officeDocument/2006/relationships/hyperlink" Target="mailto:CHRG@COWI.COM" TargetMode="External"/><Relationship Id="rId4820" Type="http://schemas.openxmlformats.org/officeDocument/2006/relationships/hyperlink" Target="pw://arcadis-uk-pw.bentley.com:Arcadis-UK-07/Documents/D%7be3ac8cab-dd96-4553-b1bb-3858d8f6464b%7d" TargetMode="External"/><Relationship Id="rId136" Type="http://schemas.openxmlformats.org/officeDocument/2006/relationships/hyperlink" Target="pw:\\arcadis-uk-pw.bentley.com:Arcadis-UK-07\Documents\Projects\1MC06-C2\Quainton%20South%20Emb\IM\01%20-%20Docs\1MC06-CEK-IM-DAT-CS04_CL20-600007" TargetMode="External"/><Relationship Id="rId343" Type="http://schemas.openxmlformats.org/officeDocument/2006/relationships/hyperlink" Target="pw:\\arcadis-uk-pw.bentley.com:Arcadis-UK-07\Documents\Projects\1MC07-C3\Ladbroke%20Grove%20Emb\IM\01%20-%20Docs\1MC07-CEK-IM-DAT-CS07_CL24-600110" TargetMode="External"/><Relationship Id="rId550" Type="http://schemas.openxmlformats.org/officeDocument/2006/relationships/hyperlink" Target="pw:\\arcadis-uk-pw.bentley.com:Arcadis-UK-07\Documents\Projects\1MC07-C3\Greatworth%20Green%20Tunnel\IM\01%20-%20Docs\1MC07-CEK-IM-DAT-CS07_CL25-600030" TargetMode="External"/><Relationship Id="rId1180" Type="http://schemas.openxmlformats.org/officeDocument/2006/relationships/hyperlink" Target="pw:\\arcadis-uk-pw.bentley.com:Arcadis-UK-07\Documents\Projects\1MC06-C2\Waddesdon%20South%20Ctg\IM\01%20-%20Docs\1MC06-CEK-IM-DAT-CS04_CL20-600002" TargetMode="External"/><Relationship Id="rId2024" Type="http://schemas.openxmlformats.org/officeDocument/2006/relationships/hyperlink" Target="pw://arcadis-uk-pw.bentley.com:Arcadis-UK-07/Documents/D%7b14e21ee0-43f9-465b-8221-d37209df5f12%7d" TargetMode="External"/><Relationship Id="rId2231" Type="http://schemas.openxmlformats.org/officeDocument/2006/relationships/hyperlink" Target="pw:\\arcadis-uk-pw.bentley.com:Arcadis-UK-07\Documents\Projects\1MC06-C2\Mixbury%20Emb\EV\01%20-%20Docs\1MC06-ASC-EV-FRM-CS06_CL22-900008" TargetMode="External"/><Relationship Id="rId203" Type="http://schemas.openxmlformats.org/officeDocument/2006/relationships/hyperlink" Target="pw://arcadis-uk-pw.bentley.com:Arcadis-UK-07/Documents/D%7b8d0b21f5-d9c1-4a0c-8e65-0779fb6796c9%7d" TargetMode="External"/><Relationship Id="rId1040" Type="http://schemas.openxmlformats.org/officeDocument/2006/relationships/hyperlink" Target="pw:\\arcadis-uk-pw.bentley.com:Arcadis-UK-07\Documents\Projects\1MC06-C2\Chetwode%20Ctg\IM\01%20-%20Docs\1MC06-CEK-IM-DAT-CS06_CL10-600027" TargetMode="External"/><Relationship Id="rId4196" Type="http://schemas.openxmlformats.org/officeDocument/2006/relationships/hyperlink" Target="pw:\\arcadis-uk-pw.bentley.com:Arcadis-UK-07\Documents\Projects\1MC06-C2\Twyford%20Ctg\IM\01%20-%20Docs\1MC06-CEK-IM-DAT-CS06_CL10-600191" TargetMode="External"/><Relationship Id="rId5247" Type="http://schemas.openxmlformats.org/officeDocument/2006/relationships/hyperlink" Target="pw:\\arcadis-uk-pw.bentley.com:Arcadis-UK-07\Documents\Projects\1MC06-C2\Barton%20to%20Mixbury%20Ctg\IM\01%20-%20Docs\1MC06-CEK-IM-DAT-CS06_CL21-600115" TargetMode="External"/><Relationship Id="rId410" Type="http://schemas.openxmlformats.org/officeDocument/2006/relationships/hyperlink" Target="pw:\\arcadis-uk-pw.bentley.com:Arcadis-UK-07\Documents\Projects\1MC07-C3\Boddington%20Ctg\IM\01%20-%20Docs\1MC07-CEK-IM-DAT-CS07_CL14-600022" TargetMode="External"/><Relationship Id="rId1997" Type="http://schemas.openxmlformats.org/officeDocument/2006/relationships/hyperlink" Target="pw:\\arcadis-uk-pw.bentley.com:Arcadis-UK-07\Documents\Projects\1MC06-C2\Quainton%20South%20Emb\DR\01%20-%20Docs\1MC06-ASC-DR-FRM-CS04_CL20-000131-ACBOS" TargetMode="External"/><Relationship Id="rId4056" Type="http://schemas.openxmlformats.org/officeDocument/2006/relationships/hyperlink" Target="pw:\\arcadis-uk-pw.bentley.com:Arcadis-UK-07\Documents\Projects\1MC07-C3\Greatworth%20North%20Ctg\UT\01%20-%20Docs\1MC07-ASC-UT-FRM-CS07_CL12-000098-ACBOS" TargetMode="External"/><Relationship Id="rId1857" Type="http://schemas.openxmlformats.org/officeDocument/2006/relationships/hyperlink" Target="pw://arcadis-uk-pw.bentley.com:Arcadis-UK-07/Documents/D%7bf280d292-20a7-466e-a555-06bc3939a848%7d" TargetMode="External"/><Relationship Id="rId2908" Type="http://schemas.openxmlformats.org/officeDocument/2006/relationships/hyperlink" Target="pw:\\arcadis-uk-pw.bentley.com:Arcadis-UK-07\Documents\Projects\1MC06-C2\Westbury%20Vdt\EV\01%20-%20Docs\1MC06-ASC-EV-FRM-CS06_CL22-900033" TargetMode="External"/><Relationship Id="rId4263" Type="http://schemas.openxmlformats.org/officeDocument/2006/relationships/hyperlink" Target="mailto:srinatha.ka@arcadis.com%20&#160;" TargetMode="External"/><Relationship Id="rId4470" Type="http://schemas.openxmlformats.org/officeDocument/2006/relationships/hyperlink" Target="pw:\\arcadis-uk-pw.bentley.com:Arcadis-UK-07\Documents\Projects\1MC06-C2\Twyford%20Emb\IM\01%20-%20Docs\1MC06-CEK-IM-DAT-CS06_CL10-600188?version=P01" TargetMode="External"/><Relationship Id="rId5107" Type="http://schemas.openxmlformats.org/officeDocument/2006/relationships/hyperlink" Target="mailto:ebrahim.jeewa@arcadis.com" TargetMode="External"/><Relationship Id="rId5314" Type="http://schemas.openxmlformats.org/officeDocument/2006/relationships/hyperlink" Target="pw:\\arcadis-uk-pw.bentley.com:Arcadis-UK-07\Documents\Projects\1MC06-C2\Stoke%20Mandeville%20South%20Emb\IM\01%20-%20Docs\1MC06-CEK-IM-DAT-CS03_CL17-600014" TargetMode="External"/><Relationship Id="rId1717" Type="http://schemas.openxmlformats.org/officeDocument/2006/relationships/hyperlink" Target="mailto:SouravKumar.Chatterjee@arcadis.com" TargetMode="External"/><Relationship Id="rId1924" Type="http://schemas.openxmlformats.org/officeDocument/2006/relationships/hyperlink" Target="pw://arcadis-uk-pw.bentley.com:Arcadis-UK-07/Documents/D%7b7d069072-263e-42b1-8aa8-13f6a3c054b4%7d" TargetMode="External"/><Relationship Id="rId3072" Type="http://schemas.openxmlformats.org/officeDocument/2006/relationships/hyperlink" Target="pw:\\arcadis-uk-pw.bentley.com:Arcadis-UK-07\Documents\Projects\1MC06-C2\Oxford%20Road%20Emb\CV\01%20-%20Docs\1MC06-ASC-CV-FRM-CS04_CL19-000056-ACBOS" TargetMode="External"/><Relationship Id="rId4123" Type="http://schemas.openxmlformats.org/officeDocument/2006/relationships/hyperlink" Target="pw:\\arcadis-uk-pw.bentley.com:Arcadis-UK-07\Documents\Projects\1MC06-C2\Grendon%20Underwood%20Emb\IM\01%20-%20Docs\1MC06-CEK-IM-DAT-CS05-600307" TargetMode="External"/><Relationship Id="rId4330" Type="http://schemas.openxmlformats.org/officeDocument/2006/relationships/hyperlink" Target="pw:\\arcadis-uk-pw.bentley.com:Arcadis-UK-07\Documents\Projects\1MC06-C2\South%20Heath%20Ctg\IM\01%20-%20Docs\1MC06-CEK-IM-DAT-CS03_CL05-600151" TargetMode="External"/><Relationship Id="rId3889" Type="http://schemas.openxmlformats.org/officeDocument/2006/relationships/hyperlink" Target="pw:\\arcadis-uk-pw.bentley.com:Arcadis-UK-07\Documents\Projects\1MC07-C3\Chipping%20Warden%20Green%20Tunnel\IM\01%20-%20Docs\1MC07-CEK-IM-DAT-CS07_CL13-600046" TargetMode="External"/><Relationship Id="rId2698" Type="http://schemas.openxmlformats.org/officeDocument/2006/relationships/hyperlink" Target="pw:\\arcadis-uk-pw.bentley.com:Arcadis-UK-07\Documents\Projects\1MC07-C3\Helmdon%20Emb\BR\01%20-%20Docs\1MC07-ASC-BR-FRM-CS07_CL12-000028-ACBOS" TargetMode="External"/><Relationship Id="rId3749" Type="http://schemas.openxmlformats.org/officeDocument/2006/relationships/hyperlink" Target="pw:\\arcadis-uk-pw.bentley.com:Arcadis-UK-07\Documents\Projects\1MC07-C3\Brackley%20North%20Ctg\IM\01%20-%20Docs\1MC07-CEK-IM-DAT-CS07_CL12-600236" TargetMode="External"/><Relationship Id="rId3956" Type="http://schemas.openxmlformats.org/officeDocument/2006/relationships/hyperlink" Target="pw://arcadis-uk-pw.bentley.com:Arcadis-UK-07/Documents/D%7b0d779fd2-5f07-454f-8f40-ebeac63f8734%7d" TargetMode="External"/><Relationship Id="rId5171" Type="http://schemas.openxmlformats.org/officeDocument/2006/relationships/hyperlink" Target="pw:\\arcadis-uk-pw.bentley.com:Arcadis-UK-07\Documents\Projects\1MC06-C2\Calvert%20Ctg\HW\01%20-%20Docs\1MC06-ASC-HW-FRM-CS06_CL09-000038-ACBOS" TargetMode="External"/><Relationship Id="rId877" Type="http://schemas.openxmlformats.org/officeDocument/2006/relationships/hyperlink" Target="pw:\\arcadis-uk-pw.bentley.com:Arcadis-UK-07\Documents\Projects\1MC06-C2\Thame%20Valley%20North%20Emb\BR\01%20-%20Docs\1MC06-CEK-BR-FRM-CS04_CL20-000001" TargetMode="External"/><Relationship Id="rId2558" Type="http://schemas.openxmlformats.org/officeDocument/2006/relationships/hyperlink" Target="pw:\\arcadis-uk-pw.bentley.com:Arcadis-UK-07\Documents\Projects\1MC06-C2\Oxford%20Road%20Emb\IM\01%20-%20Docs\1MC06-CEK-IM-DAT-CS04_CL19-600081" TargetMode="External"/><Relationship Id="rId2765" Type="http://schemas.openxmlformats.org/officeDocument/2006/relationships/hyperlink" Target="mailto:hammad.mashood@arcadis.com" TargetMode="External"/><Relationship Id="rId2972" Type="http://schemas.openxmlformats.org/officeDocument/2006/relationships/hyperlink" Target="pw:\\arcadis-uk-pw.bentley.com:Arcadis-UK-07\Documents\Projects\1MC07-C3\Helmdon%20Emb\IM\01%20-%20Docs\1MC07-CEK-IM-DAT-CS07_CL12-600011" TargetMode="External"/><Relationship Id="rId3609" Type="http://schemas.openxmlformats.org/officeDocument/2006/relationships/hyperlink" Target="pw:\\arcadis-uk-pw.bentley.com:Arcadis-UK-07\Documents\Projects\1MC06-C2\Aylesbury%20South%20Ctg\CV\01%20-%20Docs\1MC06-ASC-CV-FRM-CS04_CL18-000087-ACBOS" TargetMode="External"/><Relationship Id="rId3816" Type="http://schemas.openxmlformats.org/officeDocument/2006/relationships/hyperlink" Target="pw:\\arcadis-uk-pw.bentley.com:Arcadis-UK-07\Documents\Projects\1MC06-C2\Barton%20to%20Mixbury%20Ctg\BR\01%20-%20Docs\1MC06-ASC-BR-FRM-CS06_CL21-900005" TargetMode="External"/><Relationship Id="rId737" Type="http://schemas.openxmlformats.org/officeDocument/2006/relationships/hyperlink" Target="pw:\\arcadis-uk-pw.bentley.com:Arcadis-UK-07\Documents\Projects\1MC07-C3\Lower%20Radbourne%20Emb\IM\01%20-%20Docs\1MC07-CEK-IM-DAT-CS07_CL23-600080" TargetMode="External"/><Relationship Id="rId944" Type="http://schemas.openxmlformats.org/officeDocument/2006/relationships/hyperlink" Target="pw:\\arcadis-uk-pw.bentley.com:Arcadis-UK-07\Documents\Projects\1MC07-C3\Greatworth%20Green%20Tunnel\IM\01%20-%20Docs\1MC07-CEK-IM-DAT-CS07_CL25-600068" TargetMode="External"/><Relationship Id="rId1367" Type="http://schemas.openxmlformats.org/officeDocument/2006/relationships/hyperlink" Target="pw:\\arcadis-uk-pw.bentley.com:Arcadis-UK-07\Documents\Projects\1MC07-C3\Ladbroke%20Grove%20Ctg\CV\01%20-%20Docs\1MC07-ASC-CV-FRM-CS07_CL23-000055-ACBOS" TargetMode="External"/><Relationship Id="rId1574" Type="http://schemas.openxmlformats.org/officeDocument/2006/relationships/hyperlink" Target="pw://arcadis-uk-pw.bentley.com:Arcadis-UK-07/Documents/D%7b91345359-88af-44e4-9d8f-622a58c3c19e%7d" TargetMode="External"/><Relationship Id="rId1781" Type="http://schemas.openxmlformats.org/officeDocument/2006/relationships/hyperlink" Target="pw:\\arcadis-uk-pw.bentley.com:Arcadis-UK-07\Documents\Projects\1MC06-C2\Stoke%20Mandeville%20South%20Emb\IM\01%20-%20Docs\1MC06-CEK-IM-DAT-CS03_CL17-600074" TargetMode="External"/><Relationship Id="rId2418" Type="http://schemas.openxmlformats.org/officeDocument/2006/relationships/hyperlink" Target="pw:\\arcadis-uk-pw.bentley.com:Arcadis-UK-07\Documents\Projects\1MC06-C2\Godington%20West%20Vdt\HW\01%20-%20Docs\1MC06-ASC-HW-FRM-CS06_CL10-000024-ACBOS" TargetMode="External"/><Relationship Id="rId2625" Type="http://schemas.openxmlformats.org/officeDocument/2006/relationships/hyperlink" Target="pw:\\arcadis-uk-pw.bentley.com:Arcadis-UK-07\Documents\Projects\1MC06-C2\Quainton%20South%20Emb\HW\01%20-%20Docs\1MC06-ASC-HW-FRM-CS04_CL20-000015-ACBOS" TargetMode="External"/><Relationship Id="rId2832" Type="http://schemas.openxmlformats.org/officeDocument/2006/relationships/hyperlink" Target="mailto:Leomel.Ramos@arcadis.com" TargetMode="External"/><Relationship Id="rId5031" Type="http://schemas.openxmlformats.org/officeDocument/2006/relationships/hyperlink" Target="mailto:fedi.benhmida@setec.com" TargetMode="External"/><Relationship Id="rId73" Type="http://schemas.openxmlformats.org/officeDocument/2006/relationships/hyperlink" Target="mailto:youssef.miri@setec.com" TargetMode="External"/><Relationship Id="rId804" Type="http://schemas.openxmlformats.org/officeDocument/2006/relationships/hyperlink" Target="pw:\\arcadis-uk-pw.bentley.com:Arcadis-UK-07\Documents\Projects\1MC06-C2\Wendover%20Green%20Tunnel\UT\01%20-%20Docs\1MC06-ASC-UT-FRM-CS03_CL06-000021-ACBOS" TargetMode="External"/><Relationship Id="rId1227" Type="http://schemas.openxmlformats.org/officeDocument/2006/relationships/hyperlink" Target="pw:\\arcadis-uk-pw.bentley.com:Arcadis-UK-07\Documents\Projects\1MC07-C3\Greatworth%20North%20Emb\IM\01%20-%20Docs\1MC07-CEK-IM-DAT-CS07_CL12-600038" TargetMode="External"/><Relationship Id="rId1434" Type="http://schemas.openxmlformats.org/officeDocument/2006/relationships/hyperlink" Target="pw://arcadis-uk-pw.bentley.com:Arcadis-UK-07/Documents/D%7b386fd33c-ad86-4286-874c-c41c5ba7e14f%7d" TargetMode="External"/><Relationship Id="rId1641" Type="http://schemas.openxmlformats.org/officeDocument/2006/relationships/hyperlink" Target="pw://arcadis-uk-pw.bentley.com:Arcadis-UK-07/Documents/Projects/1MC06-C2/Twyford&amp;space;Ctg/IM/01&amp;space;-&amp;space;Docs/1MC06-CEK-IM-DAT-CS06_CL10-600148" TargetMode="External"/><Relationship Id="rId4797" Type="http://schemas.openxmlformats.org/officeDocument/2006/relationships/hyperlink" Target="mailto:Chrysi.Burgham.Malin@arcadis.com" TargetMode="External"/><Relationship Id="rId1501" Type="http://schemas.openxmlformats.org/officeDocument/2006/relationships/hyperlink" Target="pw://arcadis-uk-pw.bentley.com:Arcadis-UK-07/Documents/D%7b52359826-2218-4169-b94d-d8696b46432d%7d" TargetMode="External"/><Relationship Id="rId3399" Type="http://schemas.openxmlformats.org/officeDocument/2006/relationships/hyperlink" Target="pw:\\arcadis-uk-pw.bentley.com:Arcadis-UK-07\Documents\Projects\1MC06-C2\Godington%20East%20Emb\BR\01%20-%20Docs\1MC06-ASC-BR-FRM-CS06_CL10-900011" TargetMode="External"/><Relationship Id="rId4657" Type="http://schemas.openxmlformats.org/officeDocument/2006/relationships/hyperlink" Target="pw:\\arcadis-uk-pw.bentley.com:Arcadis-UK-07\Documents\Projects\1MC06-C2\Calvert%20Ctg\UT\01%20-%20Docs\1MC06-ASC-UT-FRM-CS06_CL09-000073-ACBOS" TargetMode="External"/><Relationship Id="rId4864" Type="http://schemas.openxmlformats.org/officeDocument/2006/relationships/hyperlink" Target="pw://arcadis-uk-pw.bentley.com:Arcadis-UK-07/Documents/D%7b6fbed31b-86e2-4dbb-8f4c-e471f415599b%7d" TargetMode="External"/><Relationship Id="rId3259" Type="http://schemas.openxmlformats.org/officeDocument/2006/relationships/hyperlink" Target="pw:\\arcadis-uk-pw.bentley.com:Arcadis-UK-07\Documents\Projects\1MC06-C2\Stoke%20Mandeville%20South%20Emb\DR\01%20-%20Docs\1MC06-ASC-DR-FRM-CS03_CL17-000077-ACBOS" TargetMode="External"/><Relationship Id="rId3466" Type="http://schemas.openxmlformats.org/officeDocument/2006/relationships/hyperlink" Target="mailto:anamika.puri@wsp.com" TargetMode="External"/><Relationship Id="rId4517" Type="http://schemas.openxmlformats.org/officeDocument/2006/relationships/hyperlink" Target="pw:\\arcadis-uk-pw.bentley.com:Arcadis-UK-07\Documents\Projects\1MC06-C2\Godington%20West%20Emb\BR\01%20-%20Docs\1MC06-ASC-BR-FRM-CS06_CL10-000031-ACBOS" TargetMode="External"/><Relationship Id="rId387" Type="http://schemas.openxmlformats.org/officeDocument/2006/relationships/hyperlink" Target="pw://arcadis-uk-pw.bentley.com:Arcadis-UK-07/Documents/D%7b6470138a-b46c-44a4-988d-854fa741f37d%7d" TargetMode="External"/><Relationship Id="rId594" Type="http://schemas.openxmlformats.org/officeDocument/2006/relationships/hyperlink" Target="pw:\\arcadis-uk-pw.bentley.com:Arcadis-UK-07\Documents\Projects\1MC07-C3\Greatworth%20South%20Ctg\IM\01%20-%20Docs\1MC07-CEK-IM-DAT-CS07_CL12-600203" TargetMode="External"/><Relationship Id="rId2068" Type="http://schemas.openxmlformats.org/officeDocument/2006/relationships/hyperlink" Target="mailto:philip.clarke@arcadis.com" TargetMode="External"/><Relationship Id="rId2275" Type="http://schemas.openxmlformats.org/officeDocument/2006/relationships/hyperlink" Target="pw:\\arcadis-uk-pw.bentley.com:Arcadis-UK-07\Documents\Projects\1MC07-C3\Brackley%20South%20Ctg\IM\01%20-%20Docs\1MC07-CEK-IM-DAT-CS07_CL12-600086" TargetMode="External"/><Relationship Id="rId3119" Type="http://schemas.openxmlformats.org/officeDocument/2006/relationships/hyperlink" Target="pw:\\arcadis-uk-pw.bentley.com:Arcadis-UK-07\Documents\Projects\1MC07-C3\Highfurlong%20Brook%20Emb\EV\01%20-%20Docs\1MC07-ASC-EV-REP-CS07_CL14-000011" TargetMode="External"/><Relationship Id="rId3326" Type="http://schemas.openxmlformats.org/officeDocument/2006/relationships/hyperlink" Target="pw://arcadis-uk-pw.bentley.com:Arcadis-UK-07/Documents/D%7b157316da-f312-4e14-a8c2-0cecf168d269%7d" TargetMode="External"/><Relationship Id="rId3673" Type="http://schemas.openxmlformats.org/officeDocument/2006/relationships/hyperlink" Target="pw:\\arcadis-uk-pw.bentley.com:Arcadis-UK-07\Documents\Projects\1MC07-C3\Brackley%20Emb\CV\01%20-%20Docs\1MC07-ASC-CV-FRM-CS07_CL12-000035-ACBOS" TargetMode="External"/><Relationship Id="rId3880" Type="http://schemas.openxmlformats.org/officeDocument/2006/relationships/hyperlink" Target="mailto:thamer.saihi@setec.com" TargetMode="External"/><Relationship Id="rId4724" Type="http://schemas.openxmlformats.org/officeDocument/2006/relationships/hyperlink" Target="pw:\\arcadis-uk-pw.bentley.com:Arcadis-UK-07\Documents\Projects\1MC06-C2\Quainton%20Ctg\IM\01%20-%20Docs\1MC06-CEK-IM-DAT-CS05-600257" TargetMode="External"/><Relationship Id="rId4931" Type="http://schemas.openxmlformats.org/officeDocument/2006/relationships/hyperlink" Target="pw:\\arcadis-uk-pw.bentley.com:Arcadis-UK-07\Documents\Projects\1MC06-C2\Waddesdon%20Emb\UT\01%20-%20Docs\1MC06-ASC-UT-FRM-CS04_CL20-000091-ACBOS" TargetMode="External"/><Relationship Id="rId247" Type="http://schemas.openxmlformats.org/officeDocument/2006/relationships/hyperlink" Target="mailto:Joel.Martin@arcadis.com" TargetMode="External"/><Relationship Id="rId1084" Type="http://schemas.openxmlformats.org/officeDocument/2006/relationships/hyperlink" Target="pw://arcadis-uk-pw.bentley.com:Arcadis-UK-07/Documents/D%7b0a9060bb-5dd6-42e0-8731-51b6f47a7ff1%7d" TargetMode="External"/><Relationship Id="rId2482" Type="http://schemas.openxmlformats.org/officeDocument/2006/relationships/hyperlink" Target="pw:\\arcadis-uk-pw.bentley.com:Arcadis-UK-07\Documents\Projects\1MC06-C2\Grendon%20Underwood%20Emb\IM\01%20-%20Docs\1MC06-CEK-IM-DAT-CS05-600173" TargetMode="External"/><Relationship Id="rId3533" Type="http://schemas.openxmlformats.org/officeDocument/2006/relationships/hyperlink" Target="pw:\\arcadis-uk-pw.bentley.com:Arcadis-UK-07\Documents\Projects\1MC06-C2\Calvert%20Ctg\CV\01%20-%20Docs\1MC06-ASC-CV-FRM-CS06_CL09-000102-ACBOS" TargetMode="External"/><Relationship Id="rId3740" Type="http://schemas.openxmlformats.org/officeDocument/2006/relationships/hyperlink" Target="pw:\\arcadis-uk-pw.bentley.com:Arcadis-UK-07\Documents\Projects\1MC07-C3\Brackley%20Emb\IM\01%20-%20Docs\1MC07-CEK-IM-DAT-CS07_CL12-600227" TargetMode="External"/><Relationship Id="rId107" Type="http://schemas.openxmlformats.org/officeDocument/2006/relationships/hyperlink" Target="pw:\\arcadis-uk-pw.bentley.com:Arcadis-UK-07\Documents\Projects\1MC06-C2\Calvert%20Ctg\IM\01%20-%20Docs\1MC06-CEK-IM-DAT-CS06_CL09-600220" TargetMode="External"/><Relationship Id="rId454" Type="http://schemas.openxmlformats.org/officeDocument/2006/relationships/hyperlink" Target="pw://arcadis-uk-pw.bentley.com:Arcadis-UK-07/Documents/D%7b5b5143cc-287e-49c8-ab0e-7a6f1b1bd73e%7d" TargetMode="External"/><Relationship Id="rId661" Type="http://schemas.openxmlformats.org/officeDocument/2006/relationships/hyperlink" Target="pw:\\arcadis-uk-pw.bentley.com:Arcadis-UK-07\Documents\Projects\1MC07-C3\Oxford%20Canal%20Vdt\EV\01%20-%20Docs\1MC07-ASC-EV-REP-CS07_CL23-000024" TargetMode="External"/><Relationship Id="rId1291" Type="http://schemas.openxmlformats.org/officeDocument/2006/relationships/hyperlink" Target="mailto:Amrutha.CharuvilVivekananda@arcadis.com" TargetMode="External"/><Relationship Id="rId2135" Type="http://schemas.openxmlformats.org/officeDocument/2006/relationships/hyperlink" Target="pw:\\arcadis-uk-pw.bentley.com:Arcadis-UK-07\Documents\Projects\1MC06-C2\Calvert%20Infrastructure%20MDG\IM\01%20-%20Docs\1MC06-CEK-IM-DAT-CS06_CL09-600304" TargetMode="External"/><Relationship Id="rId2342" Type="http://schemas.openxmlformats.org/officeDocument/2006/relationships/hyperlink" Target="pw:\\arcadis-uk-pw.bentley.com:Arcadis-UK-07\Documents\Projects\1MC06-C2\Putlowes%20Ctg\DR\01%20-%20Docs\1MC06-ASC-DR-FRM-CS04_CL20-000116-ACBOS" TargetMode="External"/><Relationship Id="rId3600" Type="http://schemas.openxmlformats.org/officeDocument/2006/relationships/hyperlink" Target="pw:\\arcadis-uk-pw.bentley.com:Arcadis-UK-07\Documents\Projects\1MC06-C2\Aylesbury%20South%20Ctg\CV\01%20-%20Docs\1MC06-ASC-CV-FRM-CS04_CL18-000088-ACBOS" TargetMode="External"/><Relationship Id="rId314" Type="http://schemas.openxmlformats.org/officeDocument/2006/relationships/hyperlink" Target="pw:\\arcadis-uk-pw.bentley.com:Arcadis-UK-07\Documents\Projects\1MC06-C2\Calvert%20Ctg\IM\01%20-%20Docs\1MC06-CEK-IM-DAT-CS06_CL09-600220" TargetMode="External"/><Relationship Id="rId521" Type="http://schemas.openxmlformats.org/officeDocument/2006/relationships/hyperlink" Target="pw:\\arcadis-uk-pw.bentley.com:Arcadis-UK-07\Documents\Projects\1MC07-C3\Ladbroke%20Grove%20Emb\IM\01%20-%20Docs\1MC07-CEK-IM-DAT-CS07_CL24-600110" TargetMode="External"/><Relationship Id="rId1151" Type="http://schemas.openxmlformats.org/officeDocument/2006/relationships/hyperlink" Target="pw:\\arcadis-uk-pw.bentley.com:Arcadis-UK-07\Documents\Projects\1MC06-C2\Stoke%20Mandeville%20South%20Emb\DR\01%20-%20Docs\1MC06-ASC-DR-FRM-CS03_CL17-000007-ACBOS" TargetMode="External"/><Relationship Id="rId2202" Type="http://schemas.openxmlformats.org/officeDocument/2006/relationships/hyperlink" Target="pw:\\arcadis-uk-pw.bentley.com:Arcadis-UK-07\Documents\Projects\1MC06-C2\Cowley%20Emb%20Group\IM\01%20-%20Docs\1MC06-CEK-IM-DAT-CS06_CL10-600222" TargetMode="External"/><Relationship Id="rId5358" Type="http://schemas.openxmlformats.org/officeDocument/2006/relationships/table" Target="../tables/table3.xml"/><Relationship Id="rId1011" Type="http://schemas.openxmlformats.org/officeDocument/2006/relationships/hyperlink" Target="pw://arcadis-uk-pw.bentley.com:Arcadis-UK-07/Documents/D%7b99837859-10e3-4b05-95d8-89dea5654615%7d" TargetMode="External"/><Relationship Id="rId1968" Type="http://schemas.openxmlformats.org/officeDocument/2006/relationships/hyperlink" Target="pw:\\arcadis-uk-pw.bentley.com:Arcadis-UK-07\Documents\Projects\1MC06-C2\Quainton%20South%20Emb\IM\01%20-%20Docs\1MC06-CEK-IM-DAT-CS04_CL20-600224" TargetMode="External"/><Relationship Id="rId4167" Type="http://schemas.openxmlformats.org/officeDocument/2006/relationships/hyperlink" Target="pw:\\arcadis-uk-pw.bentley.com:Arcadis-UK-07\Documents\Projects\1MC07-C3\Helmdon%20Emb\CV\01%20-%20Docs\1MC07-ASC-CV-FRM-CS07_CL12-900003" TargetMode="External"/><Relationship Id="rId4374" Type="http://schemas.openxmlformats.org/officeDocument/2006/relationships/hyperlink" Target="pw://arcadis-uk-pw.bentley.com:Arcadis-UK-07/Documents/D%7b372985d1-7b53-4228-88cb-c8966100ffd9%7d" TargetMode="External"/><Relationship Id="rId4581" Type="http://schemas.openxmlformats.org/officeDocument/2006/relationships/hyperlink" Target="pw://arcadis-uk-pw.bentley.com:Arcadis-UK-07/Documents/D%7b06ee87cb-09bf-4e80-a4c8-104cc46d6c0d%7d" TargetMode="External"/><Relationship Id="rId5218" Type="http://schemas.openxmlformats.org/officeDocument/2006/relationships/hyperlink" Target="pw:\\arcadis-uk-pw.bentley.com:Arcadis-UK-07\Documents\Projects\1MC06-C2\Barton%20to%20Mixbury%20Ctg\EV\01%20-%20Docs\1MC06-ASC-EV-FRM-CS06_CL21-900020" TargetMode="External"/><Relationship Id="rId3183" Type="http://schemas.openxmlformats.org/officeDocument/2006/relationships/hyperlink" Target="pw:\\arcadis-uk-pw.bentley.com:Arcadis-UK-07\Documents\Projects\1MC06-C2\Woodlands%20Ctg\HW\01%20-%20Docs\1MC06-ASC-HW-FRM-CS05-000019-ACBOS" TargetMode="External"/><Relationship Id="rId3390" Type="http://schemas.openxmlformats.org/officeDocument/2006/relationships/hyperlink" Target="pw:\\arcadis-uk-pw.bentley.com:Arcadis-UK-07\Documents\Projects\1MC06-C2\Stoke%20Mandeville%20South%20Emb\CV\01%20-%20Docs\1MC06-ASC-CV-FRM-CS03_CL17-000057-ACBOS" TargetMode="External"/><Relationship Id="rId4027" Type="http://schemas.openxmlformats.org/officeDocument/2006/relationships/hyperlink" Target="pw:\\arcadis-uk-pw.bentley.com:Arcadis-UK-07\Documents\Projects\1MC06-C2\Chetwode%20Ctg\EV\01%20-%20Docs\1MC06-ASC-EV-FRM-CS06_CL10-900056" TargetMode="External"/><Relationship Id="rId4234" Type="http://schemas.openxmlformats.org/officeDocument/2006/relationships/hyperlink" Target="mailto:dodji.laba@setec.com" TargetMode="External"/><Relationship Id="rId4441" Type="http://schemas.openxmlformats.org/officeDocument/2006/relationships/hyperlink" Target="pw://arcadis-uk-pw.bentley.com:Arcadis-UK-07/Documents/D%7b83114359-f60e-4b15-b737-32f28cda5649%7d" TargetMode="External"/><Relationship Id="rId1828" Type="http://schemas.openxmlformats.org/officeDocument/2006/relationships/hyperlink" Target="mailto:Ruel.Hallado@arcadis.com" TargetMode="External"/><Relationship Id="rId3043" Type="http://schemas.openxmlformats.org/officeDocument/2006/relationships/hyperlink" Target="pw:\\arcadis-uk-pw.bentley.com:Arcadis-UK-07\Documents\Projects\1MC07-C3\Brackley%20South%20Ctg\IM\01%20-%20Docs\1MC07-CEK-IM-DAT-CS07_CL12-600166" TargetMode="External"/><Relationship Id="rId3250" Type="http://schemas.openxmlformats.org/officeDocument/2006/relationships/hyperlink" Target="mailto:aype@cowi.com" TargetMode="External"/><Relationship Id="rId171" Type="http://schemas.openxmlformats.org/officeDocument/2006/relationships/hyperlink" Target="mailto:zakaria.khabouze@setec.com" TargetMode="External"/><Relationship Id="rId4301" Type="http://schemas.openxmlformats.org/officeDocument/2006/relationships/hyperlink" Target="mailto:ebrahim.jeewa@arcadis.com" TargetMode="External"/><Relationship Id="rId3110" Type="http://schemas.openxmlformats.org/officeDocument/2006/relationships/hyperlink" Target="pw:\\arcadis-uk-pw.bentley.com:Arcadis-UK-07\Documents\Projects\1MC07-C3\Greatworth%20Green%20Tunnel\IM\01%20-%20Docs\1MC07-CEK-IM-DAT-CS07_CL25-600013" TargetMode="External"/><Relationship Id="rId988" Type="http://schemas.openxmlformats.org/officeDocument/2006/relationships/hyperlink" Target="mailto:apoorva.patil@arcadis.com" TargetMode="External"/><Relationship Id="rId2669" Type="http://schemas.openxmlformats.org/officeDocument/2006/relationships/hyperlink" Target="pw://arcadis-uk-pw.bentley.com:Arcadis-UK-07/Documents/D%7b56fb682d-a0ff-4738-8c5c-bf650aed779a%7d" TargetMode="External"/><Relationship Id="rId2876" Type="http://schemas.openxmlformats.org/officeDocument/2006/relationships/hyperlink" Target="pw://arcadis-uk-pw.bentley.com:Arcadis-UK-07/Documents/D%7bb9ce3ccf-3a92-4e03-b0af-5dc9c6c8d8b9%7d" TargetMode="External"/><Relationship Id="rId3927" Type="http://schemas.openxmlformats.org/officeDocument/2006/relationships/hyperlink" Target="pw://arcadis-uk-pw.bentley.com:Arcadis-UK-07/Documents/D%7b38731308-f965-4ef9-b35e-2aabe7c9612a%7d" TargetMode="External"/><Relationship Id="rId5075" Type="http://schemas.openxmlformats.org/officeDocument/2006/relationships/hyperlink" Target="pw://arcadis-uk-pw.bentley.com:Arcadis-UK-07/Documents/D%7bae79b8c5-cc00-4f4a-b9d7-25e52cd47e33%7d" TargetMode="External"/><Relationship Id="rId5282" Type="http://schemas.openxmlformats.org/officeDocument/2006/relationships/hyperlink" Target="pw:\\arcadis-uk-pw.bentley.com:Arcadis-UK-07\Documents\Projects\1MC06-C2\Quainton%20Ctg\IM\01%20-%20Docs\1MC06-CEK-IM-DAT-CS04_CL20-600052" TargetMode="External"/><Relationship Id="rId848" Type="http://schemas.openxmlformats.org/officeDocument/2006/relationships/hyperlink" Target="mailto:Conor.Egan@wsp.com" TargetMode="External"/><Relationship Id="rId1478" Type="http://schemas.openxmlformats.org/officeDocument/2006/relationships/hyperlink" Target="pw://arcadis-uk-pw.bentley.com:Arcadis-UK-07/Documents/D%7b28465181-c970-419f-b48f-9640d0fba71d%7d" TargetMode="External"/><Relationship Id="rId1685" Type="http://schemas.openxmlformats.org/officeDocument/2006/relationships/hyperlink" Target="pw:\\arcadis-uk-pw.bentley.com:Arcadis-UK-07\Documents\Projects\1MC06-C2\Calvert%20Ctg\IM\01%20-%20Docs\1MC06-CEK-IM-DAT-CS06_CL09-600147" TargetMode="External"/><Relationship Id="rId1892" Type="http://schemas.openxmlformats.org/officeDocument/2006/relationships/hyperlink" Target="mailto:gillian.gregory@arcadis.com" TargetMode="External"/><Relationship Id="rId2529" Type="http://schemas.openxmlformats.org/officeDocument/2006/relationships/hyperlink" Target="pw:\\arcadis-uk-pw.bentley.com:Arcadis-UK-07\Documents\Projects\1MC06-C2\Grendon%20Underwood%20Emb\CV\01%20-%20Docs\1MC06-ASC-CV-FRM-CS05-000081-ACBOS" TargetMode="External"/><Relationship Id="rId2736" Type="http://schemas.openxmlformats.org/officeDocument/2006/relationships/hyperlink" Target="mailto:Conor.Egan@wsp.com" TargetMode="External"/><Relationship Id="rId4091" Type="http://schemas.openxmlformats.org/officeDocument/2006/relationships/hyperlink" Target="pw:\\arcadis-uk-pw.bentley.com:Arcadis-UK-07\Documents\Projects\1MC06-C2\Chetwode%20Emb\IM\01%20-%20Docs\1MC06-CEK-IM-DAT-CS06_CL10-600170" TargetMode="External"/><Relationship Id="rId5142" Type="http://schemas.openxmlformats.org/officeDocument/2006/relationships/hyperlink" Target="mailto:shashank.bs@arcadis.com" TargetMode="External"/><Relationship Id="rId708" Type="http://schemas.openxmlformats.org/officeDocument/2006/relationships/hyperlink" Target="https://connect-projectwisewac.bentley.com/pwlink?datasource=Bentley.PW--arcadis-uk-pw.bentley.com~3AArcadis-UK-07&amp;objectId=9ba64179-a17a-4a0e-b095-787e64e76085&amp;objectType=doc&amp;workAreaId=6ab164b0-c2bd-447a-a601-fda32e138674&amp;projectId=f22a64a1-1359-489b-80fe-82820c4196bb&amp;app=pwe" TargetMode="External"/><Relationship Id="rId915" Type="http://schemas.openxmlformats.org/officeDocument/2006/relationships/hyperlink" Target="pw:\\arcadis-uk-pw.bentley.com:Arcadis-UK-07\Documents\Projects\1MC07-C3\Ladbroke%20Grove%20Ctg\IM\01%20-%20Docs\1MC07-CEK-IM-DAT-CS07_CL23-600159" TargetMode="External"/><Relationship Id="rId1338" Type="http://schemas.openxmlformats.org/officeDocument/2006/relationships/hyperlink" Target="pw://arcadis-uk-pw.bentley.com:Arcadis-UK-07/Documents/D%7b8938a4d8-45bc-4ec3-8222-8e2d11960f81%7d" TargetMode="External"/><Relationship Id="rId1545" Type="http://schemas.openxmlformats.org/officeDocument/2006/relationships/hyperlink" Target="pw://arcadis-uk-pw.bentley.com:Arcadis-UK-07/Documents/D%7b94276d62-cbb3-4fc3-9412-2c8040d90e63%7d" TargetMode="External"/><Relationship Id="rId2943" Type="http://schemas.openxmlformats.org/officeDocument/2006/relationships/hyperlink" Target="pw://arcadis-uk-pw.bentley.com:Arcadis-UK-07/Documents/D%7b9f44d623-3401-4cd2-b027-67ab1622e640%7d" TargetMode="External"/><Relationship Id="rId5002" Type="http://schemas.openxmlformats.org/officeDocument/2006/relationships/hyperlink" Target="pw://arcadis-uk-pw.bentley.com:Arcadis-UK-07/Documents/D%7b715ac409-a280-46d8-9b48-a2e91f80261e%7d" TargetMode="External"/><Relationship Id="rId1405" Type="http://schemas.openxmlformats.org/officeDocument/2006/relationships/hyperlink" Target="mailto:juilee.lokhande@arcadis.com" TargetMode="External"/><Relationship Id="rId1752" Type="http://schemas.openxmlformats.org/officeDocument/2006/relationships/hyperlink" Target="pw:\\arcadis-uk-pw.bentley.com:Arcadis-UK-07\Documents\Projects\1MC06-C2\Stoke%20Mandeville%20South%20Emb\DR\01%20-%20Docs\1MC06-ASC-DR-FRM-CS03_CL17-000007-ACBOS" TargetMode="External"/><Relationship Id="rId2803" Type="http://schemas.openxmlformats.org/officeDocument/2006/relationships/hyperlink" Target="mailto:guillaume.hervoches@setec.com" TargetMode="External"/><Relationship Id="rId44" Type="http://schemas.openxmlformats.org/officeDocument/2006/relationships/hyperlink" Target="pw://arcadis-uk-pw.bentley.com:Arcadis-UK-07/Documents/D%7b86f55951-d65f-4a43-a93d-238c5ad55b39%7d" TargetMode="External"/><Relationship Id="rId1612" Type="http://schemas.openxmlformats.org/officeDocument/2006/relationships/hyperlink" Target="pw:\\arcadis-uk-pw.bentley.com:Arcadis-UK-07\Documents\Projects\1MC06-C2\Twyford%20Vdt\EV\01%20-%20Docs\1MC06-ASC-EV-FRM-CS06_CL10-900010" TargetMode="External"/><Relationship Id="rId4768" Type="http://schemas.openxmlformats.org/officeDocument/2006/relationships/hyperlink" Target="pw://arcadis-uk-pw.bentley.com:Arcadis-UK-07/Documents/D%7b7aa5b483-9443-4ef1-9295-6e25b89a5945%7d" TargetMode="External"/><Relationship Id="rId4975" Type="http://schemas.openxmlformats.org/officeDocument/2006/relationships/hyperlink" Target="mailto:gopika.b@arcadis.com" TargetMode="External"/><Relationship Id="rId498" Type="http://schemas.openxmlformats.org/officeDocument/2006/relationships/hyperlink" Target="mailto:anil.gupta@arcadis.com" TargetMode="External"/><Relationship Id="rId2179" Type="http://schemas.openxmlformats.org/officeDocument/2006/relationships/hyperlink" Target="pw:\\arcadis-uk-pw.bentley.com:Arcadis-UK-07\Documents\Projects\1MC06-C2\Woodlands%20Ctg\CV\01%20-%20Docs\1MC06-ASC-CV-FRM-CS05-000109-ACBOS" TargetMode="External"/><Relationship Id="rId3577" Type="http://schemas.openxmlformats.org/officeDocument/2006/relationships/hyperlink" Target="pw:\\arcadis-uk-pw.bentley.com:Arcadis-UK-07\Documents\Projects\1MC06-C2\Aylesbury%20South%20Ctg\UT\01%20-%20Docs\1MC06-ASC-UT-FRM-CS04_CL18-000052-ACBOS" TargetMode="External"/><Relationship Id="rId3784" Type="http://schemas.openxmlformats.org/officeDocument/2006/relationships/hyperlink" Target="pw:\\arcadis-uk-pw.bentley.com:Arcadis-UK-07\Documents\Projects\1MC07-C3\Chipping%20Warden%20Green%20Tunnel\IM\01%20-%20Docs\1MC07-CEK-IM-DAT-CS07_CL13-600042" TargetMode="External"/><Relationship Id="rId3991" Type="http://schemas.openxmlformats.org/officeDocument/2006/relationships/hyperlink" Target="pw://arcadis-uk-pw.bentley.com:Arcadis-UK-07/Documents/D%7ba2f506fd-e56d-422f-86a6-7a2fa2fd9478%7d" TargetMode="External"/><Relationship Id="rId4628" Type="http://schemas.openxmlformats.org/officeDocument/2006/relationships/hyperlink" Target="pw:\\arcadis-uk-pw.bentley.com:Arcadis-UK-07\Documents\Projects\1MC07-C3\Ladbroke%20Ctg\IM\01%20-%20Docs\1MC07-CEK-IM-DAT-CS07_CL24-600059" TargetMode="External"/><Relationship Id="rId4835" Type="http://schemas.openxmlformats.org/officeDocument/2006/relationships/hyperlink" Target="pw:\\arcadis-uk-pw.bentley.com:Arcadis-UK-07\Documents\Projects\1MC06-C2\Barton%20to%20Mixbury%20Ctg\IM\01%20-%20Docs\1MC06-CEK-IM-DAT-CS06_CL21-600067" TargetMode="External"/><Relationship Id="rId2386" Type="http://schemas.openxmlformats.org/officeDocument/2006/relationships/hyperlink" Target="pw:\\arcadis-uk-pw.bentley.com:Arcadis-UK-07\Documents\Projects\1MC06-C2\Twyford%20Emb\IM\01%20-%20Docs\1MC06-CEK-IM-DAT-CS06_CL09-600306" TargetMode="External"/><Relationship Id="rId2593" Type="http://schemas.openxmlformats.org/officeDocument/2006/relationships/hyperlink" Target="pw:\\arcadis-uk-pw.bentley.com:Arcadis-UK-07\Documents\Projects\1MC06-C2\Grendon%20Underwood%20Emb\UT\01%20-%20Docs\1MC06-ASC-UT-FRM-CS06_CL09-000093-ACBOS" TargetMode="External"/><Relationship Id="rId3437" Type="http://schemas.openxmlformats.org/officeDocument/2006/relationships/hyperlink" Target="pw:\\arcadis-uk-pw.bentley.com:Arcadis-UK-07\Documents\Projects\1MC06-C2\Whaddon%20Hill%20Ctg\CV\01%20-%20Docs\1MC06-ASC-CV-FRM-CS04_CL19-000071-ACBOS" TargetMode="External"/><Relationship Id="rId3644" Type="http://schemas.openxmlformats.org/officeDocument/2006/relationships/hyperlink" Target="pw:\\arcadis-uk-pw.bentley.com:Arcadis-UK-07\Documents\Projects\1MC06-C2\Barton%20Hartshorn%20Emb\IM\01%20-%20Docs\1MC06-CEK-IM-DAT-CS06_CL21-600058" TargetMode="External"/><Relationship Id="rId3851" Type="http://schemas.openxmlformats.org/officeDocument/2006/relationships/hyperlink" Target="mailto:apoorva.patil@arcadis.com" TargetMode="External"/><Relationship Id="rId4902" Type="http://schemas.openxmlformats.org/officeDocument/2006/relationships/hyperlink" Target="pw:\\arcadis-uk-pw.bentley.com:Arcadis-UK-07\Documents\Projects\1MC06-C2\Cowley%20Emb%20Group\IM\01%20-%20Docs\1MC06-CEK-IM-DAT-CS06_CL10-600061" TargetMode="External"/><Relationship Id="rId358" Type="http://schemas.openxmlformats.org/officeDocument/2006/relationships/hyperlink" Target="pw://arcadis-uk-pw.bentley.com:Arcadis-UK-07/Documents/D%7bcd90c037-d33e-4442-af59-28645f8e581e%7d" TargetMode="External"/><Relationship Id="rId565" Type="http://schemas.openxmlformats.org/officeDocument/2006/relationships/hyperlink" Target="pw://arcadis-uk-pw.bentley.com:Arcadis-UK-07/Documents/D%7b32b49f59-8b4b-45dd-b544-e69e3b721157%7d" TargetMode="External"/><Relationship Id="rId772" Type="http://schemas.openxmlformats.org/officeDocument/2006/relationships/hyperlink" Target="mailto:Conor.Egan@wsp.com" TargetMode="External"/><Relationship Id="rId1195" Type="http://schemas.openxmlformats.org/officeDocument/2006/relationships/hyperlink" Target="pw:\\arcadis-uk-pw.bentley.com:Arcadis-UK-07\Documents\Projects\1MC07-C3\Ladbroke%20Grove%20Ctg\CV\01%20-%20Docs\1MC07-ASC-CV-FRM-CS07_CL23-000099-ACBOS" TargetMode="External"/><Relationship Id="rId2039" Type="http://schemas.openxmlformats.org/officeDocument/2006/relationships/hyperlink" Target="pw://arcadis-uk-pw.bentley.com:Arcadis-UK-07/Documents/D%7b58987abb-a9bd-4399-add7-7f4cd4216152%7d" TargetMode="External"/><Relationship Id="rId2246" Type="http://schemas.openxmlformats.org/officeDocument/2006/relationships/hyperlink" Target="mailto:sumith.upadhye@arcadis.com" TargetMode="External"/><Relationship Id="rId2453" Type="http://schemas.openxmlformats.org/officeDocument/2006/relationships/hyperlink" Target="pw://arcadis-uk-pw.bentley.com:Arcadis-UK-07/Documents/Projects/1MC06-C2/Quainton&amp;space;South&amp;space;Emb/IM/01&amp;space;-&amp;space;Docs/1MC06-CEK-IM-DAT-CS04_CL20-600108" TargetMode="External"/><Relationship Id="rId2660" Type="http://schemas.openxmlformats.org/officeDocument/2006/relationships/hyperlink" Target="mailto:alberto.lorusso@arcadis.com" TargetMode="External"/><Relationship Id="rId3504" Type="http://schemas.openxmlformats.org/officeDocument/2006/relationships/hyperlink" Target="pw://arcadis-uk-pw.bentley.com:Arcadis-UK-07/Documents/D%7b46da68b4-7ff2-4e90-b5a3-eb2a1ce7968f%7d" TargetMode="External"/><Relationship Id="rId3711" Type="http://schemas.openxmlformats.org/officeDocument/2006/relationships/hyperlink" Target="pw:\\arcadis-uk-pw.bentley.com:Arcadis-UK-07\Documents\Projects\1MC07-C3\Brackley%20North%20Ctg\EV\01%20-%20Docs\1MC07-ASC-EV-FRM-CS07_CL12-900032" TargetMode="External"/><Relationship Id="rId218" Type="http://schemas.openxmlformats.org/officeDocument/2006/relationships/hyperlink" Target="pw://arcadis-uk-pw.bentley.com:Arcadis-UK-07/Documents/Projects/1MC07-C3/Oxford&amp;space;Canal&amp;space;North&amp;space;Emb/IM/01&amp;space;-&amp;space;Docs/1MC07-CEK-IM-DAT-CS07_CL23-600135" TargetMode="External"/><Relationship Id="rId425" Type="http://schemas.openxmlformats.org/officeDocument/2006/relationships/hyperlink" Target="mailto:Jan.Cordero@arcadis.com" TargetMode="External"/><Relationship Id="rId632" Type="http://schemas.openxmlformats.org/officeDocument/2006/relationships/hyperlink" Target="pw:\\arcadis-uk-pw.bentley.com:Arcadis-UK-07\Documents\Projects\1MC06-C2\Turweston%20Ctg\UT\01%20-%20Docs\1MC06-ASC-UT-FRM-CS06_CL22-000053-ACBOS" TargetMode="External"/><Relationship Id="rId1055" Type="http://schemas.openxmlformats.org/officeDocument/2006/relationships/hyperlink" Target="pw:\\arcadis-uk-pw.bentley.com:Arcadis-UK-07\Documents\Projects\1MC06-C2\Twyford%20Ctg\DR\01%20-%20Docs\1MC06-ASC-DR-FRM-CS06_CL10-000073-ACBOS" TargetMode="External"/><Relationship Id="rId1262" Type="http://schemas.openxmlformats.org/officeDocument/2006/relationships/hyperlink" Target="pw:\\arcadis-uk-pw.bentley.com:Arcadis-UK-07\Documents\Projects\1MC06-C2\Twyford%20Ctg\IM\01%20-%20Docs\1MC06-CEK-IM-DAT-CS06_CL10-600058" TargetMode="External"/><Relationship Id="rId2106" Type="http://schemas.openxmlformats.org/officeDocument/2006/relationships/hyperlink" Target="pw:\\arcadis-uk-pw.bentley.com:Arcadis-UK-07\Documents\Projects\1MC06-C2\Twyford%20Emb\EV\01%20-%20Docs\1MC06-ASC-EV-FRM-CS06_CL09-900003" TargetMode="External"/><Relationship Id="rId2313" Type="http://schemas.openxmlformats.org/officeDocument/2006/relationships/hyperlink" Target="pw://arcadis-uk-pw.bentley.com:Arcadis-UK-07/Documents/D%7b5636d0f6-e237-448e-84af-ced7a0c1db4e%7d" TargetMode="External"/><Relationship Id="rId2520" Type="http://schemas.openxmlformats.org/officeDocument/2006/relationships/hyperlink" Target="mailto:Jan.Cordero@arcadis.com" TargetMode="External"/><Relationship Id="rId1122" Type="http://schemas.openxmlformats.org/officeDocument/2006/relationships/hyperlink" Target="mailto:mtce@cowi.com" TargetMode="External"/><Relationship Id="rId4278" Type="http://schemas.openxmlformats.org/officeDocument/2006/relationships/hyperlink" Target="mailto:Joel.Martin@arcadis.com" TargetMode="External"/><Relationship Id="rId4485" Type="http://schemas.openxmlformats.org/officeDocument/2006/relationships/hyperlink" Target="pw:\\arcadis-uk-pw.bentley.com:Arcadis-UK-07\Documents\Projects\1MC06-C2\Calvert%20Ctg\EV\01%20-%20Docs\1MC06-CEK-EV-FRM-CS06_CL09-600004" TargetMode="External"/><Relationship Id="rId5329" Type="http://schemas.openxmlformats.org/officeDocument/2006/relationships/hyperlink" Target="pw:\\arcadis-uk-pw.bentley.com:Arcadis-UK-07\Documents\Projects\1MC06-C2\Wendover%20North%20Ctg\IM\01%20-%20Docs\1MC06-CEK-IM-DAT-CS03_CL17-600036" TargetMode="External"/><Relationship Id="rId3087" Type="http://schemas.openxmlformats.org/officeDocument/2006/relationships/hyperlink" Target="pw://arcadis-uk-pw.bentley.com:Arcadis-UK-07/Documents/D%7b84990e62-8398-4bbb-85d1-1835ea106738%7d" TargetMode="External"/><Relationship Id="rId3294" Type="http://schemas.openxmlformats.org/officeDocument/2006/relationships/hyperlink" Target="pw:\\arcadis-uk-pw.bentley.com:Arcadis-UK-07\Documents\Projects\1MC07-C3\Highfurlong%20Brook%20Emb\IM\01%20-%20Docs\1MC07-CEK-IM-DAT-CS07_CL14-600193" TargetMode="External"/><Relationship Id="rId4138" Type="http://schemas.openxmlformats.org/officeDocument/2006/relationships/hyperlink" Target="pw:\\arcadis-uk-pw.bentley.com:Arcadis-UK-07\Documents\Projects\1MC06-C2\Godington%20West%20Emb\CV\01%20-%20Docs\1MC06-ASC-CV-FRM-CS06_CL10-900021" TargetMode="External"/><Relationship Id="rId4345" Type="http://schemas.openxmlformats.org/officeDocument/2006/relationships/hyperlink" Target="pw://arcadis-uk-pw.bentley.com:Arcadis-UK-07/Documents/D%7be5d873e5-c409-41fc-9c87-b535ced4bbf7%7d" TargetMode="External"/><Relationship Id="rId4692" Type="http://schemas.openxmlformats.org/officeDocument/2006/relationships/hyperlink" Target="mailto:JRMY@COWI.COM" TargetMode="External"/><Relationship Id="rId1939" Type="http://schemas.openxmlformats.org/officeDocument/2006/relationships/hyperlink" Target="https://connect-projectwisewac.bentley.com/pwlink?datasource=Bentley.PW--arcadis-uk-pw.bentley.com~3AArcadis-UK-07&amp;objectId=10d051b2-59b4-4695-8659-f9e36cad84b1&amp;objectType=doc&amp;workAreaId=7672f74c-6d6c-4972-9396-16dce2e4867c&amp;projectId=e3f7388f-5b16-4382-a7b1-67b8398b51fa&amp;app=pwe" TargetMode="External"/><Relationship Id="rId4552" Type="http://schemas.openxmlformats.org/officeDocument/2006/relationships/hyperlink" Target="pw:\\arcadis-uk-pw.bentley.com:Arcadis-UK-07\Documents\Projects\1MC07-C3\Greatworth%20Green%20Tunnel\UT\01%20-%20Docs\1MC07-ASC-UT-FRM-CS07_CL25-000078-ACBOS" TargetMode="External"/><Relationship Id="rId3154" Type="http://schemas.openxmlformats.org/officeDocument/2006/relationships/hyperlink" Target="pw:\\arcadis-uk-pw.bentley.com:Arcadis-UK-07\Documents\Projects\1MC06-C2\Doddershall%20Emb\EV\01%20-%20Docs\1MC06-CEK-EV-FRM-CS05-600003" TargetMode="External"/><Relationship Id="rId3361" Type="http://schemas.openxmlformats.org/officeDocument/2006/relationships/hyperlink" Target="pw:\\arcadis-uk-pw.bentley.com:Arcadis-UK-07\Documents\Projects\1MC06-C2\Stoke%20Mandeville%20South%20Emb\IM\01%20-%20Docs\1MC06-CEK-IM-DAT-CS03_CL17-600116" TargetMode="External"/><Relationship Id="rId4205" Type="http://schemas.openxmlformats.org/officeDocument/2006/relationships/hyperlink" Target="pw:\\arcadis-uk-pw.bentley.com:Arcadis-UK-07\Documents\Projects\1MC06-C2\Chetwode%20Ctg\IM\01%20-%20Docs\1MC06-CEK-IM-DAT-CS06_CL10-600202" TargetMode="External"/><Relationship Id="rId4412" Type="http://schemas.openxmlformats.org/officeDocument/2006/relationships/hyperlink" Target="pw://arcadis-uk-pw.bentley.com:Arcadis-UK-07/Documents/D%7bf2c64084-2129-44e4-901b-9fcb029e93f8%7d" TargetMode="External"/><Relationship Id="rId282" Type="http://schemas.openxmlformats.org/officeDocument/2006/relationships/hyperlink" Target="pw:\\arcadis-uk-pw.bentley.com:Arcadis-UK-07\Documents\Projects\1MC07-C3\Upper%20Radbourne%20Emb\IM\01%20-%20Docs\1MC07-CEK-IM-DAT-CS07_CL23-600019" TargetMode="External"/><Relationship Id="rId2170" Type="http://schemas.openxmlformats.org/officeDocument/2006/relationships/hyperlink" Target="mailto:daniel.slika@arcadis.com" TargetMode="External"/><Relationship Id="rId3014" Type="http://schemas.openxmlformats.org/officeDocument/2006/relationships/hyperlink" Target="pw://arcadis-uk-pw.bentley.com:Arcadis-UK-07/Documents/D%7b90bc4b9a-789a-4dd3-8387-22cc28cc5b9a%7d" TargetMode="External"/><Relationship Id="rId3221" Type="http://schemas.openxmlformats.org/officeDocument/2006/relationships/hyperlink" Target="pw:\\arcadis-uk-pw.bentley.com:Arcadis-UK-07\Documents\Projects\1MC06-C2\Grendon%20Underwood%20Emb\CV\01%20-%20Docs\1MC06-ASC-CV-FRM-CS05-000101-ACBOS" TargetMode="External"/><Relationship Id="rId8" Type="http://schemas.openxmlformats.org/officeDocument/2006/relationships/hyperlink" Target="mailto:quincy.stafford@arcadis.com" TargetMode="External"/><Relationship Id="rId142" Type="http://schemas.openxmlformats.org/officeDocument/2006/relationships/hyperlink" Target="mailto:chris.gilmour@fairhurst.co.uk" TargetMode="External"/><Relationship Id="rId2030" Type="http://schemas.openxmlformats.org/officeDocument/2006/relationships/hyperlink" Target="pw://arcadis-uk-pw.bentley.com:Arcadis-UK-07/Documents/D%7b48f1d0b8-bf82-4976-aa38-8a7385d4db4a%7d" TargetMode="External"/><Relationship Id="rId2987" Type="http://schemas.openxmlformats.org/officeDocument/2006/relationships/hyperlink" Target="mailto:luke.mulholland@arcadis.com" TargetMode="External"/><Relationship Id="rId5186" Type="http://schemas.openxmlformats.org/officeDocument/2006/relationships/hyperlink" Target="pw:\\arcadis-uk-pw.bentley.com:Arcadis-UK-07\Documents\Projects\1MC07-C3\Chipping%20Warden%20Green%20Tunnel\IM\01%20-%20Docs\1MC07-CEK-IM-DAT-CS07_CL14-600119" TargetMode="External"/><Relationship Id="rId959" Type="http://schemas.openxmlformats.org/officeDocument/2006/relationships/hyperlink" Target="pw:\\arcadis-uk-pw.bentley.com:Arcadis-UK-07\Documents\Projects\1MC06-C2\Waddesdon%20South%20Ctg\IM\01%20-%20Docs\1MC06-CEK-IM-DAT-CS04_CL20-600220" TargetMode="External"/><Relationship Id="rId1589" Type="http://schemas.openxmlformats.org/officeDocument/2006/relationships/hyperlink" Target="pw:\\arcadis-uk-pw.bentley.com:Arcadis-UK-07\Documents\Projects\1MC07-C3\Ladbroke%20Ctg\IM\01%20-%20Docs\1MC07-CEK-IM-DAT-CS07_CL24-600079" TargetMode="External"/><Relationship Id="rId5046" Type="http://schemas.openxmlformats.org/officeDocument/2006/relationships/hyperlink" Target="mailto:maya.bowles@arcadis.com" TargetMode="External"/><Relationship Id="rId5253" Type="http://schemas.openxmlformats.org/officeDocument/2006/relationships/hyperlink" Target="mailto:louis.knight@setec.com" TargetMode="External"/><Relationship Id="rId1449" Type="http://schemas.openxmlformats.org/officeDocument/2006/relationships/hyperlink" Target="mailto:prashant.singh2@arcadis.com" TargetMode="External"/><Relationship Id="rId1796" Type="http://schemas.openxmlformats.org/officeDocument/2006/relationships/hyperlink" Target="pw://arcadis-uk-pw.bentley.com:Arcadis-UK-07/Documents/D%7bdbf8f466-2649-43f8-8a6c-0730e4abcf9f%7d" TargetMode="External"/><Relationship Id="rId2847" Type="http://schemas.openxmlformats.org/officeDocument/2006/relationships/hyperlink" Target="pw://arcadis-uk-pw.bentley.com:Arcadis-UK-07/Documents/D%7ba1fd6934-9f0f-406a-a3c8-09ec7d29b73a%7d" TargetMode="External"/><Relationship Id="rId4062" Type="http://schemas.openxmlformats.org/officeDocument/2006/relationships/hyperlink" Target="pw://arcadis-uk-pw.bentley.com:Arcadis-UK-07/Documents/Projects/1MC07-C3/Greatworth&amp;space;Green&amp;space;Tunnel/DR/01&amp;space;-&amp;space;Docs/1MC07-ASC-DR-FRM-CS07_CL25-000004-ACBOS" TargetMode="External"/><Relationship Id="rId5113" Type="http://schemas.openxmlformats.org/officeDocument/2006/relationships/hyperlink" Target="mailto:ebrahim.jeewa@arcadis.com" TargetMode="External"/><Relationship Id="rId88" Type="http://schemas.openxmlformats.org/officeDocument/2006/relationships/hyperlink" Target="mailto:pranav.kumar@arcadis.com" TargetMode="External"/><Relationship Id="rId819" Type="http://schemas.openxmlformats.org/officeDocument/2006/relationships/hyperlink" Target="pw:\\arcadis-uk-pw.bentley.com:Arcadis-UK-07\Documents\Projects\1MC06-C2\Twyford%20Ctg\IM\01%20-%20Docs\1MC06-CEK-IM-DAT-CS06_CL10-600063" TargetMode="External"/><Relationship Id="rId1656" Type="http://schemas.openxmlformats.org/officeDocument/2006/relationships/hyperlink" Target="pw:\\arcadis-uk-pw.bentley.com:Arcadis-UK-07\Documents\Projects\1MC06-C2\Chetwode%20Ctg\HW\01%20-%20Docs\1MC06-ASC-HW-FRM-CS06_CL10-000005-ACBOS" TargetMode="External"/><Relationship Id="rId1863" Type="http://schemas.openxmlformats.org/officeDocument/2006/relationships/hyperlink" Target="pw://arcadis-uk-pw.bentley.com:Arcadis-UK-07/Documents/D%7bc4fc2b5a-8eb3-4aa2-94ce-97f6788303f7%7d" TargetMode="External"/><Relationship Id="rId2707" Type="http://schemas.openxmlformats.org/officeDocument/2006/relationships/hyperlink" Target="pw:\\arcadis-uk-pw.bentley.com:Arcadis-UK-07\Documents\Projects\1MC07-C3\Lower%20Thorpe%20Viaduct\EV\01%20-%20Docs\1MC07-ASC-EV-REP-CS07_CL26-000003" TargetMode="External"/><Relationship Id="rId2914" Type="http://schemas.openxmlformats.org/officeDocument/2006/relationships/hyperlink" Target="pw:\\arcadis-uk-pw.bentley.com:Arcadis-UK-07\Documents\Projects\1MC06-C2\Grovehill%20Emb\EV\01%20-%20Docs\1MC06-ASC-EV-FRM-CS06_CL22-900040" TargetMode="External"/><Relationship Id="rId5320" Type="http://schemas.openxmlformats.org/officeDocument/2006/relationships/hyperlink" Target="pw:\\arcadis-uk-pw.bentley.com:Arcadis-UK-07\Documents\Projects\1MC07-C3\Turweston%20Emb\IM\01%20-%20Docs\1MC07-CEK-IM-DAT-CS07_CL12-600101" TargetMode="External"/><Relationship Id="rId1309" Type="http://schemas.openxmlformats.org/officeDocument/2006/relationships/hyperlink" Target="mailto:veerabhadraswamy.sp@arcadis.com" TargetMode="External"/><Relationship Id="rId1516" Type="http://schemas.openxmlformats.org/officeDocument/2006/relationships/hyperlink" Target="mailto:alberto.lorusso@arcadis.com" TargetMode="External"/><Relationship Id="rId1723" Type="http://schemas.openxmlformats.org/officeDocument/2006/relationships/hyperlink" Target="mailto:william.whyte@arcadis.com" TargetMode="External"/><Relationship Id="rId1930" Type="http://schemas.openxmlformats.org/officeDocument/2006/relationships/hyperlink" Target="mailto:eloise.mainstone@arcadis.com" TargetMode="External"/><Relationship Id="rId4879" Type="http://schemas.openxmlformats.org/officeDocument/2006/relationships/hyperlink" Target="pw://arcadis-uk-pw.bentley.com:Arcadis-UK-07/Documents/D%7bf347d827-5906-4eb9-9744-f675dba4260a%7d" TargetMode="External"/><Relationship Id="rId15" Type="http://schemas.openxmlformats.org/officeDocument/2006/relationships/hyperlink" Target="pw:\\arcadis-uk-pw.bentley.com:Arcadis-UK-07\Documents\Projects\1MC07-C3\Oxford%20Canal%20South%20Emb\CV\01%20-%20Docs\1MC07-ASC-CV-FRM-CS07_CL23-000068-ACBOS" TargetMode="External"/><Relationship Id="rId3688" Type="http://schemas.openxmlformats.org/officeDocument/2006/relationships/hyperlink" Target="mailto:philip.clarke@arcadis.com" TargetMode="External"/><Relationship Id="rId3895" Type="http://schemas.openxmlformats.org/officeDocument/2006/relationships/hyperlink" Target="mailto:deepak.kp@arcadis.com" TargetMode="External"/><Relationship Id="rId4739" Type="http://schemas.openxmlformats.org/officeDocument/2006/relationships/hyperlink" Target="mailto:JRMY@COWI.COM" TargetMode="External"/><Relationship Id="rId4946" Type="http://schemas.openxmlformats.org/officeDocument/2006/relationships/hyperlink" Target="mailto:MarcoAntonio.Tanseco@arcadis.com" TargetMode="External"/><Relationship Id="rId2497" Type="http://schemas.openxmlformats.org/officeDocument/2006/relationships/hyperlink" Target="mailto:mohit.kamboj@arcadis.com" TargetMode="External"/><Relationship Id="rId3548" Type="http://schemas.openxmlformats.org/officeDocument/2006/relationships/hyperlink" Target="pw:\\arcadis-uk-pw.bentley.com:Arcadis-UK-07\Documents\Projects\1MC06-C2\Grendon%20Underwood%20Emb\UT\01%20-%20Docs\1MC06-ASC-UT-FRM-CS05-000019-ACBOS" TargetMode="External"/><Relationship Id="rId3755" Type="http://schemas.openxmlformats.org/officeDocument/2006/relationships/hyperlink" Target="pw:\\arcadis-uk-pw.bentley.com:Arcadis-UK-07\Documents\Projects\1MC07-C3\Greatworth%20North%20Ctg\CV\01%20-%20Docs\1MC07-ASC-CV-FRM-CS07_CL12-000104-ACBOS" TargetMode="External"/><Relationship Id="rId4806" Type="http://schemas.openxmlformats.org/officeDocument/2006/relationships/hyperlink" Target="pw://arcadis-uk-pw.bentley.com:Arcadis-UK-07/Documents/D%7b15131a8f-74b2-4fe9-bb2f-ebe9310e011d%7d" TargetMode="External"/><Relationship Id="rId469" Type="http://schemas.openxmlformats.org/officeDocument/2006/relationships/hyperlink" Target="pw:\\arcadis-uk-pw.bentley.com:Arcadis-UK-07\Documents\Projects\1MC07-C3\Brackley%20South%20Ctg\HW\01%20-%20Docs\1MC07-ASC-HW-FRM-CS07_CL12-000028-ACBOS" TargetMode="External"/><Relationship Id="rId676" Type="http://schemas.openxmlformats.org/officeDocument/2006/relationships/hyperlink" Target="pw:\\arcadis-uk-pw.bentley.com:Arcadis-UK-07\Documents\Projects\1MC07-C3\Lower%20Radbourne%20Emb\EV\01%20-%20Docs\1MC07-ASC-EV-REP-CS07_CL23-000010" TargetMode="External"/><Relationship Id="rId883" Type="http://schemas.openxmlformats.org/officeDocument/2006/relationships/hyperlink" Target="pw://arcadis-uk-pw.bentley.com:Arcadis-UK-07/Documents/D%7b84990e62-8398-4bbb-85d1-1835ea106738%7d" TargetMode="External"/><Relationship Id="rId1099" Type="http://schemas.openxmlformats.org/officeDocument/2006/relationships/hyperlink" Target="mailto:vruddhika.naik@arcadis.com" TargetMode="External"/><Relationship Id="rId2357" Type="http://schemas.openxmlformats.org/officeDocument/2006/relationships/hyperlink" Target="pw://arcadis-uk-pw.bentley.com:Arcadis-UK-07/Documents/D%7b99a183e3-51db-4ba2-b595-94f28e767f19%7d" TargetMode="External"/><Relationship Id="rId2564" Type="http://schemas.openxmlformats.org/officeDocument/2006/relationships/hyperlink" Target="mailto:SADV@cowi.com" TargetMode="External"/><Relationship Id="rId3408" Type="http://schemas.openxmlformats.org/officeDocument/2006/relationships/hyperlink" Target="pw:\\arcadis-uk-pw.bentley.com:Arcadis-UK-07\Documents\Projects\1MC06-C2\Doddershall%20Emb\CV\01%20-%20Docs\1MC06-CEK-CV-FRM-CS05-000053" TargetMode="External"/><Relationship Id="rId3615" Type="http://schemas.openxmlformats.org/officeDocument/2006/relationships/hyperlink" Target="mailto:sithrubi.t@arcadis.com" TargetMode="External"/><Relationship Id="rId3962" Type="http://schemas.openxmlformats.org/officeDocument/2006/relationships/hyperlink" Target="pw://arcadis-uk-pw.bentley.com:Arcadis-UK-07/Documents/D%7b80279a3b-be06-4199-8512-04df0789fb90%7d" TargetMode="External"/><Relationship Id="rId329" Type="http://schemas.openxmlformats.org/officeDocument/2006/relationships/hyperlink" Target="pw:\\arcadis-uk-pw.bentley.com:Arcadis-UK-07\Documents\Projects\1MC07-C3\Thorpe%20Mandeville%20Emb\IM\01%20-%20Docs\1MC07-CEK-IM-DAT-CS07_CL26-600011" TargetMode="External"/><Relationship Id="rId536" Type="http://schemas.openxmlformats.org/officeDocument/2006/relationships/hyperlink" Target="pw://arcadis-uk-pw.bentley.com:Arcadis-UK-07/Documents/D%7be3a645c2-71bf-45cf-8e68-dfb5346cdc4c%7d" TargetMode="External"/><Relationship Id="rId1166" Type="http://schemas.openxmlformats.org/officeDocument/2006/relationships/hyperlink" Target="pw:\\arcadis-uk-pw.bentley.com:Arcadis-UK-07\Documents\Projects\1MC07-C3\Greatworth%20North%20Ctg\IM\01%20-%20Docs\1MC07-CEK-IM-DAT-CS07_CL12-600280" TargetMode="External"/><Relationship Id="rId1373" Type="http://schemas.openxmlformats.org/officeDocument/2006/relationships/hyperlink" Target="pw:\\arcadis-uk-pw.bentley.com:Arcadis-UK-07\Documents\Projects\1MC07-C3\Ladbroke%20Grove%20Ctg\IM\01%20-%20Docs\1MC07-CEK-IM-DAT-CS07_CL23-600162" TargetMode="External"/><Relationship Id="rId2217" Type="http://schemas.openxmlformats.org/officeDocument/2006/relationships/hyperlink" Target="pw:\\arcadis-uk-pw.bentley.com:Arcadis-UK-07\Documents\Projects\1MC06-C2\Mixbury%20Ctg\IM\01%20-%20Docs\1MC06-CEK-IM-DAT-CS06_CL22-600152" TargetMode="External"/><Relationship Id="rId2771" Type="http://schemas.openxmlformats.org/officeDocument/2006/relationships/hyperlink" Target="mailto:orlando.sangalang@arcadis.com" TargetMode="External"/><Relationship Id="rId3822" Type="http://schemas.openxmlformats.org/officeDocument/2006/relationships/hyperlink" Target="pw:\\arcadis-uk-pw.bentley.com:Arcadis-UK-07\Documents\Projects\1MC07-C3\Brackley%20South%20Ctg\IM\01%20-%20Docs\1MC07-CEK-IM-DAT-CS07_CL12-600298" TargetMode="External"/><Relationship Id="rId743" Type="http://schemas.openxmlformats.org/officeDocument/2006/relationships/hyperlink" Target="pw:\\arcadis-uk-pw.bentley.com:Arcadis-UK-07\Documents\Projects\1MC07-C3\Boddington%20Ctg\UT\01%20-%20Docs\1MC07-ASC-UT-FRM-CS07_CL14-000024-ACBOS" TargetMode="External"/><Relationship Id="rId950" Type="http://schemas.openxmlformats.org/officeDocument/2006/relationships/hyperlink" Target="pw:\\arcadis-uk-pw.bentley.com:Arcadis-UK-07\Documents\Projects\1MC06-C2\Aylesbury%20Emb\BR\01%20-%20Docs\1MC06-CEK-BR-FRM-CS04_CL18-000010" TargetMode="External"/><Relationship Id="rId1026" Type="http://schemas.openxmlformats.org/officeDocument/2006/relationships/hyperlink" Target="pw://arcadis-uk-pw.bentley.com:Arcadis-UK-07/Documents/D%7bc5de9003-2111-4167-a8f6-dcba1278961b%7d" TargetMode="External"/><Relationship Id="rId1580" Type="http://schemas.openxmlformats.org/officeDocument/2006/relationships/hyperlink" Target="pw://arcadis-uk-pw.bentley.com:Arcadis-UK-07/Documents/D%7bb25bbe35-4dd5-4dc9-8c80-633d94485e88%7d" TargetMode="External"/><Relationship Id="rId2424" Type="http://schemas.openxmlformats.org/officeDocument/2006/relationships/hyperlink" Target="pw:\\arcadis-uk-pw.bentley.com:Arcadis-UK-07\Documents\Projects\1MC06-C2\Small%20Dean%20Vdt\UT\01%20-%20Docs\1MC06-ASC-UT-FRM-CS03_CL06-000107-ACBOS" TargetMode="External"/><Relationship Id="rId2631" Type="http://schemas.openxmlformats.org/officeDocument/2006/relationships/hyperlink" Target="mailto:Shambhulinga.M@arcadis.com" TargetMode="External"/><Relationship Id="rId4389" Type="http://schemas.openxmlformats.org/officeDocument/2006/relationships/hyperlink" Target="pw://arcadis-uk-pw.bentley.com:Arcadis-UK-07/Documents/D%7bdf1f7158-2769-4534-bf6e-73df583c023f%7d" TargetMode="External"/><Relationship Id="rId603" Type="http://schemas.openxmlformats.org/officeDocument/2006/relationships/hyperlink" Target="mailto:gopika.b@arcadis.com" TargetMode="External"/><Relationship Id="rId810" Type="http://schemas.openxmlformats.org/officeDocument/2006/relationships/hyperlink" Target="pw:\\arcadis-uk-pw.bentley.com:Arcadis-UK-07\Documents\Projects\1MC06-C2\Aylesbury%20South%20Ctg\CV\01%20-%20Docs\1MC06-ASC-CV-FRM-CS04_CL18-000030-ACBOS" TargetMode="External"/><Relationship Id="rId1233" Type="http://schemas.openxmlformats.org/officeDocument/2006/relationships/hyperlink" Target="mailto:eloise.mainstone@arcadis.com" TargetMode="External"/><Relationship Id="rId1440" Type="http://schemas.openxmlformats.org/officeDocument/2006/relationships/hyperlink" Target="pw:\\arcadis-uk-pw.bentley.com:Arcadis-UK-07\Documents\Projects\1MC07-C3\Boddington%20Ctg\IM\01%20-%20Docs\1MC07-CEK-IM-DAT-CS07_CL14-600190" TargetMode="External"/><Relationship Id="rId4596" Type="http://schemas.openxmlformats.org/officeDocument/2006/relationships/hyperlink" Target="mailto:SouravKumar.Chatterjee@arcadis.com" TargetMode="External"/><Relationship Id="rId1300" Type="http://schemas.openxmlformats.org/officeDocument/2006/relationships/hyperlink" Target="pw:\\arcadis-uk-pw.bentley.com:Arcadis-UK-07\Documents\Projects\1MC06-C2\Calvert%20Infrastructure%20MDG\IM\01%20-%20Docs\1MC06-CEK-IM-DAT-CS06_CL09-600085" TargetMode="External"/><Relationship Id="rId3198" Type="http://schemas.openxmlformats.org/officeDocument/2006/relationships/hyperlink" Target="pw:\\arcadis-uk-pw.bentley.com:Arcadis-UK-07\Documents\Projects\1MC06-C2\Grendon%20Underwood%20Emb\IM\01%20-%20Docs\1MC06-CEK-IM-DAT-CS05-600279" TargetMode="External"/><Relationship Id="rId4249" Type="http://schemas.openxmlformats.org/officeDocument/2006/relationships/hyperlink" Target="pw:\\arcadis-uk-pw.bentley.com:Arcadis-UK-07\Documents\Projects\1MC06-C2\Aylesbury%20South%20Ctg\IM\01%20-%20Docs\1MC06-CEK-IM-DAT-CS04_CL18-600174" TargetMode="External"/><Relationship Id="rId4456" Type="http://schemas.openxmlformats.org/officeDocument/2006/relationships/hyperlink" Target="pw://arcadis-uk-pw.bentley.com:Arcadis-UK-07/Documents/D%7b1bb3133e-db98-46fe-822d-90fe0c73ca12%7d" TargetMode="External"/><Relationship Id="rId4663" Type="http://schemas.openxmlformats.org/officeDocument/2006/relationships/hyperlink" Target="pw://arcadis-uk-pw.bentley.com:Arcadis-UK-07/Documents/D%7b36a7d6dd-8d23-4000-b463-2b6a7d6d3631%7d" TargetMode="External"/><Relationship Id="rId4870" Type="http://schemas.openxmlformats.org/officeDocument/2006/relationships/hyperlink" Target="pw:\\arcadis-uk-pw.bentley.com:Arcadis-UK-07\Documents\Projects\1MC06-C2\Waddesdon%20South%20Ctg\UT\01%20-%20Docs\1MC06-ASC-UT-FRM-CS04_CL20-000098-ACBOS" TargetMode="External"/><Relationship Id="rId3058" Type="http://schemas.openxmlformats.org/officeDocument/2006/relationships/hyperlink" Target="mailto:gladys.kouekam-nassi@setec.com" TargetMode="External"/><Relationship Id="rId3265" Type="http://schemas.openxmlformats.org/officeDocument/2006/relationships/hyperlink" Target="pw:\\arcadis-uk-pw.bentley.com:Arcadis-UK-07\Documents\Projects\1MC06-C2\Stoke%20Mandeville%20South%20Emb\IM\01%20-%20Docs\1MC06-CEK-IM-DAT-CS03_CL17-600126" TargetMode="External"/><Relationship Id="rId3472" Type="http://schemas.openxmlformats.org/officeDocument/2006/relationships/hyperlink" Target="pw:\\arcadis-uk-pw.bentley.com:Arcadis-UK-07\Documents\Projects\1MC06-C2\Calvert%20Ctg\DR\01%20-%20Docs\1MC06-ASC-DR-FRM-CS06_CL09-000035-ACBOS" TargetMode="External"/><Relationship Id="rId4109" Type="http://schemas.openxmlformats.org/officeDocument/2006/relationships/hyperlink" Target="pw:\\arcadis-uk-pw.bentley.com:Arcadis-UK-07\Documents\Projects\1MC06-C2\Godington%20West%20Emb\IM\01%20-%20Docs\1MC06-CEK-IM-DAT-CS06_CL10-600183" TargetMode="External"/><Relationship Id="rId4316" Type="http://schemas.openxmlformats.org/officeDocument/2006/relationships/hyperlink" Target="mailto:srinatha.ka@arcadis.com" TargetMode="External"/><Relationship Id="rId4523" Type="http://schemas.openxmlformats.org/officeDocument/2006/relationships/hyperlink" Target="pw:\\arcadis-uk-pw.bentley.com:Arcadis-UK-07\Documents\Projects\1MC06-C2\Aylesbury%20South%20Ctg\CV\01%20-%20Docs\1MC06-ASC-CV-FRM-CS04_CL18-000090-ACBOS" TargetMode="External"/><Relationship Id="rId4730" Type="http://schemas.openxmlformats.org/officeDocument/2006/relationships/hyperlink" Target="pw:\\arcadis-uk-pw.bentley.com:Arcadis-UK-07\Documents\Projects\1MC06-C2\Quainton%20Ctg\IM\01%20-%20Docs\1MC06-CEK-IM-DAT-CS05-600265" TargetMode="External"/><Relationship Id="rId186" Type="http://schemas.openxmlformats.org/officeDocument/2006/relationships/hyperlink" Target="pw:\\arcadis-uk-pw.bentley.com:Arcadis-UK-07\Documents\Projects\1MC06-C2\Turweston%20Ctg\IM\01%20-%20Docs\1MC06-CEK-IM-DAT-CS06_CL22-600094" TargetMode="External"/><Relationship Id="rId393" Type="http://schemas.openxmlformats.org/officeDocument/2006/relationships/hyperlink" Target="pw:\\arcadis-uk-pw.bentley.com:Arcadis-UK-07\Documents\Projects\1MC07-C3\Oxford%20Canal%20North%20Emb\HW\01%20-%20Docs\1MC07-ASC-HW-FRM-CS07_CL23-000045-ACBOS" TargetMode="External"/><Relationship Id="rId2074" Type="http://schemas.openxmlformats.org/officeDocument/2006/relationships/hyperlink" Target="mailto:mohit.kamboj@arcadis.com" TargetMode="External"/><Relationship Id="rId2281" Type="http://schemas.openxmlformats.org/officeDocument/2006/relationships/hyperlink" Target="mailto:colin.reith@arcadis.com" TargetMode="External"/><Relationship Id="rId3125" Type="http://schemas.openxmlformats.org/officeDocument/2006/relationships/hyperlink" Target="pw:\\arcadis-uk-pw.bentley.com:Arcadis-UK-07\Documents\Projects\1MC07-C3\Lower%20Boddington%20Ctg\IM\01%20-%20Docs\1MC07-CEK-IM-DAT-CS07_CL14-600126" TargetMode="External"/><Relationship Id="rId3332" Type="http://schemas.openxmlformats.org/officeDocument/2006/relationships/hyperlink" Target="http://www.pw.ol.gs/?pw://arcadis-uk-pw.bentley.com:Arcadis-UK-07/Documents/Projects/1MC06-C2/Oxford&amp;space;Road&amp;space;Emb/CV/01&amp;space;-&amp;space;Docs/1MC06-ASC-CV-FRM-CS04_CL19-000058-ACBOS" TargetMode="External"/><Relationship Id="rId253" Type="http://schemas.openxmlformats.org/officeDocument/2006/relationships/hyperlink" Target="pw:\\arcadis-uk-pw.bentley.com:Arcadis-UK-07\Documents\Projects\1MC07-C3\Upper%20Radbourne%20Emb\CV\01%20-%20Docs\1MC07-ASC-CV-FRM-CS07_CL23-000073-ACBOS" TargetMode="External"/><Relationship Id="rId460" Type="http://schemas.openxmlformats.org/officeDocument/2006/relationships/hyperlink" Target="mailto:chaithra.n@arcadis.com" TargetMode="External"/><Relationship Id="rId1090" Type="http://schemas.openxmlformats.org/officeDocument/2006/relationships/hyperlink" Target="pw://arcadis-uk-pw.bentley.com:Arcadis-UK-07/Documents/D%7b1ef834e4-893f-4a2b-a3e3-ec264ae83ebb%7d" TargetMode="External"/><Relationship Id="rId2141" Type="http://schemas.openxmlformats.org/officeDocument/2006/relationships/hyperlink" Target="pw:\\arcadis-uk-pw.bentley.com:Arcadis-UK-07\Documents\Projects\1MC06-C2\Twyford%20Emb\IM\01%20-%20Docs\1MC06-CEK-IM-DAT-CS06_CL09-600312" TargetMode="External"/><Relationship Id="rId5297" Type="http://schemas.openxmlformats.org/officeDocument/2006/relationships/hyperlink" Target="pw:\\arcadis-uk-pw.bentley.com:Arcadis-UK-07\Documents\Projects\1MC06-C2\Calvert%20Ctg\IM\01%20-%20Docs\1MC06-CEK-IM-DAT-CS06_CL09-600108" TargetMode="External"/><Relationship Id="rId113" Type="http://schemas.openxmlformats.org/officeDocument/2006/relationships/hyperlink" Target="pw:\\arcadis-uk-pw.bentley.com:Arcadis-UK-07\Documents\Projects\1MC07-C3\Oxford%20Canal%20South%20Emb\CV\01%20-%20Docs\1MC07-ASC-CV-FRM-CS07_CL23-000067-ACBOS" TargetMode="External"/><Relationship Id="rId320" Type="http://schemas.openxmlformats.org/officeDocument/2006/relationships/hyperlink" Target="mailto:MarcoAntonio.Tanseco@arcadis.com" TargetMode="External"/><Relationship Id="rId2001" Type="http://schemas.openxmlformats.org/officeDocument/2006/relationships/hyperlink" Target="mailto:andrew.rogers2@arcadis.com" TargetMode="External"/><Relationship Id="rId5157" Type="http://schemas.openxmlformats.org/officeDocument/2006/relationships/hyperlink" Target="pw:\\arcadis-uk-pw.bentley.com:Arcadis-UK-07\Documents\Projects\1MC06-C2\Grendon%20Underwood%20Emb\IM\01%20-%20Docs\1MC06-CEK-IM-DAT-CS05-600136" TargetMode="External"/><Relationship Id="rId2958" Type="http://schemas.openxmlformats.org/officeDocument/2006/relationships/hyperlink" Target="pw://arcadis-uk-pw.bentley.com:Arcadis-UK-07/Documents/D%7be3345ed8-4d0d-4dc4-ab45-cbf093c21b92%7d" TargetMode="External"/><Relationship Id="rId5017" Type="http://schemas.openxmlformats.org/officeDocument/2006/relationships/hyperlink" Target="pw:\\arcadis-uk-pw.bentley.com:Arcadis-UK-07\Documents\Projects\1MC07-C3\Greatworth%20Green%20Tunnel\IM\01%20-%20Docs\1MC07-CEK-IM-DAT-CS07_CL25-600058" TargetMode="External"/><Relationship Id="rId1767" Type="http://schemas.openxmlformats.org/officeDocument/2006/relationships/hyperlink" Target="pw:\\arcadis-uk-pw.bentley.com:Arcadis-UK-07\Documents\Projects\1MC07-C3\Greatworth%20Green%20Tunnel\HW\01%20-%20Docs\1MC07-ASC-HW-FRM-CS07_CL25-000029-ACBOS" TargetMode="External"/><Relationship Id="rId1974" Type="http://schemas.openxmlformats.org/officeDocument/2006/relationships/hyperlink" Target="mailto:Conor.Egan@wsp.com" TargetMode="External"/><Relationship Id="rId2818" Type="http://schemas.openxmlformats.org/officeDocument/2006/relationships/hyperlink" Target="mailto:immanuel.philipose@arcadis.com" TargetMode="External"/><Relationship Id="rId4173" Type="http://schemas.openxmlformats.org/officeDocument/2006/relationships/hyperlink" Target="pw:\\arcadis-uk-pw.bentley.com:Arcadis-UK-07\Documents\Projects\1MC07-C3\Brackley%20North%20Ctg\CV\01%20-%20Docs\1MC07-ASC-CV-FRM-CS07_CL12-900011" TargetMode="External"/><Relationship Id="rId4380" Type="http://schemas.openxmlformats.org/officeDocument/2006/relationships/hyperlink" Target="pw://arcadis-uk-pw.bentley.com:Arcadis-UK-07/Documents/D%7b5e9a4e97-f0f2-4a86-970a-7d2cf86de772%7d" TargetMode="External"/><Relationship Id="rId5224" Type="http://schemas.openxmlformats.org/officeDocument/2006/relationships/hyperlink" Target="pw:\\arcadis-uk-pw.bentley.com:Arcadis-UK-07\Documents\Projects\1MC06-C2\Barton%20to%20Mixbury%20Ctg\EV\01%20-%20Docs\1MC06-ASC-EV-FRM-CS06_CL21-900012" TargetMode="External"/><Relationship Id="rId59" Type="http://schemas.openxmlformats.org/officeDocument/2006/relationships/hyperlink" Target="mailto:zakaria.khabouze@setec.com" TargetMode="External"/><Relationship Id="rId1627" Type="http://schemas.openxmlformats.org/officeDocument/2006/relationships/hyperlink" Target="pw:\\arcadis-uk-pw.bentley.com:Arcadis-UK-07\Documents\Projects\1MC06-C2\Cowley%20Emb%20Group\EV\01%20-%20Docs\1MC06-ASC-EV-FRM-CS06_CL10-900017" TargetMode="External"/><Relationship Id="rId1834" Type="http://schemas.openxmlformats.org/officeDocument/2006/relationships/hyperlink" Target="mailto:William.Whyte@arcadis.com" TargetMode="External"/><Relationship Id="rId4033" Type="http://schemas.openxmlformats.org/officeDocument/2006/relationships/hyperlink" Target="pw:\\arcadis-uk-pw.bentley.com:Arcadis-UK-07\Documents\Projects\1MC06-C2\Chetwode%20Ctg\EV\01%20-%20Docs\1MC06-ASC-EV-FRM-CS06_CL10-900053" TargetMode="External"/><Relationship Id="rId4240" Type="http://schemas.openxmlformats.org/officeDocument/2006/relationships/hyperlink" Target="pw:\\arcadis-uk-pw.bentley.com:Arcadis-UK-07\Documents\Projects\1MC06-C2\Oxford%20Road%20Emb\IM\01%20-%20Docs\1MC06-CEK-IM-DAT-CS04_CL19-600017" TargetMode="External"/><Relationship Id="rId3799" Type="http://schemas.openxmlformats.org/officeDocument/2006/relationships/hyperlink" Target="pw:\\arcadis-uk-pw.bentley.com:Arcadis-UK-07\Documents\Projects\1MC06-C2\Chetwode%20Emb\IM\01%20-%20Docs\1MC06-CEK-IM-DAT-CS06_CL10-600116" TargetMode="External"/><Relationship Id="rId4100" Type="http://schemas.openxmlformats.org/officeDocument/2006/relationships/hyperlink" Target="pw:\\arcadis-uk-pw.bentley.com:Arcadis-UK-07\Documents\Projects\1MC06-C2\Chetwode%20Ctg\IM\01%20-%20Docs\1MC06-CEK-IM-DAT-CS06_CL10-600165" TargetMode="External"/><Relationship Id="rId1901" Type="http://schemas.openxmlformats.org/officeDocument/2006/relationships/hyperlink" Target="pw:\\arcadis-uk-pw.bentley.com:Arcadis-UK-07\Documents\Projects\1MC07-C3\Brackley%20South%20Ctg\UT\01%20-%20Docs\1MC07-ASC-UT-FRM-CS07_CL12-000099-ACBOS" TargetMode="External"/><Relationship Id="rId3659" Type="http://schemas.openxmlformats.org/officeDocument/2006/relationships/hyperlink" Target="mailto:gladys.kouekam-nassi@setec.com" TargetMode="External"/><Relationship Id="rId3866" Type="http://schemas.openxmlformats.org/officeDocument/2006/relationships/hyperlink" Target="pw:\\arcadis-uk-pw.bentley.com:Arcadis-UK-07\Documents\Projects\1MC06-C2\Doddershall%20Emb\IM\01%20-%20Docs\1MC06-CEK-IM-DAT-CS05-600122" TargetMode="External"/><Relationship Id="rId4917" Type="http://schemas.openxmlformats.org/officeDocument/2006/relationships/hyperlink" Target="pw:\\arcadis-uk-pw.bentley.com:Arcadis-UK-07\Documents\Projects\1MC06-C2\Calvert%20Ctg\IM\01%20-%20Docs\1MC06-CEK-IM-DAT-CS06_CL09-600181?version=P02" TargetMode="External"/><Relationship Id="rId5081" Type="http://schemas.openxmlformats.org/officeDocument/2006/relationships/hyperlink" Target="pw://arcadis-uk-pw.bentley.com:Arcadis-UK-07/Documents/D%7b39102101-a75b-4eec-80c4-f8bf19563abe%7d" TargetMode="External"/><Relationship Id="rId787" Type="http://schemas.openxmlformats.org/officeDocument/2006/relationships/hyperlink" Target="mailto:ANKZ@cowi.com" TargetMode="External"/><Relationship Id="rId994" Type="http://schemas.openxmlformats.org/officeDocument/2006/relationships/hyperlink" Target="https://connect-projectwisewac.bentley.com/pwlink?datasource=Bentley.PW--arcadis-uk-pw.bentley.com~3AArcadis-UK-07&amp;objectId=20deafb9-52b9-4642-90e9-9e3973c5845c&amp;objectType=doc&amp;workAreaId=7672f74c-6d6c-4972-9396-16dce2e4867c&amp;projectId=e3f7388f-5b16-4382-a7b1-67b8398b51fa&amp;app=pwe" TargetMode="External"/><Relationship Id="rId2468" Type="http://schemas.openxmlformats.org/officeDocument/2006/relationships/hyperlink" Target="pw://arcadis-uk-pw.bentley.com:Arcadis-UK-07/Documents/D%7bc749965a-94b6-431b-b7bd-fe6f82ce4d39%7d" TargetMode="External"/><Relationship Id="rId2675" Type="http://schemas.openxmlformats.org/officeDocument/2006/relationships/hyperlink" Target="pw://arcadis-uk-pw.bentley.com:Arcadis-UK-07/Documents/D%7bbc470da7-3226-4a92-b0e1-61c43da6f196%7d" TargetMode="External"/><Relationship Id="rId2882" Type="http://schemas.openxmlformats.org/officeDocument/2006/relationships/hyperlink" Target="pw://arcadis-uk-pw.bentley.com:Arcadis-UK-07/Documents/Projects/1MC06-C2/Aylesbury&amp;space;North&amp;space;Ctg/UT/01&amp;space;-&amp;space;Docs/1MC06-ASC-UT-FRM-CS04_CL18-000022-ACBOS" TargetMode="External"/><Relationship Id="rId3519" Type="http://schemas.openxmlformats.org/officeDocument/2006/relationships/hyperlink" Target="pw:\\arcadis-uk-pw.bentley.com:Arcadis-UK-07\Documents\Projects\1MC06-C2\Calvert%20Ctg\CV\01%20-%20Docs\1MC06-ASC-CV-FRM-CS06_CL09-000060-ACBOS" TargetMode="External"/><Relationship Id="rId3726" Type="http://schemas.openxmlformats.org/officeDocument/2006/relationships/hyperlink" Target="pw:\\arcadis-uk-pw.bentley.com:Arcadis-UK-07\Documents\Projects\1MC07-C3\Brackley%20South%20Ctg\IM\01%20-%20Docs\1MC07-CEK-IM-DAT-CS07_CL12-600245" TargetMode="External"/><Relationship Id="rId3933" Type="http://schemas.openxmlformats.org/officeDocument/2006/relationships/hyperlink" Target="pw:\\arcadis-uk-pw.bentley.com:Arcadis-UK-07\Documents\Projects\1MC06-C2\Godington%20West%20Emb\BR\01%20-%20Docs\1MC06-ASC-BR-FRM-C002-CL10-900003" TargetMode="External"/><Relationship Id="rId647" Type="http://schemas.openxmlformats.org/officeDocument/2006/relationships/hyperlink" Target="pw:\\arcadis-uk-pw.bentley.com:Arcadis-UK-07\Documents\Projects\1MC07-C3\Ladbroke%20Grove%20Emb\IM\01%20-%20Docs\1MC07-CEK-IM-DAT-CS07_CL24-600046" TargetMode="External"/><Relationship Id="rId854" Type="http://schemas.openxmlformats.org/officeDocument/2006/relationships/hyperlink" Target="mailto:Conor.Egan@wsp.com" TargetMode="External"/><Relationship Id="rId1277" Type="http://schemas.openxmlformats.org/officeDocument/2006/relationships/hyperlink" Target="mailto:Shambhulinga.M@arcadis.com" TargetMode="External"/><Relationship Id="rId1484" Type="http://schemas.openxmlformats.org/officeDocument/2006/relationships/hyperlink" Target="mailto:Conor.Egan@wsp.com" TargetMode="External"/><Relationship Id="rId1691" Type="http://schemas.openxmlformats.org/officeDocument/2006/relationships/hyperlink" Target="mailto:ted.cook@arcadis.com" TargetMode="External"/><Relationship Id="rId2328" Type="http://schemas.openxmlformats.org/officeDocument/2006/relationships/hyperlink" Target="mailto:Conor.Egan@wsp.com" TargetMode="External"/><Relationship Id="rId2535" Type="http://schemas.openxmlformats.org/officeDocument/2006/relationships/hyperlink" Target="pw:\\arcadis-uk-pw.bentley.com:Arcadis-UK-07\Documents\Projects\1MC06-C2\Barton%20to%20Mixbury%20Ctg\IM\01%20-%20Docs\1MC06-CEK-IM-DAT-CS06_CL21-600082" TargetMode="External"/><Relationship Id="rId2742" Type="http://schemas.openxmlformats.org/officeDocument/2006/relationships/hyperlink" Target="mailto:mohit.kamboj@arcadis.com" TargetMode="External"/><Relationship Id="rId507" Type="http://schemas.openxmlformats.org/officeDocument/2006/relationships/hyperlink" Target="mailto:john.lamb@fairhurst.co.uk" TargetMode="External"/><Relationship Id="rId714" Type="http://schemas.openxmlformats.org/officeDocument/2006/relationships/hyperlink" Target="pw:\\arcadis-uk-pw.bentley.com:Arcadis-UK-07\Documents\Projects\1MC06-C2\Small%20Dean%20South%20Emb\UT\01%20-%20Docs\1MC06-ASC-UT-FRM-CS03_CL05-000015-ACBOS" TargetMode="External"/><Relationship Id="rId921" Type="http://schemas.openxmlformats.org/officeDocument/2006/relationships/hyperlink" Target="pw://arcadis-uk-pw.bentley.com:Arcadis-UK-07/Documents/D%7bbf4e7753-070d-452d-b8c3-ad9910b1aabc%7d" TargetMode="External"/><Relationship Id="rId1137" Type="http://schemas.openxmlformats.org/officeDocument/2006/relationships/hyperlink" Target="pw:\\arcadis-uk-pw.bentley.com:Arcadis-UK-07\Documents\Projects\1MC06-C2\Chetwode%20Ctg\IM\01%20-%20Docs\1MC06-CEK-IM-DAT-CS06_CL10-600027" TargetMode="External"/><Relationship Id="rId1344" Type="http://schemas.openxmlformats.org/officeDocument/2006/relationships/hyperlink" Target="pw://arcadis-uk-pw.bentley.com:Arcadis-UK-07/Documents/D%7ba64a1d70-10be-48af-9c3f-1ec3ae083bf0%7d" TargetMode="External"/><Relationship Id="rId1551" Type="http://schemas.openxmlformats.org/officeDocument/2006/relationships/hyperlink" Target="pw://arcadis-uk-pw.bentley.com:Arcadis-UK-07/Documents/D%7b6f03ace0-23af-4747-9a0e-f8eb4f398993%7d" TargetMode="External"/><Relationship Id="rId2602" Type="http://schemas.openxmlformats.org/officeDocument/2006/relationships/hyperlink" Target="pw:\\arcadis-uk-pw.bentley.com:Arcadis-UK-07\Documents\Projects\1MC07-C3\Ladbroke%20Ctg\UT\01%20-%20Docs\1MC07-ASC-UT-FRM-CS07_CL24-000064-ACBOS" TargetMode="External"/><Relationship Id="rId50" Type="http://schemas.openxmlformats.org/officeDocument/2006/relationships/hyperlink" Target="pw:\\arcadis-uk-pw.bentley.com:Arcadis-UK-07\Documents\Projects\1MC06-C2\Calvert%20Ctg\DR\01%20-%20Docs\1MC06-ASC-DR-FRM-CS06_CL09-000097-ACBOS" TargetMode="External"/><Relationship Id="rId1204" Type="http://schemas.openxmlformats.org/officeDocument/2006/relationships/hyperlink" Target="pw:\\arcadis-uk-pw.bentley.com:Arcadis-UK-07\Documents\Projects\1MC06-C2\Bicester%20Road%20Emb\CV\01%20-%20Docs\1MC06-ASC-CV-FRM-CS04_CL20-000072-ACBOS" TargetMode="External"/><Relationship Id="rId1411" Type="http://schemas.openxmlformats.org/officeDocument/2006/relationships/hyperlink" Target="pw:\\arcadis-uk-pw.bentley.com:Arcadis-UK-07\Documents\Projects\1MC06-C2\Quainton%20South%20Emb\UT\01%20-%20Docs\1MC06-ASC-UT-FRM-CS04_CL20-000096-ACBOS" TargetMode="External"/><Relationship Id="rId4567" Type="http://schemas.openxmlformats.org/officeDocument/2006/relationships/hyperlink" Target="mailto:saisravankumar.bulusu@arcadis.com" TargetMode="External"/><Relationship Id="rId4774" Type="http://schemas.openxmlformats.org/officeDocument/2006/relationships/hyperlink" Target="pw:\\arcadis-uk-pw.bentley.com:Arcadis-UK-07\Documents\Projects\1MC06-C2\Turweston%20Ctg\GT\01%20-%20Docs\1MC06-ASC-GT-FRM-CS06_CL22-000017-ACBOS" TargetMode="External"/><Relationship Id="rId3169" Type="http://schemas.openxmlformats.org/officeDocument/2006/relationships/hyperlink" Target="pw:\\arcadis-uk-pw.bentley.com:Arcadis-UK-07\Documents\Projects\1MC06-C2\Doddershall%20Emb\IM\01%20-%20Docs\1MC06-CEK-IM-DAT-CS05-600212" TargetMode="External"/><Relationship Id="rId3376" Type="http://schemas.openxmlformats.org/officeDocument/2006/relationships/hyperlink" Target="pw:\\arcadis-uk-pw.bentley.com:Arcadis-UK-07\Documents\Projects\1MC06-C2\Stoke%20Mandeville%20South%20Emb\CV\01%20-%20Docs\1MC06-ASC-CV-FRM-CS03_CL17-000056-ACBOS" TargetMode="External"/><Relationship Id="rId3583" Type="http://schemas.openxmlformats.org/officeDocument/2006/relationships/hyperlink" Target="mailto:sithrubi.t@arcadis.com" TargetMode="External"/><Relationship Id="rId4427" Type="http://schemas.openxmlformats.org/officeDocument/2006/relationships/hyperlink" Target="mailto:maya.bowles@arcadis.com" TargetMode="External"/><Relationship Id="rId4981" Type="http://schemas.openxmlformats.org/officeDocument/2006/relationships/hyperlink" Target="pw:\\arcadis-uk-pw.bentley.com:Arcadis-UK-07\Documents\Projects\1MC07-C3\Greatworth%20North%20Ctg\IM\01%20-%20Docs\1MC07-CEK-IM-DAT-CS07_CL12-600052" TargetMode="External"/><Relationship Id="rId297" Type="http://schemas.openxmlformats.org/officeDocument/2006/relationships/hyperlink" Target="pw://arcadis-uk-pw.bentley.com:Arcadis-UK-07/Documents/D%7b179041b3-589f-4dcf-86f4-544f031beac0%7d" TargetMode="External"/><Relationship Id="rId2185" Type="http://schemas.openxmlformats.org/officeDocument/2006/relationships/hyperlink" Target="pw:\\arcadis-uk-pw.bentley.com:Arcadis-UK-07\Documents\Projects\1MC06-C2\Woodlands%20Ctg\IM\01%20-%20Docs\1MC06-CEK-IM-DAT-CS05-600244" TargetMode="External"/><Relationship Id="rId2392" Type="http://schemas.openxmlformats.org/officeDocument/2006/relationships/hyperlink" Target="pw:\\arcadis-uk-pw.bentley.com:Arcadis-UK-07\Documents\Projects\1MC06-C2\Calvert%20Ctg\IM\01%20-%20Docs\1MC06-CEK-IM-DAT-CS06_CL09-600291" TargetMode="External"/><Relationship Id="rId3029" Type="http://schemas.openxmlformats.org/officeDocument/2006/relationships/hyperlink" Target="pw://arcadis-uk-pw.bentley.com:Arcadis-UK-07/Documents/D%7b5dfb7658-3e00-4614-a326-96fd966643c4%7d" TargetMode="External"/><Relationship Id="rId3236" Type="http://schemas.openxmlformats.org/officeDocument/2006/relationships/hyperlink" Target="mailto:ebrahim.jeewa@arcadis.com" TargetMode="External"/><Relationship Id="rId3790" Type="http://schemas.openxmlformats.org/officeDocument/2006/relationships/hyperlink" Target="mailto:jake.marshall@arcadis.com" TargetMode="External"/><Relationship Id="rId4634" Type="http://schemas.openxmlformats.org/officeDocument/2006/relationships/hyperlink" Target="pw://arcadis-uk-pw.bentley.com:Arcadis-UK-07/Documents/D%7bbc6d37b6-0e89-493d-914e-30046750a3b2%7d" TargetMode="External"/><Relationship Id="rId4841" Type="http://schemas.openxmlformats.org/officeDocument/2006/relationships/hyperlink" Target="mailto:SouravKumar.Chatterjee@arcadis.com" TargetMode="External"/><Relationship Id="rId157" Type="http://schemas.openxmlformats.org/officeDocument/2006/relationships/hyperlink" Target="https://nam02.safelinks.protection.outlook.com/?url=https%3A%2F%2Fconnect-projectwisewac.bentley.com%2Fpwlink%3Fdatasource%3DBentley.PW--arcadis-uk-pw.bentley.com~3AArcadis-UK-07%26objectId%3D899750f2-861d-4a28-8c5b-1c0d8ba0d2cf%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PPgccFrhXie4kEDyF15VvGbiAui8T2Wq50nvqbt5O6I%3D&amp;reserved=0" TargetMode="External"/><Relationship Id="rId364" Type="http://schemas.openxmlformats.org/officeDocument/2006/relationships/hyperlink" Target="pw:\\arcadis-uk-pw.bentley.com:Arcadis-UK-07\Documents\Projects\1MC06-C2\Barton%20to%20Mixbury%20Ctg\HW\01%20-%20Docs\1MC06-ASC-HW-FRM-CS06_CL21-000007-ACBOS" TargetMode="External"/><Relationship Id="rId2045" Type="http://schemas.openxmlformats.org/officeDocument/2006/relationships/hyperlink" Target="pw://arcadis-uk-pw.bentley.com:Arcadis-UK-07/Documents/D%7bbe9aecf1-48e0-446d-a65c-92317ea25a5d%7d" TargetMode="External"/><Relationship Id="rId3443" Type="http://schemas.openxmlformats.org/officeDocument/2006/relationships/hyperlink" Target="mailto:maya.bowles@arcadis.com" TargetMode="External"/><Relationship Id="rId3650" Type="http://schemas.openxmlformats.org/officeDocument/2006/relationships/hyperlink" Target="pw:\\arcadis-uk-pw.bentley.com:Arcadis-UK-07\Documents\Projects\1MC06-C2\Godington%20East%20Emb\IM\01%20-%20Docs\1MC06-CEK-IM-DAT-CS06_CL10-600206" TargetMode="External"/><Relationship Id="rId4701" Type="http://schemas.openxmlformats.org/officeDocument/2006/relationships/hyperlink" Target="pw:\\arcadis-uk-pw.bentley.com:Arcadis-UK-07\Documents\Projects\1MC07-C3\Ladbroke%20Ctg\IM\01%20-%20Docs\1MC07-CEK-IM-DAT-CS07_CL24-600058" TargetMode="External"/><Relationship Id="rId571" Type="http://schemas.openxmlformats.org/officeDocument/2006/relationships/hyperlink" Target="pw:\\arcadis-uk-pw.bentley.com:Arcadis-UK-07\Documents\Projects\1MC07-C3\Greatworth%20South%20Ctg\EV\01%20-%20Docs\1MC07-ASC-EV-FRM-CS07_CL12-900002" TargetMode="External"/><Relationship Id="rId2252" Type="http://schemas.openxmlformats.org/officeDocument/2006/relationships/hyperlink" Target="pw:\\arcadis-uk-pw.bentley.com:Arcadis-UK-07\Documents\Projects\1MC06-C2\Doddershall%20Emb\CV\01%20-%20Docs\1MC06-ASC-CV-FRM-CS05-000093-ACBOS" TargetMode="External"/><Relationship Id="rId3303" Type="http://schemas.openxmlformats.org/officeDocument/2006/relationships/hyperlink" Target="pw://arcadis-uk-pw.bentley.com:Arcadis-UK-07/Documents/Projects/1MC07-C3/Chipping&amp;space;Warden&amp;space;Green&amp;space;Tunnel/CV/01&amp;space;-&amp;space;Docs/1MC07-ASC-CV-FRM-CS07_CL13-000140&amp;space;-&amp;space;ACBOS" TargetMode="External"/><Relationship Id="rId3510" Type="http://schemas.openxmlformats.org/officeDocument/2006/relationships/hyperlink" Target="pw://arcadis-uk-pw.bentley.com:Arcadis-UK-07/Documents/D%7b9c8c5eff-862f-4713-84f0-780528d93e7b%7d" TargetMode="External"/><Relationship Id="rId224" Type="http://schemas.openxmlformats.org/officeDocument/2006/relationships/hyperlink" Target="mailto:neeraj.alluvada@arcadis.com" TargetMode="External"/><Relationship Id="rId431" Type="http://schemas.openxmlformats.org/officeDocument/2006/relationships/hyperlink" Target="mailto:Conor.Egan@wsp.com" TargetMode="External"/><Relationship Id="rId1061" Type="http://schemas.openxmlformats.org/officeDocument/2006/relationships/hyperlink" Target="mailto:SouravKumar.Chatterjee@arcadis.com" TargetMode="External"/><Relationship Id="rId2112" Type="http://schemas.openxmlformats.org/officeDocument/2006/relationships/hyperlink" Target="pw:\\arcadis-uk-pw.bentley.com:Arcadis-UK-07\Documents\Projects\1MC06-C2\Twyford%20Emb\EV\01%20-%20Docs\1MC06-ASC-EV-FRM-CS06_CL09-900017" TargetMode="External"/><Relationship Id="rId5268" Type="http://schemas.openxmlformats.org/officeDocument/2006/relationships/hyperlink" Target="mailto:louis.knight@setec.com" TargetMode="External"/><Relationship Id="rId1878" Type="http://schemas.openxmlformats.org/officeDocument/2006/relationships/hyperlink" Target="mailto:vijayakrishna.lade@arcadis.com" TargetMode="External"/><Relationship Id="rId2929" Type="http://schemas.openxmlformats.org/officeDocument/2006/relationships/hyperlink" Target="pw://arcadis-uk-pw.bentley.com:Arcadis-UK-07/Documents/D%7ba5ac4d3f-273f-47a4-9800-bd467fe90c74%7d" TargetMode="External"/><Relationship Id="rId4077" Type="http://schemas.openxmlformats.org/officeDocument/2006/relationships/hyperlink" Target="pw:\\arcadis-uk-pw.bentley.com:Arcadis-UK-07\Documents\Projects\1MC07-C3\Chipping%20Warden%20Green%20Tunnel\CV\01%20-%20Docs\1MC07-ASC-CV-FRM-CS07_CL26-000108-ACBOS" TargetMode="External"/><Relationship Id="rId4284" Type="http://schemas.openxmlformats.org/officeDocument/2006/relationships/hyperlink" Target="mailto:shaun.ambrose@arcadis.com" TargetMode="External"/><Relationship Id="rId4491" Type="http://schemas.openxmlformats.org/officeDocument/2006/relationships/hyperlink" Target="pw:\\arcadis-uk-pw.bentley.com:Arcadis-UK-07\Documents\Projects\1MC06-C2\Calvert%20Ctg\EV\01%20-%20Docs\1MC06-CEK-EV-FRM-CS06_CL09-600010" TargetMode="External"/><Relationship Id="rId5128" Type="http://schemas.openxmlformats.org/officeDocument/2006/relationships/hyperlink" Target="pw://arcadis-uk-pw.bentley.com:Arcadis-UK-07/Documents/D%7b8b3e4ed1-855a-4ed4-bfa7-6dae3fbba6d3%7d" TargetMode="External"/><Relationship Id="rId5335" Type="http://schemas.openxmlformats.org/officeDocument/2006/relationships/hyperlink" Target="pw:\\arcadis-uk-pw.bentley.com:Arcadis-UK-07\Documents\Projects\1MC07-C3\Boddington%20Ctg\IM\01%20-%20Docs\1MC07-CEK-IM-DAT-CS07_CL14-600016" TargetMode="External"/><Relationship Id="rId1738" Type="http://schemas.openxmlformats.org/officeDocument/2006/relationships/hyperlink" Target="pw:\\arcadis-uk-pw.bentley.com:Arcadis-UK-07\Documents\Projects\1MC06-C2\Putlowes%20Ctg\CV\01%20-%20Docs\1MC06-ASC-CV-FRM-CS04_CL19-000022-ACBOS" TargetMode="External"/><Relationship Id="rId3093" Type="http://schemas.openxmlformats.org/officeDocument/2006/relationships/hyperlink" Target="mailto:Jan.Cordero@arcadis.com" TargetMode="External"/><Relationship Id="rId4144" Type="http://schemas.openxmlformats.org/officeDocument/2006/relationships/hyperlink" Target="pw:\\arcadis-uk-pw.bentley.com:Arcadis-UK-07\Documents\Projects\1MC06-C2\Chetwode%20Ctg\CV\01%20-%20Docs\1MC06-ASC-CV-FRM-CS06_CL10-900013" TargetMode="External"/><Relationship Id="rId4351" Type="http://schemas.openxmlformats.org/officeDocument/2006/relationships/hyperlink" Target="pw://arcadis-uk-pw.bentley.com:Arcadis-UK-07/Documents/D%7bd4b808cd-9dc6-4a2c-8505-8cbcb9cf5450%7d" TargetMode="External"/><Relationship Id="rId1945" Type="http://schemas.openxmlformats.org/officeDocument/2006/relationships/hyperlink" Target="pw://arcadis-uk-pw.bentley.com:Arcadis-UK-07/Documents/Projects/1MC07-C3/Lower&amp;space;Boddington&amp;space;Emb/CV/01&amp;space;-&amp;space;Docs/1MC07-ASC-CV-FRM-CS07_CL14-000117-ACBOS" TargetMode="External"/><Relationship Id="rId3160" Type="http://schemas.openxmlformats.org/officeDocument/2006/relationships/hyperlink" Target="pw:\\arcadis-uk-pw.bentley.com:Arcadis-UK-07\Documents\Projects\1MC06-C2\Doddershall%20Emb\EV\01%20-%20Docs\1MC06-CEK-EV-FRM-CS05-600009" TargetMode="External"/><Relationship Id="rId4004" Type="http://schemas.openxmlformats.org/officeDocument/2006/relationships/hyperlink" Target="pw:\\arcadis-uk-pw.bentley.com:Arcadis-UK-07\Documents\Projects\1MC07-C3\Oxford%20Canal%20South%20Emb\IM\01%20-%20Docs\1MC07-CEK-IM-DAT-CS07_CL23-600153" TargetMode="External"/><Relationship Id="rId4211" Type="http://schemas.openxmlformats.org/officeDocument/2006/relationships/hyperlink" Target="pw:\\arcadis-uk-pw.bentley.com:Arcadis-UK-07\Documents\Projects\1MC06-C2\Barton%20to%20Mixbury%20Ctg\IM\01%20-%20Docs\1MC06-CEK-IM-DAT-CS06_CL21-600136" TargetMode="External"/><Relationship Id="rId1805" Type="http://schemas.openxmlformats.org/officeDocument/2006/relationships/hyperlink" Target="pw://arcadis-uk-pw.bentley.com:Arcadis-UK-07/Documents/D%7b50b5eb7f-ee26-4e5f-9400-47e2d1f48105%7d" TargetMode="External"/><Relationship Id="rId3020" Type="http://schemas.openxmlformats.org/officeDocument/2006/relationships/hyperlink" Target="pw://arcadis-uk-pw.bentley.com:Arcadis-UK-07/Documents/D%7b5b77d1af-90a8-4954-a968-748e022bedb9%7d" TargetMode="External"/><Relationship Id="rId3977" Type="http://schemas.openxmlformats.org/officeDocument/2006/relationships/hyperlink" Target="pw:\\arcadis-uk-pw.bentley.com:Arcadis-UK-07\Documents\Projects\1MC06-C2\Godington%20West%20Emb\IM\01%20-%20Docs\1MC06-CEK-IM-DAT-CS06_CL10-600097" TargetMode="External"/><Relationship Id="rId898" Type="http://schemas.openxmlformats.org/officeDocument/2006/relationships/hyperlink" Target="mailto:mtce@cowi.com" TargetMode="External"/><Relationship Id="rId2579" Type="http://schemas.openxmlformats.org/officeDocument/2006/relationships/hyperlink" Target="pw:\\arcadis-uk-pw.bentley.com:Arcadis-UK-07\Documents\Projects\1MC06-C2\Doddershall%20Emb\IM\01%20-%20Docs\1MC06-CEK-IM-DAT-CS05-600082" TargetMode="External"/><Relationship Id="rId2786" Type="http://schemas.openxmlformats.org/officeDocument/2006/relationships/hyperlink" Target="mailto:Ruel.Hallado@arcadis.com" TargetMode="External"/><Relationship Id="rId2993" Type="http://schemas.openxmlformats.org/officeDocument/2006/relationships/hyperlink" Target="pw:\\arcadis-uk-pw.bentley.com:Arcadis-UK-07\Documents\Projects\1MC07-C3\Ladbroke%20Grove%20Emb\CV\01%20-%20Docs\1MC07-ASC-CV-FRM-CS07_CL24-000068-ACBOS" TargetMode="External"/><Relationship Id="rId3837" Type="http://schemas.openxmlformats.org/officeDocument/2006/relationships/hyperlink" Target="pw:\\arcadis-uk-pw.bentley.com:Arcadis-UK-07\Documents\Projects\1MC06-C2\Barton%20to%20Mixbury%20Ctg\IM\01%20-%20Docs\1MC06-CEK-IM-DAT-CS06_CL21-600160" TargetMode="External"/><Relationship Id="rId5192" Type="http://schemas.openxmlformats.org/officeDocument/2006/relationships/hyperlink" Target="pw:\\arcadis-uk-pw.bentley.com:Arcadis-UK-07\Documents\Projects\1MC06-C2\Grendon%20Underwood%20Emb\DR\01%20-%20Docs\1MC06-ASC-DR-FRM-CS05-000029-ACBOS" TargetMode="External"/><Relationship Id="rId758" Type="http://schemas.openxmlformats.org/officeDocument/2006/relationships/hyperlink" Target="mailto:deepak.kp@arcadis.com" TargetMode="External"/><Relationship Id="rId965" Type="http://schemas.openxmlformats.org/officeDocument/2006/relationships/hyperlink" Target="mailto:Leomel.Ramos@arcadis.com" TargetMode="External"/><Relationship Id="rId1388" Type="http://schemas.openxmlformats.org/officeDocument/2006/relationships/hyperlink" Target="http://www.pw.ol.gs/?pw://arcadis-uk-pw.bentley.com:arcadis-uk-07/Documents/D%7bc86c7d21-d337-4b4f-bb21-e8e2457d6077%7d" TargetMode="External"/><Relationship Id="rId1595" Type="http://schemas.openxmlformats.org/officeDocument/2006/relationships/hyperlink" Target="mailto:jeroen.vandijk@arcadis.com" TargetMode="External"/><Relationship Id="rId2439" Type="http://schemas.openxmlformats.org/officeDocument/2006/relationships/hyperlink" Target="pw:\\arcadis-uk-pw.bentley.com:Arcadis-UK-07\Documents\Projects\1MC07-C3\Southam%20Ctg\IM\01%20-%20Docs\1MC07-CEK-IM-DAT-CS07_CL24-600118" TargetMode="External"/><Relationship Id="rId2646" Type="http://schemas.openxmlformats.org/officeDocument/2006/relationships/hyperlink" Target="pw:\\arcadis-uk-pw.bentley.com:Arcadis-UK-07\Documents\Projects\1MC06-C2\Stoke%20Mandeville%20South%20Emb\HW\01%20-%20Docs\1MC06-ASC-HW-FRM-CS03_CL17-000055-ACBOS" TargetMode="External"/><Relationship Id="rId2853" Type="http://schemas.openxmlformats.org/officeDocument/2006/relationships/hyperlink" Target="https://connect-projectwisewac.bentley.com/pwlink?datasource=Bentley.PW--arcadis-uk-pw.bentley.com~3AArcadis-UK-07&amp;objectId=28ff9315-d693-4449-81b9-4f170fbae621&amp;objectType=doc&amp;workAreaId=7672f74c-6d6c-4972-9396-16dce2e4867c&amp;projectId=e3f7388f-5b16-4382-a7b1-67b8398b51fa&amp;app=pwe" TargetMode="External"/><Relationship Id="rId3904" Type="http://schemas.openxmlformats.org/officeDocument/2006/relationships/hyperlink" Target="mailto:bhkh@cowi.com" TargetMode="External"/><Relationship Id="rId5052" Type="http://schemas.openxmlformats.org/officeDocument/2006/relationships/hyperlink" Target="pw://arcadis-uk-pw.bentley.com:Arcadis-UK-07/Documents/D%7b810b8d20-6c63-40cf-b4d8-62cacc847f71%7d" TargetMode="External"/><Relationship Id="rId94" Type="http://schemas.openxmlformats.org/officeDocument/2006/relationships/hyperlink" Target="mailto:AGWO@cowi.com" TargetMode="External"/><Relationship Id="rId618" Type="http://schemas.openxmlformats.org/officeDocument/2006/relationships/hyperlink" Target="pw:\\arcadis-uk-pw.bentley.com:Arcadis-UK-07\Documents\Projects\1MC07-C3\Edgcote%20Ctg\UT\01%20-%20Docs\1MC07-ASC-UT-FRM-CS07_CL26-000008-ACBOS" TargetMode="External"/><Relationship Id="rId825" Type="http://schemas.openxmlformats.org/officeDocument/2006/relationships/hyperlink" Target="mailto:gladys.kouekam-nassi@setec.com" TargetMode="External"/><Relationship Id="rId1248" Type="http://schemas.openxmlformats.org/officeDocument/2006/relationships/hyperlink" Target="pw:\\arcadis-uk-pw.bentley.com:Arcadis-UK-07\Documents\Projects\1MC07-C3\Ladbroke%20Grove%20Ctg\IM\01%20-%20Docs\1MC07-CEK-IM-DAT-CS07_CL23-600156" TargetMode="External"/><Relationship Id="rId1455" Type="http://schemas.openxmlformats.org/officeDocument/2006/relationships/hyperlink" Target="pw://arcadis-uk-pw.bentley.com:Arcadis-UK-07/Documents/D%7be0181f28-b169-4752-8144-f1b3b6e36484%7d" TargetMode="External"/><Relationship Id="rId1662" Type="http://schemas.openxmlformats.org/officeDocument/2006/relationships/hyperlink" Target="pw:\\arcadis-uk-pw.bentley.com:Arcadis-UK-07\Documents\Projects\1MC06-C2\Chetwode%20Ctg\IM\01%20-%20Docs\1MC06-CEK-IM-DAT-CS06_CL10-600022" TargetMode="External"/><Relationship Id="rId2506" Type="http://schemas.openxmlformats.org/officeDocument/2006/relationships/hyperlink" Target="pw:\\arcadis-uk-pw.bentley.com:Arcadis-UK-07\Documents\Projects\1MC07-C3\Southam%20Ctg\UT\01%20-%20Docs\1MC07-ASC-UT-FRM-CS07_CL24-000075-ACBOS" TargetMode="External"/><Relationship Id="rId1108" Type="http://schemas.openxmlformats.org/officeDocument/2006/relationships/hyperlink" Target="pw://arcadis-uk-pw.bentley.com:Arcadis-UK-07/Documents/D%7b2602ad6c-9eca-472e-9ee7-62b74ccafd05%7d" TargetMode="External"/><Relationship Id="rId1315" Type="http://schemas.openxmlformats.org/officeDocument/2006/relationships/hyperlink" Target="pw:\\arcadis-uk-pw.bentley.com:Arcadis-UK-07\Documents\Projects\1MC06-C2\Twyford%20Ctg\IM\01%20-%20Docs\1MC06-CEK-IM-DAT-CS06_CL10-600133" TargetMode="External"/><Relationship Id="rId2713" Type="http://schemas.openxmlformats.org/officeDocument/2006/relationships/hyperlink" Target="pw://arcadis-uk-pw.bentley.com:Arcadis-UK-07/Documents/D%7b1167a618-a199-4499-b3af-faaa4bbf6daf%7d" TargetMode="External"/><Relationship Id="rId2920" Type="http://schemas.openxmlformats.org/officeDocument/2006/relationships/hyperlink" Target="pw:\\arcadis-uk-pw.bentley.com:Arcadis-UK-07\Documents\Projects\1MC07-C3\Turweston%20Vdt\EV\01%20-%20Docs\1MC07-ASC-EV-FRM-CS07_CL12-900022" TargetMode="External"/><Relationship Id="rId4678" Type="http://schemas.openxmlformats.org/officeDocument/2006/relationships/hyperlink" Target="pw:\\arcadis-uk-pw.bentley.com:Arcadis-UK-07\Documents\Projects\1MC06-C2\Aylesbury%20South%20Ctg\CV\01%20-%20Docs\1MC06-ASC-CV-FRM-CS03_CL17-000028-ACBOS" TargetMode="External"/><Relationship Id="rId1522" Type="http://schemas.openxmlformats.org/officeDocument/2006/relationships/hyperlink" Target="mailto:Conor.Egan@wsp.com" TargetMode="External"/><Relationship Id="rId4885" Type="http://schemas.openxmlformats.org/officeDocument/2006/relationships/hyperlink" Target="pw://arcadis-uk-pw.bentley.com:Arcadis-UK-07/Documents/D%7b7fc877b9-959a-4d6f-9b92-a577ece747fd%7d" TargetMode="External"/><Relationship Id="rId21" Type="http://schemas.openxmlformats.org/officeDocument/2006/relationships/hyperlink" Target="pw://arcadis-uk-pw.bentley.com:Arcadis-UK-07/Documents/D%7bc913637e-ec7e-4eea-a61b-67c95432cbaf%7d" TargetMode="External"/><Relationship Id="rId2089" Type="http://schemas.openxmlformats.org/officeDocument/2006/relationships/hyperlink" Target="pw://arcadis-uk-pw.bentley.com:Arcadis-UK-07/Documents/Projects/1MC06-C2/Waddesdon&amp;space;South&amp;space;Ctg/IM/01&amp;space;-&amp;space;Docs/1MC06-CEK-IM-DAT-CS04_CL20-600154" TargetMode="External"/><Relationship Id="rId3487" Type="http://schemas.openxmlformats.org/officeDocument/2006/relationships/hyperlink" Target="pw:\\arcadis-uk-pw.bentley.com:Arcadis-UK-07\Documents\Projects\1MC07-C3\Greatworth%20North%20Emb\IM\01%20-%20Docs\1MC07-CEK-IM-DAT-CS07_CL12-600032" TargetMode="External"/><Relationship Id="rId3694" Type="http://schemas.openxmlformats.org/officeDocument/2006/relationships/hyperlink" Target="pw:\\arcadis-uk-pw.bentley.com:Arcadis-UK-07\Documents\Projects\1MC07-C3\Brackley%20South%20Ctg\EV\01%20-%20Docs\1MC07-ASC-EV-FRM-CS07_CL12-900053" TargetMode="External"/><Relationship Id="rId4538" Type="http://schemas.openxmlformats.org/officeDocument/2006/relationships/hyperlink" Target="pw:\\arcadis-uk-pw.bentley.com:Arcadis-UK-07\Documents\Projects\1MC07-C3\Greatworth%20Green%20Tunnel\CV\01%20-%20Docs\1MC07-ASC-CV-FRM-CS07_CL25-000151-ACBOS" TargetMode="External"/><Relationship Id="rId4745" Type="http://schemas.openxmlformats.org/officeDocument/2006/relationships/hyperlink" Target="pw:\\arcadis-uk-pw.bentley.com:Arcadis-UK-07\Documents\Projects\1MC06-C2\Turweston%20Ctg\IM\01%20-%20Docs\1MC06-CEK-IM-DAT-CS06_CL22-600217" TargetMode="External"/><Relationship Id="rId4952" Type="http://schemas.openxmlformats.org/officeDocument/2006/relationships/hyperlink" Target="pw:\\arcadis-uk-pw.bentley.com:Arcadis-UK-07\Documents\Projects\1MC06-C2\Aylesbury%20North%20Ctg\IM\01%20-%20Docs\1MC06-CEK-IM-DAT-CS04_CL18-600009" TargetMode="External"/><Relationship Id="rId2296" Type="http://schemas.openxmlformats.org/officeDocument/2006/relationships/hyperlink" Target="pw://arcadis-uk-pw.bentley.com:Arcadis-UK-07/Documents/D%7b359c8147-8e76-4c02-9d56-8ec6c2bfbd3e%7d" TargetMode="External"/><Relationship Id="rId3347" Type="http://schemas.openxmlformats.org/officeDocument/2006/relationships/hyperlink" Target="mailto:juilee.lokhande@arcadis.com" TargetMode="External"/><Relationship Id="rId3554" Type="http://schemas.openxmlformats.org/officeDocument/2006/relationships/hyperlink" Target="https://connect-projectwisewac.bentley.com/pwlink?datasource=Bentley.PW--arcadis-uk-pw.bentley.com~3AArcadis-UK-07&amp;objectId=7bc22a11-4d60-4c63-9970-f376e742c29a&amp;objectType=doc&amp;workAreaId=6ab164b0-c2bd-447a-a601-fda32e138674&amp;projectId=f22a64a1-1359-489b-80fe-82820c4196bb&amp;app=pwe" TargetMode="External"/><Relationship Id="rId3761" Type="http://schemas.openxmlformats.org/officeDocument/2006/relationships/hyperlink" Target="mailto:Joel.Martin@arcadis.com" TargetMode="External"/><Relationship Id="rId4605" Type="http://schemas.openxmlformats.org/officeDocument/2006/relationships/hyperlink" Target="pw:\\arcadis-uk-pw.bentley.com:Arcadis-UK-07\Documents\Projects\1MC07-C3\Turweston%20Emb\IM\01%20-%20Docs\1MC07-CEK-IM-DAT-CS07_CL12-600275" TargetMode="External"/><Relationship Id="rId4812" Type="http://schemas.openxmlformats.org/officeDocument/2006/relationships/hyperlink" Target="pw:\\arcadis-uk-pw.bentley.com:Arcadis-UK-07\Documents\Projects\1MC07-C3\Ladbroke%20Ctg\BR\01%20-%20Docs\1MC07-CEK-BR-FRM-CS07_CL24-000016?version=P04" TargetMode="External"/><Relationship Id="rId268" Type="http://schemas.openxmlformats.org/officeDocument/2006/relationships/hyperlink" Target="pw:\\arcadis-uk-pw.bentley.com:Arcadis-UK-07\Documents\Projects\1MC07-C3\Upper%20Radbourne%20Emb\CV\01%20-%20Docs\1MC07-ASC-CV-FRM-CS07_CL23-000035-ACBOS" TargetMode="External"/><Relationship Id="rId475" Type="http://schemas.openxmlformats.org/officeDocument/2006/relationships/hyperlink" Target="pw://arcadis-uk-pw.bentley.com:Arcadis-UK-07/Documents/D%7b6f3c1e60-d36e-4cfc-85d3-307e5959152e%7d" TargetMode="External"/><Relationship Id="rId682" Type="http://schemas.openxmlformats.org/officeDocument/2006/relationships/hyperlink" Target="pw:\\arcadis-uk-pw.bentley.com:Arcadis-UK-07\Documents\Projects\1MC07-C3\Oxford%20Canal%20North%20Emb\IM\01%20-%20Docs\1MC07-CEK-IM-DAT-CS07_CL23-600093" TargetMode="External"/><Relationship Id="rId2156" Type="http://schemas.openxmlformats.org/officeDocument/2006/relationships/hyperlink" Target="pw:\\arcadis-uk-pw.bentley.com:Arcadis-UK-07\Documents\Projects\1MC06-C2\Calvert%20Ctg\IM\01%20-%20Docs\1MC06-CEK-IM-DAT-CS06_CL09-600296" TargetMode="External"/><Relationship Id="rId2363" Type="http://schemas.openxmlformats.org/officeDocument/2006/relationships/hyperlink" Target="pw:\\arcadis-uk-pw.bentley.com:Arcadis-UK-07\Documents\Projects\1MC06-C2\Calvert%20Infrastructure%20MDG\EV\01%20-%20Docs\1MC06-ASC-EV-FRM-CS06_CL09-900032" TargetMode="External"/><Relationship Id="rId2570" Type="http://schemas.openxmlformats.org/officeDocument/2006/relationships/hyperlink" Target="mailto:Conor.Egan@wsp.com" TargetMode="External"/><Relationship Id="rId3207" Type="http://schemas.openxmlformats.org/officeDocument/2006/relationships/hyperlink" Target="pw:\\arcadis-uk-pw.bentley.com:Arcadis-UK-07\Documents\Projects\1MC06-C2\Calvert%20Ctg\CV\01%20-%20Docs\1MC06-ASC-CV-FRM-CS06_CL09-000057-ACBOS" TargetMode="External"/><Relationship Id="rId3414" Type="http://schemas.openxmlformats.org/officeDocument/2006/relationships/hyperlink" Target="mailto:alex.fowler@arcadis.com" TargetMode="External"/><Relationship Id="rId3621" Type="http://schemas.openxmlformats.org/officeDocument/2006/relationships/hyperlink" Target="pw://arcadis-uk-pw.bentley.com:Arcadis-UK-07/Documents/D%7b39b4242b-7d1d-4404-935e-c5b687c74999%7d" TargetMode="External"/><Relationship Id="rId128" Type="http://schemas.openxmlformats.org/officeDocument/2006/relationships/hyperlink" Target="pw:\\arcadis-uk-pw.bentley.com:Arcadis-UK-07\Documents\Projects\1MC06-C2\Twyford%20Emb\CV\01%20-%20Docs\1MC06-ASC-CV-FRM-CS06_CL10-000057-ACBOS" TargetMode="External"/><Relationship Id="rId335" Type="http://schemas.openxmlformats.org/officeDocument/2006/relationships/hyperlink" Target="mailto:prashant.singh2@arcadis.com" TargetMode="External"/><Relationship Id="rId542" Type="http://schemas.openxmlformats.org/officeDocument/2006/relationships/hyperlink" Target="mailto:gladys.kouekam-nassi@setec.com" TargetMode="External"/><Relationship Id="rId1172" Type="http://schemas.openxmlformats.org/officeDocument/2006/relationships/hyperlink" Target="pw:\\arcadis-uk-pw.bentley.com:Arcadis-UK-07\Documents\Projects\1MC06-C2\Calvert%20Ctg\IM\01%20-%20Docs\1MC06-CEK-IM-DAT-CS06_CL09-600102" TargetMode="External"/><Relationship Id="rId2016" Type="http://schemas.openxmlformats.org/officeDocument/2006/relationships/hyperlink" Target="pw://arcadis-uk-pw.bentley.com:Arcadis-UK-07/Documents/D%7b0fe8a159-da2e-4cb2-a957-36e07a5272f2%7d" TargetMode="External"/><Relationship Id="rId2223" Type="http://schemas.openxmlformats.org/officeDocument/2006/relationships/hyperlink" Target="pw:\\arcadis-uk-pw.bentley.com:Arcadis-UK-07\Documents\Projects\1MC06-C2\Mixbury%20Emb\IM\01%20-%20Docs\1MC06-CEK-IM-DAT-CS06_CL22-600146" TargetMode="External"/><Relationship Id="rId2430" Type="http://schemas.openxmlformats.org/officeDocument/2006/relationships/hyperlink" Target="mailto:maya.bowles@arcadis.com" TargetMode="External"/><Relationship Id="rId402" Type="http://schemas.openxmlformats.org/officeDocument/2006/relationships/hyperlink" Target="pw://arcadis-uk-pw.bentley.com:Arcadis-UK-07/Documents/D%7bbc84cdcc-6273-4a61-93b5-fe616f84b40e%7d" TargetMode="External"/><Relationship Id="rId1032" Type="http://schemas.openxmlformats.org/officeDocument/2006/relationships/hyperlink" Target="mailto:zakaria.khabouze@setec.com" TargetMode="External"/><Relationship Id="rId4188" Type="http://schemas.openxmlformats.org/officeDocument/2006/relationships/hyperlink" Target="pw:\\arcadis-uk-pw.bentley.com:Arcadis-UK-07\Documents\Projects\1MC07-C3\Brackley%20Emb\IM\01%20-%20Docs\1MC07-CEK-IM-DAT-CS07_CL12-600269" TargetMode="External"/><Relationship Id="rId4395" Type="http://schemas.openxmlformats.org/officeDocument/2006/relationships/hyperlink" Target="pw://arcadis-uk-pw.bentley.com:Arcadis-UK-07/Documents/D%7b25f40085-d3ec-4405-b46c-7eeb9d1dec30%7d" TargetMode="External"/><Relationship Id="rId5239" Type="http://schemas.openxmlformats.org/officeDocument/2006/relationships/hyperlink" Target="pw:\\arcadis-uk-pw.bentley.com:Arcadis-UK-07\Documents\Projects\1MC06-C2\Barton%20to%20Mixbury%20Ctg\IM\01%20-%20Docs\1MC06-CEK-IM-DAT-CS06_CL21-600128" TargetMode="External"/><Relationship Id="rId1989" Type="http://schemas.openxmlformats.org/officeDocument/2006/relationships/hyperlink" Target="pw:\\arcadis-uk-pw.bentley.com:Arcadis-UK-07\Documents\Projects\1MC07-C3\Ladbroke%20Grove%20Ctg\GT\01%20-%20Docs\1MC07-ASC-GT-FRM-CS07_CL23-000003-ACBOS" TargetMode="External"/><Relationship Id="rId4048" Type="http://schemas.openxmlformats.org/officeDocument/2006/relationships/hyperlink" Target="mailto:tamara.georgescu@setec.com" TargetMode="External"/><Relationship Id="rId4255" Type="http://schemas.openxmlformats.org/officeDocument/2006/relationships/hyperlink" Target="mailto:ebrahim.jeewa@arcadis.com" TargetMode="External"/><Relationship Id="rId5306" Type="http://schemas.openxmlformats.org/officeDocument/2006/relationships/hyperlink" Target="mailto:mate.markus@setec.com" TargetMode="External"/><Relationship Id="rId1849" Type="http://schemas.openxmlformats.org/officeDocument/2006/relationships/hyperlink" Target="mailto:Leomel.Ramos@arcadis.com" TargetMode="External"/><Relationship Id="rId3064" Type="http://schemas.openxmlformats.org/officeDocument/2006/relationships/hyperlink" Target="pw:\\arcadis-uk-pw.bentley.com:Arcadis-UK-07\Documents\Projects\1MC06-C2\Small%20Dean%20South%20Emb\CV\01%20-%20Docs\1MC06-ASC-CV-FRM-CS03_CL05-000042-ACBOS" TargetMode="External"/><Relationship Id="rId4462" Type="http://schemas.openxmlformats.org/officeDocument/2006/relationships/hyperlink" Target="pw:\\arcadis-uk-pw.bentley.com:Arcadis-UK-07\Documents\Projects\1MC06-C2\Bicester%20Road%20Emb\IM\01%20-%20Docs\1MC06-CEK-IM-DAT-CS04_CL20-600249" TargetMode="External"/><Relationship Id="rId192" Type="http://schemas.openxmlformats.org/officeDocument/2006/relationships/hyperlink" Target="mailto:keerthan.raic@arcadis.com" TargetMode="External"/><Relationship Id="rId1709" Type="http://schemas.openxmlformats.org/officeDocument/2006/relationships/hyperlink" Target="pw:\\arcadis-uk-pw.bentley.com:Arcadis-UK-07\Documents\Projects\1MC06-C2\Cowley%20Emb%20Group\BR\01%20-%20Docs\1MC06-ASC-BR-FRM-CS06_CL10-000029-ACBOS" TargetMode="External"/><Relationship Id="rId1916" Type="http://schemas.openxmlformats.org/officeDocument/2006/relationships/hyperlink" Target="mailto:Conor.Egan@wsp.com" TargetMode="External"/><Relationship Id="rId3271" Type="http://schemas.openxmlformats.org/officeDocument/2006/relationships/hyperlink" Target="mailto:srinatha.ka@arcadis.com" TargetMode="External"/><Relationship Id="rId4115" Type="http://schemas.openxmlformats.org/officeDocument/2006/relationships/hyperlink" Target="https://pwlink.bentley.com/link?ds=arcadis-uk-pw.bentley.com~3AArcadis-UK-07&amp;doc=6c5d814d6cb94d36b7a60adb33c09f4e&amp;wa=7672f74c6d6c4972939616dce2e4867c&amp;p=e3f7388f5b164382a7b167b8398b51fa&amp;app=pwe" TargetMode="External"/><Relationship Id="rId4322" Type="http://schemas.openxmlformats.org/officeDocument/2006/relationships/hyperlink" Target="pw:\\arcadis-uk-pw.bentley.com:Arcadis-UK-07\Documents\Projects\1MC06-C2\Calvert%20Ctg\CV\01%20-%20Docs\1MC06-ASC-CV-FRM-CS06_CL09-000103-ACBOS" TargetMode="External"/><Relationship Id="rId2080" Type="http://schemas.openxmlformats.org/officeDocument/2006/relationships/hyperlink" Target="mailto:richard.heinen@arcadis.com" TargetMode="External"/><Relationship Id="rId3131" Type="http://schemas.openxmlformats.org/officeDocument/2006/relationships/hyperlink" Target="mailto:philip.clarke@arcadis.com" TargetMode="External"/><Relationship Id="rId2897" Type="http://schemas.openxmlformats.org/officeDocument/2006/relationships/hyperlink" Target="pw:\\arcadis-uk-pw.bentley.com:Arcadis-UK-07\Documents\Projects\1MC06-C2\Turweston%20Ctg\EV\01%20-%20Docs\1MC06-ASC-EV-FRM-CS06_CL22-900019" TargetMode="External"/><Relationship Id="rId3948" Type="http://schemas.openxmlformats.org/officeDocument/2006/relationships/hyperlink" Target="pw:\\arcadis-uk-pw.bentley.com:Arcadis-UK-07\Documents\Projects\1MC06-C2\Chetwode%20Emb\CV\01%20-%20Docs\1MC06-ASC-CV-FRM-CS06_CL10-000025-ACBOS" TargetMode="External"/><Relationship Id="rId5096" Type="http://schemas.openxmlformats.org/officeDocument/2006/relationships/hyperlink" Target="pw://arcadis-uk-pw.bentley.com:Arcadis-UK-07/Documents/D%7bc8bc1166-c18f-4ede-8706-af174563ac91%7d" TargetMode="External"/><Relationship Id="rId869" Type="http://schemas.openxmlformats.org/officeDocument/2006/relationships/hyperlink" Target="pw:\\arcadis-uk-pw.bentley.com:Arcadis-UK-07\Documents\Projects\1MC06-C2\Calvert%20Ctg\IM\01%20-%20Docs\1MC06-CEK-IM-DAT-CS06_CL09-600266" TargetMode="External"/><Relationship Id="rId1499" Type="http://schemas.openxmlformats.org/officeDocument/2006/relationships/hyperlink" Target="pw://arcadis-uk-pw.bentley.com:Arcadis-UK-07/Documents/D%7bb02d4a59-3206-49e9-9674-87f4df0f6046%7d" TargetMode="External"/><Relationship Id="rId5163" Type="http://schemas.openxmlformats.org/officeDocument/2006/relationships/hyperlink" Target="mailto:sithrubi.t@arcadis.com" TargetMode="External"/><Relationship Id="rId729" Type="http://schemas.openxmlformats.org/officeDocument/2006/relationships/hyperlink" Target="pw:\\arcadis-uk-pw.bentley.com:Arcadis-UK-07\Documents\Projects\1MC07-C3\Lower%20Radbourne%20South%20Vdt\EV\01%20-%20Docs\1MC07-ASC-EV-REP-CS07_CL23-000004" TargetMode="External"/><Relationship Id="rId1359" Type="http://schemas.openxmlformats.org/officeDocument/2006/relationships/hyperlink" Target="pw:\\arcadis-uk-pw.bentley.com:Arcadis-UK-07\Documents\Projects\1MC07-C3\Chipping%20Warden%20Green%20Tunnel\IM\01%20-%20Docs\1MC07-CEK-IM-DAT-CS07_CL13-600024" TargetMode="External"/><Relationship Id="rId2757" Type="http://schemas.openxmlformats.org/officeDocument/2006/relationships/hyperlink" Target="pw:\\arcadis-uk-pw.bentley.com:Arcadis-UK-07\Documents\Projects\1MC07-C3\Chipping%20Warden%20Green%20Tunnel\IM\01%20-%20Docs\1MC07-CEK-IM-DAT-CS07_CL26-600021" TargetMode="External"/><Relationship Id="rId2964" Type="http://schemas.openxmlformats.org/officeDocument/2006/relationships/hyperlink" Target="pw:\\arcadis-uk-pw.bentley.com:Arcadis-UK-07\Documents\Projects\1MC07-C3\Lower%20Boddington%20Emb\CV\01%20-%20Docs\1MC07-ASC-CV-FRM-CS07_CL14-000015-ACBOS" TargetMode="External"/><Relationship Id="rId3808" Type="http://schemas.openxmlformats.org/officeDocument/2006/relationships/hyperlink" Target="pw:\\arcadis-uk-pw.bentley.com:Arcadis-UK-07\Documents\Projects\1MC06-C2\Small%20Dean%20North%20Emb\IM\01%20-%20Docs\1MC06-CEK-IM-DAT-CS03_CL06-600064" TargetMode="External"/><Relationship Id="rId5023" Type="http://schemas.openxmlformats.org/officeDocument/2006/relationships/hyperlink" Target="mailto:ebrahim.jeewa@arcadis.com" TargetMode="External"/><Relationship Id="rId5230" Type="http://schemas.openxmlformats.org/officeDocument/2006/relationships/hyperlink" Target="pw:\\arcadis-uk-pw.bentley.com:Arcadis-UK-07\Documents\Projects\1MC06-C2\Barton%20to%20Mixbury%20Ctg\IM\01%20-%20Docs\1MC06-CEK-IM-DAT-CS06_CL21-600125" TargetMode="External"/><Relationship Id="rId936" Type="http://schemas.openxmlformats.org/officeDocument/2006/relationships/hyperlink" Target="pw:\\arcadis-uk-pw.bentley.com:Arcadis-UK-07\Documents\Projects\1MC07-C3\Boddington%20Ctg\IM\01%20-%20Docs\1MC07-CEK-IM-DAT-CS07_CL14-600180" TargetMode="External"/><Relationship Id="rId1219" Type="http://schemas.openxmlformats.org/officeDocument/2006/relationships/hyperlink" Target="pw:\\arcadis-uk-pw.bentley.com:Arcadis-UK-07\Documents\Projects\1MC07-C3\Thorpe%20Mandeville%20Emb\UT\01%20-%20Docs\1MC07-ASC-UT-FRM-CS07_CL26-000011-ACBOS" TargetMode="External"/><Relationship Id="rId1566" Type="http://schemas.openxmlformats.org/officeDocument/2006/relationships/hyperlink" Target="pw://arcadis-uk-pw.bentley.com:Arcadis-UK-07/Documents/D%7b913815e2-79b4-442b-a375-3a8848db9672%7d" TargetMode="External"/><Relationship Id="rId1773" Type="http://schemas.openxmlformats.org/officeDocument/2006/relationships/hyperlink" Target="mailto:MarcoAntonio.Tanseco@arcadis.com" TargetMode="External"/><Relationship Id="rId1980" Type="http://schemas.openxmlformats.org/officeDocument/2006/relationships/hyperlink" Target="mailto:srinatha.ka@arcadis.com" TargetMode="External"/><Relationship Id="rId2617" Type="http://schemas.openxmlformats.org/officeDocument/2006/relationships/hyperlink" Target="https://connect-projectwisewac.bentley.com/pwlink?datasource=Bentley.PW--arcadis-uk-pw.bentley.com~3AArcadis-UK-07&amp;objectId=0fa29925-98e7-45d5-9c83-700ae9d8c9b4&amp;objectType=doc&amp;workAreaId=7672f74c-6d6c-4972-9396-16dce2e4867c&amp;projectId=e3f7388f-5b16-4382-a7b1-67b8398b51fa&amp;app=pwe" TargetMode="External"/><Relationship Id="rId2824" Type="http://schemas.openxmlformats.org/officeDocument/2006/relationships/hyperlink" Target="https://connect-projectwisewac.bentley.com/pwlink?datasource=Bentley.PW--arcadis-uk-pw.bentley.com~3AArcadis-UK-07&amp;objectId=aa902cb2-d601-4fa9-958a-a3b4d9373987&amp;objectType=doc&amp;workAreaId=7672f74c-6d6c-4972-9396-16dce2e4867c&amp;projectId=e3f7388f-5b16-4382-a7b1-67b8398b51fa&amp;app=pwe" TargetMode="External"/><Relationship Id="rId65" Type="http://schemas.openxmlformats.org/officeDocument/2006/relationships/hyperlink" Target="pw://arcadis-uk-pw.bentley.com:Arcadis-UK-07/Documents/D%7b0745ba97-9ae9-4ce4-833f-bdfc3a103373%7d" TargetMode="External"/><Relationship Id="rId1426" Type="http://schemas.openxmlformats.org/officeDocument/2006/relationships/hyperlink" Target="pw:\\arcadis-uk-pw.bentley.com:Arcadis-UK-07\Documents\Projects\1MC07-C3\Greatworth%20Green%20Tunnel\UT\01%20-%20Docs\1MC07-ASC-UT-FRM-CS07_CL25-000052-ACBOS" TargetMode="External"/><Relationship Id="rId1633" Type="http://schemas.openxmlformats.org/officeDocument/2006/relationships/hyperlink" Target="pw:\\arcadis-uk-pw.bentley.com:Arcadis-UK-07\Documents\Projects\1MC06-C2\Cowley%20Emb%20Group\IM\01%20-%20Docs\1MC06-CEK-IM-DAT-CS06_CL10-600152" TargetMode="External"/><Relationship Id="rId1840" Type="http://schemas.openxmlformats.org/officeDocument/2006/relationships/hyperlink" Target="mailto:srinatha.ka@arcadis.com" TargetMode="External"/><Relationship Id="rId4789" Type="http://schemas.openxmlformats.org/officeDocument/2006/relationships/hyperlink" Target="mailto:mohit.kamboj@arcadis.com" TargetMode="External"/><Relationship Id="rId4996" Type="http://schemas.openxmlformats.org/officeDocument/2006/relationships/hyperlink" Target="pw:\\arcadis-uk-pw.bentley.com:Arcadis-UK-07\Documents\Projects\1MC07-C3\Chipping%20Warden%20Green%20Tunnel\DR\01%20-%20Docs\1MC07-ASC-DR-FRM-CS07_CL13-000002-ACBOS" TargetMode="External"/><Relationship Id="rId1700" Type="http://schemas.openxmlformats.org/officeDocument/2006/relationships/hyperlink" Target="pw:\\arcadis-uk-pw.bentley.com:Arcadis-UK-07\Documents\Projects\1MC06-C2\Aylesbury%20North%20Ctg\IM\01%20-%20Docs\1MC06-CEK-IM-DAT-CS04_CL18-600008" TargetMode="External"/><Relationship Id="rId3598" Type="http://schemas.openxmlformats.org/officeDocument/2006/relationships/hyperlink" Target="pw:\\arcadis-uk-pw.bentley.com:Arcadis-UK-07\Documents\Projects\1MC06-C2\Aylesbury%20South%20Ctg\CV\01%20-%20Docs\1MC06-ASC-CV-FRM-CS04_CL18-000054-ACBOS" TargetMode="External"/><Relationship Id="rId4649" Type="http://schemas.openxmlformats.org/officeDocument/2006/relationships/hyperlink" Target="pw:\\arcadis-uk-pw.bentley.com:Arcadis-UK-07\Documents\Projects\1MC07-C3\Greatworth%20Green%20Tunnel\IM\01%20-%20Docs\1MC07-CEK-IM-DAT-CS07_CL25-600056" TargetMode="External"/><Relationship Id="rId4856" Type="http://schemas.openxmlformats.org/officeDocument/2006/relationships/hyperlink" Target="mailto:mallikarjun.shabad@arcadis.com" TargetMode="External"/><Relationship Id="rId3458" Type="http://schemas.openxmlformats.org/officeDocument/2006/relationships/hyperlink" Target="pw:\\arcadis-uk-pw.bentley.com:Arcadis-UK-07\Documents\Projects\1MC06-C2\Wendover%20North%20Ctg\UT\01%20-%20Docs\1MC06-ASC-UT-FRM-CS03_CL17-000018-ACBOS" TargetMode="External"/><Relationship Id="rId3665" Type="http://schemas.openxmlformats.org/officeDocument/2006/relationships/hyperlink" Target="pw:\\arcadis-uk-pw.bentley.com:Arcadis-UK-07\Documents\Projects\1MC07-C3\Greatworth%20North%20Ctg\HW\01%20-%20Docs\1MC07-ASC-HW-FRM-CS07_CL25-000030-ACBOS" TargetMode="External"/><Relationship Id="rId3872" Type="http://schemas.openxmlformats.org/officeDocument/2006/relationships/hyperlink" Target="pw://arcadis-uk-pw.bentley.com:Arcadis-UK-07/Documents/Projects/1MC06-C2/Small&amp;space;Dean&amp;space;South&amp;space;Emb/CV/01&amp;space;-&amp;space;Docs/1MC06-CEK-CV-FRM-CS03_CL05-000070" TargetMode="External"/><Relationship Id="rId4509" Type="http://schemas.openxmlformats.org/officeDocument/2006/relationships/hyperlink" Target="pw:\\arcadis-uk-pw.bentley.com:Arcadis-UK-07\Documents\Projects\1MC06-C2\Calvert%20Ctg\IM\01%20-%20Docs\1MC06-CEK-IM-DAT-CS06_CL09-600330" TargetMode="External"/><Relationship Id="rId4716" Type="http://schemas.openxmlformats.org/officeDocument/2006/relationships/hyperlink" Target="pw:\\arcadis-uk-pw.bentley.com:Arcadis-UK-07\Documents\Projects\1MC06-C2\Quainton%20Ctg\EV\01%20-%20Docs\1MC06-CEK-EV-FRM-CS05-600023" TargetMode="External"/><Relationship Id="rId379" Type="http://schemas.openxmlformats.org/officeDocument/2006/relationships/hyperlink" Target="mailto:MarcoAntonio.Tanseco@arcadis.com" TargetMode="External"/><Relationship Id="rId586" Type="http://schemas.openxmlformats.org/officeDocument/2006/relationships/hyperlink" Target="pw:\\arcadis-uk-pw.bentley.com:Arcadis-UK-07\Documents\Projects\1MC07-C3\Greatworth%20South%20Emb\IM\01%20-%20Docs\1MC07-CEK-IM-DAT-CS07_CL12-600207" TargetMode="External"/><Relationship Id="rId793" Type="http://schemas.openxmlformats.org/officeDocument/2006/relationships/hyperlink" Target="mailto:eloise.mainstone@arcadis.com" TargetMode="External"/><Relationship Id="rId2267" Type="http://schemas.openxmlformats.org/officeDocument/2006/relationships/hyperlink" Target="pw:\\arcadis-uk-pw.bentley.com:Arcadis-UK-07\Documents\Projects\1MC07-C3\Thorpe%20Mandeville%20Emb\CV\01%20-%20Docs\1MC07-ASC-CV-FRM-CS07_CL26-000107-ACBOS" TargetMode="External"/><Relationship Id="rId2474" Type="http://schemas.openxmlformats.org/officeDocument/2006/relationships/hyperlink" Target="pw:\\arcadis-uk-pw.bentley.com:Arcadis-UK-07\Documents\Projects\1MC06-C2\Mixbury%20Emb\IM\01%20-%20Docs\1MC06-CEK-IM-DAT-CS06_CL22-600230" TargetMode="External"/><Relationship Id="rId2681" Type="http://schemas.openxmlformats.org/officeDocument/2006/relationships/hyperlink" Target="mailto:michaela.le@arcadis.com" TargetMode="External"/><Relationship Id="rId3318" Type="http://schemas.openxmlformats.org/officeDocument/2006/relationships/hyperlink" Target="pw:\\arcadis-uk-pw.bentley.com:Arcadis-UK-07\Documents\Projects\1MC06-C2\Doddershall%20Emb\CV\01%20-%20Docs\1MC06-CEK-CV-FRM-CS05-000057" TargetMode="External"/><Relationship Id="rId3525" Type="http://schemas.openxmlformats.org/officeDocument/2006/relationships/hyperlink" Target="mailto:shreyas.alagundi@arcadis.com" TargetMode="External"/><Relationship Id="rId4923" Type="http://schemas.openxmlformats.org/officeDocument/2006/relationships/hyperlink" Target="pw:\\arcadis-uk-pw.bentley.com:Arcadis-UK-07\Documents\Projects\1MC07-C3\Chipping%20Warden%20Green%20Tunnel\UT\01%20-%20Docs\1MC07-ASC-UT-FRM-CS07_CL13-000034-ACBOS" TargetMode="External"/><Relationship Id="rId239" Type="http://schemas.openxmlformats.org/officeDocument/2006/relationships/hyperlink" Target="mailto:Ryan.Sharkey@arcadis.com" TargetMode="External"/><Relationship Id="rId446" Type="http://schemas.openxmlformats.org/officeDocument/2006/relationships/hyperlink" Target="pw:\\arcadis-uk-pw.bentley.com:Arcadis-UK-07\Documents\Projects\1MC07-C3\Greatworth%20South%20Emb\DR\01%20-%20Docs\1MC07-ASC-DR-FRM-CS07_CL12-000085" TargetMode="External"/><Relationship Id="rId653" Type="http://schemas.openxmlformats.org/officeDocument/2006/relationships/hyperlink" Target="pw:\\arcadis-uk-pw.bentley.com:Arcadis-UK-07\Documents\Projects\1MC07-C3\Oxford%20Canal%20North%20Emb\EV\01%20-%20Docs\1MC07-ASC-EV-REP-CS07_CL23-000020" TargetMode="External"/><Relationship Id="rId1076" Type="http://schemas.openxmlformats.org/officeDocument/2006/relationships/hyperlink" Target="mailto:srinivasa.varma@arcadis.com" TargetMode="External"/><Relationship Id="rId1283" Type="http://schemas.openxmlformats.org/officeDocument/2006/relationships/hyperlink" Target="mailto:dana.salazar@arcadis.com" TargetMode="External"/><Relationship Id="rId1490" Type="http://schemas.openxmlformats.org/officeDocument/2006/relationships/hyperlink" Target="pw:\\arcadis-uk-pw.bentley.com:Arcadis-UK-07\Documents\Projects\1MC07-C3\Boddington%20Ctg\IM\01%20-%20Docs\1MC07-CEK-IM-DAT-CS07_CL14-600006" TargetMode="External"/><Relationship Id="rId2127" Type="http://schemas.openxmlformats.org/officeDocument/2006/relationships/hyperlink" Target="pw:\\arcadis-uk-pw.bentley.com:Arcadis-UK-07\Documents\Projects\1MC06-C2\Calvert%20Ctg\EV\01%20-%20Docs\1MC06-ASC-EV-FRM-CS06_CL09-900016" TargetMode="External"/><Relationship Id="rId2334" Type="http://schemas.openxmlformats.org/officeDocument/2006/relationships/hyperlink" Target="pw://arcadis-uk-pw.bentley.com:Arcadis-UK-07/Documents/D%7bd278ac68-8bae-46d0-9892-4f45f05b7c08%7d" TargetMode="External"/><Relationship Id="rId3732" Type="http://schemas.openxmlformats.org/officeDocument/2006/relationships/hyperlink" Target="pw:\\arcadis-uk-pw.bentley.com:Arcadis-UK-07\Documents\Projects\1MC07-C3\Brackley%20South%20Ctg\IM\01%20-%20Docs\1MC07-CEK-IM-DAT-CS07_CL12-600251" TargetMode="External"/><Relationship Id="rId306" Type="http://schemas.openxmlformats.org/officeDocument/2006/relationships/hyperlink" Target="pw://arcadis-uk-pw.bentley.com:Arcadis-UK-07/Documents/D%7ba7d9c0d8-88fb-4a3b-abe3-29abd8de50a3%7d" TargetMode="External"/><Relationship Id="rId860" Type="http://schemas.openxmlformats.org/officeDocument/2006/relationships/hyperlink" Target="mailto:keerthan.raic@arcadis.com" TargetMode="External"/><Relationship Id="rId1143" Type="http://schemas.openxmlformats.org/officeDocument/2006/relationships/hyperlink" Target="pw:\\arcadis-uk-pw.bentley.com:Arcadis-UK-07\Documents\Projects\1MC06-C2\Stoke%20Mandeville%20South%20Emb\IM\01%20-%20Docs\1MC06-CEK-IM-DAT-CS03_CL17-600131" TargetMode="External"/><Relationship Id="rId2541" Type="http://schemas.openxmlformats.org/officeDocument/2006/relationships/hyperlink" Target="pw:\\arcadis-uk-pw.bentley.com:Arcadis-UK-07\Documents\Projects\1MC06-C2\Aylesbury%20Emb\IM\01%20-%20Docs\1MC06-CEK-IM-DAT-CS04_CL18-600152" TargetMode="External"/><Relationship Id="rId4299" Type="http://schemas.openxmlformats.org/officeDocument/2006/relationships/hyperlink" Target="mailto:ebrahim.jeewa@arcadis.com" TargetMode="External"/><Relationship Id="rId513" Type="http://schemas.openxmlformats.org/officeDocument/2006/relationships/hyperlink" Target="pw:\\arcadis-uk-pw.bentley.com:Arcadis-UK-07\Documents\Projects\1MC06-C2\Wendover%20Green%20Tunnel\IM\01%20-%20Docs\1MC06-CEK-IM-DAT-CS03_CL06-600005" TargetMode="External"/><Relationship Id="rId720" Type="http://schemas.openxmlformats.org/officeDocument/2006/relationships/hyperlink" Target="pw:\\arcadis-uk-pw.bentley.com:Arcadis-UK-07\Documents\Projects\1MC06-C2\Small%20Dean%20South%20Emb\IM\01%20-%20Docs\1MC06-CEK-IM-DAT-CS03_CL05-600050" TargetMode="External"/><Relationship Id="rId1350" Type="http://schemas.openxmlformats.org/officeDocument/2006/relationships/hyperlink" Target="pw:\\arcadis-uk-pw.bentley.com:Arcadis-UK-07\Documents\Projects\1MC06-C2\Chetwode%20Ctg\IM\01%20-%20Docs\1MC06-CEK-IM-DAT-CS06_CL10-600027" TargetMode="External"/><Relationship Id="rId2401" Type="http://schemas.openxmlformats.org/officeDocument/2006/relationships/hyperlink" Target="https://connect-projectwisewac.bentley.com/pwlink?datasource=Bentley.PW--arcadis-uk-pw.bentley.com~3AArcadis-UK-07&amp;objectId=c64c03e5-00e1-46f5-bbd5-9b0c567de79d&amp;objectType=doc&amp;workAreaId=6ab164b0-c2bd-447a-a601-fda32e138674&amp;projectId=f22a64a1-1359-489b-80fe-82820c4196bb&amp;app=pwe" TargetMode="External"/><Relationship Id="rId4159" Type="http://schemas.openxmlformats.org/officeDocument/2006/relationships/hyperlink" Target="pw:\\arcadis-uk-pw.bentley.com:Arcadis-UK-07\Documents\Projects\1MC06-C2\Mixbury%20Ctg\CV\01%20-%20Docs\1MC06-ASC-CV-FRM-CS06_CL22-900008" TargetMode="External"/><Relationship Id="rId1003" Type="http://schemas.openxmlformats.org/officeDocument/2006/relationships/hyperlink" Target="mailto:ABHS@cowi.com" TargetMode="External"/><Relationship Id="rId1210" Type="http://schemas.openxmlformats.org/officeDocument/2006/relationships/hyperlink" Target="pw:\\arcadis-uk-pw.bentley.com:Arcadis-UK-07\Documents\Projects\1MC06-C2\Chetwode%20Ctg\BR\01%20-%20Docs\1MC06-CEK-BR-FRM-CS06_CL10-000005" TargetMode="External"/><Relationship Id="rId4366" Type="http://schemas.openxmlformats.org/officeDocument/2006/relationships/hyperlink" Target="pw://arcadis-uk-pw.bentley.com:Arcadis-UK-07/Documents/D%7b454df822-ae0e-4170-bfc6-b13482c65450%7d" TargetMode="External"/><Relationship Id="rId4573" Type="http://schemas.openxmlformats.org/officeDocument/2006/relationships/hyperlink" Target="pw://arcadis-uk-pw.bentley.com:Arcadis-UK-07/Documents/D%7bc5b01d3d-6c7a-43b2-81bc-2908c8808105%7d" TargetMode="External"/><Relationship Id="rId4780" Type="http://schemas.openxmlformats.org/officeDocument/2006/relationships/hyperlink" Target="pw:\\arcadis-uk-pw.bentley.com:Arcadis-UK-07\Documents\Projects\1MC06-C2\Quainton%20Ctg\EV\01%20-%20Docs\1MC06-CEK-EV-FRM-CS05-600035" TargetMode="External"/><Relationship Id="rId3175" Type="http://schemas.openxmlformats.org/officeDocument/2006/relationships/hyperlink" Target="mailto:nischitha.m@arcadis.com" TargetMode="External"/><Relationship Id="rId3382" Type="http://schemas.openxmlformats.org/officeDocument/2006/relationships/hyperlink" Target="mailto:andreea.tilici@arcadis.com" TargetMode="External"/><Relationship Id="rId4019" Type="http://schemas.openxmlformats.org/officeDocument/2006/relationships/hyperlink" Target="pw:\\arcadis-uk-pw.bentley.com:Arcadis-UK-07\Documents\Projects\1MC06-C2\Chetwode%20Emb\EV\01%20-%20Docs\1MC06-ASC-EV-FRM-CS06_CL10-900045" TargetMode="External"/><Relationship Id="rId4226" Type="http://schemas.openxmlformats.org/officeDocument/2006/relationships/hyperlink" Target="pw:\\arcadis-uk-pw.bentley.com:Arcadis-UK-07\Documents\Projects\1MC07-C3\Edgcote%20Ctg\UT\01%20-%20Docs\1MC07-ASC-UT-FRM-CS07_CL26-000063-ACBOS" TargetMode="External"/><Relationship Id="rId4433" Type="http://schemas.openxmlformats.org/officeDocument/2006/relationships/hyperlink" Target="pw:\\arcadis-uk-pw.bentley.com:Arcadis-UK-07\Documents\Projects\1MC06-C2\South%20Heath%20Ctg\CV\01%20-%20Docs\1MC06-ASC-CV-FRM-CS03_CL05-000065-ACBOS" TargetMode="External"/><Relationship Id="rId4640" Type="http://schemas.openxmlformats.org/officeDocument/2006/relationships/hyperlink" Target="pw://arcadis-uk-pw.bentley.com:Arcadis-UK-07/Documents/D%7bf4f195ef-d189-40c6-bc35-e2561b6dea25%7d" TargetMode="External"/><Relationship Id="rId2191" Type="http://schemas.openxmlformats.org/officeDocument/2006/relationships/hyperlink" Target="mailto:vinay.meharwade@arcadis.com" TargetMode="External"/><Relationship Id="rId3035" Type="http://schemas.openxmlformats.org/officeDocument/2006/relationships/hyperlink" Target="mailto:ebrahim.jeewa@arcadis.com" TargetMode="External"/><Relationship Id="rId3242" Type="http://schemas.openxmlformats.org/officeDocument/2006/relationships/hyperlink" Target="mailto:ebrahim.jeewa@arcadis.com" TargetMode="External"/><Relationship Id="rId4500" Type="http://schemas.openxmlformats.org/officeDocument/2006/relationships/hyperlink" Target="pw:\\arcadis-uk-pw.bentley.com:Arcadis-UK-07\Documents\Projects\1MC06-C2\Calvert%20Ctg\IM\01%20-%20Docs\1MC06-CEK-IM-DAT-CS06_CL09-600321" TargetMode="External"/><Relationship Id="rId163" Type="http://schemas.openxmlformats.org/officeDocument/2006/relationships/hyperlink" Target="pw://arcadis-uk-pw.bentley.com:Arcadis-UK-07/Documents/D%7bb96a1b69-285d-422b-aa49-8e9e108c87f1%7d" TargetMode="External"/><Relationship Id="rId370" Type="http://schemas.openxmlformats.org/officeDocument/2006/relationships/hyperlink" Target="mailto:ted.cook@arcadis.com" TargetMode="External"/><Relationship Id="rId2051" Type="http://schemas.openxmlformats.org/officeDocument/2006/relationships/hyperlink" Target="pw://arcadis-uk-pw.bentley.com:Arcadis-UK-07/Documents/D%7bfec94da5-aff6-4e6c-a3fe-c8797293f568%7d" TargetMode="External"/><Relationship Id="rId3102" Type="http://schemas.openxmlformats.org/officeDocument/2006/relationships/hyperlink" Target="pw:\\arcadis-uk-pw.bentley.com:Arcadis-UK-07\Documents\Projects\1MC06-C2\Aylesbury%20South%20Ctg\CV\01%20-%20Docs\1MC06-ASC-CV-FRM-CS04_CL18-000054-ACBOS" TargetMode="External"/><Relationship Id="rId230" Type="http://schemas.openxmlformats.org/officeDocument/2006/relationships/hyperlink" Target="pw:\\arcadis-uk-pw.bentley.com:Arcadis-UK-07\Documents\Projects\1MC07-C3\Oxford%20Canal%20North%20Emb\CV\01%20-%20Docs\1MC07-ASC-CV-FRM-CS07_CL23-000084-ACBOS" TargetMode="External"/><Relationship Id="rId5067" Type="http://schemas.openxmlformats.org/officeDocument/2006/relationships/hyperlink" Target="pw://arcadis-uk-pw.bentley.com:Arcadis-UK-07/Documents/D%7bcd2e6430-cc40-4802-8d7c-9e773d33b624%7d" TargetMode="External"/><Relationship Id="rId5274" Type="http://schemas.openxmlformats.org/officeDocument/2006/relationships/hyperlink" Target="mailto:maya.bowles@arcadis.com" TargetMode="External"/><Relationship Id="rId2868" Type="http://schemas.openxmlformats.org/officeDocument/2006/relationships/hyperlink" Target="pw://arcadis-uk-pw.bentley.com:Arcadis-UK-07/Documents/D%7ba2712d61-e524-4810-8ac5-005757fd3d1f%7d" TargetMode="External"/><Relationship Id="rId3919" Type="http://schemas.openxmlformats.org/officeDocument/2006/relationships/hyperlink" Target="pw:\\arcadis-uk-pw.bentley.com:Arcadis-UK-07\Documents\Projects\1MC06-C2\Oxford%20Road%20Emb\IM\01%20-%20Docs\1MC06-CEK-IM-DAT-CS04_CL19-600104" TargetMode="External"/><Relationship Id="rId4083" Type="http://schemas.openxmlformats.org/officeDocument/2006/relationships/hyperlink" Target="pw:\\arcadis-uk-pw.bentley.com:Arcadis-UK-07\Documents\Projects\1MC06-C2\Godington%20East%20Vdt\IM\01%20-%20Docs\1MC06-CEK-IM-DAT-CS06_CL10-600178" TargetMode="External"/><Relationship Id="rId1677" Type="http://schemas.openxmlformats.org/officeDocument/2006/relationships/hyperlink" Target="pw:\\arcadis-uk-pw.bentley.com:Arcadis-UK-07\Documents\Projects\1MC06-C2\Calvert%20Ctg\UT\01%20-%20Docs\1MC06-ASC-UT-FRM-CS06_CL09-000096-ACBOS" TargetMode="External"/><Relationship Id="rId1884" Type="http://schemas.openxmlformats.org/officeDocument/2006/relationships/hyperlink" Target="mailto:vijayakrishna.lade@arcadis.com" TargetMode="External"/><Relationship Id="rId2728" Type="http://schemas.openxmlformats.org/officeDocument/2006/relationships/hyperlink" Target="mailto:philip.clarke@arcadis.com" TargetMode="External"/><Relationship Id="rId2935" Type="http://schemas.openxmlformats.org/officeDocument/2006/relationships/hyperlink" Target="pw://arcadis-uk-pw.bentley.com:Arcadis-UK-07/Documents/D%7b10b9d8c1-a3db-4d7e-be2c-277119449839%7d" TargetMode="External"/><Relationship Id="rId4290" Type="http://schemas.openxmlformats.org/officeDocument/2006/relationships/hyperlink" Target="pw://arcadis-uk-pw.bentley.com:Arcadis-UK-07/Documents/D%7ba5034157-20e0-4bcd-867e-4aefb053f1af%7d" TargetMode="External"/><Relationship Id="rId5134" Type="http://schemas.openxmlformats.org/officeDocument/2006/relationships/hyperlink" Target="mailto:shashank.bs@arcadis.com" TargetMode="External"/><Relationship Id="rId5341" Type="http://schemas.openxmlformats.org/officeDocument/2006/relationships/hyperlink" Target="mailto:MarcoAntonio.Tanseco@arcadis.com" TargetMode="External"/><Relationship Id="rId907" Type="http://schemas.openxmlformats.org/officeDocument/2006/relationships/hyperlink" Target="pw:\\arcadis-uk-pw.bentley.com:Arcadis-UK-07\Documents\Projects\1MC07-C3\Boddington%20Ctg\IM\01%20-%20Docs\1MC07-CEK-IM-DAT-CS07_CL14-600005" TargetMode="External"/><Relationship Id="rId1537" Type="http://schemas.openxmlformats.org/officeDocument/2006/relationships/hyperlink" Target="pw://arcadis-uk-pw.bentley.com:Arcadis-UK-07/Documents/D%7b9c9e53af-3412-4dc7-82ff-50f186f554d5%7d" TargetMode="External"/><Relationship Id="rId1744" Type="http://schemas.openxmlformats.org/officeDocument/2006/relationships/hyperlink" Target="pw://arcadis-uk-pw.bentley.com:Arcadis-UK-07/Documents/D%7b99c89b2d-536f-47eb-992c-375acd0135fb%7d" TargetMode="External"/><Relationship Id="rId1951" Type="http://schemas.openxmlformats.org/officeDocument/2006/relationships/hyperlink" Target="pw://arcadis-uk-pw.bentley.com:Arcadis-UK-07/Documents/Projects/1MC07-C3/Lower&amp;space;Boddington&amp;space;Emb/IM/01&amp;space;-&amp;space;Docs/1MC07-CEK-IM-DAT-CS07_CL14-600197" TargetMode="External"/><Relationship Id="rId4150" Type="http://schemas.openxmlformats.org/officeDocument/2006/relationships/hyperlink" Target="pw:\\arcadis-uk-pw.bentley.com:Arcadis-UK-07\Documents\Projects\1MC06-C2\Barton%20to%20Mixbury%20Ctg\CV\01%20-%20Docs\1MC06-ASC-CV-FRM-CS06_CL21-900011" TargetMode="External"/><Relationship Id="rId5201" Type="http://schemas.openxmlformats.org/officeDocument/2006/relationships/hyperlink" Target="pw:\\arcadis-uk-pw.bentley.com:Arcadis-UK-07\Documents\Projects\1MC07-C3\Helmdon%20Emb\CV\01%20-%20Docs\1MC07-ASC-CV-FRM-CS07_CL12-000054-ACBOS" TargetMode="External"/><Relationship Id="rId36" Type="http://schemas.openxmlformats.org/officeDocument/2006/relationships/hyperlink" Target="pw:\\arcadis-uk-pw.bentley.com:Arcadis-UK-07\Documents\Projects\1MC07-C3\Upper%20Radbourne%20Emb\DR\01%20-%20Docs\1MC07-ASC-DR-FRM-CS07_CL23-000004-ACBOS" TargetMode="External"/><Relationship Id="rId1604" Type="http://schemas.openxmlformats.org/officeDocument/2006/relationships/hyperlink" Target="pw:\\arcadis-uk-pw.bentley.com:Arcadis-UK-07\Documents\Projects\1MC06-C2\Waddesdon%20Emb\IM\01%20-%20Docs\1MC06-CEK-IM-DAT-CS04_CL20-600088" TargetMode="External"/><Relationship Id="rId4010" Type="http://schemas.openxmlformats.org/officeDocument/2006/relationships/hyperlink" Target="mailto:gopika.b@arcadis.com" TargetMode="External"/><Relationship Id="rId4967" Type="http://schemas.openxmlformats.org/officeDocument/2006/relationships/hyperlink" Target="pw://arcadis-uk-pw.bentley.com:Arcadis-UK-07/Documents/Projects/1MC06-C2/Waddesdon&amp;space;South&amp;space;Ctg/IM/01&amp;space;-&amp;space;Docs/1MC06-CEK-IM-DAT-CS04_CL20-600150" TargetMode="External"/><Relationship Id="rId1811" Type="http://schemas.openxmlformats.org/officeDocument/2006/relationships/hyperlink" Target="pw://arcadis-uk-pw.bentley.com:Arcadis-UK-07/Documents/Projects/1MC06-C2/South&amp;space;Heath&amp;space;Ctg/IM/01&amp;space;-&amp;space;Docs/1MC06-CEK-IM-DAT-CS03_CL05-600086?version=" TargetMode="External"/><Relationship Id="rId3569" Type="http://schemas.openxmlformats.org/officeDocument/2006/relationships/hyperlink" Target="pw:\\arcadis-uk-pw.bentley.com:Arcadis-UK-07\Documents\Projects\1MC06-C2\Aylesbury%20South%20Ctg\UT\01%20-%20Docs\1MC06-ASC-UT-FRM-CS04_CL18-000009-ACBOS" TargetMode="External"/><Relationship Id="rId697" Type="http://schemas.openxmlformats.org/officeDocument/2006/relationships/hyperlink" Target="pw:\\arcadis-uk-pw.bentley.com:Arcadis-UK-07\Documents\Projects\1MC07-C3\Upper%20Radbourne%20Emb\IM\01%20-%20Docs\1MC07-CEK-IM-DAT-CS07_CL23-600089" TargetMode="External"/><Relationship Id="rId2378" Type="http://schemas.openxmlformats.org/officeDocument/2006/relationships/hyperlink" Target="pw:\\arcadis-uk-pw.bentley.com:Arcadis-UK-07\Documents\Projects\1MC06-C2\Calvert%20Ctg\EV\01%20-%20Docs\1MC06-ASC-EV-FRM-CS06_CL09-900028" TargetMode="External"/><Relationship Id="rId3429" Type="http://schemas.openxmlformats.org/officeDocument/2006/relationships/hyperlink" Target="pw:\\arcadis-uk-pw.bentley.com:Arcadis-UK-07\Documents\Projects\1MC07-C3\Greatworth%20Green%20Tunnel\CV\01%20-%20Docs\1MC07-ASC-CV-FRM-CS07_CL25-000136%20-%20ACBOS" TargetMode="External"/><Relationship Id="rId3776" Type="http://schemas.openxmlformats.org/officeDocument/2006/relationships/hyperlink" Target="pw:\\arcadis-uk-pw.bentley.com:Arcadis-UK-07\Documents\Projects\1MC06-C2\Small%20Dean%20North%20Emb\BR\01%20-%20Docs\1MC06-ASC-BR-FRM-CS03_CL06-000003-ACBOS" TargetMode="External"/><Relationship Id="rId3983" Type="http://schemas.openxmlformats.org/officeDocument/2006/relationships/hyperlink" Target="pw:\\arcadis-uk-pw.bentley.com:Arcadis-UK-07\Documents\Projects\1MC06-C2\Grendon%20Underwood%20Emb\GT\01%20-%20Docs\1MC06-ASC-GT-FRM-CS05-000022-ACBOS" TargetMode="External"/><Relationship Id="rId4827" Type="http://schemas.openxmlformats.org/officeDocument/2006/relationships/hyperlink" Target="mailto:tamara.georgescu@setec.com" TargetMode="External"/><Relationship Id="rId1187" Type="http://schemas.openxmlformats.org/officeDocument/2006/relationships/hyperlink" Target="pw:\\arcadis-uk-pw.bentley.com:Arcadis-UK-07\Documents\Projects\1MC06-C2\Thame%20Valley%20North%20Emb\BR\01%20-%20Docs\1MC06-CEK-BR-FRM-CS04_CL20-000001" TargetMode="External"/><Relationship Id="rId2585" Type="http://schemas.openxmlformats.org/officeDocument/2006/relationships/hyperlink" Target="pw://arcadis-uk-pw.bentley.com:Arcadis-UK-07/Documents/D%7b9a21bcb4-b565-4906-b409-80252c1d9e7c%7d" TargetMode="External"/><Relationship Id="rId2792" Type="http://schemas.openxmlformats.org/officeDocument/2006/relationships/hyperlink" Target="pw:\\arcadis-uk-pw.bentley.com:Arcadis-UK-07\Documents\Projects\1MC07-C3\Brackley%20North%20Ctg\IM\01%20-%20Docs\1MC07-CEK-IM-DAT-CS07_CL12-600294" TargetMode="External"/><Relationship Id="rId3636" Type="http://schemas.openxmlformats.org/officeDocument/2006/relationships/hyperlink" Target="pw:\\arcadis-uk-pw.bentley.com:Arcadis-UK-07\Documents\Projects\1MC07-C3\Chipping%20Warden%20Green%20Tunnel\IM\01%20-%20Docs\1MC07-CEK-IM-DAT-CS07_CL13-600009" TargetMode="External"/><Relationship Id="rId3843" Type="http://schemas.openxmlformats.org/officeDocument/2006/relationships/hyperlink" Target="pw:\\arcadis-uk-pw.bentley.com:Arcadis-UK-07\Documents\Projects\1MC07-C3\Helmdon%20Emb\IM\01%20-%20Docs\1MC07-CEK-IM-DAT-CS07_CL12-600300" TargetMode="External"/><Relationship Id="rId557" Type="http://schemas.openxmlformats.org/officeDocument/2006/relationships/hyperlink" Target="pw:\\arcadis-uk-pw.bentley.com:Arcadis-UK-07\Documents\Projects\1MC07-C3\Oxford%20Canal%20South%20Emb\EV\01%20-%20Docs\1MC07-ASC-EV-FRM-CS07_CL23-000007-ACBOS" TargetMode="External"/><Relationship Id="rId764" Type="http://schemas.openxmlformats.org/officeDocument/2006/relationships/hyperlink" Target="pw:\\arcadis-uk-pw.bentley.com:Arcadis-UK-07\Documents\Projects\1MC07-C3\Greatworth%20South%20Emb\CV\01%20-%20Docs\1MC07-ASC-CV-FRM-CS07_CL12-000032-ACBOS" TargetMode="External"/><Relationship Id="rId971" Type="http://schemas.openxmlformats.org/officeDocument/2006/relationships/hyperlink" Target="mailto:mohamad.alzoubi@arcadis.com" TargetMode="External"/><Relationship Id="rId1394" Type="http://schemas.openxmlformats.org/officeDocument/2006/relationships/hyperlink" Target="mailto:eloise.mainstone@arcadis.com" TargetMode="External"/><Relationship Id="rId2238" Type="http://schemas.openxmlformats.org/officeDocument/2006/relationships/hyperlink" Target="pw:\\arcadis-uk-pw.bentley.com:Arcadis-UK-07\Documents\Projects\1MC06-C2\Westbury%20Emb\EV\01%20-%20Docs\1MC06-ASC-EV-FRM-CS06_CL22-900016" TargetMode="External"/><Relationship Id="rId2445" Type="http://schemas.openxmlformats.org/officeDocument/2006/relationships/hyperlink" Target="pw://arcadis-uk-pw.bentley.com:Arcadis-UK-07/Documents/D%7b101e6991-8681-4c7d-b7f7-2e9fc04b4fbf%7d" TargetMode="External"/><Relationship Id="rId2652" Type="http://schemas.openxmlformats.org/officeDocument/2006/relationships/hyperlink" Target="mailto:joshua.jenkins@arcadis.com" TargetMode="External"/><Relationship Id="rId3703" Type="http://schemas.openxmlformats.org/officeDocument/2006/relationships/hyperlink" Target="pw:\\arcadis-uk-pw.bentley.com:Arcadis-UK-07\Documents\Projects\1MC07-C3\Brackley%20South%20Ctg\EV\01%20-%20Docs\1MC07-ASC-EV-FRM-CS07_CL12-900062" TargetMode="External"/><Relationship Id="rId3910" Type="http://schemas.openxmlformats.org/officeDocument/2006/relationships/hyperlink" Target="mailto:srinatha.ka@arcadis.com" TargetMode="External"/><Relationship Id="rId417" Type="http://schemas.openxmlformats.org/officeDocument/2006/relationships/hyperlink" Target="mailto:jeroen.vandijk@arcadis.com" TargetMode="External"/><Relationship Id="rId624" Type="http://schemas.openxmlformats.org/officeDocument/2006/relationships/hyperlink" Target="pw:\\arcadis-uk-pw.bentley.com:Arcadis-UK-07\Documents\Projects\1MC07-C3\Boddington%20Ctg\HW\01%20-%20Docs\1MC07-ASC-HW-FRM-CS07_CL14-000033-ACBOS" TargetMode="External"/><Relationship Id="rId831" Type="http://schemas.openxmlformats.org/officeDocument/2006/relationships/hyperlink" Target="pw:\\arcadis-uk-pw.bentley.com:Arcadis-UK-07\Documents\Projects\1MC06-C2\Aylesbury%20South%20Ctg\BR\01%20-%20Docs\1MC06-CEK-BR-FRM-CS04_CL18-000007" TargetMode="External"/><Relationship Id="rId1047" Type="http://schemas.openxmlformats.org/officeDocument/2006/relationships/hyperlink" Target="pw://arcadis-uk-pw.bentley.com:Arcadis-UK-07/Documents/Projects/1MC07-C3/Boddington&amp;space;Ctg/IM/01&amp;space;-&amp;space;Docs/1MC07-CEK-IM-DAT-CS07_CL14-600184" TargetMode="External"/><Relationship Id="rId1254" Type="http://schemas.openxmlformats.org/officeDocument/2006/relationships/hyperlink" Target="mailto:bhargavi.saranga@arcadis.com" TargetMode="External"/><Relationship Id="rId1461" Type="http://schemas.openxmlformats.org/officeDocument/2006/relationships/hyperlink" Target="pw://arcadis-uk-pw.bentley.com:Arcadis-UK-07/Documents/D%7ba09dd3ae-0424-4901-a783-f9956ba3e440%7d" TargetMode="External"/><Relationship Id="rId2305" Type="http://schemas.openxmlformats.org/officeDocument/2006/relationships/hyperlink" Target="pw://arcadis-uk-pw.bentley.com:Arcadis-UK-07/Documents/D%7bf8b978b3-7aca-42ec-86f6-b7bfd1dfa802%7d" TargetMode="External"/><Relationship Id="rId2512" Type="http://schemas.openxmlformats.org/officeDocument/2006/relationships/hyperlink" Target="mailto:juilee.lokhande@arcadis.com" TargetMode="External"/><Relationship Id="rId1114" Type="http://schemas.openxmlformats.org/officeDocument/2006/relationships/hyperlink" Target="pw://arcadis-uk-pw.bentley.com:Arcadis-UK-07/Documents/D%7bca188825-c843-4ff0-8fc9-54702380d5f4%7d" TargetMode="External"/><Relationship Id="rId1321" Type="http://schemas.openxmlformats.org/officeDocument/2006/relationships/hyperlink" Target="mailto:guillaume.hervoches@setec.com" TargetMode="External"/><Relationship Id="rId4477" Type="http://schemas.openxmlformats.org/officeDocument/2006/relationships/hyperlink" Target="mailto:MarcoAntonio.Tanseco@arcadis.com" TargetMode="External"/><Relationship Id="rId4684" Type="http://schemas.openxmlformats.org/officeDocument/2006/relationships/hyperlink" Target="pw:\\arcadis-uk-pw.bentley.com:Arcadis-UK-07\Documents\Projects\1MC06-C2\Aylesbury%20Emb\IM\01%20-%20Docs\1MC06-CEK-IM-DAT-CS04_CL18-600022" TargetMode="External"/><Relationship Id="rId4891" Type="http://schemas.openxmlformats.org/officeDocument/2006/relationships/hyperlink" Target="pw://arcadis-uk-pw.bentley.com:Arcadis-UK-07/Documents/D%7bcae409be-fc8b-4fed-86ac-07fa41625b8f%7d" TargetMode="External"/><Relationship Id="rId3079" Type="http://schemas.openxmlformats.org/officeDocument/2006/relationships/hyperlink" Target="mailto:maya.bowles@arcadis.com" TargetMode="External"/><Relationship Id="rId3286" Type="http://schemas.openxmlformats.org/officeDocument/2006/relationships/hyperlink" Target="mailto:trno@cowi.com" TargetMode="External"/><Relationship Id="rId3493" Type="http://schemas.openxmlformats.org/officeDocument/2006/relationships/hyperlink" Target="pw://arcadis-uk-pw.bentley.com:Arcadis-UK-07/Documents/D%7b99a183e3-51db-4ba2-b595-94f28e767f19%7d" TargetMode="External"/><Relationship Id="rId4337" Type="http://schemas.openxmlformats.org/officeDocument/2006/relationships/hyperlink" Target="pw:\\arcadis-uk-pw.bentley.com:Arcadis-UK-07\Documents\Projects\1MC06-C2\Bicester%20Road%20Emb\CV\01%20-%20Docs\1MC06-ASC-CV-FRM-CS04_CL20-000085-ACBOS" TargetMode="External"/><Relationship Id="rId4544" Type="http://schemas.openxmlformats.org/officeDocument/2006/relationships/hyperlink" Target="pw://arcadis-uk-pw.bentley.com:Arcadis-UK-07/Documents/D%7b08801684-75ea-4324-a268-839b0180ac7b%7d" TargetMode="External"/><Relationship Id="rId2095" Type="http://schemas.openxmlformats.org/officeDocument/2006/relationships/hyperlink" Target="mailto:eloise.mainstone@arcadis.com" TargetMode="External"/><Relationship Id="rId3146" Type="http://schemas.openxmlformats.org/officeDocument/2006/relationships/hyperlink" Target="https://pwlink.bentley.com/link?ds=arcadis-uk-pw.bentley.com~3AArcadis-UK-07&amp;doc=ef56fbb7768b43c0b68aa05cfe3a9cae&amp;wa=7672f74c6d6c4972939616dce2e4867c&amp;p=e3f7388f5b164382a7b167b8398b51fa&amp;app=web" TargetMode="External"/><Relationship Id="rId3353" Type="http://schemas.openxmlformats.org/officeDocument/2006/relationships/hyperlink" Target="https://connect-projectwisewac.bentley.com/pwlink?datasource=Bentley.PW--arcadis-uk-pw.bentley.com~3AArcadis-UK-07&amp;objectId=ba6e0ab2-593b-4c73-908d-5bb116f61a98&amp;objectType=doc&amp;workAreaId=7672f74c-6d6c-4972-9396-16dce2e4867c&amp;projectId=e3f7388f-5b16-4382-a7b1-67b8398b51fa&amp;app=pwe" TargetMode="External"/><Relationship Id="rId4751" Type="http://schemas.openxmlformats.org/officeDocument/2006/relationships/hyperlink" Target="mailto:dodji.laba@setec.com" TargetMode="External"/><Relationship Id="rId274" Type="http://schemas.openxmlformats.org/officeDocument/2006/relationships/hyperlink" Target="mailto:Joel.Martin@arcadis.com" TargetMode="External"/><Relationship Id="rId481" Type="http://schemas.openxmlformats.org/officeDocument/2006/relationships/hyperlink" Target="mailto:chris.gilmour@fairhurst.co.uk" TargetMode="External"/><Relationship Id="rId2162" Type="http://schemas.openxmlformats.org/officeDocument/2006/relationships/hyperlink" Target="pw:\\arcadis-uk-pw.bentley.com:Arcadis-UK-07\Documents\Projects\1MC06-C2\Calvert%20Ctg\IM\01%20-%20Docs\1MC06-CEK-IM-DAT-CS06_CL09-600290" TargetMode="External"/><Relationship Id="rId3006" Type="http://schemas.openxmlformats.org/officeDocument/2006/relationships/hyperlink" Target="pw://arcadis-uk-pw.bentley.com:Arcadis-UK-07/Documents/D%7ba949c8b8-b8d1-4157-b12e-8ccd4ea5abcf%7d" TargetMode="External"/><Relationship Id="rId3560" Type="http://schemas.openxmlformats.org/officeDocument/2006/relationships/hyperlink" Target="pw://arcadis-uk-pw.bentley.com:Arcadis-UK-07/Documents/D%7b1e85ad1f-54ba-4216-9a85-48b9da22c840%7d" TargetMode="External"/><Relationship Id="rId4404" Type="http://schemas.openxmlformats.org/officeDocument/2006/relationships/hyperlink" Target="pw://arcadis-uk-pw.bentley.com:Arcadis-UK-07/Documents/D%7b94b3cb1e-be13-4d98-9773-bb4bba2ed6ae%7d" TargetMode="External"/><Relationship Id="rId4611" Type="http://schemas.openxmlformats.org/officeDocument/2006/relationships/hyperlink" Target="pw:\\arcadis-uk-pw.bentley.com:Arcadis-UK-07\Documents\Projects\1MC07-C3\Chipping%20Warden%20Green%20Tunnel\IM\01%20-%20Docs\1MC07-CEK-IM-DAT-CS07_CL26-600022" TargetMode="External"/><Relationship Id="rId134" Type="http://schemas.openxmlformats.org/officeDocument/2006/relationships/hyperlink" Target="mailto:jeet.mehta@arcadis.com" TargetMode="External"/><Relationship Id="rId3213" Type="http://schemas.openxmlformats.org/officeDocument/2006/relationships/hyperlink" Target="mailto:Isaac.wong@arcadis.com" TargetMode="External"/><Relationship Id="rId3420" Type="http://schemas.openxmlformats.org/officeDocument/2006/relationships/hyperlink" Target="pw:\\arcadis-uk-pw.bentley.com:Arcadis-UK-07\Documents\Projects\1MC07-C3\Greatworth%20Green%20Tunnel\CV\01%20-%20Docs\1MC07-ASC-CV-FRM-CS07_CL25-000004-ACBOS" TargetMode="External"/><Relationship Id="rId341" Type="http://schemas.openxmlformats.org/officeDocument/2006/relationships/hyperlink" Target="pw:\\arcadis-uk-pw.bentley.com:Arcadis-UK-07\Documents\Projects\1MC07-C3\Ladbroke%20Grove%20Emb\CV\01%20-%20Docs\1MC07-ASC-CV-FRM-CS07_CL24-000065-ACBOS" TargetMode="External"/><Relationship Id="rId2022" Type="http://schemas.openxmlformats.org/officeDocument/2006/relationships/hyperlink" Target="pw:\\arcadis-uk-pw.bentley.com:Arcadis-UK-07\Documents\Projects\1MC07-C3\Brackley%20North%20Ctg\IM\01%20-%20Docs\1MC07-CEK-IM-DAT-CS07_CL12-600141" TargetMode="External"/><Relationship Id="rId2979" Type="http://schemas.openxmlformats.org/officeDocument/2006/relationships/hyperlink" Target="mailto:mallikarjun.shabad@arcadis.com" TargetMode="External"/><Relationship Id="rId5178" Type="http://schemas.openxmlformats.org/officeDocument/2006/relationships/hyperlink" Target="pw:\\arcadis-uk-pw.bentley.com:Arcadis-UK-07\Documents\Projects\1MC06-C2\Grendon%20Underwood%20Emb\CV\01%20-%20Docs\1MC06-ASC-CV-FRM-CS05-000119-ACBOS" TargetMode="External"/><Relationship Id="rId201" Type="http://schemas.openxmlformats.org/officeDocument/2006/relationships/hyperlink" Target="pw://arcadis-uk-pw.bentley.com:Arcadis-UK-07/Documents/D%7b91d0028a-d12b-4a4c-b575-cb48e4957eae%7d" TargetMode="External"/><Relationship Id="rId1788" Type="http://schemas.openxmlformats.org/officeDocument/2006/relationships/hyperlink" Target="pw:\\arcadis-uk-pw.bentley.com:Arcadis-UK-07\Documents\Projects\1MC06-C2\Aylesbury%20North%20Ctg\IM\01%20-%20Docs\1MC06-CEK-IM-DAT-CS04_CL18-600086" TargetMode="External"/><Relationship Id="rId1995" Type="http://schemas.openxmlformats.org/officeDocument/2006/relationships/hyperlink" Target="mailto:Joel.Martin@arcadis.com" TargetMode="External"/><Relationship Id="rId2839" Type="http://schemas.openxmlformats.org/officeDocument/2006/relationships/hyperlink" Target="https://connect-projectwisewac.bentley.com/pwlink?datasource=Bentley.PW--arcadis-uk-pw.bentley.com~3AArcadis-UK-07&amp;objectId=fd6042b4-9f73-4fab-890a-d750d07f9501&amp;objectType=doc&amp;workAreaId=7672f74c-6d6c-4972-9396-16dce2e4867c&amp;projectId=e3f7388f-5b16-4382-a7b1-67b8398b51fa&amp;app=pwe" TargetMode="External"/><Relationship Id="rId4194" Type="http://schemas.openxmlformats.org/officeDocument/2006/relationships/hyperlink" Target="pw:\\arcadis-uk-pw.bentley.com:Arcadis-UK-07\Documents\Projects\1MC06-C2\Cowley%20Emb%20Group\IM\01%20-%20Docs\1MC06-CEK-IM-DAT-CS06_CL10-600189" TargetMode="External"/><Relationship Id="rId5038" Type="http://schemas.openxmlformats.org/officeDocument/2006/relationships/hyperlink" Target="pw:\\arcadis-uk-pw.bentley.com:Arcadis-UK-07\Documents\Projects\1MC06-C2\Doddershall%20Emb\DR\01%20-%20Docs\1MC06-ASC-DR-FRM-CS05-000005-ACBOS" TargetMode="External"/><Relationship Id="rId5245" Type="http://schemas.openxmlformats.org/officeDocument/2006/relationships/hyperlink" Target="pw:\\arcadis-uk-pw.bentley.com:Arcadis-UK-07\Documents\Projects\1MC06-C2\Barton%20to%20Mixbury%20Ctg\IM\01%20-%20Docs\1MC06-CEK-IM-DAT-CS06_CL21-600119" TargetMode="External"/><Relationship Id="rId1648" Type="http://schemas.openxmlformats.org/officeDocument/2006/relationships/hyperlink" Target="mailto:tamara.georgescu@setec.com" TargetMode="External"/><Relationship Id="rId4054" Type="http://schemas.openxmlformats.org/officeDocument/2006/relationships/hyperlink" Target="pw:\\arcadis-uk-pw.bentley.com:Arcadis-UK-07\Documents\Projects\1MC07-C3\Lower%20Thorpe%20North%20Emb\IM\01%20-%20Docs\1MC07-CEK-IM-DAT-CS07_CL26-600169" TargetMode="External"/><Relationship Id="rId4261" Type="http://schemas.openxmlformats.org/officeDocument/2006/relationships/hyperlink" Target="pw://arcadis-uk-pw.bentley.com:Arcadis-UK-07/Documents/D%7bc5a6a6cf-a9b6-4a36-99d8-bb664bd9fc5b%7d" TargetMode="External"/><Relationship Id="rId5105" Type="http://schemas.openxmlformats.org/officeDocument/2006/relationships/hyperlink" Target="mailto:ebrahim.jeewa@arcadis.com" TargetMode="External"/><Relationship Id="rId5312" Type="http://schemas.openxmlformats.org/officeDocument/2006/relationships/hyperlink" Target="mailto:Leomel.Ramos@arcadis.com" TargetMode="External"/><Relationship Id="rId1508" Type="http://schemas.openxmlformats.org/officeDocument/2006/relationships/hyperlink" Target="mailto:Nicholas.White@arcadis.com" TargetMode="External"/><Relationship Id="rId1855" Type="http://schemas.openxmlformats.org/officeDocument/2006/relationships/hyperlink" Target="pw://arcadis-uk-pw.bentley.com:Arcadis-UK-07/Documents/D%7bc34739eb-3647-484e-84e0-69a17acdc5e3%7d" TargetMode="External"/><Relationship Id="rId2906" Type="http://schemas.openxmlformats.org/officeDocument/2006/relationships/hyperlink" Target="pw:\\arcadis-uk-pw.bentley.com:Arcadis-UK-07\Documents\Projects\1MC06-C2\Turweston%20Ctg\EV\01%20-%20Docs\1MC06-ASC-EV-FRM-CS06_CL22-900031" TargetMode="External"/><Relationship Id="rId3070" Type="http://schemas.openxmlformats.org/officeDocument/2006/relationships/hyperlink" Target="pw:\\arcadis-uk-pw.bentley.com:Arcadis-UK-07\Documents\Projects\1MC06-C2\Aylesbury%20North%20Ctg\IM\01%20-%20Docs\1MC06-CEK-IM-DAT-CS04_CL18-600157" TargetMode="External"/><Relationship Id="rId4121" Type="http://schemas.openxmlformats.org/officeDocument/2006/relationships/hyperlink" Target="pw:\\arcadis-uk-pw.bentley.com:Arcadis-UK-07\Documents\Projects\1MC06-C2\Grendon%20Underwood%20Emb\IM\01%20-%20Docs\1MC06-CEK-IM-DAT-CS05-600303" TargetMode="External"/><Relationship Id="rId1715" Type="http://schemas.openxmlformats.org/officeDocument/2006/relationships/hyperlink" Target="pw://arcadis-uk-pw.bentley.com:Arcadis-UK-07/Documents/D%7b1a5e3978-18bd-4b79-b121-02702923c33c%7d" TargetMode="External"/><Relationship Id="rId1922" Type="http://schemas.openxmlformats.org/officeDocument/2006/relationships/hyperlink" Target="pw://arcadis-uk-pw.bentley.com:Arcadis-UK-07/Documents/D%7bce48a792-a0d1-4b65-9cf4-cfe912e0f21a%7d" TargetMode="External"/><Relationship Id="rId3887" Type="http://schemas.openxmlformats.org/officeDocument/2006/relationships/hyperlink" Target="mailto:Devender.Mudiraj@arcadis.com%3E" TargetMode="External"/><Relationship Id="rId4938" Type="http://schemas.openxmlformats.org/officeDocument/2006/relationships/hyperlink" Target="mailto:eloise.mainstone@arcadis.com" TargetMode="External"/><Relationship Id="rId2489" Type="http://schemas.openxmlformats.org/officeDocument/2006/relationships/hyperlink" Target="pw:\\arcadis-uk-pw.bentley.com:Arcadis-UK-07\Documents\Projects\1MC06-C2\Godington%20West%20Vdt\BR\01%20-%20Docs\1MC06-ASC-BR-FRM-CS06_CL10-900001" TargetMode="External"/><Relationship Id="rId2696" Type="http://schemas.openxmlformats.org/officeDocument/2006/relationships/hyperlink" Target="pw://arcadis-uk-pw.bentley.com:Arcadis-UK-07/Documents/D%7b8fe89edc-ad20-4291-8e8a-f5f7fcd9aef2%7d" TargetMode="External"/><Relationship Id="rId3747" Type="http://schemas.openxmlformats.org/officeDocument/2006/relationships/hyperlink" Target="pw:\\arcadis-uk-pw.bentley.com:Arcadis-UK-07\Documents\Projects\1MC07-C3\Brackley%20North%20Ctg\IM\01%20-%20Docs\1MC07-CEK-IM-DAT-CS07_CL12-600234" TargetMode="External"/><Relationship Id="rId3954" Type="http://schemas.openxmlformats.org/officeDocument/2006/relationships/hyperlink" Target="mailto:deepak.kp@arcadis.com" TargetMode="External"/><Relationship Id="rId668" Type="http://schemas.openxmlformats.org/officeDocument/2006/relationships/hyperlink" Target="pw:\\arcadis-uk-pw.bentley.com:Arcadis-UK-07\Documents\Projects\1MC07-C3\Oxford%20Canal%20South%20Emb\EV\01%20-%20Docs\1MC07-CEK-EV-PLN-CS07_CL23-000005" TargetMode="External"/><Relationship Id="rId875" Type="http://schemas.openxmlformats.org/officeDocument/2006/relationships/hyperlink" Target="pw:\\arcadis-uk-pw.bentley.com:Arcadis-UK-07\Documents\Projects\1MC06-C2\Aylesbury%20Emb\GT\01%20-%20Docs\1MC06-ASC-GT-FRM-CS04_CL18-000017-ACBOS" TargetMode="External"/><Relationship Id="rId1298" Type="http://schemas.openxmlformats.org/officeDocument/2006/relationships/hyperlink" Target="mailto:bhargavi.saranga@arcadis.com" TargetMode="External"/><Relationship Id="rId2349" Type="http://schemas.openxmlformats.org/officeDocument/2006/relationships/hyperlink" Target="pw:\\arcadis-uk-pw.bentley.com:Arcadis-UK-07\Documents\Projects\1MC06-C2\Doddershall%20Emb\IM\01%20-%20Docs\1MC06-CEK-IM-DAT-CS05-600210" TargetMode="External"/><Relationship Id="rId2556" Type="http://schemas.openxmlformats.org/officeDocument/2006/relationships/hyperlink" Target="pw:\\arcadis-uk-pw.bentley.com:Arcadis-UK-07\Documents\Projects\1MC07-C3\Boddington%20Ctg\IM\01%20-%20Docs\1MC07-CEK-IM-DAT-CS07_CL14-600215" TargetMode="External"/><Relationship Id="rId2763" Type="http://schemas.openxmlformats.org/officeDocument/2006/relationships/hyperlink" Target="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TargetMode="External"/><Relationship Id="rId2970" Type="http://schemas.openxmlformats.org/officeDocument/2006/relationships/hyperlink" Target="mailto:alpk@cowi.com" TargetMode="External"/><Relationship Id="rId3607" Type="http://schemas.openxmlformats.org/officeDocument/2006/relationships/hyperlink" Target="pw:\\arcadis-uk-pw.bentley.com:Arcadis-UK-07\Documents\Projects\1MC06-C2\Aylesbury%20North%20Ctg\IM\01%20-%20Docs\1MC06-CEK-IM-DAT-CS04_CL18-600157" TargetMode="External"/><Relationship Id="rId3814" Type="http://schemas.openxmlformats.org/officeDocument/2006/relationships/hyperlink" Target="pw:\\arcadis-uk-pw.bentley.com:Arcadis-UK-07\Documents\Projects\1MC07-C3\Brackley%20South%20Ctg\BR\01%20-%20Docs\1MC07-ASC-BR-FRM-CS07_CL12-900008" TargetMode="External"/><Relationship Id="rId528" Type="http://schemas.openxmlformats.org/officeDocument/2006/relationships/hyperlink" Target="mailto:andrew.rogers2@arcadis.com" TargetMode="External"/><Relationship Id="rId735" Type="http://schemas.openxmlformats.org/officeDocument/2006/relationships/hyperlink" Target="pw:\\arcadis-uk-pw.bentley.com:Arcadis-UK-07\Documents\Projects\1MC07-C3\Lower%20Radbourne%20Emb\IM\01%20-%20Docs\1MC07-CEK-IM-DAT-CS07_CL23-600078" TargetMode="External"/><Relationship Id="rId942" Type="http://schemas.openxmlformats.org/officeDocument/2006/relationships/hyperlink" Target="mailto:ArunKumar.S@arcadis.com" TargetMode="External"/><Relationship Id="rId1158" Type="http://schemas.openxmlformats.org/officeDocument/2006/relationships/hyperlink" Target="mailto:chris.gilmour@fairhurst.co.uk" TargetMode="External"/><Relationship Id="rId1365" Type="http://schemas.openxmlformats.org/officeDocument/2006/relationships/hyperlink" Target="mailto:Conor.Egan@wsp.com" TargetMode="External"/><Relationship Id="rId1572" Type="http://schemas.openxmlformats.org/officeDocument/2006/relationships/hyperlink" Target="pw://arcadis-uk-pw.bentley.com:Arcadis-UK-07/Documents/D%7b3d50edc4-6add-4eb6-916c-eb2cec6d2953%7d" TargetMode="External"/><Relationship Id="rId2209" Type="http://schemas.openxmlformats.org/officeDocument/2006/relationships/hyperlink" Target="pw:\\arcadis-uk-pw.bentley.com:Arcadis-UK-07\Documents\Projects\1MC06-C2\Mixbury%20Ctg\EV\01%20-%20Docs\1MC06-ASC-EV-FRM-CS06_CL22-900004" TargetMode="External"/><Relationship Id="rId2416" Type="http://schemas.openxmlformats.org/officeDocument/2006/relationships/hyperlink" Target="pw:\\arcadis-uk-pw.bentley.com:Arcadis-UK-07\Documents\Projects\1MC06-C2\Godington%20East%20Vdt\HW\01%20-%20Docs\1MC06-ASC-HW-FRM-CS06_CL10-900011-ACBOS" TargetMode="External"/><Relationship Id="rId2623" Type="http://schemas.openxmlformats.org/officeDocument/2006/relationships/hyperlink" Target="pw:\\arcadis-uk-pw.bentley.com:Arcadis-UK-07\Documents\Projects\1MC06-C2\Quainton%20South%20Emb\HW\01%20-%20Docs\1MC06-ASC-HW-FRM-CS05-000023-ACBOS" TargetMode="External"/><Relationship Id="rId1018" Type="http://schemas.openxmlformats.org/officeDocument/2006/relationships/hyperlink" Target="pw://arcadis-uk-pw.bentley.com:Arcadis-UK-07/Documents/D%7b3bfaeac8-a8d1-47a0-9255-56addc72a0dc%7d" TargetMode="External"/><Relationship Id="rId1225" Type="http://schemas.openxmlformats.org/officeDocument/2006/relationships/hyperlink" Target="pw:\\arcadis-uk-pw.bentley.com:Arcadis-UK-07\Documents\Projects\1MC07-C3\Greatworth%20North%20Emb\UT\01%20-%20Docs\1MC07-ASC-UT-FRM-CS07_CL12-000109" TargetMode="External"/><Relationship Id="rId1432" Type="http://schemas.openxmlformats.org/officeDocument/2006/relationships/hyperlink" Target="mailto:lokesh.jv@arcadis.com" TargetMode="External"/><Relationship Id="rId2830" Type="http://schemas.openxmlformats.org/officeDocument/2006/relationships/hyperlink" Target="pw:\\arcadis-uk-pw.bentley.com:Arcadis-UK-07\Documents\Projects\1MC06-C2\Small%20Dean%20South%20Emb\IM\01%20-%20Docs\1MC06-CEK-IM-DAT-CS03_CL05-600048" TargetMode="External"/><Relationship Id="rId4588" Type="http://schemas.openxmlformats.org/officeDocument/2006/relationships/hyperlink" Target="pw://arcadis-uk-pw.bentley.com:Arcadis-UK-07/Documents/D%7ba8eb5607-117a-4c27-a9f2-37984b1251f4%7d" TargetMode="External"/><Relationship Id="rId71" Type="http://schemas.openxmlformats.org/officeDocument/2006/relationships/hyperlink" Target="pw://arcadis-uk-pw.bentley.com:Arcadis-UK-07/Documents/D%7b6275a64a-b4e4-4030-902c-129f15dda5ba%7d" TargetMode="External"/><Relationship Id="rId802" Type="http://schemas.openxmlformats.org/officeDocument/2006/relationships/hyperlink" Target="mailto:surendar.loganathan@arcadis.com" TargetMode="External"/><Relationship Id="rId3397" Type="http://schemas.openxmlformats.org/officeDocument/2006/relationships/hyperlink" Target="mailto:guillaume.hervoches@setec.com" TargetMode="External"/><Relationship Id="rId4795" Type="http://schemas.openxmlformats.org/officeDocument/2006/relationships/hyperlink" Target="pw://arcadis-uk-pw.bentley.com:Arcadis-UK-07/Documents/Projects/1MC06-C2/South&amp;space;Heath&amp;space;Ctg/IM/01&amp;space;-&amp;space;Docs/1MC06-CEK-IM-DAT-CS03_CL05-600068" TargetMode="External"/><Relationship Id="rId4448" Type="http://schemas.openxmlformats.org/officeDocument/2006/relationships/hyperlink" Target="pw://arcadis-uk-pw.bentley.com:Arcadis-UK-07/Documents/D%7b4e362a99-7b12-4a9b-b77d-cf7a0080c796%7d" TargetMode="External"/><Relationship Id="rId4655" Type="http://schemas.openxmlformats.org/officeDocument/2006/relationships/hyperlink" Target="pw:\\arcadis-uk-pw.bentley.com:Arcadis-UK-07\Documents\Projects\1MC06-C2\Putlowes%20Ctg\IM\01%20-%20Docs\1MC06-CEK-IM-DAT-CS04_CL20-600242" TargetMode="External"/><Relationship Id="rId4862" Type="http://schemas.openxmlformats.org/officeDocument/2006/relationships/hyperlink" Target="mailto:terry.lok@arcadis.com" TargetMode="External"/><Relationship Id="rId178" Type="http://schemas.openxmlformats.org/officeDocument/2006/relationships/hyperlink" Target="pw:\\arcadis-uk-pw.bentley.com:Arcadis-UK-07\Documents\Projects\1MC07-C3\Oxford%20Canal%20North%20Emb\IM\01%20-%20Docs\1MC07-CEK-IM-DAT-CS07_CL23-600107" TargetMode="External"/><Relationship Id="rId3257" Type="http://schemas.openxmlformats.org/officeDocument/2006/relationships/hyperlink" Target="pw:\\arcadis-uk-pw.bentley.com:Arcadis-UK-07\Documents\Projects\1MC06-C2\Stoke%20Mandeville%20South%20Emb\DR\01%20-%20Docs\1MC06-ASC-DR-FRM-CS03_CL17-000076-ACBOS" TargetMode="External"/><Relationship Id="rId3464" Type="http://schemas.openxmlformats.org/officeDocument/2006/relationships/hyperlink" Target="pw:\\arcadis-uk-pw.bentley.com:Arcadis-UK-07\Documents\Projects\1MC07-C3\Greatworth%20South%20Ctg\BR\01%20-%20Docs\1MC07-CEK-BR-FRM-CS07_CL12-000032" TargetMode="External"/><Relationship Id="rId3671" Type="http://schemas.openxmlformats.org/officeDocument/2006/relationships/hyperlink" Target="pw:\\arcadis-uk-pw.bentley.com:Arcadis-UK-07\Documents\Projects\1MC07-C3\Brackley%20North%20Ctg\CV\01%20-%20Docs\1MC07-ASC-CV-FRM-CS07_CL12-000029-ACBOS" TargetMode="External"/><Relationship Id="rId4308" Type="http://schemas.openxmlformats.org/officeDocument/2006/relationships/hyperlink" Target="pw:\\arcadis-uk-pw.bentley.com:Arcadis-UK-07\Documents\Projects\1MC06-C2\Aylesbury%20South%20Ctg\EV\01%20-%20Docs\1MC06-ASC-EV-FRM-CS04_CL18-000026-ACBOS" TargetMode="External"/><Relationship Id="rId4515" Type="http://schemas.openxmlformats.org/officeDocument/2006/relationships/hyperlink" Target="pw:\\arcadis-uk-pw.bentley.com:Arcadis-UK-07\Documents\Projects\1MC06-C2\Godington%20West%20Emb\BR\01%20-%20Docs\1MC06-ASC-BR-FRM-CS06_CL10-000033-ACBOS" TargetMode="External"/><Relationship Id="rId4722" Type="http://schemas.openxmlformats.org/officeDocument/2006/relationships/hyperlink" Target="pw:\\arcadis-uk-pw.bentley.com:Arcadis-UK-07\Documents\Projects\1MC06-C2\Quainton%20Ctg\IM\01%20-%20Docs\1MC06-CEK-IM-DAT-CS05-600254" TargetMode="External"/><Relationship Id="rId385" Type="http://schemas.openxmlformats.org/officeDocument/2006/relationships/hyperlink" Target="mailto:sergio.deoliveira@setec.com" TargetMode="External"/><Relationship Id="rId592" Type="http://schemas.openxmlformats.org/officeDocument/2006/relationships/hyperlink" Target="pw:\\arcadis-uk-pw.bentley.com:Arcadis-UK-07\Documents\Projects\1MC07-C3\Greatworth%20South%20Ctg\IM\01%20-%20Docs\1MC07-CEK-IM-DAT-CS07_CL12-600204" TargetMode="External"/><Relationship Id="rId2066" Type="http://schemas.openxmlformats.org/officeDocument/2006/relationships/hyperlink" Target="pw://arcadis-uk-pw.bentley.com:Arcadis-UK-07/Documents/D%7bfcbfc3a7-1b92-4866-b6c6-755a87201536%7d" TargetMode="External"/><Relationship Id="rId2273" Type="http://schemas.openxmlformats.org/officeDocument/2006/relationships/hyperlink" Target="pw:\\arcadis-uk-pw.bentley.com:Arcadis-UK-07\Documents\Projects\1MC06-C2\Oxford%20Road%20Emb\IM\01%20-%20Docs\1MC06-CEK-IM-DAT-CS04_CL19-600082" TargetMode="External"/><Relationship Id="rId2480" Type="http://schemas.openxmlformats.org/officeDocument/2006/relationships/hyperlink" Target="pw:\\arcadis-uk-pw.bentley.com:Arcadis-UK-07\Documents\Projects\1MC06-C2\Calvert%20Ctg\HW\01%20-%20Docs\1MC06-ASC-HW-FRM-CS05-000090-ACBOS" TargetMode="External"/><Relationship Id="rId3117" Type="http://schemas.openxmlformats.org/officeDocument/2006/relationships/hyperlink" Target="pw:\\arcadis-uk-pw.bentley.com:Arcadis-UK-07\Documents\Projects\1MC07-C3\Highfurlong%20Brook%20Emb\EV\01%20-%20Docs\1MC07-ASC-EV-REP-CS07_CL14-000013" TargetMode="External"/><Relationship Id="rId3324" Type="http://schemas.openxmlformats.org/officeDocument/2006/relationships/hyperlink" Target="pw://arcadis-uk-pw.bentley.com:Arcadis-UK-07/Documents/D%7bcadbbdea-2a3a-408b-acb5-f1dd7e6590ef%7d" TargetMode="External"/><Relationship Id="rId3531" Type="http://schemas.openxmlformats.org/officeDocument/2006/relationships/hyperlink" Target="pw:\\arcadis-uk-pw.bentley.com:Arcadis-UK-07\Documents\Projects\1MC06-C2\Calvert%20Ctg\CV\01%20-%20Docs\1MC06-ASC-CV-FRM-CS06_CL09-000063-ACBOS" TargetMode="External"/><Relationship Id="rId245" Type="http://schemas.openxmlformats.org/officeDocument/2006/relationships/hyperlink" Target="mailto:Joel.Martin@arcadis.com" TargetMode="External"/><Relationship Id="rId452" Type="http://schemas.openxmlformats.org/officeDocument/2006/relationships/hyperlink" Target="pw:\\arcadis-uk-pw.bentley.com:Arcadis-UK-07\Documents\Projects\1MC06-C2\Grendon%20Underwood%20Emb\IM\01%20-%20Docs\1MC06-CEK-IM-DAT-CS05-600058" TargetMode="External"/><Relationship Id="rId1082" Type="http://schemas.openxmlformats.org/officeDocument/2006/relationships/hyperlink" Target="pw://arcadis-uk-pw.bentley.com:Arcadis-UK-07/Documents/D%7bb80434da-a0a5-4a81-8c62-dd2847ffc293%7d" TargetMode="External"/><Relationship Id="rId2133" Type="http://schemas.openxmlformats.org/officeDocument/2006/relationships/hyperlink" Target="pw:\\arcadis-uk-pw.bentley.com:Arcadis-UK-07\Documents\Projects\1MC06-C2\Calvert%20Ctg\EV\01%20-%20Docs\1MC06-ASC-EV-FRM-CS06_CL09-900026" TargetMode="External"/><Relationship Id="rId2340" Type="http://schemas.openxmlformats.org/officeDocument/2006/relationships/hyperlink" Target="pw:\\arcadis-uk-pw.bentley.com:Arcadis-UK-07\Documents\Projects\1MC06-C2\Stoke%20Mandeville%20South%20Emb\DR\01%20-%20Docs\1MC06-ASC-DR-FRM-CS03_CL17-000082-ACBOS" TargetMode="External"/><Relationship Id="rId5289" Type="http://schemas.openxmlformats.org/officeDocument/2006/relationships/hyperlink" Target="pw:\\arcadis-uk-pw.bentley.com:Arcadis-UK-07\Documents\Projects\1MC07-C3\Chipping%20Warden%20Green%20Tunnel\HW\01%20-%20Docs\1MC07-ASC-HW-FRM-CS07_CL13-000014-ACBOS" TargetMode="External"/><Relationship Id="rId105" Type="http://schemas.openxmlformats.org/officeDocument/2006/relationships/hyperlink" Target="pw:\\arcadis-uk-pw.bentley.com:Arcadis-UK-07\Documents\Projects\1MC06-C2\Calvert%20Ctg\DR\01%20-%20Docs\1MC06-ASC-DR-FRM-CS06_CL09-000037-ACBOS" TargetMode="External"/><Relationship Id="rId312" Type="http://schemas.openxmlformats.org/officeDocument/2006/relationships/hyperlink" Target="mailto:anil.gupta@arcadis.com" TargetMode="External"/><Relationship Id="rId2200" Type="http://schemas.openxmlformats.org/officeDocument/2006/relationships/hyperlink" Target="pw:\\arcadis-uk-pw.bentley.com:Arcadis-UK-07\Documents\Projects\1MC06-C2\Cowley%20Emb%20Group\BR\01%20-%20Docs\1MC06-ASC-BR-FRM-CS06_CL10-900010" TargetMode="External"/><Relationship Id="rId4098" Type="http://schemas.openxmlformats.org/officeDocument/2006/relationships/hyperlink" Target="pw:\\arcadis-uk-pw.bentley.com:Arcadis-UK-07\Documents\Projects\1MC06-C2\Chetwode%20Ctg\IM\01%20-%20Docs\1MC06-CEK-IM-DAT-CS06_CL10-600163" TargetMode="External"/><Relationship Id="rId5149" Type="http://schemas.openxmlformats.org/officeDocument/2006/relationships/hyperlink" Target="pw:\\arcadis-uk-pw.bentley.com:Arcadis-UK-07\Documents\Projects\1MC07-C3\Brackley%20South%20Ctg\CV\01%20-%20Docs\1MC07-ASC-CV-FRM-CS07_CL12-000101-ACBOS" TargetMode="External"/><Relationship Id="rId5356" Type="http://schemas.openxmlformats.org/officeDocument/2006/relationships/printerSettings" Target="../printerSettings/printerSettings2.bin"/><Relationship Id="rId1899" Type="http://schemas.openxmlformats.org/officeDocument/2006/relationships/hyperlink" Target="pw:\\arcadis-uk-pw.bentley.com:Arcadis-UK-07\Documents\Projects\1MC07-C3\Greatworth%20South%20Ctg\IM\01%20-%20Docs\1MC07-CEK-IM-DAT-CS07_CL12-600016" TargetMode="External"/><Relationship Id="rId4165" Type="http://schemas.openxmlformats.org/officeDocument/2006/relationships/hyperlink" Target="pw:\\arcadis-uk-pw.bentley.com:Arcadis-UK-07\Documents\Projects\1MC06-C2\Turweston%20Ctg\CV\01%20-%20Docs\1MC06-ASC-CV-FRM-CS06_CL22-900002" TargetMode="External"/><Relationship Id="rId4372" Type="http://schemas.openxmlformats.org/officeDocument/2006/relationships/hyperlink" Target="pw://arcadis-uk-pw.bentley.com:Arcadis-UK-07/Documents/D%7b42ee9dec-ad87-4421-a6d9-5905038607fc%7d" TargetMode="External"/><Relationship Id="rId5009" Type="http://schemas.openxmlformats.org/officeDocument/2006/relationships/hyperlink" Target="pw:\\arcadis-uk-pw.bentley.com:Arcadis-UK-07\Documents\Projects\1MC06-C2\Calvert%20Ctg\DR\01%20-%20Docs\1MC06-ASC-DR-FRM-CS06_CL09-000037-ACBOS" TargetMode="External"/><Relationship Id="rId5216" Type="http://schemas.openxmlformats.org/officeDocument/2006/relationships/hyperlink" Target="pw:\\arcadis-uk-pw.bentley.com:Arcadis-UK-07\Documents\Projects\1MC06-C2\Barton%20to%20Mixbury%20Ctg\EV\01%20-%20Docs\1MC06-ASC-EV-FRM-CS06_CL21-900019" TargetMode="External"/><Relationship Id="rId1759" Type="http://schemas.openxmlformats.org/officeDocument/2006/relationships/hyperlink" Target="pw:\\arcadis-uk-pw.bentley.com:Arcadis-UK-07\Documents\Projects\1MC07-C3\Lower%20Radbourne%20Emb\IM\01%20-%20Docs\1MC07-CEK-IM-DAT-CS07_CL23-600012" TargetMode="External"/><Relationship Id="rId1966" Type="http://schemas.openxmlformats.org/officeDocument/2006/relationships/hyperlink" Target="mailto:vruddhika.naik@arcadis.com" TargetMode="External"/><Relationship Id="rId3181" Type="http://schemas.openxmlformats.org/officeDocument/2006/relationships/hyperlink" Target="mailto:latika.behera@arcadis.com" TargetMode="External"/><Relationship Id="rId4025" Type="http://schemas.openxmlformats.org/officeDocument/2006/relationships/hyperlink" Target="pw:\\arcadis-uk-pw.bentley.com:Arcadis-UK-07\Documents\Projects\1MC06-C2\Chetwode%20Ctg\EV\01%20-%20Docs\1MC06-ASC-EV-FRM-CS06_CL10-900051" TargetMode="External"/><Relationship Id="rId1619" Type="http://schemas.openxmlformats.org/officeDocument/2006/relationships/hyperlink" Target="pw:\\arcadis-uk-pw.bentley.com:Arcadis-UK-07\Documents\Projects\1MC06-C2\Twyford%20Ctg\EV\01%20-%20Docs\1MC06-ASC-EV-FRM-CS06_CL10-900005" TargetMode="External"/><Relationship Id="rId1826" Type="http://schemas.openxmlformats.org/officeDocument/2006/relationships/hyperlink" Target="pw://arcadis-uk-pw.bentley.com:Arcadis-UK-07/Documents/D%7bd2ed7f47-16fd-44f0-a27e-e26f2b493e10%7d" TargetMode="External"/><Relationship Id="rId4232" Type="http://schemas.openxmlformats.org/officeDocument/2006/relationships/hyperlink" Target="mailto:dodji.laba@setec.com" TargetMode="External"/><Relationship Id="rId3041" Type="http://schemas.openxmlformats.org/officeDocument/2006/relationships/hyperlink" Target="pw:\\arcadis-uk-pw.bentley.com:Arcadis-UK-07\Documents\Projects\1MC07-C3\Helmdon%20Emb\IM\01%20-%20Docs\1MC07-CEK-IM-DAT-CS07_CL12-600096" TargetMode="External"/><Relationship Id="rId3998" Type="http://schemas.openxmlformats.org/officeDocument/2006/relationships/hyperlink" Target="pw:\\arcadis-uk-pw.bentley.com:Arcadis-UK-07\Documents\Projects\1MC07-C3\Oxford%20Canal%20South%20Emb\EV\01%20-%20Docs\1MC07-ASC-EV-FRM-CS07_CL23-000007-ACBOS" TargetMode="External"/><Relationship Id="rId3858" Type="http://schemas.openxmlformats.org/officeDocument/2006/relationships/hyperlink" Target="mailto:gopika.b@arcadis.com" TargetMode="External"/><Relationship Id="rId4909" Type="http://schemas.openxmlformats.org/officeDocument/2006/relationships/hyperlink" Target="pw://arcadis-uk-pw.bentley.com:Arcadis-UK-07/Documents/Projects/1MC07-C3/Aston&amp;space;le&amp;space;Walls&amp;space;Emb/IM/01&amp;space;-&amp;space;Docs/1MC07-CEK-IM-DAT-CS07_CL14-600076" TargetMode="External"/><Relationship Id="rId779" Type="http://schemas.openxmlformats.org/officeDocument/2006/relationships/hyperlink" Target="mailto:youssef.miri@setec.com" TargetMode="External"/><Relationship Id="rId986" Type="http://schemas.openxmlformats.org/officeDocument/2006/relationships/hyperlink" Target="pw:\\arcadis-uk-pw.bentley.com:Arcadis-UK-07\Documents\Projects\1MC07-C3\Greatworth%20North%20Emb\CV\01%20-%20Docs\1MC07-ASC-CV-FRM-CS07_CL12-000107-ACBOS" TargetMode="External"/><Relationship Id="rId2667" Type="http://schemas.openxmlformats.org/officeDocument/2006/relationships/hyperlink" Target="mailto:philip.clarke@arcadis.com" TargetMode="External"/><Relationship Id="rId3718" Type="http://schemas.openxmlformats.org/officeDocument/2006/relationships/hyperlink" Target="pw:\\arcadis-uk-pw.bentley.com:Arcadis-UK-07\Documents\Projects\1MC07-C3\Brackley%20North%20Ctg\EV\01%20-%20Docs\1MC07-ASC-EV-FRM-CS07_CL12-900041" TargetMode="External"/><Relationship Id="rId5073" Type="http://schemas.openxmlformats.org/officeDocument/2006/relationships/hyperlink" Target="pw://arcadis-uk-pw.bentley.com:Arcadis-UK-07/Documents/D%7b3f838333-0104-488c-9201-a04a01439978%7d" TargetMode="External"/><Relationship Id="rId5280" Type="http://schemas.openxmlformats.org/officeDocument/2006/relationships/hyperlink" Target="mailto:rani.muthappan@arcadis.com" TargetMode="External"/><Relationship Id="rId639" Type="http://schemas.openxmlformats.org/officeDocument/2006/relationships/hyperlink" Target="mailto:keerthan.raic@arcadis.com" TargetMode="External"/><Relationship Id="rId1269" Type="http://schemas.openxmlformats.org/officeDocument/2006/relationships/hyperlink" Target="pw://arcadis-uk-pw.bentley.com:Arcadis-UK-07/Documents/D%7b44a6de4a-7b33-41f6-b4c4-fb17b5c248c2%7d" TargetMode="External"/><Relationship Id="rId1476" Type="http://schemas.openxmlformats.org/officeDocument/2006/relationships/hyperlink" Target="pw://arcadis-uk-pw.bentley.com:Arcadis-UK-07/Documents/D%7b28465181-c970-419f-b48f-9640d0fba71d%7d" TargetMode="External"/><Relationship Id="rId2874" Type="http://schemas.openxmlformats.org/officeDocument/2006/relationships/hyperlink" Target="mailto:gladys.kouekam-nassi@setec.com" TargetMode="External"/><Relationship Id="rId3925" Type="http://schemas.openxmlformats.org/officeDocument/2006/relationships/hyperlink" Target="mailto:mohamad.alzoubi@arcadis.com" TargetMode="External"/><Relationship Id="rId5140" Type="http://schemas.openxmlformats.org/officeDocument/2006/relationships/hyperlink" Target="mailto:shashank.bs@arcadis.com" TargetMode="External"/><Relationship Id="rId846" Type="http://schemas.openxmlformats.org/officeDocument/2006/relationships/hyperlink" Target="pw:\\arcadis-uk-pw.bentley.com:Arcadis-UK-07\Documents\Projects\1MC07-C3\Greatworth%20South%20Emb\GT\01%20-%20Docs\1MC07-ASC-GT-FRM-CS07_CL12-000005-ACBOS" TargetMode="External"/><Relationship Id="rId1129" Type="http://schemas.openxmlformats.org/officeDocument/2006/relationships/hyperlink" Target="pw:\\arcadis-uk-pw.bentley.com:Arcadis-UK-07\Documents\Projects\1MC07-C3\Greatworth%20Green%20Tunnel\IM\01%20-%20Docs\1MC07-CEK-IM-DAT-CS07_CL25-600002" TargetMode="External"/><Relationship Id="rId1683" Type="http://schemas.openxmlformats.org/officeDocument/2006/relationships/hyperlink" Target="pw:\\arcadis-uk-pw.bentley.com:Arcadis-UK-07\Documents\Projects\1MC06-C2\Calvert%20Ctg\IM\01%20-%20Docs\1MC06-CEK-IM-DAT-CS06_CL09-600229" TargetMode="External"/><Relationship Id="rId1890" Type="http://schemas.openxmlformats.org/officeDocument/2006/relationships/hyperlink" Target="pw://arcadis-uk-pw.bentley.com:Arcadis-UK-07/Documents/Projects/1MC06-C2/South&amp;space;Heath&amp;space;Ctg/HW/01&amp;space;-&amp;space;Docs/1MC06-ASC-HW-FRM-CS03_CL05-000014-ACBOS" TargetMode="External"/><Relationship Id="rId2527" Type="http://schemas.openxmlformats.org/officeDocument/2006/relationships/hyperlink" Target="mailto:MarcoAntonio.Tanseco@arcadis.com" TargetMode="External"/><Relationship Id="rId2734" Type="http://schemas.openxmlformats.org/officeDocument/2006/relationships/hyperlink" Target="pw://arcadis-uk-pw.bentley.com:Arcadis-UK-07/Documents/D%7b23f54a7f-1d11-434f-86fd-90cea89aa745%7d" TargetMode="External"/><Relationship Id="rId2941" Type="http://schemas.openxmlformats.org/officeDocument/2006/relationships/hyperlink" Target="pw://arcadis-uk-pw.bentley.com:Arcadis-UK-07/Documents/D%7b617dd7a0-68e9-4056-83db-4f60ed5a6b12%7d" TargetMode="External"/><Relationship Id="rId5000" Type="http://schemas.openxmlformats.org/officeDocument/2006/relationships/hyperlink" Target="pw:\\arcadis-uk-pw.bentley.com:Arcadis-UK-07\Documents\Projects\1MC07-C3\Aston%20le%20Walls%20Emb\IM\01%20-%20Docs\1MC07-CEK-IM-DAT-CS07_CL14-600112" TargetMode="External"/><Relationship Id="rId706" Type="http://schemas.openxmlformats.org/officeDocument/2006/relationships/hyperlink" Target="pw:\\arcadis-uk-pw.bentley.com:Arcadis-UK-07\Documents\Projects\1MC07-C3\Greatworth%20South%20Ctg\IM\01%20-%20Docs\1MC07-CEK-IM-DAT-CS07_CL12-600197" TargetMode="External"/><Relationship Id="rId913" Type="http://schemas.openxmlformats.org/officeDocument/2006/relationships/hyperlink" Target="pw:\\arcadis-uk-pw.bentley.com:Arcadis-UK-07\Documents\Projects\1MC07-C3\Ladbroke%20Grove%20Ctg\CV\01%20-%20Docs\1MC07-ASC-CV-FRM-CS07_CL23-000102-ACBOS" TargetMode="External"/><Relationship Id="rId1336" Type="http://schemas.openxmlformats.org/officeDocument/2006/relationships/hyperlink" Target="pw://arcadis-uk-pw.bentley.com:Arcadis-UK-07/Documents/D%7b03fcc0c2-8f56-4c01-bd16-c2ceca9077e1%7d" TargetMode="External"/><Relationship Id="rId1543" Type="http://schemas.openxmlformats.org/officeDocument/2006/relationships/hyperlink" Target="pw://arcadis-uk-pw.bentley.com:Arcadis-UK-07/Documents/D%7b9193dab8-7d3a-40a7-a87c-3201214e58c9%7d" TargetMode="External"/><Relationship Id="rId1750" Type="http://schemas.openxmlformats.org/officeDocument/2006/relationships/hyperlink" Target="pw://arcadis-uk-pw.bentley.com:Arcadis-UK-07/Documents/D%7b34170221-3684-4916-85da-56be74fb7790%7d" TargetMode="External"/><Relationship Id="rId2801" Type="http://schemas.openxmlformats.org/officeDocument/2006/relationships/hyperlink" Target="pw:\\arcadis-uk-pw.bentley.com:Arcadis-UK-07\Documents\Projects\1MC06-C2\Barton%20Hartshorn%20Emb\IM\01%20-%20Docs\1MC06-CEK-IM-DAT-CS06_CL21-600151" TargetMode="External"/><Relationship Id="rId4699" Type="http://schemas.openxmlformats.org/officeDocument/2006/relationships/hyperlink" Target="mailto:JRMY@COWI.COM" TargetMode="External"/><Relationship Id="rId42" Type="http://schemas.openxmlformats.org/officeDocument/2006/relationships/hyperlink" Target="pw:\\arcadis-uk-pw.bentley.com:Arcadis-UK-07\Documents\Projects\1MC07-C3\Oxford%20Canal%20South%20Emb\IM\01%20-%20Docs\1MC07-CEK-IM-DAT-CS07_CL23-600110" TargetMode="External"/><Relationship Id="rId1403" Type="http://schemas.openxmlformats.org/officeDocument/2006/relationships/hyperlink" Target="mailto:juilee.lokhande@arcadis.com" TargetMode="External"/><Relationship Id="rId1610" Type="http://schemas.openxmlformats.org/officeDocument/2006/relationships/hyperlink" Target="mailto:eloise.mainstone@arcadis.com" TargetMode="External"/><Relationship Id="rId4559" Type="http://schemas.openxmlformats.org/officeDocument/2006/relationships/hyperlink" Target="pw:\\arcadis-uk-pw.bentley.com:Arcadis-UK-07\Documents\Projects\1MC07-C3\Greatworth%20Green%20Tunnel\IM\01%20-%20Docs\1MC07-CEK-IM-DAT-CS07_CL25-600037" TargetMode="External"/><Relationship Id="rId4766" Type="http://schemas.openxmlformats.org/officeDocument/2006/relationships/hyperlink" Target="pw://arcadis-uk-pw.bentley.com:Arcadis-UK-07/Documents/D%7b27aadbc0-6512-49e9-97d9-ce6d317a0471%7d" TargetMode="External"/><Relationship Id="rId4973" Type="http://schemas.openxmlformats.org/officeDocument/2006/relationships/hyperlink" Target="pw://arcadis-uk-pw.bentley.com:Arcadis-UK-07/Documents/Projects/1MC07-C3/Thorpe&amp;space;Mandeville&amp;space;Emb/DR/01&amp;space;-&amp;space;Docs/1MC07-ASC-DR-FRM-CS07_CL26-000005-ACBOS" TargetMode="External"/><Relationship Id="rId3368" Type="http://schemas.openxmlformats.org/officeDocument/2006/relationships/hyperlink" Target="mailto:andreea.tilici@arcadis.com" TargetMode="External"/><Relationship Id="rId3575" Type="http://schemas.openxmlformats.org/officeDocument/2006/relationships/hyperlink" Target="pw:\\arcadis-uk-pw.bentley.com:Arcadis-UK-07\Documents\Projects\1MC07-C3\Ladbroke%20Ctg\UT\01%20-%20Docs\1MC07-ASC-UT-FRM-CS07_CL24-000015-ACBOS" TargetMode="External"/><Relationship Id="rId3782" Type="http://schemas.openxmlformats.org/officeDocument/2006/relationships/hyperlink" Target="pw:\\arcadis-uk-pw.bentley.com:Arcadis-UK-07\Documents\Projects\1MC07-C3\Chipping%20Warden%20Green%20Tunnel\HW\01%20-%20Docs\1MC07-ASC-HW-FRM-CS07_CL13-000003-ACBOS" TargetMode="External"/><Relationship Id="rId4419" Type="http://schemas.openxmlformats.org/officeDocument/2006/relationships/hyperlink" Target="pw://arcadis-uk-pw.bentley.com:Arcadis-UK-07/Documents/D%7b439bfb15-4ec1-4b9a-b5a7-8b64023b4b3d%7d" TargetMode="External"/><Relationship Id="rId4626" Type="http://schemas.openxmlformats.org/officeDocument/2006/relationships/hyperlink" Target="pw:\\arcadis-uk-pw.bentley.com:Arcadis-UK-07\Documents\Projects\1MC07-C3\Ladbroke%20Ctg\HW\01%20-%20Docs\1MC07-ASC-HW-FRM-CS07_CL24-000024-ACBOS" TargetMode="External"/><Relationship Id="rId4833" Type="http://schemas.openxmlformats.org/officeDocument/2006/relationships/hyperlink" Target="pw:\\arcadis-uk-pw.bentley.com:Arcadis-UK-07\Documents\Projects\1MC06-C2\Barton%20to%20Mixbury%20Ctg\CV\01%20-%20Docs\1MC06-ASC-CV-FRM-CS06_CL21-000008-ACBOS" TargetMode="External"/><Relationship Id="rId289" Type="http://schemas.openxmlformats.org/officeDocument/2006/relationships/hyperlink" Target="mailto:ArunKumar.S@arcadis.com" TargetMode="External"/><Relationship Id="rId496" Type="http://schemas.openxmlformats.org/officeDocument/2006/relationships/hyperlink" Target="pw://arcadis-uk-pw.bentley.com:Arcadis-UK-07/Documents/D%7bc362f006-c1d4-44a7-8041-40f3a6a64d7b%7d" TargetMode="External"/><Relationship Id="rId2177" Type="http://schemas.openxmlformats.org/officeDocument/2006/relationships/hyperlink" Target="pw:\\arcadis-uk-pw.bentley.com:Arcadis-UK-07\Documents\Projects\1MC06-C2\Woodlands%20Ctg\CV\01%20-%20Docs\1MC06-ASC-CV-FRM-CS05-000107-ACBOS" TargetMode="External"/><Relationship Id="rId2384" Type="http://schemas.openxmlformats.org/officeDocument/2006/relationships/hyperlink" Target="pw:\\arcadis-uk-pw.bentley.com:Arcadis-UK-07\Documents\Projects\1MC06-C2\Twyford%20Emb\IM\01%20-%20Docs\1MC06-CEK-IM-DAT-CS06_CL09-600308" TargetMode="External"/><Relationship Id="rId2591" Type="http://schemas.openxmlformats.org/officeDocument/2006/relationships/hyperlink" Target="mailto:mohit.kamboj@arcadis.com" TargetMode="External"/><Relationship Id="rId3228" Type="http://schemas.openxmlformats.org/officeDocument/2006/relationships/hyperlink" Target="pw://arcadis-uk-pw.bentley.com:Arcadis-UK-07/Documents/D%7ba69377ac-470a-4309-a6b5-8e8aa8a7e97b%7d" TargetMode="External"/><Relationship Id="rId3435" Type="http://schemas.openxmlformats.org/officeDocument/2006/relationships/hyperlink" Target="pw:\\arcadis-uk-pw.bentley.com:Arcadis-UK-07\Documents\Projects\1MC06-C2\Bicester%20Road%20Emb\IM\01%20-%20Docs\1MC06-CEK-IM-DAT-CS04_CL20-600248" TargetMode="External"/><Relationship Id="rId3642" Type="http://schemas.openxmlformats.org/officeDocument/2006/relationships/hyperlink" Target="pw://arcadis-uk-pw.bentley.com:Arcadis-UK-07/Documents/Projects/1MC07-C3/Edgcote&amp;space;Ctg/IM/01&amp;space;-&amp;space;Docs/1MC07-CEK-IM-DAT-CS07_CL26-600164" TargetMode="External"/><Relationship Id="rId149" Type="http://schemas.openxmlformats.org/officeDocument/2006/relationships/hyperlink" Target="pw:\\arcadis-uk-pw.bentley.com:Arcadis-UK-07\Documents\Projects\1MC06-C2\Thame%20Valley%20Vdt\DR\01%20-%20Docs\1MC06-ASC-DR-FRM-CS04_CL19-000031-ACBOS" TargetMode="External"/><Relationship Id="rId356" Type="http://schemas.openxmlformats.org/officeDocument/2006/relationships/hyperlink" Target="pw://arcadis-uk-pw.bentley.com:Arcadis-UK-07/Documents/D%7b540941d6-c519-4a1c-a95e-e62c142d6163%7d" TargetMode="External"/><Relationship Id="rId563" Type="http://schemas.openxmlformats.org/officeDocument/2006/relationships/hyperlink" Target="mailto:gopika.b@arcadis.com" TargetMode="External"/><Relationship Id="rId770" Type="http://schemas.openxmlformats.org/officeDocument/2006/relationships/hyperlink" Target="pw:\\arcadis-uk-pw.bentley.com:Arcadis-UK-07\Documents\Projects\1MC07-C3\Greatworth%20South%20Ctg\IM\01%20-%20Docs\1MC07-CEK-IM-DAT-CS07_CL12-600134" TargetMode="External"/><Relationship Id="rId1193" Type="http://schemas.openxmlformats.org/officeDocument/2006/relationships/hyperlink" Target="pw://arcadis-uk-pw.bentley.com:Arcadis-UK-07/Documents/D%7b36b1a11e-a333-4b95-8c7b-cbdd75840fea%7d" TargetMode="External"/><Relationship Id="rId2037" Type="http://schemas.openxmlformats.org/officeDocument/2006/relationships/hyperlink" Target="mailto:bhargavi.saranga@arcadis.com" TargetMode="External"/><Relationship Id="rId2244" Type="http://schemas.openxmlformats.org/officeDocument/2006/relationships/hyperlink" Target="pw:\\arcadis-uk-pw.bentley.com:Arcadis-UK-07\Documents\Projects\1MC06-C2\Waddesdon%20South%20Ctg\HW\01%20-%20Docs\1MC06-ASC-HW-FRM-CS04_CL20-000025-ACBOS" TargetMode="External"/><Relationship Id="rId2451" Type="http://schemas.openxmlformats.org/officeDocument/2006/relationships/hyperlink" Target="pw://arcadis-uk-pw.bentley.com:Arcadis-UK-07/Documents/Projects/1MC06-C2/Quainton&amp;space;South&amp;space;Emb/HW/01&amp;space;-&amp;space;Docs/1MC06-ASC-HW-FRM-CS04_CL20-000013-ACBOS" TargetMode="External"/><Relationship Id="rId4900" Type="http://schemas.openxmlformats.org/officeDocument/2006/relationships/hyperlink" Target="mailto:slim.trabelsi@setec.com" TargetMode="External"/><Relationship Id="rId216" Type="http://schemas.openxmlformats.org/officeDocument/2006/relationships/hyperlink" Target="pw://arcadis-uk-pw.bentley.com:Arcadis-UK-07/Documents/Projects/1MC07-C3/Oxford&amp;space;Canal&amp;space;North&amp;space;Emb/CV/01&amp;space;-&amp;space;Docs/1MC07-ASC-CV-FRM-CS07_CL23-000078-ACBOS" TargetMode="External"/><Relationship Id="rId423" Type="http://schemas.openxmlformats.org/officeDocument/2006/relationships/hyperlink" Target="mailto:srinatha.ka@arcadis.com" TargetMode="External"/><Relationship Id="rId1053" Type="http://schemas.openxmlformats.org/officeDocument/2006/relationships/hyperlink" Target="mailto:thomas.goimard@setec.com" TargetMode="External"/><Relationship Id="rId1260" Type="http://schemas.openxmlformats.org/officeDocument/2006/relationships/hyperlink" Target="mailto:Conor.Egan@wsp.com" TargetMode="External"/><Relationship Id="rId2104" Type="http://schemas.openxmlformats.org/officeDocument/2006/relationships/hyperlink" Target="pw:\\arcadis-uk-pw.bentley.com:Arcadis-UK-07\Documents\Projects\1MC06-C2\Calvert%20Infrastructure%20MDG\EV\01%20-%20Docs\1MC06-ASC-EV-FRM-CS06_CL09-900033" TargetMode="External"/><Relationship Id="rId3502" Type="http://schemas.openxmlformats.org/officeDocument/2006/relationships/hyperlink" Target="pw://arcadis-uk-pw.bentley.com:Arcadis-UK-07/Documents/D%7b00ea2192-b0c1-4514-b5bb-46d5feea34c1%7d" TargetMode="External"/><Relationship Id="rId630" Type="http://schemas.openxmlformats.org/officeDocument/2006/relationships/hyperlink" Target="pw://arcadis-uk-pw.bentley.com:Arcadis-UK-07/Documents/D%7b9a119212-fb71-43e8-ba39-f9cfb5216aea%7d" TargetMode="External"/><Relationship Id="rId2311" Type="http://schemas.openxmlformats.org/officeDocument/2006/relationships/hyperlink" Target="pw://arcadis-uk-pw.bentley.com:Arcadis-UK-07/Documents/D%7b73e7871d-e7a4-4755-a186-2ad6a68bc988%7d" TargetMode="External"/><Relationship Id="rId4069" Type="http://schemas.openxmlformats.org/officeDocument/2006/relationships/hyperlink" Target="pw:\\arcadis-uk-pw.bentley.com:Arcadis-UK-07\Documents\Projects\1MC07-C3\Chipping%20Warden%20Green%20Tunnel\HW\01%20-%20Docs\1MC07-ASC-HW-FRM-CS07_CL13-000065-ACBOS" TargetMode="External"/><Relationship Id="rId1120" Type="http://schemas.openxmlformats.org/officeDocument/2006/relationships/hyperlink" Target="pw://arcadis-uk-pw.bentley.com:Arcadis-UK-07/Documents/D%7b414eb5f3-8312-4b88-b24c-08aba460e7d0%7d" TargetMode="External"/><Relationship Id="rId4276" Type="http://schemas.openxmlformats.org/officeDocument/2006/relationships/hyperlink" Target="pw:\\arcadis-uk-pw.bentley.com:Arcadis-UK-07\Documents\Projects\1MC07-C3\Chipping%20Warden%20Green%20Tunnel\IM\01%20-%20Docs\1MC07-CEK-IM-DAT-CS07_CL14-600227" TargetMode="External"/><Relationship Id="rId4483" Type="http://schemas.openxmlformats.org/officeDocument/2006/relationships/hyperlink" Target="pw:\\arcadis-uk-pw.bentley.com:Arcadis-UK-07\Documents\Projects\1MC06-C2\Calvert%20Ctg\EV\01%20-%20Docs\1MC06-CEK-EV-FRM-CS06_CL09-600002" TargetMode="External"/><Relationship Id="rId4690" Type="http://schemas.openxmlformats.org/officeDocument/2006/relationships/hyperlink" Target="pw:\\arcadis-uk-pw.bentley.com:Arcadis-UK-07\Documents\Projects\1MC06-C2\Whaddon%20Hill%20Ctg\IM\01%20-%20Docs\1MC06-CEK-IM-DAT-CS04_CL19-600039" TargetMode="External"/><Relationship Id="rId5327" Type="http://schemas.openxmlformats.org/officeDocument/2006/relationships/hyperlink" Target="pw:\\arcadis-uk-pw.bentley.com:Arcadis-UK-07\Documents\Projects\1MC06-C2\Turweston%20Ctg\IM\01%20-%20Docs\1MC06-CEK-IM-DAT-CS06_CL22-600098" TargetMode="External"/><Relationship Id="rId1937" Type="http://schemas.openxmlformats.org/officeDocument/2006/relationships/hyperlink" Target="pw:\\arcadis-uk-pw.bentley.com:Arcadis-UK-07\Documents\Projects\1MC06-C2\Twyford%20Emb\IM\01%20-%20Docs\1MC06-CEK-IM-DAT-CS06_CL10-600211" TargetMode="External"/><Relationship Id="rId3085" Type="http://schemas.openxmlformats.org/officeDocument/2006/relationships/hyperlink" Target="pw:\\arcadis-uk-pw.bentley.com:Arcadis-UK-07\Documents\Projects\1MC07-C3\Ladbroke%20Grove%20Ctg\IM\01%20-%20Docs\1MC07-CEK-IM-DAT-CS07_CL23-600155" TargetMode="External"/><Relationship Id="rId3292" Type="http://schemas.openxmlformats.org/officeDocument/2006/relationships/hyperlink" Target="pw:\\arcadis-uk-pw.bentley.com:Arcadis-UK-07\Documents\Projects\1MC07-C3\Lower%20Boddington%20Emb\IM\01%20-%20Docs\1MC07-CEK-IM-DAT-CS07_CL14-600090" TargetMode="External"/><Relationship Id="rId4136" Type="http://schemas.openxmlformats.org/officeDocument/2006/relationships/hyperlink" Target="pw:\\arcadis-uk-pw.bentley.com:Arcadis-UK-07\Documents\Projects\1MC06-C2\Twyford%20Ctg\CV\01%20-%20Docs\1MC06-ASC-CV-FRM-CS06_CL10-900025" TargetMode="External"/><Relationship Id="rId4343" Type="http://schemas.openxmlformats.org/officeDocument/2006/relationships/hyperlink" Target="mailto:max.rutherford@arcadis.com" TargetMode="External"/><Relationship Id="rId4550" Type="http://schemas.openxmlformats.org/officeDocument/2006/relationships/hyperlink" Target="pw:\\arcadis-uk-pw.bentley.com:Arcadis-UK-07\Documents\Projects\1MC07-C3\Greatworth%20Green%20Tunnel\UT\01%20-%20Docs\1MC07-ASC-UT-FRM-CS07_CL25-000080-ACBOS" TargetMode="External"/><Relationship Id="rId3152" Type="http://schemas.openxmlformats.org/officeDocument/2006/relationships/hyperlink" Target="pw://arcadis-uk-pw.bentley.com:Arcadis-UK-07/Documents/D%7b788e207c-b644-497f-a401-4aa558dfb5c5%7d" TargetMode="External"/><Relationship Id="rId4203" Type="http://schemas.openxmlformats.org/officeDocument/2006/relationships/hyperlink" Target="pw:\\arcadis-uk-pw.bentley.com:Arcadis-UK-07\Documents\Projects\1MC06-C2\Chetwode%20Emb\IM\01%20-%20Docs\1MC06-CEK-IM-DAT-CS06_CL10-600200" TargetMode="External"/><Relationship Id="rId4410" Type="http://schemas.openxmlformats.org/officeDocument/2006/relationships/hyperlink" Target="pw://arcadis-uk-pw.bentley.com:Arcadis-UK-07/Documents/D%7ba3ec137f-f36b-4f3f-a767-2bd792620ab4%7d" TargetMode="External"/><Relationship Id="rId280" Type="http://schemas.openxmlformats.org/officeDocument/2006/relationships/hyperlink" Target="pw:\\arcadis-uk-pw.bentley.com:Arcadis-UK-07\Documents\Projects\1MC07-C3\Upper%20Radbourne%20Emb\DR\01%20-%20Docs\1MC07-ASC-DR-FRM-CS07_CL23-000022-ACBOS" TargetMode="External"/><Relationship Id="rId3012" Type="http://schemas.openxmlformats.org/officeDocument/2006/relationships/hyperlink" Target="pw://arcadis-uk-pw.bentley.com:Arcadis-UK-07/Documents/D%7b8c949c0d-b28b-4a3f-a82d-f3bb9b442a0b%7d" TargetMode="External"/><Relationship Id="rId140" Type="http://schemas.openxmlformats.org/officeDocument/2006/relationships/hyperlink" Target="pw:\\arcadis-uk-pw.bentley.com:Arcadis-UK-07\Documents\Projects\1MC07-C3\Oxford%20Canal%20South%20Emb\CV\01%20-%20Docs\1MC07-ASC-CV-FRM-CS07_CL23-000063-ACBOS" TargetMode="External"/><Relationship Id="rId3969" Type="http://schemas.openxmlformats.org/officeDocument/2006/relationships/hyperlink" Target="mailto:zakaria.khabouze@setec.com" TargetMode="External"/><Relationship Id="rId5184" Type="http://schemas.openxmlformats.org/officeDocument/2006/relationships/hyperlink" Target="pw:\\arcadis-uk-pw.bentley.com:Arcadis-UK-07\Documents\Projects\1MC06-C2\Calvert%20Ctg\IM\01%20-%20Docs\1MC06-CEK-IM-DAT-CS06_CL09-600266" TargetMode="External"/><Relationship Id="rId6" Type="http://schemas.openxmlformats.org/officeDocument/2006/relationships/hyperlink" Target="pw://arcadis-uk-pw.bentley.com:Arcadis-UK-07/Documents/D%7b84e44039-5d6f-4a34-9e47-d54465668777%7d" TargetMode="External"/><Relationship Id="rId2778" Type="http://schemas.openxmlformats.org/officeDocument/2006/relationships/hyperlink" Target="pw:\\arcadis-uk-pw.bentley.com:Arcadis-UK-07\Documents\Projects\1MC06-C2\Calvert%20Ctg\DR\01%20-%20Docs\1MC06-ASC-DR-FRM-CS06_CL09-000028-ACBOS" TargetMode="External"/><Relationship Id="rId2985" Type="http://schemas.openxmlformats.org/officeDocument/2006/relationships/hyperlink" Target="pw://arcadis-uk-pw.bentley.com:Arcadis-UK-07/Documents/D%7bcd739b8f-f1fd-4f0b-8b85-3e918d3f4e6f%7d" TargetMode="External"/><Relationship Id="rId3829" Type="http://schemas.openxmlformats.org/officeDocument/2006/relationships/hyperlink" Target="pw:\\arcadis-uk-pw.bentley.com:Arcadis-UK-07\Documents\Projects\1MC06-C2\Barton%20to%20Mixbury%20Ctg\BR\01%20-%20Docs\1MC06-ASC-BR-FRM-CS06_CL21-900008" TargetMode="External"/><Relationship Id="rId5044" Type="http://schemas.openxmlformats.org/officeDocument/2006/relationships/hyperlink" Target="pw:\\arcadis-uk-pw.bentley.com:Arcadis-UK-07\Documents\Projects\1MC06-C2\Calvert%20Ctg\IM\01%20-%20Docs\1MC06-CEK-IM-DAT-CS04_CL20-600067" TargetMode="External"/><Relationship Id="rId957" Type="http://schemas.openxmlformats.org/officeDocument/2006/relationships/hyperlink" Target="pw:\\arcadis-uk-pw.bentley.com:Arcadis-UK-07\Documents\Projects\1MC06-C2\Aylesbury%20South%20Ctg\IM\01%20-%20Docs\1MC06-CEK-IM-DAT-CS04_CL18-600146" TargetMode="External"/><Relationship Id="rId1587" Type="http://schemas.openxmlformats.org/officeDocument/2006/relationships/hyperlink" Target="pw:\\arcadis-uk-pw.bentley.com:Arcadis-UK-07\Documents\Projects\1MC07-C3\Ladbroke%20Ctg\HW\01%20-%20Docs\1MC07-ASC-HW-FRM-CS07_CL24-000029-ACBOS" TargetMode="External"/><Relationship Id="rId1794" Type="http://schemas.openxmlformats.org/officeDocument/2006/relationships/hyperlink" Target="pw://arcadis-uk-pw.bentley.com:Arcadis-UK-07/Documents/D%7bb2473e0b-f2d1-4275-95b1-0badca322d5a%7d" TargetMode="External"/><Relationship Id="rId2638" Type="http://schemas.openxmlformats.org/officeDocument/2006/relationships/hyperlink" Target="pw:\\arcadis-uk-pw.bentley.com:Arcadis-UK-07\Documents\Projects\1MC06-C2\Barton%20to%20Mixbury%20Ctg\HW\01%20-%20Docs\1MC06-ASC-HW-FRM-CS06_CL21-000020-ACBOS" TargetMode="External"/><Relationship Id="rId2845" Type="http://schemas.openxmlformats.org/officeDocument/2006/relationships/hyperlink" Target="pw://arcadis-uk-pw.bentley.com:Arcadis-UK-07/Documents/D%7bc79db30e-bd83-4fae-8a9a-f02942fc681a%7d" TargetMode="External"/><Relationship Id="rId5251" Type="http://schemas.openxmlformats.org/officeDocument/2006/relationships/hyperlink" Target="mailto:louis.knight@setec.com" TargetMode="External"/><Relationship Id="rId86" Type="http://schemas.openxmlformats.org/officeDocument/2006/relationships/hyperlink" Target="pw:\\arcadis-uk-pw.bentley.com:Arcadis-UK-07\Documents\Projects\1MC07-C3\Boddington%20Ctg\DR\01%20-%20Docs\1MC07-ASC-DR-FRM-CS07_CL14-000027-ACBOS" TargetMode="External"/><Relationship Id="rId817" Type="http://schemas.openxmlformats.org/officeDocument/2006/relationships/hyperlink" Target="pw:\\arcadis-uk-pw.bentley.com:Arcadis-UK-07\Documents\Projects\1MC06-C2\Twyford%20Ctg\HW\01%20-%20Docs\1MC06-ASC-HW-FRM-CS06_CL10-900025-ACBOS" TargetMode="External"/><Relationship Id="rId1447" Type="http://schemas.openxmlformats.org/officeDocument/2006/relationships/hyperlink" Target="https://connect-projectwisewac.bentley.com/pwlink?datasource=Bentley.PW--arcadis-uk-pw.bentley.com~3AArcadis-UK-07&amp;objectId=9ba64179-a17a-4a0e-b095-787e64e76085&amp;objectType=doc&amp;workAreaId=6ab164b0-c2bd-447a-a601-fda32e138674&amp;projectId=f22a64a1-1359-489b-80fe-82820c4196bb&amp;app=pwe" TargetMode="External"/><Relationship Id="rId1654" Type="http://schemas.openxmlformats.org/officeDocument/2006/relationships/hyperlink" Target="mailto:guillaume.hervoches@setec.com" TargetMode="External"/><Relationship Id="rId1861" Type="http://schemas.openxmlformats.org/officeDocument/2006/relationships/hyperlink" Target="pw://arcadis-uk-pw.bentley.com:Arcadis-UK-07/Documents/D%7b1b8cffbf-dee0-4577-a016-804ff1b12260%7d" TargetMode="External"/><Relationship Id="rId2705" Type="http://schemas.openxmlformats.org/officeDocument/2006/relationships/hyperlink" Target="pw:\\arcadis-uk-pw.bentley.com:Arcadis-UK-07\Documents\Projects\1MC07-C3\Lower%20Thorpe%20Viaduct\EV\01%20-%20Docs\1MC07-ASC-EV-REP-CS07_CL26-000001" TargetMode="External"/><Relationship Id="rId2912" Type="http://schemas.openxmlformats.org/officeDocument/2006/relationships/hyperlink" Target="pw:\\arcadis-uk-pw.bentley.com:Arcadis-UK-07\Documents\Projects\1MC06-C2\Grovehill%20Emb\EV\01%20-%20Docs\1MC06-ASC-EV-FRM-CS06_CL22-900037" TargetMode="External"/><Relationship Id="rId4060" Type="http://schemas.openxmlformats.org/officeDocument/2006/relationships/hyperlink" Target="pw://arcadis-uk-pw.bentley.com:Arcadis-UK-07/Documents/Projects/1MC07-C3/Boddington&amp;space;Ctg/IM/01&amp;space;-&amp;space;Docs/1MC07-CEK-IM-DAT-CS07_CL14-600019" TargetMode="External"/><Relationship Id="rId5111" Type="http://schemas.openxmlformats.org/officeDocument/2006/relationships/hyperlink" Target="mailto:ebrahim.jeewa@arcadis.com" TargetMode="External"/><Relationship Id="rId1307" Type="http://schemas.openxmlformats.org/officeDocument/2006/relationships/hyperlink" Target="https://connect-projectwisewac.bentley.com/pwlink?datasource=Bentley.PW--arcadis-uk-pw.bentley.com~3AArcadis-UK-07&amp;objectId=047f3f9c-4bea-485e-a167-e21d7bfda265&amp;objectType=doc&amp;workAreaId=7672f74c-6d6c-4972-9396-16dce2e4867c&amp;projectId=e3f7388f-5b16-4382-a7b1-67b8398b51fa&amp;app=web" TargetMode="External"/><Relationship Id="rId1514" Type="http://schemas.openxmlformats.org/officeDocument/2006/relationships/hyperlink" Target="pw://arcadis-uk-pw.bentley.com:Arcadis-UK-07/Documents/D%7bc2fa96c8-df54-45bf-b57f-4a9502a58212%7d" TargetMode="External"/><Relationship Id="rId1721" Type="http://schemas.openxmlformats.org/officeDocument/2006/relationships/hyperlink" Target="pw://arcadis-uk-pw.bentley.com:Arcadis-UK-07/Documents/D%7b2f754a8d-278b-4523-b439-a1b3b145eb1a%7d" TargetMode="External"/><Relationship Id="rId4877" Type="http://schemas.openxmlformats.org/officeDocument/2006/relationships/hyperlink" Target="pw://arcadis-uk-pw.bentley.com:Arcadis-UK-07/Documents/D%7b7fb7b410-0b43-4a7f-924d-c019d2a5919b%7d" TargetMode="External"/><Relationship Id="rId13" Type="http://schemas.openxmlformats.org/officeDocument/2006/relationships/hyperlink" Target="mailto:MWSH@cowi.com" TargetMode="External"/><Relationship Id="rId3479" Type="http://schemas.openxmlformats.org/officeDocument/2006/relationships/hyperlink" Target="mailto:zakaria.khabouze@setec.com" TargetMode="External"/><Relationship Id="rId3686" Type="http://schemas.openxmlformats.org/officeDocument/2006/relationships/hyperlink" Target="pw://arcadis-uk-pw.bentley.com:Arcadis-UK-07/Documents/D%7bb0687f3d-8258-4288-af60-033cd7915f8b%7d" TargetMode="External"/><Relationship Id="rId2288" Type="http://schemas.openxmlformats.org/officeDocument/2006/relationships/hyperlink" Target="pw://arcadis-uk-pw.bentley.com:Arcadis-UK-07/Documents/D%7bb3bace56-0b31-4e51-a43e-a347fca5ce40%7d" TargetMode="External"/><Relationship Id="rId2495" Type="http://schemas.openxmlformats.org/officeDocument/2006/relationships/hyperlink" Target="pw:\\arcadis-uk-pw.bentley.com:Arcadis-UK-07\Documents\Projects\1MC07-C3\Oxford%20Canal%20North%20Emb\UT\01%20-%20Docs\1MC07-ASC-UT-FRM-CS07_CL23-000005-ACBOS" TargetMode="External"/><Relationship Id="rId3339" Type="http://schemas.openxmlformats.org/officeDocument/2006/relationships/hyperlink" Target="mailto:jeet.mehta@arcadis.com" TargetMode="External"/><Relationship Id="rId3893" Type="http://schemas.openxmlformats.org/officeDocument/2006/relationships/hyperlink" Target="pw:\\arcadis-uk-pw.bentley.com:Arcadis-UK-07\Documents\Projects\1MC06-C2\Calvert%20Ctg\IM\01%20-%20Docs\1MC06-CEK-IM-DAT-CS06_CL09-600259" TargetMode="External"/><Relationship Id="rId4737" Type="http://schemas.openxmlformats.org/officeDocument/2006/relationships/hyperlink" Target="pw:\\arcadis-uk-pw.bentley.com:Arcadis-UK-07\Documents\Projects\1MC06-C2\Aylesbury%20South%20Ctg\IM\01%20-%20Docs\1MC06-CEK-IM-DAT-CS04_CL18-600067" TargetMode="External"/><Relationship Id="rId4944" Type="http://schemas.openxmlformats.org/officeDocument/2006/relationships/hyperlink" Target="pw:\\arcadis-uk-pw.bentley.com:Arcadis-UK-07\Documents\Projects\1MC07-C3\Greatworth%20Green%20Tunnel\IM\01%20-%20Docs\1MC07-CEK-IM-DAT-CS07_CL25-600046" TargetMode="External"/><Relationship Id="rId467" Type="http://schemas.openxmlformats.org/officeDocument/2006/relationships/hyperlink" Target="mailto:apoorva.patil@arcadis.com" TargetMode="External"/><Relationship Id="rId1097" Type="http://schemas.openxmlformats.org/officeDocument/2006/relationships/hyperlink" Target="pw://arcadis-uk-pw.bentley.com:Arcadis-UK-07/Documents/Projects/1MC07-C3/Boddington&amp;space;Ctg/CV/01&amp;space;-&amp;space;Docs/1MC07-ASC-CV-FRM-CS07_CL14-000104-ACBOS" TargetMode="External"/><Relationship Id="rId2148" Type="http://schemas.openxmlformats.org/officeDocument/2006/relationships/hyperlink" Target="pw:\\arcadis-uk-pw.bentley.com:Arcadis-UK-07\Documents\Projects\1MC06-C2\Twyford%20Emb\IM\01%20-%20Docs\1MC06-CEK-IM-DAT-CS06_CL10-600218" TargetMode="External"/><Relationship Id="rId3546" Type="http://schemas.openxmlformats.org/officeDocument/2006/relationships/hyperlink" Target="pw:\\arcadis-uk-pw.bentley.com:Arcadis-UK-07\Documents\Projects\1MC07-C3\Greatworth%20North%20Ctg\IM\01%20-%20Docs\1MC07-CEK-IM-DAT-CS07_CL12-600008" TargetMode="External"/><Relationship Id="rId3753" Type="http://schemas.openxmlformats.org/officeDocument/2006/relationships/hyperlink" Target="pw:\\arcadis-uk-pw.bentley.com:Arcadis-UK-07\Documents\Projects\1MC07-C3\Greatworth%20North%20Emb\CV\01%20-%20Docs\1MC07-ASC-CV-FRM-CS07_CL12-000109-ACBOS" TargetMode="External"/><Relationship Id="rId3960" Type="http://schemas.openxmlformats.org/officeDocument/2006/relationships/hyperlink" Target="pw:\\arcadis-uk-pw.bentley.com:Arcadis-UK-07\Documents\Projects\1MC06-C2\Godington%20West%20Emb\IM\01%20-%20Docs\1MC06-CEK-IM-DAT-CS06_CL10-600232" TargetMode="External"/><Relationship Id="rId4804" Type="http://schemas.openxmlformats.org/officeDocument/2006/relationships/hyperlink" Target="mailto:dnsw@cowi.com" TargetMode="External"/><Relationship Id="rId674" Type="http://schemas.openxmlformats.org/officeDocument/2006/relationships/hyperlink" Target="pw:\\arcadis-uk-pw.bentley.com:Arcadis-UK-07\Documents\Projects\1MC07-C3\Lower%20Radbourne%20Emb\EV\01%20-%20Docs\1MC07-ASC-EV-REP-CS07_CL23-000012" TargetMode="External"/><Relationship Id="rId881" Type="http://schemas.openxmlformats.org/officeDocument/2006/relationships/hyperlink" Target="pw:\\arcadis-uk-pw.bentley.com:Arcadis-UK-07\Documents\Projects\1MC07-C3\Boddington%20Ctg\IM\01%20-%20Docs\1MC07-CEK-IM-DAT-CS07_CL14-600066" TargetMode="External"/><Relationship Id="rId2355" Type="http://schemas.openxmlformats.org/officeDocument/2006/relationships/hyperlink" Target="pw://arcadis-uk-pw.bentley.com:Arcadis-UK-07/Documents/D%7bc0e3aa3e-d107-4140-913e-706f97b93f3e%7d" TargetMode="External"/><Relationship Id="rId2562" Type="http://schemas.openxmlformats.org/officeDocument/2006/relationships/hyperlink" Target="pw:\\arcadis-uk-pw.bentley.com:Arcadis-UK-07\Documents\Projects\1MC06-C2\Calvert%20Ctg\IM\01%20-%20Docs\1MC06-CEK-IM-DAT-CS05-600176" TargetMode="External"/><Relationship Id="rId3406" Type="http://schemas.openxmlformats.org/officeDocument/2006/relationships/hyperlink" Target="pw:\\arcadis-uk-pw.bentley.com:Arcadis-UK-07\Documents\Projects\1MC06-C2\Doddershall%20Emb\CV\01%20-%20Docs\1MC06-CEK-CV-FRM-CS05-000054" TargetMode="External"/><Relationship Id="rId3613" Type="http://schemas.openxmlformats.org/officeDocument/2006/relationships/hyperlink" Target="pw:\\arcadis-uk-pw.bentley.com:Arcadis-UK-07\Documents\Projects\1MC07-C3\Ladbroke%20Ctg\UT\01%20-%20Docs\1MC07-ASC-UT-FRM-CS07_CL24-000077-ACBOS" TargetMode="External"/><Relationship Id="rId3820" Type="http://schemas.openxmlformats.org/officeDocument/2006/relationships/hyperlink" Target="pw:\\arcadis-uk-pw.bentley.com:Arcadis-UK-07\Documents\Projects\1MC06-C2\Barton%20to%20Mixbury%20Ctg\IM\01%20-%20Docs\1MC06-CEK-IM-DAT-CS06_CL21-600156" TargetMode="External"/><Relationship Id="rId327" Type="http://schemas.openxmlformats.org/officeDocument/2006/relationships/hyperlink" Target="pw:\\arcadis-uk-pw.bentley.com:Arcadis-UK-07\Documents\Projects\1MC07-C3\Thorpe%20Mandeville%20Emb\CV\01%20-%20Docs\1MC07-ASC-CV-FRM-CS07_CL26-000038-ACBOS" TargetMode="External"/><Relationship Id="rId534" Type="http://schemas.openxmlformats.org/officeDocument/2006/relationships/hyperlink" Target="mailto:dominika.bieniasz@arcadis.com" TargetMode="External"/><Relationship Id="rId741" Type="http://schemas.openxmlformats.org/officeDocument/2006/relationships/hyperlink" Target="pw:\\arcadis-uk-pw.bentley.com:Arcadis-UK-07\Documents\Projects\1MC07-C3\Oxford%20Canal%20North%20Emb\IM\01%20-%20Docs\1MC07-CEK-IM-DAT-CS07_CL23-600097" TargetMode="External"/><Relationship Id="rId1164" Type="http://schemas.openxmlformats.org/officeDocument/2006/relationships/hyperlink" Target="pw:\\arcadis-uk-pw.bentley.com:Arcadis-UK-07\Documents\Projects\1MC07-C3\Greatworth%20North%20Ctg\CV\01%20-%20Docs\1MC07-ASC-CV-FRM-CS07_CL12-000049-ACBOS" TargetMode="External"/><Relationship Id="rId1371" Type="http://schemas.openxmlformats.org/officeDocument/2006/relationships/hyperlink" Target="pw:\\arcadis-uk-pw.bentley.com:Arcadis-UK-07\Documents\Projects\1MC07-C3\Ladbroke%20Grove%20Ctg\CV\01%20-%20Docs\1MC07-ASC-CV-FRM-CS07_CL23-000054-ACBOS" TargetMode="External"/><Relationship Id="rId2008" Type="http://schemas.openxmlformats.org/officeDocument/2006/relationships/hyperlink" Target="pw:\\arcadis-uk-pw.bentley.com:Arcadis-UK-07\Documents\Projects\1MC06-C2\Quainton%20South%20Emb\IM\01%20-%20Docs\1MC06-CEK-IM-DAT-CS04_CL20-600233" TargetMode="External"/><Relationship Id="rId2215" Type="http://schemas.openxmlformats.org/officeDocument/2006/relationships/hyperlink" Target="pw:\\arcadis-uk-pw.bentley.com:Arcadis-UK-07\Documents\Projects\1MC06-C2\Mixbury%20Ctg\IM\01%20-%20Docs\1MC06-CEK-IM-DAT-CS06_CL22-600154" TargetMode="External"/><Relationship Id="rId2422" Type="http://schemas.openxmlformats.org/officeDocument/2006/relationships/hyperlink" Target="mailto:zakaria.khabouze@setec.com" TargetMode="External"/><Relationship Id="rId601" Type="http://schemas.openxmlformats.org/officeDocument/2006/relationships/hyperlink" Target="pw:\\arcadis-uk-pw.bentley.com:Arcadis-UK-07\Documents\Projects\1MC07-C3\Boddington%20Ctg\DR\01%20-%20Docs\1MC07-ASC-DR-FRM-CS07_CL14-000027-ACBOS" TargetMode="External"/><Relationship Id="rId1024" Type="http://schemas.openxmlformats.org/officeDocument/2006/relationships/hyperlink" Target="pw://arcadis-uk-pw.bentley.com:Arcadis-UK-07/Documents/D%7bc3ae3990-d759-42de-b579-8c66557d52f9%7d" TargetMode="External"/><Relationship Id="rId1231" Type="http://schemas.openxmlformats.org/officeDocument/2006/relationships/hyperlink" Target="mailto:eloise.mainstone@arcadis.com" TargetMode="External"/><Relationship Id="rId4387" Type="http://schemas.openxmlformats.org/officeDocument/2006/relationships/hyperlink" Target="pw://arcadis-uk-pw.bentley.com:Arcadis-UK-07/Documents/D%7b14b29ea4-520f-49eb-a652-d7eeb4df1451%7d" TargetMode="External"/><Relationship Id="rId4594" Type="http://schemas.openxmlformats.org/officeDocument/2006/relationships/hyperlink" Target="pw://arcadis-uk-pw.bentley.com:Arcadis-UK-07/Documents/D%7b5d6f0427-0e2e-4fa6-93cd-038afbc57625%7d" TargetMode="External"/><Relationship Id="rId3196" Type="http://schemas.openxmlformats.org/officeDocument/2006/relationships/hyperlink" Target="mailto:aype@cowi.com" TargetMode="External"/><Relationship Id="rId4247" Type="http://schemas.openxmlformats.org/officeDocument/2006/relationships/hyperlink" Target="pw:\\arcadis-uk-pw.bentley.com:Arcadis-UK-07\Documents\Projects\1MC06-C2\Aylesbury%20South%20Ctg\EV\01%20-%20Docs\1MC06-ASC-EV-REP-CS04_CL18-000006" TargetMode="External"/><Relationship Id="rId4454" Type="http://schemas.openxmlformats.org/officeDocument/2006/relationships/hyperlink" Target="pw://arcadis-uk-pw.bentley.com:Arcadis-UK-07/Documents/D%7b6ce90d22-1993-4aec-89cd-193aaef3475c%7d" TargetMode="External"/><Relationship Id="rId4661" Type="http://schemas.openxmlformats.org/officeDocument/2006/relationships/hyperlink" Target="pw:\\arcadis-uk-pw.bentley.com:Arcadis-UK-07\Documents\Projects\1MC06-C2\Calvert%20Ctg\IM\01%20-%20Docs\1MC06-CEK-IM-DAT-CS06_CL09-600254" TargetMode="External"/><Relationship Id="rId3056" Type="http://schemas.openxmlformats.org/officeDocument/2006/relationships/hyperlink" Target="mailto:gladys.kouekam-nassi@setec.com" TargetMode="External"/><Relationship Id="rId3263" Type="http://schemas.openxmlformats.org/officeDocument/2006/relationships/hyperlink" Target="pw:\\arcadis-uk-pw.bentley.com:Arcadis-UK-07\Documents\Projects\1MC06-C2\Stoke%20Mandeville%20South%20Emb\IM\01%20-%20Docs\1MC06-CEK-IM-DAT-CS03_CL17-600124" TargetMode="External"/><Relationship Id="rId3470" Type="http://schemas.openxmlformats.org/officeDocument/2006/relationships/hyperlink" Target="pw:\\arcadis-uk-pw.bentley.com:Arcadis-UK-07\Documents\Projects\1MC06-C2\Calvert%20Ctg\IM\01%20-%20Docs\1MC06-CEK-IM-DAT-CS06_CL09-600209" TargetMode="External"/><Relationship Id="rId4107" Type="http://schemas.openxmlformats.org/officeDocument/2006/relationships/hyperlink" Target="pw:\\arcadis-uk-pw.bentley.com:Arcadis-UK-07\Documents\Projects\1MC06-C2\Godington%20West%20Emb\IM\01%20-%20Docs\1MC06-CEK-IM-DAT-CS06_CL10-600181" TargetMode="External"/><Relationship Id="rId4314" Type="http://schemas.openxmlformats.org/officeDocument/2006/relationships/hyperlink" Target="pw:\\arcadis-uk-pw.bentley.com:Arcadis-UK-07\Documents\Projects\1MC06-C2\Aylesbury%20North%20Ctg\IM\01%20-%20Docs\1MC06-CEK-IM-DAT-CS04_CL18-600172" TargetMode="External"/><Relationship Id="rId184" Type="http://schemas.openxmlformats.org/officeDocument/2006/relationships/hyperlink" Target="pw:\\arcadis-uk-pw.bentley.com:Arcadis-UK-07\Documents\Projects\1MC06-C2\Turweston%20Ctg\IM\01%20-%20Docs\1MC06-CEK-IM-DAT-CS06_CL22-600109" TargetMode="External"/><Relationship Id="rId391" Type="http://schemas.openxmlformats.org/officeDocument/2006/relationships/hyperlink" Target="mailto:HRFO@COWI.COM" TargetMode="External"/><Relationship Id="rId1908" Type="http://schemas.openxmlformats.org/officeDocument/2006/relationships/hyperlink" Target="mailto:Ayan.Bhattacharya@arcadis.com" TargetMode="External"/><Relationship Id="rId2072" Type="http://schemas.openxmlformats.org/officeDocument/2006/relationships/hyperlink" Target="pw:\\arcadis-uk-pw.bentley.com:Arcadis-UK-07\Documents\Projects\1MC06-C2\Barton%20to%20Mixbury%20Ctg\UT\01%20-%20Docs\1MC06-ASC-UT-FRM-CS06_CL21-000033-ACBOS" TargetMode="External"/><Relationship Id="rId3123" Type="http://schemas.openxmlformats.org/officeDocument/2006/relationships/hyperlink" Target="pw:\\arcadis-uk-pw.bentley.com:Arcadis-UK-07\Documents\Projects\1MC07-C3\Highfurlong%20Brook%20Emb\IM\01%20-%20Docs\1MC07-CEK-IM-DAT-CS07_CL14-600122" TargetMode="External"/><Relationship Id="rId4521" Type="http://schemas.openxmlformats.org/officeDocument/2006/relationships/hyperlink" Target="pw:\\arcadis-uk-pw.bentley.com:Arcadis-UK-07\Documents\Projects\1MC06-C2\Thame%20Valley%20North%20Emb\CV\01%20-%20Docs\1MC06-ASC-CV-FRM-CS04_CL19-000074-ACBOS" TargetMode="External"/><Relationship Id="rId251" Type="http://schemas.openxmlformats.org/officeDocument/2006/relationships/hyperlink" Target="pw:\\arcadis-uk-pw.bentley.com:Arcadis-UK-07\Documents\Projects\1MC07-C3\Upper%20Radbourne%20Emb\CV\01%20-%20Docs\1MC07-ASC-CV-FRM-CS07_CL23-000071-ACBOS" TargetMode="External"/><Relationship Id="rId3330" Type="http://schemas.openxmlformats.org/officeDocument/2006/relationships/hyperlink" Target="pw:\\arcadis-uk-pw.bentley.com:Arcadis-UK-07\Documents\Projects\1MC06-C2\Aylesbury%20South%20Ctg\IM\01%20-%20Docs\1MC06-CEK-IM-DAT-CS03_CL17-600028" TargetMode="External"/><Relationship Id="rId5088" Type="http://schemas.openxmlformats.org/officeDocument/2006/relationships/hyperlink" Target="pw://arcadis-uk-pw.bentley.com:Arcadis-UK-07/Documents/D%7b138b6ad7-28fc-4591-9173-35bf21d876df%7d" TargetMode="External"/><Relationship Id="rId2889" Type="http://schemas.openxmlformats.org/officeDocument/2006/relationships/hyperlink" Target="mailto:eloise.mainstone@arcadis.com" TargetMode="External"/><Relationship Id="rId5295" Type="http://schemas.openxmlformats.org/officeDocument/2006/relationships/hyperlink" Target="mailto:MarcoAntonio.Tanseco@arcadis.com" TargetMode="External"/><Relationship Id="rId111" Type="http://schemas.openxmlformats.org/officeDocument/2006/relationships/hyperlink" Target="pw:\\arcadis-uk-pw.bentley.com:Arcadis-UK-07\Documents\Projects\1MC06-C2\Thame%20Valley%20Vdt\IM\01%20-%20Docs\1MC06-CEK-IM-DAT-CS04_CL19-600049" TargetMode="External"/><Relationship Id="rId1698" Type="http://schemas.openxmlformats.org/officeDocument/2006/relationships/hyperlink" Target="mailto:Jan.Cordero@arcadis.com" TargetMode="External"/><Relationship Id="rId2749" Type="http://schemas.openxmlformats.org/officeDocument/2006/relationships/hyperlink" Target="pw:\\arcadis-uk-pw.bentley.com:Arcadis-UK-07\Documents\Projects\1MC06-C2\Grendon%20Underwood%20Emb\IM\01%20-%20Docs\1MC06-CEK-IM-DAT-CS05-600280" TargetMode="External"/><Relationship Id="rId2956" Type="http://schemas.openxmlformats.org/officeDocument/2006/relationships/hyperlink" Target="pw://arcadis-uk-pw.bentley.com:Arcadis-UK-07/Documents/D%7b726ddafd-bf97-4968-bd62-548a90476c51%7d" TargetMode="External"/><Relationship Id="rId5155" Type="http://schemas.openxmlformats.org/officeDocument/2006/relationships/hyperlink" Target="pw:\\arcadis-uk-pw.bentley.com:Arcadis-UK-07\Documents\Projects\1MC06-C2\Bicester%20Road%20Emb\UT\01%20-%20Docs\1MC06-ASC-UT-FRM-CS04_CL20-000033-ACBOS" TargetMode="External"/><Relationship Id="rId928" Type="http://schemas.openxmlformats.org/officeDocument/2006/relationships/hyperlink" Target="pw:\\arcadis-uk-pw.bentley.com:Arcadis-UK-07\Documents\Projects\1MC07-C3\Ladbroke%20Ctg\IM\01%20-%20Docs\1MC07-CEK-IM-DAT-CS07_CL24-600113" TargetMode="External"/><Relationship Id="rId1558" Type="http://schemas.openxmlformats.org/officeDocument/2006/relationships/hyperlink" Target="pw://arcadis-uk-pw.bentley.com:Arcadis-UK-07/Documents/D%7bf54704ae-c299-4099-be64-86406a0504b8%7d" TargetMode="External"/><Relationship Id="rId1765" Type="http://schemas.openxmlformats.org/officeDocument/2006/relationships/hyperlink" Target="pw:\\arcadis-uk-pw.bentley.com:Arcadis-UK-07\Documents\Projects\1MC07-C3\Chipping%20Warden%20Green%20Tunnel\IM\01%20-%20Docs\1MC07-CEK-IM-DAT-CS07_CL13-600020" TargetMode="External"/><Relationship Id="rId2609" Type="http://schemas.openxmlformats.org/officeDocument/2006/relationships/hyperlink" Target="pw:\\arcadis-uk-pw.bentley.com:Arcadis-UK-07\Documents\Projects\1MC06-C2\Grendon%20Underwood%20Emb\DR\01%20-%20Docs\1MC06-ASC-DR-FRM-CS05-000024-ACBOS" TargetMode="External"/><Relationship Id="rId4171" Type="http://schemas.openxmlformats.org/officeDocument/2006/relationships/hyperlink" Target="pw:\\arcadis-uk-pw.bentley.com:Arcadis-UK-07\Documents\Projects\1MC07-C3\Brackley%20North%20Ctg\CV\01%20-%20Docs\1MC07-ASC-CV-FRM-CS07_CL12-900013" TargetMode="External"/><Relationship Id="rId5015" Type="http://schemas.openxmlformats.org/officeDocument/2006/relationships/hyperlink" Target="mailto:veenadhari.bavanam@arcadis.com" TargetMode="External"/><Relationship Id="rId5222" Type="http://schemas.openxmlformats.org/officeDocument/2006/relationships/hyperlink" Target="pw:\\arcadis-uk-pw.bentley.com:Arcadis-UK-07\Documents\Projects\1MC06-C2\Barton%20to%20Mixbury%20Ctg\EV\01%20-%20Docs\1MC06-ASC-EV-FRM-CS06_CL21-900006" TargetMode="External"/><Relationship Id="rId57" Type="http://schemas.openxmlformats.org/officeDocument/2006/relationships/hyperlink" Target="pw:\\arcadis-uk-pw.bentley.com:Arcadis-UK-07\Documents\Projects\1MC06-C2\Godington%20West%20Vdt\HW\01%20-%20Docs\1MC06-ASC-HW-FRM-CS06_CL10-000022-ACBOS" TargetMode="External"/><Relationship Id="rId1418" Type="http://schemas.openxmlformats.org/officeDocument/2006/relationships/hyperlink" Target="pw:\\arcadis-uk-pw.bentley.com:Arcadis-UK-07\Documents\Projects\1MC06-C2\Bicester%20Road%20Emb\HW\01%20-%20Docs\1MC06-ASC-HW-FRM-CS04_CL20-000052-ACBOS" TargetMode="External"/><Relationship Id="rId1972" Type="http://schemas.openxmlformats.org/officeDocument/2006/relationships/hyperlink" Target="pw:\\arcadis-uk-pw.bentley.com:Arcadis-UK-07\Documents\Projects\1MC07-C3\Ladbroke%20Ctg\HW\01%20-%20Docs\1MC07-ASC-HW-FRM-CS07_CL24-000023-ACBOS" TargetMode="External"/><Relationship Id="rId2816" Type="http://schemas.openxmlformats.org/officeDocument/2006/relationships/hyperlink" Target="mailto:immanuel.philipose@arcadis.com" TargetMode="External"/><Relationship Id="rId4031" Type="http://schemas.openxmlformats.org/officeDocument/2006/relationships/hyperlink" Target="pw:\\arcadis-uk-pw.bentley.com:Arcadis-UK-07\Documents\Projects\1MC06-C2\Chetwode%20Ctg\EV\01%20-%20Docs\1MC06-ASC-EV-FRM-CS06_CL10-900052" TargetMode="External"/><Relationship Id="rId1625" Type="http://schemas.openxmlformats.org/officeDocument/2006/relationships/hyperlink" Target="pw:\\arcadis-uk-pw.bentley.com:Arcadis-UK-07\Documents\Projects\1MC06-C2\Cowley%20Emb%20Group\EV\01%20-%20Docs\1MC06-ASC-EV-FRM-CS06_CL10-900015" TargetMode="External"/><Relationship Id="rId1832" Type="http://schemas.openxmlformats.org/officeDocument/2006/relationships/hyperlink" Target="mailto:William.Whyte@arcadis.com" TargetMode="External"/><Relationship Id="rId4988" Type="http://schemas.openxmlformats.org/officeDocument/2006/relationships/hyperlink" Target="https://pwlink.bentley.com/link?ds=arcadis-uk-pw.bentley.com~3AArcadis-UK-07&amp;doc=efb3822930f34a689e8f172387f89abe&amp;wa=7672f74c6d6c4972939616dce2e4867c&amp;p=e3f7388f5b164382a7b167b8398b51fa&amp;app=pwe" TargetMode="External"/><Relationship Id="rId3797" Type="http://schemas.openxmlformats.org/officeDocument/2006/relationships/hyperlink" Target="pw:\\arcadis-uk-pw.bentley.com:Arcadis-UK-07\Documents\Projects\1MC06-C2\Chetwode%20Emb\EV\01%20-%20Docs\1MC06-ASC-EV-REP-CS06_CL10-000001" TargetMode="External"/><Relationship Id="rId4848" Type="http://schemas.openxmlformats.org/officeDocument/2006/relationships/hyperlink" Target="pw://arcadis-uk-pw.bentley.com:Arcadis-UK-07/Documents/Projects/1MC06-C2/Calvert&amp;space;Ctg/IM/01&amp;space;-&amp;space;Docs/1MC06-CEK-IM-DAT-CS06_CL09-600203" TargetMode="External"/><Relationship Id="rId2399" Type="http://schemas.openxmlformats.org/officeDocument/2006/relationships/hyperlink" Target="pw:\\arcadis-uk-pw.bentley.com:Arcadis-UK-07\Documents\Projects\1MC06-C2\Quainton%20South%20Emb\IM\01%20-%20Docs\1MC06-CEK-IM-DAT-CS04_CL20-600227" TargetMode="External"/><Relationship Id="rId3657" Type="http://schemas.openxmlformats.org/officeDocument/2006/relationships/hyperlink" Target="pw:\\arcadis-uk-pw.bentley.com:Arcadis-UK-07\Documents\Projects\1MC06-C2\Godington%20East%20Emb\BR\01%20-%20Docs\1MC06-ASC-BR-FRM-CS06_CL10-000028-ACBOS" TargetMode="External"/><Relationship Id="rId3864" Type="http://schemas.openxmlformats.org/officeDocument/2006/relationships/hyperlink" Target="mailto:pradeep.s@arcadis.com" TargetMode="External"/><Relationship Id="rId4708" Type="http://schemas.openxmlformats.org/officeDocument/2006/relationships/hyperlink" Target="pw:\\arcadis-uk-pw.bentley.com:Arcadis-UK-07\Documents\Projects\1MC06-C2\Quainton%20Ctg\EV\01%20-%20Docs\1MC06-CEK-EV-FRM-CS05-600013" TargetMode="External"/><Relationship Id="rId4915" Type="http://schemas.openxmlformats.org/officeDocument/2006/relationships/hyperlink" Target="pw:\\arcadis-uk-pw.bentley.com:Arcadis-UK-07\Documents\Projects\1MC06-C2\Calvert%20Ctg\CV\01%20-%20Docs\1MC06-ASC-CV-FRM-CS06_CL09-000081-ACBOS" TargetMode="External"/><Relationship Id="rId578" Type="http://schemas.openxmlformats.org/officeDocument/2006/relationships/hyperlink" Target="pw:\\arcadis-uk-pw.bentley.com:Arcadis-UK-07\Documents\Projects\1MC07-C3\Greatworth%20South%20Ctg\EV\01%20-%20Docs\1MC07-ASC-EV-FRM-CS07_CL12-900008" TargetMode="External"/><Relationship Id="rId785" Type="http://schemas.openxmlformats.org/officeDocument/2006/relationships/hyperlink" Target="pw://arcadis-uk-pw.bentley.com:Arcadis-UK-07/Documents/D%7bc5a6a6cf-a9b6-4a36-99d8-bb664bd9fc5b%7d" TargetMode="External"/><Relationship Id="rId992" Type="http://schemas.openxmlformats.org/officeDocument/2006/relationships/hyperlink" Target="pw://arcadis-uk-pw.bentley.com:Arcadis-UK-07/Documents/D%7b5b336cc8-2826-4261-a22d-1b6f61c3e75d%7d" TargetMode="External"/><Relationship Id="rId2259" Type="http://schemas.openxmlformats.org/officeDocument/2006/relationships/hyperlink" Target="pw:\\arcadis-uk-pw.bentley.com:Arcadis-UK-07\Documents\Projects\1MC06-C2\Doddershall%20Emb\IM\01%20-%20Docs\1MC06-CEK-IM-DAT-CS05-600200" TargetMode="External"/><Relationship Id="rId2466" Type="http://schemas.openxmlformats.org/officeDocument/2006/relationships/hyperlink" Target="pw:\\arcadis-uk-pw.bentley.com:Arcadis-UK-07\Documents\Projects\1MC07-C3\Boddington%20Ctg\IM\01%20-%20Docs\1MC07-CEK-IM-DAT-CS07_CL14-600216" TargetMode="External"/><Relationship Id="rId2673" Type="http://schemas.openxmlformats.org/officeDocument/2006/relationships/hyperlink" Target="pw://arcadis-uk-pw.bentley.com:Arcadis-UK-07/Documents/D%7b24357d33-2245-4151-8b00-6827132853fd%7d" TargetMode="External"/><Relationship Id="rId2880" Type="http://schemas.openxmlformats.org/officeDocument/2006/relationships/hyperlink" Target="mailto:aishwarya.tr@arcadis.com" TargetMode="External"/><Relationship Id="rId3517" Type="http://schemas.openxmlformats.org/officeDocument/2006/relationships/hyperlink" Target="pw://arcadis-uk-pw.bentley.com:Arcadis-UK-07/Documents/D%7b33f61e41-4455-4fb7-ae61-9c5bfc9e02a8%7d" TargetMode="External"/><Relationship Id="rId3724" Type="http://schemas.openxmlformats.org/officeDocument/2006/relationships/hyperlink" Target="pw:\\arcadis-uk-pw.bentley.com:Arcadis-UK-07\Documents\Projects\1MC07-C3\Brackley%20South%20Ctg\IM\01%20-%20Docs\1MC07-CEK-IM-DAT-CS07_CL12-600243" TargetMode="External"/><Relationship Id="rId3931" Type="http://schemas.openxmlformats.org/officeDocument/2006/relationships/hyperlink" Target="pw:\\arcadis-uk-pw.bentley.com:Arcadis-UK-07\Documents\Projects\1MC06-C2\Oxford%20Road%20Emb\IM\01%20-%20Docs\1MC06-CEK-IM-DAT-CS04_CL19-600060" TargetMode="External"/><Relationship Id="rId438" Type="http://schemas.openxmlformats.org/officeDocument/2006/relationships/hyperlink" Target="pw:\\arcadis-uk-pw.bentley.com:Arcadis-UK-07\Documents\Projects\1MC07-C3\Thorpe%20Mandeville%20Emb\CV\01%20-%20Docs\1MC07-ASC-CV-FRM-CS07_CL26-000106-ACBOS" TargetMode="External"/><Relationship Id="rId645" Type="http://schemas.openxmlformats.org/officeDocument/2006/relationships/hyperlink" Target="pw:\\arcadis-uk-pw.bentley.com:Arcadis-UK-07\Documents\Projects\1MC07-C3\Ladbroke%20Grove%20Emb\HW\01%20-%20Docs\1MC07-ASC-HW-FRM-CS07_CL24-000034-ACBOS" TargetMode="External"/><Relationship Id="rId852" Type="http://schemas.openxmlformats.org/officeDocument/2006/relationships/hyperlink" Target="pw:\\arcadis-uk-pw.bentley.com:Arcadis-UK-07\Documents\Projects\1MC07-C3\Ladbroke%20Grove%20Emb\IM\01%20-%20Docs\1MC07-CEK-IM-DAT-CS07_CL24-600054" TargetMode="External"/><Relationship Id="rId1068" Type="http://schemas.openxmlformats.org/officeDocument/2006/relationships/hyperlink" Target="mailto:Joel.Martin@arcadis.com" TargetMode="External"/><Relationship Id="rId1275" Type="http://schemas.openxmlformats.org/officeDocument/2006/relationships/hyperlink" Target="pw://arcadis-uk-pw.bentley.com:Arcadis-UK-07/Documents/D%7bf21215e8-2933-4d8d-bccd-fc7dc7799d7c%7d" TargetMode="External"/><Relationship Id="rId1482" Type="http://schemas.openxmlformats.org/officeDocument/2006/relationships/hyperlink" Target="pw:\\arcadis-uk-pw.bentley.com:Arcadis-UK-07\Documents\Projects\1MC07-C3\Brackley%20North%20Ctg\IM\01%20-%20Docs\1MC07-CEK-IM-DAT-CS07_CL12-600152" TargetMode="External"/><Relationship Id="rId2119" Type="http://schemas.openxmlformats.org/officeDocument/2006/relationships/hyperlink" Target="pw:\\arcadis-uk-pw.bentley.com:Arcadis-UK-07\Documents\Projects\1MC06-C2\Calvert%20Ctg\EV\01%20-%20Docs\1MC06-ASC-EV-FRM-CS06_CL09-900001" TargetMode="External"/><Relationship Id="rId2326" Type="http://schemas.openxmlformats.org/officeDocument/2006/relationships/hyperlink" Target="pw:\\arcadis-uk-pw.bentley.com:Arcadis-UK-07\Documents\Projects\1MC07-C3\Ladbroke%20Ctg\HW\01%20-%20Docs\1MC07-ASC-HW-FRM-CS07_CL24-000022-ACBOS" TargetMode="External"/><Relationship Id="rId2533" Type="http://schemas.openxmlformats.org/officeDocument/2006/relationships/hyperlink" Target="pw:\\arcadis-uk-pw.bentley.com:Arcadis-UK-07\Documents\Projects\1MC06-C2\Grendon%20Underwood%20Emb\CV\01%20-%20Docs\1MC06-ASC-CV-FRM-CS05-000145-ACBOS" TargetMode="External"/><Relationship Id="rId2740" Type="http://schemas.openxmlformats.org/officeDocument/2006/relationships/hyperlink" Target="pw:\\arcadis-uk-pw.bentley.com:Arcadis-UK-07\Documents\Projects\1MC07-C3\Brackley%20North%20Ctg\UT\01%20-%20Docs\1MC07-ASC-UT-FRM-CS07_CL12-000019-ACBOS" TargetMode="External"/><Relationship Id="rId505" Type="http://schemas.openxmlformats.org/officeDocument/2006/relationships/hyperlink" Target="pw:\\arcadis-uk-pw.bentley.com:Arcadis-UK-07\Documents\Projects\1MC07-C3\Greatworth%20North%20Emb\CV\01%20-%20Docs\1MC07-ASC-CV-FRM-CS07_CL12-000058-ACBOS" TargetMode="External"/><Relationship Id="rId712" Type="http://schemas.openxmlformats.org/officeDocument/2006/relationships/hyperlink" Target="pw:\\arcadis-uk-pw.bentley.com:Arcadis-UK-07\Documents\Projects\1MC06-C2\Aylesbury%20South%20Ctg\IM\01%20-%20Docs\1MC06-CEK-IM-DAT-CS03_CL17-600015" TargetMode="External"/><Relationship Id="rId1135" Type="http://schemas.openxmlformats.org/officeDocument/2006/relationships/hyperlink" Target="pw:\\arcadis-uk-pw.bentley.com:Arcadis-UK-07\Documents\Projects\1MC06-C2\Chetwode%20Ctg\IM\01%20-%20Docs\1MC06-CEK-IM-DAT-CS06_CL10-600020" TargetMode="External"/><Relationship Id="rId1342" Type="http://schemas.openxmlformats.org/officeDocument/2006/relationships/hyperlink" Target="pw:\\arcadis-uk-pw.bentley.com:Arcadis-UK-07\Documents\Projects\1MC07-C3\Chipping%20Warden%20Green%20Tunnel\IM\01%20-%20Docs\1MC07-CEK-IM-DAT-CS07_CL13-600003" TargetMode="External"/><Relationship Id="rId4498" Type="http://schemas.openxmlformats.org/officeDocument/2006/relationships/hyperlink" Target="pw:\\arcadis-uk-pw.bentley.com:Arcadis-UK-07\Documents\Projects\1MC06-C2\Calvert%20Ctg\IM\01%20-%20Docs\1MC06-CEK-IM-DAT-CS06_CL09-600360" TargetMode="External"/><Relationship Id="rId1202" Type="http://schemas.openxmlformats.org/officeDocument/2006/relationships/hyperlink" Target="mailto:chris.gilmour@fairhurst.co.uk" TargetMode="External"/><Relationship Id="rId2600" Type="http://schemas.openxmlformats.org/officeDocument/2006/relationships/hyperlink" Target="pw:\\arcadis-uk-pw.bentley.com:Arcadis-UK-07\Documents\Projects\1MC07-C3\Ladbroke%20Ctg\UT\01%20-%20Docs\1MC07-ASC-UT-FRM-CS07_CL24-000011-ACBOS" TargetMode="External"/><Relationship Id="rId4358" Type="http://schemas.openxmlformats.org/officeDocument/2006/relationships/hyperlink" Target="pw://arcadis-uk-pw.bentley.com:Arcadis-UK-07/Documents/D%7b68b34b24-f8de-456d-87d3-e4bbac9d84f4%7d" TargetMode="External"/><Relationship Id="rId3167" Type="http://schemas.openxmlformats.org/officeDocument/2006/relationships/hyperlink" Target="pw:\\arcadis-uk-pw.bentley.com:Arcadis-UK-07\Documents\Projects\1MC06-C2\Doddershall%20Emb\IM\01%20-%20Docs\1MC06-CEK-IM-DAT-CS05-600214" TargetMode="External"/><Relationship Id="rId4565" Type="http://schemas.openxmlformats.org/officeDocument/2006/relationships/hyperlink" Target="pw:\\arcadis-uk-pw.bentley.com:Arcadis-UK-07\Documents\Projects\1MC07-C3\Brackley%20Emb\DR\01%20-%20Docs\1MC07-ASC-DR-FRM-CS07_CL12-000082-ACBOS" TargetMode="External"/><Relationship Id="rId4772" Type="http://schemas.openxmlformats.org/officeDocument/2006/relationships/hyperlink" Target="pw:\\arcadis-uk-pw.bentley.com:Arcadis-UK-07\Documents\Projects\1MC06-C2\Turweston%20Ctg\GT\01%20-%20Docs\1MC06-ASC-GT-FRM-CS06_CL22-000019-ACBOS" TargetMode="External"/><Relationship Id="rId295" Type="http://schemas.openxmlformats.org/officeDocument/2006/relationships/hyperlink" Target="pw://arcadis-uk-pw.bentley.com:Arcadis-UK-07/Documents/D%7b99588730-9378-480b-928a-48e6d9ace798%7d" TargetMode="External"/><Relationship Id="rId3374" Type="http://schemas.openxmlformats.org/officeDocument/2006/relationships/hyperlink" Target="mailto:andreea.tilici@arcadis.com" TargetMode="External"/><Relationship Id="rId3581" Type="http://schemas.openxmlformats.org/officeDocument/2006/relationships/hyperlink" Target="mailto:maya.bowles@arcadis.com" TargetMode="External"/><Relationship Id="rId4218" Type="http://schemas.openxmlformats.org/officeDocument/2006/relationships/hyperlink" Target="pw:\\arcadis-uk-pw.bentley.com:Arcadis-UK-07\Documents\Projects\1MC06-C2\Barton%20to%20Mixbury%20Ctg\IM\01%20-%20Docs\1MC06-CEK-IM-DAT-CS06_CL21-600143" TargetMode="External"/><Relationship Id="rId4425" Type="http://schemas.openxmlformats.org/officeDocument/2006/relationships/hyperlink" Target="pw:\\arcadis-uk-pw.bentley.com:Arcadis-UK-07\Documents\Projects\1MC06-C2\Calvert%20Ctg\UT\01%20-%20Docs\1MC06-ASC-UT-FRM-CS06_CL09-000026-ACBOS" TargetMode="External"/><Relationship Id="rId4632" Type="http://schemas.openxmlformats.org/officeDocument/2006/relationships/hyperlink" Target="pw:\\arcadis-uk-pw.bentley.com:Arcadis-UK-07\Documents\Projects\1MC07-C3\Ladbroke%20Ctg\IM\01%20-%20Docs\1MC07-CEK-IM-DAT-CS07_CL24-600076" TargetMode="External"/><Relationship Id="rId2183" Type="http://schemas.openxmlformats.org/officeDocument/2006/relationships/hyperlink" Target="pw:\\arcadis-uk-pw.bentley.com:Arcadis-UK-07\Documents\Projects\1MC06-C2\Woodlands%20Ctg\IM\01%20-%20Docs\1MC06-CEK-IM-DAT-CS05-600242" TargetMode="External"/><Relationship Id="rId2390" Type="http://schemas.openxmlformats.org/officeDocument/2006/relationships/hyperlink" Target="pw:\\arcadis-uk-pw.bentley.com:Arcadis-UK-07\Documents\Projects\1MC06-C2\Calvert%20Ctg\IM\01%20-%20Docs\1MC06-CEK-IM-DAT-CS06_CL09-600295" TargetMode="External"/><Relationship Id="rId3027" Type="http://schemas.openxmlformats.org/officeDocument/2006/relationships/hyperlink" Target="pw://arcadis-uk-pw.bentley.com:Arcadis-UK-07/Documents/D%7b9162d504-f423-4a8e-a3a2-e7ae53a4c978%7d" TargetMode="External"/><Relationship Id="rId3234" Type="http://schemas.openxmlformats.org/officeDocument/2006/relationships/hyperlink" Target="mailto:ebrahim.jeewa@arcadis.com" TargetMode="External"/><Relationship Id="rId3441" Type="http://schemas.openxmlformats.org/officeDocument/2006/relationships/hyperlink" Target="pw:\\arcadis-uk-pw.bentley.com:Arcadis-UK-07\Documents\Projects\1MC06-C2\Calvert%20Ctg\UT\01%20-%20Docs\1MC06-ASC-UT-FRM-CS06_CL09-000027-ACBOS" TargetMode="External"/><Relationship Id="rId155" Type="http://schemas.openxmlformats.org/officeDocument/2006/relationships/hyperlink" Target="pw:\\arcadis-uk-pw.bentley.com:Arcadis-UK-07\Documents\Projects\1MC07-C3\Oxford%20Canal%20South%20Emb\IM\01%20-%20Docs\1MC07-CEK-IM-DAT-CS07_CL23-600113" TargetMode="External"/><Relationship Id="rId362" Type="http://schemas.openxmlformats.org/officeDocument/2006/relationships/hyperlink" Target="pw://arcadis-uk-pw.bentley.com:Arcadis-UK-07/Documents/D%7b5d51f4f9-e993-45ee-8b80-cebe7c50deb9%7d" TargetMode="External"/><Relationship Id="rId2043" Type="http://schemas.openxmlformats.org/officeDocument/2006/relationships/hyperlink" Target="pw://arcadis-uk-pw.bentley.com:Arcadis-UK-07/Documents/D%7bcfeb53f8-390c-4f54-ba4d-27c44f2611e1%7d" TargetMode="External"/><Relationship Id="rId2250" Type="http://schemas.openxmlformats.org/officeDocument/2006/relationships/hyperlink" Target="pw:\\arcadis-uk-pw.bentley.com:Arcadis-UK-07\Documents\Projects\1MC06-C2\Doddershall%20Emb\CV\01%20-%20Docs\1MC06-ASC-CV-FRM-CS05-000064-ACBOS" TargetMode="External"/><Relationship Id="rId3301" Type="http://schemas.openxmlformats.org/officeDocument/2006/relationships/hyperlink" Target="mailto:alex.fowler@arcadis.com" TargetMode="External"/><Relationship Id="rId5199" Type="http://schemas.openxmlformats.org/officeDocument/2006/relationships/hyperlink" Target="mailto:maya.bowles@arcadis.com" TargetMode="External"/><Relationship Id="rId222" Type="http://schemas.openxmlformats.org/officeDocument/2006/relationships/hyperlink" Target="mailto:neeraj.alluvada@arcadis.com" TargetMode="External"/><Relationship Id="rId2110" Type="http://schemas.openxmlformats.org/officeDocument/2006/relationships/hyperlink" Target="pw:\\arcadis-uk-pw.bentley.com:Arcadis-UK-07\Documents\Projects\1MC06-C2\Twyford%20Emb\EV\01%20-%20Docs\1MC06-ASC-EV-FRM-CS06_CL09-900011" TargetMode="External"/><Relationship Id="rId5059" Type="http://schemas.openxmlformats.org/officeDocument/2006/relationships/hyperlink" Target="pw:\\arcadis-uk-pw.bentley.com:Arcadis-UK-07\Documents\Projects\1MC07-C3\Boddington%20Ctg\IM\01%20-%20Docs\1MC07-CEK-IM-DAT-CS07_CL14-600014" TargetMode="External"/><Relationship Id="rId5266" Type="http://schemas.openxmlformats.org/officeDocument/2006/relationships/hyperlink" Target="mailto:louis.knight@setec.com" TargetMode="External"/><Relationship Id="rId4075" Type="http://schemas.openxmlformats.org/officeDocument/2006/relationships/hyperlink" Target="pw:\\arcadis-uk-pw.bentley.com:Arcadis-UK-07\Documents\Projects\1MC06-C2\Waddesdon%20Emb\HW\01%20-%20Docs\1MC06-ASC-HW-FRM-CS04_CL20-000055-ACBOS" TargetMode="External"/><Relationship Id="rId4282" Type="http://schemas.openxmlformats.org/officeDocument/2006/relationships/hyperlink" Target="mailto:maya.bowles@arcadis.com" TargetMode="External"/><Relationship Id="rId5126" Type="http://schemas.openxmlformats.org/officeDocument/2006/relationships/hyperlink" Target="pw://arcadis-uk-pw.bentley.com:Arcadis-UK-07/Documents/D%7b36d17066-8ee3-4c35-a7d7-1dd459bdd940%7d" TargetMode="External"/><Relationship Id="rId5333" Type="http://schemas.openxmlformats.org/officeDocument/2006/relationships/hyperlink" Target="pw:\\arcadis-uk-pw.bentley.com:Arcadis-UK-07\Documents\Projects\1MC07-C3\Boddington%20Ctg\HW\01%20-%20Docs\1MC07-ASC-HW-FRM-CS07_CL14-000042-ACBOS" TargetMode="External"/><Relationship Id="rId1669" Type="http://schemas.openxmlformats.org/officeDocument/2006/relationships/hyperlink" Target="pw:\\arcadis-uk-pw.bentley.com:Arcadis-UK-07\Documents\Projects\1MC06-C2\Calvert%20Ctg\UT\01%20-%20Docs\1MC06-ASC-UT-FRM-CS06_CL09-000094-ACBOS" TargetMode="External"/><Relationship Id="rId1876" Type="http://schemas.openxmlformats.org/officeDocument/2006/relationships/hyperlink" Target="mailto:vijayakrishna.lade@arcadis.com" TargetMode="External"/><Relationship Id="rId2927" Type="http://schemas.openxmlformats.org/officeDocument/2006/relationships/hyperlink" Target="pw:\\arcadis-uk-pw.bentley.com:Arcadis-UK-07\Documents\Projects\1MC07-C3\Helmdon%20Emb\EV\01%20-%20Docs\1MC07-ASC-EV-FRM-CS07_CL12-900029" TargetMode="External"/><Relationship Id="rId3091" Type="http://schemas.openxmlformats.org/officeDocument/2006/relationships/hyperlink" Target="pw://arcadis-uk-pw.bentley.com:Arcadis-UK-07/Documents/D%7b6470138a-b46c-44a4-988d-854fa741f37d%7d" TargetMode="External"/><Relationship Id="rId4142" Type="http://schemas.openxmlformats.org/officeDocument/2006/relationships/hyperlink" Target="pw:\\arcadis-uk-pw.bentley.com:Arcadis-UK-07\Documents\Projects\1MC06-C2\Chetwode%20Emb\CV\01%20-%20Docs\1MC06-ASC-CV-FRM-CS06_CL10-900015" TargetMode="External"/><Relationship Id="rId1529" Type="http://schemas.openxmlformats.org/officeDocument/2006/relationships/hyperlink" Target="pw://arcadis-uk-pw.bentley.com:Arcadis-UK-07/Documents/D%7bf4be2ec2-c548-464f-b72d-d4a0cdc2a92e%7d" TargetMode="External"/><Relationship Id="rId1736" Type="http://schemas.openxmlformats.org/officeDocument/2006/relationships/hyperlink" Target="pw:\\arcadis-uk-pw.bentley.com:Arcadis-UK-07\Documents\Projects\1MC06-C2\Bicester%20Road%20Emb\CV\01%20-%20Docs\1MC06-ASC-CV-FRM-CS04_CL20-000030-ACBOS" TargetMode="External"/><Relationship Id="rId1943" Type="http://schemas.openxmlformats.org/officeDocument/2006/relationships/hyperlink" Target="pw:\\arcadis-uk-pw.bentley.com:Arcadis-UK-07\Documents\Projects\1MC07-C3\Ladbroke%20Ctg\IM\01%20-%20Docs\1MC07-CEK-IM-DAT-CS07_CL24-600066" TargetMode="External"/><Relationship Id="rId28" Type="http://schemas.openxmlformats.org/officeDocument/2006/relationships/hyperlink" Target="pw://arcadis-uk-pw.bentley.com:Arcadis-UK-07/Documents/D%7b30e4dd36-88ce-4f0a-8dfc-7a83ba81e2da%7d" TargetMode="External"/><Relationship Id="rId1803" Type="http://schemas.openxmlformats.org/officeDocument/2006/relationships/hyperlink" Target="pw://arcadis-uk-pw.bentley.com:Arcadis-UK-07/Documents/D%7bc72f6812-6605-493a-a20b-0ac959009992%7d" TargetMode="External"/><Relationship Id="rId4002" Type="http://schemas.openxmlformats.org/officeDocument/2006/relationships/hyperlink" Target="pw:\\arcadis-uk-pw.bentley.com:Arcadis-UK-07\Documents\Projects\1MC07-C3\Oxford%20Canal%20South%20Emb\IM\01%20-%20Docs\1MC07-CEK-IM-DAT-CS07_CL23-600152" TargetMode="External"/><Relationship Id="rId4959" Type="http://schemas.openxmlformats.org/officeDocument/2006/relationships/hyperlink" Target="pw://arcadis-uk-pw.bentley.com:Arcadis-UK-07/Documents/D%7bf5fcad02-216b-490f-a65f-4fcd5a39ce9c%7d" TargetMode="External"/><Relationship Id="rId3768" Type="http://schemas.openxmlformats.org/officeDocument/2006/relationships/hyperlink" Target="pw://arcadis-uk-pw.bentley.com:Arcadis-UK-07/Documents/Projects/1MC07-C3/Highfurlong&amp;space;Brook&amp;space;Emb/IM/01&amp;space;-&amp;space;Docs/1MC07-CEK-IM-DAT-CS07_CL14-600225" TargetMode="External"/><Relationship Id="rId3975" Type="http://schemas.openxmlformats.org/officeDocument/2006/relationships/hyperlink" Target="pw:\\arcadis-uk-pw.bentley.com:Arcadis-UK-07\Documents\Projects\1MC06-C2\Chetwode%20Emb\IM\01%20-%20Docs\1MC06-CEK-IM-DAT-CS06_CL10-600093" TargetMode="External"/><Relationship Id="rId4819" Type="http://schemas.openxmlformats.org/officeDocument/2006/relationships/hyperlink" Target="pw://arcadis-uk-pw.bentley.com:Arcadis-UK-07/Documents/D%7b577ab12a-a85d-4aa8-a9f6-c2664c64753b%7d" TargetMode="External"/><Relationship Id="rId689" Type="http://schemas.openxmlformats.org/officeDocument/2006/relationships/hyperlink" Target="pw:\\arcadis-uk-pw.bentley.com:Arcadis-UK-07\Documents\Projects\1MC07-C3\Oxford%20Canal%20Vdt\IM\01%20-%20Docs\1MC07-CEK-IM-DAT-CS07_CL23-600103" TargetMode="External"/><Relationship Id="rId896" Type="http://schemas.openxmlformats.org/officeDocument/2006/relationships/hyperlink" Target="pw://arcadis-uk-pw.bentley.com:Arcadis-UK-07/Documents/D%7b8c72c269-de00-4675-8c1c-7cf7a399fe67%7d" TargetMode="External"/><Relationship Id="rId2577" Type="http://schemas.openxmlformats.org/officeDocument/2006/relationships/hyperlink" Target="pw:\\arcadis-uk-pw.bentley.com:Arcadis-UK-07\Documents\Projects\1MC06-C2\Stoke%20Mandeville%20South%20Emb\DR\01%20-%20Docs\1MC06-ASC-DR-FRM-CS03_CL17-000062-ACBOS" TargetMode="External"/><Relationship Id="rId2784" Type="http://schemas.openxmlformats.org/officeDocument/2006/relationships/hyperlink" Target="pw://arcadis-uk-pw.bentley.com:Arcadis-UK-07/Documents/D%7b27e0be6c-6e17-4e32-9a96-cb3564ffbf94%7d" TargetMode="External"/><Relationship Id="rId3628" Type="http://schemas.openxmlformats.org/officeDocument/2006/relationships/hyperlink" Target="pw:\\arcadis-uk-pw.bentley.com:Arcadis-UK-07\Documents\Projects\1MC07-C3\Chipping%20Warden%20Green%20Tunnel\IM\01%20-%20Docs\1MC07-CEK-IM-DAT-CS07_CL13-600009" TargetMode="External"/><Relationship Id="rId5190" Type="http://schemas.openxmlformats.org/officeDocument/2006/relationships/hyperlink" Target="mailto:fedi.benhmida@setec.com" TargetMode="External"/><Relationship Id="rId549" Type="http://schemas.openxmlformats.org/officeDocument/2006/relationships/hyperlink" Target="pw:\\arcadis-uk-pw.bentley.com:Arcadis-UK-07\Documents\Projects\1MC07-C3\Greatworth%20Green%20Tunnel\UT\01%20-%20Docs\1MC07-ASC-UT-FRM-CS07_CL25-000021-ACBOS" TargetMode="External"/><Relationship Id="rId756" Type="http://schemas.openxmlformats.org/officeDocument/2006/relationships/hyperlink" Target="pw://arcadis-uk-pw.bentley.com:Arcadis-UK-07/Documents/D%7bbe7be111-a931-43d0-a81f-d3a05d61186d%7d" TargetMode="External"/><Relationship Id="rId1179" Type="http://schemas.openxmlformats.org/officeDocument/2006/relationships/hyperlink" Target="pw:\\arcadis-uk-pw.bentley.com:Arcadis-UK-07\Documents\Projects\1MC06-C2\Thame%20Valley%20North%20Emb\CV\01%20-%20Docs\1MC06-ASC-CV-FRM-CS04_CL19-000014-ACBOS" TargetMode="External"/><Relationship Id="rId1386" Type="http://schemas.openxmlformats.org/officeDocument/2006/relationships/hyperlink" Target="pw://arcadis-uk-pw.bentley.com:Arcadis-UK-07/Documents/D%7b7c08984a-1bf3-4b23-8215-1995cd9fea91%7d" TargetMode="External"/><Relationship Id="rId1593" Type="http://schemas.openxmlformats.org/officeDocument/2006/relationships/hyperlink" Target="http://www.pw.ol.gs/?pw://arcadis-uk-pw.bentley.com:arcadis-uk-07/Documents/D%7bc86c7d21-d337-4b4f-bb21-e8e2457d6077%7d" TargetMode="External"/><Relationship Id="rId2437" Type="http://schemas.openxmlformats.org/officeDocument/2006/relationships/hyperlink" Target="pw:\\arcadis-uk-pw.bentley.com:Arcadis-UK-07\Documents\Projects\1MC07-C3\Southam%20Ctg\UT\01%20-%20Docs\1MC07-ASC-UT-FRM-CS07_CL24-000031-ACBOS" TargetMode="External"/><Relationship Id="rId2991" Type="http://schemas.openxmlformats.org/officeDocument/2006/relationships/hyperlink" Target="pw:\\arcadis-uk-pw.bentley.com:Arcadis-UK-07\Documents\Projects\1MC06-C2\Oxford%20Road%20Emb\IM\01%20-%20Docs\1MC06-CEK-IM-DAT-CS04_CL19-600084" TargetMode="External"/><Relationship Id="rId3835" Type="http://schemas.openxmlformats.org/officeDocument/2006/relationships/hyperlink" Target="pw:\\arcadis-uk-pw.bentley.com:Arcadis-UK-07\Documents\Projects\1MC06-C2\Barton%20to%20Mixbury%20Ctg\IM\01%20-%20Docs\1MC06-CEK-IM-DAT-CS06_CL21-600158" TargetMode="External"/><Relationship Id="rId5050" Type="http://schemas.openxmlformats.org/officeDocument/2006/relationships/hyperlink" Target="pw://arcadis-uk-pw.bentley.com:Arcadis-UK-07/Documents/D%7b4bd2bdb2-622c-4909-9979-ea0cb54435ee%7d" TargetMode="External"/><Relationship Id="rId409" Type="http://schemas.openxmlformats.org/officeDocument/2006/relationships/hyperlink" Target="pw://arcadis-uk-pw.bentley.com:Arcadis-UK-07/Documents/D%7b23c7e20f-25b8-4dd0-9f7b-ace6cec89016%7d" TargetMode="External"/><Relationship Id="rId963" Type="http://schemas.openxmlformats.org/officeDocument/2006/relationships/hyperlink" Target="mailto:bharath.mallya@arcadis.com" TargetMode="External"/><Relationship Id="rId1039" Type="http://schemas.openxmlformats.org/officeDocument/2006/relationships/hyperlink" Target="pw:\\arcadis-uk-pw.bentley.com:Arcadis-UK-07\Documents\Projects\1MC06-C2\Chetwode%20Ctg\IM\01%20-%20Docs\1MC06-CEK-IM-DAT-CS06_CL10-600026" TargetMode="External"/><Relationship Id="rId1246" Type="http://schemas.openxmlformats.org/officeDocument/2006/relationships/hyperlink" Target="mailto:immanuel.philipose@arcadis.com" TargetMode="External"/><Relationship Id="rId2644" Type="http://schemas.openxmlformats.org/officeDocument/2006/relationships/hyperlink" Target="pw:\\arcadis-uk-pw.bentley.com:Arcadis-UK-07\Documents\Projects\1MC06-C2\Aylesbury%20North%20Ctg\IM\01%20-%20Docs\1MC06-CEK-IM-DAT-CS04_CL18-600115" TargetMode="External"/><Relationship Id="rId2851" Type="http://schemas.openxmlformats.org/officeDocument/2006/relationships/hyperlink" Target="mailto:apoorva.patil@arcadis.com" TargetMode="External"/><Relationship Id="rId3902" Type="http://schemas.openxmlformats.org/officeDocument/2006/relationships/hyperlink" Target="pw:\\arcadis-uk-pw.bentley.com:Arcadis-UK-07\Documents\Projects\1MC06-C2\Grendon%20Underwood%20Emb\IM\01%20-%20Docs\1MC06-CEK-IM-DAT-CS05-600113" TargetMode="External"/><Relationship Id="rId92" Type="http://schemas.openxmlformats.org/officeDocument/2006/relationships/hyperlink" Target="pw://arcadis-uk-pw.bentley.com:Arcadis-UK-07/Documents/D%7b54fe5458-fc82-4f7d-a066-f9522a876093%7d" TargetMode="External"/><Relationship Id="rId616" Type="http://schemas.openxmlformats.org/officeDocument/2006/relationships/hyperlink" Target="pw:\\arcadis-uk-pw.bentley.com:Arcadis-UK-07\Documents\Projects\1MC06-C2\Turweston%20Ctg\UT\01%20-%20Docs\1MC06-ASC-UT-FRM-CS06_CL22-000021-ACBOS" TargetMode="External"/><Relationship Id="rId823" Type="http://schemas.openxmlformats.org/officeDocument/2006/relationships/hyperlink" Target="mailto:gladys.kouekam-nassi@setec.com" TargetMode="External"/><Relationship Id="rId1453" Type="http://schemas.openxmlformats.org/officeDocument/2006/relationships/hyperlink" Target="pw://arcadis-uk-pw.bentley.com:Arcadis-UK-07/Documents/D%7b63aa0f92-35ee-49e9-add7-17b99e7cb5de%7d" TargetMode="External"/><Relationship Id="rId1660" Type="http://schemas.openxmlformats.org/officeDocument/2006/relationships/hyperlink" Target="pw:\\arcadis-uk-pw.bentley.com:Arcadis-UK-07\Documents\Projects\1MC06-C2\Chetwode%20Ctg\IM\01%20-%20Docs\1MC06-CEK-IM-DAT-CS06_CL10-600024" TargetMode="External"/><Relationship Id="rId2504" Type="http://schemas.openxmlformats.org/officeDocument/2006/relationships/hyperlink" Target="mailto:Ravikiran.Mallya@arcadis.com" TargetMode="External"/><Relationship Id="rId2711" Type="http://schemas.openxmlformats.org/officeDocument/2006/relationships/hyperlink" Target="pw://arcadis-uk-pw.bentley.com:Arcadis-UK-07/Documents/D%7b3b15291c-9749-445a-ad32-4ef7cb3b5898%7d" TargetMode="External"/><Relationship Id="rId1106" Type="http://schemas.openxmlformats.org/officeDocument/2006/relationships/hyperlink" Target="pw://arcadis-uk-pw.bentley.com:Arcadis-UK-07/Documents/D%7b30e5bb18-33c4-40bf-909e-fad919095ea5%7d" TargetMode="External"/><Relationship Id="rId1313" Type="http://schemas.openxmlformats.org/officeDocument/2006/relationships/hyperlink" Target="pw:\\arcadis-uk-pw.bentley.com:Arcadis-UK-07\Documents\Projects\1MC06-C2\Cowley%20Emb%20Group\BR\01%20-%20Docs\1MC06-ASC-BR-FRM-CS06_CL10-900009" TargetMode="External"/><Relationship Id="rId1520" Type="http://schemas.openxmlformats.org/officeDocument/2006/relationships/hyperlink" Target="pw:\\arcadis-uk-pw.bentley.com:Arcadis-UK-07\Documents\Projects\1MC07-C3\Brackley%20North%20Ctg\IM\01%20-%20Docs\1MC07-CEK-IM-DAT-CS07_CL12-600142" TargetMode="External"/><Relationship Id="rId4469" Type="http://schemas.openxmlformats.org/officeDocument/2006/relationships/hyperlink" Target="pw:\\arcadis-uk-pw.bentley.com:Arcadis-UK-07\Documents\Projects\1MC06-C2\Calvert%20Infrastructure%20MDG\CV\01%20-%20Docs\1MC06-ASC-CV-FRM-CS06_CL09-000059-ACBOS" TargetMode="External"/><Relationship Id="rId4676" Type="http://schemas.openxmlformats.org/officeDocument/2006/relationships/hyperlink" Target="pw:\\arcadis-uk-pw.bentley.com:Arcadis-UK-07\Documents\Projects\1MC06-C2\Aylesbury%20North%20Ctg\CV\01%20-%20Docs\1MC06-ASC-CV-FRM-CS04_CL18-000040-ACBOS" TargetMode="External"/><Relationship Id="rId4883" Type="http://schemas.openxmlformats.org/officeDocument/2006/relationships/hyperlink" Target="pw://arcadis-uk-pw.bentley.com:Arcadis-UK-07/Documents/D%7b0e29f712-b437-4c7d-841e-31bfafc3413e%7d" TargetMode="External"/><Relationship Id="rId3278" Type="http://schemas.openxmlformats.org/officeDocument/2006/relationships/hyperlink" Target="pw://arcadis-uk-pw.bentley.com:Arcadis-UK-07/Documents/D%7bff97c981-cbe6-45ee-a120-eaf525fc98c1%7d" TargetMode="External"/><Relationship Id="rId3485" Type="http://schemas.openxmlformats.org/officeDocument/2006/relationships/hyperlink" Target="mailto:apoorva.patil@arcadis.com" TargetMode="External"/><Relationship Id="rId3692" Type="http://schemas.openxmlformats.org/officeDocument/2006/relationships/hyperlink" Target="pw:\\arcadis-uk-pw.bentley.com:Arcadis-UK-07\Documents\Projects\1MC07-C3\Brackley%20South%20Ctg\EV\01%20-%20Docs\1MC07-ASC-EV-FRM-CS07_CL12-900051" TargetMode="External"/><Relationship Id="rId4329" Type="http://schemas.openxmlformats.org/officeDocument/2006/relationships/hyperlink" Target="pw://arcadis-uk-pw.bentley.com:Arcadis-UK-07/Documents/D%7b43bb5cd2-9861-440c-9a1d-7338c4559f47%7d" TargetMode="External"/><Relationship Id="rId4536" Type="http://schemas.openxmlformats.org/officeDocument/2006/relationships/hyperlink" Target="mailto:sal.khan@arcadis.com" TargetMode="External"/><Relationship Id="rId4743" Type="http://schemas.openxmlformats.org/officeDocument/2006/relationships/hyperlink" Target="pw:\\arcadis-uk-pw.bentley.com:Arcadis-UK-07\Documents\Projects\1MC06-C2\Calvert%20Ctg\IM\01%20-%20Docs\1MC06-CEK-IM-DAT-CS06_CL09-600122" TargetMode="External"/><Relationship Id="rId4950" Type="http://schemas.openxmlformats.org/officeDocument/2006/relationships/hyperlink" Target="https://pwlink.bentley.com/link?ds=arcadis-uk-pw.bentley.com~3AArcadis-UK-07&amp;doc=523ec4a3f3e247e48b519b8025e14368&amp;wa=6ab164b0c2bd447aa601fda32e138674&amp;p=f22a64a11359489b80fe82820c4196bb&amp;app=pwe" TargetMode="External"/><Relationship Id="rId199" Type="http://schemas.openxmlformats.org/officeDocument/2006/relationships/hyperlink" Target="pw://arcadis-uk-pw.bentley.com:Arcadis-UK-07/Documents/D%7bcd90c037-d33e-4442-af59-28645f8e581e%7d" TargetMode="External"/><Relationship Id="rId2087" Type="http://schemas.openxmlformats.org/officeDocument/2006/relationships/hyperlink" Target="pw://arcadis-uk-pw.bentley.com:Arcadis-UK-07/Documents/Projects/1MC06-C2/Waddesdon&amp;space;South&amp;space;Ctg/IM/01&amp;space;-&amp;space;Docs/1MC06-CEK-IM-DAT-CS04_CL20-600143" TargetMode="External"/><Relationship Id="rId2294" Type="http://schemas.openxmlformats.org/officeDocument/2006/relationships/hyperlink" Target="pw://arcadis-uk-pw.bentley.com:Arcadis-UK-07/Documents/D%7b50be43b9-15d3-47ea-ba73-bf19dfb0bcdf%7d" TargetMode="External"/><Relationship Id="rId3138" Type="http://schemas.openxmlformats.org/officeDocument/2006/relationships/hyperlink" Target="mailto:philip.clarke@arcadis.com" TargetMode="External"/><Relationship Id="rId3345" Type="http://schemas.openxmlformats.org/officeDocument/2006/relationships/hyperlink" Target="pw:\\arcadis-uk-pw.bentley.com:Arcadis-UK-07\Documents\Projects\1MC07-C3\Greatworth%20Green%20Tunnel\IM\01%20-%20Docs\1MC07-CEK-IM-DAT-CS07_CL25-600054" TargetMode="External"/><Relationship Id="rId3552" Type="http://schemas.openxmlformats.org/officeDocument/2006/relationships/hyperlink" Target="https://connect-projectwisewac.bentley.com/pwlink?datasource=Bentley.PW--arcadis-uk-pw.bentley.com~3AArcadis-UK-07&amp;objectId=be415958-cc7e-4e0c-b458-fd29e754fee0&amp;objectType=doc&amp;workAreaId=6ab164b0-c2bd-447a-a601-fda32e138674&amp;projectId=f22a64a1-1359-489b-80fe-82820c4196bb&amp;app=pwe" TargetMode="External"/><Relationship Id="rId4603" Type="http://schemas.openxmlformats.org/officeDocument/2006/relationships/hyperlink" Target="pw:\\arcadis-uk-pw.bentley.com:Arcadis-UK-07\Documents\Projects\1MC06-C2\Godington%20East%20Emb\IM\01%20-%20Docs\1MC06-CEK-IM-DAT-CS06_CL10-600194" TargetMode="External"/><Relationship Id="rId266" Type="http://schemas.openxmlformats.org/officeDocument/2006/relationships/hyperlink" Target="mailto:crht@cowi.com" TargetMode="External"/><Relationship Id="rId473" Type="http://schemas.openxmlformats.org/officeDocument/2006/relationships/hyperlink" Target="mailto:zakaria.khabouze@setec.com" TargetMode="External"/><Relationship Id="rId680" Type="http://schemas.openxmlformats.org/officeDocument/2006/relationships/hyperlink" Target="pw:\\arcadis-uk-pw.bentley.com:Arcadis-UK-07\Documents\Projects\1MC07-C3\Oxford%20Canal%20North%20Emb\IM\01%20-%20Docs\1MC07-CEK-IM-DAT-CS07_CL23-600095" TargetMode="External"/><Relationship Id="rId2154" Type="http://schemas.openxmlformats.org/officeDocument/2006/relationships/hyperlink" Target="pw:\\arcadis-uk-pw.bentley.com:Arcadis-UK-07\Documents\Projects\1MC06-C2\Calvert%20Ctg\IM\01%20-%20Docs\1MC06-CEK-IM-DAT-CS06_CL09-600298" TargetMode="External"/><Relationship Id="rId2361" Type="http://schemas.openxmlformats.org/officeDocument/2006/relationships/hyperlink" Target="mailto:gladys.kouekam-nassi@setec.com" TargetMode="External"/><Relationship Id="rId3205" Type="http://schemas.openxmlformats.org/officeDocument/2006/relationships/hyperlink" Target="pw:\\arcadis-uk-pw.bentley.com:Arcadis-UK-07\Documents\Projects\1MC06-C2\Calvert%20Ctg\CV\01%20-%20Docs\1MC06-ASC-CV-FRM-CS06_CL09-000093-ACBOS" TargetMode="External"/><Relationship Id="rId3412" Type="http://schemas.openxmlformats.org/officeDocument/2006/relationships/hyperlink" Target="mailto:alex.fowler@arcadis.com" TargetMode="External"/><Relationship Id="rId4810" Type="http://schemas.openxmlformats.org/officeDocument/2006/relationships/hyperlink" Target="pw:\\arcadis-uk-pw.bentley.com:Arcadis-UK-07\Documents\Projects\1MC07-C3\Ladbroke%20Ctg\IM\01%20-%20Docs\1MC07-CEK-IM-DAT-CS07_CL24-600119" TargetMode="External"/><Relationship Id="rId126" Type="http://schemas.openxmlformats.org/officeDocument/2006/relationships/hyperlink" Target="mailto:riad.quadery@arcadis.com" TargetMode="External"/><Relationship Id="rId333" Type="http://schemas.openxmlformats.org/officeDocument/2006/relationships/hyperlink" Target="https://connect-projectwisewac.bentley.com/pwlink?datasource=Bentley.PW--arcadis-uk-pw.bentley.com~3AArcadis-UK-07&amp;objectId=5d3811b0-cfbd-4931-adc2-9fc883c600c8&amp;objectType=doc&amp;workAreaId=6ab164b0-c2bd-447a-a601-fda32e138674&amp;projectId=f22a64a1-1359-489b-80fe-82820c4196bb&amp;app=pwe" TargetMode="External"/><Relationship Id="rId540" Type="http://schemas.openxmlformats.org/officeDocument/2006/relationships/hyperlink" Target="pw:\\arcadis-uk-pw.bentley.com:Arcadis-UK-07\Documents\Projects\1MC06-C2\Twyford%20Ctg\IM\01%20-%20Docs\1MC06-CEK-IM-DAT-CS06_CL10-600068" TargetMode="External"/><Relationship Id="rId1170" Type="http://schemas.openxmlformats.org/officeDocument/2006/relationships/hyperlink" Target="pw://arcadis-uk-pw.bentley.com:Arcadis-UK-07/Documents/D%7bb5db5823-6d6f-4848-adf9-d412e34a8f98%7d" TargetMode="External"/><Relationship Id="rId2014" Type="http://schemas.openxmlformats.org/officeDocument/2006/relationships/hyperlink" Target="pw://arcadis-uk-pw.bentley.com:Arcadis-UK-07/Documents/D%7bb2bece24-329c-4836-a0dc-72c5c133d239%7d" TargetMode="External"/><Relationship Id="rId2221" Type="http://schemas.openxmlformats.org/officeDocument/2006/relationships/hyperlink" Target="pw:\\arcadis-uk-pw.bentley.com:Arcadis-UK-07\Documents\Projects\1MC06-C2\Mixbury%20Emb\IM\01%20-%20Docs\1MC06-CEK-IM-DAT-CS06_CL22-600148" TargetMode="External"/><Relationship Id="rId1030" Type="http://schemas.openxmlformats.org/officeDocument/2006/relationships/hyperlink" Target="mailto:zakaria.khabouze@setec.com" TargetMode="External"/><Relationship Id="rId4186" Type="http://schemas.openxmlformats.org/officeDocument/2006/relationships/hyperlink" Target="pw:\\arcadis-uk-pw.bentley.com:Arcadis-UK-07\Documents\Projects\1MC07-C3\Brackley%20North%20Ctg\IM\01%20-%20Docs\1MC07-CEK-IM-DAT-CS07_CL12-600265" TargetMode="External"/><Relationship Id="rId400" Type="http://schemas.openxmlformats.org/officeDocument/2006/relationships/hyperlink" Target="mailto:srinatha.ka@arcadis.com" TargetMode="External"/><Relationship Id="rId1987" Type="http://schemas.openxmlformats.org/officeDocument/2006/relationships/hyperlink" Target="mailto:Conor.Egan@wsp.com" TargetMode="External"/><Relationship Id="rId4393" Type="http://schemas.openxmlformats.org/officeDocument/2006/relationships/hyperlink" Target="pw://arcadis-uk-pw.bentley.com:Arcadis-UK-07/Documents/D%7b8f97f80d-38ae-4cfc-8b6e-a42c901273b3%7d" TargetMode="External"/><Relationship Id="rId5237" Type="http://schemas.openxmlformats.org/officeDocument/2006/relationships/hyperlink" Target="pw:\\arcadis-uk-pw.bentley.com:Arcadis-UK-07\Documents\Projects\1MC06-C2\Barton%20to%20Mixbury%20Ctg\IM\01%20-%20Docs\1MC06-CEK-IM-DAT-CS06_CL21-600114" TargetMode="External"/><Relationship Id="rId1847" Type="http://schemas.openxmlformats.org/officeDocument/2006/relationships/hyperlink" Target="pw:\\arcadis-uk-pw.bentley.com:Arcadis-UK-07\Documents\Projects\1MC06-C2\Wendover%20North%20Ctg\DR\01%20-%20Docs\1MC06-ASC-DR-FRM-CS03_CL17-000069-ACBOS" TargetMode="External"/><Relationship Id="rId4046" Type="http://schemas.openxmlformats.org/officeDocument/2006/relationships/hyperlink" Target="pw://arcadis-uk-pw.bentley.com:Arcadis-UK-07/Documents/D%7b2cbc1e89-9cf9-46ec-9ed2-2c9c15343047%7d" TargetMode="External"/><Relationship Id="rId4253" Type="http://schemas.openxmlformats.org/officeDocument/2006/relationships/hyperlink" Target="pw:\\arcadis-uk-pw.bentley.com:Arcadis-UK-07\Documents\Projects\1MC06-C2\Aylesbury%20South%20Ctg\IM\01%20-%20Docs\1MC06-CEK-IM-DAT-CS04_CL18-600178" TargetMode="External"/><Relationship Id="rId4460" Type="http://schemas.openxmlformats.org/officeDocument/2006/relationships/hyperlink" Target="pw://arcadis-uk-pw.bentley.com:Arcadis-UK-07/Documents/D%7b3f9515de-21d7-444c-8f91-89fa5d2150ca%7d" TargetMode="External"/><Relationship Id="rId5304" Type="http://schemas.openxmlformats.org/officeDocument/2006/relationships/hyperlink" Target="pw:\\arcadis-uk-pw.bentley.com:Arcadis-UK-07\Documents\Projects\1MC06-C2\Barton%20to%20Mixbury%20Ctg\IM\01%20-%20Docs\1MC06-CEK-IM-DAT-CS06_CL21-600168" TargetMode="External"/><Relationship Id="rId1707" Type="http://schemas.openxmlformats.org/officeDocument/2006/relationships/hyperlink" Target="pw://arcadis-uk-pw.bentley.com:Arcadis-UK-07/Documents/D%7b0d7540ad-1989-42bc-b0d7-2f1cfad977d1%7d" TargetMode="External"/><Relationship Id="rId3062" Type="http://schemas.openxmlformats.org/officeDocument/2006/relationships/hyperlink" Target="https://connect-projectwisewac.bentley.com/pwlink?datasource=Bentley.PW--arcadis-uk-pw.bentley.com~3AArcadis-UK-07&amp;objectId=79f83830-008d-450e-b8ed-be9894faab45&amp;objectType=doc&amp;workAreaId=7672f74c-6d6c-4972-9396-16dce2e4867c&amp;projectId=e3f7388f-5b16-4382-a7b1-67b8398b51fa&amp;app=pwe" TargetMode="External"/><Relationship Id="rId4113" Type="http://schemas.openxmlformats.org/officeDocument/2006/relationships/hyperlink" Target="pw:\\arcadis-uk-pw.bentley.com:Arcadis-UK-07\Documents\Projects\1MC06-C2\Godington%20West%20Vdt\IM\01%20-%20Docs\1MC06-CEK-IM-DAT-CS06_CL10-600187" TargetMode="External"/><Relationship Id="rId4320" Type="http://schemas.openxmlformats.org/officeDocument/2006/relationships/hyperlink" Target="pw:\\arcadis-uk-pw.bentley.com:Arcadis-UK-07\Documents\Projects\1MC06-C2\Calvert%20Infrastructure%20MDG\IM\01%20-%20Docs\1MC06-CEK-IM-DAT-CS06_CL09-600353" TargetMode="External"/><Relationship Id="rId190" Type="http://schemas.openxmlformats.org/officeDocument/2006/relationships/hyperlink" Target="pw:\\arcadis-uk-pw.bentley.com:Arcadis-UK-07\Documents\Projects\1MC06-C2\Calvert%20Ctg\DR\01%20-%20Docs\1MC06-ASC-DR-FRM-CS06_CL09-000027-ACBOS" TargetMode="External"/><Relationship Id="rId1914" Type="http://schemas.openxmlformats.org/officeDocument/2006/relationships/hyperlink" Target="pw:\\arcadis-uk-pw.bentley.com:Arcadis-UK-07\Documents\Projects\1MC07-C3\Ladbroke%20Ctg\HW\01%20-%20Docs\1MC07-ASC-HW-FRM-CS07_CL24-000022-ACBOS" TargetMode="External"/><Relationship Id="rId3879" Type="http://schemas.openxmlformats.org/officeDocument/2006/relationships/hyperlink" Target="pw:\\arcadis-uk-pw.bentley.com:Arcadis-UK-07\Documents\Projects\1MC06-C2\Calvert%20Ctg\DR\01%20-%20Docs\1MC06-ASC-DR-FRM-CS06_CL09-000112-ACBOS" TargetMode="External"/><Relationship Id="rId5094" Type="http://schemas.openxmlformats.org/officeDocument/2006/relationships/hyperlink" Target="pw://arcadis-uk-pw.bentley.com:Arcadis-UK-07/Documents/D%7b73e3e125-797a-4fa4-aa2f-e549437a2379%7d" TargetMode="External"/><Relationship Id="rId2688" Type="http://schemas.openxmlformats.org/officeDocument/2006/relationships/hyperlink" Target="pw:\\arcadis-uk-pw.bentley.com:Arcadis-UK-07\Documents\Projects\1MC07-C3\Turweston%20Vdt\IM\01%20-%20Docs\1MC07-CEK-IM-DAT-CS07_CL12-600291" TargetMode="External"/><Relationship Id="rId2895" Type="http://schemas.openxmlformats.org/officeDocument/2006/relationships/hyperlink" Target="pw://arcadis-uk-pw.bentley.com:Arcadis-UK-07/Documents/D%7b607e0084-f454-4f54-9c6b-b39ab6c637ee%7d" TargetMode="External"/><Relationship Id="rId3739" Type="http://schemas.openxmlformats.org/officeDocument/2006/relationships/hyperlink" Target="pw:\\arcadis-uk-pw.bentley.com:Arcadis-UK-07\Documents\Projects\1MC07-C3\Brackley%20Emb\IM\01%20-%20Docs\1MC07-CEK-IM-DAT-CS07_CL12-600226" TargetMode="External"/><Relationship Id="rId3946" Type="http://schemas.openxmlformats.org/officeDocument/2006/relationships/hyperlink" Target="pw:\\arcadis-uk-pw.bentley.com:Arcadis-UK-07\Documents\Projects\1MC06-C2\Chetwode%20Ctg\CV\01%20-%20Docs\1MC06-ASC-CV-FRM-CS06_CL10-000030-ACBOS" TargetMode="External"/><Relationship Id="rId5161" Type="http://schemas.openxmlformats.org/officeDocument/2006/relationships/hyperlink" Target="pw:\\arcadis-uk-pw.bentley.com:Arcadis-UK-07\Documents\Projects\1MC07-C3\Boddington%20Ctg\UT\01%20-%20Docs\1MC07-ASC-UT-FRM-CS07_CL14-000003-ACBOS" TargetMode="External"/><Relationship Id="rId867" Type="http://schemas.openxmlformats.org/officeDocument/2006/relationships/hyperlink" Target="pw:\\arcadis-uk-pw.bentley.com:Arcadis-UK-07\Documents\Projects\1MC06-C2\Calvert%20Ctg\HW\01%20-%20Docs\1MC06-ASC-HW-FRM-CS06_CL09-000045-ACBOS" TargetMode="External"/><Relationship Id="rId1497" Type="http://schemas.openxmlformats.org/officeDocument/2006/relationships/hyperlink" Target="pw://arcadis-uk-pw.bentley.com:Arcadis-UK-07/Documents/D%7be3d7ac53-150e-4e89-b4bd-6f55c8fc9f6f%7d" TargetMode="External"/><Relationship Id="rId2548" Type="http://schemas.openxmlformats.org/officeDocument/2006/relationships/hyperlink" Target="pw:\\arcadis-uk-pw.bentley.com:Arcadis-UK-07\Documents\Projects\1MC06-C2\Grendon%20Underwood%20Emb\BR\01%20-%20Docs\1MC06-ASC-BR-FRM-CS05_CL09-000001" TargetMode="External"/><Relationship Id="rId2755" Type="http://schemas.openxmlformats.org/officeDocument/2006/relationships/hyperlink" Target="pw:\\arcadis-uk-pw.bentley.com:Arcadis-UK-07\Documents\Projects\1MC07-C3\Chipping%20Warden%20Green%20Tunnel\HW\01%20-%20Docs\1MC07-ASC-HW-FRM-CS07_CL13-000066-ACBOS" TargetMode="External"/><Relationship Id="rId2962" Type="http://schemas.openxmlformats.org/officeDocument/2006/relationships/hyperlink" Target="mailto:hassan.saab@setec.com" TargetMode="External"/><Relationship Id="rId3806" Type="http://schemas.openxmlformats.org/officeDocument/2006/relationships/hyperlink" Target="pw:\\arcadis-uk-pw.bentley.com:Arcadis-UK-07\Documents\Projects\1MC06-C2\Stoke%20Mandeville%20South%20Emb\IM\01%20-%20Docs\1MC06-CEK-IM-DAT-CS03_CL17-600048" TargetMode="External"/><Relationship Id="rId727" Type="http://schemas.openxmlformats.org/officeDocument/2006/relationships/hyperlink" Target="mailto:ted.cook@arcadis.com" TargetMode="External"/><Relationship Id="rId934" Type="http://schemas.openxmlformats.org/officeDocument/2006/relationships/hyperlink" Target="pw:\\arcadis-uk-pw.bentley.com:Arcadis-UK-07\Documents\Projects\1MC07-C3\Boddington%20Ctg\CV\01%20-%20Docs\1MC07-ASC-CV-FRM-CS07_CL14-000097-ACBOS" TargetMode="External"/><Relationship Id="rId1357" Type="http://schemas.openxmlformats.org/officeDocument/2006/relationships/hyperlink" Target="pw:\\arcadis-uk-pw.bentley.com:Arcadis-UK-07\Documents\Projects\1MC07-C3\Chipping%20Warden%20Green%20Tunnel\UT\01%20-%20Docs\1MC07-ASC-UT-FRM-CS07_CL13-000036-ACBOS" TargetMode="External"/><Relationship Id="rId1564" Type="http://schemas.openxmlformats.org/officeDocument/2006/relationships/hyperlink" Target="pw://arcadis-uk-pw.bentley.com:Arcadis-UK-07/Documents/D%7b91df9f4a-a134-45d6-8bf4-6a81317381dd%7d" TargetMode="External"/><Relationship Id="rId1771" Type="http://schemas.openxmlformats.org/officeDocument/2006/relationships/hyperlink" Target="pw:\\arcadis-uk-pw.bentley.com:Arcadis-UK-07\Documents\Projects\1MC06-C2\Doddershall%20Emb\IM\01%20-%20Docs\1MC06-CEK-IM-DAT-CS05-600009" TargetMode="External"/><Relationship Id="rId2408" Type="http://schemas.openxmlformats.org/officeDocument/2006/relationships/hyperlink" Target="pw:\\arcadis-uk-pw.bentley.com:Arcadis-UK-07\Documents\Projects\1MC06-C2\Doddershall%20Emb\IM\01%20-%20Docs\1MC06-CEK-IM-DAT-CS05-600201" TargetMode="External"/><Relationship Id="rId2615" Type="http://schemas.openxmlformats.org/officeDocument/2006/relationships/hyperlink" Target="https://connect-projectwisewac.bentley.com/pwlink?datasource=Bentley.PW--arcadis-uk-pw.bentley.com~3AArcadis-UK-07&amp;objectId=14be435f-a8e6-4f5a-8a46-00addba3eb17&amp;objectType=doc&amp;workAreaId=7672f74c-6d6c-4972-9396-16dce2e4867c&amp;projectId=e3f7388f-5b16-4382-a7b1-67b8398b51fa&amp;app=pwe" TargetMode="External"/><Relationship Id="rId2822" Type="http://schemas.openxmlformats.org/officeDocument/2006/relationships/hyperlink" Target="https://connect-projectwisewac.bentley.com/pwlink?datasource=Bentley.PW--arcadis-uk-pw.bentley.com~3AArcadis-UK-07&amp;objectId=cf908b26-ec9c-461c-b8d2-f8cd9699ef4c&amp;objectType=doc&amp;workAreaId=7672f74c-6d6c-4972-9396-16dce2e4867c&amp;projectId=e3f7388f-5b16-4382-a7b1-67b8398b51fa&amp;app=pwe" TargetMode="External"/><Relationship Id="rId5021" Type="http://schemas.openxmlformats.org/officeDocument/2006/relationships/hyperlink" Target="pw://arcadis-uk-pw.bentley.com:Arcadis-UK-07/Documents/D%7bf5dd6866-b505-4b4a-991a-68cb6e7b3bbe%7d" TargetMode="External"/><Relationship Id="rId63" Type="http://schemas.openxmlformats.org/officeDocument/2006/relationships/hyperlink" Target="pw:\\arcadis-uk-pw.bentley.com:Arcadis-UK-07\Documents\Projects\1MC06-C2\Godington%20West%20Vdt\IM\01%20-%20Docs\1MC06-CEK-IM-DAT-CS06_CL10-600089" TargetMode="External"/><Relationship Id="rId1217" Type="http://schemas.openxmlformats.org/officeDocument/2006/relationships/hyperlink" Target="pw:\\arcadis-uk-pw.bentley.com:Arcadis-UK-07\Documents\Projects\1MC06-C2\Stoke%20Mandeville%20South%20Emb\IM\01%20-%20Docs\1MC06-CEK-IM-DAT-CS03_CL17-600019" TargetMode="External"/><Relationship Id="rId1424" Type="http://schemas.openxmlformats.org/officeDocument/2006/relationships/hyperlink" Target="pw:\\arcadis-uk-pw.bentley.com:Arcadis-UK-07\Documents\Projects\1MC07-C3\Greatworth%20Green%20Tunnel\UT\01%20-%20Docs\1MC07-ASC-UT-FRM-CS07_CL25-000058-ACBOS" TargetMode="External"/><Relationship Id="rId1631" Type="http://schemas.openxmlformats.org/officeDocument/2006/relationships/hyperlink" Target="pw:\\arcadis-uk-pw.bentley.com:Arcadis-UK-07\Documents\Projects\1MC06-C2\Cowley%20Emb%20Group\IM\01%20-%20Docs\1MC06-CEK-IM-DAT-CS06_CL10-600154" TargetMode="External"/><Relationship Id="rId4787" Type="http://schemas.openxmlformats.org/officeDocument/2006/relationships/hyperlink" Target="pw:\\arcadis-uk-pw.bentley.com:Arcadis-UK-07\Documents\Projects\1MC06-C2\Aylesbury%20North%20Ctg\UT\01%20-%20Docs\1MC06-ASC-UT-FRM-CS04_CL18-000021-ACBOS" TargetMode="External"/><Relationship Id="rId4994" Type="http://schemas.openxmlformats.org/officeDocument/2006/relationships/hyperlink" Target="mailto:maya.bowles@arcadis.com" TargetMode="External"/><Relationship Id="rId3389" Type="http://schemas.openxmlformats.org/officeDocument/2006/relationships/hyperlink" Target="mailto:andreea.tilici@arcadis.com" TargetMode="External"/><Relationship Id="rId3596" Type="http://schemas.openxmlformats.org/officeDocument/2006/relationships/hyperlink" Target="pw:\\arcadis-uk-pw.bentley.com:Arcadis-UK-07\Documents\Projects\1MC07-C3\Ladbroke%20Grove%20Emb\IM\01%20-%20Docs\1MC07-CEK-IM-DAT-CS07_CL24-600046" TargetMode="External"/><Relationship Id="rId4647" Type="http://schemas.openxmlformats.org/officeDocument/2006/relationships/hyperlink" Target="pw://arcadis-uk-pw.bentley.com:Arcadis-UK-07/Documents/D%7b4246b6da-abb0-4e6b-a73c-8d73d670c86d%7d" TargetMode="External"/><Relationship Id="rId2198" Type="http://schemas.openxmlformats.org/officeDocument/2006/relationships/hyperlink" Target="mailto:jeet.mehta@arcadis.com" TargetMode="External"/><Relationship Id="rId3249" Type="http://schemas.openxmlformats.org/officeDocument/2006/relationships/hyperlink" Target="pw:\\arcadis-uk-pw.bentley.com:Arcadis-UK-07\Documents\Projects\1MC06-C2\Small%20Dean%20Vdt\IM\01%20-%20Docs\1MC06-CEK-IM-DAT-CS03_CL06-600060" TargetMode="External"/><Relationship Id="rId3456" Type="http://schemas.openxmlformats.org/officeDocument/2006/relationships/hyperlink" Target="pw://arcadis-uk-pw.bentley.com:Arcadis-UK-07/Documents/D%7b4757a1f5-bcb7-49b3-97bd-bd4049fe2795%7d" TargetMode="External"/><Relationship Id="rId4854" Type="http://schemas.openxmlformats.org/officeDocument/2006/relationships/hyperlink" Target="pw:\\arcadis-uk-pw.bentley.com:Arcadis-UK-07\Documents\Projects\1MC06-C2\Calvert%20Ctg\HW\01%20-%20Docs\1MC06-ASC-HW-FRM-CS06_CL09-000025-ACBOS" TargetMode="External"/><Relationship Id="rId377" Type="http://schemas.openxmlformats.org/officeDocument/2006/relationships/hyperlink" Target="mailto:youssef.miri@setec.com" TargetMode="External"/><Relationship Id="rId584" Type="http://schemas.openxmlformats.org/officeDocument/2006/relationships/hyperlink" Target="pw:\\arcadis-uk-pw.bentley.com:Arcadis-UK-07\Documents\Projects\1MC07-C3\Greatworth%20South%20Ctg\EV\01%20-%20Docs\1MC07-ASC-EV-FRM-CS07_CL12-900005" TargetMode="External"/><Relationship Id="rId2058" Type="http://schemas.openxmlformats.org/officeDocument/2006/relationships/hyperlink" Target="pw://arcadis-uk-pw.bentley.com:Arcadis-UK-07/Documents/D%7b7ebc8baf-c544-4f6c-9d74-a457d9802044%7d" TargetMode="External"/><Relationship Id="rId2265" Type="http://schemas.openxmlformats.org/officeDocument/2006/relationships/hyperlink" Target="pw:\\arcadis-uk-pw.bentley.com:Arcadis-UK-07\Documents\Projects\1MC06-C2\Doddershall%20Emb\IM\01%20-%20Docs\1MC06-CEK-IM-DAT-CS05-600204" TargetMode="External"/><Relationship Id="rId3109" Type="http://schemas.openxmlformats.org/officeDocument/2006/relationships/hyperlink" Target="pw:\\arcadis-uk-pw.bentley.com:Arcadis-UK-07\Documents\Projects\1MC07-C3\Greatworth%20Green%20Tunnel\GT\01%20-%20Docs\1MC07-ASC-GT-FRM-CS07_CL25-000007-ACBOS" TargetMode="External"/><Relationship Id="rId3663" Type="http://schemas.openxmlformats.org/officeDocument/2006/relationships/hyperlink" Target="mailto:gladys.kouekam-nassi@setec.com" TargetMode="External"/><Relationship Id="rId3870" Type="http://schemas.openxmlformats.org/officeDocument/2006/relationships/hyperlink" Target="mailto:thamer.saihi@setec.com" TargetMode="External"/><Relationship Id="rId4507" Type="http://schemas.openxmlformats.org/officeDocument/2006/relationships/hyperlink" Target="pw:\\arcadis-uk-pw.bentley.com:Arcadis-UK-07\Documents\Projects\1MC06-C2\Calvert%20Ctg\IM\01%20-%20Docs\1MC06-CEK-IM-DAT-CS06_CL09-600328" TargetMode="External"/><Relationship Id="rId4714" Type="http://schemas.openxmlformats.org/officeDocument/2006/relationships/hyperlink" Target="pw:\\arcadis-uk-pw.bentley.com:Arcadis-UK-07\Documents\Projects\1MC06-C2\Quainton%20Ctg\EV\01%20-%20Docs\1MC06-CEK-EV-FRM-CS05-600020" TargetMode="External"/><Relationship Id="rId4921" Type="http://schemas.openxmlformats.org/officeDocument/2006/relationships/hyperlink" Target="pw:\\arcadis-uk-pw.bentley.com:Arcadis-UK-07\Documents\Projects\1MC07-C3\Chipping%20Warden%20Green%20Tunnel\UT\01%20-%20Docs\1MC07-ASC-UT-FRM-CS07_CL13-000036-ACBOS" TargetMode="External"/><Relationship Id="rId237" Type="http://schemas.openxmlformats.org/officeDocument/2006/relationships/hyperlink" Target="pw:\\arcadis-uk-pw.bentley.com:Arcadis-UK-07\Documents\Projects\1MC06-C2\Calvert%20Ctg\DR\01%20-%20Docs\1MC06-ASC-DR-FRM-CS06_CL09-000109-ACBOS" TargetMode="External"/><Relationship Id="rId791" Type="http://schemas.openxmlformats.org/officeDocument/2006/relationships/hyperlink" Target="pw://arcadis-uk-pw.bentley.com:Arcadis-UK-07/Documents/Projects/1MC06-C2/Bicester&amp;space;Road&amp;space;Emb/IM/01&amp;space;-&amp;space;Docs/1MC06-CEK-IM-DAT-CS04_CL20-600124" TargetMode="External"/><Relationship Id="rId1074" Type="http://schemas.openxmlformats.org/officeDocument/2006/relationships/hyperlink" Target="pw:\\arcadis-uk-pw.bentley.com:Arcadis-UK-07\Documents\Projects\1MC07-C3\Lower%20Thorpe%20North%20Emb\UT\01%20-%20Docs\1MC07-ASC-UT-FRM-CS07_CL26-000004-ACBOS" TargetMode="External"/><Relationship Id="rId2472" Type="http://schemas.openxmlformats.org/officeDocument/2006/relationships/hyperlink" Target="pw:\\arcadis-uk-pw.bentley.com:Arcadis-UK-07\Documents\Projects\1MC06-C2\Mixbury%20Emb\IM\01%20-%20Docs\1MC06-CEK-IM-DAT-CS06_CL22-600231" TargetMode="External"/><Relationship Id="rId3316" Type="http://schemas.openxmlformats.org/officeDocument/2006/relationships/hyperlink" Target="pw://arcadis-uk-pw.bentley.com:Arcadis-UK-07/Documents/Projects/1MC06-C2/Thame&amp;space;Valley&amp;space;South&amp;space;Emb/IM/01&amp;space;-&amp;space;Docs/1MC06-CEK-IM-DAT-CS04_CL19-600040" TargetMode="External"/><Relationship Id="rId3523" Type="http://schemas.openxmlformats.org/officeDocument/2006/relationships/hyperlink" Target="pw:\\arcadis-uk-pw.bentley.com:Arcadis-UK-07\Documents\Projects\1MC06-C2\Oxford%20Road%20Emb\CV\01%20-%20Docs\1MC06-ASC-CV-FRM-CS04_CL19-000054-ACBOS" TargetMode="External"/><Relationship Id="rId3730" Type="http://schemas.openxmlformats.org/officeDocument/2006/relationships/hyperlink" Target="pw:\\arcadis-uk-pw.bentley.com:Arcadis-UK-07\Documents\Projects\1MC07-C3\Brackley%20South%20Ctg\IM\01%20-%20Docs\1MC07-CEK-IM-DAT-CS07_CL12-600249" TargetMode="External"/><Relationship Id="rId444" Type="http://schemas.openxmlformats.org/officeDocument/2006/relationships/hyperlink" Target="pw:\\arcadis-uk-pw.bentley.com:Arcadis-UK-07\Documents\Projects\1MC07-C3\Greatworth%20South%20Ctg\IM\01%20-%20Docs\1MC07-CEK-IM-DAT-CS07_CL12-600131" TargetMode="External"/><Relationship Id="rId651" Type="http://schemas.openxmlformats.org/officeDocument/2006/relationships/hyperlink" Target="mailto:Conor.Egan@wsp.com" TargetMode="External"/><Relationship Id="rId1281" Type="http://schemas.openxmlformats.org/officeDocument/2006/relationships/hyperlink" Target="pw:\\arcadis-uk-pw.bentley.com:Arcadis-UK-07\Documents\Projects\1MC07-C3\Aston%20le%20Walls%20Emb\IM\01%20-%20Docs\1MC07-CEK-IM-DAT-CS07_CL14-600012" TargetMode="External"/><Relationship Id="rId2125" Type="http://schemas.openxmlformats.org/officeDocument/2006/relationships/hyperlink" Target="pw:\\arcadis-uk-pw.bentley.com:Arcadis-UK-07\Documents\Projects\1MC06-C2\Calvert%20Ctg\EV\01%20-%20Docs\1MC06-ASC-EV-FRM-CS06_CL09-900012" TargetMode="External"/><Relationship Id="rId2332" Type="http://schemas.openxmlformats.org/officeDocument/2006/relationships/hyperlink" Target="pw:\\arcadis-uk-pw.bentley.com:Arcadis-UK-07\Documents\Projects\1MC06-C2\Putlowes%20Ctg\IM\01%20-%20Docs\1MC06-CEK-IM-DAT-CS04_CL20-600023" TargetMode="External"/><Relationship Id="rId304" Type="http://schemas.openxmlformats.org/officeDocument/2006/relationships/hyperlink" Target="pw://arcadis-uk-pw.bentley.com:Arcadis-UK-07/Documents/D%7b866470d3-e793-4500-8d7b-c54b2c0a0c80%7d" TargetMode="External"/><Relationship Id="rId511" Type="http://schemas.openxmlformats.org/officeDocument/2006/relationships/hyperlink" Target="pw:\\arcadis-uk-pw.bentley.com:Arcadis-UK-07\Documents\Projects\1MC06-C2\Wendover%20Green%20Tunnel\IM\01%20-%20Docs\1MC06-CEK-IM-DAT-CS03_CL06-600072" TargetMode="External"/><Relationship Id="rId1141" Type="http://schemas.openxmlformats.org/officeDocument/2006/relationships/hyperlink" Target="mailto:mtce@cowi.com" TargetMode="External"/><Relationship Id="rId4297" Type="http://schemas.openxmlformats.org/officeDocument/2006/relationships/hyperlink" Target="pw://arcadis-uk-pw.bentley.com:Arcadis-UK-07/Documents/D%7bae815622-8368-48f9-b1f4-59b9118c3cfb%7d" TargetMode="External"/><Relationship Id="rId5348" Type="http://schemas.openxmlformats.org/officeDocument/2006/relationships/hyperlink" Target="mailto:mallikarjun.shabad@arcadis.com" TargetMode="External"/><Relationship Id="rId1001" Type="http://schemas.openxmlformats.org/officeDocument/2006/relationships/hyperlink" Target="pw:\\arcadis-uk-pw.bentley.com:Arcadis-UK-07\Documents\Projects\1MC06-C2\Stoke%20Mandeville%20South%20Emb\HW\01%20-%20Docs\1MC06-ASC-HW-FRM-CS03_CL17-000025-ACBOS" TargetMode="External"/><Relationship Id="rId4157" Type="http://schemas.openxmlformats.org/officeDocument/2006/relationships/hyperlink" Target="pw:\\arcadis-uk-pw.bentley.com:Arcadis-UK-07\Documents\Projects\1MC06-C2\Barton%20to%20Mixbury%20Ctg\CV\01%20-%20Docs\1MC06-ASC-CV-FRM-CS06_CL21-900004" TargetMode="External"/><Relationship Id="rId4364" Type="http://schemas.openxmlformats.org/officeDocument/2006/relationships/hyperlink" Target="pw://arcadis-uk-pw.bentley.com:Arcadis-UK-07/Documents/D%7ba6442b37-834f-429e-aea2-57ca50871935%7d" TargetMode="External"/><Relationship Id="rId4571" Type="http://schemas.openxmlformats.org/officeDocument/2006/relationships/hyperlink" Target="pw://arcadis-uk-pw.bentley.com:Arcadis-UK-07/Documents/D%7b0ca56b96-5bc9-4aea-9c84-d3754a652365%7d" TargetMode="External"/><Relationship Id="rId5208" Type="http://schemas.openxmlformats.org/officeDocument/2006/relationships/hyperlink" Target="pw:\\arcadis-uk-pw.bentley.com:Arcadis-UK-07\Documents\Projects\1MC06-C2\Barton%20to%20Mixbury%20Ctg\EV\01%20-%20Docs\1MC06-ASC-EV-FRM-CS06_CL21-900002" TargetMode="External"/><Relationship Id="rId1958" Type="http://schemas.openxmlformats.org/officeDocument/2006/relationships/hyperlink" Target="pw:\\arcadis-uk-pw.bentley.com:Arcadis-UK-07\Documents\Projects\1MC07-C3\Ladbroke%20Ctg\HW\01%20-%20Docs\1MC07-ASC-HW-FRM-CS07_CL24-000029-ACBOS" TargetMode="External"/><Relationship Id="rId3173" Type="http://schemas.openxmlformats.org/officeDocument/2006/relationships/hyperlink" Target="pw:\\arcadis-uk-pw.bentley.com:Arcadis-UK-07\Documents\Projects\1MC07-C3\Chipping%20Warden%20Green%20Tunnel\DR\01%20-%20Docs\1MC07-ASC-DR-FRM-CS07_CL26-000062-ACBOS" TargetMode="External"/><Relationship Id="rId3380" Type="http://schemas.openxmlformats.org/officeDocument/2006/relationships/hyperlink" Target="pw:\\arcadis-uk-pw.bentley.com:Arcadis-UK-07\Documents\Projects\1MC06-C2\Stoke%20Mandeville%20South%20Emb\IM\01%20-%20Docs\1MC06-CEK-IM-DAT-CS03_CL17-600105" TargetMode="External"/><Relationship Id="rId4017" Type="http://schemas.openxmlformats.org/officeDocument/2006/relationships/hyperlink" Target="pw:\\arcadis-uk-pw.bentley.com:Arcadis-UK-07\Documents\Projects\1MC06-C2\Godington%20East%20Emb\EV\01%20-%20Docs\1MC06-ASC-EV-FRM-CS06_CL10-900025" TargetMode="External"/><Relationship Id="rId4224" Type="http://schemas.openxmlformats.org/officeDocument/2006/relationships/hyperlink" Target="mailto:guillaume.hervoches@setec.com" TargetMode="External"/><Relationship Id="rId4431" Type="http://schemas.openxmlformats.org/officeDocument/2006/relationships/hyperlink" Target="mailto:craig.cooper@arcadis.com" TargetMode="External"/><Relationship Id="rId1818" Type="http://schemas.openxmlformats.org/officeDocument/2006/relationships/hyperlink" Target="pw:\\arcadis-uk-pw.bentley.com:Arcadis-UK-07\Documents\Projects\1MC07-C3\Boddington%20Ctg\HW\01%20-%20Docs\1MC07-ASC-HW-FRM-CS07_CL14-000035-ACBOS" TargetMode="External"/><Relationship Id="rId3033" Type="http://schemas.openxmlformats.org/officeDocument/2006/relationships/hyperlink" Target="pw://arcadis-uk-pw.bentley.com:Arcadis-UK-07/Documents/D%7bcd5806eb-e214-46ef-892e-715faf6b3e6a%7d" TargetMode="External"/><Relationship Id="rId3240" Type="http://schemas.openxmlformats.org/officeDocument/2006/relationships/hyperlink" Target="mailto:ebrahim.jeewa@arcadis.com" TargetMode="External"/><Relationship Id="rId161" Type="http://schemas.openxmlformats.org/officeDocument/2006/relationships/hyperlink" Target="pw:\\arcadis-uk-pw.bentley.com:Arcadis-UK-07\Documents\Projects\1MC06-C2\Calvert%20Ctg\IM\01%20-%20Docs\1MC06-CEK-IM-DAT-CS06_CL09-600261" TargetMode="External"/><Relationship Id="rId2799" Type="http://schemas.openxmlformats.org/officeDocument/2006/relationships/hyperlink" Target="pw:\\arcadis-uk-pw.bentley.com:Arcadis-UK-07\Documents\Projects\1MC06-C2\Chetwode%20Ctg\IM\01%20-%20Docs\1MC06-CEK-IM-DAT-CS06_CL10-600230" TargetMode="External"/><Relationship Id="rId3100" Type="http://schemas.openxmlformats.org/officeDocument/2006/relationships/hyperlink" Target="mailto:Joel.Martin@arcadis.com" TargetMode="External"/><Relationship Id="rId978" Type="http://schemas.openxmlformats.org/officeDocument/2006/relationships/hyperlink" Target="pw:\\arcadis-uk-pw.bentley.com:Arcadis-UK-07\Documents\Projects\1MC07-C3\Boddington%20Ctg\IM\01%20-%20Docs\1MC07-CEK-IM-DAT-CS07_CL14-600172" TargetMode="External"/><Relationship Id="rId2659" Type="http://schemas.openxmlformats.org/officeDocument/2006/relationships/hyperlink" Target="pw:\\arcadis-uk-pw.bentley.com:Arcadis-UK-07\Documents\Projects\1MC06-C2\Barton%20Hartshorn%20Emb\IM\01%20-%20Docs\1MC06-CEK-IM-DAT-CS06_CL21-600087" TargetMode="External"/><Relationship Id="rId2866" Type="http://schemas.openxmlformats.org/officeDocument/2006/relationships/hyperlink" Target="pw://arcadis-uk-pw.bentley.com:Arcadis-UK-07/Documents/D%7b2d730095-2805-4e19-b86e-a7652770078c%7d" TargetMode="External"/><Relationship Id="rId3917" Type="http://schemas.openxmlformats.org/officeDocument/2006/relationships/hyperlink" Target="pw:\\arcadis-uk-pw.bentley.com:Arcadis-UK-07\Documents\Projects\1MC06-C2\Grendon%20Underwood%20Emb\EL\01%20-%20Docs\1MC06-CEK-EL-FRM-CS05-000003" TargetMode="External"/><Relationship Id="rId5065" Type="http://schemas.openxmlformats.org/officeDocument/2006/relationships/hyperlink" Target="pw:\\arcadis-uk-pw.bentley.com:Arcadis-UK-07\Documents\Projects\1MC06-C2\Waddesdon%20South%20Ctg\IM\01%20-%20Docs\1MC06-CEK-IM-DAT-CS04_CL20-600155" TargetMode="External"/><Relationship Id="rId5272" Type="http://schemas.openxmlformats.org/officeDocument/2006/relationships/hyperlink" Target="pw:\\arcadis-uk-pw.bentley.com:Arcadis-UK-07\Documents\Projects\1MC06-C2\Quainton%20South%20Emb\IM\01%20-%20Docs\1MC06-CEK-IM-DAT-CS04_CL20-600082" TargetMode="External"/><Relationship Id="rId838" Type="http://schemas.openxmlformats.org/officeDocument/2006/relationships/hyperlink" Target="mailto:SouravKumar.Chatterjee@arcadis.com" TargetMode="External"/><Relationship Id="rId1468" Type="http://schemas.openxmlformats.org/officeDocument/2006/relationships/hyperlink" Target="pw://arcadis-uk-pw.bentley.com:Arcadis-UK-07/Documents/D%7b6352265a-08b7-4e1c-aee8-7a198e5e7c02%7d" TargetMode="External"/><Relationship Id="rId1675" Type="http://schemas.openxmlformats.org/officeDocument/2006/relationships/hyperlink" Target="pw:\\arcadis-uk-pw.bentley.com:Arcadis-UK-07\Documents\Projects\1MC06-C2\Calvert%20Ctg\UT\01%20-%20Docs\1MC06-ASC-UT-FRM-CS06_CL09-000031-ACBOS" TargetMode="External"/><Relationship Id="rId1882" Type="http://schemas.openxmlformats.org/officeDocument/2006/relationships/hyperlink" Target="mailto:vijayakrishna.lade@arcadis.com" TargetMode="External"/><Relationship Id="rId2519" Type="http://schemas.openxmlformats.org/officeDocument/2006/relationships/hyperlink" Target="pw://arcadis-uk-pw.bentley.com:Arcadis-UK-07/Documents/D%7b0ef19c25-dfe5-4e7b-88af-def2b71034ea%7d" TargetMode="External"/><Relationship Id="rId2726" Type="http://schemas.openxmlformats.org/officeDocument/2006/relationships/hyperlink" Target="mailto:philip.clarke@arcadis.com" TargetMode="External"/><Relationship Id="rId4081" Type="http://schemas.openxmlformats.org/officeDocument/2006/relationships/hyperlink" Target="pw:\\arcadis-uk-pw.bentley.com:Arcadis-UK-07\Documents\Projects\1MC07-C3\Greatworth%20North%20Emb\IM\01%20-%20Docs\1MC07-CEK-IM-DAT-CS07_CL12-600034" TargetMode="External"/><Relationship Id="rId5132" Type="http://schemas.openxmlformats.org/officeDocument/2006/relationships/hyperlink" Target="mailto:shashank.bs@arcadis.com" TargetMode="External"/><Relationship Id="rId1328" Type="http://schemas.openxmlformats.org/officeDocument/2006/relationships/hyperlink" Target="pw://arcadis-uk-pw.bentley.com:Arcadis-UK-07/Documents/Projects/1MC06-C2/Calvert&amp;space;Ctg/HW/01&amp;space;-&amp;space;Docs/1MC06-ASC-HW-FRM-CS06_CL09-000025-ACBOS" TargetMode="External"/><Relationship Id="rId1535" Type="http://schemas.openxmlformats.org/officeDocument/2006/relationships/hyperlink" Target="pw://arcadis-uk-pw.bentley.com:Arcadis-UK-07/Documents/D%7b4a5687f8-c467-4063-a278-2dc1dc9d7dd7%7d" TargetMode="External"/><Relationship Id="rId2933" Type="http://schemas.openxmlformats.org/officeDocument/2006/relationships/hyperlink" Target="pw://arcadis-uk-pw.bentley.com:Arcadis-UK-07/Documents/D%7b4fb75e1c-290a-4595-b7c1-0464f8f0b4c6%7d" TargetMode="External"/><Relationship Id="rId905" Type="http://schemas.openxmlformats.org/officeDocument/2006/relationships/hyperlink" Target="mailto:bhargavi.saranga@arcadis.com" TargetMode="External"/><Relationship Id="rId1742" Type="http://schemas.openxmlformats.org/officeDocument/2006/relationships/hyperlink" Target="pw:\\arcadis-uk-pw.bentley.com:Arcadis-UK-07\Documents\Projects\1MC06-C2\Waddesdon%20South%20Ctg\CV\01%20-%20Docs\1MC06-ASC-CV-FRM-CS04_CL20-000031-ACBOS" TargetMode="External"/><Relationship Id="rId4898" Type="http://schemas.openxmlformats.org/officeDocument/2006/relationships/hyperlink" Target="pw://arcadis-uk-pw.bentley.com:Arcadis-UK-07/Documents/D%7bf2d11cbb-1363-4b90-8311-e656d99cd4b7%7d" TargetMode="External"/><Relationship Id="rId34" Type="http://schemas.openxmlformats.org/officeDocument/2006/relationships/hyperlink" Target="pw:\\arcadis-uk-pw.bentley.com:Arcadis-UK-07\Documents\Projects\1MC07-C3\Lower%20Thorpe%20Viaduct\CV\01%20-%20Docs\1MC07-ASC-CV-FRM-CS07_CL26-000069-ACBOS" TargetMode="External"/><Relationship Id="rId1602" Type="http://schemas.openxmlformats.org/officeDocument/2006/relationships/hyperlink" Target="pw:\\arcadis-uk-pw.bentley.com:Arcadis-UK-07\Documents\Projects\1MC06-C2\Waddesdon%20Emb\IM\01%20-%20Docs\1MC06-CEK-IM-DAT-CS04_CL20-600113" TargetMode="External"/><Relationship Id="rId4758" Type="http://schemas.openxmlformats.org/officeDocument/2006/relationships/hyperlink" Target="pw:\\arcadis-uk-pw.bentley.com:Arcadis-UK-07\Documents\Projects\1MC06-C2\Cowley%20Emb%20Group\IM\01%20-%20Docs\1MC06-CEK-IM-DAT-CS06_CL10-600047" TargetMode="External"/><Relationship Id="rId4965" Type="http://schemas.openxmlformats.org/officeDocument/2006/relationships/hyperlink" Target="pw://arcadis-uk-pw.bentley.com:Arcadis-UK-07/Documents/Projects/1MC06-C2/Waddesdon&amp;space;South&amp;space;Ctg/UT/01&amp;space;-&amp;space;Docs/1MC06-ASC-UT-FRM-CS04_CL20-000017-ACBOS" TargetMode="External"/><Relationship Id="rId3567" Type="http://schemas.openxmlformats.org/officeDocument/2006/relationships/hyperlink" Target="pw:\\arcadis-uk-pw.bentley.com:Arcadis-UK-07\Documents\Projects\1MC07-C3\Chipping%20Warden%20Green%20Tunnel\TN\01%20-%20Docs\1MC07-ASC-TN-PLN-CS07_CL13-000014-ACBOS" TargetMode="External"/><Relationship Id="rId3774" Type="http://schemas.openxmlformats.org/officeDocument/2006/relationships/hyperlink" Target="pw://arcadis-uk-pw.bentley.com:Arcadis-UK-07/Documents/Projects/1MC06-C2/South&amp;space;Heath&amp;space;Ctg/BR/01&amp;space;-&amp;space;Docs/1MC06-CEK-BR-FRM-CS03_CL05-000037" TargetMode="External"/><Relationship Id="rId3981" Type="http://schemas.openxmlformats.org/officeDocument/2006/relationships/hyperlink" Target="pw:\\arcadis-uk-pw.bentley.com:Arcadis-UK-07\Documents\Projects\1MC06-C2\Barton%20Hartshorn%20Emb\IM\01%20-%20Docs\1MC06-CEK-IM-DAT-CS06_CL21-600055" TargetMode="External"/><Relationship Id="rId4618" Type="http://schemas.openxmlformats.org/officeDocument/2006/relationships/hyperlink" Target="pw:\\arcadis-uk-pw.bentley.com:Arcadis-UK-07\Documents\Projects\1MC06-C2\Aylesbury%20North%20Ctg\IM\01%20-%20Docs\1MC06-CEK-IM-DAT-CS04_CL18-600094" TargetMode="External"/><Relationship Id="rId4825" Type="http://schemas.openxmlformats.org/officeDocument/2006/relationships/hyperlink" Target="pw:\\arcadis-uk-pw.bentley.com:Arcadis-UK-07\Documents\Projects\1MC06-C2\Turweston%20Ctg\IM\01%20-%20Docs\1MC06-CEK-IM-DAT-CS06_CL22-600171" TargetMode="External"/><Relationship Id="rId488" Type="http://schemas.openxmlformats.org/officeDocument/2006/relationships/hyperlink" Target="pw://arcadis-uk-pw.bentley.com:Arcadis-UK-07/Documents/D%7b07dcf690-2588-49dd-bb8f-42777b22361e%7d" TargetMode="External"/><Relationship Id="rId695" Type="http://schemas.openxmlformats.org/officeDocument/2006/relationships/hyperlink" Target="pw:\\arcadis-uk-pw.bentley.com:Arcadis-UK-07\Documents\Projects\1MC07-C3\Upper%20Radbourne%20Emb\IM\01%20-%20Docs\1MC07-CEK-IM-DAT-CS07_CL23-600086" TargetMode="External"/><Relationship Id="rId2169" Type="http://schemas.openxmlformats.org/officeDocument/2006/relationships/hyperlink" Target="pw:\\arcadis-uk-pw.bentley.com:Arcadis-UK-07\Documents\Projects\1MC06-C2\Calvert%20Ctg\IM\01%20-%20Docs\1MC06-CEK-IM-DAT-CS06_CL09-600283" TargetMode="External"/><Relationship Id="rId2376" Type="http://schemas.openxmlformats.org/officeDocument/2006/relationships/hyperlink" Target="pw:\\arcadis-uk-pw.bentley.com:Arcadis-UK-07\Documents\Projects\1MC06-C2\Calvert%20Ctg\EV\01%20-%20Docs\1MC06-ASC-EV-FRM-CS06_CL09-900020" TargetMode="External"/><Relationship Id="rId2583" Type="http://schemas.openxmlformats.org/officeDocument/2006/relationships/hyperlink" Target="mailto:Jan.Cordero@arcadis.com" TargetMode="External"/><Relationship Id="rId2790" Type="http://schemas.openxmlformats.org/officeDocument/2006/relationships/hyperlink" Target="pw:\\arcadis-uk-pw.bentley.com:Arcadis-UK-07\Documents\Projects\1MC07-C3\Brackley%20Emb\BR\01%20-%20Docs\1MC07-ASC-BR-FRM-CS07_CL12-900003" TargetMode="External"/><Relationship Id="rId3427" Type="http://schemas.openxmlformats.org/officeDocument/2006/relationships/hyperlink" Target="pw://arcadis-uk-pw.bentley.com:Arcadis-UK-07/Documents/D%7b555364a7-342e-4016-abfa-d05f9a3d20ea%7d" TargetMode="External"/><Relationship Id="rId3634" Type="http://schemas.openxmlformats.org/officeDocument/2006/relationships/hyperlink" Target="pw:\\arcadis-uk-pw.bentley.com:Arcadis-UK-07\Documents\Projects\1MC07-C3\Chipping%20Warden%20Green%20Tunnel\IM\01%20-%20Docs\1MC07-CEK-IM-DAT-CS07_CL13-600009" TargetMode="External"/><Relationship Id="rId3841" Type="http://schemas.openxmlformats.org/officeDocument/2006/relationships/hyperlink" Target="mailto:guillaume.hervoches@setec.com" TargetMode="External"/><Relationship Id="rId348" Type="http://schemas.openxmlformats.org/officeDocument/2006/relationships/hyperlink" Target="pw:\\arcadis-uk-pw.bentley.com:Arcadis-UK-07\Documents\Projects\1MC06-C2\Calvert%20Ctg\IM\01%20-%20Docs\1MC06-CEK-IM-DAT-CS06_CL09-600263" TargetMode="External"/><Relationship Id="rId555" Type="http://schemas.openxmlformats.org/officeDocument/2006/relationships/hyperlink" Target="pw:\\arcadis-uk-pw.bentley.com:Arcadis-UK-07\Documents\Projects\1MC07-C3\Oxford%20Canal%20South%20Emb\EV\01%20-%20Docs\1MC07-ASC-EV-FRM-CS07_CL23-000005-ACBOS" TargetMode="External"/><Relationship Id="rId762" Type="http://schemas.openxmlformats.org/officeDocument/2006/relationships/hyperlink" Target="pw:\\arcadis-uk-pw.bentley.com:Arcadis-UK-07\Documents\Projects\1MC07-C3\Greatworth%20South%20Ctg\CV\01%20-%20Docs\1MC07-ASC-CV-FRM-CS07_CL12-000052-ACBOS" TargetMode="External"/><Relationship Id="rId1185" Type="http://schemas.openxmlformats.org/officeDocument/2006/relationships/hyperlink" Target="mailto:veerabhadraswamy.sp@arcadis.com" TargetMode="External"/><Relationship Id="rId1392" Type="http://schemas.openxmlformats.org/officeDocument/2006/relationships/hyperlink" Target="pw:\\arcadis-uk-pw.bentley.com:Arcadis-UK-07\Documents\Projects\1MC07-C3\Lower%20Boddington%20Emb\IM\01%20-%20Docs\1MC07-CEK-IM-DAT-CS07_CL14-600079" TargetMode="External"/><Relationship Id="rId2029" Type="http://schemas.openxmlformats.org/officeDocument/2006/relationships/hyperlink" Target="mailto:agcy@cowi.com" TargetMode="External"/><Relationship Id="rId2236" Type="http://schemas.openxmlformats.org/officeDocument/2006/relationships/hyperlink" Target="pw:\\arcadis-uk-pw.bentley.com:Arcadis-UK-07\Documents\Projects\1MC06-C2\Westbury%20Emb\EV\01%20-%20Docs\1MC06-ASC-EV-FRM-CS06_CL22-900014" TargetMode="External"/><Relationship Id="rId2443" Type="http://schemas.openxmlformats.org/officeDocument/2006/relationships/hyperlink" Target="mailto:sithrubi.t@arcadis.com" TargetMode="External"/><Relationship Id="rId2650" Type="http://schemas.openxmlformats.org/officeDocument/2006/relationships/hyperlink" Target="pw:\\arcadis-uk-pw.bentley.com:Arcadis-UK-07\Documents\Projects\1MC06-C2\Stoke%20Mandeville%20South%20Emb\IM\01%20-%20Docs\1MC06-CEK-IM-DAT-CS03_CL17-600133" TargetMode="External"/><Relationship Id="rId3701" Type="http://schemas.openxmlformats.org/officeDocument/2006/relationships/hyperlink" Target="pw:\\arcadis-uk-pw.bentley.com:Arcadis-UK-07\Documents\Projects\1MC07-C3\Brackley%20South%20Ctg\EV\01%20-%20Docs\1MC07-ASC-EV-FRM-CS07_CL12-900060" TargetMode="External"/><Relationship Id="rId208" Type="http://schemas.openxmlformats.org/officeDocument/2006/relationships/hyperlink" Target="pw:\\arcadis-uk-pw.bentley.com:Arcadis-UK-07\Documents\Projects\1MC07-C3\Oxford%20Canal%20North%20Emb\CV\01%20-%20Docs\1MC07-ASC-CV-FRM-CS07_CL23-000017-ACBOS" TargetMode="External"/><Relationship Id="rId415" Type="http://schemas.openxmlformats.org/officeDocument/2006/relationships/hyperlink" Target="pw:\\arcadis-uk-pw.bentley.com:Arcadis-UK-07\Documents\Projects\1MC06-C2\Quainton%20South%20Emb\IM\01%20-%20Docs\1MC06-CEK-IM-DAT-CS04_CL20-600108" TargetMode="External"/><Relationship Id="rId622" Type="http://schemas.openxmlformats.org/officeDocument/2006/relationships/hyperlink" Target="pw://arcadis-uk-pw.bentley.com:Arcadis-UK-07/Documents/D%7b6243c5ea-450c-4af8-8f89-de588c8baa5a%7d" TargetMode="External"/><Relationship Id="rId1045" Type="http://schemas.openxmlformats.org/officeDocument/2006/relationships/hyperlink" Target="pw://arcadis-uk-pw.bentley.com:Arcadis-UK-07/Documents/Projects/1MC07-C3/Boddington&amp;space;Ctg/IM/01&amp;space;-&amp;space;Docs/1MC07-CEK-IM-DAT-CS07_CL14-600185" TargetMode="External"/><Relationship Id="rId1252" Type="http://schemas.openxmlformats.org/officeDocument/2006/relationships/hyperlink" Target="mailto:mtce@cowi.com" TargetMode="External"/><Relationship Id="rId2303" Type="http://schemas.openxmlformats.org/officeDocument/2006/relationships/hyperlink" Target="pw://arcadis-uk-pw.bentley.com:Arcadis-UK-07/Documents/D%7bc4f76969-ddc9-4091-840c-6704c625127c%7d" TargetMode="External"/><Relationship Id="rId2510" Type="http://schemas.openxmlformats.org/officeDocument/2006/relationships/hyperlink" Target="pw:\\arcadis-uk-pw.bentley.com:Arcadis-UK-07\Documents\Projects\1MC07-C3\Southam%20Ctg\IM\01%20-%20Docs\1MC07-CEK-IM-DAT-CS07_CL24-600014" TargetMode="External"/><Relationship Id="rId1112" Type="http://schemas.openxmlformats.org/officeDocument/2006/relationships/hyperlink" Target="mailto:barbara.marquesgomes@setec.com" TargetMode="External"/><Relationship Id="rId4268" Type="http://schemas.openxmlformats.org/officeDocument/2006/relationships/hyperlink" Target="pw://arcadis-uk-pw.bentley.com:Arcadis-UK-07/Documents/D%7b259378d0-6a4d-496c-8966-9705c470f015%7d" TargetMode="External"/><Relationship Id="rId4475" Type="http://schemas.openxmlformats.org/officeDocument/2006/relationships/hyperlink" Target="pw:\\arcadis-uk-pw.bentley.com:Arcadis-UK-07\Documents\Projects\1MC07-C3\Chipping%20Warden%20Green%20Tunnel\IM\01%20-%20Docs\1MC07-CEK-IM-DAT-CS07_CL26-600021" TargetMode="External"/><Relationship Id="rId5319" Type="http://schemas.openxmlformats.org/officeDocument/2006/relationships/hyperlink" Target="mailto:zakaria.khabouze@setec.com" TargetMode="External"/><Relationship Id="rId3077" Type="http://schemas.openxmlformats.org/officeDocument/2006/relationships/hyperlink" Target="pw:\\arcadis-uk-pw.bentley.com:Arcadis-UK-07\Documents\Projects\1MC06-C2\Stoke%20Mandeville%20South%20Emb\IM\01%20-%20Docs\1MC06-CEK-IM-DAT-CS03_CL17-600034" TargetMode="External"/><Relationship Id="rId3284" Type="http://schemas.openxmlformats.org/officeDocument/2006/relationships/hyperlink" Target="mailto:trno@cowi.com" TargetMode="External"/><Relationship Id="rId4128" Type="http://schemas.openxmlformats.org/officeDocument/2006/relationships/hyperlink" Target="pw:\\arcadis-uk-pw.bentley.com:Arcadis-UK-07\Documents\Projects\1MC06-C2\Grendon%20Underwood%20Emb\UT\01%20-%20Docs\1MC06-ASC-UT-FRM-CS05-000036-ACBOS" TargetMode="External"/><Relationship Id="rId4682" Type="http://schemas.openxmlformats.org/officeDocument/2006/relationships/hyperlink" Target="pw:\\arcadis-uk-pw.bentley.com:Arcadis-UK-07\Documents\Projects\1MC06-C2\Whaddon%20Hill%20Ctg\CV\01%20-%20Docs\1MC06-ASC-CV-FRM-CS04_CL19-000018-ACBOS" TargetMode="External"/><Relationship Id="rId1929" Type="http://schemas.openxmlformats.org/officeDocument/2006/relationships/hyperlink" Target="pw:\\arcadis-uk-pw.bentley.com:Arcadis-UK-07\Documents\Projects\1MC06-C2\Bicester%20Road%20Emb\IM\01%20-%20Docs\1MC06-CEK-IM-DAT-CS04_CL20-600123" TargetMode="External"/><Relationship Id="rId2093" Type="http://schemas.openxmlformats.org/officeDocument/2006/relationships/hyperlink" Target="mailto:eloise.mainstone@arcadis.com" TargetMode="External"/><Relationship Id="rId3491" Type="http://schemas.openxmlformats.org/officeDocument/2006/relationships/hyperlink" Target="pw:\\arcadis-uk-pw.bentley.com:Arcadis-UK-07\Documents\Projects\1MC06-C2\Stoke%20Mandeville%20South%20Emb\IM\01%20-%20Docs\1MC06-CEK-IM-DAT-CS03_CL17-600048" TargetMode="External"/><Relationship Id="rId4335" Type="http://schemas.openxmlformats.org/officeDocument/2006/relationships/hyperlink" Target="pw:\\arcadis-uk-pw.bentley.com:Arcadis-UK-07\Documents\Projects\1MC06-C2\Aylesbury%20South%20Ctg\CV\01%20-%20Docs\1MC06-ASC-CV-FRM-CS04_CL18-000094-ACBOS" TargetMode="External"/><Relationship Id="rId4542" Type="http://schemas.openxmlformats.org/officeDocument/2006/relationships/hyperlink" Target="pw://arcadis-uk-pw.bentley.com:Arcadis-UK-07/Documents/D%7b52b6c009-1070-4fda-8f3a-c955ec4074d1%7d" TargetMode="External"/><Relationship Id="rId3144" Type="http://schemas.openxmlformats.org/officeDocument/2006/relationships/hyperlink" Target="pw:\\arcadis-uk-pw.bentley.com:Arcadis-UK-07\Documents\Projects\1MC07-C3\Greatworth%20North%20Ctg\IM\01%20-%20Docs\1MC07-CEK-IM-DAT-CS07_CL12-600301" TargetMode="External"/><Relationship Id="rId3351" Type="http://schemas.openxmlformats.org/officeDocument/2006/relationships/hyperlink" Target="https://pwlink.bentley.com/link?ds=arcadis-uk-pw.bentley.com~3AArcadis-UK-07&amp;doc=11ed21c0e806451b89419659ed1b908e&amp;wa=7672f74c6d6c4972939616dce2e4867c&amp;p=e3f7388f5b164382a7b167b8398b51fa&amp;app=pwe" TargetMode="External"/><Relationship Id="rId4402" Type="http://schemas.openxmlformats.org/officeDocument/2006/relationships/hyperlink" Target="pw://arcadis-uk-pw.bentley.com:Arcadis-UK-07/Documents/D%7bc19625b3-a206-490d-96a4-e41fd6d1a75a%7d" TargetMode="External"/><Relationship Id="rId272" Type="http://schemas.openxmlformats.org/officeDocument/2006/relationships/hyperlink" Target="mailto:crht@cowi.com" TargetMode="External"/><Relationship Id="rId2160" Type="http://schemas.openxmlformats.org/officeDocument/2006/relationships/hyperlink" Target="pw:\\arcadis-uk-pw.bentley.com:Arcadis-UK-07\Documents\Projects\1MC06-C2\Calvert%20Ctg\IM\01%20-%20Docs\1MC06-CEK-IM-DAT-CS06_CL09-600292" TargetMode="External"/><Relationship Id="rId3004" Type="http://schemas.openxmlformats.org/officeDocument/2006/relationships/hyperlink" Target="pw://arcadis-uk-pw.bentley.com:Arcadis-UK-07/Documents/D%7bf1194ca1-ce1a-42c9-89c4-66bebbe0382c%7d" TargetMode="External"/><Relationship Id="rId3211" Type="http://schemas.openxmlformats.org/officeDocument/2006/relationships/hyperlink" Target="pw:\\arcadis-uk-pw.bentley.com:Arcadis-UK-07\Documents\Projects\1MC06-C2\Calvert%20Ctg\IM\01%20-%20Docs\1MC06-CEK-IM-DAT-CS06_CL09-600346" TargetMode="External"/><Relationship Id="rId132" Type="http://schemas.openxmlformats.org/officeDocument/2006/relationships/hyperlink" Target="pw:\\arcadis-uk-pw.bentley.com:Arcadis-UK-07\Documents\Projects\1MC06-C2\Twyford%20Emb\IM\01%20-%20Docs\1MC06-CEK-IM-DAT-CS06_CL10-600040" TargetMode="External"/><Relationship Id="rId2020" Type="http://schemas.openxmlformats.org/officeDocument/2006/relationships/hyperlink" Target="pw://arcadis-uk-pw.bentley.com:Arcadis-UK-07/Documents/D%7bb61d1678-662b-460d-b5de-fe177caed982%7d" TargetMode="External"/><Relationship Id="rId5176" Type="http://schemas.openxmlformats.org/officeDocument/2006/relationships/hyperlink" Target="pw:\\arcadis-uk-pw.bentley.com:Arcadis-UK-07\Documents\Projects\1MC06-C2\Woodlands%20Ctg\IM\01%20-%20Docs\1MC06-CEK-IM-DAT-CS05-600104" TargetMode="External"/><Relationship Id="rId1579" Type="http://schemas.openxmlformats.org/officeDocument/2006/relationships/hyperlink" Target="pw://arcadis-uk-pw.bentley.com:Arcadis-UK-07/Documents/D%7b6710a5d5-d39b-4b1d-9052-1863cae2ef7a%7d" TargetMode="External"/><Relationship Id="rId2977" Type="http://schemas.openxmlformats.org/officeDocument/2006/relationships/hyperlink" Target="pw:\\arcadis-uk-pw.bentley.com:Arcadis-UK-07\Documents\Projects\1MC06-C2\Quainton%20South%20Emb\IM\01%20-%20Docs\1MC06-CEK-IM-DAT-CS05-600093" TargetMode="External"/><Relationship Id="rId4192" Type="http://schemas.openxmlformats.org/officeDocument/2006/relationships/hyperlink" Target="pw:\\arcadis-uk-pw.bentley.com:Arcadis-UK-07\Documents\Projects\1MC06-C2\Turweston%20Ctg\IM\01%20-%20Docs\1MC06-CEK-IM-DAT-CS06_CL22-600207" TargetMode="External"/><Relationship Id="rId5036" Type="http://schemas.openxmlformats.org/officeDocument/2006/relationships/hyperlink" Target="pw:\\arcadis-uk-pw.bentley.com:Arcadis-UK-07\Documents\Projects\1MC06-C2\Doddershall%20Emb\IM\01%20-%20Docs\1MC06-CEK-IM-DAT-CS05-600118" TargetMode="External"/><Relationship Id="rId5243" Type="http://schemas.openxmlformats.org/officeDocument/2006/relationships/hyperlink" Target="pw:\\arcadis-uk-pw.bentley.com:Arcadis-UK-07\Documents\Projects\1MC06-C2\Barton%20to%20Mixbury%20Ctg\IM\01%20-%20Docs\1MC06-CEK-IM-DAT-CS06_CL21-600123" TargetMode="External"/><Relationship Id="rId949" Type="http://schemas.openxmlformats.org/officeDocument/2006/relationships/hyperlink" Target="mailto:maya.bowles@arcadis.com" TargetMode="External"/><Relationship Id="rId1786" Type="http://schemas.openxmlformats.org/officeDocument/2006/relationships/hyperlink" Target="mailto:Conor.Egan@wsp.com" TargetMode="External"/><Relationship Id="rId1993" Type="http://schemas.openxmlformats.org/officeDocument/2006/relationships/hyperlink" Target="pw:\\arcadis-uk-pw.bentley.com:Arcadis-UK-07\Documents\Projects\1MC07-C3\Ladbroke%20Grove%20Ctg\IM\01%20-%20Docs\1MC07-CEK-IM-DAT-CS07_CL23-600028" TargetMode="External"/><Relationship Id="rId2837" Type="http://schemas.openxmlformats.org/officeDocument/2006/relationships/hyperlink" Target="mailto:sithrubi.t@arcadis.com" TargetMode="External"/><Relationship Id="rId4052" Type="http://schemas.openxmlformats.org/officeDocument/2006/relationships/hyperlink" Target="mailto:nischitha.m@arcadis.com" TargetMode="External"/><Relationship Id="rId5103" Type="http://schemas.openxmlformats.org/officeDocument/2006/relationships/hyperlink" Target="mailto:ebrahim.jeewa@arcadis.com" TargetMode="External"/><Relationship Id="rId78" Type="http://schemas.openxmlformats.org/officeDocument/2006/relationships/hyperlink" Target="mailto:alex.fowler@arcadis.com" TargetMode="External"/><Relationship Id="rId809" Type="http://schemas.openxmlformats.org/officeDocument/2006/relationships/hyperlink" Target="mailto:bhargavi.saranga@arcadis.com" TargetMode="External"/><Relationship Id="rId1439" Type="http://schemas.openxmlformats.org/officeDocument/2006/relationships/hyperlink" Target="pw:\\arcadis-uk-pw.bentley.com:Arcadis-UK-07\Documents\Projects\1MC07-C3\Boddington%20Ctg\CV\01%20-%20Docs\1MC07-ASC-CV-FRM-CS07_CL14-000108-ACBOS" TargetMode="External"/><Relationship Id="rId1646" Type="http://schemas.openxmlformats.org/officeDocument/2006/relationships/hyperlink" Target="pw:\\arcadis-uk-pw.bentley.com:Arcadis-UK-07\Documents\Projects\1MC06-C2\Twyford%20Ctg\IM\01%20-%20Docs\1MC06-CEK-IM-DAT-CS06_CL10-600143" TargetMode="External"/><Relationship Id="rId1853" Type="http://schemas.openxmlformats.org/officeDocument/2006/relationships/hyperlink" Target="pw://arcadis-uk-pw.bentley.com:Arcadis-UK-07/Documents/D%7b1d83634f-f876-454d-8aa4-7b8d33b680fd%7d" TargetMode="External"/><Relationship Id="rId2904" Type="http://schemas.openxmlformats.org/officeDocument/2006/relationships/hyperlink" Target="pw:\\arcadis-uk-pw.bentley.com:Arcadis-UK-07\Documents\Projects\1MC06-C2\Turweston%20Ctg\EV\01%20-%20Docs\1MC06-ASC-EV-FRM-CS06_CL22-900029" TargetMode="External"/><Relationship Id="rId5310" Type="http://schemas.openxmlformats.org/officeDocument/2006/relationships/hyperlink" Target="pw:\\arcadis-uk-pw.bentley.com:Arcadis-UK-07\Documents\Projects\1MC06-C2\Wendover%20Green%20Tunnel\DR\01%20-%20Docs\1MC06-ASC-DR-FRM-CS03_CL17-000014-ACBOS" TargetMode="External"/><Relationship Id="rId1506" Type="http://schemas.openxmlformats.org/officeDocument/2006/relationships/hyperlink" Target="mailto:Nicholas.White@arcadis.com" TargetMode="External"/><Relationship Id="rId1713" Type="http://schemas.openxmlformats.org/officeDocument/2006/relationships/hyperlink" Target="pw://arcadis-uk-pw.bentley.com:Arcadis-UK-07/Documents/D%7be090bc83-18ef-4d1d-83eb-11b84fc6e638%7d" TargetMode="External"/><Relationship Id="rId1920" Type="http://schemas.openxmlformats.org/officeDocument/2006/relationships/hyperlink" Target="pw://arcadis-uk-pw.bentley.com:Arcadis-UK-07/Documents/D%7bb2bece24-329c-4836-a0dc-72c5c133d239%7d" TargetMode="External"/><Relationship Id="rId4869" Type="http://schemas.openxmlformats.org/officeDocument/2006/relationships/hyperlink" Target="mailto:ANL@COWI.Com" TargetMode="External"/><Relationship Id="rId3678" Type="http://schemas.openxmlformats.org/officeDocument/2006/relationships/hyperlink" Target="pw:\\arcadis-uk-pw.bentley.com:Arcadis-UK-07\Documents\Projects\1MC07-C3\Brackley%20North%20Ctg\IM\01%20-%20Docs\1MC07-CEK-IM-DAT-CS07_CL12-600127" TargetMode="External"/><Relationship Id="rId3885" Type="http://schemas.openxmlformats.org/officeDocument/2006/relationships/hyperlink" Target="pw:\\arcadis-uk-pw.bentley.com:Arcadis-UK-07\Documents\Projects\1MC07-C3\Lower%20Thorpe%20North%20Emb\CV\01%20-%20Docs\1MC07-ASC-CV-FRM-CS07_CL26-000096-ACBOS" TargetMode="External"/><Relationship Id="rId4729" Type="http://schemas.openxmlformats.org/officeDocument/2006/relationships/hyperlink" Target="pw:\\arcadis-uk-pw.bentley.com:Arcadis-UK-07\Documents\Projects\1MC06-C2\Quainton%20Ctg\IM\01%20-%20Docs\1MC06-CEK-IM-DAT-CS05-600263" TargetMode="External"/><Relationship Id="rId4936" Type="http://schemas.openxmlformats.org/officeDocument/2006/relationships/hyperlink" Target="mailto:eloise.mainstone@arcadis.com" TargetMode="External"/><Relationship Id="rId599" Type="http://schemas.openxmlformats.org/officeDocument/2006/relationships/hyperlink" Target="mailto:bharathkumar.b@arcadis.com" TargetMode="External"/><Relationship Id="rId2487" Type="http://schemas.openxmlformats.org/officeDocument/2006/relationships/hyperlink" Target="mailto:guillaume.hervoches@setec.com" TargetMode="External"/><Relationship Id="rId2694" Type="http://schemas.openxmlformats.org/officeDocument/2006/relationships/hyperlink" Target="mailto:Ruel.Hallado@arcadis.com" TargetMode="External"/><Relationship Id="rId3538" Type="http://schemas.openxmlformats.org/officeDocument/2006/relationships/hyperlink" Target="pw:\\arcadis-uk-pw.bentley.com:Arcadis-UK-07\Documents\Projects\1MC06-C2\Calvert%20Ctg\IM\01%20-%20Docs\1MC06-CEK-IM-DAT-CS06_CL09-600347" TargetMode="External"/><Relationship Id="rId3745" Type="http://schemas.openxmlformats.org/officeDocument/2006/relationships/hyperlink" Target="pw:\\arcadis-uk-pw.bentley.com:Arcadis-UK-07\Documents\Projects\1MC07-C3\Brackley%20North%20Ctg\IM\01%20-%20Docs\1MC07-CEK-IM-DAT-CS07_CL12-600232" TargetMode="External"/><Relationship Id="rId459" Type="http://schemas.openxmlformats.org/officeDocument/2006/relationships/hyperlink" Target="pw://arcadis-uk-pw.bentley.com:Arcadis-UK-07/Documents/D%7b7f5b30fa-8eb2-416c-8977-5f2d11e8358f%7d" TargetMode="External"/><Relationship Id="rId666" Type="http://schemas.openxmlformats.org/officeDocument/2006/relationships/hyperlink" Target="pw:\\arcadis-uk-pw.bentley.com:Arcadis-UK-07\Documents\Projects\1MC07-C3\Oxford%20Canal%20South%20Emb\EV\01%20-%20Docs\1MC07-CEK-EV-PLN-CS07_CL23-000007" TargetMode="External"/><Relationship Id="rId873" Type="http://schemas.openxmlformats.org/officeDocument/2006/relationships/hyperlink" Target="pw:\\arcadis-uk-pw.bentley.com:Arcadis-UK-07\Documents\Projects\1MC07-C3\Greatworth%20North%20Emb\CV\01%20-%20Docs\1MC07-ASC-CV-FRM-CS07_CL12-000106-ACBOS" TargetMode="External"/><Relationship Id="rId1089" Type="http://schemas.openxmlformats.org/officeDocument/2006/relationships/hyperlink" Target="pw://arcadis-uk-pw.bentley.com:Arcadis-UK-07/Documents/D%7b302a7532-6d2c-4b18-9fce-e4967ea7b02f%7d" TargetMode="External"/><Relationship Id="rId1296" Type="http://schemas.openxmlformats.org/officeDocument/2006/relationships/hyperlink" Target="pw:\\arcadis-uk-pw.bentley.com:Arcadis-UK-07\Documents\Projects\1MC06-C2\Bicester%20Road%20Emb\CV\01%20-%20Docs\1MC06-ASC-CV-FRM-CS04_CL20-000079-ACBOS" TargetMode="External"/><Relationship Id="rId2347" Type="http://schemas.openxmlformats.org/officeDocument/2006/relationships/hyperlink" Target="pw:\\arcadis-uk-pw.bentley.com:Arcadis-UK-07\Documents\Projects\1MC06-C2\Doddershall%20Emb\IM\01%20-%20Docs\1MC06-CEK-IM-DAT-CS05-600208" TargetMode="External"/><Relationship Id="rId2554" Type="http://schemas.openxmlformats.org/officeDocument/2006/relationships/hyperlink" Target="mailto:apoorva.patil@arcadis.com" TargetMode="External"/><Relationship Id="rId3952" Type="http://schemas.openxmlformats.org/officeDocument/2006/relationships/hyperlink" Target="mailto:thomas.goimard@setec.com" TargetMode="External"/><Relationship Id="rId319" Type="http://schemas.openxmlformats.org/officeDocument/2006/relationships/hyperlink" Target="pw:\\arcadis-uk-pw.bentley.com:Arcadis-UK-07\Documents\Projects\1MC07-C3\Upper%20Radbourne%20Emb\HW\01%20-%20Docs\1MC07-ASC-HW-FRM-CS07_CL23-000034-ACBOS" TargetMode="External"/><Relationship Id="rId526" Type="http://schemas.openxmlformats.org/officeDocument/2006/relationships/hyperlink" Target="pw:\\arcadis-uk-pw.bentley.com:Arcadis-UK-07\Documents\Projects\1MC06-C2\Twyford%20Emb\DR\01%20-%20Docs\1MC06-ASC-DR-FRM-CS06_CL10-000074-ACBOS" TargetMode="External"/><Relationship Id="rId1156" Type="http://schemas.openxmlformats.org/officeDocument/2006/relationships/hyperlink" Target="pw:\\arcadis-uk-pw.bentley.com:Arcadis-UK-07\Documents\Projects\1MC07-C3\Ladbroke%20Ctg\CV\01%20-%20Docs\1MC07-ASC-CV-FRM-CS07_CL24-000057-ACBOS" TargetMode="External"/><Relationship Id="rId1363" Type="http://schemas.openxmlformats.org/officeDocument/2006/relationships/hyperlink" Target="pw:\\arcadis-uk-pw.bentley.com:Arcadis-UK-07\Documents\Projects\1MC07-C3\Brackley%20North%20Ctg\UT\01%20-%20Docs\1MC07-ASC-UT-FRM-CS07_CL12-000105-ACBOS" TargetMode="External"/><Relationship Id="rId2207" Type="http://schemas.openxmlformats.org/officeDocument/2006/relationships/hyperlink" Target="pw:\\arcadis-uk-pw.bentley.com:Arcadis-UK-07\Documents\Projects\1MC06-C2\Mixbury%20Ctg\EV\01%20-%20Docs\1MC06-ASC-EV-FRM-CS06_CL22-900002" TargetMode="External"/><Relationship Id="rId2761" Type="http://schemas.openxmlformats.org/officeDocument/2006/relationships/hyperlink" Target="pw:\\arcadis-uk-pw.bentley.com:Arcadis-UK-07\Documents\Projects\1MC07-C3\Boddington%20Ctg\IM\01%20-%20Docs\1MC07-CEK-IM-DAT-CS07_CL14-600016" TargetMode="External"/><Relationship Id="rId3605" Type="http://schemas.openxmlformats.org/officeDocument/2006/relationships/hyperlink" Target="pw:\\arcadis-uk-pw.bentley.com:Arcadis-UK-07\Documents\Projects\1MC06-C2\Aylesbury%20South%20Ctg\IM\01%20-%20Docs\1MC06-CEK-IM-DAT-CS04_CL18-600158" TargetMode="External"/><Relationship Id="rId3812" Type="http://schemas.openxmlformats.org/officeDocument/2006/relationships/hyperlink" Target="pw:\\arcadis-uk-pw.bentley.com:Arcadis-UK-07\Documents\Projects\1MC07-C3\Brackley%20South%20Ctg\BR\01%20-%20Docs\1MC07-ASC-BR-FRM-CS07_CL12-900006" TargetMode="External"/><Relationship Id="rId733" Type="http://schemas.openxmlformats.org/officeDocument/2006/relationships/hyperlink" Target="pw:\\arcadis-uk-pw.bentley.com:Arcadis-UK-07\Documents\Projects\1MC07-C3\Lower%20Radbourne%20South%20Vdt\EV\01%20-%20Docs\1MC07-ASC-EV-REP-CS07_CL23-000003" TargetMode="External"/><Relationship Id="rId940" Type="http://schemas.openxmlformats.org/officeDocument/2006/relationships/hyperlink" Target="mailto:ArunKumar.S@arcadis.com" TargetMode="External"/><Relationship Id="rId1016" Type="http://schemas.openxmlformats.org/officeDocument/2006/relationships/hyperlink" Target="pw:\\arcadis-uk-pw.bentley.com:Arcadis-UK-07\Documents\Projects\1MC06-C2\Wendover%20North%20Ctg\UT\01%20-%20Docs\1MC06-ASC-UT-FRM-CS03_CL17-000023-ACBOS" TargetMode="External"/><Relationship Id="rId1570" Type="http://schemas.openxmlformats.org/officeDocument/2006/relationships/hyperlink" Target="pw://arcadis-uk-pw.bentley.com:Arcadis-UK-07/Documents/D%7bac42836a-df62-4c5a-acd4-76673a6afd57%7d" TargetMode="External"/><Relationship Id="rId2414" Type="http://schemas.openxmlformats.org/officeDocument/2006/relationships/hyperlink" Target="pw:\\arcadis-uk-pw.bentley.com:Arcadis-UK-07\Documents\Projects\1MC06-C2\Godington%20West%20Vdt\IM\01%20-%20Docs\1MC06-CEK-IM-DAT-CS06_CL10-600084" TargetMode="External"/><Relationship Id="rId2621" Type="http://schemas.openxmlformats.org/officeDocument/2006/relationships/hyperlink" Target="pw:\\arcadis-uk-pw.bentley.com:Arcadis-UK-07\Documents\Projects\1MC06-C2\Quainton%20South%20Emb\HW\01%20-%20Docs\1MC06-ASC-HW-FRM-CS04_CL20-000016-ACBOS" TargetMode="External"/><Relationship Id="rId800" Type="http://schemas.openxmlformats.org/officeDocument/2006/relationships/hyperlink" Target="pw:\\arcadis-uk-pw.bentley.com:Arcadis-UK-07\Documents\Projects\1MC06-C2\South%20Heath%20Ctg\CV\01%20-%20Docs\1MC06-ASC-CV-FRM-CS03_CL05-000010-ACBOS" TargetMode="External"/><Relationship Id="rId1223" Type="http://schemas.openxmlformats.org/officeDocument/2006/relationships/hyperlink" Target="pw:\\arcadis-uk-pw.bentley.com:Arcadis-UK-07\Documents\Projects\1MC07-C3\Greatworth%20North%20Ctg\UT\01%20-%20Docs\1MC07-ASC-UT-FRM-CS07_CL12-000028-ACBOS" TargetMode="External"/><Relationship Id="rId1430" Type="http://schemas.openxmlformats.org/officeDocument/2006/relationships/hyperlink" Target="pw:\\arcadis-uk-pw.bentley.com:Arcadis-UK-07\Documents\Projects\1MC06-C2\Calvert%20Infrastructure%20MDG\DR\01%20-%20Docs\1MC06-CEK-DR-FRM-CS06_CL09-000054" TargetMode="External"/><Relationship Id="rId4379" Type="http://schemas.openxmlformats.org/officeDocument/2006/relationships/hyperlink" Target="pw://arcadis-uk-pw.bentley.com:Arcadis-UK-07/Documents/D%7b397050b8-7801-4d12-aea2-cc45bab20c5c%7d" TargetMode="External"/><Relationship Id="rId4586" Type="http://schemas.openxmlformats.org/officeDocument/2006/relationships/hyperlink" Target="pw://arcadis-uk-pw.bentley.com:Arcadis-UK-07/Documents/D%7b213396af-f82d-4324-8c99-e86ad1842a48%7d" TargetMode="External"/><Relationship Id="rId4793" Type="http://schemas.openxmlformats.org/officeDocument/2006/relationships/hyperlink" Target="pw://arcadis-uk-pw.bentley.com:Arcadis-UK-07/Documents/Projects/1MC06-C2/South&amp;space;Heath&amp;space;Ctg/IM/01&amp;space;-&amp;space;Docs/1MC06-CEK-IM-DAT-CS03_CL05-600161" TargetMode="External"/><Relationship Id="rId3188" Type="http://schemas.openxmlformats.org/officeDocument/2006/relationships/hyperlink" Target="pw://arcadis-uk-pw.bentley.com:Arcadis-UK-07/Documents/D%7b10ec7602-df3d-4ea7-93c1-78eec98433f9%7d" TargetMode="External"/><Relationship Id="rId3395" Type="http://schemas.openxmlformats.org/officeDocument/2006/relationships/hyperlink" Target="pw:\\arcadis-uk-pw.bentley.com:Arcadis-UK-07\Documents\Projects\1MC07-C3\Brackley%20Emb\IM\01%20-%20Docs\1MC07-CEK-IM-DAT-CS07_CL12-600295" TargetMode="External"/><Relationship Id="rId4239" Type="http://schemas.openxmlformats.org/officeDocument/2006/relationships/hyperlink" Target="pw:\\arcadis-uk-pw.bentley.com:Arcadis-UK-07\Documents\Projects\1MC06-C2\Calvert%20Ctg\IM\01%20-%20Docs\1MC06-CEK-IM-DAT-CS06_CL09-600336" TargetMode="External"/><Relationship Id="rId4446" Type="http://schemas.openxmlformats.org/officeDocument/2006/relationships/hyperlink" Target="mailto:gabin.duport@arcadis.com" TargetMode="External"/><Relationship Id="rId4653" Type="http://schemas.openxmlformats.org/officeDocument/2006/relationships/hyperlink" Target="mailto:vijayakrishna.lade@arcadis.com" TargetMode="External"/><Relationship Id="rId4860" Type="http://schemas.openxmlformats.org/officeDocument/2006/relationships/hyperlink" Target="pw:\\arcadis-uk-pw.bentley.com:Arcadis-UK-07\Documents\Projects\1MC07-C3\Chipping%20Warden%20Green%20Tunnel\CV\01%20-%20Docs\1MC07-ASC-CV-FRM-CS07_CL13-000027-ACBOS" TargetMode="External"/><Relationship Id="rId3048" Type="http://schemas.openxmlformats.org/officeDocument/2006/relationships/hyperlink" Target="pw:\\arcadis-uk-pw.bentley.com:Arcadis-UK-07\Documents\Projects\1MC07-C3\Helmdon%20Emb\DR\01%20-%20Docs\1MC07-ASC-DR-FRM-CS07_CL12-000025-ACBOS" TargetMode="External"/><Relationship Id="rId3255" Type="http://schemas.openxmlformats.org/officeDocument/2006/relationships/hyperlink" Target="pw:\\arcadis-uk-pw.bentley.com:Arcadis-UK-07\Documents\Projects\1MC06-C2\Stoke%20Mandeville%20South%20Emb\EV\01%20-%20Docs\1MC06-ASC-EV-FRM-CS03_CL17-000002-ACBOS" TargetMode="External"/><Relationship Id="rId3462" Type="http://schemas.openxmlformats.org/officeDocument/2006/relationships/hyperlink" Target="mailto:maya.bowles@arcadis.com" TargetMode="External"/><Relationship Id="rId4306" Type="http://schemas.openxmlformats.org/officeDocument/2006/relationships/hyperlink" Target="pw://arcadis-uk-pw.bentley.com:arcadis-uk-07/Documents/D%7b8bfeb2c2-9945-49f1-abc7-258cdc7a2201%7d" TargetMode="External"/><Relationship Id="rId4513" Type="http://schemas.openxmlformats.org/officeDocument/2006/relationships/hyperlink" Target="mailto:alex.fowler@arcadis.com" TargetMode="External"/><Relationship Id="rId4720" Type="http://schemas.openxmlformats.org/officeDocument/2006/relationships/hyperlink" Target="pw:\\arcadis-uk-pw.bentley.com:Arcadis-UK-07\Documents\Projects\1MC06-C2\Quainton%20Ctg\IM\01%20-%20Docs\1MC06-CEK-IM-DAT-CS05-600252" TargetMode="External"/><Relationship Id="rId176" Type="http://schemas.openxmlformats.org/officeDocument/2006/relationships/hyperlink" Target="pw://arcadis-uk-pw.bentley.com:Arcadis-UK-07/Documents/Projects/1MC07-C3/Oxford&amp;space;Canal&amp;space;North&amp;space;Emb/HW/01&amp;space;-&amp;space;Docs/1MC07-ASC-HW-FRM-CS07_CL23-000033-ACBOS" TargetMode="External"/><Relationship Id="rId383" Type="http://schemas.openxmlformats.org/officeDocument/2006/relationships/hyperlink" Target="pw:\\arcadis-uk-pw.bentley.com:Arcadis-UK-07\Documents\Projects\1MC07-C3\Brackley%20South%20Ctg\BR\01%20-%20Docs\1MC07-CEK-BR-FRM-CS07_CL12-000006" TargetMode="External"/><Relationship Id="rId590" Type="http://schemas.openxmlformats.org/officeDocument/2006/relationships/hyperlink" Target="pw:\\arcadis-uk-pw.bentley.com:Arcadis-UK-07\Documents\Projects\1MC07-C3\Greatworth%20South%20Ctg\IM\01%20-%20Docs\1MC07-CEK-IM-DAT-CS07_CL12-600201" TargetMode="External"/><Relationship Id="rId2064" Type="http://schemas.openxmlformats.org/officeDocument/2006/relationships/hyperlink" Target="pw://arcadis-uk-pw.bentley.com:Arcadis-UK-07/Documents/D%7be61d4a37-cece-4cbb-a25f-265dbe16be1b%7d" TargetMode="External"/><Relationship Id="rId2271" Type="http://schemas.openxmlformats.org/officeDocument/2006/relationships/hyperlink" Target="mailto:neeraj.alluvada@arcadis.com" TargetMode="External"/><Relationship Id="rId3115" Type="http://schemas.openxmlformats.org/officeDocument/2006/relationships/hyperlink" Target="pw:\\arcadis-uk-pw.bentley.com:Arcadis-UK-07\Documents\Projects\1MC07-C3\Highfurlong%20Brook%20Vdt\EV\01%20-%20Docs\1MC07-ASC-EV-REP-CS07_CL14-000022" TargetMode="External"/><Relationship Id="rId3322" Type="http://schemas.openxmlformats.org/officeDocument/2006/relationships/hyperlink" Target="pw:\\arcadis-uk-pw.bentley.com:Arcadis-UK-07\Documents\Projects\1MC06-C2\Doddershall%20Emb\CV\01%20-%20Docs\1MC06-CEK-CV-FRM-CS05-000050" TargetMode="External"/><Relationship Id="rId243" Type="http://schemas.openxmlformats.org/officeDocument/2006/relationships/hyperlink" Target="pw:\\arcadis-uk-pw.bentley.com:Arcadis-UK-07\Documents\Projects\1MC06-C2\Aylesbury%20North%20Ctg\DR\01%20-%20Docs\1MC06-ASC-DR-FRM-CS04_CL18-000009-ACBOS" TargetMode="External"/><Relationship Id="rId450" Type="http://schemas.openxmlformats.org/officeDocument/2006/relationships/hyperlink" Target="pw:\\arcadis-uk-pw.bentley.com:Arcadis-UK-07\Documents\Projects\1MC07-C3\Greatworth%20South%20Ctg\DR\01%20-%20Docs\1MC07-CEK-DR-FRM-CS07_CL12-000021" TargetMode="External"/><Relationship Id="rId1080" Type="http://schemas.openxmlformats.org/officeDocument/2006/relationships/hyperlink" Target="pw://arcadis-uk-pw.bentley.com:Arcadis-UK-07/Documents/D%7b8429fe46-00a8-472a-99a0-a57ef33fcc77%7d" TargetMode="External"/><Relationship Id="rId2131" Type="http://schemas.openxmlformats.org/officeDocument/2006/relationships/hyperlink" Target="pw:\\arcadis-uk-pw.bentley.com:Arcadis-UK-07\Documents\Projects\1MC06-C2\Calvert%20Ctg\EV\01%20-%20Docs\1MC06-ASC-EV-FRM-CS06_CL09-900024" TargetMode="External"/><Relationship Id="rId5287" Type="http://schemas.openxmlformats.org/officeDocument/2006/relationships/hyperlink" Target="pw:\\arcadis-uk-pw.bentley.com:Arcadis-UK-07\Documents\Projects\1MC07-C3\Chipping%20Warden%20Green%20Tunnel\HW\01%20-%20Docs\1MC07-ASC-HW-FRM-CS07_CL13-000011-ACBOS" TargetMode="External"/><Relationship Id="rId103" Type="http://schemas.openxmlformats.org/officeDocument/2006/relationships/hyperlink" Target="mailto:alberto.lorusso@arcadis.com" TargetMode="External"/><Relationship Id="rId310" Type="http://schemas.openxmlformats.org/officeDocument/2006/relationships/hyperlink" Target="mailto:jeet.mehta@arcadis.com" TargetMode="External"/><Relationship Id="rId4096" Type="http://schemas.openxmlformats.org/officeDocument/2006/relationships/hyperlink" Target="pw:\\arcadis-uk-pw.bentley.com:Arcadis-UK-07\Documents\Projects\1MC06-C2\Chetwode%20Ctg\IM\01%20-%20Docs\1MC06-CEK-IM-DAT-CS06_CL10-600161" TargetMode="External"/><Relationship Id="rId5147" Type="http://schemas.openxmlformats.org/officeDocument/2006/relationships/hyperlink" Target="pw:\\arcadis-uk-pw.bentley.com:Arcadis-UK-07\Documents\Projects\1MC06-C2\Chetwode%20Ctg\IM\01%20-%20Docs\1MC06-CEK-IM-DAT-CS06_CL10-600043" TargetMode="External"/><Relationship Id="rId1897" Type="http://schemas.openxmlformats.org/officeDocument/2006/relationships/hyperlink" Target="pw:\\arcadis-uk-pw.bentley.com:Arcadis-UK-07\Documents\Projects\1MC06-C2\Twyford%20Emb\CV\01%20-%20Docs\1MC06-ASC-CV-FRM-CS06_CL10-000095-ACBOS" TargetMode="External"/><Relationship Id="rId2948" Type="http://schemas.openxmlformats.org/officeDocument/2006/relationships/hyperlink" Target="pw://arcadis-uk-pw.bentley.com:Arcadis-UK-07/Documents/D%7b79972597-1365-4775-b04c-a11b82d81714%7d" TargetMode="External"/><Relationship Id="rId5354" Type="http://schemas.openxmlformats.org/officeDocument/2006/relationships/hyperlink" Target="pw:\\arcadis-uk-pw.bentley.com:Arcadis-UK-07\Documents\Projects\1MC06-C2\Woodlands%20Ctg\IM\01%20-%20Docs\1MC06-CEK-IM-DAT-CS05-600153" TargetMode="External"/><Relationship Id="rId1757" Type="http://schemas.openxmlformats.org/officeDocument/2006/relationships/hyperlink" Target="mailto:hammad.mashood@arcadis.com" TargetMode="External"/><Relationship Id="rId1964" Type="http://schemas.openxmlformats.org/officeDocument/2006/relationships/hyperlink" Target="pw://arcadis-uk-pw.bentley.com:Arcadis-UK-07/Documents/Projects/1MC07-C3/Lower&amp;space;Boddington&amp;space;Emb/CV/01&amp;space;-&amp;space;Docs/1MC07-ASC-CV-FRM-CS07_CL14-000121-ACBOS" TargetMode="External"/><Relationship Id="rId2808" Type="http://schemas.openxmlformats.org/officeDocument/2006/relationships/hyperlink" Target="pw:\\arcadis-uk-pw.bentley.com:Arcadis-UK-07\Documents\Projects\1MC07-C3\Ladbroke%20Grove%20Ctg\CV\01%20-%20Docs\1MC07-ASC-CV-FRM-CS07_CL23-000087-ACBOS" TargetMode="External"/><Relationship Id="rId4163" Type="http://schemas.openxmlformats.org/officeDocument/2006/relationships/hyperlink" Target="pw:\\arcadis-uk-pw.bentley.com:Arcadis-UK-07\Documents\Projects\1MC06-C2\Grovehill%20Emb\CV\01%20-%20Docs\1MC06-ASC-CV-FRM-CS06_CL22-900004" TargetMode="External"/><Relationship Id="rId4370" Type="http://schemas.openxmlformats.org/officeDocument/2006/relationships/hyperlink" Target="pw://arcadis-uk-pw.bentley.com:Arcadis-UK-07/Documents/D%7bdca6ab3d-27a6-47bd-9aa0-39d0bae64ff1%7d" TargetMode="External"/><Relationship Id="rId5007" Type="http://schemas.openxmlformats.org/officeDocument/2006/relationships/hyperlink" Target="pw:\\arcadis-uk-pw.bentley.com:Arcadis-UK-07\Documents\Projects\1MC06-C2\Doddershall%20Emb\IM\01%20-%20Docs\1MC06-CEK-IM-DAT-CS05-600009" TargetMode="External"/><Relationship Id="rId5214" Type="http://schemas.openxmlformats.org/officeDocument/2006/relationships/hyperlink" Target="pw:\\arcadis-uk-pw.bentley.com:Arcadis-UK-07\Documents\Projects\1MC06-C2\Barton%20to%20Mixbury%20Ctg\EV\01%20-%20Docs\1MC06-ASC-EV-FRM-CS06_CL21-900015" TargetMode="External"/><Relationship Id="rId49" Type="http://schemas.openxmlformats.org/officeDocument/2006/relationships/hyperlink" Target="pw:\\arcadis-uk-pw.bentley.com:Arcadis-UK-07\Documents\Projects\1MC06-C2\Calvert%20Ctg\IM\01%20-%20Docs\1MC06-CEK-IM-DAT-CS06_CL09-600169" TargetMode="External"/><Relationship Id="rId1617" Type="http://schemas.openxmlformats.org/officeDocument/2006/relationships/hyperlink" Target="pw:\\arcadis-uk-pw.bentley.com:Arcadis-UK-07\Documents\Projects\1MC06-C2\Twyford%20Ctg\EV\01%20-%20Docs\1MC06-ASC-EV-FRM-CS06_CL10-900003" TargetMode="External"/><Relationship Id="rId1824" Type="http://schemas.openxmlformats.org/officeDocument/2006/relationships/hyperlink" Target="pw:\\arcadis-uk-pw.bentley.com:Arcadis-UK-07\Documents\Projects\1MC06-C2\Quainton%20South%20Emb\GT\01%20-%20Docs\1MC06-ASC-GT-FRM-CS04_CL20-000060-ACBOS" TargetMode="External"/><Relationship Id="rId4023" Type="http://schemas.openxmlformats.org/officeDocument/2006/relationships/hyperlink" Target="pw:\\arcadis-uk-pw.bentley.com:Arcadis-UK-07\Documents\Projects\1MC06-C2\Chetwode%20Ctg\EV\01%20-%20Docs\1MC06-ASC-EV-FRM-CS06_CL10-900048" TargetMode="External"/><Relationship Id="rId4230" Type="http://schemas.openxmlformats.org/officeDocument/2006/relationships/hyperlink" Target="mailto:sithrubi.t@arcadis.com" TargetMode="External"/><Relationship Id="rId3789" Type="http://schemas.openxmlformats.org/officeDocument/2006/relationships/hyperlink" Target="pw://arcadis-uk-pw.bentley.com:Arcadis-UK-07/Documents/D%7b3bc01a3a-8549-4796-9ea7-6fb1dcccc878%7d" TargetMode="External"/><Relationship Id="rId2598" Type="http://schemas.openxmlformats.org/officeDocument/2006/relationships/hyperlink" Target="pw:\\arcadis-uk-pw.bentley.com:Arcadis-UK-07\Documents\Projects\1MC06-C2\Wendover%20North%20Ctg\HW\01%20-%20Docs\1MC06-ASC-HW-FRM-CS03_CL17-000013-ACBOS" TargetMode="External"/><Relationship Id="rId3996" Type="http://schemas.openxmlformats.org/officeDocument/2006/relationships/hyperlink" Target="pw:\\arcadis-uk-pw.bentley.com:Arcadis-UK-07\Documents\Projects\1MC07-C3\Oxford%20Canal%20South%20Emb\EV\01%20-%20Docs\1MC07-ASC-EV-FRM-CS07_CL23-000005-ACBOS" TargetMode="External"/><Relationship Id="rId3649" Type="http://schemas.openxmlformats.org/officeDocument/2006/relationships/hyperlink" Target="pw:\\arcadis-uk-pw.bentley.com:Arcadis-UK-07\Documents\Projects\1MC06-C2\Chetwode%20Emb\IM\01%20-%20Docs\1MC06-CEK-IM-DAT-CS06_CL10-600204" TargetMode="External"/><Relationship Id="rId3856" Type="http://schemas.openxmlformats.org/officeDocument/2006/relationships/hyperlink" Target="pw:\\arcadis-uk-pw.bentley.com:Arcadis-UK-07\Documents\Projects\1MC07-C3\Edgcote%20Ctg\DR\01%20-%20Docs\1MC07-ASC-DR-FRM-CS07_CL26-000112-ACBOS" TargetMode="External"/><Relationship Id="rId4907" Type="http://schemas.openxmlformats.org/officeDocument/2006/relationships/hyperlink" Target="pw:\\arcadis-uk-pw.bentley.com:Arcadis-UK-07\Documents\Projects\1MC06-C2\Waddesdon%20South%20Ctg\IM\01%20-%20Docs\1MC06-CEK-IM-DAT-CS04_CL20-600254" TargetMode="External"/><Relationship Id="rId5071" Type="http://schemas.openxmlformats.org/officeDocument/2006/relationships/hyperlink" Target="pw://arcadis-uk-pw.bentley.com:Arcadis-UK-07/Documents/D%7b160a8445-af6b-411d-8929-4f0ad8640a2c%7d" TargetMode="External"/><Relationship Id="rId777" Type="http://schemas.openxmlformats.org/officeDocument/2006/relationships/hyperlink" Target="pw://arcadis-uk-pw.bentley.com:Arcadis-UK-07/Documents/D%7b4d5e7af6-220f-42d8-a69e-3d6103b27c1c%7d" TargetMode="External"/><Relationship Id="rId984" Type="http://schemas.openxmlformats.org/officeDocument/2006/relationships/hyperlink" Target="mailto:Joel.Martin@arcadis.com" TargetMode="External"/><Relationship Id="rId2458" Type="http://schemas.openxmlformats.org/officeDocument/2006/relationships/hyperlink" Target="pw://arcadis-uk-pw.bentley.com:Arcadis-UK-07/Documents/D%7bfa2087d7-dda6-452a-9ada-66497aabb842%7d" TargetMode="External"/><Relationship Id="rId2665" Type="http://schemas.openxmlformats.org/officeDocument/2006/relationships/hyperlink" Target="pw:\\arcadis-uk-pw.bentley.com:Arcadis-UK-07\Documents\Projects\1MC06-C2\Grendon%20Underwood%20Emb\IM\01%20-%20Docs\1MC06-CEK-IM-DAT-CS05-600297" TargetMode="External"/><Relationship Id="rId2872" Type="http://schemas.openxmlformats.org/officeDocument/2006/relationships/hyperlink" Target="pw:\\arcadis-uk-pw.bentley.com:Arcadis-UK-07\Documents\Projects\1MC07-C3\Brackley%20South%20Ctg\GT\01%20-%20Docs\1MC07-ASC-GT-FRM-CS07_CL12-000028-ACBOS" TargetMode="External"/><Relationship Id="rId3509" Type="http://schemas.openxmlformats.org/officeDocument/2006/relationships/hyperlink" Target="pw://arcadis-uk-pw.bentley.com:Arcadis-UK-07/Documents/D%7b5fffd649-a16b-4315-9745-24186e445bba%7d" TargetMode="External"/><Relationship Id="rId3716" Type="http://schemas.openxmlformats.org/officeDocument/2006/relationships/hyperlink" Target="pw:\\arcadis-uk-pw.bentley.com:Arcadis-UK-07\Documents\Projects\1MC07-C3\Brackley%20North%20Ctg\EV\01%20-%20Docs\1MC07-ASC-EV-FRM-CS07_CL12-900039" TargetMode="External"/><Relationship Id="rId3923" Type="http://schemas.openxmlformats.org/officeDocument/2006/relationships/hyperlink" Target="mailto:mohamad.alzoubi@arcadis.com" TargetMode="External"/><Relationship Id="rId637" Type="http://schemas.openxmlformats.org/officeDocument/2006/relationships/hyperlink" Target="pw:\\arcadis-uk-pw.bentley.com:Arcadis-UK-07\Documents\Projects\1MC06-C2\Doddershall%20Emb\DR\01%20-%20Docs\1MC06-CEK-DR-FRM-CS05-000004" TargetMode="External"/><Relationship Id="rId844" Type="http://schemas.openxmlformats.org/officeDocument/2006/relationships/hyperlink" Target="pw://arcadis-uk-pw.bentley.com:Arcadis-UK-07/Documents/D%7b0f5131ff-38c5-4f14-a678-3c97343d961b%7d" TargetMode="External"/><Relationship Id="rId1267" Type="http://schemas.openxmlformats.org/officeDocument/2006/relationships/hyperlink" Target="pw://arcadis-uk-pw.bentley.com:Arcadis-UK-07/Documents/D%7b38c18725-995a-4135-92e8-67d5dba59627%7d" TargetMode="External"/><Relationship Id="rId1474" Type="http://schemas.openxmlformats.org/officeDocument/2006/relationships/hyperlink" Target="pw://arcadis-uk-pw.bentley.com:Arcadis-UK-07/Documents/D%7b493dc821-ff11-4b37-acb8-2a1bc242763d%7d" TargetMode="External"/><Relationship Id="rId1681" Type="http://schemas.openxmlformats.org/officeDocument/2006/relationships/hyperlink" Target="pw:\\arcadis-uk-pw.bentley.com:Arcadis-UK-07\Documents\Projects\1MC06-C2\Calvert%20Ctg\IM\01%20-%20Docs\1MC06-CEK-IM-DAT-CS06_CL09-600228" TargetMode="External"/><Relationship Id="rId2318" Type="http://schemas.openxmlformats.org/officeDocument/2006/relationships/hyperlink" Target="pw:\\arcadis-uk-pw.bentley.com:Arcadis-UK-07\Documents\Projects\1MC07-C3\Lower%20Boddington%20Emb\IM\01%20-%20Docs\1MC07-CEK-IM-DAT-CS07_CL14-600149" TargetMode="External"/><Relationship Id="rId2525" Type="http://schemas.openxmlformats.org/officeDocument/2006/relationships/hyperlink" Target="pw:\\arcadis-uk-pw.bentley.com:Arcadis-UK-07\Documents\Projects\1MC07-C3\Greatworth%20Green%20Tunnel\IM\01%20-%20Docs\1MC07-CEK-IM-DAT-CS07_CL25-600035" TargetMode="External"/><Relationship Id="rId2732" Type="http://schemas.openxmlformats.org/officeDocument/2006/relationships/hyperlink" Target="pw:\\arcadis-uk-pw.bentley.com:Arcadis-UK-07\Documents\Projects\1MC07-C3\Ladbroke%20Ctg\CV\01%20-%20Docs\1MC07-ASC-CV-FRM-CS07_CL24-000053-ACBOS" TargetMode="External"/><Relationship Id="rId704" Type="http://schemas.openxmlformats.org/officeDocument/2006/relationships/hyperlink" Target="pw:\\arcadis-uk-pw.bentley.com:Arcadis-UK-07\Documents\Projects\1MC07-C3\Greatworth%20South%20Ctg\IM\01%20-%20Docs\1MC07-CEK-IM-DAT-CS07_CL12-600195" TargetMode="External"/><Relationship Id="rId911" Type="http://schemas.openxmlformats.org/officeDocument/2006/relationships/hyperlink" Target="pw://arcadis-uk-pw.bentley.com:Arcadis-UK-07/Documents/D%7b4ce44fb2-321c-4c8f-8621-d4944e0970b8%7d" TargetMode="External"/><Relationship Id="rId1127" Type="http://schemas.openxmlformats.org/officeDocument/2006/relationships/hyperlink" Target="pw:\\arcadis-uk-pw.bentley.com:Arcadis-UK-07\Documents\Projects\1MC07-C3\Greatworth%20Green%20Tunnel\HW\01%20-%20Docs\1MC07-ASC-HW-FRM-CS07_CL25-000028-ACBOS" TargetMode="External"/><Relationship Id="rId1334" Type="http://schemas.openxmlformats.org/officeDocument/2006/relationships/hyperlink" Target="pw:\\arcadis-uk-pw.bentley.com:Arcadis-UK-07\Documents\Projects\1MC06-C2\Putlowes%20Ctg\CV\01%20-%20Docs\1MC06-ASC-CV-FRM-CS04_CL20-000080-ACBOS" TargetMode="External"/><Relationship Id="rId1541" Type="http://schemas.openxmlformats.org/officeDocument/2006/relationships/hyperlink" Target="pw://arcadis-uk-pw.bentley.com:Arcadis-UK-07/Documents/D%7ba9b246c1-9991-4b42-882b-b7f652b75fd4%7d" TargetMode="External"/><Relationship Id="rId4697" Type="http://schemas.openxmlformats.org/officeDocument/2006/relationships/hyperlink" Target="mailto:JRMY@COWI.COM" TargetMode="External"/><Relationship Id="rId40" Type="http://schemas.openxmlformats.org/officeDocument/2006/relationships/hyperlink" Target="mailto:gopika.b@arcadis.com" TargetMode="External"/><Relationship Id="rId1401" Type="http://schemas.openxmlformats.org/officeDocument/2006/relationships/hyperlink" Target="mailto:juilee.lokhande@arcadis.com" TargetMode="External"/><Relationship Id="rId3299" Type="http://schemas.openxmlformats.org/officeDocument/2006/relationships/hyperlink" Target="mailto:alex.fowler@arcadis.com" TargetMode="External"/><Relationship Id="rId4557" Type="http://schemas.openxmlformats.org/officeDocument/2006/relationships/hyperlink" Target="pw:\\arcadis-uk-pw.bentley.com:Arcadis-UK-07\Documents\Projects\1MC07-C3\Greatworth%20Green%20Tunnel\IM\01%20-%20Docs\1MC07-CEK-IM-DAT-CS07_CL25-600031" TargetMode="External"/><Relationship Id="rId4764" Type="http://schemas.openxmlformats.org/officeDocument/2006/relationships/hyperlink" Target="pw://arcadis-uk-pw.bentley.com:Arcadis-UK-07/Documents/D%7b089d5896-7222-4060-a3af-e57814ff2ac4%7d" TargetMode="External"/><Relationship Id="rId3159" Type="http://schemas.openxmlformats.org/officeDocument/2006/relationships/hyperlink" Target="pw:\\arcadis-uk-pw.bentley.com:Arcadis-UK-07\Documents\Projects\1MC06-C2\Doddershall%20Emb\EV\01%20-%20Docs\1MC06-CEK-EV-FRM-CS05-600008" TargetMode="External"/><Relationship Id="rId3366" Type="http://schemas.openxmlformats.org/officeDocument/2006/relationships/hyperlink" Target="pw:\\arcadis-uk-pw.bentley.com:Arcadis-UK-07\Documents\Projects\1MC06-C2\Stoke%20Mandeville%20South%20Emb\CV\01%20-%20Docs\1MC06-ASC-CV-FRM-CS03_CL17-000039-ACBOS" TargetMode="External"/><Relationship Id="rId3573" Type="http://schemas.openxmlformats.org/officeDocument/2006/relationships/hyperlink" Target="mailto:maya.bowles@arcadis.com" TargetMode="External"/><Relationship Id="rId4417" Type="http://schemas.openxmlformats.org/officeDocument/2006/relationships/hyperlink" Target="pw://arcadis-uk-pw.bentley.com:Arcadis-UK-07/Documents/D%7b905c3df0-2457-44a4-8d6c-308cc652592a%7d" TargetMode="External"/><Relationship Id="rId4971" Type="http://schemas.openxmlformats.org/officeDocument/2006/relationships/hyperlink" Target="pw:\\arcadis-uk-pw.bentley.com:Arcadis-UK-07\Documents\Projects\1MC06-C2\Calvert%20Ctg\IM\01%20-%20Docs\1MC06-CEK-IM-DAT-CS06_CL09-600248" TargetMode="External"/><Relationship Id="rId287" Type="http://schemas.openxmlformats.org/officeDocument/2006/relationships/hyperlink" Target="mailto:gopika.b@arcadis.com" TargetMode="External"/><Relationship Id="rId494" Type="http://schemas.openxmlformats.org/officeDocument/2006/relationships/hyperlink" Target="pw://arcadis-uk-pw.bentley.com:Arcadis-UK-07/Documents/D%7b6470138a-b46c-44a4-988d-854fa741f37d%7d" TargetMode="External"/><Relationship Id="rId2175" Type="http://schemas.openxmlformats.org/officeDocument/2006/relationships/hyperlink" Target="pw:\\arcadis-uk-pw.bentley.com:Arcadis-UK-07\Documents\Projects\1MC06-C2\Woodlands%20Ctg\CV\01%20-%20Docs\1MC06-ASC-CV-FRM-CS05-000074-ACBOS" TargetMode="External"/><Relationship Id="rId2382" Type="http://schemas.openxmlformats.org/officeDocument/2006/relationships/hyperlink" Target="pw:\\arcadis-uk-pw.bentley.com:Arcadis-UK-07\Documents\Projects\1MC06-C2\Twyford%20Emb\IM\01%20-%20Docs\1MC06-CEK-IM-DAT-CS06_CL09-600312" TargetMode="External"/><Relationship Id="rId3019" Type="http://schemas.openxmlformats.org/officeDocument/2006/relationships/hyperlink" Target="pw://arcadis-uk-pw.bentley.com:Arcadis-UK-07/Documents/D%7b97acb433-d621-4e07-bce9-e64705c31c9c%7d" TargetMode="External"/><Relationship Id="rId3226" Type="http://schemas.openxmlformats.org/officeDocument/2006/relationships/hyperlink" Target="pw://arcadis-uk-pw.bentley.com:Arcadis-UK-07/Documents/D%7b5e17ebee-adc7-400f-a380-8577f35df300%7d" TargetMode="External"/><Relationship Id="rId3780" Type="http://schemas.openxmlformats.org/officeDocument/2006/relationships/hyperlink" Target="pw:\\arcadis-uk-pw.bentley.com:Arcadis-UK-07\Documents\Projects\1MC07-C3\Greatworth%20North%20Ctg\DR\01%20-%20Docs\1MC07-ASC-DR-FRM-CS07_CL25-000010-ACBOS" TargetMode="External"/><Relationship Id="rId4624" Type="http://schemas.openxmlformats.org/officeDocument/2006/relationships/hyperlink" Target="mailto:Joel.Martin@arcadis.com" TargetMode="External"/><Relationship Id="rId4831" Type="http://schemas.openxmlformats.org/officeDocument/2006/relationships/hyperlink" Target="pw:\\arcadis-uk-pw.bentley.com:Arcadis-UK-07\Documents\Projects\1MC06-C2\Turweston%20Ctg\IM\01%20-%20Docs\1MC06-CEK-IM-DAT-CS06_CL22-600223" TargetMode="External"/><Relationship Id="rId147" Type="http://schemas.openxmlformats.org/officeDocument/2006/relationships/hyperlink" Target="mailto:chris.gilmour@fairhurst.co.uk" TargetMode="External"/><Relationship Id="rId354" Type="http://schemas.openxmlformats.org/officeDocument/2006/relationships/hyperlink" Target="pw:\\arcadis-uk-pw.bentley.com:Arcadis-UK-07\Documents\Projects\1MC06-C2\Calvert%20Ctg\HW\01%20-%20Docs\1MC06-ASC-HW-FRM-CS06_CL09-000045-ACBOS" TargetMode="External"/><Relationship Id="rId1191" Type="http://schemas.openxmlformats.org/officeDocument/2006/relationships/hyperlink" Target="pw://arcadis-uk-pw.bentley.com:Arcadis-UK-07/Documents/D%7bf1e7f817-4a33-4b40-a56d-38210b53481a%7d" TargetMode="External"/><Relationship Id="rId2035" Type="http://schemas.openxmlformats.org/officeDocument/2006/relationships/hyperlink" Target="pw:\\arcadis-uk-pw.bentley.com:Arcadis-UK-07\Documents\Projects\1MC06-C2\Aylesbury%20Emb\CV\01%20-%20Docs\1MC06-ASC-CV-FRM-CS04_CL18-000075-ACBOS" TargetMode="External"/><Relationship Id="rId3433" Type="http://schemas.openxmlformats.org/officeDocument/2006/relationships/hyperlink" Target="mailto:Joel.Martin@arcadis.com" TargetMode="External"/><Relationship Id="rId3640" Type="http://schemas.openxmlformats.org/officeDocument/2006/relationships/hyperlink" Target="pw://arcadis-uk-pw.bentley.com:Arcadis-UK-07/Documents/Projects/1MC07-C3/Chipping&amp;space;Warden&amp;space;Green&amp;space;Tunnel/GT/01&amp;space;-&amp;space;Docs/1MC07-ASC-GT-FRM-CS07_CL13-000005-ACBOS" TargetMode="External"/><Relationship Id="rId561" Type="http://schemas.openxmlformats.org/officeDocument/2006/relationships/hyperlink" Target="pw:\\arcadis-uk-pw.bentley.com:Arcadis-UK-07\Documents\Projects\1MC07-C3\Oxford%20Canal%20North%20Emb\IM\01%20-%20Docs\1MC07-CEK-IM-DAT-CS07_CL23-600151" TargetMode="External"/><Relationship Id="rId2242" Type="http://schemas.openxmlformats.org/officeDocument/2006/relationships/hyperlink" Target="mailto:hassan.saab@setec.com" TargetMode="External"/><Relationship Id="rId3500" Type="http://schemas.openxmlformats.org/officeDocument/2006/relationships/hyperlink" Target="pw://arcadis-uk-pw.bentley.com:Arcadis-UK-07/Documents/D%7bb46f1f92-a356-4664-b608-067395a1be76%7d" TargetMode="External"/><Relationship Id="rId214" Type="http://schemas.openxmlformats.org/officeDocument/2006/relationships/hyperlink" Target="pw://arcadis-uk-pw.bentley.com:Arcadis-UK-07/Documents/Projects/1MC07-C3/Oxford&amp;space;Canal&amp;space;North&amp;space;Emb/CV/01&amp;space;-&amp;space;Docs/1MC07-ASC-CV-FRM-CS07_CL23-000076-ACBOS" TargetMode="External"/><Relationship Id="rId421" Type="http://schemas.openxmlformats.org/officeDocument/2006/relationships/hyperlink" Target="pw:\\arcadis-uk-pw.bentley.com:Arcadis-UK-07\Documents\Projects\1MC06-C2\South%20Heath%20Ctg\DR\01%20-%20Docs\1MC06-ASC-DR-FRM-CS03_CL05-000028-ACBOS" TargetMode="External"/><Relationship Id="rId1051" Type="http://schemas.openxmlformats.org/officeDocument/2006/relationships/hyperlink" Target="pw:\\arcadis-uk-pw.bentley.com:Arcadis-UK-07\Documents\Projects\1MC06-C2\Twyford%20Ctg\IM\01%20-%20Docs\1MC06-CEK-IM-DAT-CS06_CL10-600050" TargetMode="External"/><Relationship Id="rId2102" Type="http://schemas.openxmlformats.org/officeDocument/2006/relationships/hyperlink" Target="pw:\\arcadis-uk-pw.bentley.com:Arcadis-UK-07\Documents\Projects\1MC06-C2\Calvert%20Infrastructure%20MDG\EV\01%20-%20Docs\1MC06-ASC-EV-FRM-CS06_CL09-900031" TargetMode="External"/><Relationship Id="rId5258" Type="http://schemas.openxmlformats.org/officeDocument/2006/relationships/hyperlink" Target="mailto:louis.knight@setec.com" TargetMode="External"/><Relationship Id="rId1868" Type="http://schemas.openxmlformats.org/officeDocument/2006/relationships/hyperlink" Target="pw://arcadis-uk-pw.bentley.com:Arcadis-UK-07/Documents/D%7b8b3e4ed1-855a-4ed4-bfa7-6dae3fbba6d3%7d" TargetMode="External"/><Relationship Id="rId4067" Type="http://schemas.openxmlformats.org/officeDocument/2006/relationships/hyperlink" Target="pw://arcadis-uk-pw.bentley.com:Arcadis-UK-07/Documents/D%7b2b3d9916-b57c-4051-899a-baa889230ed3%7d" TargetMode="External"/><Relationship Id="rId4274" Type="http://schemas.openxmlformats.org/officeDocument/2006/relationships/hyperlink" Target="pw:\\arcadis-uk-pw.bentley.com:Arcadis-UK-07\Documents\Projects\1MC07-C3\Chipping%20Warden%20Green%20Tunnel\CV\01%20-%20Docs\1MC07-ASC-CV-FRM-CS07_CL14-000145-ACBOS" TargetMode="External"/><Relationship Id="rId4481" Type="http://schemas.openxmlformats.org/officeDocument/2006/relationships/hyperlink" Target="pw:\\arcadis-uk-pw.bentley.com:Arcadis-UK-07\Documents\Projects\1MC07-C3\Ladbroke%20Ctg\IM\01%20-%20Docs\1MC07-CEK-IM-DAT-CS07_CL24-600025" TargetMode="External"/><Relationship Id="rId5118" Type="http://schemas.openxmlformats.org/officeDocument/2006/relationships/hyperlink" Target="pw://arcadis-uk-pw.bentley.com:Arcadis-UK-07/Documents/D%7bb9f69082-c9f7-4c89-873c-89d474fceb79%7d" TargetMode="External"/><Relationship Id="rId5325" Type="http://schemas.openxmlformats.org/officeDocument/2006/relationships/hyperlink" Target="pw:\\arcadis-uk-pw.bentley.com:Arcadis-UK-07\Documents\Projects\1MC06-C2\Turweston%20Ctg\CV\01%20-%20Docs\1MC06-ASC-CV-FRM-CS06_CL22-000015-ACBOS" TargetMode="External"/><Relationship Id="rId2919" Type="http://schemas.openxmlformats.org/officeDocument/2006/relationships/hyperlink" Target="pw:\\arcadis-uk-pw.bentley.com:Arcadis-UK-07\Documents\Projects\1MC07-C3\Turweston%20Emb\EV\01%20-%20Docs\1MC07-ASC-EV-FRM-CS07_CL12-900021" TargetMode="External"/><Relationship Id="rId3083" Type="http://schemas.openxmlformats.org/officeDocument/2006/relationships/hyperlink" Target="mailto:devendrakumar.tiwari@arcadis.com" TargetMode="External"/><Relationship Id="rId3290" Type="http://schemas.openxmlformats.org/officeDocument/2006/relationships/hyperlink" Target="mailto:trno@cowi.com" TargetMode="External"/><Relationship Id="rId4134" Type="http://schemas.openxmlformats.org/officeDocument/2006/relationships/hyperlink" Target="pw:\\arcadis-uk-pw.bentley.com:Arcadis-UK-07\Documents\Projects\1MC06-C2\Cowley%20Emb%20Group\CV\01%20-%20Docs\1MC06-ASC-CV-FRM-CS06_CL10-900027" TargetMode="External"/><Relationship Id="rId4341" Type="http://schemas.openxmlformats.org/officeDocument/2006/relationships/hyperlink" Target="mailto:max.rutherford@arcadis.com" TargetMode="External"/><Relationship Id="rId1728" Type="http://schemas.openxmlformats.org/officeDocument/2006/relationships/hyperlink" Target="pw://arcadis-uk-pw.bentley.com:Arcadis-UK-07/Documents/D%7bf82582ea-18a8-41e7-9b99-7692bfb1580c%7d" TargetMode="External"/><Relationship Id="rId1935" Type="http://schemas.openxmlformats.org/officeDocument/2006/relationships/hyperlink" Target="pw:\\arcadis-uk-pw.bentley.com:Arcadis-UK-07\Documents\Projects\1MC07-C3\Greatworth%20Green%20Tunnel\IM\01%20-%20Docs\1MC07-CEK-IM-DAT-CS07_CL25-600068" TargetMode="External"/><Relationship Id="rId3150" Type="http://schemas.openxmlformats.org/officeDocument/2006/relationships/hyperlink" Target="pw:\\arcadis-uk-pw.bentley.com:Arcadis-UK-07\Documents\Projects\1MC07-C3\Greatworth%20Green%20Tunnel\IM\01%20-%20Docs\1MC07-CEK-IM-DAT-CS07_CL25-600018" TargetMode="External"/><Relationship Id="rId4201" Type="http://schemas.openxmlformats.org/officeDocument/2006/relationships/hyperlink" Target="pw:\\arcadis-uk-pw.bentley.com:Arcadis-UK-07\Documents\Projects\1MC06-C2\Godington%20West%20Emb\IM\01%20-%20Docs\1MC06-CEK-IM-DAT-CS06_CL10-600198" TargetMode="External"/><Relationship Id="rId3010" Type="http://schemas.openxmlformats.org/officeDocument/2006/relationships/hyperlink" Target="pw://arcadis-uk-pw.bentley.com:Arcadis-UK-07/Documents/D%7b266d1793-c5cf-4318-8e35-0ed52788bf14%7d" TargetMode="External"/><Relationship Id="rId3967" Type="http://schemas.openxmlformats.org/officeDocument/2006/relationships/hyperlink" Target="pw:\\arcadis-uk-pw.bentley.com:Arcadis-UK-07\Documents\Projects\1MC06-C2\Chetwode%20Ctg\DR\01%20-%20Docs\1MC06-ASC-DR-FRM-CS06_CL10-000068-ACBOS" TargetMode="External"/><Relationship Id="rId4" Type="http://schemas.openxmlformats.org/officeDocument/2006/relationships/hyperlink" Target="pw://arcadis-uk-pw.bentley.com:Arcadis-UK-07/Documents/D%7b84e44039-5d6f-4a34-9e47-d54465668777%7d" TargetMode="External"/><Relationship Id="rId888" Type="http://schemas.openxmlformats.org/officeDocument/2006/relationships/hyperlink" Target="pw:\\arcadis-uk-pw.bentley.com:Arcadis-UK-07\Documents\Projects\1MC07-C3\Highfurlong%20Brook%20Vdt\DR\01%20-%20Docs\1MC07-ASC-DR-FRM-CS07_CL14-000076-ACBOS" TargetMode="External"/><Relationship Id="rId2569" Type="http://schemas.openxmlformats.org/officeDocument/2006/relationships/hyperlink" Target="pw:\\arcadis-uk-pw.bentley.com:Arcadis-UK-07\Documents\Projects\1MC07-C3\Greatworth%20South%20Ctg\IM\01%20-%20Docs\1MC07-CEK-IM-DAT-CS07_CL12-600133" TargetMode="External"/><Relationship Id="rId2776" Type="http://schemas.openxmlformats.org/officeDocument/2006/relationships/hyperlink" Target="mailto:vruddhika.naik@arcadis.com" TargetMode="External"/><Relationship Id="rId2983" Type="http://schemas.openxmlformats.org/officeDocument/2006/relationships/hyperlink" Target="pw://arcadis-uk-pw.bentley.com:Arcadis-UK-07/Documents/D%7bb40c08fa-afa5-4aab-82e4-02e49bc3eb25%7d" TargetMode="External"/><Relationship Id="rId3827" Type="http://schemas.openxmlformats.org/officeDocument/2006/relationships/hyperlink" Target="pw:\\arcadis-uk-pw.bentley.com:Arcadis-UK-07\Documents\Projects\1MC06-C2\Barton%20to%20Mixbury%20Ctg\BR\01%20-%20Docs\1MC06-ASC-BR-FRM-CS06_CL21-900010" TargetMode="External"/><Relationship Id="rId5182" Type="http://schemas.openxmlformats.org/officeDocument/2006/relationships/hyperlink" Target="pw:\\arcadis-uk-pw.bentley.com:Arcadis-UK-07\Documents\Projects\1MC06-C2\Calvert%20Ctg\HW\01%20-%20Docs\1MC06-ASC-HW-FRM-CS06_CL09-000045-ACBOS" TargetMode="External"/><Relationship Id="rId748" Type="http://schemas.openxmlformats.org/officeDocument/2006/relationships/hyperlink" Target="mailto:ted.humphries@arcadis.com" TargetMode="External"/><Relationship Id="rId955" Type="http://schemas.openxmlformats.org/officeDocument/2006/relationships/hyperlink" Target="pw:\\arcadis-uk-pw.bentley.com:Arcadis-UK-07\Documents\Projects\1MC06-C2\Bicester%20Road%20Emb\HW\01%20-%20Docs\1MC06-ASC-HW-FRM-CS04_CL20-000089-ACBOS" TargetMode="External"/><Relationship Id="rId1378" Type="http://schemas.openxmlformats.org/officeDocument/2006/relationships/hyperlink" Target="mailto:Conor.Egan@wsp.com" TargetMode="External"/><Relationship Id="rId1585" Type="http://schemas.openxmlformats.org/officeDocument/2006/relationships/hyperlink" Target="mailto:darrell.stebbings@arcadis.com" TargetMode="External"/><Relationship Id="rId1792" Type="http://schemas.openxmlformats.org/officeDocument/2006/relationships/hyperlink" Target="pw:\\arcadis-uk-pw.bentley.com:Arcadis-UK-07\Documents\Projects\1MC06-C2\Cowley%20Emb%20Group\IM\01%20-%20Docs\1MC06-CEK-IM-DAT-CS06_CL10-600222" TargetMode="External"/><Relationship Id="rId2429" Type="http://schemas.openxmlformats.org/officeDocument/2006/relationships/hyperlink" Target="pw:\\arcadis-uk-pw.bentley.com:Arcadis-UK-07\Documents\Projects\1MC06-C2\Small%20Dean%20Vdt\IM\01%20-%20Docs\1MC06-CEK-IM-DAT-CS03_CL06-600069" TargetMode="External"/><Relationship Id="rId2636" Type="http://schemas.openxmlformats.org/officeDocument/2006/relationships/hyperlink" Target="pw:\\arcadis-uk-pw.bentley.com:Arcadis-UK-07\Documents\Projects\1MC06-C2\Woodlands%20Ctg\IM\01%20-%20Docs\1MC06-CEK-IM-DAT-CS05-600282" TargetMode="External"/><Relationship Id="rId2843" Type="http://schemas.openxmlformats.org/officeDocument/2006/relationships/hyperlink" Target="pw://arcadis-uk-pw.bentley.com:Arcadis-UK-07/Documents/D%7bc00aac25-b6b4-45ab-b510-d0beba10e985%7d" TargetMode="External"/><Relationship Id="rId5042" Type="http://schemas.openxmlformats.org/officeDocument/2006/relationships/hyperlink" Target="mailto:deepak.kp@arcadis.com" TargetMode="External"/><Relationship Id="rId84" Type="http://schemas.openxmlformats.org/officeDocument/2006/relationships/hyperlink" Target="mailto:MarcoAntonio.Tanseco@arcadis.com" TargetMode="External"/><Relationship Id="rId608" Type="http://schemas.openxmlformats.org/officeDocument/2006/relationships/hyperlink" Target="pw://arcadis-uk-pw.bentley.com:Arcadis-UK-07/Documents/Projects/1MC06-C2/Wendover&amp;space;Dean&amp;space;North&amp;space;Emb/IM/01&amp;space;-&amp;space;Docs/1MC06-CEK-IM-DAT-CS03_CL05-600001" TargetMode="External"/><Relationship Id="rId815" Type="http://schemas.openxmlformats.org/officeDocument/2006/relationships/hyperlink" Target="pw:\\arcadis-uk-pw.bentley.com:Arcadis-UK-07\Documents\Projects\1MC06-C2\Cowley%20Emb%20Group\HW\01%20-%20Docs\1MC06-ASC-HW-FRM-CS06_CL10-000023-ACBOS" TargetMode="External"/><Relationship Id="rId1238" Type="http://schemas.openxmlformats.org/officeDocument/2006/relationships/hyperlink" Target="pw:\\arcadis-uk-pw.bentley.com:Arcadis-UK-07\Documents\Projects\1MC06-C2\Chetwode%20Ctg\UT\01%20-%20Docs\1MC06-ASC-UT-FRM-CS06_CL10-000007-ACBOS" TargetMode="External"/><Relationship Id="rId1445" Type="http://schemas.openxmlformats.org/officeDocument/2006/relationships/hyperlink" Target="pw:\\arcadis-uk-pw.bentley.com:Arcadis-UK-07\Documents\Projects\1MC07-C3\Greatworth%20Green%20Tunnel\IM\01%20-%20Docs\1MC07-CEK-IM-DAT-CS07_CL25-600053" TargetMode="External"/><Relationship Id="rId1652" Type="http://schemas.openxmlformats.org/officeDocument/2006/relationships/hyperlink" Target="pw:\\arcadis-uk-pw.bentley.com:Arcadis-UK-07\Documents\Projects\1MC06-C2\Mixbury%20Emb\IM\01%20-%20Docs\1MC06-CEK-IM-DAT-CS06_CL22-600116" TargetMode="External"/><Relationship Id="rId1305" Type="http://schemas.openxmlformats.org/officeDocument/2006/relationships/hyperlink" Target="pw:\\arcadis-uk-pw.bentley.com:Arcadis-UK-07\Documents\Projects\1MC07-C3\Boddington%20Ctg\IM\01%20-%20Docs\1MC07-CEK-IM-DAT-CS07_CL14-600191" TargetMode="External"/><Relationship Id="rId2703" Type="http://schemas.openxmlformats.org/officeDocument/2006/relationships/hyperlink" Target="pw://arcadis-uk-pw.bentley.com:Arcadis-UK-07/Documents/D%7be4e71710-71e3-4d6b-b74f-203110220c2d%7d" TargetMode="External"/><Relationship Id="rId2910" Type="http://schemas.openxmlformats.org/officeDocument/2006/relationships/hyperlink" Target="pw:\\arcadis-uk-pw.bentley.com:Arcadis-UK-07\Documents\Projects\1MC06-C2\Westbury%20Vdt\EV\01%20-%20Docs\1MC06-ASC-EV-FRM-CS06_CL22-900035" TargetMode="External"/><Relationship Id="rId1512" Type="http://schemas.openxmlformats.org/officeDocument/2006/relationships/hyperlink" Target="mailto:guillaume.hervoches@setec.com" TargetMode="External"/><Relationship Id="rId4668" Type="http://schemas.openxmlformats.org/officeDocument/2006/relationships/hyperlink" Target="pw:\\arcadis-uk-pw.bentley.com:Arcadis-UK-07\Documents\Projects\1MC06-C2\Bicester%20Road%20Emb\CV\01%20-%20Docs\1MC06-ASC-CV-FRM-CS04_CL20-000086-ACBOS" TargetMode="External"/><Relationship Id="rId4875" Type="http://schemas.openxmlformats.org/officeDocument/2006/relationships/hyperlink" Target="pw://arcadis-uk-pw.bentley.com:Arcadis-UK-07/Documents/D%7b1f25a417-dee0-4fd0-867c-b4c87d27d31a%7d" TargetMode="External"/><Relationship Id="rId11" Type="http://schemas.openxmlformats.org/officeDocument/2006/relationships/hyperlink" Target="pw:\\arcadis-uk-pw.bentley.com:Arcadis-UK-07\Documents\Projects\1MC07-C3\Chipping%20Warden%20Green%20Tunnel\TN\01%20-%20Docs\1MC07-CEK-TN-FRM-CS07_CL14-000001" TargetMode="External"/><Relationship Id="rId398" Type="http://schemas.openxmlformats.org/officeDocument/2006/relationships/hyperlink" Target="pw:\\arcadis-uk-pw.bentley.com:Arcadis-UK-07\Documents\Projects\1MC06-C2\Stoke%20Mandeville%20South%20Emb\DR\01%20-%20Docs\1MC06-ASC-DR-FRM-CS03_CL17-000012-ACBOS" TargetMode="External"/><Relationship Id="rId2079" Type="http://schemas.openxmlformats.org/officeDocument/2006/relationships/hyperlink" Target="https://connect-projectwisewac.bentley.com/pwlink?datasource=Bentley.PW--arcadis-uk-pw.bentley.com~3AArcadis-UK-07&amp;objectId=04ce0bb8-6016-4ad6-a7d5-dc06c125d0b3&amp;objectType=doc&amp;workAreaId=7672f74c-6d6c-4972-9396-16dce2e4867c&amp;projectId=e3f7388f-5b16-4382-a7b1-67b8398b51fa&amp;app=pwe" TargetMode="External"/><Relationship Id="rId3477" Type="http://schemas.openxmlformats.org/officeDocument/2006/relationships/hyperlink" Target="mailto:anamika.puri@wsp.com" TargetMode="External"/><Relationship Id="rId3684" Type="http://schemas.openxmlformats.org/officeDocument/2006/relationships/hyperlink" Target="mailto:thomas.goimard@setec.com" TargetMode="External"/><Relationship Id="rId3891" Type="http://schemas.openxmlformats.org/officeDocument/2006/relationships/hyperlink" Target="pw:\\arcadis-uk-pw.bentley.com:Arcadis-UK-07\Documents\Projects\1MC06-C2\Calvert%20Ctg\DR\01%20-%20Docs\1MC06-ASC-DR-FRM-CS06_CL09-000037-ACBOS" TargetMode="External"/><Relationship Id="rId4528" Type="http://schemas.openxmlformats.org/officeDocument/2006/relationships/hyperlink" Target="https://pwlink.bentley.com/link?ds=arcadis-uk-pw.bentley.com~3AArcadis-UK-07&amp;doc=2dba7bf677cc4399ac8c7ac37ce37beb&amp;wa=7672f74c6d6c4972939616dce2e4867c&amp;p=e3f7388f5b164382a7b167b8398b51fa&amp;app=pwe" TargetMode="External"/><Relationship Id="rId4735" Type="http://schemas.openxmlformats.org/officeDocument/2006/relationships/hyperlink" Target="mailto:louis.knight@setec.com" TargetMode="External"/><Relationship Id="rId4942" Type="http://schemas.openxmlformats.org/officeDocument/2006/relationships/hyperlink" Target="pw:\\arcadis-uk-pw.bentley.com:Arcadis-UK-07\Documents\Projects\1MC07-C3\Greatworth%20Green%20Tunnel\HW\01%20-%20Docs\1MC07-ASC-HW-FRM-CS07_CL25-000002%20-%20ACBOS" TargetMode="External"/><Relationship Id="rId2286" Type="http://schemas.openxmlformats.org/officeDocument/2006/relationships/hyperlink" Target="pw://arcadis-uk-pw.bentley.com:Arcadis-UK-07/Documents/D%7b8d0c0971-0e1e-40ca-be3d-7c61badcc6b2%7d" TargetMode="External"/><Relationship Id="rId2493" Type="http://schemas.openxmlformats.org/officeDocument/2006/relationships/hyperlink" Target="mailto:gladys.kouekam-nassi@setec.com" TargetMode="External"/><Relationship Id="rId3337" Type="http://schemas.openxmlformats.org/officeDocument/2006/relationships/hyperlink" Target="pw:\\arcadis-uk-pw.bentley.com:Arcadis-UK-07\Documents\Projects\1MC06-C2\Calvert%20Infrastructure%20MDG\IM\01%20-%20Docs\1MC06-CEK-IM-DAT-CS06_CL09-600274" TargetMode="External"/><Relationship Id="rId3544" Type="http://schemas.openxmlformats.org/officeDocument/2006/relationships/hyperlink" Target="mailto:srinatha.ka@arcadis.com%3E" TargetMode="External"/><Relationship Id="rId3751" Type="http://schemas.openxmlformats.org/officeDocument/2006/relationships/hyperlink" Target="pw:\\arcadis-uk-pw.bentley.com:Arcadis-UK-07\Documents\Projects\1MC07-C3\Brackley%20North%20Ctg\IM\01%20-%20Docs\1MC07-CEK-IM-DAT-CS07_CL12-600238" TargetMode="External"/><Relationship Id="rId4802" Type="http://schemas.openxmlformats.org/officeDocument/2006/relationships/hyperlink" Target="pw:\\arcadis-uk-pw.bentley.com:Arcadis-UK-07\Documents\Projects\1MC06-C2\South%20Heath%20Ctg\IM\01%20-%20Docs\1MC06-CEK-IM-DAT-CS03_CL05-600023" TargetMode="External"/><Relationship Id="rId258" Type="http://schemas.openxmlformats.org/officeDocument/2006/relationships/hyperlink" Target="pw:\\arcadis-uk-pw.bentley.com:Arcadis-UK-07\Documents\Projects\1MC07-C3\Upper%20Radbourne%20Emb\IM\01%20-%20Docs\1MC07-CEK-IM-DAT-CS07_CL23-600142" TargetMode="External"/><Relationship Id="rId465" Type="http://schemas.openxmlformats.org/officeDocument/2006/relationships/hyperlink" Target="pw:\\arcadis-uk-pw.bentley.com:Arcadis-UK-07\Documents\Projects\1MC07-C3\Southam%20Emb\CV\01%20-%20Docs\1MC07-ASC-CV-FRM-CS07_CL24-000018-ACBOS" TargetMode="External"/><Relationship Id="rId672" Type="http://schemas.openxmlformats.org/officeDocument/2006/relationships/hyperlink" Target="pw:\\arcadis-uk-pw.bentley.com:Arcadis-UK-07\Documents\Projects\1MC07-C3\Upper%20Radbourne%20Emb\EV\01%20-%20Docs\1MC07-ASC-EV-REP-CS07_CL23-000026" TargetMode="External"/><Relationship Id="rId1095" Type="http://schemas.openxmlformats.org/officeDocument/2006/relationships/hyperlink" Target="pw:\\arcadis-uk-pw.bentley.com:Arcadis-UK-07\Documents\Projects\1MC07-C3\Boddington%20Ctg\IM\01%20-%20Docs\1MC07-CEK-IM-DAT-CS07_CL14-600188" TargetMode="External"/><Relationship Id="rId2146" Type="http://schemas.openxmlformats.org/officeDocument/2006/relationships/hyperlink" Target="pw:\\arcadis-uk-pw.bentley.com:Arcadis-UK-07\Documents\Projects\1MC06-C2\Twyford%20Emb\IM\01%20-%20Docs\1MC06-CEK-IM-DAT-CS06_CL10-600220" TargetMode="External"/><Relationship Id="rId2353" Type="http://schemas.openxmlformats.org/officeDocument/2006/relationships/hyperlink" Target="pw://arcadis-uk-pw.bentley.com:Arcadis-UK-07/Documents/D%7bc0e3aa3e-d107-4140-913e-706f97b93f3e%7d" TargetMode="External"/><Relationship Id="rId2560" Type="http://schemas.openxmlformats.org/officeDocument/2006/relationships/hyperlink" Target="pw:\\arcadis-uk-pw.bentley.com:Arcadis-UK-07\Documents\Projects\1MC06-C2\Calvert%20Ctg\HW\01%20-%20Docs\1MC06-ASC-HW-FRM-CS05-000071-ACBOS" TargetMode="External"/><Relationship Id="rId3404" Type="http://schemas.openxmlformats.org/officeDocument/2006/relationships/hyperlink" Target="pw:\\arcadis-uk-pw.bentley.com:Arcadis-UK-07\Documents\Projects\1MC06-C2\Barton%20Hartshorn%20Emb\BR\01%20-%20Docs\1MC06-ASC-BR-FRM-CS06_CL21-900001" TargetMode="External"/><Relationship Id="rId3611" Type="http://schemas.openxmlformats.org/officeDocument/2006/relationships/hyperlink" Target="pw:\\arcadis-uk-pw.bentley.com:Arcadis-UK-07\Documents\Projects\1MC06-C2\Whaddon%20Hill%20Ctg\IM\01%20-%20Docs\1MC06-CEK-IM-DAT-CS04_CL19-600101" TargetMode="External"/><Relationship Id="rId118" Type="http://schemas.openxmlformats.org/officeDocument/2006/relationships/hyperlink" Target="mailto:MarcoAntonio.Tanseco@arcadis.com" TargetMode="External"/><Relationship Id="rId325" Type="http://schemas.openxmlformats.org/officeDocument/2006/relationships/hyperlink" Target="pw:\\arcadis-uk-pw.bentley.com:Arcadis-UK-07\Documents\Projects\1MC06-C2\Calvert%20Ctg\IM\01%20-%20Docs\1MC06-CEK-IM-DAT-CS06_CL09-600109" TargetMode="External"/><Relationship Id="rId532" Type="http://schemas.openxmlformats.org/officeDocument/2006/relationships/hyperlink" Target="pw://arcadis-uk-pw.bentley.com:Arcadis-UK-07/Documents/D%7bede2d355-9d67-45db-a6be-77ea028f4c08%7d" TargetMode="External"/><Relationship Id="rId1162" Type="http://schemas.openxmlformats.org/officeDocument/2006/relationships/hyperlink" Target="pw:\\arcadis-uk-pw.bentley.com:Arcadis-UK-07\Documents\Projects\1MC07-C3\Greatworth%20North%20Ctg\IM\01%20-%20Docs\1MC07-CEK-IM-DAT-CS07_CL25-600059" TargetMode="External"/><Relationship Id="rId2006" Type="http://schemas.openxmlformats.org/officeDocument/2006/relationships/hyperlink" Target="mailto:andrew.rogers2@arcadis.com" TargetMode="External"/><Relationship Id="rId2213" Type="http://schemas.openxmlformats.org/officeDocument/2006/relationships/hyperlink" Target="pw:\\arcadis-uk-pw.bentley.com:Arcadis-UK-07\Documents\Projects\1MC06-C2\Mixbury%20Ctg\IM\01%20-%20Docs\1MC06-CEK-IM-DAT-CS06_CL22-600156" TargetMode="External"/><Relationship Id="rId2420" Type="http://schemas.openxmlformats.org/officeDocument/2006/relationships/hyperlink" Target="mailto:zakaria.khabouze@setec.com" TargetMode="External"/><Relationship Id="rId1022" Type="http://schemas.openxmlformats.org/officeDocument/2006/relationships/hyperlink" Target="pw:\\arcadis-uk-pw.bentley.com:Arcadis-UK-07\Documents\Projects\1MC07-C3\Edgcote%20Ctg\UT\01%20-%20Docs\1MC07-ASC-UT-FRM-CS07_CL26-000027-ACBOS" TargetMode="External"/><Relationship Id="rId4178" Type="http://schemas.openxmlformats.org/officeDocument/2006/relationships/hyperlink" Target="pw:\\arcadis-uk-pw.bentley.com:Arcadis-UK-07\Documents\Projects\1MC07-C3\Greatworth%20South%20Ctg\CV\01%20-%20Docs\1MC07-ASC-CV-FRM-CS07_CL12-900006" TargetMode="External"/><Relationship Id="rId4385" Type="http://schemas.openxmlformats.org/officeDocument/2006/relationships/hyperlink" Target="pw://arcadis-uk-pw.bentley.com:Arcadis-UK-07/Documents/D%7bc72febbb-fc52-442a-bc28-af6cff30f404%7d" TargetMode="External"/><Relationship Id="rId4592" Type="http://schemas.openxmlformats.org/officeDocument/2006/relationships/hyperlink" Target="pw://arcadis-uk-pw.bentley.com:Arcadis-UK-07/Documents/D%7b3e85df33-27e1-46b2-a440-d3e586398f28%7d" TargetMode="External"/><Relationship Id="rId5229" Type="http://schemas.openxmlformats.org/officeDocument/2006/relationships/hyperlink" Target="pw:\\arcadis-uk-pw.bentley.com:Arcadis-UK-07\Documents\Projects\1MC06-C2\Barton%20to%20Mixbury%20Ctg\IM\01%20-%20Docs\1MC06-CEK-IM-DAT-CS06_CL21-600129" TargetMode="External"/><Relationship Id="rId1979" Type="http://schemas.openxmlformats.org/officeDocument/2006/relationships/hyperlink" Target="pw:\\arcadis-uk-pw.bentley.com:Arcadis-UK-07\Documents\Projects\1MC06-C2\Oxford%20Road%20Emb\IM\01%20-%20Docs\1MC06-CEK-IM-DAT-CS04_CL19-600097" TargetMode="External"/><Relationship Id="rId3194" Type="http://schemas.openxmlformats.org/officeDocument/2006/relationships/hyperlink" Target="pw://arcadis-uk-pw.bentley.com:Arcadis-UK-07/Documents/D%7b101e6991-8681-4c7d-b7f7-2e9fc04b4fbf%7d" TargetMode="External"/><Relationship Id="rId4038" Type="http://schemas.openxmlformats.org/officeDocument/2006/relationships/hyperlink" Target="pw:\\arcadis-uk-pw.bentley.com:Arcadis-UK-07\Documents\Projects\1MC06-C2\Godington%20West%20Emb\EV\01%20-%20Docs\1MC06-ASC-EV-FRM-CS06_CL10-900035" TargetMode="External"/><Relationship Id="rId4245" Type="http://schemas.openxmlformats.org/officeDocument/2006/relationships/hyperlink" Target="pw:\\arcadis-uk-pw.bentley.com:Arcadis-UK-07\Documents\Projects\1MC06-C2\Aylesbury%20South%20Ctg\EV\01%20-%20Docs\1MC06-ASC-EV-REP-CS04_CL18-000004" TargetMode="External"/><Relationship Id="rId1839" Type="http://schemas.openxmlformats.org/officeDocument/2006/relationships/hyperlink" Target="pw:\\arcadis-uk-pw.bentley.com:Arcadis-UK-07\Documents\Projects\1MC06-C2\Oxford%20Road%20Emb\DR\01%20-%20Docs\1MC06-ASC-DR-FRM-CS04_CL19-000057-ACBOS" TargetMode="External"/><Relationship Id="rId3054" Type="http://schemas.openxmlformats.org/officeDocument/2006/relationships/hyperlink" Target="pw:\\arcadis-uk-pw.bentley.com:Arcadis-UK-07\Documents\Projects\1MC07-C3\Brackley%20South%20Ctg\IM\01%20-%20Docs\1MC07-CEK-IM-DAT-CS07_CL12-600046" TargetMode="External"/><Relationship Id="rId4452" Type="http://schemas.openxmlformats.org/officeDocument/2006/relationships/hyperlink" Target="mailto:craig.cooper@arcadis.com" TargetMode="External"/><Relationship Id="rId182" Type="http://schemas.openxmlformats.org/officeDocument/2006/relationships/hyperlink" Target="pw:\\arcadis-uk-pw.bentley.com:Arcadis-UK-07\Documents\Projects\1MC06-C2\Turweston%20Ctg\HW\01%20-%20Docs\1MC06-ASC-HW-FRM-CS06_CL22-000013-ACBOS" TargetMode="External"/><Relationship Id="rId1906" Type="http://schemas.openxmlformats.org/officeDocument/2006/relationships/hyperlink" Target="pw:\\arcadis-uk-pw.bentley.com:Arcadis-UK-07\Documents\Projects\1MC06-C2\Aylesbury%20North%20Ctg\IM\01%20-%20Docs\1MC06-CEK-IM-DAT-CS04_CL18-600012" TargetMode="External"/><Relationship Id="rId3261" Type="http://schemas.openxmlformats.org/officeDocument/2006/relationships/hyperlink" Target="pw:\\arcadis-uk-pw.bentley.com:Arcadis-UK-07\Documents\Projects\1MC06-C2\Stoke%20Mandeville%20South%20Emb\IM\01%20-%20Docs\1MC06-CEK-IM-DAT-CS03_CL17-600122" TargetMode="External"/><Relationship Id="rId4105" Type="http://schemas.openxmlformats.org/officeDocument/2006/relationships/hyperlink" Target="pw:\\arcadis-uk-pw.bentley.com:Arcadis-UK-07\Documents\Projects\1MC06-C2\Chetwode%20Ctg\IM\01%20-%20Docs\1MC06-CEK-IM-DAT-CS06_CL10-600159" TargetMode="External"/><Relationship Id="rId4312" Type="http://schemas.openxmlformats.org/officeDocument/2006/relationships/hyperlink" Target="pw:\\arcadis-uk-pw.bentley.com:Arcadis-UK-07\Documents\Projects\1MC06-C2\Aylesbury%20South%20Ctg\IM\01%20-%20Docs\1MC06-CEK-IM-DAT-CS04_CL18-600170" TargetMode="External"/><Relationship Id="rId2070" Type="http://schemas.openxmlformats.org/officeDocument/2006/relationships/hyperlink" Target="pw://arcadis-uk-pw.bentley.com:Arcadis-UK-07/Documents/D%7bd129aadc-a25d-47f4-9f91-a32cadd8ac6b%7d" TargetMode="External"/><Relationship Id="rId3121" Type="http://schemas.openxmlformats.org/officeDocument/2006/relationships/hyperlink" Target="pw:\\arcadis-uk-pw.bentley.com:Arcadis-UK-07\Documents\Projects\1MC07-C3\Highfurlong%20Brook%20Vdt\IM\01%20-%20Docs\1MC07-CEK-IM-DAT-CS07_CL14-600121" TargetMode="External"/><Relationship Id="rId999" Type="http://schemas.openxmlformats.org/officeDocument/2006/relationships/hyperlink" Target="https://connect-projectwisewac.bentley.com/pwlink?datasource=Bentley.PW--arcadis-uk-pw.bentley.com~3AArcadis-UK-07&amp;objectId=4aac3404-ab5b-402c-a66f-1e0cfc8ca346&amp;objectType=doc&amp;workAreaId=7672f74c-6d6c-4972-9396-16dce2e4867c&amp;projectId=e3f7388f-5b16-4382-a7b1-67b8398b51fa&amp;app=pwe" TargetMode="External"/><Relationship Id="rId2887" Type="http://schemas.openxmlformats.org/officeDocument/2006/relationships/hyperlink" Target="pw:\\arcadis-uk-pw.bentley.com:Arcadis-UK-07\Documents\Projects\1MC06-C2\Aylesbury%20North%20Ctg\IM\01%20-%20Docs\1MC06-CEK-IM-DAT-CS04_CL18-600007" TargetMode="External"/><Relationship Id="rId5086" Type="http://schemas.openxmlformats.org/officeDocument/2006/relationships/hyperlink" Target="pw://arcadis-uk-pw.bentley.com:Arcadis-UK-07/Documents/D%7bdfab0214-7cac-4638-965f-f757a4227935%7d" TargetMode="External"/><Relationship Id="rId5293" Type="http://schemas.openxmlformats.org/officeDocument/2006/relationships/hyperlink" Target="mailto:MarcoAntonio.Tanseco@arcadis.com" TargetMode="External"/><Relationship Id="rId859" Type="http://schemas.openxmlformats.org/officeDocument/2006/relationships/hyperlink" Target="pw:\\arcadis-uk-pw.bentley.com:Arcadis-UK-07\Documents\Projects\1MC06-C2\Calvert%20Ctg\IM\01%20-%20Docs\1MC06-CEK-IM-DAT-CS06_CL09-600201" TargetMode="External"/><Relationship Id="rId1489" Type="http://schemas.openxmlformats.org/officeDocument/2006/relationships/hyperlink" Target="pw:\\arcadis-uk-pw.bentley.com:Arcadis-UK-07\Documents\Projects\1MC07-C3\Boddington%20Ctg\CV\01%20-%20Docs\1MC07-ASC-CV-FRM-CS07_CL14-000008-ACBOS" TargetMode="External"/><Relationship Id="rId1696" Type="http://schemas.openxmlformats.org/officeDocument/2006/relationships/hyperlink" Target="pw://arcadis-uk-pw.bentley.com:Arcadis-UK-07/Documents/D%7b4d829824-9841-4816-ad15-8aa350c53d67%7d" TargetMode="External"/><Relationship Id="rId3938" Type="http://schemas.openxmlformats.org/officeDocument/2006/relationships/hyperlink" Target="pw:\\arcadis-uk-pw.bentley.com:Arcadis-UK-07\Documents\Projects\1MC06-C2\Calvert%20Ctg\IM\01%20-%20Docs\1MC06-CEK-IM-DAT-CS06_CL09-600260" TargetMode="External"/><Relationship Id="rId5153" Type="http://schemas.openxmlformats.org/officeDocument/2006/relationships/hyperlink" Target="pw:\\arcadis-uk-pw.bentley.com:Arcadis-UK-07\Documents\Projects\1MC06-C2\Waddesdon%20South%20Ctg\IM\01%20-%20Docs\1MC06-CEK-IM-DAT-CS04_CL20-600143" TargetMode="External"/><Relationship Id="rId5360" Type="http://schemas.microsoft.com/office/2017/10/relationships/threadedComment" Target="../threadedComments/threadedComment1.xml"/><Relationship Id="rId1349" Type="http://schemas.openxmlformats.org/officeDocument/2006/relationships/hyperlink" Target="pw:\\arcadis-uk-pw.bentley.com:Arcadis-UK-07\Documents\Projects\1MC06-C2\Chetwode%20Ctg\HW\01%20-%20Docs\1MC06-ASC-HW-FRM-CS06_CL10-900022-ACBOS" TargetMode="External"/><Relationship Id="rId2747" Type="http://schemas.openxmlformats.org/officeDocument/2006/relationships/hyperlink" Target="mailto:Conor.Egan@wsp.com" TargetMode="External"/><Relationship Id="rId2954" Type="http://schemas.openxmlformats.org/officeDocument/2006/relationships/hyperlink" Target="pw://arcadis-uk-pw.bentley.com:Arcadis-UK-07/Documents/D%7b7eda7f44-f9a0-4ff5-958b-6121e65b507f%7d" TargetMode="External"/><Relationship Id="rId5013" Type="http://schemas.openxmlformats.org/officeDocument/2006/relationships/hyperlink" Target="pw:\\arcadis-uk-pw.bentley.com:Arcadis-UK-07\Documents\Projects\1MC07-C3\Greatworth%20Green%20Tunnel\IM\01%20-%20Docs\1MC07-CEK-IM-DAT-CS07_CL25-600036" TargetMode="External"/><Relationship Id="rId5220" Type="http://schemas.openxmlformats.org/officeDocument/2006/relationships/hyperlink" Target="pw:\\arcadis-uk-pw.bentley.com:Arcadis-UK-07\Documents\Projects\1MC06-C2\Barton%20to%20Mixbury%20Ctg\EV\01%20-%20Docs\1MC06-ASC-EV-FRM-CS06_CL21-900001" TargetMode="External"/><Relationship Id="rId719" Type="http://schemas.openxmlformats.org/officeDocument/2006/relationships/hyperlink" Target="pw:\\arcadis-uk-pw.bentley.com:Arcadis-UK-07\Documents\Projects\1MC06-C2\Small%20Dean%20South%20Emb\IM\01%20-%20Docs\1MC06-CEK-IM-DAT-CS03_CL05-600036" TargetMode="External"/><Relationship Id="rId926" Type="http://schemas.openxmlformats.org/officeDocument/2006/relationships/hyperlink" Target="mailto:mtce@cowi.com" TargetMode="External"/><Relationship Id="rId1556" Type="http://schemas.openxmlformats.org/officeDocument/2006/relationships/hyperlink" Target="pw://arcadis-uk-pw.bentley.com:Arcadis-UK-07/Documents/D%7ba19b126a-b83a-4cff-ac23-9155718cd92e%7d" TargetMode="External"/><Relationship Id="rId1763" Type="http://schemas.openxmlformats.org/officeDocument/2006/relationships/hyperlink" Target="mailto:Chandrakantesh.H@arcadis.com" TargetMode="External"/><Relationship Id="rId1970" Type="http://schemas.openxmlformats.org/officeDocument/2006/relationships/hyperlink" Target="pw:\\arcadis-uk-pw.bentley.com:Arcadis-UK-07\Documents\Projects\1MC06-C2\Aylesbury%20North%20Ctg\IM\01%20-%20Docs\1MC06-CEK-IM-DAT-CS04_CL18-600013" TargetMode="External"/><Relationship Id="rId2607" Type="http://schemas.openxmlformats.org/officeDocument/2006/relationships/hyperlink" Target="mailto:sithrubi.t@arcadis.com" TargetMode="External"/><Relationship Id="rId2814" Type="http://schemas.openxmlformats.org/officeDocument/2006/relationships/hyperlink" Target="pw:\\arcadis-uk-pw.bentley.com:Arcadis-UK-07\Documents\Projects\1MC07-C3\Ladbroke%20Grove%20Ctg\IM\01%20-%20Docs\1MC07-CEK-IM-DAT-CS07_CL23-600171" TargetMode="External"/><Relationship Id="rId55" Type="http://schemas.openxmlformats.org/officeDocument/2006/relationships/hyperlink" Target="mailto:saravanakumar.ss@arcadis.com" TargetMode="External"/><Relationship Id="rId1209" Type="http://schemas.openxmlformats.org/officeDocument/2006/relationships/hyperlink" Target="pw:\\arcadis-uk-pw.bentley.com:Arcadis-UK-07\Documents\Projects\1MC07-C3\Ladbroke%20Grove%20Ctg\IM\01%20-%20Docs\1MC07-CEK-IM-DAT-CS07_CL23-600030" TargetMode="External"/><Relationship Id="rId1416" Type="http://schemas.openxmlformats.org/officeDocument/2006/relationships/hyperlink" Target="mailto:ArunKumar.S@arcadis.com" TargetMode="External"/><Relationship Id="rId1623" Type="http://schemas.openxmlformats.org/officeDocument/2006/relationships/hyperlink" Target="pw:\\arcadis-uk-pw.bentley.com:Arcadis-UK-07\Documents\Projects\1MC06-C2\Cowley%20Emb%20Group\EV\01%20-%20Docs\1MC06-ASC-EV-FRM-CS06_CL10-900013" TargetMode="External"/><Relationship Id="rId1830" Type="http://schemas.openxmlformats.org/officeDocument/2006/relationships/hyperlink" Target="pw://arcadis-uk-pw.bentley.com:Arcadis-UK-07/Documents/D%7be5763b59-2e8f-41c5-b738-bbccc8453d1e%7d" TargetMode="External"/><Relationship Id="rId4779" Type="http://schemas.openxmlformats.org/officeDocument/2006/relationships/hyperlink" Target="pw:\\arcadis-uk-pw.bentley.com:Arcadis-UK-07\Documents\Projects\1MC06-C2\Aylesbury%20South%20Ctg\CV\01%20-%20Docs\1MC06-ASC-CV-FRM-CS04_CL18-000034-ACBOS" TargetMode="External"/><Relationship Id="rId4986" Type="http://schemas.openxmlformats.org/officeDocument/2006/relationships/hyperlink" Target="mailto:juilee.lokhande@arcadis.com" TargetMode="External"/><Relationship Id="rId3588" Type="http://schemas.openxmlformats.org/officeDocument/2006/relationships/hyperlink" Target="pw://arcadis-uk-pw.bentley.com:Arcadis-UK-07/Documents/Projects/1MC06-C2/Wendover&amp;space;North&amp;space;Ctg/IM/01&amp;space;-&amp;space;Docs/1MC06-CEK-IM-DAT-CS03_CL17-600032" TargetMode="External"/><Relationship Id="rId3795" Type="http://schemas.openxmlformats.org/officeDocument/2006/relationships/hyperlink" Target="mailto:MarcoAntonio.Tanseco@arcadis.com" TargetMode="External"/><Relationship Id="rId4639" Type="http://schemas.openxmlformats.org/officeDocument/2006/relationships/hyperlink" Target="pw://arcadis-uk-pw.bentley.com:Arcadis-UK-07/Documents/D%7b207f7f3a-737b-442c-ab3f-dccf65fed253%7d" TargetMode="External"/><Relationship Id="rId4846" Type="http://schemas.openxmlformats.org/officeDocument/2006/relationships/hyperlink" Target="pw://arcadis-uk-pw.bentley.com:Arcadis-UK-07/Documents/Projects/1MC06-C2/Calvert&amp;space;Ctg/IM/01&amp;space;-&amp;space;Docs/1MC06-CEK-IM-DAT-CS06_CL09-600116" TargetMode="External"/><Relationship Id="rId2397" Type="http://schemas.openxmlformats.org/officeDocument/2006/relationships/hyperlink" Target="pw://arcadis-uk-pw.bentley.com:Arcadis-UK-07/Documents/D%7b33f61e41-4455-4fb7-ae61-9c5bfc9e02a8%7d" TargetMode="External"/><Relationship Id="rId3448" Type="http://schemas.openxmlformats.org/officeDocument/2006/relationships/hyperlink" Target="pw:\\arcadis-uk-pw.bentley.com:Arcadis-UK-07\Documents\Projects\1MC06-C2\Stoke%20Mandeville%20South%20Emb\IM\01%20-%20Docs\1MC06-CEK-IM-DAT-CS03_CL17-600106" TargetMode="External"/><Relationship Id="rId3655" Type="http://schemas.openxmlformats.org/officeDocument/2006/relationships/hyperlink" Target="pw:\\arcadis-uk-pw.bentley.com:Arcadis-UK-07\Documents\Projects\1MC06-C2\Chetwode%20Emb\EV\01%20-%20Docs\1MC06-ASC-EV-FRM-CS06_CL10-000013-ACBOS" TargetMode="External"/><Relationship Id="rId3862" Type="http://schemas.openxmlformats.org/officeDocument/2006/relationships/hyperlink" Target="pw:\\arcadis-uk-pw.bentley.com:Arcadis-UK-07\Documents\Projects\1MC07-C3\Greatworth%20North%20Emb\DR\01%20-%20Docs\1MC07-ASC-DR-FRM-CS07_CL12-000018-ACBOS" TargetMode="External"/><Relationship Id="rId4706" Type="http://schemas.openxmlformats.org/officeDocument/2006/relationships/hyperlink" Target="pw://arcadis-uk-pw.bentley.com:Arcadis-UK-07/Documents/D%7b23ddbf22-100a-4770-875e-a90474e5f4b5%7d" TargetMode="External"/><Relationship Id="rId369" Type="http://schemas.openxmlformats.org/officeDocument/2006/relationships/hyperlink" Target="pw:\\arcadis-uk-pw.bentley.com:Arcadis-UK-07\Documents\Projects\1MC06-C2\Small%20Dean%20South%20Emb\IM\01%20-%20Docs\1MC06-CEK-IM-DAT-CS03_CL05-600074" TargetMode="External"/><Relationship Id="rId576" Type="http://schemas.openxmlformats.org/officeDocument/2006/relationships/hyperlink" Target="pw:\\arcadis-uk-pw.bentley.com:Arcadis-UK-07\Documents\Projects\1MC07-C3\Greatworth%20South%20Ctg\EV\01%20-%20Docs\1MC07-ASC-EV-FRM-CS07_CL12-900013" TargetMode="External"/><Relationship Id="rId783" Type="http://schemas.openxmlformats.org/officeDocument/2006/relationships/hyperlink" Target="pw://arcadis-uk-pw.bentley.com:Arcadis-UK-07/Documents/Projects/1MC06-C2/Bicester&amp;space;Road&amp;space;Emb/IM/01&amp;space;-&amp;space;Docs/1MC06-CEK-IM-DAT-CS04_CL20-600151" TargetMode="External"/><Relationship Id="rId990" Type="http://schemas.openxmlformats.org/officeDocument/2006/relationships/hyperlink" Target="pw://arcadis-uk-pw.bentley.com:Arcadis-UK-07/Documents/D%7bf1e7f817-4a33-4b40-a56d-38210b53481a%7d" TargetMode="External"/><Relationship Id="rId2257" Type="http://schemas.openxmlformats.org/officeDocument/2006/relationships/hyperlink" Target="pw:\\arcadis-uk-pw.bentley.com:Arcadis-UK-07\Documents\Projects\1MC06-C2\Doddershall%20Emb\CV\01%20-%20Docs\1MC06-ASC-CV-FRM-CS05-000091-ACBOS" TargetMode="External"/><Relationship Id="rId2464" Type="http://schemas.openxmlformats.org/officeDocument/2006/relationships/hyperlink" Target="pw://arcadis-uk-pw.bentley.com:Arcadis-UK-07/Documents/D%7bf81e7c67-1400-419f-96eb-bf69e2e09782%7d" TargetMode="External"/><Relationship Id="rId2671" Type="http://schemas.openxmlformats.org/officeDocument/2006/relationships/hyperlink" Target="pw://arcadis-uk-pw.bentley.com:Arcadis-UK-07/Documents/D%7b6f0a3db1-b69e-4ed3-8b68-9ed2086afeae%7d" TargetMode="External"/><Relationship Id="rId3308" Type="http://schemas.openxmlformats.org/officeDocument/2006/relationships/hyperlink" Target="pw://arcadis-uk-pw.bentley.com:Arcadis-UK-07/Documents/Projects/1MC06-C2/Oxford&amp;space;Road&amp;space;Emb/CV/01&amp;space;-&amp;space;Docs/1MC06-CEK-CV-FRM-CS04_CL19-000001" TargetMode="External"/><Relationship Id="rId3515" Type="http://schemas.openxmlformats.org/officeDocument/2006/relationships/hyperlink" Target="mailto:deepak.kp@arcadis.com%3E" TargetMode="External"/><Relationship Id="rId4913" Type="http://schemas.openxmlformats.org/officeDocument/2006/relationships/hyperlink" Target="pw:\\arcadis-uk-pw.bentley.com:Arcadis-UK-07\Documents\Projects\1MC06-C2\Quainton%20Ctg\CV\01%20-%20Docs\1MC06-ASC-CV-FRM-CS05_CL09-900015" TargetMode="External"/><Relationship Id="rId229" Type="http://schemas.openxmlformats.org/officeDocument/2006/relationships/hyperlink" Target="pw:\\arcadis-uk-pw.bentley.com:Arcadis-UK-07\Documents\Projects\1MC07-C3\Oxford%20Canal%20North%20Emb\CV\01%20-%20Docs\1MC07-ASC-CV-FRM-CS07_CL23-000083-ACBOS" TargetMode="External"/><Relationship Id="rId436" Type="http://schemas.openxmlformats.org/officeDocument/2006/relationships/hyperlink" Target="pw:\\arcadis-uk-pw.bentley.com:Arcadis-UK-07\Documents\Projects\1MC06-C2\Grendon%20Underwood%20Emb\DR\01%20-%20Docs\1MC06-ASC-DR-FRM-CS05-000024-ACBOS" TargetMode="External"/><Relationship Id="rId643" Type="http://schemas.openxmlformats.org/officeDocument/2006/relationships/hyperlink" Target="pw:\\arcadis-uk-pw.bentley.com:Arcadis-UK-07\Documents\Projects\1MC07-C3\Ladbroke%20Grove%20Emb\CV\01%20-%20Docs\1MC07-ASC-CV-FRM-CS07_CL24-000043-ACBOS" TargetMode="External"/><Relationship Id="rId1066" Type="http://schemas.openxmlformats.org/officeDocument/2006/relationships/hyperlink" Target="pw:\\arcadis-uk-pw.bentley.com:Arcadis-UK-07\Documents\Projects\1MC07-C3\Boddington%20Ctg\IM\01%20-%20Docs\1MC07-CEK-IM-DAT-CS07_CL14-600003" TargetMode="External"/><Relationship Id="rId1273" Type="http://schemas.openxmlformats.org/officeDocument/2006/relationships/hyperlink" Target="pw://arcadis-uk-pw.bentley.com:Arcadis-UK-07/Documents/D%7bde84c99c-849a-4435-8488-161e26654de2%7d" TargetMode="External"/><Relationship Id="rId1480" Type="http://schemas.openxmlformats.org/officeDocument/2006/relationships/hyperlink" Target="mailto:dapi@cowi.com" TargetMode="External"/><Relationship Id="rId2117" Type="http://schemas.openxmlformats.org/officeDocument/2006/relationships/hyperlink" Target="pw:\\arcadis-uk-pw.bentley.com:Arcadis-UK-07\Documents\Projects\1MC06-C2\Twyford%20Emb\EV\01%20-%20Docs\1MC06-ASC-EV-FRM-CS06_CL10-900023" TargetMode="External"/><Relationship Id="rId2324" Type="http://schemas.openxmlformats.org/officeDocument/2006/relationships/hyperlink" Target="pw://arcadis-uk-pw.bentley.com:Arcadis-UK-07/Documents/D%7b788e207c-b644-497f-a401-4aa558dfb5c5%7d" TargetMode="External"/><Relationship Id="rId3722" Type="http://schemas.openxmlformats.org/officeDocument/2006/relationships/hyperlink" Target="pw:\\arcadis-uk-pw.bentley.com:Arcadis-UK-07\Documents\Projects\1MC07-C3\Brackley%20South%20Ctg\IM\01%20-%20Docs\1MC07-CEK-IM-DAT-CS07_CL12-600241" TargetMode="External"/><Relationship Id="rId850" Type="http://schemas.openxmlformats.org/officeDocument/2006/relationships/hyperlink" Target="pw:\\arcadis-uk-pw.bentley.com:Arcadis-UK-07\Documents\Projects\1MC07-C3\Ladbroke%20Grove%20Emb\GT\01%20-%20Docs\1MC07-ASC-GT-FRM-CS07_CL24-000006-ACBOS" TargetMode="External"/><Relationship Id="rId1133" Type="http://schemas.openxmlformats.org/officeDocument/2006/relationships/hyperlink" Target="mailto:MarcoAntonio.Tanseco@arcadis.com" TargetMode="External"/><Relationship Id="rId2531" Type="http://schemas.openxmlformats.org/officeDocument/2006/relationships/hyperlink" Target="pw:\\arcadis-uk-pw.bentley.com:Arcadis-UK-07\Documents\Projects\1MC06-C2\Grendon%20Underwood%20Emb\CV\01%20-%20Docs\1MC06-ASC-CV-FRM-CS05-000140-ACBOS" TargetMode="External"/><Relationship Id="rId4289" Type="http://schemas.openxmlformats.org/officeDocument/2006/relationships/hyperlink" Target="pw://arcadis-uk-pw.bentley.com:Arcadis-UK-07/Documents/D%7bac8e0641-e7c4-49eb-a5c3-d611662c3c6e%7d" TargetMode="External"/><Relationship Id="rId503" Type="http://schemas.openxmlformats.org/officeDocument/2006/relationships/hyperlink" Target="mailto:mtce@cowi.com" TargetMode="External"/><Relationship Id="rId710" Type="http://schemas.openxmlformats.org/officeDocument/2006/relationships/hyperlink" Target="mailto:prashant.singh2@arcadis.com" TargetMode="External"/><Relationship Id="rId1340" Type="http://schemas.openxmlformats.org/officeDocument/2006/relationships/hyperlink" Target="mailto:mtce@cowi.com" TargetMode="External"/><Relationship Id="rId3098" Type="http://schemas.openxmlformats.org/officeDocument/2006/relationships/hyperlink" Target="pw:\\arcadis-uk-pw.bentley.com:Arcadis-UK-07\Documents\Projects\1MC07-C3\Chipping%20Warden%20Green%20Tunnel\IM\01%20-%20Docs\1MC07-CEK-IM-DAT-CS07_CL13-600052" TargetMode="External"/><Relationship Id="rId4496" Type="http://schemas.openxmlformats.org/officeDocument/2006/relationships/hyperlink" Target="pw:\\arcadis-uk-pw.bentley.com:Arcadis-UK-07\Documents\Projects\1MC06-C2\Grendon%20Underwood%20Emb\EV\01%20-%20Docs\1MC06-CEK-EV-FRM-CS05-600001" TargetMode="External"/><Relationship Id="rId1200" Type="http://schemas.openxmlformats.org/officeDocument/2006/relationships/hyperlink" Target="pw:\\arcadis-uk-pw.bentley.com:Arcadis-UK-07\Documents\Projects\1MC07-C3\Ladbroke%20Ctg\CV\01%20-%20Docs\1MC07-ASC-CV-FRM-CS07_CL24-000066-ACBOS" TargetMode="External"/><Relationship Id="rId4149" Type="http://schemas.openxmlformats.org/officeDocument/2006/relationships/hyperlink" Target="pw:\\arcadis-uk-pw.bentley.com:Arcadis-UK-07\Documents\Projects\1MC06-C2\Barton%20Hartshorn%20Emb\CV\01%20-%20Docs\1MC06-ASC-CV-FRM-CS06_CL21-900001" TargetMode="External"/><Relationship Id="rId4356" Type="http://schemas.openxmlformats.org/officeDocument/2006/relationships/hyperlink" Target="pw://arcadis-uk-pw.bentley.com:Arcadis-UK-07/Documents/D%7b590c2ea7-a1d0-4b3d-baf1-aa027d5ed1f1%7d" TargetMode="External"/><Relationship Id="rId4563" Type="http://schemas.openxmlformats.org/officeDocument/2006/relationships/hyperlink" Target="mailto:juilee.lokhande@arcadis.com" TargetMode="External"/><Relationship Id="rId4770" Type="http://schemas.openxmlformats.org/officeDocument/2006/relationships/hyperlink" Target="pw:\\arcadis-uk-pw.bentley.com:Arcadis-UK-07\Documents\Projects\1MC06-C2\Small%20Dean%20Vdt\CV\01%20-%20Docs\1MC06-ASC-CV-FRM-CS03_CL06-000060-ACBOS" TargetMode="External"/><Relationship Id="rId3165" Type="http://schemas.openxmlformats.org/officeDocument/2006/relationships/hyperlink" Target="pw:\\arcadis-uk-pw.bentley.com:Arcadis-UK-07\Documents\Projects\1MC06-C2\Doddershall%20Emb\IM\01%20-%20Docs\1MC06-CEK-IM-DAT-CS05-600216" TargetMode="External"/><Relationship Id="rId3372" Type="http://schemas.openxmlformats.org/officeDocument/2006/relationships/hyperlink" Target="pw:\\arcadis-uk-pw.bentley.com:Arcadis-UK-07\Documents\Projects\1MC06-C2\Stoke%20Mandeville%20South%20Emb\CV\01%20-%20Docs\1MC06-ASC-CV-FRM-CS03_CL17-000041-ACBOS" TargetMode="External"/><Relationship Id="rId4009" Type="http://schemas.openxmlformats.org/officeDocument/2006/relationships/hyperlink" Target="mailto:gopika.b@arcadis.com" TargetMode="External"/><Relationship Id="rId4216" Type="http://schemas.openxmlformats.org/officeDocument/2006/relationships/hyperlink" Target="pw:\\arcadis-uk-pw.bentley.com:Arcadis-UK-07\Documents\Projects\1MC06-C2\Barton%20to%20Mixbury%20Ctg\IM\01%20-%20Docs\1MC06-CEK-IM-DAT-CS06_CL21-600141" TargetMode="External"/><Relationship Id="rId4423" Type="http://schemas.openxmlformats.org/officeDocument/2006/relationships/hyperlink" Target="pw:\\arcadis-uk-pw.bentley.com:Arcadis-UK-07\Documents\Projects\1MC06-C2\Calvert%20Ctg\IM\01%20-%20Docs\1MC06-CEK-IM-DAT-CS06_CL09-600357" TargetMode="External"/><Relationship Id="rId4630" Type="http://schemas.openxmlformats.org/officeDocument/2006/relationships/hyperlink" Target="mailto:Conor.Egan@wsp.com" TargetMode="External"/><Relationship Id="rId293" Type="http://schemas.openxmlformats.org/officeDocument/2006/relationships/hyperlink" Target="pw://arcadis-uk-pw.bentley.com:Arcadis-UK-07/Documents/D%7be83f8e7c-82c4-452a-b0ff-4405ce6abb25%7d" TargetMode="External"/><Relationship Id="rId2181" Type="http://schemas.openxmlformats.org/officeDocument/2006/relationships/hyperlink" Target="pw:\\arcadis-uk-pw.bentley.com:Arcadis-UK-07\Documents\Projects\1MC06-C2\Woodlands%20Ctg\IM\01%20-%20Docs\1MC06-CEK-IM-DAT-CS05-600240" TargetMode="External"/><Relationship Id="rId3025" Type="http://schemas.openxmlformats.org/officeDocument/2006/relationships/hyperlink" Target="pw://arcadis-uk-pw.bentley.com:Arcadis-UK-07/Documents/D%7bab79b17e-b8fa-418c-957e-bda456be3d88%7d" TargetMode="External"/><Relationship Id="rId3232" Type="http://schemas.openxmlformats.org/officeDocument/2006/relationships/hyperlink" Target="pw://arcadis-uk-pw.bentley.com:Arcadis-UK-07/Documents/D%7bbc137794-4144-4d2b-81bf-1103a1be4d08%7d" TargetMode="External"/><Relationship Id="rId153" Type="http://schemas.openxmlformats.org/officeDocument/2006/relationships/hyperlink" Target="pw:\\arcadis-uk-pw.bentley.com:Arcadis-UK-07\Documents\Projects\1MC06-C2\Whaddon%20Hill%20Ctg\IM\01%20-%20Docs\1MC06-CEK-IM-DAT-CS04_CL19-600046" TargetMode="External"/><Relationship Id="rId360" Type="http://schemas.openxmlformats.org/officeDocument/2006/relationships/hyperlink" Target="mailto:youssef.miri@setec.com" TargetMode="External"/><Relationship Id="rId2041" Type="http://schemas.openxmlformats.org/officeDocument/2006/relationships/hyperlink" Target="pw://arcadis-uk-pw.bentley.com:Arcadis-UK-07/Documents/D%7b8d94abcf-d8df-4308-bbc3-7eff9240405c%7d" TargetMode="External"/><Relationship Id="rId5197" Type="http://schemas.openxmlformats.org/officeDocument/2006/relationships/hyperlink" Target="pw:\\arcadis-uk-pw.bentley.com:Arcadis-UK-07\Documents\Projects\1MC07-C3\Lower%20Boddington%20Emb\UT\01%20-%20Docs\1MC07-ASC-UT-FRM-CS07_CL14-000026-ACBOS" TargetMode="External"/><Relationship Id="rId220" Type="http://schemas.openxmlformats.org/officeDocument/2006/relationships/hyperlink" Target="pw://arcadis-uk-pw.bentley.com:Arcadis-UK-07/Documents/Projects/1MC07-C3/Oxford&amp;space;Canal&amp;space;North&amp;space;Emb/IM/01&amp;space;-&amp;space;Docs/1MC07-CEK-IM-DAT-CS07_CL23-600137" TargetMode="External"/><Relationship Id="rId2998" Type="http://schemas.openxmlformats.org/officeDocument/2006/relationships/hyperlink" Target="pw://arcadis-uk-pw.bentley.com:Arcadis-UK-07/Documents/D%7b7a5e1945-692f-4aff-ac05-b55871c4d863%7d" TargetMode="External"/><Relationship Id="rId5057" Type="http://schemas.openxmlformats.org/officeDocument/2006/relationships/hyperlink" Target="pw:\\arcadis-uk-pw.bentley.com:Arcadis-UK-07\Documents\Projects\1MC06-C2\Small%20Dean%20South%20Emb\IM\01%20-%20Docs\1MC06-CEK-IM-DAT-CS03_CL05-600098" TargetMode="External"/><Relationship Id="rId5264" Type="http://schemas.openxmlformats.org/officeDocument/2006/relationships/hyperlink" Target="mailto:louis.knight@setec.com" TargetMode="External"/><Relationship Id="rId2858" Type="http://schemas.openxmlformats.org/officeDocument/2006/relationships/hyperlink" Target="mailto:sushmitha.shettigar@arcadis.com" TargetMode="External"/><Relationship Id="rId3909" Type="http://schemas.openxmlformats.org/officeDocument/2006/relationships/hyperlink" Target="mailto:srinatha.ka@arcadis.com" TargetMode="External"/><Relationship Id="rId4073" Type="http://schemas.openxmlformats.org/officeDocument/2006/relationships/hyperlink" Target="mailto:MarcoAntonio.Tanseco@arcadis.com" TargetMode="External"/><Relationship Id="rId99" Type="http://schemas.openxmlformats.org/officeDocument/2006/relationships/hyperlink" Target="mailto:William.Whyte@arcadis.com" TargetMode="External"/><Relationship Id="rId1667" Type="http://schemas.openxmlformats.org/officeDocument/2006/relationships/hyperlink" Target="mailto:zakaria.khabouze@setec.com" TargetMode="External"/><Relationship Id="rId1874" Type="http://schemas.openxmlformats.org/officeDocument/2006/relationships/hyperlink" Target="mailto:vijayakrishna.lade@arcadis.com" TargetMode="External"/><Relationship Id="rId2718" Type="http://schemas.openxmlformats.org/officeDocument/2006/relationships/hyperlink" Target="pw:\\arcadis-uk-pw.bentley.com:Arcadis-UK-07\Documents\Projects\1MC07-C3\Lower%20Thorpe%20Viaduct\IM\01%20-%20Docs\1MC07-CEK-IM-DAT-CS07_CL26-600137" TargetMode="External"/><Relationship Id="rId2925" Type="http://schemas.openxmlformats.org/officeDocument/2006/relationships/hyperlink" Target="pw:\\arcadis-uk-pw.bentley.com:Arcadis-UK-07\Documents\Projects\1MC07-C3\Helmdon%20Emb\EV\01%20-%20Docs\1MC07-ASC-EV-FRM-CS07_CL12-900027" TargetMode="External"/><Relationship Id="rId4280" Type="http://schemas.openxmlformats.org/officeDocument/2006/relationships/hyperlink" Target="pw:\\arcadis-uk-pw.bentley.com:Arcadis-UK-07\Documents\Projects\1MC06-C2\Grendon%20Underwood%20Emb\UT\01%20-%20Docs\1MC06-ASC-UT-FRM-CS05-000017-ACBOS" TargetMode="External"/><Relationship Id="rId5124" Type="http://schemas.openxmlformats.org/officeDocument/2006/relationships/hyperlink" Target="pw://arcadis-uk-pw.bentley.com:Arcadis-UK-07/Documents/D%7b1b2c80b9-a548-4149-b80f-b168205dd79e%7d" TargetMode="External"/><Relationship Id="rId5331" Type="http://schemas.openxmlformats.org/officeDocument/2006/relationships/hyperlink" Target="pw:\\arcadis-uk-pw.bentley.com:Arcadis-UK-07\Documents\Projects\1MC07-C3\Boddington%20Ctg\HW\01%20-%20Docs\1MC07-ASC-HW-FRM-CS07_CL14-000032-ACBOS" TargetMode="External"/><Relationship Id="rId1527" Type="http://schemas.openxmlformats.org/officeDocument/2006/relationships/hyperlink" Target="pw://arcadis-uk-pw.bentley.com:Arcadis-UK-07/Documents/D%7b815a56f5-7fa7-447e-bc6b-96a98d4e1391%7d" TargetMode="External"/><Relationship Id="rId1734" Type="http://schemas.openxmlformats.org/officeDocument/2006/relationships/hyperlink" Target="pw:\\arcadis-uk-pw.bentley.com:Arcadis-UK-07\Documents\Projects\1MC07-C3\Brackley%20Emb\IM\01%20-%20Docs\1MC07-CEK-IM-DAT-CS07_CL12-600047" TargetMode="External"/><Relationship Id="rId1941" Type="http://schemas.openxmlformats.org/officeDocument/2006/relationships/hyperlink" Target="pw:\\arcadis-uk-pw.bentley.com:Arcadis-UK-07\Documents\Projects\1MC06-C2\Twyford%20Ctg\BR\01%20-%20Docs\1MC06-ASC-BR-FRM-CS06_CL10-900007" TargetMode="External"/><Relationship Id="rId4140" Type="http://schemas.openxmlformats.org/officeDocument/2006/relationships/hyperlink" Target="pw:\\arcadis-uk-pw.bentley.com:Arcadis-UK-07\Documents\Projects\1MC06-C2\Godington%20West%20Emb\CV\01%20-%20Docs\1MC06-ASC-CV-FRM-CS06_CL10-900020" TargetMode="External"/><Relationship Id="rId26" Type="http://schemas.openxmlformats.org/officeDocument/2006/relationships/hyperlink" Target="pw://arcadis-uk-pw.bentley.com:Arcadis-UK-07/Documents/D%7b251df2be-734f-47d3-9353-cbbf7e822114%7d" TargetMode="External"/><Relationship Id="rId3699" Type="http://schemas.openxmlformats.org/officeDocument/2006/relationships/hyperlink" Target="pw:\\arcadis-uk-pw.bentley.com:Arcadis-UK-07\Documents\Projects\1MC07-C3\Brackley%20South%20Ctg\EV\01%20-%20Docs\1MC07-ASC-EV-FRM-CS07_CL12-900058" TargetMode="External"/><Relationship Id="rId4000" Type="http://schemas.openxmlformats.org/officeDocument/2006/relationships/hyperlink" Target="pw:\\arcadis-uk-pw.bentley.com:Arcadis-UK-07\Documents\Projects\1MC07-C3\Oxford%20Canal%20North%20Emb\IM\01%20-%20Docs\1MC07-CEK-IM-DAT-CS07_CL23-600150" TargetMode="External"/><Relationship Id="rId1801" Type="http://schemas.openxmlformats.org/officeDocument/2006/relationships/hyperlink" Target="pw://arcadis-uk-pw.bentley.com:Arcadis-UK-07/Documents/D%7b89c96745-bd7c-4c4d-915e-d4587b2ba565%7d" TargetMode="External"/><Relationship Id="rId3559" Type="http://schemas.openxmlformats.org/officeDocument/2006/relationships/hyperlink" Target="https://connect-projectwisewac.bentley.com/pwlink?datasource=Bentley.PW--arcadis-uk-pw.bentley.com~3AArcadis-UK-07&amp;objectId=f7367ca2-bc2c-487b-a55b-36a87f0efc13&amp;objectType=doc&amp;workAreaId=6ab164b0-c2bd-447a-a601-fda32e138674&amp;projectId=f22a64a1-1359-489b-80fe-82820c4196bb&amp;app=pwe" TargetMode="External"/><Relationship Id="rId4957" Type="http://schemas.openxmlformats.org/officeDocument/2006/relationships/hyperlink" Target="pw:\\arcadis-uk-pw.bentley.com:Arcadis-UK-07\Documents\Projects\1MC06-C2\Mixbury%20Ctg\BR\01%20-%20Docs\1MC06-CEK-BR-FRM-CS06_CL22-000004" TargetMode="External"/><Relationship Id="rId687" Type="http://schemas.openxmlformats.org/officeDocument/2006/relationships/hyperlink" Target="pw:\\arcadis-uk-pw.bentley.com:Arcadis-UK-07\Documents\Projects\1MC07-C3\Oxford%20Canal%20North%20Emb\IM\01%20-%20Docs\1MC07-CEK-IM-DAT-CS07_CL23-600105" TargetMode="External"/><Relationship Id="rId2368" Type="http://schemas.openxmlformats.org/officeDocument/2006/relationships/hyperlink" Target="pw:\\arcadis-uk-pw.bentley.com:Arcadis-UK-07\Documents\Projects\1MC06-C2\Twyford%20Emb\EV\01%20-%20Docs\1MC06-ASC-EV-FRM-CS06_CL09-900015" TargetMode="External"/><Relationship Id="rId3766" Type="http://schemas.openxmlformats.org/officeDocument/2006/relationships/hyperlink" Target="pw://arcadis-uk-pw.bentley.com:Arcadis-UK-07/Documents/Projects/1MC07-C3/Highfurlong&amp;space;Brook&amp;space;Emb/CV/01&amp;space;-&amp;space;Docs/1MC07-ASC-CV-FRM-CS07_CL14-000143-ACBOS" TargetMode="External"/><Relationship Id="rId3973" Type="http://schemas.openxmlformats.org/officeDocument/2006/relationships/hyperlink" Target="pw:\\arcadis-uk-pw.bentley.com:Arcadis-UK-07\Documents\Projects\1MC06-C2\Chetwode%20Ctg\IM\01%20-%20Docs\1MC06-CEK-IM-DAT-CS06_CL10-600012" TargetMode="External"/><Relationship Id="rId4817" Type="http://schemas.openxmlformats.org/officeDocument/2006/relationships/hyperlink" Target="pw://arcadis-uk-pw.bentley.com:Arcadis-UK-07/Documents/D%7bc80cc043-df61-4265-962c-102d096685df%7d" TargetMode="External"/><Relationship Id="rId894" Type="http://schemas.openxmlformats.org/officeDocument/2006/relationships/hyperlink" Target="pw:\\arcadis-uk-pw.bentley.com:Arcadis-UK-07\Documents\Projects\1MC06-C2\Stoke%20Mandeville%20South%20Emb\IM\01%20-%20Docs\1MC06-CEK-IM-DAT-CS03_CL17-600011" TargetMode="External"/><Relationship Id="rId1177" Type="http://schemas.openxmlformats.org/officeDocument/2006/relationships/hyperlink" Target="pw:\\arcadis-uk-pw.bentley.com:Arcadis-UK-07\Documents\Projects\1MC06-C2\Waddesdon%20South%20Ctg\CV\01%20-%20Docs\1MC06-ASC-CV-FRM-CS04_CL20-000020-ACBOS" TargetMode="External"/><Relationship Id="rId2575" Type="http://schemas.openxmlformats.org/officeDocument/2006/relationships/hyperlink" Target="pw://arcadis-uk-pw.bentley.com:Arcadis-UK-07/Documents/Projects/1MC07-C3/Thorpe&amp;space;Mandeville&amp;space;Emb/IM/01&amp;space;-&amp;space;Docs/1MC07-CEK-IM-DAT-CS07_CL26-600018" TargetMode="External"/><Relationship Id="rId2782" Type="http://schemas.openxmlformats.org/officeDocument/2006/relationships/hyperlink" Target="pw://arcadis-uk-pw.bentley.com:Arcadis-UK-07/Documents/Projects/1MC06-C2/Rocky&amp;space;Lane&amp;space;Ctg/IM/01&amp;space;-&amp;space;Docs/1MC06-CEK-IM-DAT-CS03_CL05-600012" TargetMode="External"/><Relationship Id="rId3419" Type="http://schemas.openxmlformats.org/officeDocument/2006/relationships/hyperlink" Target="pw:\\arcadis-uk-pw.bentley.com:Arcadis-UK-07\Documents\Projects\1MC06-C2\Calvert%20Infrastructure%20MDG\IM\01%20-%20Docs\1MC06-CEK-IM-DAT-CS06_CL09-600338" TargetMode="External"/><Relationship Id="rId3626" Type="http://schemas.openxmlformats.org/officeDocument/2006/relationships/hyperlink" Target="pw:\\arcadis-uk-pw.bentley.com:Arcadis-UK-07\Documents\Projects\1MC07-C3\Chipping%20Warden%20Green%20Tunnel\IM\01%20-%20Docs\1MC07-CEK-IM-DAT-CS07_CL13-600009" TargetMode="External"/><Relationship Id="rId3833" Type="http://schemas.openxmlformats.org/officeDocument/2006/relationships/hyperlink" Target="pw:\\arcadis-uk-pw.bentley.com:Arcadis-UK-07\Documents\Projects\1MC06-C2\Barton%20to%20Mixbury%20Ctg\IM\01%20-%20Docs\1MC06-CEK-IM-DAT-CS06_CL21-600164" TargetMode="External"/><Relationship Id="rId547" Type="http://schemas.openxmlformats.org/officeDocument/2006/relationships/hyperlink" Target="pw:\\arcadis-uk-pw.bentley.com:Arcadis-UK-07\Documents\Projects\1MC06-C2\Oxford%20Road%20Emb\IM\01%20-%20Docs\1MC06-CEK-IM-DAT-CS04_CL19-600017" TargetMode="External"/><Relationship Id="rId754" Type="http://schemas.openxmlformats.org/officeDocument/2006/relationships/hyperlink" Target="pw://arcadis-uk-pw.bentley.com:Arcadis-UK-07/Documents/D%7b8108c1ba-f02f-49ad-a10e-e8b9937c42db%7d" TargetMode="External"/><Relationship Id="rId961" Type="http://schemas.openxmlformats.org/officeDocument/2006/relationships/hyperlink" Target="mailto:bharath.mallya@arcadis.com" TargetMode="External"/><Relationship Id="rId1384" Type="http://schemas.openxmlformats.org/officeDocument/2006/relationships/hyperlink" Target="mailto:Prajwal.Bontala@arcadis.com" TargetMode="External"/><Relationship Id="rId1591" Type="http://schemas.openxmlformats.org/officeDocument/2006/relationships/hyperlink" Target="pw://arcadis-uk-pw.bentley.com:Arcadis-UK-07/Documents/D%7b563600da-f1c6-4e90-811c-394b06f5e6ea%7d" TargetMode="External"/><Relationship Id="rId2228" Type="http://schemas.openxmlformats.org/officeDocument/2006/relationships/hyperlink" Target="pw:\\arcadis-uk-pw.bentley.com:Arcadis-UK-07\Documents\Projects\1MC06-C2\Westbury%20Emb\IM\01%20-%20Docs\1MC06-CEK-IM-DAT-CS06_CL22-600141" TargetMode="External"/><Relationship Id="rId2435" Type="http://schemas.openxmlformats.org/officeDocument/2006/relationships/hyperlink" Target="mailto:maya.bowles@arcadis.com" TargetMode="External"/><Relationship Id="rId2642" Type="http://schemas.openxmlformats.org/officeDocument/2006/relationships/hyperlink" Target="mailto:thomas.goimard@setec.com" TargetMode="External"/><Relationship Id="rId3900" Type="http://schemas.openxmlformats.org/officeDocument/2006/relationships/hyperlink" Target="pw:\\arcadis-uk-pw.bentley.com:Arcadis-UK-07\Documents\Projects\1MC06-C2\Mixbury%20Ctg\IM\01%20-%20Docs\1MC06-CEK-IM-DAT-CS06_CL22-600061" TargetMode="External"/><Relationship Id="rId90" Type="http://schemas.openxmlformats.org/officeDocument/2006/relationships/hyperlink" Target="pw:\\arcadis-uk-pw.bentley.com:Arcadis-UK-07\Documents\Projects\1MC06-C2\Small%20Dean%20North%20Emb\IM\01%20-%20Docs\1MC06-CEK-IM-DAT-CS03_CL06-600085" TargetMode="External"/><Relationship Id="rId407" Type="http://schemas.openxmlformats.org/officeDocument/2006/relationships/hyperlink" Target="pw://arcadis-uk-pw.bentley.com:Arcadis-UK-07/Documents/D%7bf134fdb2-ce87-4daf-86b9-db586fe57ad4%7d" TargetMode="External"/><Relationship Id="rId614" Type="http://schemas.openxmlformats.org/officeDocument/2006/relationships/hyperlink" Target="pw:\\arcadis-uk-pw.bentley.com:Arcadis-UK-07\Documents\Projects\1MC07-C3\Greatworth%20North%20Ctg\IM\01%20-%20Docs\1MC07-CEK-IM-DAT-CS07_CL12-600279" TargetMode="External"/><Relationship Id="rId821" Type="http://schemas.openxmlformats.org/officeDocument/2006/relationships/hyperlink" Target="pw:\\arcadis-uk-pw.bentley.com:Arcadis-UK-07\Documents\Projects\1MC06-C2\Cowley%20Emb%20Group\IM\01%20-%20Docs\1MC06-CEK-IM-DAT-CS06_CL09-600236" TargetMode="External"/><Relationship Id="rId1037" Type="http://schemas.openxmlformats.org/officeDocument/2006/relationships/hyperlink" Target="pw:\\arcadis-uk-pw.bentley.com:Arcadis-UK-07\Documents\Projects\1MC06-C2\Chetwode%20Ctg\HW\01%20-%20Docs\1MC06-ASC-HW-FRM-CS06_CL10-000008-ACBOS" TargetMode="External"/><Relationship Id="rId1244" Type="http://schemas.openxmlformats.org/officeDocument/2006/relationships/hyperlink" Target="pw:\\arcadis-uk-pw.bentley.com:Arcadis-UK-07\Documents\Projects\1MC07-C3\Boddington%20Ctg\IM\01%20-%20Docs\1MC07-CEK-IM-DAT-CS07_CL14-600177" TargetMode="External"/><Relationship Id="rId1451" Type="http://schemas.openxmlformats.org/officeDocument/2006/relationships/hyperlink" Target="pw://arcadis-uk-pw.bentley.com:Arcadis-UK-07/Documents/D%7bcf97fe65-133a-4aed-8ca5-ea2a5aa3c1eb%7d" TargetMode="External"/><Relationship Id="rId2502" Type="http://schemas.openxmlformats.org/officeDocument/2006/relationships/hyperlink" Target="pw:\\arcadis-uk-pw.bentley.com:Arcadis-UK-07\Documents\Projects\1MC06-C2\Stoke%20Mandeville%20South%20Emb\IM\01%20-%20Docs\1MC06-CEK-IM-DAT-CS03_CL17-600129" TargetMode="External"/><Relationship Id="rId1104" Type="http://schemas.openxmlformats.org/officeDocument/2006/relationships/hyperlink" Target="pw:\\arcadis-uk-pw.bentley.com:Arcadis-UK-07\Documents\Projects\1MC06-C2\Quainton%20Ctg\DR\01%20-%20Docs\1MC06-ASC-DR-FRM-CS05-000004-ACBOS" TargetMode="External"/><Relationship Id="rId1311" Type="http://schemas.openxmlformats.org/officeDocument/2006/relationships/hyperlink" Target="pw:\\arcadis-uk-pw.bentley.com:Arcadis-UK-07\Documents\Projects\1MC06-C2\Twyford%20Ctg\BR\01%20-%20Docs\1MC06-ASC-BR-FRM-CS06_CL10-900003" TargetMode="External"/><Relationship Id="rId4467" Type="http://schemas.openxmlformats.org/officeDocument/2006/relationships/hyperlink" Target="mailto:emma.quinn@arcadis.com%3E" TargetMode="External"/><Relationship Id="rId4674" Type="http://schemas.openxmlformats.org/officeDocument/2006/relationships/hyperlink" Target="pw:\\arcadis-uk-pw.bentley.com:Arcadis-UK-07\Documents\Projects\1MC06-C2\Aylesbury%20Emb\CV\01%20-%20Docs\1MC06-ASC-CV-FRM-CS04_CL18-000039-ACBOS" TargetMode="External"/><Relationship Id="rId4881" Type="http://schemas.openxmlformats.org/officeDocument/2006/relationships/hyperlink" Target="pw://arcadis-uk-pw.bentley.com:Arcadis-UK-07/Documents/D%7b9eb0843c-4b20-4baa-9767-28e786e5c264%7d" TargetMode="External"/><Relationship Id="rId3069" Type="http://schemas.openxmlformats.org/officeDocument/2006/relationships/hyperlink" Target="pw:\\arcadis-uk-pw.bentley.com:Arcadis-UK-07\Documents\Projects\1MC06-C2\Aylesbury%20North%20Ctg\CV\01%20-%20Docs\1MC06-ASC-CV-FRM-CS04_CL18-000086-ACBOS" TargetMode="External"/><Relationship Id="rId3276" Type="http://schemas.openxmlformats.org/officeDocument/2006/relationships/hyperlink" Target="pw://arcadis-uk-pw.bentley.com:Arcadis-UK-07/Documents/D%7b06592a5a-6f8f-4799-b87a-ab8b80e02af1%7d" TargetMode="External"/><Relationship Id="rId3483" Type="http://schemas.openxmlformats.org/officeDocument/2006/relationships/hyperlink" Target="pw:\\arcadis-uk-pw.bentley.com:Arcadis-UK-07\Documents\Projects\1MC07-C3\Aston%20le%20Walls%20Emb\CV\01%20-%20Docs\1MC07-ASC-CV-FRM-CS07_CL14-000079-ACBOS" TargetMode="External"/><Relationship Id="rId3690" Type="http://schemas.openxmlformats.org/officeDocument/2006/relationships/hyperlink" Target="pw:\\arcadis-uk-pw.bentley.com:Arcadis-UK-07\Documents\Projects\1MC07-C3\Brackley%20South%20Ctg\EV\01%20-%20Docs\1MC07-ASC-EV-FRM-CS07_CL12-900049" TargetMode="External"/><Relationship Id="rId4327" Type="http://schemas.openxmlformats.org/officeDocument/2006/relationships/hyperlink" Target="pw:\\arcadis-uk-pw.bentley.com:Arcadis-UK-07\Documents\Projects\1MC06-C2\Barton%20Hartshorn%20Emb\IM\01%20-%20Docs\1MC06-CEK-IM-DAT-CS06_CL21-600111" TargetMode="External"/><Relationship Id="rId4534" Type="http://schemas.openxmlformats.org/officeDocument/2006/relationships/hyperlink" Target="mailto:sal.khan@arcadis.com" TargetMode="External"/><Relationship Id="rId197" Type="http://schemas.openxmlformats.org/officeDocument/2006/relationships/hyperlink" Target="pw://arcadis-uk-pw.bentley.com:Arcadis-UK-07/Documents/D%7ba217b060-b82f-4441-8699-fa8618f6952d%7d" TargetMode="External"/><Relationship Id="rId2085" Type="http://schemas.openxmlformats.org/officeDocument/2006/relationships/hyperlink" Target="pw:\\arcadis-uk-pw.bentley.com:Arcadis-UK-07\Documents\Projects\1MC06-C2\Waddesdon%20South%20Ctg\UT\01%20-%20Docs\1MC06-ASC-UT-FRM-CS04_CL20-000082-ACBOS" TargetMode="External"/><Relationship Id="rId2292" Type="http://schemas.openxmlformats.org/officeDocument/2006/relationships/hyperlink" Target="pw://arcadis-uk-pw.bentley.com:Arcadis-UK-07/Documents/D%7b38f70e98-3d16-4f64-8122-b0adb683df6c%7d" TargetMode="External"/><Relationship Id="rId3136" Type="http://schemas.openxmlformats.org/officeDocument/2006/relationships/hyperlink" Target="mailto:philip.clarke@arcadis.com" TargetMode="External"/><Relationship Id="rId3343" Type="http://schemas.openxmlformats.org/officeDocument/2006/relationships/hyperlink" Target="pw:\\arcadis-uk-pw.bentley.com:Arcadis-UK-07\Documents\Projects\1MC07-C3\Greatworth%20Green%20Tunnel\UT\01%20-%20Docs\1MC07-ASC-UT-FRM-CS07_CL25-000073-ACBOS" TargetMode="External"/><Relationship Id="rId4741" Type="http://schemas.openxmlformats.org/officeDocument/2006/relationships/hyperlink" Target="pw:\\arcadis-uk-pw.bentley.com:Arcadis-UK-07\Documents\Projects\1MC07-C3\Chipping%20Warden%20Green%20Tunnel\IM\01%20-%20Docs\1MC07-CEK-IM-DAT-CS07_CL13-600038" TargetMode="External"/><Relationship Id="rId264" Type="http://schemas.openxmlformats.org/officeDocument/2006/relationships/hyperlink" Target="pw://arcadis-uk-pw.bentley.com:Arcadis-UK-07/Documents/D%7b0a362af7-5431-4146-b40a-06c61485dee9%7d" TargetMode="External"/><Relationship Id="rId471" Type="http://schemas.openxmlformats.org/officeDocument/2006/relationships/hyperlink" Target="pw:\\arcadis-uk-pw.bentley.com:Arcadis-UK-07\Documents\Projects\1MC07-C3\Brackley%20South%20Ctg\IM\01%20-%20Docs\1MC07-CEK-IM-DAT-CS07_CL12-600173" TargetMode="External"/><Relationship Id="rId2152" Type="http://schemas.openxmlformats.org/officeDocument/2006/relationships/hyperlink" Target="pw:\\arcadis-uk-pw.bentley.com:Arcadis-UK-07\Documents\Projects\1MC06-C2\Twyford%20Emb\IM\01%20-%20Docs\1MC06-CEK-IM-DAT-CS06_CL10-600216" TargetMode="External"/><Relationship Id="rId3550" Type="http://schemas.openxmlformats.org/officeDocument/2006/relationships/hyperlink" Target="mailto:maya.bowles@arcadis.com" TargetMode="External"/><Relationship Id="rId4601" Type="http://schemas.openxmlformats.org/officeDocument/2006/relationships/hyperlink" Target="pw:\\arcadis-uk-pw.bentley.com:Arcadis-UK-07\Documents\Projects\1MC07-C3\Helmdon%20Emb\CV\01%20-%20Docs\1MC07-ASC-CV-FRM-CS07_CL12-900004" TargetMode="External"/><Relationship Id="rId124" Type="http://schemas.openxmlformats.org/officeDocument/2006/relationships/hyperlink" Target="mailto:chris.gilmour@fairhurst.co.uk" TargetMode="External"/><Relationship Id="rId3203" Type="http://schemas.openxmlformats.org/officeDocument/2006/relationships/hyperlink" Target="mailto:max.rutherford@arcadis.com" TargetMode="External"/><Relationship Id="rId3410" Type="http://schemas.openxmlformats.org/officeDocument/2006/relationships/hyperlink" Target="pw://arcadis-uk-pw.bentley.com:Arcadis-UK-07/Documents/D%7b1acbd567-c220-4139-a8ed-69e8d1c91015%7d" TargetMode="External"/><Relationship Id="rId331" Type="http://schemas.openxmlformats.org/officeDocument/2006/relationships/hyperlink" Target="mailto:jayaram.duggina@arcadis.com" TargetMode="External"/><Relationship Id="rId2012" Type="http://schemas.openxmlformats.org/officeDocument/2006/relationships/hyperlink" Target="pw://arcadis-uk-pw.bentley.com:Arcadis-UK-07/Documents/D%7b93ba4343-6fc9-4db5-bea7-894a8899803b%7d" TargetMode="External"/><Relationship Id="rId2969" Type="http://schemas.openxmlformats.org/officeDocument/2006/relationships/hyperlink" Target="https://connect-projectwisewac.bentley.com/pwlink?datasource=Bentley.PW--arcadis-uk-pw.bentley.com~3AArcadis-UK-07&amp;objectId=60c930df-741d-47b3-a63f-7690a6c9a09e&amp;objectType=doc&amp;workAreaId=7672f74c-6d6c-4972-9396-16dce2e4867c&amp;projectId=e3f7388f-5b16-4382-a7b1-67b8398b51fa&amp;app=pwe" TargetMode="External"/><Relationship Id="rId5168" Type="http://schemas.openxmlformats.org/officeDocument/2006/relationships/hyperlink" Target="mailto:abdurrahman.ibrahim@arcadis.com" TargetMode="External"/><Relationship Id="rId1778" Type="http://schemas.openxmlformats.org/officeDocument/2006/relationships/hyperlink" Target="mailto:abhisheka.ks@arcadis.com" TargetMode="External"/><Relationship Id="rId1985" Type="http://schemas.openxmlformats.org/officeDocument/2006/relationships/hyperlink" Target="pw:\\arcadis-uk-pw.bentley.com:Arcadis-UK-07\Documents\Projects\1MC07-C3\Ladbroke%20Ctg\DR\01%20-%20Docs\1MC07-ASC-DR-FRM-CS07_CL24-000012-ACBOS" TargetMode="External"/><Relationship Id="rId2829" Type="http://schemas.openxmlformats.org/officeDocument/2006/relationships/hyperlink" Target="pw:\\arcadis-uk-pw.bentley.com:Arcadis-UK-07\Documents\Projects\1MC06-C2\Small%20Dean%20South%20Emb\IM\01%20-%20Docs\1MC06-CEK-IM-DAT-CS03_CL05-600054" TargetMode="External"/><Relationship Id="rId4184" Type="http://schemas.openxmlformats.org/officeDocument/2006/relationships/hyperlink" Target="pw:\\arcadis-uk-pw.bentley.com:Arcadis-UK-07\Documents\Projects\1MC07-C3\Brackley%20North%20Ctg\IM\01%20-%20Docs\1MC07-CEK-IM-DAT-CS07_CL12-600268" TargetMode="External"/><Relationship Id="rId4391" Type="http://schemas.openxmlformats.org/officeDocument/2006/relationships/hyperlink" Target="pw://arcadis-uk-pw.bentley.com:Arcadis-UK-07/Documents/D%7b1c042b6a-fd27-4cb0-8699-ba6c742d3759%7d" TargetMode="External"/><Relationship Id="rId5028" Type="http://schemas.openxmlformats.org/officeDocument/2006/relationships/hyperlink" Target="mailto:fedi.benhmida@setec.com" TargetMode="External"/><Relationship Id="rId5235" Type="http://schemas.openxmlformats.org/officeDocument/2006/relationships/hyperlink" Target="pw:\\arcadis-uk-pw.bentley.com:Arcadis-UK-07\Documents\Projects\1MC06-C2\Barton%20to%20Mixbury%20Ctg\IM\01%20-%20Docs\1MC06-CEK-IM-DAT-CS06_CL21-600118" TargetMode="External"/><Relationship Id="rId1638" Type="http://schemas.openxmlformats.org/officeDocument/2006/relationships/hyperlink" Target="pw:\\arcadis-uk-pw.bentley.com:Arcadis-UK-07\Documents\Projects\1MC06-C2\Twyford%20Vdt\IM\01%20-%20Docs\1MC06-CEK-IM-DAT-CS06_CL10-600139" TargetMode="External"/><Relationship Id="rId4044" Type="http://schemas.openxmlformats.org/officeDocument/2006/relationships/hyperlink" Target="pw:\\arcadis-uk-pw.bentley.com:Arcadis-UK-07\Documents\Projects\1MC06-C2\Barton%20Hartshorn%20Emb\EV\01%20-%20Docs\1MC06-ASC-EV-FRM-CS06_CL21-900021" TargetMode="External"/><Relationship Id="rId4251" Type="http://schemas.openxmlformats.org/officeDocument/2006/relationships/hyperlink" Target="pw:\\arcadis-uk-pw.bentley.com:Arcadis-UK-07\Documents\Projects\1MC06-C2\Aylesbury%20South%20Ctg\IM\01%20-%20Docs\1MC06-CEK-IM-DAT-CS04_CL18-600176" TargetMode="External"/><Relationship Id="rId5302" Type="http://schemas.openxmlformats.org/officeDocument/2006/relationships/hyperlink" Target="pw:\\arcadis-uk-pw.bentley.com:Arcadis-UK-07\Documents\Projects\1MC06-C2\Barton%20to%20Mixbury%20Ctg\IM\01%20-%20Docs\1MC06-CEK-IM-DAT-CS06_CL21-600165" TargetMode="External"/><Relationship Id="rId1845" Type="http://schemas.openxmlformats.org/officeDocument/2006/relationships/hyperlink" Target="pw:\\arcadis-uk-pw.bentley.com:Arcadis-UK-07\Documents\Projects\1MC06-C2\Wendover%20North%20Ctg\IM\01%20-%20Docs\1MC06-CEK-IM-DAT-CS03_CL17-600060" TargetMode="External"/><Relationship Id="rId3060" Type="http://schemas.openxmlformats.org/officeDocument/2006/relationships/hyperlink" Target="pw://arcadis-uk-pw.bentley.com:Arcadis-UK-07/Documents/D%7b60351f58-2b49-4048-a18e-18562809f9bf%7d" TargetMode="External"/><Relationship Id="rId4111" Type="http://schemas.openxmlformats.org/officeDocument/2006/relationships/hyperlink" Target="pw:\\arcadis-uk-pw.bentley.com:Arcadis-UK-07\Documents\Projects\1MC06-C2\Godington%20West%20Vdt\IM\01%20-%20Docs\1MC06-CEK-IM-DAT-CS06_CL10-600185" TargetMode="External"/><Relationship Id="rId1705" Type="http://schemas.openxmlformats.org/officeDocument/2006/relationships/hyperlink" Target="pw://arcadis-uk-pw.bentley.com:Arcadis-UK-07/Documents/D%7b6a59ec3e-fa56-4494-a528-a6f91f775c10%7d" TargetMode="External"/><Relationship Id="rId1912" Type="http://schemas.openxmlformats.org/officeDocument/2006/relationships/hyperlink" Target="mailto:alberto.lorusso@arcadis.com" TargetMode="External"/><Relationship Id="rId3877" Type="http://schemas.openxmlformats.org/officeDocument/2006/relationships/hyperlink" Target="mailto:trno@cowi.com" TargetMode="External"/><Relationship Id="rId4928" Type="http://schemas.openxmlformats.org/officeDocument/2006/relationships/hyperlink" Target="mailto:sithrubi.t@arcadis.com" TargetMode="External"/><Relationship Id="rId5092" Type="http://schemas.openxmlformats.org/officeDocument/2006/relationships/hyperlink" Target="pw://arcadis-uk-pw.bentley.com:Arcadis-UK-07/Documents/D%7b5dc475c4-2c9e-4f02-a538-e255c7cecc58%7d" TargetMode="External"/><Relationship Id="rId798" Type="http://schemas.openxmlformats.org/officeDocument/2006/relationships/hyperlink" Target="pw://arcadis-uk-pw.bentley.com:Arcadis-UK-07/Documents/D%7bec60d3e9-7766-44f3-abed-a49cc45a9d89%7d" TargetMode="External"/><Relationship Id="rId2479" Type="http://schemas.openxmlformats.org/officeDocument/2006/relationships/hyperlink" Target="pw:\\arcadis-uk-pw.bentley.com:Arcadis-UK-07\Documents\Projects\1MC06-C2\Grendon%20Underwood%20Emb\HW\01%20-%20Docs\1MC06-ASC-HW-FRM-CS05-000029-ACBOS" TargetMode="External"/><Relationship Id="rId2686" Type="http://schemas.openxmlformats.org/officeDocument/2006/relationships/hyperlink" Target="pw:\\arcadis-uk-pw.bentley.com:Arcadis-UK-07\Documents\Projects\1MC06-C2\Westbury%20Vdt\IM\01%20-%20Docs\1MC06-CEK-IM-DAT-CS06_CL22-600233" TargetMode="External"/><Relationship Id="rId2893" Type="http://schemas.openxmlformats.org/officeDocument/2006/relationships/hyperlink" Target="pw://arcadis-uk-pw.bentley.com:Arcadis-UK-07/Documents/D%7bbc782fd0-63ae-406a-a495-318cb214021e%7d" TargetMode="External"/><Relationship Id="rId3737" Type="http://schemas.openxmlformats.org/officeDocument/2006/relationships/hyperlink" Target="pw:\\arcadis-uk-pw.bentley.com:Arcadis-UK-07\Documents\Projects\1MC07-C3\Brackley%20Emb\IM\01%20-%20Docs\1MC07-CEK-IM-DAT-CS07_CL12-600224" TargetMode="External"/><Relationship Id="rId3944" Type="http://schemas.openxmlformats.org/officeDocument/2006/relationships/hyperlink" Target="pw:\\arcadis-uk-pw.bentley.com:Arcadis-UK-07\Documents\Projects\1MC06-C2\Barton%20Hartshorn%20Emb\CV\01%20-%20Docs\1MC06-ASC-CV-FRM-CS06_CL21-000009-ACBOS" TargetMode="External"/><Relationship Id="rId658" Type="http://schemas.openxmlformats.org/officeDocument/2006/relationships/hyperlink" Target="pw:\\arcadis-uk-pw.bentley.com:Arcadis-UK-07\Documents\Projects\1MC07-C3\Oxford%20Canal%20North%20Emb\EV\01%20-%20Docs\1MC07-ASC-EV-REP-CS07_CL23-000019" TargetMode="External"/><Relationship Id="rId865" Type="http://schemas.openxmlformats.org/officeDocument/2006/relationships/hyperlink" Target="pw:\\arcadis-uk-pw.bentley.com:Arcadis-UK-07\Documents\Projects\1MC07-C3\Brackley%20South%20Ctg\IM\01%20-%20Docs\1MC07-CEK-IM-DAT-CS07_CL12-600087" TargetMode="External"/><Relationship Id="rId1288" Type="http://schemas.openxmlformats.org/officeDocument/2006/relationships/hyperlink" Target="mailto:alberto.lorusso@arcadis.com" TargetMode="External"/><Relationship Id="rId1495" Type="http://schemas.openxmlformats.org/officeDocument/2006/relationships/hyperlink" Target="pw:\\arcadis-uk-pw.bentley.com:Arcadis-UK-07\Documents\Projects\1MC06-C2\Calvert%20Ctg\IM\01%20-%20Docs\1MC06-CEK-IM-DAT-CS06_CL09-600266" TargetMode="External"/><Relationship Id="rId2339" Type="http://schemas.openxmlformats.org/officeDocument/2006/relationships/hyperlink" Target="mailto:Conor.Egan@wsp.com" TargetMode="External"/><Relationship Id="rId2546" Type="http://schemas.openxmlformats.org/officeDocument/2006/relationships/hyperlink" Target="mailto:Conor.Egan@wsp.com" TargetMode="External"/><Relationship Id="rId2753" Type="http://schemas.openxmlformats.org/officeDocument/2006/relationships/hyperlink" Target="pw:\\arcadis-uk-pw.bentley.com:Arcadis-UK-07\Documents\Projects\1MC06-C2\Woodlands%20Ctg\IM\01%20-%20Docs\1MC06-CEK-IM-DAT-CS05-600282" TargetMode="External"/><Relationship Id="rId2960" Type="http://schemas.openxmlformats.org/officeDocument/2006/relationships/hyperlink" Target="pw://arcadis-uk-pw.bentley.com:Arcadis-UK-07/Documents/D%7b11d54e05-1195-47a8-bf3b-0d6417e9ae88%7d" TargetMode="External"/><Relationship Id="rId3804" Type="http://schemas.openxmlformats.org/officeDocument/2006/relationships/hyperlink" Target="pw:\\arcadis-uk-pw.bentley.com:Arcadis-UK-07\Documents\Projects\1MC06-C2\Grendon%20Underwood%20Emb\IM\01%20-%20Docs\1MC06-CEK-IM-DAT-CS05-600002" TargetMode="External"/><Relationship Id="rId518" Type="http://schemas.openxmlformats.org/officeDocument/2006/relationships/hyperlink" Target="pw:\\arcadis-uk-pw.bentley.com:Arcadis-UK-07\Documents\Projects\1MC07-C3\Ladbroke%20Grove%20Emb\CV\01%20-%20Docs\1MC07-ASC-CV-FRM-CS07_CL24-000064-ACBOS" TargetMode="External"/><Relationship Id="rId725" Type="http://schemas.openxmlformats.org/officeDocument/2006/relationships/hyperlink" Target="mailto:ted.cook@arcadis.com" TargetMode="External"/><Relationship Id="rId932" Type="http://schemas.openxmlformats.org/officeDocument/2006/relationships/hyperlink" Target="pw:\\arcadis-uk-pw.bentley.com:Arcadis-UK-07\Documents\Projects\1MC07-C3\Boddington%20Ctg\CV\01%20-%20Docs\1MC07-ASC-CV-FRM-CS07_CL14-000096-ACBOS" TargetMode="External"/><Relationship Id="rId1148" Type="http://schemas.openxmlformats.org/officeDocument/2006/relationships/hyperlink" Target="pw:\\arcadis-uk-pw.bentley.com:Arcadis-UK-07\Documents\Projects\1MC06-C2\Aylesbury%20South%20Ctg\IM\01%20-%20Docs\1MC06-CEK-IM-DAT-CS04_CL18-600148" TargetMode="External"/><Relationship Id="rId1355" Type="http://schemas.openxmlformats.org/officeDocument/2006/relationships/hyperlink" Target="mailto:shaun.ambrose@arcadis.com" TargetMode="External"/><Relationship Id="rId1562" Type="http://schemas.openxmlformats.org/officeDocument/2006/relationships/hyperlink" Target="pw://arcadis-uk-pw.bentley.com:Arcadis-UK-07/Documents/D%7b339965cc-cff1-4c80-91b5-c52f2d15e6c5%7d" TargetMode="External"/><Relationship Id="rId2406" Type="http://schemas.openxmlformats.org/officeDocument/2006/relationships/hyperlink" Target="pw:\\arcadis-uk-pw.bentley.com:Arcadis-UK-07\Documents\Projects\1MC06-C2\Doddershall%20Emb\CV\01%20-%20Docs\1MC06-ASC-CV-FRM-CS05-000063-ACBOS" TargetMode="External"/><Relationship Id="rId2613" Type="http://schemas.openxmlformats.org/officeDocument/2006/relationships/hyperlink" Target="https://connect-projectwisewac.bentley.com/pwlink?datasource=Bentley.PW--arcadis-uk-pw.bentley.com~3AArcadis-UK-07&amp;objectId=28b529be-3742-4fd4-8c0e-ca12b9b45936&amp;objectType=doc&amp;workAreaId=7672f74c-6d6c-4972-9396-16dce2e4867c&amp;projectId=e3f7388f-5b16-4382-a7b1-67b8398b51fa&amp;app=pwe" TargetMode="External"/><Relationship Id="rId1008" Type="http://schemas.openxmlformats.org/officeDocument/2006/relationships/hyperlink" Target="mailto:aype@cowi.com" TargetMode="External"/><Relationship Id="rId1215" Type="http://schemas.openxmlformats.org/officeDocument/2006/relationships/hyperlink" Target="mailto:mohit.kamboj@arcadis.com" TargetMode="External"/><Relationship Id="rId1422" Type="http://schemas.openxmlformats.org/officeDocument/2006/relationships/hyperlink" Target="mailto:prashant.singh2@arcadis.com" TargetMode="External"/><Relationship Id="rId2820" Type="http://schemas.openxmlformats.org/officeDocument/2006/relationships/hyperlink" Target="pw:\\arcadis-uk-pw.bentley.com:Arcadis-UK-07\Documents\Projects\1MC06-C2\Grendon%20Underwood%20Emb\EV\01%20-%20Docs\1MC06-ASC-EV-REP-CS05_CL09-000002" TargetMode="External"/><Relationship Id="rId4578" Type="http://schemas.openxmlformats.org/officeDocument/2006/relationships/hyperlink" Target="pw://arcadis-uk-pw.bentley.com:Arcadis-UK-07/Documents/D%7b44b00d82-a43d-4ea4-9ab8-8f3440124982%7d" TargetMode="External"/><Relationship Id="rId61" Type="http://schemas.openxmlformats.org/officeDocument/2006/relationships/hyperlink" Target="mailto:zakaria.khabouze@setec.com" TargetMode="External"/><Relationship Id="rId3387" Type="http://schemas.openxmlformats.org/officeDocument/2006/relationships/hyperlink" Target="pw:\\arcadis-uk-pw.bentley.com:Arcadis-UK-07\Documents\Projects\1MC06-C2\Stoke%20Mandeville%20South%20Emb\CV\01%20-%20Docs\1MC06-ASC-CV-FRM-CS03_CL17-000048-ACBOS" TargetMode="External"/><Relationship Id="rId4785" Type="http://schemas.openxmlformats.org/officeDocument/2006/relationships/hyperlink" Target="pw:\\arcadis-uk-pw.bentley.com:Arcadis-UK-07\Documents\Projects\1MC06-C2\Quainton%20Ctg\EV\01%20-%20Docs\1MC06-CEK-EV-FRM-CS05-600026" TargetMode="External"/><Relationship Id="rId4992" Type="http://schemas.openxmlformats.org/officeDocument/2006/relationships/hyperlink" Target="pw:\\arcadis-uk-pw.bentley.com:Arcadis-UK-07\Documents\Projects\1MC06-C2\Grendon%20Underwood%20Emb\UT\01%20-%20Docs\1MC06-ASC-UT-FRM-CS05-000016-ACBOS" TargetMode="External"/><Relationship Id="rId2196" Type="http://schemas.openxmlformats.org/officeDocument/2006/relationships/hyperlink" Target="pw:\\arcadis-uk-pw.bentley.com:Arcadis-UK-07\Documents\Projects\1MC06-C2\Calvert%20Infrastructure%20MDG\IM\01%20-%20Docs\1MC06-CEK-IM-DAT-CS06_CL09-600274" TargetMode="External"/><Relationship Id="rId3594" Type="http://schemas.openxmlformats.org/officeDocument/2006/relationships/hyperlink" Target="pw:\\arcadis-uk-pw.bentley.com:Arcadis-UK-07\Documents\Projects\1MC07-C3\Ladbroke%20Grove%20Emb\CV\01%20-%20Docs\1MC07-ASC-CV-FRM-CS07_CL24-000043-ACBOS" TargetMode="External"/><Relationship Id="rId4438" Type="http://schemas.openxmlformats.org/officeDocument/2006/relationships/hyperlink" Target="pw://arcadis-uk-pw.bentley.com:Arcadis-UK-07/Documents/Projects/1MC06-C2/Calvert&amp;space;Ctg/HW/01&amp;space;-&amp;space;Docs/1MC06-ASC-HW-FRM-CS06_CL09-000109-ACBOS" TargetMode="External"/><Relationship Id="rId4645" Type="http://schemas.openxmlformats.org/officeDocument/2006/relationships/hyperlink" Target="pw://arcadis-uk-pw.bentley.com:Arcadis-UK-07/Documents/D%7b8944c7b3-786d-472f-bf22-618488d3005f%7d" TargetMode="External"/><Relationship Id="rId4852" Type="http://schemas.openxmlformats.org/officeDocument/2006/relationships/hyperlink" Target="pw:\\arcadis-uk-pw.bentley.com:Arcadis-UK-07\Documents\Projects\1MC06-C2\Calvert%20Ctg\HW\01%20-%20Docs\1MC06-ASC-HW-FRM-CS06_CL09-000029-ACBOS" TargetMode="External"/><Relationship Id="rId168" Type="http://schemas.openxmlformats.org/officeDocument/2006/relationships/hyperlink" Target="pw://arcadis-uk-pw.bentley.com:Arcadis-UK-07/Documents/D%7b251df2be-734f-47d3-9353-cbbf7e822114%7d" TargetMode="External"/><Relationship Id="rId3247" Type="http://schemas.openxmlformats.org/officeDocument/2006/relationships/hyperlink" Target="mailto:nischitha.m@arcadis.com" TargetMode="External"/><Relationship Id="rId3454" Type="http://schemas.openxmlformats.org/officeDocument/2006/relationships/hyperlink" Target="pw:\\arcadis-uk-pw.bentley.com:Arcadis-UK-07\Documents\Projects\1MC06-C2\Calvert%20Ctg\IM\01%20-%20Docs\1MC06-CEK-IM-DAT-CS06_CL09-600220?version=P02" TargetMode="External"/><Relationship Id="rId3661" Type="http://schemas.openxmlformats.org/officeDocument/2006/relationships/hyperlink" Target="mailto:gladys.kouekam-nassi@setec.com" TargetMode="External"/><Relationship Id="rId4505" Type="http://schemas.openxmlformats.org/officeDocument/2006/relationships/hyperlink" Target="pw:\\arcadis-uk-pw.bentley.com:Arcadis-UK-07\Documents\Projects\1MC06-C2\Calvert%20Ctg\IM\01%20-%20Docs\1MC06-CEK-IM-DAT-CS06_CL09-600326" TargetMode="External"/><Relationship Id="rId4712" Type="http://schemas.openxmlformats.org/officeDocument/2006/relationships/hyperlink" Target="pw:\\arcadis-uk-pw.bentley.com:Arcadis-UK-07\Documents\Projects\1MC06-C2\Quainton%20Ctg\EV\01%20-%20Docs\1MC06-CEK-EV-FRM-CS05-600017" TargetMode="External"/><Relationship Id="rId375" Type="http://schemas.openxmlformats.org/officeDocument/2006/relationships/hyperlink" Target="pw://arcadis-uk-pw.bentley.com:Arcadis-UK-07/Documents/D%7ba201c28c-a720-4494-b382-0138b0522609%7d" TargetMode="External"/><Relationship Id="rId582" Type="http://schemas.openxmlformats.org/officeDocument/2006/relationships/hyperlink" Target="pw:\\arcadis-uk-pw.bentley.com:Arcadis-UK-07\Documents\Projects\1MC07-C3\Greatworth%20South%20Ctg\EV\01%20-%20Docs\1MC07-ASC-EV-FRM-CS07_CL12-900003" TargetMode="External"/><Relationship Id="rId2056" Type="http://schemas.openxmlformats.org/officeDocument/2006/relationships/hyperlink" Target="pw://arcadis-uk-pw.bentley.com:Arcadis-UK-07/Documents/D%7b7aef1d9c-daca-4a64-aa43-30010be5ded3%7d" TargetMode="External"/><Relationship Id="rId2263" Type="http://schemas.openxmlformats.org/officeDocument/2006/relationships/hyperlink" Target="pw:\\arcadis-uk-pw.bentley.com:Arcadis-UK-07\Documents\Projects\1MC06-C2\Doddershall%20Emb\IM\01%20-%20Docs\1MC06-CEK-IM-DAT-CS05-600206" TargetMode="External"/><Relationship Id="rId2470" Type="http://schemas.openxmlformats.org/officeDocument/2006/relationships/hyperlink" Target="pw:\\arcadis-uk-pw.bentley.com:Arcadis-UK-07\Documents\Projects\1MC06-C2\Barton%20to%20Mixbury%20Ctg\IM\01%20-%20Docs\1MC06-CEK-IM-DAT-CS06_CL21-600062" TargetMode="External"/><Relationship Id="rId3107" Type="http://schemas.openxmlformats.org/officeDocument/2006/relationships/hyperlink" Target="pw:\\arcadis-uk-pw.bentley.com:Arcadis-UK-07\Documents\Projects\1MC06-C2\Stoke%20Mandeville%20South%20Emb\IM\01%20-%20Docs\1MC06-CEK-IM-DAT-CS03_CL17-600013" TargetMode="External"/><Relationship Id="rId3314" Type="http://schemas.openxmlformats.org/officeDocument/2006/relationships/hyperlink" Target="pw://arcadis-uk-pw.bentley.com:Arcadis-UK-07/Documents/Projects/1MC06-C2/Oxford&amp;space;Road&amp;space;Emb/IM/01&amp;space;-&amp;space;Docs/1MC06-CEK-IM-DAT-CS04_CL19-600029" TargetMode="External"/><Relationship Id="rId3521" Type="http://schemas.openxmlformats.org/officeDocument/2006/relationships/hyperlink" Target="mailto:karthiban.sr@arcadis.com%3E" TargetMode="External"/><Relationship Id="rId235" Type="http://schemas.openxmlformats.org/officeDocument/2006/relationships/hyperlink" Target="pw:\\arcadis-uk-pw.bentley.com:Arcadis-UK-07\Documents\Projects\1MC07-C3\Oxford%20Canal%20North%20Emb\IM\01%20-%20Docs\1MC07-CEK-IM-DAT-CS07_CL23-600134" TargetMode="External"/><Relationship Id="rId442" Type="http://schemas.openxmlformats.org/officeDocument/2006/relationships/hyperlink" Target="pw:\\arcadis-uk-pw.bentley.com:Arcadis-UK-07\Documents\Projects\1MC07-C3\Greatworth%20South%20Ctg\IM\01%20-%20Docs\1MC07-CEK-IM-DAT-CS07_CL12-600010" TargetMode="External"/><Relationship Id="rId1072" Type="http://schemas.openxmlformats.org/officeDocument/2006/relationships/hyperlink" Target="pw:\\arcadis-uk-pw.bentley.com:Arcadis-UK-07\Documents\Projects\1MC06-C2\Quainton%20Ctg\GT\01%20-%20Docs\1MC06-ASC-GT-FRM-CS05-000010-ACBOS" TargetMode="External"/><Relationship Id="rId2123" Type="http://schemas.openxmlformats.org/officeDocument/2006/relationships/hyperlink" Target="pw:\\arcadis-uk-pw.bentley.com:Arcadis-UK-07\Documents\Projects\1MC06-C2\Calvert%20Ctg\EV\01%20-%20Docs\1MC06-ASC-EV-FRM-CS06_CL09-900008" TargetMode="External"/><Relationship Id="rId2330" Type="http://schemas.openxmlformats.org/officeDocument/2006/relationships/hyperlink" Target="pw:\\arcadis-uk-pw.bentley.com:Arcadis-UK-07\Documents\Projects\1MC06-C2\Waddesdon%20South%20Ctg\IM\01%20-%20Docs\1MC06-CEK-IM-DAT-CS04_CL20-600016" TargetMode="External"/><Relationship Id="rId5279" Type="http://schemas.openxmlformats.org/officeDocument/2006/relationships/hyperlink" Target="pw:\\arcadis-uk-pw.bentley.com:Arcadis-UK-07\Documents\Projects\1MC06-C2\Calvert%20Infrastructure%20MDG\IM\01%20-%20Docs\1MC06-CEK-IM-DAT-CS06_CL09-600313" TargetMode="External"/><Relationship Id="rId302" Type="http://schemas.openxmlformats.org/officeDocument/2006/relationships/hyperlink" Target="pw://arcadis-uk-pw.bentley.com:Arcadis-UK-07/Documents/D%7bc015673d-90e8-43d9-83ba-a3d3a9465f78%7d" TargetMode="External"/><Relationship Id="rId4088" Type="http://schemas.openxmlformats.org/officeDocument/2006/relationships/hyperlink" Target="pw:\\arcadis-uk-pw.bentley.com:Arcadis-UK-07\Documents\Projects\1MC06-C2\Godington%20East%20Emb\IM\01%20-%20Docs\1MC06-CEK-IM-DAT-CS06_CL10-600176" TargetMode="External"/><Relationship Id="rId4295" Type="http://schemas.openxmlformats.org/officeDocument/2006/relationships/hyperlink" Target="pw://arcadis-uk-pw.bentley.com:Arcadis-UK-07/Documents/D%7b96e14be3-102b-465b-9c85-f61eb323eeaf%7d" TargetMode="External"/><Relationship Id="rId5139" Type="http://schemas.openxmlformats.org/officeDocument/2006/relationships/hyperlink" Target="mailto:shashank.bs@arcadis.com" TargetMode="External"/><Relationship Id="rId5346" Type="http://schemas.openxmlformats.org/officeDocument/2006/relationships/hyperlink" Target="pw:\\arcadis-uk-pw.bentley.com:Arcadis-UK-07\Documents\Projects\1MC06-C2\Grendon%20Underwood%20Emb\HW\01%20-%20Docs\1MC06-ASC-HW-FRM-CS05-000027-ACBOS" TargetMode="External"/><Relationship Id="rId1889" Type="http://schemas.openxmlformats.org/officeDocument/2006/relationships/hyperlink" Target="mailto:veerabhadraswamy.sp@arcadis.com" TargetMode="External"/><Relationship Id="rId4155" Type="http://schemas.openxmlformats.org/officeDocument/2006/relationships/hyperlink" Target="pw:\\arcadis-uk-pw.bentley.com:Arcadis-UK-07\Documents\Projects\1MC06-C2\Barton%20to%20Mixbury%20Ctg\CV\01%20-%20Docs\1MC06-ASC-CV-FRM-CS06_CL21-900006" TargetMode="External"/><Relationship Id="rId4362" Type="http://schemas.openxmlformats.org/officeDocument/2006/relationships/hyperlink" Target="pw://arcadis-uk-pw.bentley.com:Arcadis-UK-07/Documents/D%7b68269dca-0a2b-41d5-a048-0f6715985bee%7d" TargetMode="External"/><Relationship Id="rId5206" Type="http://schemas.openxmlformats.org/officeDocument/2006/relationships/hyperlink" Target="pw:\\arcadis-uk-pw.bentley.com:Arcadis-UK-07\Documents\Projects\1MC06-C2\Barton%20to%20Mixbury%20Ctg\CV\01%20-%20Docs\1MC06-ASC-CV-FRM-CS06_CL21-900011-ACBOS" TargetMode="External"/><Relationship Id="rId1749" Type="http://schemas.openxmlformats.org/officeDocument/2006/relationships/hyperlink" Target="pw://arcadis-uk-pw.bentley.com:Arcadis-UK-07/Documents/D%7b70b43a32-d35a-4ee2-baeb-f7bf5ab227ea%7d" TargetMode="External"/><Relationship Id="rId1956" Type="http://schemas.openxmlformats.org/officeDocument/2006/relationships/hyperlink" Target="mailto:vruddhika.naik@arcadis.com" TargetMode="External"/><Relationship Id="rId3171" Type="http://schemas.openxmlformats.org/officeDocument/2006/relationships/hyperlink" Target="mailto:sebastien.chillet@setec.com" TargetMode="External"/><Relationship Id="rId4015" Type="http://schemas.openxmlformats.org/officeDocument/2006/relationships/hyperlink" Target="pw:\\arcadis-uk-pw.bentley.com:Arcadis-UK-07\Documents\Projects\1MC06-C2\Godington%20East%20Emb\EV\01%20-%20Docs\1MC06-ASC-EV-FRM-CS06_CL10-900026" TargetMode="External"/><Relationship Id="rId1609" Type="http://schemas.openxmlformats.org/officeDocument/2006/relationships/hyperlink" Target="mailto:eloise.mainstone@arcadis.com" TargetMode="External"/><Relationship Id="rId1816" Type="http://schemas.openxmlformats.org/officeDocument/2006/relationships/hyperlink" Target="pw:\\arcadis-uk-pw.bentley.com:Arcadis-UK-07\Documents\Projects\1MC07-C3\Chipping%20Warden%20Green%20Tunnel\IM\01%20-%20Docs\1MC07-CEK-IM-DAT-CS07_CL13-600016" TargetMode="External"/><Relationship Id="rId4222" Type="http://schemas.openxmlformats.org/officeDocument/2006/relationships/hyperlink" Target="pw:\\arcadis-uk-pw.bentley.com:Arcadis-UK-07\Documents\Projects\1MC06-C2\Westbury%20Emb\IM\01%20-%20Docs\1MC06-CEK-IM-DAT-CS06_CL22-600210" TargetMode="External"/><Relationship Id="rId3031" Type="http://schemas.openxmlformats.org/officeDocument/2006/relationships/hyperlink" Target="pw://arcadis-uk-pw.bentley.com:Arcadis-UK-07/Documents/D%7b7c1215e8-8fac-4146-8f48-d93045f2f5be%7d" TargetMode="External"/><Relationship Id="rId3988" Type="http://schemas.openxmlformats.org/officeDocument/2006/relationships/hyperlink" Target="pw://arcadis-uk-pw.bentley.com:Arcadis-UK-07/Documents/D%7b1285f850-6ab4-4d29-8abd-80c7da56e3a0%7d" TargetMode="External"/><Relationship Id="rId2797" Type="http://schemas.openxmlformats.org/officeDocument/2006/relationships/hyperlink" Target="pw:\\arcadis-uk-pw.bentley.com:Arcadis-UK-07\Documents\Projects\1MC06-C2\Chetwode%20Emb\IM\01%20-%20Docs\1MC06-CEK-IM-DAT-CS06_CL10-600231" TargetMode="External"/><Relationship Id="rId3848" Type="http://schemas.openxmlformats.org/officeDocument/2006/relationships/hyperlink" Target="pw:\\arcadis-uk-pw.bentley.com:Arcadis-UK-07\Documents\Projects\1MC07-C3\Lower%20Boddington%20Ctg\CV\01%20-%20Docs\1MC07-ASC-CV-FRM-CS07_CL14-000127-ACBOS" TargetMode="External"/><Relationship Id="rId769" Type="http://schemas.openxmlformats.org/officeDocument/2006/relationships/hyperlink" Target="pw:\\arcadis-uk-pw.bentley.com:Arcadis-UK-07\Documents\Projects\1MC07-C3\Greatworth%20South%20Emb\IM\01%20-%20Docs\1MC07-CEK-IM-DAT-CS07_CL12-600135" TargetMode="External"/><Relationship Id="rId976" Type="http://schemas.openxmlformats.org/officeDocument/2006/relationships/hyperlink" Target="pw:\\arcadis-uk-pw.bentley.com:Arcadis-UK-07\Documents\Projects\1MC07-C3\Boddington%20Ctg\IM\01%20-%20Docs\1MC07-CEK-IM-DAT-CS07_CL14-600173" TargetMode="External"/><Relationship Id="rId1399" Type="http://schemas.openxmlformats.org/officeDocument/2006/relationships/hyperlink" Target="pw:\\arcadis-uk-pw.bentley.com:Arcadis-UK-07\Documents\Projects\1MC07-C3\Greatworth%20Green%20Tunnel\IM\01%20-%20Docs\1MC07-CEK-IM-DAT-CS07_CL25-600008" TargetMode="External"/><Relationship Id="rId2657" Type="http://schemas.openxmlformats.org/officeDocument/2006/relationships/hyperlink" Target="mailto:christopher.bolton@arcadis.com" TargetMode="External"/><Relationship Id="rId5063" Type="http://schemas.openxmlformats.org/officeDocument/2006/relationships/hyperlink" Target="mailto:karthick.s2@arcadis.com" TargetMode="External"/><Relationship Id="rId5270" Type="http://schemas.openxmlformats.org/officeDocument/2006/relationships/hyperlink" Target="pw:\\arcadis-uk-pw.bentley.com:Arcadis-UK-07\Documents\Projects\1MC06-C2\Quainton%20South%20Emb\UT\01%20-%20Docs\1MC06-ASC-UT-FRM-CS04_CL20-000084-ACBOS" TargetMode="External"/><Relationship Id="rId629" Type="http://schemas.openxmlformats.org/officeDocument/2006/relationships/hyperlink" Target="mailto:ArunKumar.S@arcadis.com" TargetMode="External"/><Relationship Id="rId1259" Type="http://schemas.openxmlformats.org/officeDocument/2006/relationships/hyperlink" Target="mailto:Conor.Egan@wsp.com" TargetMode="External"/><Relationship Id="rId1466" Type="http://schemas.openxmlformats.org/officeDocument/2006/relationships/hyperlink" Target="pw://arcadis-uk-pw.bentley.com:Arcadis-UK-07/Documents/D%7b8b535cb1-a1c8-4c60-a12f-ebc0f3760d9e%7d" TargetMode="External"/><Relationship Id="rId2864" Type="http://schemas.openxmlformats.org/officeDocument/2006/relationships/hyperlink" Target="https://connect-projectwisewac.bentley.com/pwlink?datasource=Bentley.PW--arcadis-uk-pw.bentley.com~3AArcadis-UK-07&amp;objectId=4c127684-ac2c-47ab-84a7-05f4fb521a58&amp;objectType=doc&amp;workAreaId=7672f74c-6d6c-4972-9396-16dce2e4867c&amp;projectId=e3f7388f-5b16-4382-a7b1-67b8398b51fa&amp;app=pwe" TargetMode="External"/><Relationship Id="rId3708" Type="http://schemas.openxmlformats.org/officeDocument/2006/relationships/hyperlink" Target="pw:\\arcadis-uk-pw.bentley.com:Arcadis-UK-07\Documents\Projects\1MC07-C3\Brackley%20Emb\EV\01%20-%20Docs\1MC07-ASC-EV-FRM-CS07_CL12-900047" TargetMode="External"/><Relationship Id="rId3915" Type="http://schemas.openxmlformats.org/officeDocument/2006/relationships/hyperlink" Target="pw:\\arcadis-uk-pw.bentley.com:Arcadis-UK-07\Documents\Projects\1MC06-C2\Grendon%20Underwood%20Emb\BR\01%20-%20Docs\1MC06-CEK-BR-FRM-CS05-600032" TargetMode="External"/><Relationship Id="rId5130" Type="http://schemas.openxmlformats.org/officeDocument/2006/relationships/hyperlink" Target="pw:\\arcadis-uk-pw.bentley.com:Arcadis-UK-07\Documents\Projects\1MC07-C3\Chipping%20Warden%20Green%20Tunnel\IM\01%20-%20Docs\1MC07-CEK-IM-DAT-CS07_CL14-600119" TargetMode="External"/><Relationship Id="rId836" Type="http://schemas.openxmlformats.org/officeDocument/2006/relationships/hyperlink" Target="pw://arcadis-uk-pw.bentley.com:Arcadis-UK-07/Documents/D%7b1accf31c-6a60-45ae-b1b4-28baa143514a%7d" TargetMode="External"/><Relationship Id="rId1119" Type="http://schemas.openxmlformats.org/officeDocument/2006/relationships/hyperlink" Target="pw:\\arcadis-uk-pw.bentley.com:Arcadis-UK-07\Documents\Projects\1MC06-C2\Doddershall%20Emb\IM\01%20-%20Docs\1MC06-CEK-IM-DAT-CS05-600122" TargetMode="External"/><Relationship Id="rId1673" Type="http://schemas.openxmlformats.org/officeDocument/2006/relationships/hyperlink" Target="pw:\\arcadis-uk-pw.bentley.com:Arcadis-UK-07\Documents\Projects\1MC06-C2\Calvert%20Ctg\UT\01%20-%20Docs\1MC06-ASC-UT-FRM-CS06_CL09-000072-ACBOS" TargetMode="External"/><Relationship Id="rId1880" Type="http://schemas.openxmlformats.org/officeDocument/2006/relationships/hyperlink" Target="mailto:vijayakrishna.lade@arcadis.com" TargetMode="External"/><Relationship Id="rId2517" Type="http://schemas.openxmlformats.org/officeDocument/2006/relationships/hyperlink" Target="mailto:ANKZ@cowi.com" TargetMode="External"/><Relationship Id="rId2724" Type="http://schemas.openxmlformats.org/officeDocument/2006/relationships/hyperlink" Target="mailto:philip.clarke@arcadis.com" TargetMode="External"/><Relationship Id="rId2931" Type="http://schemas.openxmlformats.org/officeDocument/2006/relationships/hyperlink" Target="pw://arcadis-uk-pw.bentley.com:Arcadis-UK-07/Documents/D%7bb89dabbd-9107-4590-b9fb-469bf32f2546%7d" TargetMode="External"/><Relationship Id="rId903" Type="http://schemas.openxmlformats.org/officeDocument/2006/relationships/hyperlink" Target="pw:\\arcadis-uk-pw.bentley.com:Arcadis-UK-07\Documents\Projects\1MC06-C2\Stoke%20Mandeville%20South%20Emb\IM\01%20-%20Docs\1MC06-CEK-IM-DAT-CS03_CL17-600104" TargetMode="External"/><Relationship Id="rId1326" Type="http://schemas.openxmlformats.org/officeDocument/2006/relationships/hyperlink" Target="pw://arcadis-uk-pw.bentley.com:Arcadis-UK-07/Documents/D%7bc3f059aa-18c2-4f96-84d5-b57e184113d5%7d" TargetMode="External"/><Relationship Id="rId1533" Type="http://schemas.openxmlformats.org/officeDocument/2006/relationships/hyperlink" Target="pw://arcadis-uk-pw.bentley.com:Arcadis-UK-07/Documents/D%7be5f4d3e4-c2b1-43cd-9603-ae4218185af2%7d" TargetMode="External"/><Relationship Id="rId1740" Type="http://schemas.openxmlformats.org/officeDocument/2006/relationships/hyperlink" Target="pw:\\arcadis-uk-pw.bentley.com:Arcadis-UK-07\Documents\Projects\1MC06-C2\Thame%20Valley%20South%20Emb\CV\01%20-%20Docs\1MC06-ASC-CV-FRM-CS04_CL19-000019-ACBOS" TargetMode="External"/><Relationship Id="rId4689" Type="http://schemas.openxmlformats.org/officeDocument/2006/relationships/hyperlink" Target="pw:\\arcadis-uk-pw.bentley.com:Arcadis-UK-07\Documents\Projects\1MC06-C2\Oxford%20Road%20Emb\IM\01%20-%20Docs\1MC06-CEK-IM-DAT-CS04_CL19-600028" TargetMode="External"/><Relationship Id="rId4896" Type="http://schemas.openxmlformats.org/officeDocument/2006/relationships/hyperlink" Target="pw:\\arcadis-uk-pw.bentley.com:Arcadis-UK-07\Documents\Projects\1MC06-C2\Grendon%20Underwood%20Emb\DR\01%20-%20Docs\1MC06-CEK-DR-FRM-CS05-000065" TargetMode="External"/><Relationship Id="rId32" Type="http://schemas.openxmlformats.org/officeDocument/2006/relationships/hyperlink" Target="pw:\\arcadis-uk-pw.bentley.com:Arcadis-UK-07\Documents\Projects\1MC06-C2\Calvert%20Ctg\IM\01%20-%20Docs\1MC06-CEK-IM-DAT-CS06_CL09-600255" TargetMode="External"/><Relationship Id="rId1600" Type="http://schemas.openxmlformats.org/officeDocument/2006/relationships/hyperlink" Target="pw:\\arcadis-uk-pw.bentley.com:Arcadis-UK-07\Documents\Projects\1MC06-C2\Waddesdon%20Emb\IM\01%20-%20Docs\1MC06-CEK-IM-DAT-CS04_CL20-600245" TargetMode="External"/><Relationship Id="rId3498" Type="http://schemas.openxmlformats.org/officeDocument/2006/relationships/hyperlink" Target="pw://arcadis-uk-pw.bentley.com:Arcadis-UK-07/Documents/D%7b85c8ea34-89af-448f-9871-6b2a62b3a440%7d" TargetMode="External"/><Relationship Id="rId4549" Type="http://schemas.openxmlformats.org/officeDocument/2006/relationships/hyperlink" Target="pw:\\arcadis-uk-pw.bentley.com:Arcadis-UK-07\Documents\Projects\1MC07-C3\Greatworth%20Green%20Tunnel\UT\01%20-%20Docs\1MC07-ASC-UT-FRM-CS07_CL25-000063-ACBOS" TargetMode="External"/><Relationship Id="rId4756" Type="http://schemas.openxmlformats.org/officeDocument/2006/relationships/hyperlink" Target="mailto:JRMY@COWI.COM" TargetMode="External"/><Relationship Id="rId4963" Type="http://schemas.openxmlformats.org/officeDocument/2006/relationships/hyperlink" Target="mailto:mate.markus@setec.com" TargetMode="External"/><Relationship Id="rId3358" Type="http://schemas.openxmlformats.org/officeDocument/2006/relationships/hyperlink" Target="mailto:pavana.um@arcadis.com" TargetMode="External"/><Relationship Id="rId3565" Type="http://schemas.openxmlformats.org/officeDocument/2006/relationships/hyperlink" Target="pw:\\arcadis-uk-pw.bentley.com:Arcadis-UK-07\Documents\Projects\1MC07-C3\Chipping%20Warden%20Green%20Tunnel\IM\01%20-%20Docs\1MC07-CEK-IM-DAT-CS07_CL13-600012" TargetMode="External"/><Relationship Id="rId3772" Type="http://schemas.openxmlformats.org/officeDocument/2006/relationships/hyperlink" Target="mailto:abhisheka.ks@arcadis.com" TargetMode="External"/><Relationship Id="rId4409" Type="http://schemas.openxmlformats.org/officeDocument/2006/relationships/hyperlink" Target="pw://arcadis-uk-pw.bentley.com:Arcadis-UK-07/Documents/D%7b7f1dded4-9579-4191-99db-a5c509465f4d%7d" TargetMode="External"/><Relationship Id="rId4616" Type="http://schemas.openxmlformats.org/officeDocument/2006/relationships/hyperlink" Target="mailto:mohit.kamboj@arcadis.com" TargetMode="External"/><Relationship Id="rId4823" Type="http://schemas.openxmlformats.org/officeDocument/2006/relationships/hyperlink" Target="pw:\\arcadis-uk-pw.bentley.com:Arcadis-UK-07\Documents\Projects\1MC07-C3\Turweston%20Emb\EV\01%20-%20Docs\1MC07-ASC-EV-FRM-CS07_CL12-900017" TargetMode="External"/><Relationship Id="rId279" Type="http://schemas.openxmlformats.org/officeDocument/2006/relationships/hyperlink" Target="pw:\\arcadis-uk-pw.bentley.com:Arcadis-UK-07\Documents\Projects\1MC07-C3\Upper%20Radbourne%20Emb\DR\01%20-%20Docs\1MC07-ASC-DR-FRM-CS07_CL23-000004-ACBOS" TargetMode="External"/><Relationship Id="rId486" Type="http://schemas.openxmlformats.org/officeDocument/2006/relationships/hyperlink" Target="pw:\\arcadis-uk-pw.bentley.com:Arcadis-UK-07\Documents\Projects\1MC07-C3\Lower%20Boddington%20Emb\IM\01%20-%20Docs\1MC07-CEK-IM-DAT-CS07_CL14-600175" TargetMode="External"/><Relationship Id="rId693" Type="http://schemas.openxmlformats.org/officeDocument/2006/relationships/hyperlink" Target="pw:\\arcadis-uk-pw.bentley.com:Arcadis-UK-07\Documents\Projects\1MC07-C3\Oxford%20Canal%20South%20Emb\IM\01%20-%20Docs\1MC07-CEK-IM-DAT-CS07_CL23-600099" TargetMode="External"/><Relationship Id="rId2167" Type="http://schemas.openxmlformats.org/officeDocument/2006/relationships/hyperlink" Target="pw:\\arcadis-uk-pw.bentley.com:Arcadis-UK-07\Documents\Projects\1MC06-C2\Calvert%20Ctg\IM\01%20-%20Docs\1MC06-CEK-IM-DAT-CS06_CL09-600285" TargetMode="External"/><Relationship Id="rId2374" Type="http://schemas.openxmlformats.org/officeDocument/2006/relationships/hyperlink" Target="pw:\\arcadis-uk-pw.bentley.com:Arcadis-UK-07\Documents\Projects\1MC06-C2\Calvert%20Ctg\EV\01%20-%20Docs\1MC06-ASC-EV-FRM-CS06_CL09-900010" TargetMode="External"/><Relationship Id="rId2581" Type="http://schemas.openxmlformats.org/officeDocument/2006/relationships/hyperlink" Target="pw:\\arcadis-uk-pw.bentley.com:Arcadis-UK-07\Documents\Projects\1MC07-C3\Boddington%20Ctg\HW\01%20-%20Docs\1MC07-ASC-HW-FRM-CS07_CL14-000035-ACBOS" TargetMode="External"/><Relationship Id="rId3218" Type="http://schemas.openxmlformats.org/officeDocument/2006/relationships/hyperlink" Target="pw:\\arcadis-uk-pw.bentley.com:Arcadis-UK-07\Documents\Projects\1MC07-C3\Thorpe%20Mandeville%20Emb\EV\01%20-%20Docs\1MC07-ASC-EV-REP-CS07_CL26-000011" TargetMode="External"/><Relationship Id="rId3425" Type="http://schemas.openxmlformats.org/officeDocument/2006/relationships/hyperlink" Target="mailto:sal.khan@arcadis.com" TargetMode="External"/><Relationship Id="rId3632" Type="http://schemas.openxmlformats.org/officeDocument/2006/relationships/hyperlink" Target="pw:\\arcadis-uk-pw.bentley.com:Arcadis-UK-07\Documents\Projects\1MC07-C3\Chipping%20Warden%20Green%20Tunnel\IM\01%20-%20Docs\1MC07-CEK-IM-DAT-CS07_CL13-600009" TargetMode="External"/><Relationship Id="rId139" Type="http://schemas.openxmlformats.org/officeDocument/2006/relationships/hyperlink" Target="mailto:YashwanthKumar.S.Somashekar@arcadis.com" TargetMode="External"/><Relationship Id="rId346" Type="http://schemas.openxmlformats.org/officeDocument/2006/relationships/hyperlink" Target="mailto:vruddhika.naik@arcadis.com" TargetMode="External"/><Relationship Id="rId553" Type="http://schemas.openxmlformats.org/officeDocument/2006/relationships/hyperlink" Target="pw:\\arcadis-uk-pw.bentley.com:Arcadis-UK-07\Documents\Projects\1MC07-C3\Oxford%20Canal%20North%20Emb\EV\01%20-%20Docs\1MC07-ASC-EV-FRM-CS07_CL23-000003-ACBOS" TargetMode="External"/><Relationship Id="rId760" Type="http://schemas.openxmlformats.org/officeDocument/2006/relationships/hyperlink" Target="pw:\\arcadis-uk-pw.bentley.com:Arcadis-UK-07\Documents\Projects\1MC06-C2\Calvert%20Infrastructure%20MDG\IM\01%20-%20Docs\1MC06-CEK-IM-DAT-CS06_CL09-600085" TargetMode="External"/><Relationship Id="rId1183" Type="http://schemas.openxmlformats.org/officeDocument/2006/relationships/hyperlink" Target="mailto:veerabhadraswamy.sp@arcadis.com" TargetMode="External"/><Relationship Id="rId1390" Type="http://schemas.openxmlformats.org/officeDocument/2006/relationships/hyperlink" Target="pw:\\arcadis-uk-pw.bentley.com:Arcadis-UK-07\Documents\Projects\1MC07-C3\Lower%20Boddington%20Emb\UT\01%20-%20Docs\1MC07-ASC-UT-FRM-CS07_CL14-000007-ACBOS" TargetMode="External"/><Relationship Id="rId2027" Type="http://schemas.openxmlformats.org/officeDocument/2006/relationships/hyperlink" Target="pw://arcadis-uk-pw.bentley.com:Arcadis-UK-07/Documents/D%7b509d3c46-e469-4520-9bbb-f2bdceb43146%7d" TargetMode="External"/><Relationship Id="rId2234" Type="http://schemas.openxmlformats.org/officeDocument/2006/relationships/hyperlink" Target="pw:\\arcadis-uk-pw.bentley.com:Arcadis-UK-07\Documents\Projects\1MC06-C2\Mixbury%20Emb\EV\01%20-%20Docs\1MC06-ASC-EV-FRM-CS06_CL22-900011" TargetMode="External"/><Relationship Id="rId2441" Type="http://schemas.openxmlformats.org/officeDocument/2006/relationships/hyperlink" Target="pw:\\arcadis-uk-pw.bentley.com:Arcadis-UK-07\Documents\Projects\1MC07-C3\Southam%20Ctg\IM\01%20-%20Docs\1MC07-CEK-IM-DAT-CS07_CL24-600081" TargetMode="External"/><Relationship Id="rId206" Type="http://schemas.openxmlformats.org/officeDocument/2006/relationships/hyperlink" Target="pw://arcadis-uk-pw.bentley.com:Arcadis-UK-07/Documents/D%7b5d51f4f9-e993-45ee-8b80-cebe7c50deb9%7d" TargetMode="External"/><Relationship Id="rId413" Type="http://schemas.openxmlformats.org/officeDocument/2006/relationships/hyperlink" Target="pw:\\arcadis-uk-pw.bentley.com:Arcadis-UK-07\Documents\Projects\1MC06-C2\Quainton%20South%20Emb\HW\01%20-%20Docs\1MC06-ASC-HW-FRM-CS04_CL20-000013-ACBOS" TargetMode="External"/><Relationship Id="rId1043" Type="http://schemas.openxmlformats.org/officeDocument/2006/relationships/hyperlink" Target="pw://arcadis-uk-pw.bentley.com:Arcadis-UK-07/Documents/Projects/1MC07-C3/Boddington&amp;space;Ctg/CV/01&amp;space;-&amp;space;Docs/1MC07-ASC-CV-FRM-CS07_CL14-000092-ACBOS" TargetMode="External"/><Relationship Id="rId4199" Type="http://schemas.openxmlformats.org/officeDocument/2006/relationships/hyperlink" Target="pw:\\arcadis-uk-pw.bentley.com:Arcadis-UK-07\Documents\Projects\1MC06-C2\Godington%20West%20Emb\IM\01%20-%20Docs\1MC06-CEK-IM-DAT-CS06_CL10-600196" TargetMode="External"/><Relationship Id="rId620" Type="http://schemas.openxmlformats.org/officeDocument/2006/relationships/hyperlink" Target="mailto:sithrubi.t@arcadis.com" TargetMode="External"/><Relationship Id="rId1250" Type="http://schemas.openxmlformats.org/officeDocument/2006/relationships/hyperlink" Target="pw://arcadis-uk-pw.bentley.com:Arcadis-UK-07/Documents/D%7b27aadbc0-6512-49e9-97d9-ce6d317a0471%7d" TargetMode="External"/><Relationship Id="rId2301" Type="http://schemas.openxmlformats.org/officeDocument/2006/relationships/hyperlink" Target="pw://arcadis-uk-pw.bentley.com:Arcadis-UK-07/Documents/D%7beeca305c-178e-40f8-aaad-3c40a4014914%7d" TargetMode="External"/><Relationship Id="rId4059" Type="http://schemas.openxmlformats.org/officeDocument/2006/relationships/hyperlink" Target="pw://arcadis-uk-pw.bentley.com:Arcadis-UK-07/Documents/Projects/1MC07-C3/Boddington&amp;space;Ctg/BR/01&amp;space;-&amp;space;Docs/1MC07-CEK-BR-FRM-CS07_CL14-000003" TargetMode="External"/><Relationship Id="rId1110" Type="http://schemas.openxmlformats.org/officeDocument/2006/relationships/hyperlink" Target="pw:\\arcadis-uk-pw.bentley.com:Arcadis-UK-07\Documents\Projects\1MC06-C2\Twyford%20Vdt\BR\01%20-%20Docs\1MC06-ASC-BR-FRM-CS06_CL10-000026-ACBOS" TargetMode="External"/><Relationship Id="rId4266" Type="http://schemas.openxmlformats.org/officeDocument/2006/relationships/hyperlink" Target="mailto:fedi.benhmida@setec.com" TargetMode="External"/><Relationship Id="rId4473" Type="http://schemas.openxmlformats.org/officeDocument/2006/relationships/hyperlink" Target="pw:\\arcadis-uk-pw.bentley.com:Arcadis-UK-07\Documents\Projects\1MC07-C3\Chipping%20Warden%20Green%20Tunnel\HW\01%20-%20Docs\1MC07-ASC-HW-FRM-CS07_CL13-000017-ACBOS" TargetMode="External"/><Relationship Id="rId4680" Type="http://schemas.openxmlformats.org/officeDocument/2006/relationships/hyperlink" Target="pw:\\arcadis-uk-pw.bentley.com:Arcadis-UK-07\Documents\Projects\1MC06-C2\Oxford%20Road%20Emb\CV\01%20-%20Docs\1MC06-ASC-CV-FRM-CS04_CL19-000017-ACBOS" TargetMode="External"/><Relationship Id="rId5317" Type="http://schemas.openxmlformats.org/officeDocument/2006/relationships/hyperlink" Target="pw:\\arcadis-uk-pw.bentley.com:Arcadis-UK-07\Documents\Projects\1MC06-C2\Barton%20to%20Mixbury%20Ctg\CV\01%20-%20Docs\1MC06-ASC-CV-FRM-CS06_CL21-000010-ACBOS" TargetMode="External"/><Relationship Id="rId1927" Type="http://schemas.openxmlformats.org/officeDocument/2006/relationships/hyperlink" Target="pw://arcadis-uk-pw.bentley.com:Arcadis-UK-07/Documents/D%7b1f82536d-ff00-4fbb-ab29-0c8aaba904a1%7d" TargetMode="External"/><Relationship Id="rId3075" Type="http://schemas.openxmlformats.org/officeDocument/2006/relationships/hyperlink" Target="pw:\\arcadis-uk-pw.bentley.com:Arcadis-UK-07\Documents\Projects\1MC06-C2\Wendover%20North%20Ctg\UT\01%20-%20Docs\1MC06-ASC-UT-FRM-CS03_CL17-000018-ACBOS" TargetMode="External"/><Relationship Id="rId3282" Type="http://schemas.openxmlformats.org/officeDocument/2006/relationships/hyperlink" Target="mailto:trno@cowi.com" TargetMode="External"/><Relationship Id="rId4126" Type="http://schemas.openxmlformats.org/officeDocument/2006/relationships/hyperlink" Target="pw:\\arcadis-uk-pw.bentley.com:Arcadis-UK-07\Documents\Projects\1MC06-C2\Grendon%20Underwood%20Emb\UT\01%20-%20Docs\1MC06-ASC-UT-FRM-CS05-000039-ACBOS" TargetMode="External"/><Relationship Id="rId4333" Type="http://schemas.openxmlformats.org/officeDocument/2006/relationships/hyperlink" Target="pw:\\arcadis-uk-pw.bentley.com:Arcadis-UK-07\Documents\Projects\1MC06-C2\Aylesbury%20South%20Ctg\CV\01%20-%20Docs\1MC06-ASC-CV-FRM-CS04_CL18-000092-ACBOS" TargetMode="External"/><Relationship Id="rId4540" Type="http://schemas.openxmlformats.org/officeDocument/2006/relationships/hyperlink" Target="pw:\\arcadis-uk-pw.bentley.com:Arcadis-UK-07\Documents\Projects\1MC07-C3\Greatworth%20Green%20Tunnel\IM\01%20-%20Docs\1MC07-CEK-IM-DAT-CS07_CL25-600080" TargetMode="External"/><Relationship Id="rId2091" Type="http://schemas.openxmlformats.org/officeDocument/2006/relationships/hyperlink" Target="pw://arcadis-uk-pw.bentley.com:Arcadis-UK-07/Documents/Projects/1MC06-C2/Waddesdon&amp;space;South&amp;space;Ctg/UT/01&amp;space;-&amp;space;Docs/1MC06-CEK-UT-DAT-CS04_CL20-000001" TargetMode="External"/><Relationship Id="rId3142" Type="http://schemas.openxmlformats.org/officeDocument/2006/relationships/hyperlink" Target="mailto:JRMY@COWI.COM" TargetMode="External"/><Relationship Id="rId4400" Type="http://schemas.openxmlformats.org/officeDocument/2006/relationships/hyperlink" Target="pw://arcadis-uk-pw.bentley.com:Arcadis-UK-07/Documents/D%7b88cabdb2-0489-46c4-974e-26f98723c02c%7d" TargetMode="External"/><Relationship Id="rId270" Type="http://schemas.openxmlformats.org/officeDocument/2006/relationships/hyperlink" Target="pw:\\arcadis-uk-pw.bentley.com:Arcadis-UK-07\Documents\Projects\1MC07-C3\Upper%20Radbourne%20Emb\IM\01%20-%20Docs\1MC07-CEK-IM-DAT-CS07_CL23-600146" TargetMode="External"/><Relationship Id="rId3002" Type="http://schemas.openxmlformats.org/officeDocument/2006/relationships/hyperlink" Target="pw://arcadis-uk-pw.bentley.com:Arcadis-UK-07/Documents/D%7b14e6f859-12bf-4446-b4f7-ed2adbe23434%7d" TargetMode="External"/><Relationship Id="rId130" Type="http://schemas.openxmlformats.org/officeDocument/2006/relationships/hyperlink" Target="pw:\\arcadis-uk-pw.bentley.com:Arcadis-UK-07\Documents\Projects\1MC06-C2\Twyford%20Emb\IM\01%20-%20Docs\1MC06-CEK-IM-DAT-CS06_CL10-600036" TargetMode="External"/><Relationship Id="rId3959" Type="http://schemas.openxmlformats.org/officeDocument/2006/relationships/hyperlink" Target="pw:\\arcadis-uk-pw.bentley.com:Arcadis-UK-07\Documents\Projects\1MC06-C2\Godington%20West%20Emb\IM\01%20-%20Docs\1MC06-CEK-IM-DAT-CS06_CL10-600233" TargetMode="External"/><Relationship Id="rId5174" Type="http://schemas.openxmlformats.org/officeDocument/2006/relationships/hyperlink" Target="pw:\\arcadis-uk-pw.bentley.com:Arcadis-UK-07\Documents\Projects\1MC06-C2\Grendon%20Underwood%20Emb\IM\01%20-%20Docs\1MC06-CEK-IM-DAT-CS05-600014" TargetMode="External"/><Relationship Id="rId2768" Type="http://schemas.openxmlformats.org/officeDocument/2006/relationships/hyperlink" Target="mailto:alexandra.bonici@setec.com" TargetMode="External"/><Relationship Id="rId2975" Type="http://schemas.openxmlformats.org/officeDocument/2006/relationships/hyperlink" Target="pw:\\arcadis-uk-pw.bentley.com:Arcadis-UK-07\Documents\Projects\1MC07-C3\Ladbroke%20Grove%20Emb\IM\01%20-%20Docs\1MC07-CEK-IM-DAT-CS07_CL24-600120" TargetMode="External"/><Relationship Id="rId3819" Type="http://schemas.openxmlformats.org/officeDocument/2006/relationships/hyperlink" Target="pw:\\arcadis-uk-pw.bentley.com:Arcadis-UK-07\Documents\Projects\1MC06-C2\Barton%20to%20Mixbury%20Ctg\IM\01%20-%20Docs\1MC06-CEK-IM-DAT-CS06_CL21-600157" TargetMode="External"/><Relationship Id="rId5034" Type="http://schemas.openxmlformats.org/officeDocument/2006/relationships/hyperlink" Target="mailto:fedi.benhmida@setec.com" TargetMode="External"/><Relationship Id="rId947" Type="http://schemas.openxmlformats.org/officeDocument/2006/relationships/hyperlink" Target="pw:\\arcadis-uk-pw.bentley.com:Arcadis-UK-07\Documents\Projects\1MC06-C2\Wendover%20North%20Ctg\UT\01%20-%20Docs\1MC06-ASC-UT-FRM-CS03_CL17-000030-ACBOS" TargetMode="External"/><Relationship Id="rId1577" Type="http://schemas.openxmlformats.org/officeDocument/2006/relationships/hyperlink" Target="pw://arcadis-uk-pw.bentley.com:Arcadis-UK-07/Documents/D%7bc12da645-4a0f-4bd4-97e3-c60b5ba9a17e%7d" TargetMode="External"/><Relationship Id="rId1784" Type="http://schemas.openxmlformats.org/officeDocument/2006/relationships/hyperlink" Target="pw:\\arcadis-uk-pw.bentley.com:Arcadis-UK-07\Documents\Projects\1MC07-C3\Brackley%20North%20Ctg\IM\01%20-%20Docs\1MC07-CEK-IM-DAT-CS07_CL12-600150" TargetMode="External"/><Relationship Id="rId1991" Type="http://schemas.openxmlformats.org/officeDocument/2006/relationships/hyperlink" Target="mailto:mtce@cowi.com" TargetMode="External"/><Relationship Id="rId2628" Type="http://schemas.openxmlformats.org/officeDocument/2006/relationships/hyperlink" Target="pw:\\arcadis-uk-pw.bentley.com:Arcadis-UK-07\Documents\Projects\1MC06-C2\Quainton%20South%20Emb\IM\01%20-%20Docs\1MC06-CEK-IM-DAT-CS04_CL20-600095" TargetMode="External"/><Relationship Id="rId2835" Type="http://schemas.openxmlformats.org/officeDocument/2006/relationships/hyperlink" Target="pw:\\arcadis-uk-pw.bentley.com:Arcadis-UK-07\Documents\Projects\1MC07-C3\Southam%20Ctg\IM\01%20-%20Docs\1MC07-CEK-IM-DAT-CS07_CL24-600082" TargetMode="External"/><Relationship Id="rId4190" Type="http://schemas.openxmlformats.org/officeDocument/2006/relationships/hyperlink" Target="pw:\\arcadis-uk-pw.bentley.com:Arcadis-UK-07\Documents\Projects\1MC07-C3\Helmdon%20Emb\IM\01%20-%20Docs\1MC07-CEK-IM-DAT-CS07_CL12-600273" TargetMode="External"/><Relationship Id="rId5241" Type="http://schemas.openxmlformats.org/officeDocument/2006/relationships/hyperlink" Target="pw:\\arcadis-uk-pw.bentley.com:Arcadis-UK-07\Documents\Projects\1MC06-C2\Barton%20to%20Mixbury%20Ctg\IM\01%20-%20Docs\1MC06-CEK-IM-DAT-CS06_CL21-600127" TargetMode="External"/><Relationship Id="rId76" Type="http://schemas.openxmlformats.org/officeDocument/2006/relationships/hyperlink" Target="mailto:gladys.kouekam-nassi@setec.com" TargetMode="External"/><Relationship Id="rId807" Type="http://schemas.openxmlformats.org/officeDocument/2006/relationships/hyperlink" Target="pw:\\arcadis-uk-pw.bentley.com:Arcadis-UK-07\Documents\Projects\1MC06-C2\Stoke%20Mandeville%20South%20Emb\CV\01%20-%20Docs\1MC06-ASC-CV-FRM-CS03_CL17-000015-ACBOS" TargetMode="External"/><Relationship Id="rId1437" Type="http://schemas.openxmlformats.org/officeDocument/2006/relationships/hyperlink" Target="pw://arcadis-uk-pw.bentley.com:Arcadis-UK-07/Documents/D%7b00ce84db-97d3-4643-af20-036e0dea66cc%7d" TargetMode="External"/><Relationship Id="rId1644" Type="http://schemas.openxmlformats.org/officeDocument/2006/relationships/hyperlink" Target="pw:\\arcadis-uk-pw.bentley.com:Arcadis-UK-07\Documents\Projects\1MC06-C2\Twyford%20Ctg\IM\01%20-%20Docs\1MC06-CEK-IM-DAT-CS06_CL10-600145" TargetMode="External"/><Relationship Id="rId1851" Type="http://schemas.openxmlformats.org/officeDocument/2006/relationships/hyperlink" Target="pw:\\arcadis-uk-pw.bentley.com:Arcadis-UK-07\Documents\Projects\1MC06-C2\Twyford%20Vdt\IM\01%20-%20Docs\1MC06-CEK-IM-DAT-CS06_CL10-600226" TargetMode="External"/><Relationship Id="rId2902" Type="http://schemas.openxmlformats.org/officeDocument/2006/relationships/hyperlink" Target="pw:\\arcadis-uk-pw.bentley.com:Arcadis-UK-07\Documents\Projects\1MC06-C2\Turweston%20Ctg\EV\01%20-%20Docs\1MC06-ASC-EV-FRM-CS06_CL22-900027" TargetMode="External"/><Relationship Id="rId4050" Type="http://schemas.openxmlformats.org/officeDocument/2006/relationships/hyperlink" Target="pw://arcadis-uk-pw.bentley.com:Arcadis-UK-07/Documents/Projects/1MC07-C3/Greatworth&amp;space;Green&amp;space;Tunnel/DR/01&amp;space;-&amp;space;Docs/1MC07-ASC-DR-FRM-CS07_CL25-000003-ACBOS" TargetMode="External"/><Relationship Id="rId5101" Type="http://schemas.openxmlformats.org/officeDocument/2006/relationships/hyperlink" Target="mailto:ebrahim.jeewa@arcadis.com" TargetMode="External"/><Relationship Id="rId1504" Type="http://schemas.openxmlformats.org/officeDocument/2006/relationships/hyperlink" Target="pw://arcadis-uk-pw.bentley.com:Arcadis-UK-07/Documents/D%7b92c12905-c69d-4db0-9107-50477b5f77d9%7d" TargetMode="External"/><Relationship Id="rId1711" Type="http://schemas.openxmlformats.org/officeDocument/2006/relationships/hyperlink" Target="mailto:gladys.kouekam-nassi@setec.com" TargetMode="External"/><Relationship Id="rId4867" Type="http://schemas.openxmlformats.org/officeDocument/2006/relationships/hyperlink" Target="pw://arcadis-uk-pw.bentley.com:Arcadis-UK-07/Documents/Projects/1MC07-C3/Ladbroke&amp;space;Ctg/BR/01&amp;space;-&amp;space;Docs/1MC07-CEK-BR-FRM-CS07_CL24-000003" TargetMode="External"/><Relationship Id="rId3469" Type="http://schemas.openxmlformats.org/officeDocument/2006/relationships/hyperlink" Target="pw:\\arcadis-uk-pw.bentley.com:Arcadis-UK-07\Documents\Projects\1MC06-C2\Calvert%20Ctg\DR\01%20-%20Docs\1MC06-ASC-DR-FRM-CS06_CL09-000037-ACBOS" TargetMode="External"/><Relationship Id="rId3676" Type="http://schemas.openxmlformats.org/officeDocument/2006/relationships/hyperlink" Target="pw:\\arcadis-uk-pw.bentley.com:Arcadis-UK-07\Documents\Projects\1MC07-C3\Brackley%20Emb\IM\01%20-%20Docs\1MC07-CEK-IM-DAT-CS07_CL12-600140" TargetMode="External"/><Relationship Id="rId597" Type="http://schemas.openxmlformats.org/officeDocument/2006/relationships/hyperlink" Target="mailto:Conor.Egan@wsp.com" TargetMode="External"/><Relationship Id="rId2278" Type="http://schemas.openxmlformats.org/officeDocument/2006/relationships/hyperlink" Target="mailto:adan@cowi.com" TargetMode="External"/><Relationship Id="rId2485" Type="http://schemas.openxmlformats.org/officeDocument/2006/relationships/hyperlink" Target="mailto:SADV@cowi.com" TargetMode="External"/><Relationship Id="rId3329" Type="http://schemas.openxmlformats.org/officeDocument/2006/relationships/hyperlink" Target="pw:\\arcadis-uk-pw.bentley.com:Arcadis-UK-07\Documents\Projects\1MC06-C2\Aylesbury%20South%20Ctg\DR\01%20-%20Docs\1MC06-ASC-DR-FRM-CS04_CL18-000017-ACBOS" TargetMode="External"/><Relationship Id="rId3883" Type="http://schemas.openxmlformats.org/officeDocument/2006/relationships/hyperlink" Target="pw://arcadis-uk-pw.bentley.com:Arcadis-UK-07/Documents/D%7b8a46ce72-39b4-4fb1-be78-cd9457935c29%7d" TargetMode="External"/><Relationship Id="rId4727" Type="http://schemas.openxmlformats.org/officeDocument/2006/relationships/hyperlink" Target="pw:\\arcadis-uk-pw.bentley.com:Arcadis-UK-07\Documents\Projects\1MC06-C2\Quainton%20Ctg\IM\01%20-%20Docs\1MC06-CEK-IM-DAT-CS05-600261" TargetMode="External"/><Relationship Id="rId4934" Type="http://schemas.openxmlformats.org/officeDocument/2006/relationships/hyperlink" Target="pw:\\arcadis-uk-pw.bentley.com:Arcadis-UK-07\Documents\Projects\1MC06-C2\Waddesdon%20Emb\IM\01%20-%20Docs\1MC06-CEK-IM-DAT-CS04_CL20-600245" TargetMode="External"/><Relationship Id="rId457" Type="http://schemas.openxmlformats.org/officeDocument/2006/relationships/hyperlink" Target="pw:\\arcadis-uk-pw.bentley.com:Arcadis-UK-07\Documents\Projects\1MC06-C2\Calvert%20Ctg\IM\01%20-%20Docs\1MC06-CEK-IM-DAT-CS06_CL09-600109" TargetMode="External"/><Relationship Id="rId1087" Type="http://schemas.openxmlformats.org/officeDocument/2006/relationships/hyperlink" Target="pw://arcadis-uk-pw.bentley.com:Arcadis-UK-07/Documents/D%7bcb0863e8-e092-45b5-9aae-db0db22f86e9%7d" TargetMode="External"/><Relationship Id="rId1294" Type="http://schemas.openxmlformats.org/officeDocument/2006/relationships/hyperlink" Target="mailto:srinivasa.varma@arcadis.com" TargetMode="External"/><Relationship Id="rId2138" Type="http://schemas.openxmlformats.org/officeDocument/2006/relationships/hyperlink" Target="pw:\\arcadis-uk-pw.bentley.com:Arcadis-UK-07\Documents\Projects\1MC06-C2\Calvert%20Infrastructure%20MDG\IM\01%20-%20Docs\1MC06-CEK-IM-DAT-CS06_CL09-600301" TargetMode="External"/><Relationship Id="rId2692" Type="http://schemas.openxmlformats.org/officeDocument/2006/relationships/hyperlink" Target="pw://arcadis-uk-pw.bentley.com:Arcadis-UK-07/Documents/D%7bec5136db-f1d0-4732-800d-35fc4c207868%7d" TargetMode="External"/><Relationship Id="rId3536" Type="http://schemas.openxmlformats.org/officeDocument/2006/relationships/hyperlink" Target="pw:\\arcadis-uk-pw.bentley.com:Arcadis-UK-07\Documents\Projects\1MC06-C2\Calvert%20Ctg\IM\01%20-%20Docs\1MC06-CEK-IM-DAT-CS06_CL09-600341" TargetMode="External"/><Relationship Id="rId3743" Type="http://schemas.openxmlformats.org/officeDocument/2006/relationships/hyperlink" Target="pw:\\arcadis-uk-pw.bentley.com:Arcadis-UK-07\Documents\Projects\1MC07-C3\Brackley%20North%20Ctg\IM\01%20-%20Docs\1MC07-CEK-IM-DAT-CS07_CL12-600230" TargetMode="External"/><Relationship Id="rId3950" Type="http://schemas.openxmlformats.org/officeDocument/2006/relationships/hyperlink" Target="mailto:zakaria.khabouze@setec.com" TargetMode="External"/><Relationship Id="rId664" Type="http://schemas.openxmlformats.org/officeDocument/2006/relationships/hyperlink" Target="pw:\\arcadis-uk-pw.bentley.com:Arcadis-UK-07\Documents\Projects\1MC07-C3\Oxford%20Canal%20South%20Emb\EV\01%20-%20Docs\1MC07-CEK-EV-PLN-CS07_CL23-000009" TargetMode="External"/><Relationship Id="rId871" Type="http://schemas.openxmlformats.org/officeDocument/2006/relationships/hyperlink" Target="mailto:adan@cowi.com" TargetMode="External"/><Relationship Id="rId2345" Type="http://schemas.openxmlformats.org/officeDocument/2006/relationships/hyperlink" Target="pw:\\arcadis-uk-pw.bentley.com:Arcadis-UK-07\Documents\Projects\1MC06-C2\Aylesbury%20Emb\IM\01%20-%20Docs\1MC06-CEK-IM-DAT-CS04_CL18-600155" TargetMode="External"/><Relationship Id="rId2552" Type="http://schemas.openxmlformats.org/officeDocument/2006/relationships/hyperlink" Target="pw:\\arcadis-uk-pw.bentley.com:Arcadis-UK-07\Documents\Projects\1MC07-C3\Lower%20Boddington%20Emb\CV\01%20-%20Docs\1MC07-ASC-CV-FRM-CS07_CL14-000015-ACBOS" TargetMode="External"/><Relationship Id="rId3603" Type="http://schemas.openxmlformats.org/officeDocument/2006/relationships/hyperlink" Target="pw:\\arcadis-uk-pw.bentley.com:Arcadis-UK-07\Documents\Projects\1MC06-C2\Aylesbury%20South%20Ctg\IM\01%20-%20Docs\1MC06-CEK-IM-DAT-CS04_CL18-600162" TargetMode="External"/><Relationship Id="rId3810" Type="http://schemas.openxmlformats.org/officeDocument/2006/relationships/hyperlink" Target="pw:\\arcadis-uk-pw.bentley.com:Arcadis-UK-07\Documents\Projects\1MC06-C2\Barton%20to%20Mixbury%20Ctg\BR\01%20-%20Docs\1MC06-ASC-BR-FRM-CS06_CL21-900012" TargetMode="External"/><Relationship Id="rId317" Type="http://schemas.openxmlformats.org/officeDocument/2006/relationships/hyperlink" Target="pw:\\arcadis-uk-pw.bentley.com:Arcadis-UK-07\Documents\Projects\1MC07-C3\Lower%20Radbourne%20North%20Vdt\IM\01%20-%20Docs\1MC07-CEK-IM-DAT-CS07_CL23-600056" TargetMode="External"/><Relationship Id="rId524" Type="http://schemas.openxmlformats.org/officeDocument/2006/relationships/hyperlink" Target="mailto:vruddhika.naik@arcadis.com" TargetMode="External"/><Relationship Id="rId731" Type="http://schemas.openxmlformats.org/officeDocument/2006/relationships/hyperlink" Target="pw:\\arcadis-uk-pw.bentley.com:Arcadis-UK-07\Documents\Projects\1MC07-C3\Lower%20Radbourne%20North%20Vdt\IM\01%20-%20Docs\1MC07-CEK-IM-DAT-CS07_CL23-600082" TargetMode="External"/><Relationship Id="rId1154" Type="http://schemas.openxmlformats.org/officeDocument/2006/relationships/hyperlink" Target="mailto:leomel.ramos@arcadis.com" TargetMode="External"/><Relationship Id="rId1361" Type="http://schemas.openxmlformats.org/officeDocument/2006/relationships/hyperlink" Target="mailto:sithrubi.t@arcadis.com" TargetMode="External"/><Relationship Id="rId2205" Type="http://schemas.openxmlformats.org/officeDocument/2006/relationships/hyperlink" Target="mailto:SouravKumar.Chatterjee@arcadis.com" TargetMode="External"/><Relationship Id="rId2412" Type="http://schemas.openxmlformats.org/officeDocument/2006/relationships/hyperlink" Target="pw:\\arcadis-uk-pw.bentley.com:Arcadis-UK-07\Documents\Projects\1MC06-C2\Godington%20East%20Vdt\IM\01%20-%20Docs\1MC06-CEK-IM-DAT-CS06_CL10-600106" TargetMode="External"/><Relationship Id="rId1014" Type="http://schemas.openxmlformats.org/officeDocument/2006/relationships/hyperlink" Target="pw:\\arcadis-uk-pw.bentley.com:Arcadis-UK-07\Documents\Projects\1MC06-C2\Wendover%20North%20Ctg\UT\01%20-%20Docs\1MC06-ASC-UT-FRM-CS03_CL17-000024-ACBOS" TargetMode="External"/><Relationship Id="rId1221" Type="http://schemas.openxmlformats.org/officeDocument/2006/relationships/hyperlink" Target="pw:\\arcadis-uk-pw.bentley.com:Arcadis-UK-07\Documents\Projects\1MC07-C3\Greatworth%20North%20Emb\UT\01%20-%20Docs\1MC07-ASC-UT-FRM-CS07_CL12-000026-ACBOS" TargetMode="External"/><Relationship Id="rId4377" Type="http://schemas.openxmlformats.org/officeDocument/2006/relationships/hyperlink" Target="pw://arcadis-uk-pw.bentley.com:Arcadis-UK-07/Documents/D%7bbe20a18e-a815-4a91-864e-caae77635558%7d" TargetMode="External"/><Relationship Id="rId4584" Type="http://schemas.openxmlformats.org/officeDocument/2006/relationships/hyperlink" Target="mailto:ebrahim.jeewa@arcadis.com" TargetMode="External"/><Relationship Id="rId4791" Type="http://schemas.openxmlformats.org/officeDocument/2006/relationships/hyperlink" Target="pw://arcadis-uk-pw.bentley.com:Arcadis-UK-07/Documents/Projects/1MC06-C2/South&amp;space;Heath&amp;space;Ctg/HW/01&amp;space;-&amp;space;Docs/1MC06-ASC-HW-FRM-CS03_CL05-000020-ACBOS" TargetMode="External"/><Relationship Id="rId3186" Type="http://schemas.openxmlformats.org/officeDocument/2006/relationships/hyperlink" Target="pw:\\arcadis-uk-pw.bentley.com:Arcadis-UK-07\Documents\Projects\1MC06-C2\Quainton%20South%20Emb\HW\01%20-%20Docs\1MC06-ASC-HW-FRM-CS04_CL20-000013-ACBOS" TargetMode="External"/><Relationship Id="rId3393" Type="http://schemas.openxmlformats.org/officeDocument/2006/relationships/hyperlink" Target="pw:\\arcadis-uk-pw.bentley.com:Arcadis-UK-07\Documents\Projects\1MC07-C3\Brackley%20Emb\BR\01%20-%20Docs\1MC07-ASC-BR-FRM-CS07_CL12-900003" TargetMode="External"/><Relationship Id="rId4237" Type="http://schemas.openxmlformats.org/officeDocument/2006/relationships/hyperlink" Target="mailto:eluned.miller@arcadis.com" TargetMode="External"/><Relationship Id="rId4444" Type="http://schemas.openxmlformats.org/officeDocument/2006/relationships/hyperlink" Target="pw:\\arcadis-uk-pw.bentley.com:Arcadis-UK-07\Documents\Projects\1MC06-C2\Godington%20West%20Vdt\BR\01%20-%20Docs\1MC06-CEK-BR-FRM-CS06_CL10-000002" TargetMode="External"/><Relationship Id="rId4651" Type="http://schemas.openxmlformats.org/officeDocument/2006/relationships/hyperlink" Target="mailto:vijayakrishna.lade@arcadis.com" TargetMode="External"/><Relationship Id="rId3046" Type="http://schemas.openxmlformats.org/officeDocument/2006/relationships/hyperlink" Target="mailto:zakaria.khabouze@setec.com" TargetMode="External"/><Relationship Id="rId3253" Type="http://schemas.openxmlformats.org/officeDocument/2006/relationships/hyperlink" Target="mailto:aype@cowi.com" TargetMode="External"/><Relationship Id="rId3460" Type="http://schemas.openxmlformats.org/officeDocument/2006/relationships/hyperlink" Target="pw:\\arcadis-uk-pw.bentley.com:Arcadis-UK-07\Documents\Projects\1MC06-C2\Stoke%20Mandeville%20South%20Emb\IM\01%20-%20Docs\1MC06-CEK-IM-DAT-CS03_CL17-600034" TargetMode="External"/><Relationship Id="rId4304" Type="http://schemas.openxmlformats.org/officeDocument/2006/relationships/hyperlink" Target="pw://arcadis-uk-pw.bentley.com:arcadis-uk-07/Documents/D%7b1fef31d5-082c-45e4-abc6-ee75e2b82d45%7d" TargetMode="External"/><Relationship Id="rId174" Type="http://schemas.openxmlformats.org/officeDocument/2006/relationships/hyperlink" Target="mailto:bharathkumar.b@arcadis.com" TargetMode="External"/><Relationship Id="rId381" Type="http://schemas.openxmlformats.org/officeDocument/2006/relationships/hyperlink" Target="pw:\\arcadis-uk-pw.bentley.com:Arcadis-UK-07\Documents\Projects\1MC07-C3\Ladbroke%20Grove%20Emb\IM\01%20-%20Docs\1MC07-CEK-IM-DAT-CS07_CL24-600112" TargetMode="External"/><Relationship Id="rId2062" Type="http://schemas.openxmlformats.org/officeDocument/2006/relationships/hyperlink" Target="pw://arcadis-uk-pw.bentley.com:Arcadis-UK-07/Documents/D%7b70ba51b6-69c4-42f3-acec-38638923d88f%7d" TargetMode="External"/><Relationship Id="rId3113" Type="http://schemas.openxmlformats.org/officeDocument/2006/relationships/hyperlink" Target="pw:\\arcadis-uk-pw.bentley.com:Arcadis-UK-07\Documents\Projects\1MC07-C3\Highfurlong%20Brook%20Vdt\EV\01%20-%20Docs\1MC07-ASC-EV-REP-CS07_CL14-000020" TargetMode="External"/><Relationship Id="rId4511" Type="http://schemas.openxmlformats.org/officeDocument/2006/relationships/hyperlink" Target="mailto:louis.knight@setec.com" TargetMode="External"/><Relationship Id="rId241" Type="http://schemas.openxmlformats.org/officeDocument/2006/relationships/hyperlink" Target="pw:\\arcadis-uk-pw.bentley.com:Arcadis-UK-07\Documents\Projects\1MC07-C3\Highfurlong%20Brook%20Vdt\DR\01%20-%20Docs\1MC07-ASC-DR-FRM-CS07_CL14-000076-ACBOS" TargetMode="External"/><Relationship Id="rId3320" Type="http://schemas.openxmlformats.org/officeDocument/2006/relationships/hyperlink" Target="pw:\\arcadis-uk-pw.bentley.com:Arcadis-UK-07\Documents\Projects\1MC06-C2\Doddershall%20Emb\CV\01%20-%20Docs\1MC06-CEK-CV-FRM-CS05-000049" TargetMode="External"/><Relationship Id="rId5078" Type="http://schemas.openxmlformats.org/officeDocument/2006/relationships/hyperlink" Target="pw://arcadis-uk-pw.bentley.com:Arcadis-UK-07/Documents/D%7b9b643248-9a1f-493b-b840-4493b643746b%7d" TargetMode="External"/><Relationship Id="rId2879" Type="http://schemas.openxmlformats.org/officeDocument/2006/relationships/hyperlink" Target="pw:\\arcadis-uk-pw.bentley.com:Arcadis-UK-07\Documents\Projects\1MC06-C2\South%20Heath%20Ctg\CV\01%20-%20Docs\1MC06-ASC-CV-FRM-CS03_CL05-000021-ACBOS" TargetMode="External"/><Relationship Id="rId5285" Type="http://schemas.openxmlformats.org/officeDocument/2006/relationships/hyperlink" Target="pw://arcadis-uk-pw.bentley.com:Arcadis-UK-07/Documents/Projects/1MC07-C3/Thorpe&amp;space;Mandeville&amp;space;Emb/IM/01&amp;space;-&amp;space;Docs/1MC07-CEK-IM-DAT-CS07_CL26-600018" TargetMode="External"/><Relationship Id="rId101" Type="http://schemas.openxmlformats.org/officeDocument/2006/relationships/hyperlink" Target="pw://arcadis-uk-pw.bentley.com:Arcadis-UK-07/Documents/D%7b56c10455-efe9-4208-8708-14d57a369180%7d" TargetMode="External"/><Relationship Id="rId1688" Type="http://schemas.openxmlformats.org/officeDocument/2006/relationships/hyperlink" Target="pw:\\arcadis-uk-pw.bentley.com:Arcadis-UK-07\Documents\Projects\1MC06-C2\Calvert%20Infrastructure%20MDG\IM\01%20-%20Docs\1MC06-CEK-IM-DAT-CS06_CL09-600235" TargetMode="External"/><Relationship Id="rId1895" Type="http://schemas.openxmlformats.org/officeDocument/2006/relationships/hyperlink" Target="mailto:Ruel.Hallado@arcadis.com" TargetMode="External"/><Relationship Id="rId2739" Type="http://schemas.openxmlformats.org/officeDocument/2006/relationships/hyperlink" Target="mailto:mohit.kamboj@arcadis.com" TargetMode="External"/><Relationship Id="rId2946" Type="http://schemas.openxmlformats.org/officeDocument/2006/relationships/hyperlink" Target="pw://arcadis-uk-pw.bentley.com:Arcadis-UK-07/Documents/D%7bcebafce2-9549-417b-a957-625bfa31b3bc%7d" TargetMode="External"/><Relationship Id="rId4094" Type="http://schemas.openxmlformats.org/officeDocument/2006/relationships/hyperlink" Target="pw:\\arcadis-uk-pw.bentley.com:Arcadis-UK-07\Documents\Projects\1MC06-C2\Chetwode%20Emb\IM\01%20-%20Docs\1MC06-CEK-IM-DAT-CS06_CL10-600173" TargetMode="External"/><Relationship Id="rId5145" Type="http://schemas.openxmlformats.org/officeDocument/2006/relationships/hyperlink" Target="mailto:shashank.bs@arcadis.com" TargetMode="External"/><Relationship Id="rId5352" Type="http://schemas.openxmlformats.org/officeDocument/2006/relationships/hyperlink" Target="pw:\\arcadis-uk-pw.bentley.com:Arcadis-UK-07\Documents\Projects\1MC06-C2\Grendon%20Underwood%20Emb\DR\01%20-%20Docs\1MC06-ASC-DR-FRM-CS05-000001-ACBOS" TargetMode="External"/><Relationship Id="rId918" Type="http://schemas.openxmlformats.org/officeDocument/2006/relationships/hyperlink" Target="pw://arcadis-uk-pw.bentley.com:Arcadis-UK-07/Documents/D%7b180fe525-a339-485c-9cf2-9cb391a8871a%7d" TargetMode="External"/><Relationship Id="rId1548" Type="http://schemas.openxmlformats.org/officeDocument/2006/relationships/hyperlink" Target="pw://arcadis-uk-pw.bentley.com:Arcadis-UK-07/Documents/D%7b199b2156-bb88-45f9-a5b5-daa94300a18f%7d" TargetMode="External"/><Relationship Id="rId1755" Type="http://schemas.openxmlformats.org/officeDocument/2006/relationships/hyperlink" Target="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TargetMode="External"/><Relationship Id="rId4161" Type="http://schemas.openxmlformats.org/officeDocument/2006/relationships/hyperlink" Target="pw:\\arcadis-uk-pw.bentley.com:Arcadis-UK-07\Documents\Projects\1MC06-C2\Westbury%20Emb\CV\01%20-%20Docs\1MC06-ASC-CV-FRM-CS06_CL22-900006" TargetMode="External"/><Relationship Id="rId5005" Type="http://schemas.openxmlformats.org/officeDocument/2006/relationships/hyperlink" Target="pw:\\arcadis-uk-pw.bentley.com:Arcadis-UK-07\Documents\Projects\1MC07-C3\Ladbroke%20Grove%20Ctg\HW\01%20-%20Docs\1MC07-ASC-HW-FRM-CS07_CL23-000038-ACBOS" TargetMode="External"/><Relationship Id="rId5212" Type="http://schemas.openxmlformats.org/officeDocument/2006/relationships/hyperlink" Target="pw:\\arcadis-uk-pw.bentley.com:Arcadis-UK-07\Documents\Projects\1MC06-C2\Barton%20to%20Mixbury%20Ctg\EV\01%20-%20Docs\1MC06-ASC-EV-FRM-CS06_CL21-900010" TargetMode="External"/><Relationship Id="rId1408" Type="http://schemas.openxmlformats.org/officeDocument/2006/relationships/hyperlink" Target="pw:\\arcadis-uk-pw.bentley.com:Arcadis-UK-07\Documents\Projects\1MC07-C3\Chipping%20Warden%20Green%20Tunnel\IM\01%20-%20Docs\1MC07-CEK-IM-DAT-CS07_CL13-600043" TargetMode="External"/><Relationship Id="rId1962" Type="http://schemas.openxmlformats.org/officeDocument/2006/relationships/hyperlink" Target="mailto:Conor.Egan@wsp.com" TargetMode="External"/><Relationship Id="rId2806" Type="http://schemas.openxmlformats.org/officeDocument/2006/relationships/hyperlink" Target="mailto:chris.gilmour@fairhurst.co.uk" TargetMode="External"/><Relationship Id="rId4021" Type="http://schemas.openxmlformats.org/officeDocument/2006/relationships/hyperlink" Target="pw://arcadis-uk-pw.bentley.com:Arcadis-UK-07/Documents/Projects/1MC06-C2/Chetwode&amp;space;Emb/EV/01&amp;space;-&amp;space;Docs/1MC06-ASC-EV-FRM-CS06_CL10-900046" TargetMode="External"/><Relationship Id="rId47" Type="http://schemas.openxmlformats.org/officeDocument/2006/relationships/hyperlink" Target="mailto:devendrakumar.tiwari@arcadis.com" TargetMode="External"/><Relationship Id="rId1615" Type="http://schemas.openxmlformats.org/officeDocument/2006/relationships/hyperlink" Target="pw:\\arcadis-uk-pw.bentley.com:Arcadis-UK-07\Documents\Projects\1MC06-C2\Twyford%20Ctg\EV\01%20-%20Docs\1MC06-ASC-EV-FRM-CS06_CL10-900001" TargetMode="External"/><Relationship Id="rId1822" Type="http://schemas.openxmlformats.org/officeDocument/2006/relationships/hyperlink" Target="mailto:MarcoAntonio.Tanseco@arcadis.com" TargetMode="External"/><Relationship Id="rId4978" Type="http://schemas.openxmlformats.org/officeDocument/2006/relationships/hyperlink" Target="pw:\\arcadis-uk-pw.bentley.com:Arcadis-UK-07\Documents\Projects\1MC07-C3\Greatworth%20North%20Ctg\UT\01%20-%20Docs\1MC07-ASC-UT-FRM-CS07_CL12-000094-ACBOS" TargetMode="External"/><Relationship Id="rId3787" Type="http://schemas.openxmlformats.org/officeDocument/2006/relationships/hyperlink" Target="mailto:MarcoAntonio.Tanseco@arcadis.com" TargetMode="External"/><Relationship Id="rId3994" Type="http://schemas.openxmlformats.org/officeDocument/2006/relationships/hyperlink" Target="pw:\\arcadis-uk-pw.bentley.com:Arcadis-UK-07\Documents\Projects\1MC07-C3\Oxford%20Canal%20North%20Emb\EV\01%20-%20Docs\1MC07-ASC-EV-FRM-CS07_CL23-000003-ACBOS" TargetMode="External"/><Relationship Id="rId4838" Type="http://schemas.openxmlformats.org/officeDocument/2006/relationships/hyperlink" Target="mailto:emma.quinn@arcadis.com" TargetMode="External"/><Relationship Id="rId2389" Type="http://schemas.openxmlformats.org/officeDocument/2006/relationships/hyperlink" Target="pw:\\arcadis-uk-pw.bentley.com:Arcadis-UK-07\Documents\Projects\1MC06-C2\Calvert%20Ctg\IM\01%20-%20Docs\1MC06-CEK-IM-DAT-CS06_CL09-600298" TargetMode="External"/><Relationship Id="rId2596" Type="http://schemas.openxmlformats.org/officeDocument/2006/relationships/hyperlink" Target="mailto:shiksha.adhikari@arcadis.com" TargetMode="External"/><Relationship Id="rId3647" Type="http://schemas.openxmlformats.org/officeDocument/2006/relationships/hyperlink" Target="pw:\\arcadis-uk-pw.bentley.com:Arcadis-UK-07\Documents\Projects\1MC06-C2\Barton%20Hartshorn%20Emb\IM\01%20-%20Docs\1MC06-CEK-IM-DAT-CS06_CL21-600084" TargetMode="External"/><Relationship Id="rId3854" Type="http://schemas.openxmlformats.org/officeDocument/2006/relationships/hyperlink" Target="pw:\\arcadis-uk-pw.bentley.com:Arcadis-UK-07\Documents\Projects\1MC06-C2\Calvert%20Ctg\CV\01%20-%20Docs\1MC06-ASC-CV-FRM-CS06_CL09-000097-ACBOS" TargetMode="External"/><Relationship Id="rId4905" Type="http://schemas.openxmlformats.org/officeDocument/2006/relationships/hyperlink" Target="pw:\\arcadis-uk-pw.bentley.com:Arcadis-UK-07\Documents\Projects\1MC07-C3\Edgcote%20Ctg\IM\01%20-%20Docs\1MC07-CEK-IM-DAT-CS07_CL26-600032" TargetMode="External"/><Relationship Id="rId568" Type="http://schemas.openxmlformats.org/officeDocument/2006/relationships/hyperlink" Target="pw:\\arcadis-uk-pw.bentley.com:Arcadis-UK-07\Documents\Projects\1MC07-C3\Greatworth%20South%20Emb\DR\01%20-%20Docs\1MC07-ASC-DR-FRM-CS07_CL12-000083-ACBOS" TargetMode="External"/><Relationship Id="rId775" Type="http://schemas.openxmlformats.org/officeDocument/2006/relationships/hyperlink" Target="pw:\\arcadis-uk-pw.bentley.com:Arcadis-UK-07\Documents\Projects\1MC06-C2\Stoke%20Mandeville%20South%20Emb\IM\01%20-%20Docs\1MC06-CEK-IM-DAT-CS03_CL17-600004" TargetMode="External"/><Relationship Id="rId982" Type="http://schemas.openxmlformats.org/officeDocument/2006/relationships/hyperlink" Target="mailto:Joel.Martin@arcadis.com" TargetMode="External"/><Relationship Id="rId1198" Type="http://schemas.openxmlformats.org/officeDocument/2006/relationships/hyperlink" Target="mailto:Joel.Martin@arcadis.com" TargetMode="External"/><Relationship Id="rId2249" Type="http://schemas.openxmlformats.org/officeDocument/2006/relationships/hyperlink" Target="pw:\\arcadis-uk-pw.bentley.com:Arcadis-UK-07\Documents\Projects\1MC06-C2\Doddershall%20Emb\CV\01%20-%20Docs\1MC06-ASC-CV-FRM-CS05-000063-ACBOS" TargetMode="External"/><Relationship Id="rId2456" Type="http://schemas.openxmlformats.org/officeDocument/2006/relationships/hyperlink" Target="mailto:Shambhulinga.M@arcadis.com" TargetMode="External"/><Relationship Id="rId2663" Type="http://schemas.openxmlformats.org/officeDocument/2006/relationships/hyperlink" Target="pw:\\arcadis-uk-pw.bentley.com:Arcadis-UK-07\Documents\Projects\1MC06-C2\Wendover%20North%20Ctg\IM\01%20-%20Docs\1MC06-CEK-IM-DAT-CS03_CL17-600057" TargetMode="External"/><Relationship Id="rId2870" Type="http://schemas.openxmlformats.org/officeDocument/2006/relationships/hyperlink" Target="pw://arcadis-uk-pw.bentley.com:Arcadis-UK-07/Documents/D%7b1dd1e20e-9806-482b-80fb-e1d8ad25c244%7d" TargetMode="External"/><Relationship Id="rId3507" Type="http://schemas.openxmlformats.org/officeDocument/2006/relationships/hyperlink" Target="pw://arcadis-uk-pw.bentley.com:Arcadis-UK-07/Documents/D%7b76948946-f2a2-4116-910b-fbb49431b505%7d" TargetMode="External"/><Relationship Id="rId3714" Type="http://schemas.openxmlformats.org/officeDocument/2006/relationships/hyperlink" Target="pw:\\arcadis-uk-pw.bentley.com:Arcadis-UK-07\Documents\Projects\1MC07-C3\Brackley%20North%20Ctg\EV\01%20-%20Docs\1MC07-ASC-EV-FRM-CS07_CL12-900037" TargetMode="External"/><Relationship Id="rId3921" Type="http://schemas.openxmlformats.org/officeDocument/2006/relationships/hyperlink" Target="pw:\\arcadis-uk-pw.bentley.com:Arcadis-UK-07\Documents\Projects\1MC06-C2\Aylesbury%20South%20Ctg\CV\01%20-%20Docs\1MC06-ASC-CV-FRM-CS04_CL18-000087-ACBOS" TargetMode="External"/><Relationship Id="rId428" Type="http://schemas.openxmlformats.org/officeDocument/2006/relationships/hyperlink" Target="pw:\\arcadis-uk-pw.bentley.com:Arcadis-UK-07\Documents\Projects\1MC07-C3\Brackley%20North%20Ctg\HW\01%20-%20Docs\1MC07-ASC-HW-FRM-CS07_CL12-000064-ACBOS" TargetMode="External"/><Relationship Id="rId635" Type="http://schemas.openxmlformats.org/officeDocument/2006/relationships/hyperlink" Target="pw://arcadis-uk-pw.bentley.com:Arcadis-UK-07/Documents/D%7ba87082e6-0c9b-42ae-a92f-7442653db515%7d" TargetMode="External"/><Relationship Id="rId842" Type="http://schemas.openxmlformats.org/officeDocument/2006/relationships/hyperlink" Target="mailto:AIGU@cowi.com" TargetMode="External"/><Relationship Id="rId1058" Type="http://schemas.openxmlformats.org/officeDocument/2006/relationships/hyperlink" Target="pw://arcadis-uk-pw.bentley.com:Arcadis-UK-07/Documents/D%7bfc84bd9d-3d63-4e5d-9a80-19a5ab346b7d%7d" TargetMode="External"/><Relationship Id="rId1265" Type="http://schemas.openxmlformats.org/officeDocument/2006/relationships/hyperlink" Target="pw://arcadis-uk-pw.bentley.com:Arcadis-UK-07/Documents/D%7b0142527c-33e8-4fda-914c-535c31ddc002%7d" TargetMode="External"/><Relationship Id="rId1472" Type="http://schemas.openxmlformats.org/officeDocument/2006/relationships/hyperlink" Target="mailto:agcy@cowi.com" TargetMode="External"/><Relationship Id="rId2109" Type="http://schemas.openxmlformats.org/officeDocument/2006/relationships/hyperlink" Target="pw:\\arcadis-uk-pw.bentley.com:Arcadis-UK-07\Documents\Projects\1MC06-C2\Twyford%20Emb\EV\01%20-%20Docs\1MC06-ASC-EV-FRM-CS06_CL09-900009" TargetMode="External"/><Relationship Id="rId2316" Type="http://schemas.openxmlformats.org/officeDocument/2006/relationships/hyperlink" Target="pw://arcadis-uk-pw.bentley.com:Arcadis-UK-07/Documents/D%7b2a8c28a4-0094-47ac-a896-fea5baa16dd4%7d" TargetMode="External"/><Relationship Id="rId2523" Type="http://schemas.openxmlformats.org/officeDocument/2006/relationships/hyperlink" Target="pw:\\arcadis-uk-pw.bentley.com:Arcadis-UK-07\Documents\Projects\1MC07-C3\Greatworth%20Green%20Tunnel\HW\01%20-%20Docs\1MC07-ASC-HW-FRM-CS07_CL25-000023-ACBOS" TargetMode="External"/><Relationship Id="rId2730" Type="http://schemas.openxmlformats.org/officeDocument/2006/relationships/hyperlink" Target="mailto:philip.clarke@arcadis.com" TargetMode="External"/><Relationship Id="rId702" Type="http://schemas.openxmlformats.org/officeDocument/2006/relationships/hyperlink" Target="pw:\\arcadis-uk-pw.bentley.com:Arcadis-UK-07\Documents\Projects\1MC07-C3\Greatworth%20South%20Ctg\IM\01%20-%20Docs\1MC07-CEK-IM-DAT-CS07_CL12-600198" TargetMode="External"/><Relationship Id="rId1125" Type="http://schemas.openxmlformats.org/officeDocument/2006/relationships/hyperlink" Target="mailto:juilee.lokhande@arcadis.com" TargetMode="External"/><Relationship Id="rId1332" Type="http://schemas.openxmlformats.org/officeDocument/2006/relationships/hyperlink" Target="mailto:Shambhulinga.M@arcadis.com" TargetMode="External"/><Relationship Id="rId4488" Type="http://schemas.openxmlformats.org/officeDocument/2006/relationships/hyperlink" Target="pw:\\arcadis-uk-pw.bentley.com:Arcadis-UK-07\Documents\Projects\1MC06-C2\Calvert%20Ctg\EV\01%20-%20Docs\1MC06-CEK-EV-FRM-CS06_CL09-600007" TargetMode="External"/><Relationship Id="rId4695" Type="http://schemas.openxmlformats.org/officeDocument/2006/relationships/hyperlink" Target="mailto:JRMY@COWI.COM" TargetMode="External"/><Relationship Id="rId3297" Type="http://schemas.openxmlformats.org/officeDocument/2006/relationships/hyperlink" Target="mailto:alex.fowler@arcadis.com" TargetMode="External"/><Relationship Id="rId4348" Type="http://schemas.openxmlformats.org/officeDocument/2006/relationships/hyperlink" Target="pw://arcadis-uk-pw.bentley.com:Arcadis-UK-07/Documents/D%7bb05cff36-a96e-48eb-98af-d09a1ec2df9e%7d" TargetMode="External"/><Relationship Id="rId3157" Type="http://schemas.openxmlformats.org/officeDocument/2006/relationships/hyperlink" Target="pw:\\arcadis-uk-pw.bentley.com:Arcadis-UK-07\Documents\Projects\1MC06-C2\Doddershall%20Emb\EV\01%20-%20Docs\1MC06-CEK-EV-FRM-CS05-600006" TargetMode="External"/><Relationship Id="rId4555" Type="http://schemas.openxmlformats.org/officeDocument/2006/relationships/hyperlink" Target="pw:\\arcadis-uk-pw.bentley.com:Arcadis-UK-07\Documents\Projects\1MC07-C3\Greatworth%20Green%20Tunnel\IM\01%20-%20Docs\1MC07-CEK-IM-DAT-CS07_CL25-600032" TargetMode="External"/><Relationship Id="rId4762" Type="http://schemas.openxmlformats.org/officeDocument/2006/relationships/hyperlink" Target="mailto:emma.quinn@arcadis.com" TargetMode="External"/><Relationship Id="rId285" Type="http://schemas.openxmlformats.org/officeDocument/2006/relationships/hyperlink" Target="mailto:samar.nouma@setec.com" TargetMode="External"/><Relationship Id="rId3364" Type="http://schemas.openxmlformats.org/officeDocument/2006/relationships/hyperlink" Target="pw:\\arcadis-uk-pw.bentley.com:Arcadis-UK-07\Documents\Projects\1MC06-C2\Stoke%20Mandeville%20South%20Emb\IM\01%20-%20Docs\1MC06-CEK-IM-DAT-CS03_CL17-600120" TargetMode="External"/><Relationship Id="rId3571" Type="http://schemas.openxmlformats.org/officeDocument/2006/relationships/hyperlink" Target="pw:\\arcadis-uk-pw.bentley.com:Arcadis-UK-07\Documents\Projects\1MC06-C2\Aylesbury%20South%20Ctg\IM\01%20-%20Docs\1MC06-CEK-IM-DAT-CS04_CL18-600044" TargetMode="External"/><Relationship Id="rId4208" Type="http://schemas.openxmlformats.org/officeDocument/2006/relationships/hyperlink" Target="pw:\\arcadis-uk-pw.bentley.com:Arcadis-UK-07\Documents\Projects\1MC06-C2\Barton%20Hartshorn%20Emb\IM\01%20-%20Docs\1MC06-CEK-IM-DAT-CS06_CL21-600135" TargetMode="External"/><Relationship Id="rId4415" Type="http://schemas.openxmlformats.org/officeDocument/2006/relationships/hyperlink" Target="pw://arcadis-uk-pw.bentley.com:Arcadis-UK-07/Documents/D%7b56701a5f-da14-490d-87a4-52c53fadbe39%7d" TargetMode="External"/><Relationship Id="rId4622" Type="http://schemas.openxmlformats.org/officeDocument/2006/relationships/hyperlink" Target="pw:\\arcadis-uk-pw.bentley.com:Arcadis-UK-07\Documents\Projects\1MC07-C3\Greatworth%20Green%20Tunnel\CV\01%20-%20Docs\1MC07-ASC-CV-FRM-CS07_CL25-000152-ACBOS" TargetMode="External"/><Relationship Id="rId492" Type="http://schemas.openxmlformats.org/officeDocument/2006/relationships/hyperlink" Target="pw:\\arcadis-uk-pw.bentley.com:Arcadis-UK-07\Documents\Projects\1MC07-C3\Greatworth%20South%20Ctg\IM\01%20-%20Docs\1MC07-CEK-IM-DAT-CS07_CL12-600027" TargetMode="External"/><Relationship Id="rId2173" Type="http://schemas.openxmlformats.org/officeDocument/2006/relationships/hyperlink" Target="pw:\\arcadis-uk-pw.bentley.com:Arcadis-UK-07\Documents\Projects\1MC06-C2\Woodlands%20Ctg\CV\01%20-%20Docs\1MC06-ASC-CV-FRM-CS05-000072-ACBOS" TargetMode="External"/><Relationship Id="rId2380" Type="http://schemas.openxmlformats.org/officeDocument/2006/relationships/hyperlink" Target="pw:\\arcadis-uk-pw.bentley.com:Arcadis-UK-07\Documents\Projects\1MC06-C2\Calvert%20Infrastructure%20MDG\IM\01%20-%20Docs\1MC06-CEK-IM-DAT-CS06_CL09-600301" TargetMode="External"/><Relationship Id="rId3017" Type="http://schemas.openxmlformats.org/officeDocument/2006/relationships/hyperlink" Target="pw://arcadis-uk-pw.bentley.com:Arcadis-UK-07/Documents/D%7bfd56cfa9-4f4b-4ad4-899c-53ee472734b7%7d" TargetMode="External"/><Relationship Id="rId3224" Type="http://schemas.openxmlformats.org/officeDocument/2006/relationships/hyperlink" Target="mailto:muhammed.afsal@arcadis.com" TargetMode="External"/><Relationship Id="rId3431" Type="http://schemas.openxmlformats.org/officeDocument/2006/relationships/hyperlink" Target="pw:\\arcadis-uk-pw.bentley.com:Arcadis-UK-07\Documents\Projects\1MC07-C3\Greatworth%20Green%20Tunnel\IM\01%20-%20Docs\1MC07-CEK-IM-DAT-CS07_CL25-600076" TargetMode="External"/><Relationship Id="rId145" Type="http://schemas.openxmlformats.org/officeDocument/2006/relationships/hyperlink" Target="pw:\\arcadis-uk-pw.bentley.com:Arcadis-UK-07\Documents\Projects\1MC07-C3\Oxford%20Canal%20South%20Emb\CV\01%20-%20Docs\1MC07-ASC-CV-FRM-CS07_CL23-000065-ACBOS" TargetMode="External"/><Relationship Id="rId352" Type="http://schemas.openxmlformats.org/officeDocument/2006/relationships/hyperlink" Target="pw:\\arcadis-uk-pw.bentley.com:Arcadis-UK-07\Documents\Projects\1MC06-C2\Calvert%20Ctg\HW\01%20-%20Docs\1MC06-ASC-HW-FRM-CS06_CL09-000076-ACBOS" TargetMode="External"/><Relationship Id="rId2033" Type="http://schemas.openxmlformats.org/officeDocument/2006/relationships/hyperlink" Target="mailto:nischitha.m@arcadis.com" TargetMode="External"/><Relationship Id="rId2240" Type="http://schemas.openxmlformats.org/officeDocument/2006/relationships/hyperlink" Target="pw:\\arcadis-uk-pw.bentley.com:Arcadis-UK-07\Documents\Projects\1MC06-C2\Westbury%20Emb\EV\01%20-%20Docs\1MC06-ASC-EV-FRM-CS06_CL22-900018" TargetMode="External"/><Relationship Id="rId5189" Type="http://schemas.openxmlformats.org/officeDocument/2006/relationships/hyperlink" Target="pw:\\arcadis-uk-pw.bentley.com:Arcadis-UK-07\Documents\Projects\1MC06-C2\Woodlands%20Ctg\IM\01%20-%20Docs\1MC06-CEK-IM-DAT-CS05-600155" TargetMode="External"/><Relationship Id="rId212" Type="http://schemas.openxmlformats.org/officeDocument/2006/relationships/hyperlink" Target="mailto:jayaram.duggina@arcadis.com" TargetMode="External"/><Relationship Id="rId1799" Type="http://schemas.openxmlformats.org/officeDocument/2006/relationships/hyperlink" Target="pw://arcadis-uk-pw.bentley.com:Arcadis-UK-07/Documents/D%7b0185b5ca-d5f8-4e0e-82ab-35e1d1f912a8%7d" TargetMode="External"/><Relationship Id="rId2100" Type="http://schemas.openxmlformats.org/officeDocument/2006/relationships/hyperlink" Target="pw:\\arcadis-uk-pw.bentley.com:Arcadis-UK-07\Documents\Projects\1MC06-C2\Calvert%20Infrastructure%20MDG\EV\01%20-%20Docs\1MC06-ASC-EV-FRM-CS06_CL09-900029" TargetMode="External"/><Relationship Id="rId5049" Type="http://schemas.openxmlformats.org/officeDocument/2006/relationships/hyperlink" Target="pw://arcadis-uk-pw.bentley.com:Arcadis-UK-07/Documents/D%7b0023a147-6398-4642-8574-34310ed51a3a%7d" TargetMode="External"/><Relationship Id="rId5256" Type="http://schemas.openxmlformats.org/officeDocument/2006/relationships/hyperlink" Target="mailto:louis.knight@setec.com" TargetMode="External"/><Relationship Id="rId4065" Type="http://schemas.openxmlformats.org/officeDocument/2006/relationships/hyperlink" Target="pw:\\arcadis-uk-pw.bentley.com:Arcadis-UK-07\Documents\Projects\1MC07-C3\Boddington%20Ctg\IM\01%20-%20Docs\1MC07-CEK-IM-DAT-CS07_CL14-600220" TargetMode="External"/><Relationship Id="rId4272" Type="http://schemas.openxmlformats.org/officeDocument/2006/relationships/hyperlink" Target="mailto:youssef.miri@setec.com" TargetMode="External"/><Relationship Id="rId5116" Type="http://schemas.openxmlformats.org/officeDocument/2006/relationships/hyperlink" Target="pw://arcadis-uk-pw.bentley.com:Arcadis-UK-07/Documents/D%7b47c35983-f920-4cc4-9e30-d4e6c06fca4b%7d" TargetMode="External"/><Relationship Id="rId5323" Type="http://schemas.openxmlformats.org/officeDocument/2006/relationships/hyperlink" Target="mailto:slim.trabelsi@setec.com" TargetMode="External"/><Relationship Id="rId1659" Type="http://schemas.openxmlformats.org/officeDocument/2006/relationships/hyperlink" Target="pw:\\arcadis-uk-pw.bentley.com:Arcadis-UK-07\Documents\Projects\1MC06-C2\Chetwode%20Ctg\HW\01%20-%20Docs\1MC06-ASC-HW-FRM-CS06_CL10-000010-ACBOS" TargetMode="External"/><Relationship Id="rId1866" Type="http://schemas.openxmlformats.org/officeDocument/2006/relationships/hyperlink" Target="pw://arcadis-uk-pw.bentley.com:Arcadis-UK-07/Documents/D%7b36d17066-8ee3-4c35-a7d7-1dd459bdd940%7d" TargetMode="External"/><Relationship Id="rId2917" Type="http://schemas.openxmlformats.org/officeDocument/2006/relationships/hyperlink" Target="pw:\\arcadis-uk-pw.bentley.com:Arcadis-UK-07\Documents\Projects\1MC07-C3\Turweston%20Emb\EV\01%20-%20Docs\1MC07-ASC-EV-FRM-CS07_CL12-900019" TargetMode="External"/><Relationship Id="rId3081" Type="http://schemas.openxmlformats.org/officeDocument/2006/relationships/hyperlink" Target="pw://arcadis-uk-pw.bentley.com:Arcadis-UK-07/Documents/D%7b237965cc-fb17-41b8-aa54-e6912ccef91d%7d" TargetMode="External"/><Relationship Id="rId4132" Type="http://schemas.openxmlformats.org/officeDocument/2006/relationships/hyperlink" Target="pw:\\arcadis-uk-pw.bentley.com:Arcadis-UK-07\Documents\Projects\1MC07-C3\Brackley%20South%20Ctg\CV\01%20-%20Docs\1MC07-ASC-CV-FRM-CS07_CL12-000101-ACBOS" TargetMode="External"/><Relationship Id="rId1519" Type="http://schemas.openxmlformats.org/officeDocument/2006/relationships/hyperlink" Target="mailto:Conor.Egan@wsp.com" TargetMode="External"/><Relationship Id="rId1726" Type="http://schemas.openxmlformats.org/officeDocument/2006/relationships/hyperlink" Target="pw://arcadis-uk-pw.bentley.com:Arcadis-UK-07/Documents/D%7b9894c7ad-9c85-47c5-9ef1-d9c0f8887c53%7d" TargetMode="External"/><Relationship Id="rId1933" Type="http://schemas.openxmlformats.org/officeDocument/2006/relationships/hyperlink" Target="pw://arcadis-uk-pw.bentley.com:Arcadis-UK-07/Documents/Projects/1MC07-C3/Greatworth&amp;space;Green&amp;space;Tunnel/DR/01&amp;space;-&amp;space;Docs/1MC07-ASC-DR-FRM-CS07_CL25-000025-ACBOS" TargetMode="External"/><Relationship Id="rId18" Type="http://schemas.openxmlformats.org/officeDocument/2006/relationships/hyperlink" Target="mailto:stephen.thompson@arcadis.com" TargetMode="External"/><Relationship Id="rId3898" Type="http://schemas.openxmlformats.org/officeDocument/2006/relationships/hyperlink" Target="mailto:andrew.rogers2@arcadis.com" TargetMode="External"/><Relationship Id="rId4949" Type="http://schemas.openxmlformats.org/officeDocument/2006/relationships/hyperlink" Target="pw:\\arcadis-uk-pw.bentley.com:Arcadis-UK-07\Documents\Projects\1MC06-C2\Barton%20to%20Mixbury%20Ctg\IM\01%20-%20Docs\1MC06-CEK-IM-DAT-CS06_CL21-000009" TargetMode="External"/><Relationship Id="rId3758" Type="http://schemas.openxmlformats.org/officeDocument/2006/relationships/hyperlink" Target="pw:\\arcadis-uk-pw.bentley.com:Arcadis-UK-07\Documents\Projects\1MC07-C3\Greatworth%20North%20Emb\IM\01%20-%20Docs\1MC07-CEK-IM-DAT-CS07_CL12-600034" TargetMode="External"/><Relationship Id="rId3965" Type="http://schemas.openxmlformats.org/officeDocument/2006/relationships/hyperlink" Target="mailto:William.Whyte@arcadis.com" TargetMode="External"/><Relationship Id="rId4809" Type="http://schemas.openxmlformats.org/officeDocument/2006/relationships/hyperlink" Target="pw:\\arcadis-uk-pw.bentley.com:Arcadis-UK-07\Documents\Projects\1MC07-C3\Ladbroke%20Ctg\IM\01%20-%20Docs\1MC07-CEK-IM-DAT-CS07_CL24-600113" TargetMode="External"/><Relationship Id="rId679" Type="http://schemas.openxmlformats.org/officeDocument/2006/relationships/hyperlink" Target="pw:\\arcadis-uk-pw.bentley.com:Arcadis-UK-07\Documents\Projects\1MC07-C3\Oxford%20Canal%20North%20Emb\IM\01%20-%20Docs\1MC07-CEK-IM-DAT-CS07_CL23-600096" TargetMode="External"/><Relationship Id="rId886" Type="http://schemas.openxmlformats.org/officeDocument/2006/relationships/hyperlink" Target="pw:\\arcadis-uk-pw.bentley.com:Arcadis-UK-07\Documents\Projects\1MC07-C3\Greatworth%20South%20Ctg\IM\01%20-%20Docs\1MC07-CEK-IM-DAT-CS07_CL12-600208" TargetMode="External"/><Relationship Id="rId2567" Type="http://schemas.openxmlformats.org/officeDocument/2006/relationships/hyperlink" Target="mailto:gopika.b@arcadis.com" TargetMode="External"/><Relationship Id="rId2774" Type="http://schemas.openxmlformats.org/officeDocument/2006/relationships/hyperlink" Target="pw:\\arcadis-uk-pw.bentley.com:Arcadis-UK-07\Documents\Projects\1MC07-C3\Highfurlong%20Brook%20Emb\IM\01%20-%20Docs\1MC07-CEK-IM-DAT-CS07_CL14-600192" TargetMode="External"/><Relationship Id="rId3618" Type="http://schemas.openxmlformats.org/officeDocument/2006/relationships/hyperlink" Target="pw:\\arcadis-uk-pw.bentley.com:Arcadis-UK-07\Documents\Projects\1MC06-C2\Calvert%20Ctg\CV\01%20-%20Docs\1MC06-ASC-CV-FRM-CS06_CL09-000042-ACBOS" TargetMode="External"/><Relationship Id="rId5180" Type="http://schemas.openxmlformats.org/officeDocument/2006/relationships/hyperlink" Target="pw:\\arcadis-uk-pw.bentley.com:Arcadis-UK-07\Documents\Projects\1MC06-C2\Woodlands%20Ctg\CV\01%20-%20Docs\1MC06-ASC-CV-FRM-CS05-000131-ACBOS" TargetMode="External"/><Relationship Id="rId2" Type="http://schemas.openxmlformats.org/officeDocument/2006/relationships/hyperlink" Target="pw://arcadis-uk-pw.bentley.com:Arcadis-UK-07/Documents/D%7b46236870-8edb-4702-beae-c92c9310ca35%7d" TargetMode="External"/><Relationship Id="rId539" Type="http://schemas.openxmlformats.org/officeDocument/2006/relationships/hyperlink" Target="pw:\\arcadis-uk-pw.bentley.com:Arcadis-UK-07\Documents\Projects\1MC06-C2\Twyford%20Ctg\IM\01%20-%20Docs\1MC06-CEK-IM-DAT-CS06_CL10-600008" TargetMode="External"/><Relationship Id="rId746" Type="http://schemas.openxmlformats.org/officeDocument/2006/relationships/hyperlink" Target="pw://arcadis-uk-pw.bentley.com:Arcadis-UK-07/Documents/D%7b560d0853-6aaa-48c8-b8a1-60f9d1330fea%7d" TargetMode="External"/><Relationship Id="rId1169" Type="http://schemas.openxmlformats.org/officeDocument/2006/relationships/hyperlink" Target="pw://arcadis-uk-pw.bentley.com:Arcadis-UK-07/Documents/D%7b6b09fde0-8cd3-402d-8797-ca96b8e62ee5%7d" TargetMode="External"/><Relationship Id="rId1376" Type="http://schemas.openxmlformats.org/officeDocument/2006/relationships/hyperlink" Target="pw:\\arcadis-uk-pw.bentley.com:Arcadis-UK-07\Documents\Projects\1MC07-C3\Greatworth%20South%20Ctg\BR\01%20-%20Docs\1MC07-CEK-BR-FRM-CS07_CL12-000008" TargetMode="External"/><Relationship Id="rId1583" Type="http://schemas.openxmlformats.org/officeDocument/2006/relationships/hyperlink" Target="mailto:darrell.stebbings@arcadis.com" TargetMode="External"/><Relationship Id="rId2427" Type="http://schemas.openxmlformats.org/officeDocument/2006/relationships/hyperlink" Target="pw:\\arcadis-uk-pw.bentley.com:Arcadis-UK-07\Documents\Projects\1MC06-C2\Small%20Dean%20Vdt\IM\01%20-%20Docs\1MC06-CEK-IM-DAT-CS03_CL05-600083" TargetMode="External"/><Relationship Id="rId2981" Type="http://schemas.openxmlformats.org/officeDocument/2006/relationships/hyperlink" Target="pw://arcadis-uk-pw.bentley.com:Arcadis-UK-07/Documents/D%7bb7160db2-87d4-4ab7-bcc3-9e2f6c87894c%7d" TargetMode="External"/><Relationship Id="rId3825" Type="http://schemas.openxmlformats.org/officeDocument/2006/relationships/hyperlink" Target="mailto:guillaume.hervoches@setec.com" TargetMode="External"/><Relationship Id="rId5040" Type="http://schemas.openxmlformats.org/officeDocument/2006/relationships/hyperlink" Target="mailto:fedi.benhmida@setec.com" TargetMode="External"/><Relationship Id="rId953" Type="http://schemas.openxmlformats.org/officeDocument/2006/relationships/hyperlink" Target="pw:\\arcadis-uk-pw.bentley.com:Arcadis-UK-07\Documents\Projects\1MC06-C2\Waddesdon%20South%20Ctg\HW\01%20-%20Docs\1MC06-ASC-HW-FRM-CS04_CL20-000092-ACBOS" TargetMode="External"/><Relationship Id="rId1029" Type="http://schemas.openxmlformats.org/officeDocument/2006/relationships/hyperlink" Target="mailto:juilee.lokhande@arcadis.com" TargetMode="External"/><Relationship Id="rId1236" Type="http://schemas.openxmlformats.org/officeDocument/2006/relationships/hyperlink" Target="mailto:eloise.mainstone@arcadis.com" TargetMode="External"/><Relationship Id="rId1790" Type="http://schemas.openxmlformats.org/officeDocument/2006/relationships/hyperlink" Target="pw:\\arcadis-uk-pw.bentley.com:Arcadis-UK-07\Documents\Projects\1MC06-C2\Twyford%20Ctg\IM\01%20-%20Docs\1MC06-CEK-IM-DAT-CS06_CL10-600224" TargetMode="External"/><Relationship Id="rId2634" Type="http://schemas.openxmlformats.org/officeDocument/2006/relationships/hyperlink" Target="mailto:Shambhulinga.M@arcadis.com" TargetMode="External"/><Relationship Id="rId2841" Type="http://schemas.openxmlformats.org/officeDocument/2006/relationships/hyperlink" Target="mailto:youssef.miri@setec.com" TargetMode="External"/><Relationship Id="rId82" Type="http://schemas.openxmlformats.org/officeDocument/2006/relationships/hyperlink" Target="pw:\\arcadis-uk-pw.bentley.com:Arcadis-UK-07\Documents\Projects\1MC07-C3\Oxford%20Canal%20Vdt\IM\01%20-%20Docs\1MC07-CEK-IM-DAT-CS07_CL23-600046" TargetMode="External"/><Relationship Id="rId606" Type="http://schemas.openxmlformats.org/officeDocument/2006/relationships/hyperlink" Target="pw://arcadis-uk-pw.bentley.com:Arcadis-UK-07/Documents/Projects/1MC06-C2/Rocky&amp;space;Lane&amp;space;Ctg/CV/01&amp;space;-&amp;space;Docs/1MC06-CEK-CV-FRM-CS03_CL05-000069" TargetMode="External"/><Relationship Id="rId813" Type="http://schemas.openxmlformats.org/officeDocument/2006/relationships/hyperlink" Target="pw:\\arcadis-uk-pw.bentley.com:Arcadis-UK-07\Documents\Projects\1MC06-C2\Twyford%20Ctg\HW\01%20-%20Docs\1MC06-ASC-HW-FRM-CS06_CL10-000002-ACBOS" TargetMode="External"/><Relationship Id="rId1443" Type="http://schemas.openxmlformats.org/officeDocument/2006/relationships/hyperlink" Target="mailto:mtce@cowi.com" TargetMode="External"/><Relationship Id="rId1650" Type="http://schemas.openxmlformats.org/officeDocument/2006/relationships/hyperlink" Target="pw:\\arcadis-uk-pw.bentley.com:Arcadis-UK-07\Documents\Projects\1MC06-C2\Mixbury%20Emb\BR\01%20-%20Docs\1MC06-ASC-BR-FRM-CS06_CL22-900002" TargetMode="External"/><Relationship Id="rId2701" Type="http://schemas.openxmlformats.org/officeDocument/2006/relationships/hyperlink" Target="pw://arcadis-uk-pw.bentley.com:Arcadis-UK-07/Documents/D%7b168103e8-d028-4048-bd56-22e9a6bc0d68%7d" TargetMode="External"/><Relationship Id="rId4599" Type="http://schemas.openxmlformats.org/officeDocument/2006/relationships/hyperlink" Target="pw:\\arcadis-uk-pw.bentley.com:Arcadis-UK-07\Documents\Projects\1MC06-C2\Godington%20West%20Emb\CV\01%20-%20Docs\1MC06-ASC-CV-FRM-CS06_CL10-900022" TargetMode="External"/><Relationship Id="rId1303" Type="http://schemas.openxmlformats.org/officeDocument/2006/relationships/hyperlink" Target="mailto:orlando.sangalang@arcadis.com" TargetMode="External"/><Relationship Id="rId1510" Type="http://schemas.openxmlformats.org/officeDocument/2006/relationships/hyperlink" Target="pw:\\arcadis-uk-pw.bentley.com:Arcadis-UK-07\Documents\Projects\1MC06-C2\Cowley%20Emb%20Group\BR\01%20-%20Docs\1MC06-ASC-BR-FRM-CS06_CL10-900009" TargetMode="External"/><Relationship Id="rId4459" Type="http://schemas.openxmlformats.org/officeDocument/2006/relationships/hyperlink" Target="mailto:William.Whyte@arcadis.com" TargetMode="External"/><Relationship Id="rId4666" Type="http://schemas.openxmlformats.org/officeDocument/2006/relationships/hyperlink" Target="pw://arcadis-uk-pw.bentley.com:Arcadis-UK-07/Documents/D%7bad0ba711-3599-41a3-a0a9-8fa9a152aa47%7d" TargetMode="External"/><Relationship Id="rId4873" Type="http://schemas.openxmlformats.org/officeDocument/2006/relationships/hyperlink" Target="pw://arcadis-uk-pw.bentley.com:Arcadis-UK-07/Documents/D%7be93f49b1-12f4-485d-9575-043f6a17c8b1%7d" TargetMode="External"/><Relationship Id="rId3268" Type="http://schemas.openxmlformats.org/officeDocument/2006/relationships/hyperlink" Target="mailto:srinatha.ka@arcadis.com" TargetMode="External"/><Relationship Id="rId3475" Type="http://schemas.openxmlformats.org/officeDocument/2006/relationships/hyperlink" Target="pw://arcadis-uk-pw.bentley.com:Arcadis-UK-07/Documents/D%7b556bb424-2f29-483c-ad37-f7549407d76e%7d" TargetMode="External"/><Relationship Id="rId3682" Type="http://schemas.openxmlformats.org/officeDocument/2006/relationships/hyperlink" Target="mailto:thomas.goimard@setec.com" TargetMode="External"/><Relationship Id="rId4319" Type="http://schemas.openxmlformats.org/officeDocument/2006/relationships/hyperlink" Target="pw:\\arcadis-uk-pw.bentley.com:Arcadis-UK-07\Documents\Projects\1MC06-C2\Calvert%20Infrastructure%20MDG\UT\01%20-%20Docs\1MC06-ASC-UT-FRM-CS06_CL09-000105-ACBOS" TargetMode="External"/><Relationship Id="rId4526" Type="http://schemas.openxmlformats.org/officeDocument/2006/relationships/hyperlink" Target="https://pwlink.bentley.com/link?ds=arcadis-uk-pw.bentley.com~3AArcadis-UK-07&amp;doc=c7e770257d4c41fa866ba29c02d46edf&amp;wa=7672f74c6d6c4972939616dce2e4867c&amp;p=e3f7388f5b164382a7b167b8398b51fa&amp;app=pwe" TargetMode="External"/><Relationship Id="rId4733" Type="http://schemas.openxmlformats.org/officeDocument/2006/relationships/hyperlink" Target="pw:\\arcadis-uk-pw.bentley.com:Arcadis-UK-07\Documents\Projects\1MC06-C2\Quainton%20Ctg\IM\01%20-%20Docs\1MC06-CEK-IM-DAT-CS05-600269" TargetMode="External"/><Relationship Id="rId4940" Type="http://schemas.openxmlformats.org/officeDocument/2006/relationships/hyperlink" Target="pw://arcadis-uk-pw.bentley.com:Arcadis-UK-07/Documents/D%7bd536e0a3-88d4-4c2e-a4fa-1c4a3335eac8%7d" TargetMode="External"/><Relationship Id="rId189" Type="http://schemas.openxmlformats.org/officeDocument/2006/relationships/hyperlink" Target="mailto:zakaria.khabouze@setec.com" TargetMode="External"/><Relationship Id="rId396" Type="http://schemas.openxmlformats.org/officeDocument/2006/relationships/hyperlink" Target="pw://arcadis-uk-pw.bentley.com:Arcadis-UK-07/Documents/D%7b29c3766d-8bc6-4f0f-8fbc-b01efc8baa92%7d" TargetMode="External"/><Relationship Id="rId2077" Type="http://schemas.openxmlformats.org/officeDocument/2006/relationships/hyperlink" Target="pw:\\arcadis-uk-pw.bentley.com:Arcadis-UK-07\Documents\Projects\1MC07-C3\Lower%20Thorpe%20South%20Emb\CV\01%20-%20Docs\1MC07-ASC-CV-FRM-CS07_CL26-000081-ACBOS" TargetMode="External"/><Relationship Id="rId2284" Type="http://schemas.openxmlformats.org/officeDocument/2006/relationships/hyperlink" Target="pw://arcadis-uk-pw.bentley.com:Arcadis-UK-07/Documents/D%7b4d008563-ccc9-4eef-b5de-aab5ed0a87e6%7d" TargetMode="External"/><Relationship Id="rId2491" Type="http://schemas.openxmlformats.org/officeDocument/2006/relationships/hyperlink" Target="pw:\\arcadis-uk-pw.bentley.com:Arcadis-UK-07\Documents\Projects\1MC06-C2\Barton%20to%20Mixbury%20Ctg\DR\01%20-%20Docs\1MC06-ASC-DR-FRM-CS06_CL21-000055-ACBOS" TargetMode="External"/><Relationship Id="rId3128" Type="http://schemas.openxmlformats.org/officeDocument/2006/relationships/hyperlink" Target="pw:\\arcadis-uk-pw.bentley.com:Arcadis-UK-07\Documents\Projects\1MC07-C3\Lower%20Boddington%20Ctg\IM\01%20-%20Docs\1MC07-CEK-IM-DAT-CS07_CL14-600129" TargetMode="External"/><Relationship Id="rId3335" Type="http://schemas.openxmlformats.org/officeDocument/2006/relationships/hyperlink" Target="pw:\\arcadis-uk-pw.bentley.com:Arcadis-UK-07\Documents\Projects\1MC06-C2\Calvert%20Infrastructure%20MDG\CV\01%20-%20Docs\1MC06-ASC-CV-FRM-CS06_CL09-000099-ACBOS" TargetMode="External"/><Relationship Id="rId3542" Type="http://schemas.openxmlformats.org/officeDocument/2006/relationships/hyperlink" Target="pw://arcadis-uk-pw.bentley.com:Arcadis-UK-07/Documents/D%7be51e88f9-3f44-4791-be23-7da08747f5ab%7d" TargetMode="External"/><Relationship Id="rId256" Type="http://schemas.openxmlformats.org/officeDocument/2006/relationships/hyperlink" Target="pw:\\arcadis-uk-pw.bentley.com:Arcadis-UK-07\Documents\Projects\1MC07-C3\Upper%20Radbourne%20Emb\IM\01%20-%20Docs\1MC07-CEK-IM-DAT-CS07_CL23-600140" TargetMode="External"/><Relationship Id="rId463" Type="http://schemas.openxmlformats.org/officeDocument/2006/relationships/hyperlink" Target="pw://arcadis-uk-pw.bentley.com:Arcadis-UK-07/Documents/D%7b75d8325e-1cc2-4228-a82d-73df0891a81f%7d" TargetMode="External"/><Relationship Id="rId670" Type="http://schemas.openxmlformats.org/officeDocument/2006/relationships/hyperlink" Target="pw:\\arcadis-uk-pw.bentley.com:Arcadis-UK-07\Documents\Projects\1MC07-C3\Upper%20Radbourne%20Emb\EV\01%20-%20Docs\1MC07-ASC-EV-REP-CS07_CL23-000028" TargetMode="External"/><Relationship Id="rId1093" Type="http://schemas.openxmlformats.org/officeDocument/2006/relationships/hyperlink" Target="pw://arcadis-uk-pw.bentley.com:Arcadis-UK-07/Documents/D%7b4169013f-b4df-4024-ae97-cebb97cb761e%7d" TargetMode="External"/><Relationship Id="rId2144" Type="http://schemas.openxmlformats.org/officeDocument/2006/relationships/hyperlink" Target="pw:\\arcadis-uk-pw.bentley.com:Arcadis-UK-07\Documents\Projects\1MC06-C2\Twyford%20Emb\IM\01%20-%20Docs\1MC06-CEK-IM-DAT-CS06_CL09-600309" TargetMode="External"/><Relationship Id="rId2351" Type="http://schemas.openxmlformats.org/officeDocument/2006/relationships/hyperlink" Target="pw://arcadis-uk-pw.bentley.com:Arcadis-UK-07/Documents/D%7b63229e04-f2ae-41c0-83ae-1971926921e9%7d" TargetMode="External"/><Relationship Id="rId3402" Type="http://schemas.openxmlformats.org/officeDocument/2006/relationships/hyperlink" Target="pw:\\arcadis-uk-pw.bentley.com:Arcadis-UK-07\Documents\Projects\1MC06-C2\Chetwode%20Ctg\BR\01%20-%20Docs\1MC06-ASC-BR-FRM-CS06_CL10-900005" TargetMode="External"/><Relationship Id="rId4800" Type="http://schemas.openxmlformats.org/officeDocument/2006/relationships/hyperlink" Target="https://pwlink.bentley.com/link?ds=arcadis-uk-pw.bentley.com~3AArcadis-UK-07&amp;doc=a9259a5ac449470fa2f12708ee9265a8&amp;wa=7672f74c6d6c4972939616dce2e4867c&amp;p=e3f7388f5b164382a7b167b8398b51fa&amp;app=pwe" TargetMode="External"/><Relationship Id="rId116" Type="http://schemas.openxmlformats.org/officeDocument/2006/relationships/hyperlink" Target="pw:\\arcadis-uk-pw.bentley.com:Arcadis-UK-07\Documents\Projects\1MC07-C3\Lower%20Thorpe%20Viaduct\HW\01%20-%20Docs\1MC07-ASC-HW-FRM-CS07_CL26-000028-ACBOS" TargetMode="External"/><Relationship Id="rId323" Type="http://schemas.openxmlformats.org/officeDocument/2006/relationships/hyperlink" Target="pw:\\arcadis-uk-pw.bentley.com:Arcadis-UK-07\Documents\Projects\1MC06-C2\Calvert%20Ctg\IM\01%20-%20Docs\1MC06-CEK-IM-DAT-CS06_CL09-600209" TargetMode="External"/><Relationship Id="rId530" Type="http://schemas.openxmlformats.org/officeDocument/2006/relationships/hyperlink" Target="pw:\\arcadis-uk-pw.bentley.com:Arcadis-UK-07\Documents\Projects\1MC06-C2\Cowley%20Emb%20Group\IM\01%20-%20Docs\1MC06-CEK-IM-DAT-CS06_CL10-600070" TargetMode="External"/><Relationship Id="rId1160" Type="http://schemas.openxmlformats.org/officeDocument/2006/relationships/hyperlink" Target="mailto:aype@cowi.com" TargetMode="External"/><Relationship Id="rId2004" Type="http://schemas.openxmlformats.org/officeDocument/2006/relationships/hyperlink" Target="mailto:andrew.rogers2@arcadis.com" TargetMode="External"/><Relationship Id="rId2211" Type="http://schemas.openxmlformats.org/officeDocument/2006/relationships/hyperlink" Target="pw:\\arcadis-uk-pw.bentley.com:Arcadis-UK-07\Documents\Projects\1MC06-C2\Mixbury%20Ctg\EV\01%20-%20Docs\1MC06-ASC-EV-FRM-CS06_CL22-900007" TargetMode="External"/><Relationship Id="rId4176" Type="http://schemas.openxmlformats.org/officeDocument/2006/relationships/hyperlink" Target="pw:\\arcadis-uk-pw.bentley.com:Arcadis-UK-07\Documents\Projects\1MC07-C3\Greatworth%20South%20Ctg\CV\01%20-%20Docs\1MC07-ASC-CV-FRM-CS07_CL12-900008" TargetMode="External"/><Relationship Id="rId1020" Type="http://schemas.openxmlformats.org/officeDocument/2006/relationships/hyperlink" Target="pw://arcadis-uk-pw.bentley.com:Arcadis-UK-07/Documents/D%7bca2e7b18-6de2-4e6f-ae23-68be34f17b8e%7d" TargetMode="External"/><Relationship Id="rId1977" Type="http://schemas.openxmlformats.org/officeDocument/2006/relationships/hyperlink" Target="mailto:Conor.Egan@wsp.com" TargetMode="External"/><Relationship Id="rId4383" Type="http://schemas.openxmlformats.org/officeDocument/2006/relationships/hyperlink" Target="pw://arcadis-uk-pw.bentley.com:Arcadis-UK-07/Documents/D%7b27e78c41-26c5-489d-b148-16a6d6a1b00c%7d" TargetMode="External"/><Relationship Id="rId4590" Type="http://schemas.openxmlformats.org/officeDocument/2006/relationships/hyperlink" Target="mailto:SouravKumar.Chatterjee@arcadis.com" TargetMode="External"/><Relationship Id="rId5227" Type="http://schemas.openxmlformats.org/officeDocument/2006/relationships/hyperlink" Target="pw:\\arcadis-uk-pw.bentley.com:Arcadis-UK-07\Documents\Projects\1MC06-C2\Barton%20to%20Mixbury%20Ctg\EV\01%20-%20Docs\1MC06-ASC-EV-FRM-CS06_CL21-900017" TargetMode="External"/><Relationship Id="rId1837" Type="http://schemas.openxmlformats.org/officeDocument/2006/relationships/hyperlink" Target="pw:\\arcadis-uk-pw.bentley.com:Arcadis-UK-07\Documents\Projects\1MC07-C3\Greatworth%20North%20Emb\IM\01%20-%20Docs\1MC07-CEK-IM-DAT-CS07_CL12-600278" TargetMode="External"/><Relationship Id="rId3192" Type="http://schemas.openxmlformats.org/officeDocument/2006/relationships/hyperlink" Target="pw:\\arcadis-uk-pw.bentley.com:Arcadis-UK-07\Documents\Projects\1MC06-C2\Aylesbury%20South%20Ctg\IM\01%20-%20Docs\1MC06-CEK-IM-DAT-CS04_CL18-600167" TargetMode="External"/><Relationship Id="rId4036" Type="http://schemas.openxmlformats.org/officeDocument/2006/relationships/hyperlink" Target="pw:\\arcadis-uk-pw.bentley.com:Arcadis-UK-07\Documents\Projects\1MC06-C2\Godington%20West%20Emb\EV\01%20-%20Docs\1MC06-ASC-EV-FRM-CS06_CL10-900034" TargetMode="External"/><Relationship Id="rId4243" Type="http://schemas.openxmlformats.org/officeDocument/2006/relationships/hyperlink" Target="pw:\\arcadis-uk-pw.bentley.com:Arcadis-UK-07\Documents\Projects\1MC06-C2\Aylesbury%20South%20Ctg\EV\01%20-%20Docs\1MC06-ASC-EV-REP-CS04_CL18-000002" TargetMode="External"/><Relationship Id="rId4450" Type="http://schemas.openxmlformats.org/officeDocument/2006/relationships/hyperlink" Target="pw://arcadis-uk-pw.bentley.com:Arcadis-UK-07/Documents/Projects/1MC06-C2/Calvert&amp;space;Infrastructure&amp;space;MDG/HW/01&amp;space;-&amp;space;Docs/1MC06-ASC-HW-FRM-CS06_CL09-000104-ACBOS" TargetMode="External"/><Relationship Id="rId3052" Type="http://schemas.openxmlformats.org/officeDocument/2006/relationships/hyperlink" Target="pw:\\arcadis-uk-pw.bentley.com:Arcadis-UK-07\Documents\Projects\1MC07-C3\Brackley%20South%20Ctg\IM\01%20-%20Docs\1MC07-CEK-IM-DAT-CS07_CL12-600094" TargetMode="External"/><Relationship Id="rId4103" Type="http://schemas.openxmlformats.org/officeDocument/2006/relationships/hyperlink" Target="pw:\\arcadis-uk-pw.bentley.com:Arcadis-UK-07\Documents\Projects\1MC06-C2\Chetwode%20Ctg\IM\01%20-%20Docs\1MC06-CEK-IM-DAT-CS06_CL10-600168" TargetMode="External"/><Relationship Id="rId4310" Type="http://schemas.openxmlformats.org/officeDocument/2006/relationships/hyperlink" Target="pw:\\arcadis-uk-pw.bentley.com:Arcadis-UK-07\Documents\Projects\1MC06-C2\Aylesbury%20North%20Ctg\EV\01%20-%20Docs\1MC06-ASC-EV-FRM-CS04_CL18-000022-ACBOS" TargetMode="External"/><Relationship Id="rId180" Type="http://schemas.openxmlformats.org/officeDocument/2006/relationships/hyperlink" Target="mailto:veenadhari.bavanam@arcadis.com" TargetMode="External"/><Relationship Id="rId1904" Type="http://schemas.openxmlformats.org/officeDocument/2006/relationships/hyperlink" Target="pw:\\arcadis-uk-pw.bentley.com:Arcadis-UK-07\Documents\Projects\1MC06-C2\Aylesbury%20North%20Ctg\HW\01%20-%20Docs\1MC06-ASC-HW-FRM-CS04_CL18-000019-ACBOS" TargetMode="External"/><Relationship Id="rId3869" Type="http://schemas.openxmlformats.org/officeDocument/2006/relationships/hyperlink" Target="pw:\\arcadis-uk-pw.bentley.com:Arcadis-UK-07\Documents\Projects\1MC06-C2\Doddershall%20Emb\IM\01%20-%20Docs\1MC06-CEK-IM-DAT-CS05-600117" TargetMode="External"/><Relationship Id="rId5084" Type="http://schemas.openxmlformats.org/officeDocument/2006/relationships/hyperlink" Target="pw://arcadis-uk-pw.bentley.com:Arcadis-UK-07/Documents/D%7bf84de11f-e717-4ca8-b798-30f988d3cd7e%7d" TargetMode="External"/><Relationship Id="rId5291" Type="http://schemas.openxmlformats.org/officeDocument/2006/relationships/hyperlink" Target="pw:\\arcadis-uk-pw.bentley.com:Arcadis-UK-07\Documents\Projects\1MC07-C3\Chipping%20Warden%20Green%20Tunnel\IM\01%20-%20Docs\1MC07-CEK-IM-DAT-CS07_CL13-600026" TargetMode="External"/><Relationship Id="rId997" Type="http://schemas.openxmlformats.org/officeDocument/2006/relationships/hyperlink" Target="pw:\\arcadis-uk-pw.bentley.com:Arcadis-UK-07\Documents\Projects\1MC06-C2\Barton%20to%20Mixbury%20Ctg\UT\01%20-%20Docs\1MC06-ASC-UT-FRM-CS06_CL21-000033-ACBOS" TargetMode="External"/><Relationship Id="rId2678" Type="http://schemas.openxmlformats.org/officeDocument/2006/relationships/hyperlink" Target="pw://arcadis-uk-pw.bentley.com:Arcadis-UK-07/Documents/D%7bc3179daf-772c-41b5-a40d-cdfbb59cd2c7%7d" TargetMode="External"/><Relationship Id="rId2885" Type="http://schemas.openxmlformats.org/officeDocument/2006/relationships/hyperlink" Target="pw:\\arcadis-uk-pw.bentley.com:Arcadis-UK-07\Documents\Projects\1MC06-C2\Aylesbury%20North%20Ctg\IM\01%20-%20Docs\1MC06-CEK-IM-DAT-CS04_CL18-600096" TargetMode="External"/><Relationship Id="rId3729" Type="http://schemas.openxmlformats.org/officeDocument/2006/relationships/hyperlink" Target="pw:\\arcadis-uk-pw.bentley.com:Arcadis-UK-07\Documents\Projects\1MC07-C3\Brackley%20South%20Ctg\IM\01%20-%20Docs\1MC07-CEK-IM-DAT-CS07_CL12-600248" TargetMode="External"/><Relationship Id="rId3936" Type="http://schemas.openxmlformats.org/officeDocument/2006/relationships/hyperlink" Target="mailto:guillaume.hervoches@setec.com" TargetMode="External"/><Relationship Id="rId5151" Type="http://schemas.openxmlformats.org/officeDocument/2006/relationships/hyperlink" Target="mailto:alexandra.bonici@setec.com" TargetMode="External"/><Relationship Id="rId857" Type="http://schemas.openxmlformats.org/officeDocument/2006/relationships/hyperlink" Target="pw:\\arcadis-uk-pw.bentley.com:Arcadis-UK-07\Documents\Projects\1MC07-C3\Greatworth%20South%20Emb\GT\01%20-%20Docs\1MC07-ASC-GT-FRM-CS07_CL12-000014-ACBOS" TargetMode="External"/><Relationship Id="rId1487" Type="http://schemas.openxmlformats.org/officeDocument/2006/relationships/hyperlink" Target="mailto:Joel.Martin@arcadis.com" TargetMode="External"/><Relationship Id="rId1694" Type="http://schemas.openxmlformats.org/officeDocument/2006/relationships/hyperlink" Target="mailto:ted.cook@arcadis.com" TargetMode="External"/><Relationship Id="rId2538" Type="http://schemas.openxmlformats.org/officeDocument/2006/relationships/hyperlink" Target="pw:\\arcadis-uk-pw.bentley.com:Arcadis-UK-07\Documents\Projects\1MC07-C3\Greatworth%20South%20Ctg\IM\01%20-%20Docs\1MC07-CEK-IM-DAT-CS07_CL12-600137" TargetMode="External"/><Relationship Id="rId2745" Type="http://schemas.openxmlformats.org/officeDocument/2006/relationships/hyperlink" Target="pw://arcadis-uk-pw.bentley.com:Arcadis-UK-07/Documents/D%7b68105185-4248-43d8-9c9d-dd87e66e2700%7d" TargetMode="External"/><Relationship Id="rId2952" Type="http://schemas.openxmlformats.org/officeDocument/2006/relationships/hyperlink" Target="pw://arcadis-uk-pw.bentley.com:Arcadis-UK-07/Documents/D%7b4eeaaf6e-fefe-414e-a4fb-f8937bb82b86%7d" TargetMode="External"/><Relationship Id="rId717" Type="http://schemas.openxmlformats.org/officeDocument/2006/relationships/hyperlink" Target="pw:\\arcadis-uk-pw.bentley.com:Arcadis-UK-07\Documents\Projects\1MC06-C2\Small%20Dean%20South%20Emb\UT\01%20-%20Docs\1MC06-ASC-UT-FRM-CS03_CL05-000017-ACBOS" TargetMode="External"/><Relationship Id="rId924" Type="http://schemas.openxmlformats.org/officeDocument/2006/relationships/hyperlink" Target="pw://arcadis-uk-pw.bentley.com:Arcadis-UK-07/Documents/D%7b715ac409-a280-46d8-9b48-a2e91f80261e%7d" TargetMode="External"/><Relationship Id="rId1347" Type="http://schemas.openxmlformats.org/officeDocument/2006/relationships/hyperlink" Target="pw://arcadis-uk-pw.bentley.com:Arcadis-UK-07/Documents/D%7b23c7e20f-25b8-4dd0-9f7b-ace6cec89016%7d" TargetMode="External"/><Relationship Id="rId1554" Type="http://schemas.openxmlformats.org/officeDocument/2006/relationships/hyperlink" Target="pw://arcadis-uk-pw.bentley.com:Arcadis-UK-07/Documents/D%7b7303fd68-1111-459e-89bb-9bfabc86158b%7d" TargetMode="External"/><Relationship Id="rId1761" Type="http://schemas.openxmlformats.org/officeDocument/2006/relationships/hyperlink" Target="pw:\\arcadis-uk-pw.bentley.com:Arcadis-UK-07\Documents\Projects\1MC06-C2\Twyford%20Ctg\BR\01%20-%20Docs\1MC06-ASC-BR-FRM-CS06_CL10-900003" TargetMode="External"/><Relationship Id="rId2605" Type="http://schemas.openxmlformats.org/officeDocument/2006/relationships/hyperlink" Target="pw:\\arcadis-uk-pw.bentley.com:Arcadis-UK-07\Documents\Projects\1MC07-C3\Ladbroke%20Ctg\IM\01%20-%20Docs\1MC07-CEK-IM-DAT-CS07_CL24-600094" TargetMode="External"/><Relationship Id="rId2812" Type="http://schemas.openxmlformats.org/officeDocument/2006/relationships/hyperlink" Target="pw:\\arcadis-uk-pw.bentley.com:Arcadis-UK-07\Documents\Projects\1MC07-C3\Ladbroke%20Grove%20Ctg\IM\01%20-%20Docs\1MC07-CEK-IM-DAT-CS07_CL23-600169" TargetMode="External"/><Relationship Id="rId5011" Type="http://schemas.openxmlformats.org/officeDocument/2006/relationships/hyperlink" Target="mailto:fedi.benhmida@setec.com" TargetMode="External"/><Relationship Id="rId53" Type="http://schemas.openxmlformats.org/officeDocument/2006/relationships/hyperlink" Target="pw:\\arcadis-uk-pw.bentley.com:Arcadis-UK-07\Documents\Projects\1MC06-C2\Thame%20Valley%20Vdt\DR\01%20-%20Docs\1MC06-ASC-DR-FRM-CS04_CL19-000044-ACBOS" TargetMode="External"/><Relationship Id="rId1207" Type="http://schemas.openxmlformats.org/officeDocument/2006/relationships/hyperlink" Target="pw://arcadis-uk-pw.bentley.com:Arcadis-UK-07/Documents/D%7b884bc0f4-2f4f-473f-a657-0f0d44c7ec6d%7d" TargetMode="External"/><Relationship Id="rId1414" Type="http://schemas.openxmlformats.org/officeDocument/2006/relationships/hyperlink" Target="pw:\\arcadis-uk-pw.bentley.com:Arcadis-UK-07\Documents\Projects\1MC07-C3\Lower%20Boddington%20Emb\CV\01%20-%20Docs\1MC07-ASC-CV-FRM-CS07_CL14-000107-ACBOS" TargetMode="External"/><Relationship Id="rId1621" Type="http://schemas.openxmlformats.org/officeDocument/2006/relationships/hyperlink" Target="pw:\\arcadis-uk-pw.bentley.com:Arcadis-UK-07\Documents\Projects\1MC06-C2\Twyford%20Ctg\EV\01%20-%20Docs\1MC06-ASC-EV-FRM-CS06_CL10-900007" TargetMode="External"/><Relationship Id="rId4777" Type="http://schemas.openxmlformats.org/officeDocument/2006/relationships/hyperlink" Target="pw:\\arcadis-uk-pw.bentley.com:Arcadis-UK-07\Documents\Projects\1MC07-C3\Chipping%20Warden%20Green%20Tunnel\HW\01%20-%20Docs\1MC07-ASC-HW-FRM-CS07_CL13-000066-ACBOS" TargetMode="External"/><Relationship Id="rId4984" Type="http://schemas.openxmlformats.org/officeDocument/2006/relationships/hyperlink" Target="mailto:juilee.lokhande@arcadis.com" TargetMode="External"/><Relationship Id="rId3379" Type="http://schemas.openxmlformats.org/officeDocument/2006/relationships/hyperlink" Target="pw:\\arcadis-uk-pw.bentley.com:Arcadis-UK-07\Documents\Projects\1MC06-C2\Stoke%20Mandeville%20South%20Emb\IM\01%20-%20Docs\1MC06-CEK-IM-DAT-CS03_CL17-600115" TargetMode="External"/><Relationship Id="rId3586" Type="http://schemas.openxmlformats.org/officeDocument/2006/relationships/hyperlink" Target="mailto:thamer.saihi@setec.com" TargetMode="External"/><Relationship Id="rId3793" Type="http://schemas.openxmlformats.org/officeDocument/2006/relationships/hyperlink" Target="pw:\\arcadis-uk-pw.bentley.com:Arcadis-UK-07\Documents\Projects\1MC07-C3\Greatworth%20North%20Ctg\IM\01%20-%20Docs\1MC07-CEK-IM-DAT-CS07_CL25-600041" TargetMode="External"/><Relationship Id="rId4637" Type="http://schemas.openxmlformats.org/officeDocument/2006/relationships/hyperlink" Target="pw://arcadis-uk-pw.bentley.com:Arcadis-UK-07/Documents/D%7b292af5bb-49d1-4c2b-ab20-7dfac652ec72%7d" TargetMode="External"/><Relationship Id="rId2188" Type="http://schemas.openxmlformats.org/officeDocument/2006/relationships/hyperlink" Target="pw:\\arcadis-uk-pw.bentley.com:Arcadis-UK-07\Documents\Projects\1MC06-C2\Woodlands%20Ctg\IM\01%20-%20Docs\1MC06-CEK-IM-DAT-CS05-600293" TargetMode="External"/><Relationship Id="rId2395" Type="http://schemas.openxmlformats.org/officeDocument/2006/relationships/hyperlink" Target="pw:\\arcadis-uk-pw.bentley.com:Arcadis-UK-07\Documents\Projects\1MC06-C2\Calvert%20Ctg\IM\01%20-%20Docs\1MC06-CEK-IM-DAT-CS06_CL09-600283" TargetMode="External"/><Relationship Id="rId3239" Type="http://schemas.openxmlformats.org/officeDocument/2006/relationships/hyperlink" Target="mailto:ebrahim.jeewa@arcadis.com" TargetMode="External"/><Relationship Id="rId3446" Type="http://schemas.openxmlformats.org/officeDocument/2006/relationships/hyperlink" Target="mailto:keerthan.raic@arcadis.com" TargetMode="External"/><Relationship Id="rId4844" Type="http://schemas.openxmlformats.org/officeDocument/2006/relationships/hyperlink" Target="mailto:srinatha.ka@arcadis.com" TargetMode="External"/><Relationship Id="rId367" Type="http://schemas.openxmlformats.org/officeDocument/2006/relationships/hyperlink" Target="pw:\\arcadis-uk-pw.bentley.com:Arcadis-UK-07\Documents\Projects\1MC06-C2\Small%20Dean%20South%20Emb\UT\01%20-%20Docs\1MC06-ASC-UT-FRM-CS03_CL05-000045-ACBOS" TargetMode="External"/><Relationship Id="rId574" Type="http://schemas.openxmlformats.org/officeDocument/2006/relationships/hyperlink" Target="pw:\\arcadis-uk-pw.bentley.com:Arcadis-UK-07\Documents\Projects\1MC07-C3\Greatworth%20South%20Ctg\EV\01%20-%20Docs\1MC07-ASC-EV-FRM-CS07_CL12-900012" TargetMode="External"/><Relationship Id="rId2048" Type="http://schemas.openxmlformats.org/officeDocument/2006/relationships/hyperlink" Target="pw://arcadis-uk-pw.bentley.com:Arcadis-UK-07/Documents/D%7b3b85277f-f211-4194-9d0f-e0a67aca080a%7d" TargetMode="External"/><Relationship Id="rId2255" Type="http://schemas.openxmlformats.org/officeDocument/2006/relationships/hyperlink" Target="pw:\\arcadis-uk-pw.bentley.com:Arcadis-UK-07\Documents\Projects\1MC06-C2\Doddershall%20Emb\CV\01%20-%20Docs\1MC06-ASC-CV-FRM-CS05-000096-ACBOS" TargetMode="External"/><Relationship Id="rId3653" Type="http://schemas.openxmlformats.org/officeDocument/2006/relationships/hyperlink" Target="pw:\\arcadis-uk-pw.bentley.com:Arcadis-UK-07\Documents\Projects\1MC06-C2\Barton%20Hartshorn%20Emb\DR\01%20-%20Docs\1MC06-ASC-DR-FRM-CS06_CL21-000047-ACBOS" TargetMode="External"/><Relationship Id="rId3860" Type="http://schemas.openxmlformats.org/officeDocument/2006/relationships/hyperlink" Target="pw:\\arcadis-uk-pw.bentley.com:Arcadis-UK-07\Documents\Projects\1MC07-C3\Greatworth%20North%20Ctg\IM\01%20-%20Docs\1MC07-CEK-IM-DAT-CS07_CL25-600039" TargetMode="External"/><Relationship Id="rId4704" Type="http://schemas.openxmlformats.org/officeDocument/2006/relationships/hyperlink" Target="pw:\\arcadis-uk-pw.bentley.com:Arcadis-UK-07\Documents\Projects\1MC07-C3\Ladbroke%20Ctg\IM\01%20-%20Docs\1MC07-CEK-IM-DAT-CS07_CL24-600066" TargetMode="External"/><Relationship Id="rId4911" Type="http://schemas.openxmlformats.org/officeDocument/2006/relationships/hyperlink" Target="pw://arcadis-uk-pw.bentley.com:Arcadis-UK-07/Documents/D%7beb2b0d23-dd41-4a65-bd8c-187fe0abb9fa%7d" TargetMode="External"/><Relationship Id="rId227" Type="http://schemas.openxmlformats.org/officeDocument/2006/relationships/hyperlink" Target="mailto:ALWB@COWI.COM" TargetMode="External"/><Relationship Id="rId781" Type="http://schemas.openxmlformats.org/officeDocument/2006/relationships/hyperlink" Target="pw://arcadis-uk-pw.bentley.com:Arcadis-UK-07/Documents/D%7b23c7e20f-25b8-4dd0-9f7b-ace6cec89016%7d" TargetMode="External"/><Relationship Id="rId2462" Type="http://schemas.openxmlformats.org/officeDocument/2006/relationships/hyperlink" Target="pw://arcadis-uk-pw.bentley.com:Arcadis-UK-07/Documents/D%7b0185b5ca-d5f8-4e0e-82ab-35e1d1f912a8%7d" TargetMode="External"/><Relationship Id="rId3306" Type="http://schemas.openxmlformats.org/officeDocument/2006/relationships/hyperlink" Target="pw://arcadis-uk-pw.bentley.com:Arcadis-UK-07/Documents/Projects/1MC06-C2/Aylesbury&amp;space;Emb/CV/01&amp;space;-&amp;space;Docs/1MC06-CEK-CV-FRM-CS04_CL18-000002" TargetMode="External"/><Relationship Id="rId3513" Type="http://schemas.openxmlformats.org/officeDocument/2006/relationships/hyperlink" Target="pw://arcadis-uk-pw.bentley.com:Arcadis-UK-07/Documents/D%7bd278ac68-8bae-46d0-9892-4f45f05b7c08%7d" TargetMode="External"/><Relationship Id="rId3720" Type="http://schemas.openxmlformats.org/officeDocument/2006/relationships/hyperlink" Target="pw:\\arcadis-uk-pw.bentley.com:Arcadis-UK-07\Documents\Projects\1MC07-C3\Brackley%20Emb\EV\01%20-%20Docs\1MC07-ASC-EV-FRM-CS07_CL12-900064" TargetMode="External"/><Relationship Id="rId434" Type="http://schemas.openxmlformats.org/officeDocument/2006/relationships/hyperlink" Target="pw:\\arcadis-uk-pw.bentley.com:Arcadis-UK-07\Documents\Projects\1MC06-C2\Twyford%20Emb\DR\01%20-%20Docs\1MC06-ASC-DR-FRM-CS06_CL10-000088-ACBOS" TargetMode="External"/><Relationship Id="rId641" Type="http://schemas.openxmlformats.org/officeDocument/2006/relationships/hyperlink" Target="pw://arcadis-uk-pw.bentley.com:Arcadis-UK-07/Documents/D%7b499bc480-bbc2-4954-a563-36aed0a47c47%7d" TargetMode="External"/><Relationship Id="rId1064" Type="http://schemas.openxmlformats.org/officeDocument/2006/relationships/hyperlink" Target="pw:\\arcadis-uk-pw.bentley.com:Arcadis-UK-07\Documents\Projects\1MC07-C3\Boddington%20Ctg\CV\01%20-%20Docs\1MC07-ASC-CV-FRM-CS07_CL14-000008-ACBOS" TargetMode="External"/><Relationship Id="rId1271" Type="http://schemas.openxmlformats.org/officeDocument/2006/relationships/hyperlink" Target="pw://arcadis-uk-pw.bentley.com:Arcadis-UK-07/Documents/Projects/1MC06-C2/Calvert&amp;space;Ctg/HW/01&amp;space;-&amp;space;Docs/1MC06-ASC-HW-FRM-CS06_CL09-000029-ACBOS" TargetMode="External"/><Relationship Id="rId2115" Type="http://schemas.openxmlformats.org/officeDocument/2006/relationships/hyperlink" Target="pw:\\arcadis-uk-pw.bentley.com:Arcadis-UK-07\Documents\Projects\1MC06-C2\Twyford%20Emb\EV\01%20-%20Docs\1MC06-ASC-EV-FRM-CS06_CL09-900023" TargetMode="External"/><Relationship Id="rId2322" Type="http://schemas.openxmlformats.org/officeDocument/2006/relationships/hyperlink" Target="mailto:philip.clarke@arcadis.com" TargetMode="External"/><Relationship Id="rId501" Type="http://schemas.openxmlformats.org/officeDocument/2006/relationships/hyperlink" Target="mailto:alberto.lorusso@arcadis.com" TargetMode="External"/><Relationship Id="rId1131" Type="http://schemas.openxmlformats.org/officeDocument/2006/relationships/hyperlink" Target="pw:\\arcadis-uk-pw.bentley.com:Arcadis-UK-07\Documents\Projects\1MC07-C3\Greatworth%20Green%20Tunnel\IM\01%20-%20Docs\1MC07-CEK-IM-DAT-CS07_CL25-600040" TargetMode="External"/><Relationship Id="rId4287" Type="http://schemas.openxmlformats.org/officeDocument/2006/relationships/hyperlink" Target="pw://arcadis-uk-pw.bentley.com:Arcadis-UK-07/Documents/D%7bc9b92da3-711c-46dc-9f68-bb5b48258287%7d" TargetMode="External"/><Relationship Id="rId4494" Type="http://schemas.openxmlformats.org/officeDocument/2006/relationships/hyperlink" Target="pw:\\arcadis-uk-pw.bentley.com:Arcadis-UK-07\Documents\Projects\1MC06-C2\Calvert%20Ctg\EV\01%20-%20Docs\1MC06-CEK-EV-FRM-CS06_CL09-600013" TargetMode="External"/><Relationship Id="rId5338" Type="http://schemas.openxmlformats.org/officeDocument/2006/relationships/hyperlink" Target="pw:\\arcadis-uk-pw.bentley.com:Arcadis-UK-07\Documents\Projects\1MC07-C3\Boddington%20Ctg\IM\01%20-%20Docs\1MC07-CEK-IM-DAT-CS07_CL14-600008" TargetMode="External"/><Relationship Id="rId3096" Type="http://schemas.openxmlformats.org/officeDocument/2006/relationships/hyperlink" Target="pw:\\arcadis-uk-pw.bentley.com:Arcadis-UK-07\Documents\Projects\1MC07-C3\Chipping%20Warden%20Green%20Tunnel\CV\01%20-%20Docs\1MC07-ASC-CV-FRM-CS07_CL13-000139%20-%20ACBOS" TargetMode="External"/><Relationship Id="rId4147" Type="http://schemas.openxmlformats.org/officeDocument/2006/relationships/hyperlink" Target="pw:\\arcadis-uk-pw.bentley.com:Arcadis-UK-07\Documents\Projects\1MC06-C2\Chetwode%20Ctg\CV\01%20-%20Docs\1MC06-ASC-CV-FRM-CS06_CL10-900010" TargetMode="External"/><Relationship Id="rId4354" Type="http://schemas.openxmlformats.org/officeDocument/2006/relationships/hyperlink" Target="mailto:immanuel.philipose@arcadis.com" TargetMode="External"/><Relationship Id="rId4561" Type="http://schemas.openxmlformats.org/officeDocument/2006/relationships/hyperlink" Target="mailto:juilee.lokhande@arcadis.com" TargetMode="External"/><Relationship Id="rId1948" Type="http://schemas.openxmlformats.org/officeDocument/2006/relationships/hyperlink" Target="pw://arcadis-uk-pw.bentley.com:Arcadis-UK-07/Documents/Projects/1MC07-C3/Lower&amp;space;Boddington&amp;space;Emb/CV/01&amp;space;-&amp;space;Docs/1MC07-ASC-CV-FRM-CS07_CL14-000120-ACBOS" TargetMode="External"/><Relationship Id="rId3163" Type="http://schemas.openxmlformats.org/officeDocument/2006/relationships/hyperlink" Target="pw:\\arcadis-uk-pw.bentley.com:Arcadis-UK-07\Documents\Projects\1MC06-C2\Doddershall%20Emb\IM\01%20-%20Docs\1MC06-CEK-IM-DAT-CS05-600218" TargetMode="External"/><Relationship Id="rId3370" Type="http://schemas.openxmlformats.org/officeDocument/2006/relationships/hyperlink" Target="mailto:andreea.tilici@arcadis.com" TargetMode="External"/><Relationship Id="rId4007" Type="http://schemas.openxmlformats.org/officeDocument/2006/relationships/hyperlink" Target="mailto:gopika.b@arcadis.com" TargetMode="External"/><Relationship Id="rId4214" Type="http://schemas.openxmlformats.org/officeDocument/2006/relationships/hyperlink" Target="pw:\\arcadis-uk-pw.bentley.com:Arcadis-UK-07\Documents\Projects\1MC06-C2\Barton%20to%20Mixbury%20Ctg\IM\01%20-%20Docs\1MC06-CEK-IM-DAT-CS06_CL21-600139" TargetMode="External"/><Relationship Id="rId4421" Type="http://schemas.openxmlformats.org/officeDocument/2006/relationships/hyperlink" Target="mailto:ebrahim.jeewa@arcadis.com" TargetMode="External"/><Relationship Id="rId291" Type="http://schemas.openxmlformats.org/officeDocument/2006/relationships/hyperlink" Target="pw:\\arcadis-uk-pw.bentley.com:Arcadis-UK-07\Documents\Projects\1MC06-C2\Calvert%20Ctg\IM\01%20-%20Docs\1MC06-CEK-IM-DAT-CS06_CL09-600199" TargetMode="External"/><Relationship Id="rId1808" Type="http://schemas.openxmlformats.org/officeDocument/2006/relationships/hyperlink" Target="pw://arcadis-uk-pw.bentley.com:Arcadis-UK-07/Documents/D%7b2b6cf492-326d-4b6d-afdf-3398b1c4a3c4%7d" TargetMode="External"/><Relationship Id="rId3023" Type="http://schemas.openxmlformats.org/officeDocument/2006/relationships/hyperlink" Target="pw://arcadis-uk-pw.bentley.com:Arcadis-UK-07/Documents/D%7b196c8524-21f2-4caf-a5f1-02b764240647%7d" TargetMode="External"/><Relationship Id="rId151" Type="http://schemas.openxmlformats.org/officeDocument/2006/relationships/hyperlink" Target="mailto:srinatha.ka@arcadis.com" TargetMode="External"/><Relationship Id="rId3230" Type="http://schemas.openxmlformats.org/officeDocument/2006/relationships/hyperlink" Target="pw://arcadis-uk-pw.bentley.com:Arcadis-UK-07/Documents/D%7b6be98653-dee9-48dd-b049-631a477814eb%7d" TargetMode="External"/><Relationship Id="rId5195" Type="http://schemas.openxmlformats.org/officeDocument/2006/relationships/hyperlink" Target="pw:\\arcadis-uk-pw.bentley.com:Arcadis-UK-07\Documents\Projects\1MC06-C2\Wendover%20Green%20Tunnel\IM\01%20-%20Docs\1MC06-CEK-IM-DAT-CS03_CL06-600054" TargetMode="External"/><Relationship Id="rId2789" Type="http://schemas.openxmlformats.org/officeDocument/2006/relationships/hyperlink" Target="mailto:orlando.sangalang@arcadis.com" TargetMode="External"/><Relationship Id="rId2996" Type="http://schemas.openxmlformats.org/officeDocument/2006/relationships/hyperlink" Target="pw://arcadis-uk-pw.bentley.com:Arcadis-UK-07/Documents/D%7b3b858617-da63-47d4-a1fa-3bfe87c22f91%7d" TargetMode="External"/><Relationship Id="rId968" Type="http://schemas.openxmlformats.org/officeDocument/2006/relationships/hyperlink" Target="pw:\\arcadis-uk-pw.bentley.com:Arcadis-UK-07\Documents\Projects\1MC06-C2\Aylesbury%20Emb\CV\01%20-%20Docs\1MC06-ASC-CV-FRM-CS04_CL18-000033-ACBOS" TargetMode="External"/><Relationship Id="rId1598" Type="http://schemas.openxmlformats.org/officeDocument/2006/relationships/hyperlink" Target="mailto:Conor.Egan@wsp.com" TargetMode="External"/><Relationship Id="rId2649" Type="http://schemas.openxmlformats.org/officeDocument/2006/relationships/hyperlink" Target="pw:\\arcadis-uk-pw.bentley.com:Arcadis-UK-07\Documents\Projects\1MC06-C2\Aylesbury%20South%20Ctg\IM\01%20-%20Docs\1MC06-CEK-IM-DAT-CS03_CL17-600025" TargetMode="External"/><Relationship Id="rId2856" Type="http://schemas.openxmlformats.org/officeDocument/2006/relationships/hyperlink" Target="mailto:sushmitha.shettigar@arcadis.com" TargetMode="External"/><Relationship Id="rId3907" Type="http://schemas.openxmlformats.org/officeDocument/2006/relationships/hyperlink" Target="https://pwlink.bentley.com/link?ds=arcadis-uk-pw.bentley.com~3AArcadis-UK-07&amp;doc=d80eea4227fb4ae0951b183d567f4083&amp;wa=7672f74c6d6c4972939616dce2e4867c&amp;p=e3f7388f5b164382a7b167b8398b51fa&amp;app=pwe" TargetMode="External"/><Relationship Id="rId5055" Type="http://schemas.openxmlformats.org/officeDocument/2006/relationships/hyperlink" Target="pw:\\arcadis-uk-pw.bentley.com:Arcadis-UK-07\Documents\Projects\1MC06-C2\Small%20Dean%20South%20Emb\IM\01%20-%20Docs\1MC06-CEK-IM-DAT-CS03_CL05-600052" TargetMode="External"/><Relationship Id="rId5262" Type="http://schemas.openxmlformats.org/officeDocument/2006/relationships/hyperlink" Target="mailto:louis.knight@setec.com" TargetMode="External"/><Relationship Id="rId97" Type="http://schemas.openxmlformats.org/officeDocument/2006/relationships/hyperlink" Target="pw://arcadis-uk-pw.bentley.com:Arcadis-UK-07/Documents/D%7b2f754a8d-278b-4523-b439-a1b3b145eb1a%7d" TargetMode="External"/><Relationship Id="rId828" Type="http://schemas.openxmlformats.org/officeDocument/2006/relationships/hyperlink" Target="pw://arcadis-uk-pw.bentley.com:Arcadis-UK-07/Documents/D%7bfd089fff-694f-48ce-b938-718da401cf11%7d" TargetMode="External"/><Relationship Id="rId1458" Type="http://schemas.openxmlformats.org/officeDocument/2006/relationships/hyperlink" Target="pw:\\arcadis-uk-pw.bentley.com:Arcadis-UK-07\Documents\Projects\1MC06-C2\Bicester%20Road%20Emb\IM\01%20-%20Docs\1MC06-CEK-IM-DAT-CS04_CL20-600238" TargetMode="External"/><Relationship Id="rId1665" Type="http://schemas.openxmlformats.org/officeDocument/2006/relationships/hyperlink" Target="mailto:zakaria.khabouze@setec.com" TargetMode="External"/><Relationship Id="rId1872" Type="http://schemas.openxmlformats.org/officeDocument/2006/relationships/hyperlink" Target="mailto:vijayakrishna.lade@arcadis.com" TargetMode="External"/><Relationship Id="rId2509" Type="http://schemas.openxmlformats.org/officeDocument/2006/relationships/hyperlink" Target="pw:\\arcadis-uk-pw.bentley.com:Arcadis-UK-07\Documents\Projects\1MC07-C3\Southam%20Ctg\IM\01%20-%20Docs\1MC07-CEK-IM-DAT-CS07_CL24-600118" TargetMode="External"/><Relationship Id="rId2716" Type="http://schemas.openxmlformats.org/officeDocument/2006/relationships/hyperlink" Target="pw:\\arcadis-uk-pw.bentley.com:Arcadis-UK-07\Documents\Projects\1MC07-C3\Lower%20Thorpe%20Viaduct\IM\01%20-%20Docs\1MC07-CEK-IM-DAT-CS07_CL26-600134" TargetMode="External"/><Relationship Id="rId4071" Type="http://schemas.openxmlformats.org/officeDocument/2006/relationships/hyperlink" Target="pw:\\arcadis-uk-pw.bentley.com:Arcadis-UK-07\Documents\Projects\1MC07-C3\Chipping%20Warden%20Green%20Tunnel\IM\01%20-%20Docs\1MC07-CEK-IM-DAT-CS07_CL13-600037" TargetMode="External"/><Relationship Id="rId5122" Type="http://schemas.openxmlformats.org/officeDocument/2006/relationships/hyperlink" Target="pw://arcadis-uk-pw.bentley.com:Arcadis-UK-07/Documents/D%7b7d80c1a7-bf0e-49ab-84fb-05318e92c56a%7d" TargetMode="External"/><Relationship Id="rId1318" Type="http://schemas.openxmlformats.org/officeDocument/2006/relationships/hyperlink" Target="pw:\\arcadis-uk-pw.bentley.com:Arcadis-UK-07\Documents\Projects\1MC06-C2\Cowley%20Emb%20Group\IM\01%20-%20Docs\1MC06-CEK-IM-DAT-CS06_CL10-600132" TargetMode="External"/><Relationship Id="rId1525" Type="http://schemas.openxmlformats.org/officeDocument/2006/relationships/hyperlink" Target="pw://arcadis-uk-pw.bentley.com:Arcadis-UK-07/Documents/D%7b76befc93-c273-4341-8c03-9ae5b9824e83%7d" TargetMode="External"/><Relationship Id="rId2923" Type="http://schemas.openxmlformats.org/officeDocument/2006/relationships/hyperlink" Target="pw:\\arcadis-uk-pw.bentley.com:Arcadis-UK-07\Documents\Projects\1MC07-C3\Helmdon%20Emb\EV\01%20-%20Docs\1MC07-ASC-EV-FRM-CS07_CL12-900025" TargetMode="External"/><Relationship Id="rId1732" Type="http://schemas.openxmlformats.org/officeDocument/2006/relationships/hyperlink" Target="mailto:Ruel.Hallado@arcadis.com" TargetMode="External"/><Relationship Id="rId4888" Type="http://schemas.openxmlformats.org/officeDocument/2006/relationships/hyperlink" Target="pw://arcadis-uk-pw.bentley.com:Arcadis-UK-07/Documents/D%7bb55de39a-6224-4eaf-a0de-490bc171677d%7d" TargetMode="External"/><Relationship Id="rId24" Type="http://schemas.openxmlformats.org/officeDocument/2006/relationships/hyperlink" Target="pw://arcadis-uk-pw.bentley.com:Arcadis-UK-07/Documents/D%7be713e1e4-5e39-497f-b1be-e55180bfbccf%7d" TargetMode="External"/><Relationship Id="rId2299" Type="http://schemas.openxmlformats.org/officeDocument/2006/relationships/hyperlink" Target="pw://arcadis-uk-pw.bentley.com:Arcadis-UK-07/Documents/D%7b726b4ad9-dca0-48dc-b558-f7dfbb70d719%7d" TargetMode="External"/><Relationship Id="rId3697" Type="http://schemas.openxmlformats.org/officeDocument/2006/relationships/hyperlink" Target="pw:\\arcadis-uk-pw.bentley.com:Arcadis-UK-07\Documents\Projects\1MC07-C3\Brackley%20South%20Ctg\EV\01%20-%20Docs\1MC07-ASC-EV-FRM-CS07_CL12-900056" TargetMode="External"/><Relationship Id="rId4748" Type="http://schemas.openxmlformats.org/officeDocument/2006/relationships/hyperlink" Target="pw:\\arcadis-uk-pw.bentley.com:Arcadis-UK-07\Documents\Projects\1MC06-C2\Turweston%20Ctg\IM\01%20-%20Docs\1MC06-CEK-IM-DAT-CS06_CL22-600220" TargetMode="External"/><Relationship Id="rId4955" Type="http://schemas.openxmlformats.org/officeDocument/2006/relationships/hyperlink" Target="pw://arcadis-uk-pw.bentley.com:Arcadis-UK-07/Documents/D%7b982efe6c-17ea-490b-9e57-0ba7a5c7d8e3%7d" TargetMode="External"/><Relationship Id="rId3557" Type="http://schemas.openxmlformats.org/officeDocument/2006/relationships/hyperlink" Target="https://connect-projectwisewac.bentley.com/pwlink?datasource=Bentley.PW--arcadis-uk-pw.bentley.com~3AArcadis-UK-07&amp;objectId=93f8148f-5199-4b8d-937e-d30d9e42a255&amp;objectType=doc&amp;workAreaId=6ab164b0-c2bd-447a-a601-fda32e138674&amp;projectId=f22a64a1-1359-489b-80fe-82820c4196bb&amp;app=pwe" TargetMode="External"/><Relationship Id="rId3764" Type="http://schemas.openxmlformats.org/officeDocument/2006/relationships/hyperlink" Target="mailto:Joel.Martin@arcadis.com" TargetMode="External"/><Relationship Id="rId3971" Type="http://schemas.openxmlformats.org/officeDocument/2006/relationships/hyperlink" Target="pw:\\arcadis-uk-pw.bentley.com:Arcadis-UK-07\Documents\Projects\1MC06-C2\Quainton%20South%20Emb\IM\01%20-%20Docs\1MC06-CEK-IM-DAT-CS04_CL20-600250" TargetMode="External"/><Relationship Id="rId4608" Type="http://schemas.openxmlformats.org/officeDocument/2006/relationships/hyperlink" Target="mailto:guillaume.hervoches@setec.com" TargetMode="External"/><Relationship Id="rId4815" Type="http://schemas.openxmlformats.org/officeDocument/2006/relationships/hyperlink" Target="pw://arcadis-uk-pw.bentley.com:Arcadis-UK-07/Documents/D%7b06700545-39e5-477a-9152-f24379374265%7d" TargetMode="External"/><Relationship Id="rId478" Type="http://schemas.openxmlformats.org/officeDocument/2006/relationships/hyperlink" Target="pw:\\arcadis-uk-pw.bentley.com:Arcadis-UK-07\Documents\Projects\1MC06-C2\Chetwode%20Ctg\BR\01%20-%20Docs\1MC06-ASC-BR-FRM-C002-CL10-900002" TargetMode="External"/><Relationship Id="rId685" Type="http://schemas.openxmlformats.org/officeDocument/2006/relationships/hyperlink" Target="pw:\\arcadis-uk-pw.bentley.com:Arcadis-UK-07\Documents\Projects\1MC07-C3\Oxford%20Canal%20North%20Emb\IM\01%20-%20Docs\1MC07-CEK-IM-DAT-CS07_CL23-600090" TargetMode="External"/><Relationship Id="rId892" Type="http://schemas.openxmlformats.org/officeDocument/2006/relationships/hyperlink" Target="mailto:maya.bowles@arcadis.com" TargetMode="External"/><Relationship Id="rId2159" Type="http://schemas.openxmlformats.org/officeDocument/2006/relationships/hyperlink" Target="pw:\\arcadis-uk-pw.bentley.com:Arcadis-UK-07\Documents\Projects\1MC06-C2\Calvert%20Ctg\IM\01%20-%20Docs\1MC06-CEK-IM-DAT-CS06_CL09-600293" TargetMode="External"/><Relationship Id="rId2366" Type="http://schemas.openxmlformats.org/officeDocument/2006/relationships/hyperlink" Target="pw:\\arcadis-uk-pw.bentley.com:Arcadis-UK-07\Documents\Projects\1MC06-C2\Twyford%20Emb\EV\01%20-%20Docs\1MC06-ASC-EV-FRM-CS06_CL09-900007" TargetMode="External"/><Relationship Id="rId2573" Type="http://schemas.openxmlformats.org/officeDocument/2006/relationships/hyperlink" Target="mailto:keshavardhan.reddy@arcadis.com" TargetMode="External"/><Relationship Id="rId2780" Type="http://schemas.openxmlformats.org/officeDocument/2006/relationships/hyperlink" Target="mailto:keerthan.raic@arcadis.com" TargetMode="External"/><Relationship Id="rId3417" Type="http://schemas.openxmlformats.org/officeDocument/2006/relationships/hyperlink" Target="pw:\\arcadis-uk-pw.bentley.com:Arcadis-UK-07\Documents\Projects\1MC06-C2\Calvert%20Infrastructure%20MDG\CV\01%20-%20Docs\1MC06-ASC-CV-FRM-CS06_CL09-000092-ACBOS" TargetMode="External"/><Relationship Id="rId3624" Type="http://schemas.openxmlformats.org/officeDocument/2006/relationships/hyperlink" Target="pw:\\arcadis-uk-pw.bentley.com:Arcadis-UK-07\Documents\Projects\1MC07-C3\Chipping%20Warden%20Green%20Tunnel\IM\01%20-%20Docs\1MC07-CEK-IM-DAT-CS07_CL13-600009" TargetMode="External"/><Relationship Id="rId3831" Type="http://schemas.openxmlformats.org/officeDocument/2006/relationships/hyperlink" Target="pw:\\arcadis-uk-pw.bentley.com:Arcadis-UK-07\Documents\Projects\1MC06-C2\Barton%20to%20Mixbury%20Ctg\BR\01%20-%20Docs\1MC06-ASC-BR-FRM-CS06_CL21-900007" TargetMode="External"/><Relationship Id="rId338" Type="http://schemas.openxmlformats.org/officeDocument/2006/relationships/hyperlink" Target="mailto:Conor.Egan@wsp.com" TargetMode="External"/><Relationship Id="rId545" Type="http://schemas.openxmlformats.org/officeDocument/2006/relationships/hyperlink" Target="mailto:HRFO@COWI.COM" TargetMode="External"/><Relationship Id="rId752" Type="http://schemas.openxmlformats.org/officeDocument/2006/relationships/hyperlink" Target="mailto:sithrubi.t@arcadis.com" TargetMode="External"/><Relationship Id="rId1175" Type="http://schemas.openxmlformats.org/officeDocument/2006/relationships/hyperlink" Target="mailto:PraveenReddy.Yaruva@arcadis.com" TargetMode="External"/><Relationship Id="rId1382" Type="http://schemas.openxmlformats.org/officeDocument/2006/relationships/hyperlink" Target="https://connect-projectwisewac.bentley.com/pwlink?datasource=Bentley.PW--arcadis-uk-pw.bentley.com~3AArcadis-UK-07&amp;objectId=10d051b2-59b4-4695-8659-f9e36cad84b1&amp;objectType=doc&amp;workAreaId=7672f74c-6d6c-4972-9396-16dce2e4867c&amp;projectId=e3f7388f-5b16-4382-a7b1-67b8398b51fa&amp;app=pwe" TargetMode="External"/><Relationship Id="rId2019" Type="http://schemas.openxmlformats.org/officeDocument/2006/relationships/hyperlink" Target="mailto:youssef.miri@setec.com" TargetMode="External"/><Relationship Id="rId2226" Type="http://schemas.openxmlformats.org/officeDocument/2006/relationships/hyperlink" Target="pw:\\arcadis-uk-pw.bentley.com:Arcadis-UK-07\Documents\Projects\1MC06-C2\Westbury%20Emb\IM\01%20-%20Docs\1MC06-CEK-IM-DAT-CS06_CL22-600143" TargetMode="External"/><Relationship Id="rId2433" Type="http://schemas.openxmlformats.org/officeDocument/2006/relationships/hyperlink" Target="pw:\\arcadis-uk-pw.bentley.com:Arcadis-UK-07\Documents\Projects\1MC06-C2\Calvert%20Ctg\UT\01%20-%20Docs\1MC06-ASC-UT-FRM-CS06_CL09-000027-ACBOS" TargetMode="External"/><Relationship Id="rId2640" Type="http://schemas.openxmlformats.org/officeDocument/2006/relationships/hyperlink" Target="pw:\\arcadis-uk-pw.bentley.com:Arcadis-UK-07\Documents\Projects\1MC06-C2\Barton%20to%20Mixbury%20Ctg\IM\01%20-%20Docs\1MC06-CEK-IM-DAT-CS06_CL21-600025" TargetMode="External"/><Relationship Id="rId405" Type="http://schemas.openxmlformats.org/officeDocument/2006/relationships/hyperlink" Target="pw://arcadis-uk-pw.bentley.com:Arcadis-UK-07/Documents/D%7b5a9614a3-c5d2-4a38-8c8e-f0d70a3a5684%7d" TargetMode="External"/><Relationship Id="rId612" Type="http://schemas.openxmlformats.org/officeDocument/2006/relationships/hyperlink" Target="mailto:trno@cowi.com" TargetMode="External"/><Relationship Id="rId1035" Type="http://schemas.openxmlformats.org/officeDocument/2006/relationships/hyperlink" Target="pw:\\arcadis-uk-pw.bentley.com:Arcadis-UK-07\Documents\Projects\1MC06-C2\Chetwode%20Ctg\HW\01%20-%20Docs\1MC06-ASC-HW-FRM-CS06_CL10-000019-ACBOS" TargetMode="External"/><Relationship Id="rId1242" Type="http://schemas.openxmlformats.org/officeDocument/2006/relationships/hyperlink" Target="pw:\\arcadis-uk-pw.bentley.com:Arcadis-UK-07\Documents\Projects\1MC07-C3\Boddington%20Ctg\CV\01%20-%20Docs\1MC07-ASC-CV-FRM-CS07_CL14-000078-ACBOS" TargetMode="External"/><Relationship Id="rId2500" Type="http://schemas.openxmlformats.org/officeDocument/2006/relationships/hyperlink" Target="pw:\\arcadis-uk-pw.bentley.com:Arcadis-UK-07\Documents\Projects\1MC06-C2\Stoke%20Mandeville%20South%20Emb\IM\01%20-%20Docs\1MC06-CEK-IM-DAT-CS03_CL17-600127" TargetMode="External"/><Relationship Id="rId4398" Type="http://schemas.openxmlformats.org/officeDocument/2006/relationships/hyperlink" Target="pw://arcadis-uk-pw.bentley.com:Arcadis-UK-07/Documents/D%7b922b063a-f01e-49e9-a0ec-d7d3831ed94a%7d" TargetMode="External"/><Relationship Id="rId1102" Type="http://schemas.openxmlformats.org/officeDocument/2006/relationships/hyperlink" Target="pw:\\arcadis-uk-pw.bentley.com:Arcadis-UK-07\Documents\Projects\1MC07-C3\Ladbroke%20Grove%20Emb\DR\01%20-%20Docs\1MC07-CEK-DR-FRM-CS07_CL23-000009" TargetMode="External"/><Relationship Id="rId4258" Type="http://schemas.openxmlformats.org/officeDocument/2006/relationships/hyperlink" Target="mailto:ebrahim.jeewa@arcadis.com" TargetMode="External"/><Relationship Id="rId4465" Type="http://schemas.openxmlformats.org/officeDocument/2006/relationships/hyperlink" Target="pw:\\arcadis-uk-pw.bentley.com:Arcadis-UK-07\Documents\Projects\1MC07-C3\Boddington%20Ctg\IM\01%20-%20Docs\1MC07-CEK-IM-DAT-CS07_CL14-600218" TargetMode="External"/><Relationship Id="rId5309" Type="http://schemas.openxmlformats.org/officeDocument/2006/relationships/hyperlink" Target="mailto:mate.markus@setec.com" TargetMode="External"/><Relationship Id="rId3067" Type="http://schemas.openxmlformats.org/officeDocument/2006/relationships/hyperlink" Target="mailto:JRMY@COWI.COM" TargetMode="External"/><Relationship Id="rId3274" Type="http://schemas.openxmlformats.org/officeDocument/2006/relationships/hyperlink" Target="pw://arcadis-uk-pw.bentley.com:Arcadis-UK-07/Documents/D%7b3ad7b74b-873d-4d19-a2f5-311e7db897b9%7d" TargetMode="External"/><Relationship Id="rId4118" Type="http://schemas.openxmlformats.org/officeDocument/2006/relationships/hyperlink" Target="mailto:maya.bowles@arcadis.com" TargetMode="External"/><Relationship Id="rId4672" Type="http://schemas.openxmlformats.org/officeDocument/2006/relationships/hyperlink" Target="pw:\\arcadis-uk-pw.bentley.com:Arcadis-UK-07\Documents\Projects\1MC06-C2\Turweston%20Ctg\IM\01%20-%20Docs\1MC06-CEK-IM-DAT-CS06_CL22-600226" TargetMode="External"/><Relationship Id="rId195" Type="http://schemas.openxmlformats.org/officeDocument/2006/relationships/hyperlink" Target="pw://arcadis-uk-pw.bentley.com:Arcadis-UK-07/Documents/D%7b53052d78-f0ed-4afc-b4df-40a41b15c103%7d" TargetMode="External"/><Relationship Id="rId1919" Type="http://schemas.openxmlformats.org/officeDocument/2006/relationships/hyperlink" Target="mailto:shashank.bs@arcadis.com" TargetMode="External"/><Relationship Id="rId3481" Type="http://schemas.openxmlformats.org/officeDocument/2006/relationships/hyperlink" Target="pw:\\arcadis-uk-pw.bentley.com:Arcadis-UK-07\Documents\Projects\1MC06-C2\Quainton%20Ctg\IM\01%20-%20Docs\1MC06-CEK-IM-DAT-CS05-600098" TargetMode="External"/><Relationship Id="rId4325" Type="http://schemas.openxmlformats.org/officeDocument/2006/relationships/hyperlink" Target="pw:\\arcadis-uk-pw.bentley.com:Arcadis-UK-07\Documents\Projects\1MC06-C2\Barton%20Hartshorn%20Emb\IM\01%20-%20Docs\1MC06-CEK-IM-DAT-CS06_CL21-600109" TargetMode="External"/><Relationship Id="rId4532" Type="http://schemas.openxmlformats.org/officeDocument/2006/relationships/hyperlink" Target="mailto:Yogesh.S@arcadis.com" TargetMode="External"/><Relationship Id="rId2083" Type="http://schemas.openxmlformats.org/officeDocument/2006/relationships/hyperlink" Target="pw:\\arcadis-uk-pw.bentley.com:Arcadis-UK-07\Documents\Projects\1MC06-C2\Waddesdon%20South%20Ctg\UT\01%20-%20Docs\1MC06-ASC-UT-FRM-CS04_CL20-000035-ACBOS" TargetMode="External"/><Relationship Id="rId2290" Type="http://schemas.openxmlformats.org/officeDocument/2006/relationships/hyperlink" Target="pw://arcadis-uk-pw.bentley.com:Arcadis-UK-07/Documents/D%7bbf2c02a5-e7ac-4e1b-b8ba-f30733a479d2%7d" TargetMode="External"/><Relationship Id="rId3134" Type="http://schemas.openxmlformats.org/officeDocument/2006/relationships/hyperlink" Target="mailto:philip.clarke@arcadis.com" TargetMode="External"/><Relationship Id="rId3341" Type="http://schemas.openxmlformats.org/officeDocument/2006/relationships/hyperlink" Target="pw:\\arcadis-uk-pw.bentley.com:Arcadis-UK-07\Documents\Projects\1MC06-C2\Calvert%20Ctg\CV\01%20-%20Docs\1MC06-ASC-CV-FRM-CS06_CL09-000058-ACBOS" TargetMode="External"/><Relationship Id="rId262" Type="http://schemas.openxmlformats.org/officeDocument/2006/relationships/hyperlink" Target="pw:\\arcadis-uk-pw.bentley.com:Arcadis-UK-07\Documents\Projects\1MC06-C2\Oxford%20Road%20Emb\DR\01%20-%20Docs\1MC06-ASC-DR-FRM-CS04_CL18-000002-ACBOS" TargetMode="External"/><Relationship Id="rId2150" Type="http://schemas.openxmlformats.org/officeDocument/2006/relationships/hyperlink" Target="pw:\\arcadis-uk-pw.bentley.com:Arcadis-UK-07\Documents\Projects\1MC06-C2\Twyford%20Emb\IM\01%20-%20Docs\1MC06-CEK-IM-DAT-CS06_CL09-600306" TargetMode="External"/><Relationship Id="rId3201" Type="http://schemas.openxmlformats.org/officeDocument/2006/relationships/hyperlink" Target="mailto:philip.clarke@arcadis.com" TargetMode="External"/><Relationship Id="rId5099" Type="http://schemas.openxmlformats.org/officeDocument/2006/relationships/hyperlink" Target="mailto:ebrahim.jeewa@arcadis.com" TargetMode="External"/><Relationship Id="rId122" Type="http://schemas.openxmlformats.org/officeDocument/2006/relationships/hyperlink" Target="pw:\\arcadis-uk-pw.bentley.com:Arcadis-UK-07\Documents\Projects\1MC07-C3\Oxford%20Canal%20South%20Emb\CV\01%20-%20Docs\1MC07-ASC-CV-FRM-CS07_CL23-000062-ACBOS" TargetMode="External"/><Relationship Id="rId2010" Type="http://schemas.openxmlformats.org/officeDocument/2006/relationships/hyperlink" Target="pw:\\arcadis-uk-pw.bentley.com:Arcadis-UK-07\Documents\Projects\1MC07-C3\Greatworth%20North%20Ctg\IM\01%20-%20Docs\1MC07-CEK-IM-DAT-CS07_CL12-600279" TargetMode="External"/><Relationship Id="rId5166" Type="http://schemas.openxmlformats.org/officeDocument/2006/relationships/hyperlink" Target="mailto:sergio.deoliveira@setec.com" TargetMode="External"/><Relationship Id="rId1569" Type="http://schemas.openxmlformats.org/officeDocument/2006/relationships/hyperlink" Target="pw://arcadis-uk-pw.bentley.com:Arcadis-UK-07/Documents/D%7bd80a91fe-8f85-41d3-935a-2b4f211ec509%7d" TargetMode="External"/><Relationship Id="rId2967" Type="http://schemas.openxmlformats.org/officeDocument/2006/relationships/hyperlink" Target="pw://arcadis-uk-pw.bentley.com:Arcadis-UK-07/Documents/D%7b43e81408-7487-42d6-a13b-1d5a90920eec%7d" TargetMode="External"/><Relationship Id="rId4182" Type="http://schemas.openxmlformats.org/officeDocument/2006/relationships/hyperlink" Target="pw:\\arcadis-uk-pw.bentley.com:Arcadis-UK-07\Documents\Projects\1MC07-C3\Greatworth%20South%20Ctg\IM\01%20-%20Docs\1MC07-CEK-IM-DAT-CS07_CL12-600260" TargetMode="External"/><Relationship Id="rId5026" Type="http://schemas.openxmlformats.org/officeDocument/2006/relationships/hyperlink" Target="pw:\\arcadis-uk-pw.bentley.com:Arcadis-UK-07\Documents\Projects\1MC06-C2\Doddershall%20Emb\IM\01%20-%20Docs\1MC06-CEK-IM-DAT-CS05-600081" TargetMode="External"/><Relationship Id="rId5233" Type="http://schemas.openxmlformats.org/officeDocument/2006/relationships/hyperlink" Target="pw:\\arcadis-uk-pw.bentley.com:Arcadis-UK-07\Documents\Projects\1MC06-C2\Barton%20to%20Mixbury%20Ctg\IM\01%20-%20Docs\1MC06-CEK-IM-DAT-CS06_CL21-600121" TargetMode="External"/><Relationship Id="rId939" Type="http://schemas.openxmlformats.org/officeDocument/2006/relationships/hyperlink" Target="mailto:ArunKumar.S@arcadis.com" TargetMode="External"/><Relationship Id="rId1776" Type="http://schemas.openxmlformats.org/officeDocument/2006/relationships/hyperlink" Target="pw://arcadis-uk-pw.bentley.com:Arcadis-UK-07/Documents/Projects/1MC07-C3/Ladbroke&amp;space;Grove&amp;space;Ctg/CV/01&amp;space;-&amp;space;Docs/1MC07-ASC-CV-FRM-CS07_CL23-000013-ACBOS" TargetMode="External"/><Relationship Id="rId1983" Type="http://schemas.openxmlformats.org/officeDocument/2006/relationships/hyperlink" Target="pw:\\arcadis-uk-pw.bentley.com:Arcadis-UK-07\Documents\Projects\1MC07-C3\Helmdon%20Emb\IM\01%20-%20Docs\1MC07-CEK-IM-DAT-CS07_CL12-600116" TargetMode="External"/><Relationship Id="rId2827" Type="http://schemas.openxmlformats.org/officeDocument/2006/relationships/hyperlink" Target="pw:\\arcadis-uk-pw.bentley.com:Arcadis-UK-07\Documents\Projects\1MC06-C2\Small%20Dean%20South%20Emb\DR\01%20-%20Docs\1MC06-ASC-DR-FRM-CS03_CL05-000019-ACBOS" TargetMode="External"/><Relationship Id="rId4042" Type="http://schemas.openxmlformats.org/officeDocument/2006/relationships/hyperlink" Target="pw:\\arcadis-uk-pw.bentley.com:Arcadis-UK-07\Documents\Projects\1MC06-C2\Barton%20Hartshorn%20Emb\EV\01%20-%20Docs\1MC06-ASC-EV-FRM-CS06_CL21-900024" TargetMode="External"/><Relationship Id="rId68" Type="http://schemas.openxmlformats.org/officeDocument/2006/relationships/hyperlink" Target="pw:\\arcadis-uk-pw.bentley.com:Arcadis-UK-07\Documents\Projects\1MC06-C2\Small%20Dean%20South%20Emb\CV\01%20-%20Docs\1MC06-ASC-CV-FRM-CS03_CL05-000056-ACBOS" TargetMode="External"/><Relationship Id="rId1429" Type="http://schemas.openxmlformats.org/officeDocument/2006/relationships/hyperlink" Target="pw://arcadis-uk-pw.bentley.com:Arcadis-UK-07/Documents/D%7b1a1b49c7-554a-4c67-abde-d38ae2c8cfe4%7d" TargetMode="External"/><Relationship Id="rId1636" Type="http://schemas.openxmlformats.org/officeDocument/2006/relationships/hyperlink" Target="pw:\\arcadis-uk-pw.bentley.com:Arcadis-UK-07\Documents\Projects\1MC06-C2\Twyford%20Vdt\IM\01%20-%20Docs\1MC06-CEK-IM-DAT-CS06_CL10-600141" TargetMode="External"/><Relationship Id="rId1843" Type="http://schemas.openxmlformats.org/officeDocument/2006/relationships/hyperlink" Target="mailto:apoorva.patil@arcadis.com" TargetMode="External"/><Relationship Id="rId4999" Type="http://schemas.openxmlformats.org/officeDocument/2006/relationships/hyperlink" Target="pw:\\arcadis-uk-pw.bentley.com:Arcadis-UK-07\Documents\Projects\1MC07-C3\Aston%20le%20Walls%20Emb\CV\01%20-%20Docs\1MC07-ASC-CV-FRM-CS07_CL14-000079-ACBOS" TargetMode="External"/><Relationship Id="rId5300" Type="http://schemas.openxmlformats.org/officeDocument/2006/relationships/hyperlink" Target="pw:\\arcadis-uk-pw.bentley.com:Arcadis-UK-07\Documents\Projects\1MC06-C2\Barton%20to%20Mixbury%20Ctg\CV\01%20-%20Docs\1MC06-ASC-CV-FRM-CS06_CL21-000032-ACBOS" TargetMode="External"/><Relationship Id="rId1703" Type="http://schemas.openxmlformats.org/officeDocument/2006/relationships/hyperlink" Target="pw://arcadis-uk-pw.bentley.com:Arcadis-UK-07/Documents/D%7b720529ac-a530-49ca-aab5-7883c3651185%7d" TargetMode="External"/><Relationship Id="rId1910" Type="http://schemas.openxmlformats.org/officeDocument/2006/relationships/hyperlink" Target="pw://arcadis-uk-pw.bentley.com:Arcadis-UK-07/Documents/D%7b56c10455-efe9-4208-8708-14d57a369180%7d" TargetMode="External"/><Relationship Id="rId4859" Type="http://schemas.openxmlformats.org/officeDocument/2006/relationships/hyperlink" Target="mailto:mallikarjun.shabad@arcadis.com" TargetMode="External"/><Relationship Id="rId3668" Type="http://schemas.openxmlformats.org/officeDocument/2006/relationships/hyperlink" Target="pw:\\arcadis-uk-pw.bentley.com:Arcadis-UK-07\Documents\Projects\1MC07-C3\Brackley%20South%20Ctg\CV\01%20-%20Docs\1MC07-ASC-CV-FRM-CS07_CL12-000030-ACBOS" TargetMode="External"/><Relationship Id="rId3875" Type="http://schemas.openxmlformats.org/officeDocument/2006/relationships/hyperlink" Target="pw://arcadis-uk-pw.bentley.com:Arcadis-UK-07/Documents/Projects/1MC06-C2/Stoke&amp;space;Mandeville&amp;space;South&amp;space;Emb/IM/01&amp;space;-&amp;space;Docs/1MC06-CEK-IM-DAT-CS03_CL17-600050" TargetMode="External"/><Relationship Id="rId4719" Type="http://schemas.openxmlformats.org/officeDocument/2006/relationships/hyperlink" Target="pw:\\arcadis-uk-pw.bentley.com:Arcadis-UK-07\Documents\Projects\1MC06-C2\Quainton%20Ctg\IM\01%20-%20Docs\1MC06-CEK-IM-DAT-CS05-600251" TargetMode="External"/><Relationship Id="rId4926" Type="http://schemas.openxmlformats.org/officeDocument/2006/relationships/hyperlink" Target="pw:\\arcadis-uk-pw.bentley.com:Arcadis-UK-07\Documents\Projects\1MC07-C3\Chipping%20Warden%20Green%20Tunnel\IM\01%20-%20Docs\1MC07-CEK-IM-DAT-CS07_CL13-600043" TargetMode="External"/><Relationship Id="rId589" Type="http://schemas.openxmlformats.org/officeDocument/2006/relationships/hyperlink" Target="pw:\\arcadis-uk-pw.bentley.com:Arcadis-UK-07\Documents\Projects\1MC07-C3\Greatworth%20South%20Ctg\IM\01%20-%20Docs\1MC07-CEK-IM-DAT-CS07_CL12-600200" TargetMode="External"/><Relationship Id="rId796" Type="http://schemas.openxmlformats.org/officeDocument/2006/relationships/hyperlink" Target="mailto:Amrutha.CharuvilVivekananda@arcadis.com" TargetMode="External"/><Relationship Id="rId2477" Type="http://schemas.openxmlformats.org/officeDocument/2006/relationships/hyperlink" Target="pw:\\arcadis-uk-pw.bentley.com:Arcadis-UK-07\Documents\Projects\1MC06-C2\Mixbury%20Emb\BR\01%20-%20Docs\1MC06-ASC-BR-FRM-CS06_CL22-900004" TargetMode="External"/><Relationship Id="rId2684" Type="http://schemas.openxmlformats.org/officeDocument/2006/relationships/hyperlink" Target="pw:\\arcadis-uk-pw.bentley.com:Arcadis-UK-07\Documents\Projects\1MC07-C3\Turweston%20Emb\BR\01%20-%20Docs\1MC07-ASC-BR-FRM-CS07_CL12-900002" TargetMode="External"/><Relationship Id="rId3528" Type="http://schemas.openxmlformats.org/officeDocument/2006/relationships/hyperlink" Target="mailto:shreyas.alagundi@arcadis.com" TargetMode="External"/><Relationship Id="rId3735" Type="http://schemas.openxmlformats.org/officeDocument/2006/relationships/hyperlink" Target="pw:\\arcadis-uk-pw.bentley.com:Arcadis-UK-07\Documents\Projects\1MC07-C3\Brackley%20South%20Ctg\IM\01%20-%20Docs\1MC07-CEK-IM-DAT-CS07_CL12-600254" TargetMode="External"/><Relationship Id="rId5090" Type="http://schemas.openxmlformats.org/officeDocument/2006/relationships/hyperlink" Target="pw://arcadis-uk-pw.bentley.com:Arcadis-UK-07/Documents/D%7b24f1b0ef-9be7-49c8-94e4-073cfae9c04e%7d" TargetMode="External"/><Relationship Id="rId449" Type="http://schemas.openxmlformats.org/officeDocument/2006/relationships/hyperlink" Target="pw:\\arcadis-uk-pw.bentley.com:Arcadis-UK-07\Documents\Projects\1MC07-C3\Greatworth%20South%20Ctg\DR\01%20-%20Docs\1MC07-CEK-DR-FRM-CS07_CL12-000020" TargetMode="External"/><Relationship Id="rId656" Type="http://schemas.openxmlformats.org/officeDocument/2006/relationships/hyperlink" Target="pw:\\arcadis-uk-pw.bentley.com:Arcadis-UK-07\Documents\Projects\1MC07-C3\Oxford%20Canal%20North%20Emb\EV\01%20-%20Docs\1MC07-ASC-EV-REP-CS07_CL23-000017" TargetMode="External"/><Relationship Id="rId863" Type="http://schemas.openxmlformats.org/officeDocument/2006/relationships/hyperlink" Target="mailto:AIGU@cowi.com" TargetMode="External"/><Relationship Id="rId1079" Type="http://schemas.openxmlformats.org/officeDocument/2006/relationships/hyperlink" Target="pw://arcadis-uk-pw.bentley.com:Arcadis-UK-07/Documents/D%7bca6ac344-369d-4605-b61e-9b74fcc197f6%7d" TargetMode="External"/><Relationship Id="rId1286" Type="http://schemas.openxmlformats.org/officeDocument/2006/relationships/hyperlink" Target="pw://arcadis-uk-pw.bentley.com:Arcadis-UK-07/Documents/D%7bee8e908e-07d2-4d79-84e7-abac14fc76f5%7d" TargetMode="External"/><Relationship Id="rId1493" Type="http://schemas.openxmlformats.org/officeDocument/2006/relationships/hyperlink" Target="mailto:Joel.Martin@arcadis.com" TargetMode="External"/><Relationship Id="rId2337" Type="http://schemas.openxmlformats.org/officeDocument/2006/relationships/hyperlink" Target="pw:\\arcadis-uk-pw.bentley.com:Arcadis-UK-07\Documents\Projects\1MC07-C3\Ladbroke%20Ctg\HW\01%20-%20Docs\1MC07-ASC-HW-FRM-CS07_CL24-000031-ACBOS" TargetMode="External"/><Relationship Id="rId2544" Type="http://schemas.openxmlformats.org/officeDocument/2006/relationships/hyperlink" Target="pw:\\arcadis-uk-pw.bentley.com:Arcadis-UK-07\Documents\Projects\1MC07-C3\Greatworth%20South%20Ctg\DR\01%20-%20Docs\1MC07-ASC-DR-FRM-CS07_CL12-000022-ACBOS" TargetMode="External"/><Relationship Id="rId2891" Type="http://schemas.openxmlformats.org/officeDocument/2006/relationships/hyperlink" Target="mailto:eloise.mainstone@arcadis.com" TargetMode="External"/><Relationship Id="rId3942" Type="http://schemas.openxmlformats.org/officeDocument/2006/relationships/hyperlink" Target="pw:\\arcadis-uk-pw.bentley.com:Arcadis-UK-07\Documents\Projects\1MC06-C2\Godington%20West%20Emb\CV\01%20-%20Docs\1MC06-ASC-CV-FRM-CS06_CL10-000034-ACBOS" TargetMode="External"/><Relationship Id="rId309" Type="http://schemas.openxmlformats.org/officeDocument/2006/relationships/hyperlink" Target="mailto:jeet.mehta@arcadis.com" TargetMode="External"/><Relationship Id="rId516" Type="http://schemas.openxmlformats.org/officeDocument/2006/relationships/hyperlink" Target="mailto:ted.cook@arcadis.com" TargetMode="External"/><Relationship Id="rId1146" Type="http://schemas.openxmlformats.org/officeDocument/2006/relationships/hyperlink" Target="pw:\\arcadis-uk-pw.bentley.com:Arcadis-UK-07\Documents\Projects\1MC06-C2\Aylesbury%20South%20Ctg\CV\01%20-%20Docs\1MC06-ASC-CV-FRM-CS04_CL18-000045-ACBOS" TargetMode="External"/><Relationship Id="rId2751" Type="http://schemas.openxmlformats.org/officeDocument/2006/relationships/hyperlink" Target="pw:\\arcadis-uk-pw.bentley.com:Arcadis-UK-07\Documents\Projects\1MC06-C2\Grendon%20Underwood%20Emb\IM\01%20-%20Docs\1MC06-CEK-IM-DAT-CS05-600275" TargetMode="External"/><Relationship Id="rId3802" Type="http://schemas.openxmlformats.org/officeDocument/2006/relationships/hyperlink" Target="mailto:zakaria.khabouze@setec.com" TargetMode="External"/><Relationship Id="rId723" Type="http://schemas.openxmlformats.org/officeDocument/2006/relationships/hyperlink" Target="pw:\\arcadis-uk-pw.bentley.com:Arcadis-UK-07\Documents\Projects\1MC06-C2\Small%20Dean%20South%20Emb\IM\01%20-%20Docs\1MC06-CEK-IM-DAT-CS03_CL05-600098" TargetMode="External"/><Relationship Id="rId930" Type="http://schemas.openxmlformats.org/officeDocument/2006/relationships/hyperlink" Target="pw:\\arcadis-uk-pw.bentley.com:Arcadis-UK-07\Documents\Projects\1MC07-C3\Boddington%20Ctg\CV\01%20-%20Docs\1MC07-ASC-CV-FRM-CS07_CL14-000094-ACBOS" TargetMode="External"/><Relationship Id="rId1006" Type="http://schemas.openxmlformats.org/officeDocument/2006/relationships/hyperlink" Target="mailto:aype@cowi.com" TargetMode="External"/><Relationship Id="rId1353" Type="http://schemas.openxmlformats.org/officeDocument/2006/relationships/hyperlink" Target="pw:\\arcadis-uk-pw.bentley.com:Arcadis-UK-07\Documents\Projects\1MC06-C2\Bicester%20Road%20Emb\CV\01%20-%20Docs\1MC06-ASC-CV-FRM-CS04_CL20-000078-ACBOS" TargetMode="External"/><Relationship Id="rId1560" Type="http://schemas.openxmlformats.org/officeDocument/2006/relationships/hyperlink" Target="pw://arcadis-uk-pw.bentley.com:Arcadis-UK-07/Documents/D%7b46cc8512-6ca5-4039-9f26-54c66d4646e4%7d" TargetMode="External"/><Relationship Id="rId2404" Type="http://schemas.openxmlformats.org/officeDocument/2006/relationships/hyperlink" Target="https://connect-projectwisewac.bentley.com/pwlink?datasource=Bentley.PW--arcadis-uk-pw.bentley.com~3AArcadis-UK-07&amp;objectId=d2b27ab7-e171-4199-8397-28febcdfee9c&amp;objectType=doc&amp;workAreaId=6ab164b0-c2bd-447a-a601-fda32e138674&amp;projectId=f22a64a1-1359-489b-80fe-82820c4196bb&amp;app=pwe" TargetMode="External"/><Relationship Id="rId2611" Type="http://schemas.openxmlformats.org/officeDocument/2006/relationships/hyperlink" Target="pw:\\arcadis-uk-pw.bentley.com:Arcadis-UK-07\Documents\Projects\1MC07-C3\Chipping%20Warden%20Green%20Tunnel\DR\01%20-%20Docs\1MC07-ASC-DR-FRM-CS07_CL13-000008-ACBOS" TargetMode="External"/><Relationship Id="rId1213" Type="http://schemas.openxmlformats.org/officeDocument/2006/relationships/hyperlink" Target="pw:\\arcadis-uk-pw.bentley.com:Arcadis-UK-07\Documents\Projects\1MC06-C2\Chetwode%20Ctg\IM\01%20-%20Docs\1MC06-CEK-IM-DAT-CS06_CL10-600017" TargetMode="External"/><Relationship Id="rId1420" Type="http://schemas.openxmlformats.org/officeDocument/2006/relationships/hyperlink" Target="https://connect-projectwisewac.bentley.com/pwlink?datasource=Bentley.PW--arcadis-uk-pw.bentley.com~3AArcadis-UK-07&amp;objectId=b4fdb689-e6a4-4e17-a994-e5bdf01d22f1&amp;objectType=doc&amp;workAreaId=7672f74c-6d6c-4972-9396-16dce2e4867c&amp;projectId=e3f7388f-5b16-4382-a7b1-67b8398b51fa&amp;app=pwe" TargetMode="External"/><Relationship Id="rId4369" Type="http://schemas.openxmlformats.org/officeDocument/2006/relationships/hyperlink" Target="pw://arcadis-uk-pw.bentley.com:Arcadis-UK-07/Documents/D%7bad611702-d057-4f05-8eac-c92d7e964044%7d" TargetMode="External"/><Relationship Id="rId4576" Type="http://schemas.openxmlformats.org/officeDocument/2006/relationships/hyperlink" Target="pw://arcadis-uk-pw.bentley.com:Arcadis-UK-07/Documents/D%7b6b56fda4-443f-43a7-89b5-dbf012f091eb%7d" TargetMode="External"/><Relationship Id="rId4783" Type="http://schemas.openxmlformats.org/officeDocument/2006/relationships/hyperlink" Target="pw:\\arcadis-uk-pw.bentley.com:Arcadis-UK-07\Documents\Projects\1MC06-C2\Quainton%20Ctg\EV\01%20-%20Docs\1MC06-CEK-EV-FRM-CS05-600029" TargetMode="External"/><Relationship Id="rId4990" Type="http://schemas.openxmlformats.org/officeDocument/2006/relationships/hyperlink" Target="https://pwelink.bentley.com/link?ds=arcadis-uk-pw.bentley.com~3AArcadis-UK-07&amp;doc=fe2372bdb993463cb6bdfc75ea1bbcbc&amp;wa=7672f74c6d6c4972939616dce2e4867c&amp;p=e3f7388f5b164382a7b167b8398b51fa&amp;app=pwe" TargetMode="External"/><Relationship Id="rId3178" Type="http://schemas.openxmlformats.org/officeDocument/2006/relationships/hyperlink" Target="mailto:shreyas.alagundi@arcadis.com" TargetMode="External"/><Relationship Id="rId3385" Type="http://schemas.openxmlformats.org/officeDocument/2006/relationships/hyperlink" Target="mailto:andreea.tilici@arcadis.com" TargetMode="External"/><Relationship Id="rId3592" Type="http://schemas.openxmlformats.org/officeDocument/2006/relationships/hyperlink" Target="mailto:Conor.Egan@wsp.com" TargetMode="External"/><Relationship Id="rId4229" Type="http://schemas.openxmlformats.org/officeDocument/2006/relationships/hyperlink" Target="pw:\\arcadis-uk-pw.bentley.com:Arcadis-UK-07\Documents\Projects\1MC07-C3\Edgcote%20Ctg\IM\01%20-%20Docs\1MC07-CEK-IM-DAT-CS07_CL26-600168" TargetMode="External"/><Relationship Id="rId4436" Type="http://schemas.openxmlformats.org/officeDocument/2006/relationships/hyperlink" Target="mailto:Isaac.wong@arcadis.com" TargetMode="External"/><Relationship Id="rId4643" Type="http://schemas.openxmlformats.org/officeDocument/2006/relationships/hyperlink" Target="pw://arcadis-uk-pw.bentley.com:Arcadis-UK-07/Documents/D%7bfdce4fcf-4358-4edf-871e-3999959e826f%7d" TargetMode="External"/><Relationship Id="rId4850" Type="http://schemas.openxmlformats.org/officeDocument/2006/relationships/hyperlink" Target="pw:\\arcadis-uk-pw.bentley.com:Arcadis-UK-07\Documents\Projects\1MC06-C2\Calvert%20Ctg\HW\01%20-%20Docs\1MC06-ASC-HW-FRM-CS06_CL09-000027-ACBOS" TargetMode="External"/><Relationship Id="rId2194" Type="http://schemas.openxmlformats.org/officeDocument/2006/relationships/hyperlink" Target="pw:\\arcadis-uk-pw.bentley.com:Arcadis-UK-07\Documents\Projects\1MC06-C2\Calvert%20Infrastructure%20MDG\CV\01%20-%20Docs\1MC06-ASC-CV-FRM-CS06_CL09-000099-ACBOS" TargetMode="External"/><Relationship Id="rId3038" Type="http://schemas.openxmlformats.org/officeDocument/2006/relationships/hyperlink" Target="pw:\\arcadis-uk-pw.bentley.com:Arcadis-UK-07\Documents\Projects\1MC07-C3\Brackley%20South%20Ctg\HW\01%20-%20Docs\1MC07-ASC-HW-FRM-CS07_CL12-000018-ACBOS" TargetMode="External"/><Relationship Id="rId3245" Type="http://schemas.openxmlformats.org/officeDocument/2006/relationships/hyperlink" Target="mailto:sithrubi.t@arcadis.com" TargetMode="External"/><Relationship Id="rId3452" Type="http://schemas.openxmlformats.org/officeDocument/2006/relationships/hyperlink" Target="mailto:nischitha.m@arcadis.com" TargetMode="External"/><Relationship Id="rId4503" Type="http://schemas.openxmlformats.org/officeDocument/2006/relationships/hyperlink" Target="pw:\\arcadis-uk-pw.bentley.com:Arcadis-UK-07\Documents\Projects\1MC06-C2\Calvert%20Ctg\IM\01%20-%20Docs\1MC06-CEK-IM-DAT-CS06_CL09-600324" TargetMode="External"/><Relationship Id="rId4710" Type="http://schemas.openxmlformats.org/officeDocument/2006/relationships/hyperlink" Target="pw:\\arcadis-uk-pw.bentley.com:Arcadis-UK-07\Documents\Projects\1MC06-C2\Quainton%20Ctg\EV\01%20-%20Docs\1MC06-CEK-EV-FRM-CS05-600015" TargetMode="External"/><Relationship Id="rId166" Type="http://schemas.openxmlformats.org/officeDocument/2006/relationships/hyperlink" Target="pw://arcadis-uk-pw.bentley.com:Arcadis-UK-07/Documents/D%7be713e1e4-5e39-497f-b1be-e55180bfbccf%7d" TargetMode="External"/><Relationship Id="rId373" Type="http://schemas.openxmlformats.org/officeDocument/2006/relationships/hyperlink" Target="pw://arcadis-uk-pw.bentley.com:Arcadis-UK-07/Documents/D%7ba217b060-b82f-4441-8699-fa8618f6952d%7d" TargetMode="External"/><Relationship Id="rId580" Type="http://schemas.openxmlformats.org/officeDocument/2006/relationships/hyperlink" Target="pw:\\arcadis-uk-pw.bentley.com:Arcadis-UK-07\Documents\Projects\1MC07-C3\Greatworth%20South%20Ctg\EV\01%20-%20Docs\1MC07-ASC-EV-FRM-CS07_CL12-900009" TargetMode="External"/><Relationship Id="rId2054" Type="http://schemas.openxmlformats.org/officeDocument/2006/relationships/hyperlink" Target="pw://arcadis-uk-pw.bentley.com:Arcadis-UK-07/Documents/D%7bf66567b0-f9fc-42ff-b8d9-a736cd2df484%7d" TargetMode="External"/><Relationship Id="rId2261" Type="http://schemas.openxmlformats.org/officeDocument/2006/relationships/hyperlink" Target="pw:\\arcadis-uk-pw.bentley.com:Arcadis-UK-07\Documents\Projects\1MC06-C2\Doddershall%20Emb\IM\01%20-%20Docs\1MC06-CEK-IM-DAT-CS05-600202" TargetMode="External"/><Relationship Id="rId3105" Type="http://schemas.openxmlformats.org/officeDocument/2006/relationships/hyperlink" Target="pw:\\arcadis-uk-pw.bentley.com:Arcadis-UK-07\Documents\Projects\1MC06-C2\Aylesbury%20South%20Ctg\IM\01%20-%20Docs\1MC06-CEK-IM-DAT-CS04_CL18-600161" TargetMode="External"/><Relationship Id="rId3312" Type="http://schemas.openxmlformats.org/officeDocument/2006/relationships/hyperlink" Target="pw://arcadis-uk-pw.bentley.com:Arcadis-UK-07/Documents/Projects/1MC06-C2/Aylesbury&amp;space;Emb/IM/01&amp;space;-&amp;space;Docs/1MC06-CEK-IM-DAT-CS04_CL18-600019" TargetMode="External"/><Relationship Id="rId233" Type="http://schemas.openxmlformats.org/officeDocument/2006/relationships/hyperlink" Target="pw:\\arcadis-uk-pw.bentley.com:Arcadis-UK-07\Documents\Projects\1MC07-C3\Oxford%20Canal%20North%20Emb\IM\01%20-%20Docs\1MC07-CEK-IM-DAT-CS07_CL23-600132" TargetMode="External"/><Relationship Id="rId440" Type="http://schemas.openxmlformats.org/officeDocument/2006/relationships/hyperlink" Target="pw:\\arcadis-uk-pw.bentley.com:Arcadis-UK-07\Documents\Projects\1MC07-C3\Thorpe%20Mandeville%20Emb\IM\01%20-%20Docs\1MC07-CEK-IM-DAT-CS07_CL26-600130" TargetMode="External"/><Relationship Id="rId1070" Type="http://schemas.openxmlformats.org/officeDocument/2006/relationships/hyperlink" Target="pw:\\arcadis-uk-pw.bentley.com:Arcadis-UK-07\Documents\Projects\1MC06-C2\Quainton%20Ctg\IM\01%20-%20Docs\1MC06-CEK-IM-DAT-CS05-600095" TargetMode="External"/><Relationship Id="rId2121" Type="http://schemas.openxmlformats.org/officeDocument/2006/relationships/hyperlink" Target="pw:\\arcadis-uk-pw.bentley.com:Arcadis-UK-07\Documents\Projects\1MC06-C2\Calvert%20Ctg\EV\01%20-%20Docs\1MC06-ASC-EV-FRM-CS06_CL09-900004" TargetMode="External"/><Relationship Id="rId5277" Type="http://schemas.openxmlformats.org/officeDocument/2006/relationships/hyperlink" Target="mailto:Conor.Egan@wsp.com" TargetMode="External"/><Relationship Id="rId300" Type="http://schemas.openxmlformats.org/officeDocument/2006/relationships/hyperlink" Target="pw://arcadis-uk-pw.bentley.com:Arcadis-UK-07/Documents/D%7b4fb6030e-e6de-4db3-8052-dc5f6ecf9e48%7d" TargetMode="External"/><Relationship Id="rId4086" Type="http://schemas.openxmlformats.org/officeDocument/2006/relationships/hyperlink" Target="pw:\\arcadis-uk-pw.bentley.com:Arcadis-UK-07\Documents\Projects\1MC06-C2\Godington%20East%20Emb\IM\01%20-%20Docs\1MC06-CEK-IM-DAT-CS06_CL10-600174" TargetMode="External"/><Relationship Id="rId5137" Type="http://schemas.openxmlformats.org/officeDocument/2006/relationships/hyperlink" Target="mailto:shashank.bs@arcadis.com" TargetMode="External"/><Relationship Id="rId1887" Type="http://schemas.openxmlformats.org/officeDocument/2006/relationships/hyperlink" Target="pw:\\arcadis-uk-pw.bentley.com:Arcadis-UK-07\Documents\Projects\1MC06-C2\Stoke%20Mandeville%20South%20Emb\CV\01%20-%20Docs\1MC06-ASC-CV-FRM-CS03_CL17-000010-ACBOS" TargetMode="External"/><Relationship Id="rId2938" Type="http://schemas.openxmlformats.org/officeDocument/2006/relationships/hyperlink" Target="pw://arcadis-uk-pw.bentley.com:Arcadis-UK-07/Documents/D%7b26484698-529e-4791-b11a-1c9601375eb7%7d" TargetMode="External"/><Relationship Id="rId4293" Type="http://schemas.openxmlformats.org/officeDocument/2006/relationships/hyperlink" Target="pw://arcadis-uk-pw.bentley.com:Arcadis-UK-07/Documents/D%7bdb9f9d38-08b2-419b-8f5c-541643d20ba8%7d" TargetMode="External"/><Relationship Id="rId5344" Type="http://schemas.openxmlformats.org/officeDocument/2006/relationships/hyperlink" Target="pw:\\arcadis-uk-pw.bentley.com:Arcadis-UK-07\Documents\Projects\1MC07-C3\Greatworth%20Green%20Tunnel\IM\01%20-%20Docs\1MC07-CEK-IM-DAT-CS07_CL25-600053" TargetMode="External"/><Relationship Id="rId1747" Type="http://schemas.openxmlformats.org/officeDocument/2006/relationships/hyperlink" Target="pw://arcadis-uk-pw.bentley.com:Arcadis-UK-07/Documents/D%7b5f709b2c-37ac-47cc-9a73-1cccef9b22d4%7d" TargetMode="External"/><Relationship Id="rId1954" Type="http://schemas.openxmlformats.org/officeDocument/2006/relationships/hyperlink" Target="pw://arcadis-uk-pw.bentley.com:Arcadis-UK-07/Documents/Projects/1MC07-C3/Lower&amp;space;Boddington&amp;space;Emb/IM/01&amp;space;-&amp;space;Docs/1MC07-CEK-IM-DAT-CS07_CL14-600201" TargetMode="External"/><Relationship Id="rId4153" Type="http://schemas.openxmlformats.org/officeDocument/2006/relationships/hyperlink" Target="pw:\\arcadis-uk-pw.bentley.com:Arcadis-UK-07\Documents\Projects\1MC06-C2\Barton%20to%20Mixbury%20Ctg\CV\01%20-%20Docs\1MC06-ASC-CV-FRM-CS06_CL21-900008" TargetMode="External"/><Relationship Id="rId4360" Type="http://schemas.openxmlformats.org/officeDocument/2006/relationships/hyperlink" Target="pw://arcadis-uk-pw.bentley.com:Arcadis-UK-07/Documents/D%7bf6093567-4b06-499b-8c8c-49e2bc211fcf%7d" TargetMode="External"/><Relationship Id="rId5204" Type="http://schemas.openxmlformats.org/officeDocument/2006/relationships/hyperlink" Target="pw:\\arcadis-uk-pw.bentley.com:Arcadis-UK-07\Documents\Projects\1MC06-C2\Waddesdon%20South%20Ctg\UT\01%20-%20Docs\1MC06-CEK-UT-DAT-CS04_CL20-000001" TargetMode="External"/><Relationship Id="rId39" Type="http://schemas.openxmlformats.org/officeDocument/2006/relationships/hyperlink" Target="pw:\\arcadis-uk-pw.bentley.com:Arcadis-UK-07\Documents\Projects\1MC07-C3\Upper%20Radbourne%20Emb\IM\01%20-%20Docs\1MC07-CEK-IM-DAT-CS07_CL23-600019" TargetMode="External"/><Relationship Id="rId1607" Type="http://schemas.openxmlformats.org/officeDocument/2006/relationships/hyperlink" Target="pw:\\arcadis-uk-pw.bentley.com:Arcadis-UK-07\Documents\Projects\1MC06-C2\Waddesdon%20Emb\UT\01%20-%20Docs\1MC06-ASC-UT-FRM-CS04_CL20-000016-ACBOS" TargetMode="External"/><Relationship Id="rId1814" Type="http://schemas.openxmlformats.org/officeDocument/2006/relationships/hyperlink" Target="pw:\\arcadis-uk-pw.bentley.com:Arcadis-UK-07\Documents\Projects\1MC07-C3\Brackley%20North%20Ctg\HW\01%20-%20Docs\1MC07-ASC-HW-FRM-CS07_CL12-000016-ACBOS" TargetMode="External"/><Relationship Id="rId4013" Type="http://schemas.openxmlformats.org/officeDocument/2006/relationships/hyperlink" Target="pw:\\arcadis-uk-pw.bentley.com:Arcadis-UK-07\Documents\Projects\1MC06-C2\Godington%20East%20Vdt\EV\01%20-%20Docs\1MC06-ASC-EV-FRM-CS06_CL10-900028" TargetMode="External"/><Relationship Id="rId4220" Type="http://schemas.openxmlformats.org/officeDocument/2006/relationships/hyperlink" Target="pw:\\arcadis-uk-pw.bentley.com:Arcadis-UK-07\Documents\Projects\1MC06-C2\Mixbury%20Ctg\IM\01%20-%20Docs\1MC06-CEK-IM-DAT-CS06_CL22-600214" TargetMode="External"/><Relationship Id="rId3779" Type="http://schemas.openxmlformats.org/officeDocument/2006/relationships/hyperlink" Target="pw:\\arcadis-uk-pw.bentley.com:Arcadis-UK-07\Documents\Projects\1MC07-C3\Greatworth%20North%20Ctg\IM\01%20-%20Docs\1MC07-CEK-IM-DAT-CS07_CL25-600006" TargetMode="External"/><Relationship Id="rId2588" Type="http://schemas.openxmlformats.org/officeDocument/2006/relationships/hyperlink" Target="pw:\\arcadis-uk-pw.bentley.com:Arcadis-UK-07\Documents\Projects\1MC07-C3\Brackley%20North%20Ctg\IM\01%20-%20Docs\1MC07-CEK-IM-DAT-CS07_CL12-600123" TargetMode="External"/><Relationship Id="rId3986" Type="http://schemas.openxmlformats.org/officeDocument/2006/relationships/hyperlink" Target="pw:\\arcadis-uk-pw.bentley.com:Arcadis-UK-07\Documents\Projects\1MC06-C2\Doddershall%20Emb\GT\01%20-%20Docs\1MC06-ASC-GT-FRM-CS05-000014-ACBOS" TargetMode="External"/><Relationship Id="rId1397" Type="http://schemas.openxmlformats.org/officeDocument/2006/relationships/hyperlink" Target="pw:\\arcadis-uk-pw.bentley.com:Arcadis-UK-07\Documents\Projects\1MC07-C3\Greatworth%20Green%20Tunnel\IM\01%20-%20Docs\1MC07-CEK-IM-DAT-CS07_CL25-600051" TargetMode="External"/><Relationship Id="rId2795" Type="http://schemas.openxmlformats.org/officeDocument/2006/relationships/hyperlink" Target="mailto:guillaume.hervoches@setec.com" TargetMode="External"/><Relationship Id="rId3639" Type="http://schemas.openxmlformats.org/officeDocument/2006/relationships/hyperlink" Target="mailto:abhishekgowda.jk@arcadis.com" TargetMode="External"/><Relationship Id="rId3846" Type="http://schemas.openxmlformats.org/officeDocument/2006/relationships/hyperlink" Target="pw:\\arcadis-uk-pw.bentley.com:Arcadis-UK-07\Documents\Projects\1MC07-C3\Lower%20Boddington%20Ctg\IM\01%20-%20Docs\1MC07-CEK-IM-DAT-CS07_CL14-600221" TargetMode="External"/><Relationship Id="rId5061" Type="http://schemas.openxmlformats.org/officeDocument/2006/relationships/hyperlink" Target="https://pwlink.bentley.com/link?ds=arcadis-uk-pw.bentley.com~3AArcadis-UK-07&amp;doc=743b83321c37415c8ed9671a633b9760&amp;wa=7672f74c6d6c4972939616dce2e4867c&amp;p=e3f7388f5b164382a7b167b8398b51fa&amp;app=pwe" TargetMode="External"/><Relationship Id="rId767" Type="http://schemas.openxmlformats.org/officeDocument/2006/relationships/hyperlink" Target="pw:\\arcadis-uk-pw.bentley.com:Arcadis-UK-07\Documents\Projects\1MC07-C3\Greatworth%20South%20Ctg\IM\01%20-%20Docs\1MC07-CEK-IM-DAT-CS07_CL12-600021" TargetMode="External"/><Relationship Id="rId974" Type="http://schemas.openxmlformats.org/officeDocument/2006/relationships/hyperlink" Target="pw:\\arcadis-uk-pw.bentley.com:Arcadis-UK-07\Documents\Projects\1MC07-C3\Greatworth%20South%20Emb\BR\01%20-%20Docs\1MC07-CEK-BR-FRM-CS07_CL12-000012" TargetMode="External"/><Relationship Id="rId2448" Type="http://schemas.openxmlformats.org/officeDocument/2006/relationships/hyperlink" Target="pw://arcadis-uk-pw.bentley.com:Arcadis-UK-07/Documents/D%7bf651440b-f3e3-4b44-bd77-f9a2d991cbdd%7d" TargetMode="External"/><Relationship Id="rId2655" Type="http://schemas.openxmlformats.org/officeDocument/2006/relationships/hyperlink" Target="pw:\\arcadis-uk-pw.bentley.com:Arcadis-UK-07\Documents\Projects\1MC06-C2\Oxford%20Road%20Emb\IM\01%20-%20Docs\1MC06-CEK-IM-DAT-CS04_CL19-600054" TargetMode="External"/><Relationship Id="rId2862" Type="http://schemas.openxmlformats.org/officeDocument/2006/relationships/hyperlink" Target="pw:\\arcadis-uk-pw.bentley.com:Arcadis-UK-07\Documents\Projects\1MC06-C2\Oxford%20Road%20Emb\IM\01%20-%20Docs\1MC06-CEK-IM-DAT-CS04_CL19-600103" TargetMode="External"/><Relationship Id="rId3706" Type="http://schemas.openxmlformats.org/officeDocument/2006/relationships/hyperlink" Target="pw:\\arcadis-uk-pw.bentley.com:Arcadis-UK-07\Documents\Projects\1MC07-C3\Brackley%20Emb\EV\01%20-%20Docs\1MC07-ASC-EV-FRM-CS07_CL12-900044" TargetMode="External"/><Relationship Id="rId3913" Type="http://schemas.openxmlformats.org/officeDocument/2006/relationships/hyperlink" Target="pw:\\arcadis-uk-pw.bentley.com:Arcadis-UK-07\Documents\Projects\1MC07-C3\Chipping%20Warden%20Green%20Tunnel\IM\01%20-%20Docs\1MC07-CEK-IM-DAT-CS07_CL13-600054" TargetMode="External"/><Relationship Id="rId627" Type="http://schemas.openxmlformats.org/officeDocument/2006/relationships/hyperlink" Target="pw:\\arcadis-uk-pw.bentley.com:Arcadis-UK-07\Documents\Projects\1MC07-C3\Ladbroke%20Grove%20Ctg\CV\01%20-%20Docs\1MC07-ASC-CV-FRM-CS07_CL23-000061-ACBOS" TargetMode="External"/><Relationship Id="rId834" Type="http://schemas.openxmlformats.org/officeDocument/2006/relationships/hyperlink" Target="pw:\\arcadis-uk-pw.bentley.com:Arcadis-UK-07\Documents\Projects\1MC07-C3\Lower%20Thorpe%20Viaduct\DR\01%20-%20Docs\1MC07-ASC-DR-FRM-CS07_CL26-000107-ACBOS" TargetMode="External"/><Relationship Id="rId1257" Type="http://schemas.openxmlformats.org/officeDocument/2006/relationships/hyperlink" Target="pw:\\arcadis-uk-pw.bentley.com:Arcadis-UK-07\Documents\Projects\1MC07-C3\Brackley%20North%20Ctg\IM\01%20-%20Docs\1MC07-CEK-IM-DAT-CS07_CL12-600142" TargetMode="External"/><Relationship Id="rId1464" Type="http://schemas.openxmlformats.org/officeDocument/2006/relationships/hyperlink" Target="pw://arcadis-uk-pw.bentley.com:Arcadis-UK-07/Documents/D%7b5cb04776-9c20-4b8f-9c95-26d1992329be%7d" TargetMode="External"/><Relationship Id="rId1671" Type="http://schemas.openxmlformats.org/officeDocument/2006/relationships/hyperlink" Target="pw:\\arcadis-uk-pw.bentley.com:Arcadis-UK-07\Documents\Projects\1MC06-C2\Calvert%20Ctg\UT\01%20-%20Docs\1MC06-ASC-UT-FRM-CS06_CL09-000085-ACBOS" TargetMode="External"/><Relationship Id="rId2308" Type="http://schemas.openxmlformats.org/officeDocument/2006/relationships/hyperlink" Target="pw://arcadis-uk-pw.bentley.com:Arcadis-UK-07/Documents/D%7bb465d580-f535-48ce-a587-24f1cecdb621%7d" TargetMode="External"/><Relationship Id="rId2515" Type="http://schemas.openxmlformats.org/officeDocument/2006/relationships/hyperlink" Target="pw://arcadis-uk-pw.bentley.com:Arcadis-UK-07/Documents/D%7b91f13395-0b06-48ca-a4fb-d1cbe3baa115%7d" TargetMode="External"/><Relationship Id="rId2722" Type="http://schemas.openxmlformats.org/officeDocument/2006/relationships/hyperlink" Target="mailto:philip.clarke@arcadis.com" TargetMode="External"/><Relationship Id="rId901" Type="http://schemas.openxmlformats.org/officeDocument/2006/relationships/hyperlink" Target="pw:\\arcadis-uk-pw.bentley.com:Arcadis-UK-07\Documents\Projects\1MC06-C2\Stoke%20Mandeville%20South%20Emb\CV\01%20-%20Docs\1MC06-ASC-CV-FRM-CS03_CL17-000016-ACBOS" TargetMode="External"/><Relationship Id="rId1117" Type="http://schemas.openxmlformats.org/officeDocument/2006/relationships/hyperlink" Target="mailto:SouravKumar.Chatterjee@arcadis.com" TargetMode="External"/><Relationship Id="rId1324" Type="http://schemas.openxmlformats.org/officeDocument/2006/relationships/hyperlink" Target="mailto:guillaume.hervoches@setec.com" TargetMode="External"/><Relationship Id="rId1531" Type="http://schemas.openxmlformats.org/officeDocument/2006/relationships/hyperlink" Target="pw://arcadis-uk-pw.bentley.com:Arcadis-UK-07/Documents/D%7ba93a175f-ce79-40ac-9514-a02c7bafded1%7d" TargetMode="External"/><Relationship Id="rId4687" Type="http://schemas.openxmlformats.org/officeDocument/2006/relationships/hyperlink" Target="pw:\\arcadis-uk-pw.bentley.com:Arcadis-UK-07\Documents\Projects\1MC06-C2\Aylesbury%20South%20Ctg\IM\01%20-%20Docs\1MC06-CEK-IM-DAT-CS03_CL17-600070" TargetMode="External"/><Relationship Id="rId4894" Type="http://schemas.openxmlformats.org/officeDocument/2006/relationships/hyperlink" Target="pw:\\arcadis-uk-pw.bentley.com:Arcadis-UK-07\Documents\Projects\1MC06-C2\Calvert%20Ctg\DR\01%20-%20Docs\1MC06-ASC-DR-FRM-CS06_CL09-000028-ACBOS" TargetMode="External"/><Relationship Id="rId30" Type="http://schemas.openxmlformats.org/officeDocument/2006/relationships/hyperlink" Target="mailto:youssef.miri@setec.com" TargetMode="External"/><Relationship Id="rId3289" Type="http://schemas.openxmlformats.org/officeDocument/2006/relationships/hyperlink" Target="pw://arcadis-uk-pw.bentley.com:Arcadis-UK-07/Documents/Projects/1MC06-C2/Grendon&amp;space;Underwood&amp;space;Emb/IM/01&amp;space;-&amp;space;Docs/1MC06-CEK-IM-DAT-CS05-600181" TargetMode="External"/><Relationship Id="rId3496" Type="http://schemas.openxmlformats.org/officeDocument/2006/relationships/hyperlink" Target="mailto:pradeep.s@arcadis.com" TargetMode="External"/><Relationship Id="rId4547" Type="http://schemas.openxmlformats.org/officeDocument/2006/relationships/hyperlink" Target="pw:\\arcadis-uk-pw.bentley.com:Arcadis-UK-07\Documents\Projects\1MC06-C2\Barton%20Hartshorn%20Emb\IM\01%20-%20Docs\1MC06-CEK-IM-DAT-CS06_CL21-600087" TargetMode="External"/><Relationship Id="rId4754" Type="http://schemas.openxmlformats.org/officeDocument/2006/relationships/hyperlink" Target="pw:\\arcadis-uk-pw.bentley.com:Arcadis-UK-07\Documents\Projects\1MC06-C2\Small%20Dean%20Vdt\IM\01%20-%20Docs\1MC06-CEK-IM-DAT-CS03_CL06-600108" TargetMode="External"/><Relationship Id="rId2098" Type="http://schemas.openxmlformats.org/officeDocument/2006/relationships/hyperlink" Target="mailto:hristo.vasilev@arcadis.com%3E" TargetMode="External"/><Relationship Id="rId3149" Type="http://schemas.openxmlformats.org/officeDocument/2006/relationships/hyperlink" Target="pw:\\arcadis-uk-pw.bentley.com:Arcadis-UK-07\Documents\Projects\1MC07-C3\Greatworth%20Green%20Tunnel\GT\01%20-%20Docs\1MC07-ASC-GT-FRM-CS07_CL25-000011-ACBOS" TargetMode="External"/><Relationship Id="rId3356" Type="http://schemas.openxmlformats.org/officeDocument/2006/relationships/hyperlink" Target="mailto:pavana.um@arcadis.com" TargetMode="External"/><Relationship Id="rId3563" Type="http://schemas.openxmlformats.org/officeDocument/2006/relationships/hyperlink" Target="pw:\\arcadis-uk-pw.bentley.com:Arcadis-UK-07\Documents\Projects\1MC07-C3\Chipping%20Warden%20Green%20Tunnel\IM\01%20-%20Docs\1MC07-CEK-IM-DAT-CS07_CL13-600012" TargetMode="External"/><Relationship Id="rId4407" Type="http://schemas.openxmlformats.org/officeDocument/2006/relationships/hyperlink" Target="pw://arcadis-uk-pw.bentley.com:Arcadis-UK-07/Documents/D%7b8d8cfb79-93fc-4a62-b68b-897f7846d33c%7d" TargetMode="External"/><Relationship Id="rId4961" Type="http://schemas.openxmlformats.org/officeDocument/2006/relationships/hyperlink" Target="pw:\\arcadis-uk-pw.bentley.com:Arcadis-UK-07\Documents\Projects\1MC06-C2\Barton%20to%20Mixbury%20Ctg\EV\01%20-%20Docs\1MC06-ASC-EV-FRM-CS06_CL21-000007-ACBOS" TargetMode="External"/><Relationship Id="rId277" Type="http://schemas.openxmlformats.org/officeDocument/2006/relationships/hyperlink" Target="pw:\\arcadis-uk-pw.bentley.com:Arcadis-UK-07\Documents\Projects\1MC06-C2\South%20Heath%20Ctg\HW\01%20-%20Docs\1MC06-ASC-HW-FRM-CS03_CL05-000004-ACBOS" TargetMode="External"/><Relationship Id="rId484" Type="http://schemas.openxmlformats.org/officeDocument/2006/relationships/hyperlink" Target="mailto:youssef.miri@setec.com" TargetMode="External"/><Relationship Id="rId2165" Type="http://schemas.openxmlformats.org/officeDocument/2006/relationships/hyperlink" Target="pw:\\arcadis-uk-pw.bentley.com:Arcadis-UK-07\Documents\Projects\1MC06-C2\Calvert%20Ctg\IM\01%20-%20Docs\1MC06-CEK-IM-DAT-CS06_CL09-600287" TargetMode="External"/><Relationship Id="rId3009" Type="http://schemas.openxmlformats.org/officeDocument/2006/relationships/hyperlink" Target="pw://arcadis-uk-pw.bentley.com:Arcadis-UK-07/Documents/D%7b3cd9606f-ea33-4f2d-86b3-33f85feb4401%7d" TargetMode="External"/><Relationship Id="rId3216" Type="http://schemas.openxmlformats.org/officeDocument/2006/relationships/hyperlink" Target="pw:\\arcadis-uk-pw.bentley.com:Arcadis-UK-07\Documents\Projects\1MC06-C2\Calvert%20Ctg\CV\01%20-%20Docs\1MC06-ASC-CV-FRM-CS06_CL09-000056-ACBOS" TargetMode="External"/><Relationship Id="rId3770" Type="http://schemas.openxmlformats.org/officeDocument/2006/relationships/hyperlink" Target="pw://arcadis-uk-pw.bentley.com:Arcadis-UK-07/Documents/D%7bc9180e81-c085-4c7b-ad2e-8270512aa3d6%7d" TargetMode="External"/><Relationship Id="rId4614" Type="http://schemas.openxmlformats.org/officeDocument/2006/relationships/hyperlink" Target="pw:\\arcadis-uk-pw.bentley.com:Arcadis-UK-07\Documents\Projects\1MC06-C2\Aylesbury%20North%20Ctg\IM\01%20-%20Docs\1MC06-CEK-IM-DAT-CS04_CL18-600006" TargetMode="External"/><Relationship Id="rId4821" Type="http://schemas.openxmlformats.org/officeDocument/2006/relationships/hyperlink" Target="pw:\\arcadis-uk-pw.bentley.com:Arcadis-UK-07\Documents\Projects\1MC06-C2\Turweston%20Ctg\EV\01%20-%20Docs\1MC06-ASC-EV-FRM-CS06_CL22-900020" TargetMode="External"/><Relationship Id="rId137" Type="http://schemas.openxmlformats.org/officeDocument/2006/relationships/hyperlink" Target="pw:\\arcadis-uk-pw.bentley.com:Arcadis-UK-07\Documents\Projects\1MC06-C2\Calvert%20Ctg\DR\01%20-%20Docs\1MC06-ASC-DR-FRM-CS06_CL09-000097-ACBOS" TargetMode="External"/><Relationship Id="rId344" Type="http://schemas.openxmlformats.org/officeDocument/2006/relationships/hyperlink" Target="pw:\\arcadis-uk-pw.bentley.com:Arcadis-UK-07\Documents\Projects\1MC07-C3\Ladbroke%20Grove%20Emb\IM\01%20-%20Docs\1MC07-CEK-IM-DAT-CS07_CL24-600111" TargetMode="External"/><Relationship Id="rId691" Type="http://schemas.openxmlformats.org/officeDocument/2006/relationships/hyperlink" Target="pw:\\arcadis-uk-pw.bentley.com:Arcadis-UK-07\Documents\Projects\1MC07-C3\Oxford%20Canal%20South%20Emb\IM\01%20-%20Docs\1MC07-CEK-IM-DAT-CS07_CL23-600101" TargetMode="External"/><Relationship Id="rId2025" Type="http://schemas.openxmlformats.org/officeDocument/2006/relationships/hyperlink" Target="pw://arcadis-uk-pw.bentley.com:Arcadis-UK-07/Documents/D%7bf8a5709c-7851-4868-9d1a-9866ff07a898%7d" TargetMode="External"/><Relationship Id="rId2372" Type="http://schemas.openxmlformats.org/officeDocument/2006/relationships/hyperlink" Target="pw:\\arcadis-uk-pw.bentley.com:Arcadis-UK-07\Documents\Projects\1MC06-C2\Calvert%20Ctg\EV\01%20-%20Docs\1MC06-ASC-EV-FRM-CS06_CL09-900001" TargetMode="External"/><Relationship Id="rId3423" Type="http://schemas.openxmlformats.org/officeDocument/2006/relationships/hyperlink" Target="https://pwlink.bentley.com/link?ds=arcadis-uk-pw.bentley.com~3AArcadis-UK-07&amp;doc=d80eea4227fb4ae0951b183d567f4083&amp;wa=7672f74c6d6c4972939616dce2e4867c&amp;p=e3f7388f5b164382a7b167b8398b51fa&amp;app=pwe" TargetMode="External"/><Relationship Id="rId3630" Type="http://schemas.openxmlformats.org/officeDocument/2006/relationships/hyperlink" Target="pw:\\arcadis-uk-pw.bentley.com:Arcadis-UK-07\Documents\Projects\1MC07-C3\Chipping%20Warden%20Green%20Tunnel\IM\01%20-%20Docs\1MC07-CEK-IM-DAT-CS07_CL13-600009" TargetMode="External"/><Relationship Id="rId551" Type="http://schemas.openxmlformats.org/officeDocument/2006/relationships/hyperlink" Target="mailto:sithrubi.t@arcadis.com" TargetMode="External"/><Relationship Id="rId1181" Type="http://schemas.openxmlformats.org/officeDocument/2006/relationships/hyperlink" Target="pw:\\arcadis-uk-pw.bentley.com:Arcadis-UK-07\Documents\Projects\1MC06-C2\Bicester%20Road%20Emb\IM\01%20-%20Docs\1MC06-CEK-IM-DAT-CS04_CL20-600005" TargetMode="External"/><Relationship Id="rId2232" Type="http://schemas.openxmlformats.org/officeDocument/2006/relationships/hyperlink" Target="pw:\\arcadis-uk-pw.bentley.com:Arcadis-UK-07\Documents\Projects\1MC06-C2\Mixbury%20Emb\EV\01%20-%20Docs\1MC06-ASC-EV-FRM-CS06_CL22-900009" TargetMode="External"/><Relationship Id="rId204" Type="http://schemas.openxmlformats.org/officeDocument/2006/relationships/hyperlink" Target="mailto:youssef.miri@setec.com" TargetMode="External"/><Relationship Id="rId411" Type="http://schemas.openxmlformats.org/officeDocument/2006/relationships/hyperlink" Target="mailto:deepak.kp@arcadis.com" TargetMode="External"/><Relationship Id="rId1041" Type="http://schemas.openxmlformats.org/officeDocument/2006/relationships/hyperlink" Target="pw:\\arcadis-uk-pw.bentley.com:Arcadis-UK-07\Documents\Projects\1MC06-C2\Chetwode%20Ctg\IM\01%20-%20Docs\1MC06-CEK-IM-DAT-CS06_CL10-600029" TargetMode="External"/><Relationship Id="rId1998" Type="http://schemas.openxmlformats.org/officeDocument/2006/relationships/hyperlink" Target="pw:\\arcadis-uk-pw.bentley.com:Arcadis-UK-07\Documents\Projects\1MC06-C2\Quainton%20South%20Emb\IM\01%20-%20Docs\1MC06-CEK-IM-DAT-CS04_CL20-600225" TargetMode="External"/><Relationship Id="rId4197" Type="http://schemas.openxmlformats.org/officeDocument/2006/relationships/hyperlink" Target="pw:\\arcadis-uk-pw.bentley.com:Arcadis-UK-07\Documents\Projects\1MC06-C2\Twyford%20Ctg\IM\01%20-%20Docs\1MC06-CEK-IM-DAT-CS06_CL10-600192" TargetMode="External"/><Relationship Id="rId5248" Type="http://schemas.openxmlformats.org/officeDocument/2006/relationships/hyperlink" Target="mailto:louis.knight@setec.com" TargetMode="External"/><Relationship Id="rId1858" Type="http://schemas.openxmlformats.org/officeDocument/2006/relationships/hyperlink" Target="pw://arcadis-uk-pw.bentley.com:Arcadis-UK-07/Documents/D%7bb9f69082-c9f7-4c89-873c-89d474fceb79%7d" TargetMode="External"/><Relationship Id="rId4057" Type="http://schemas.openxmlformats.org/officeDocument/2006/relationships/hyperlink" Target="pw:\\arcadis-uk-pw.bentley.com:Arcadis-UK-07\Documents\Projects\1MC07-C3\Greatworth%20North%20Ctg\IM\01%20-%20Docs\1MC07-CEK-IM-DAT-CS07_CL12-600053" TargetMode="External"/><Relationship Id="rId4264" Type="http://schemas.openxmlformats.org/officeDocument/2006/relationships/hyperlink" Target="pw:\\arcadis-uk-pw.bentley.com:Arcadis-UK-07\Documents\Projects\1MC06-C2\Calvert%20Ctg\GT\01%20-%20Docs\1MC06-ASC-GT-FRM-CS06_CL09-000003-ACBOS" TargetMode="External"/><Relationship Id="rId4471" Type="http://schemas.openxmlformats.org/officeDocument/2006/relationships/hyperlink" Target="pw:\\arcadis-uk-pw.bentley.com:Arcadis-UK-07\Documents\Projects\1MC07-C3\Chipping%20Warden%20Green%20Tunnel\HW\01%20-%20Docs\1MC07-ASC-HW-FRM-CS07_CL26-000036-ACBOS" TargetMode="External"/><Relationship Id="rId5108" Type="http://schemas.openxmlformats.org/officeDocument/2006/relationships/hyperlink" Target="mailto:ebrahim.jeewa@arcadis.com" TargetMode="External"/><Relationship Id="rId5315" Type="http://schemas.openxmlformats.org/officeDocument/2006/relationships/hyperlink" Target="mailto:suraj.mundada@arcadis.com" TargetMode="External"/><Relationship Id="rId2909" Type="http://schemas.openxmlformats.org/officeDocument/2006/relationships/hyperlink" Target="pw:\\arcadis-uk-pw.bentley.com:Arcadis-UK-07\Documents\Projects\1MC06-C2\Westbury%20Vdt\EV\01%20-%20Docs\1MC06-ASC-EV-FRM-CS06_CL22-900034" TargetMode="External"/><Relationship Id="rId3073" Type="http://schemas.openxmlformats.org/officeDocument/2006/relationships/hyperlink" Target="pw:\\arcadis-uk-pw.bentley.com:Arcadis-UK-07\Documents\Projects\1MC06-C2\Oxford%20Road%20Emb\IM\01%20-%20Docs\1MC06-CEK-IM-DAT-CS04_CL19-600104" TargetMode="External"/><Relationship Id="rId3280" Type="http://schemas.openxmlformats.org/officeDocument/2006/relationships/hyperlink" Target="pw://arcadis-uk-pw.bentley.com:Arcadis-UK-07/Documents/D%7b42ae0653-71e4-478a-8a7c-bf5c7d6703e2%7d" TargetMode="External"/><Relationship Id="rId4124" Type="http://schemas.openxmlformats.org/officeDocument/2006/relationships/hyperlink" Target="pw:\\arcadis-uk-pw.bentley.com:Arcadis-UK-07\Documents\Projects\1MC06-C2\Grendon%20Underwood%20Emb\IM\01%20-%20Docs\1MC06-CEK-IM-DAT-CS05-600132" TargetMode="External"/><Relationship Id="rId4331" Type="http://schemas.openxmlformats.org/officeDocument/2006/relationships/hyperlink" Target="https://nam02.safelinks.protection.outlook.com/?url=https%3A%2F%2Fpwlink.bentley.com%2Flink%3Fds%3Darcadis-uk-pw.bentley.com~3AArcadis-UK-07%26doc%3Dd1322f54b89741baa8a9d1f1d98149d6%26wa%3D7672f74c6d6c4972939616dce2e4867c%26p%3De3f7388f5b164382a7b167b8398b51fa%26app%3Dpwe&amp;data=05%7C02%7Csupriyan.ck%40arcadis.com%7C75a75a52b9ba41a799da08dcf9b6ff9b%7C7f90057d3ea046feb07ce0568627081b%7C0%7C0%7C638659811715212713%7CUnknown%7CTWFpbGZsb3d8eyJWIjoiMC4wLjAwMDAiLCJQIjoiV2luMzIiLCJBTiI6Ik1haWwiLCJXVCI6Mn0%3D%7C0%7C%7C%7C&amp;sdata=CVpTfJO78ReQ9j%2FzjMeXdj%2FRgpBTRDIk%2B%2B2Sdqq0iXU%3D&amp;reserved=0" TargetMode="External"/><Relationship Id="rId1718" Type="http://schemas.openxmlformats.org/officeDocument/2006/relationships/hyperlink" Target="pw://arcadis-uk-pw.bentley.com:Arcadis-UK-07/Documents/D%7b5cd0b0b3-47ee-4f06-8104-8b748c1e5372%7d" TargetMode="External"/><Relationship Id="rId1925" Type="http://schemas.openxmlformats.org/officeDocument/2006/relationships/hyperlink" Target="pw://arcadis-uk-pw.bentley.com:Arcadis-UK-07/Documents/D%7b035cd7ea-c50c-44b0-8e00-106ad9153dc1%7d" TargetMode="External"/><Relationship Id="rId3140" Type="http://schemas.openxmlformats.org/officeDocument/2006/relationships/hyperlink" Target="pw:\\arcadis-uk-pw.bentley.com:Arcadis-UK-07\Documents\Projects\1MC06-C2\Stoke%20Mandeville%20South%20Emb\CV\01%20-%20Docs\1MC06-ASC-CV-FRM-CS03_CL17-000021-ACBOS" TargetMode="External"/><Relationship Id="rId2699" Type="http://schemas.openxmlformats.org/officeDocument/2006/relationships/hyperlink" Target="pw:\\arcadis-uk-pw.bentley.com:Arcadis-UK-07\Documents\Projects\1MC07-C3\Helmdon%20Emb\IM\01%20-%20Docs\1MC07-CEK-IM-DAT-CS07_CL12-600281" TargetMode="External"/><Relationship Id="rId3000" Type="http://schemas.openxmlformats.org/officeDocument/2006/relationships/hyperlink" Target="pw://arcadis-uk-pw.bentley.com:Arcadis-UK-07/Documents/D%7b39bfa113-82f1-45e1-8057-e72bcf9747d5%7d" TargetMode="External"/><Relationship Id="rId3957" Type="http://schemas.openxmlformats.org/officeDocument/2006/relationships/hyperlink" Target="pw://arcadis-uk-pw.bentley.com:Arcadis-UK-07/Documents/D%7bd6fa1cd9-42cc-4339-a12e-751abc24a10a%7d" TargetMode="External"/><Relationship Id="rId878" Type="http://schemas.openxmlformats.org/officeDocument/2006/relationships/hyperlink" Target="pw:\\arcadis-uk-pw.bentley.com:Arcadis-UK-07\Documents\Projects\1MC06-C2\Putlowes%20Ctg\IM\01%20-%20Docs\1MC06-CEK-IM-DAT-CS04_CL20-600034" TargetMode="External"/><Relationship Id="rId2559" Type="http://schemas.openxmlformats.org/officeDocument/2006/relationships/hyperlink" Target="mailto:max.rutherford@arcadis.com" TargetMode="External"/><Relationship Id="rId2766" Type="http://schemas.openxmlformats.org/officeDocument/2006/relationships/hyperlink" Target="pw:\\arcadis-uk-pw.bentley.com:Arcadis-UK-07\Documents\Projects\1MC06-C2\Barton%20to%20Mixbury%20Ctg\CV\01%20-%20Docs\1MC06-ASC-CV-FRM-CS06_CL21-900011-ACBOS" TargetMode="External"/><Relationship Id="rId2973" Type="http://schemas.openxmlformats.org/officeDocument/2006/relationships/hyperlink" Target="mailto:alexandra.bonici@setec.com" TargetMode="External"/><Relationship Id="rId3817" Type="http://schemas.openxmlformats.org/officeDocument/2006/relationships/hyperlink" Target="pw:\\arcadis-uk-pw.bentley.com:Arcadis-UK-07\Documents\Projects\1MC06-C2\Barton%20to%20Mixbury%20Ctg\IM\01%20-%20Docs\1MC06-CEK-IM-DAT-CS06_CL21-600154" TargetMode="External"/><Relationship Id="rId5172" Type="http://schemas.openxmlformats.org/officeDocument/2006/relationships/hyperlink" Target="pw:\\arcadis-uk-pw.bentley.com:Arcadis-UK-07\Documents\Projects\1MC06-C2\Calvert%20Ctg\IM\01%20-%20Docs\1MC06-CEK-IM-DAT-CS06_CL09-600265" TargetMode="External"/><Relationship Id="rId738" Type="http://schemas.openxmlformats.org/officeDocument/2006/relationships/hyperlink" Target="pw:\\arcadis-uk-pw.bentley.com:Arcadis-UK-07\Documents\Projects\1MC07-C3\Lower%20Radbourne%20Emb\IM\01%20-%20Docs\1MC07-CEK-IM-DAT-CS07_CL23-600079" TargetMode="External"/><Relationship Id="rId945" Type="http://schemas.openxmlformats.org/officeDocument/2006/relationships/hyperlink" Target="pw://arcadis-uk-pw.bentley.com:Arcadis-UK-07/Documents/Projects/1MC07-C3/Greatworth&amp;space;Green&amp;space;Tunnel/DR/01&amp;space;-&amp;space;Docs/1MC07-ASC-DR-FRM-CS07_CL25-000025-ACBOS" TargetMode="External"/><Relationship Id="rId1368" Type="http://schemas.openxmlformats.org/officeDocument/2006/relationships/hyperlink" Target="pw:\\arcadis-uk-pw.bentley.com:Arcadis-UK-07\Documents\Projects\1MC07-C3\Ladbroke%20Grove%20Ctg\IM\01%20-%20Docs\1MC07-CEK-IM-DAT-CS07_CL23-600163" TargetMode="External"/><Relationship Id="rId1575" Type="http://schemas.openxmlformats.org/officeDocument/2006/relationships/hyperlink" Target="pw://arcadis-uk-pw.bentley.com:Arcadis-UK-07/Documents/D%7b00b1f5ed-8f69-4f55-b198-644c90b05000%7d" TargetMode="External"/><Relationship Id="rId1782" Type="http://schemas.openxmlformats.org/officeDocument/2006/relationships/hyperlink" Target="pw:\\arcadis-uk-pw.bentley.com:Arcadis-UK-07\Documents\Projects\1MC06-C2\Stoke%20Mandeville%20South%20Emb\HW\01%20-%20Docs\1MC06-ASC-HW-FRM-CS03_CL17-000041-ACBOS" TargetMode="External"/><Relationship Id="rId2419" Type="http://schemas.openxmlformats.org/officeDocument/2006/relationships/hyperlink" Target="pw:\\arcadis-uk-pw.bentley.com:Arcadis-UK-07\Documents\Projects\1MC06-C2\Godington%20West%20Vdt\HW\01%20-%20Docs\1MC06-ASC-HW-FRM-CS06_CL10-900029-ACBOS" TargetMode="External"/><Relationship Id="rId2626" Type="http://schemas.openxmlformats.org/officeDocument/2006/relationships/hyperlink" Target="pw://arcadis-uk-pw.bentley.com:Arcadis-UK-07/Documents/Projects/1MC06-C2/Quainton&amp;space;South&amp;space;Emb/IM/01&amp;space;-&amp;space;Docs/1MC06-CEK-IM-DAT-CS04_CL20-600109" TargetMode="External"/><Relationship Id="rId2833" Type="http://schemas.openxmlformats.org/officeDocument/2006/relationships/hyperlink" Target="pw:\\arcadis-uk-pw.bentley.com:Arcadis-UK-07\Documents\Projects\1MC07-C3\Southam%20Ctg\UT\01%20-%20Docs\1MC07-ASC-UT-FRM-CS07_CL24-000023-ACBOS" TargetMode="External"/><Relationship Id="rId5032" Type="http://schemas.openxmlformats.org/officeDocument/2006/relationships/hyperlink" Target="pw:\\arcadis-uk-pw.bentley.com:Arcadis-UK-07\Documents\Projects\1MC06-C2\Grendon%20Underwood%20Emb\DR\01%20-%20Docs\1MC06-ASC-DR-FRM-CS05-000006-ACBOS" TargetMode="External"/><Relationship Id="rId74" Type="http://schemas.openxmlformats.org/officeDocument/2006/relationships/hyperlink" Target="pw:\\arcadis-uk-pw.bentley.com:Arcadis-UK-07\Documents\Projects\1MC06-C2\Westbury%20Emb\DR\01%20-%20Docs\1MC06-ASC-DR-FRM-CS06_CL22-000004-ACBOS" TargetMode="External"/><Relationship Id="rId805" Type="http://schemas.openxmlformats.org/officeDocument/2006/relationships/hyperlink" Target="pw:\\arcadis-uk-pw.bentley.com:Arcadis-UK-07\Documents\Projects\1MC06-C2\Wendover%20Green%20Tunnel\IM\01%20-%20Docs\1MC06-CEK-IM-DAT-CS03_CL06-600005" TargetMode="External"/><Relationship Id="rId1228" Type="http://schemas.openxmlformats.org/officeDocument/2006/relationships/hyperlink" Target="pw:\\arcadis-uk-pw.bentley.com:Arcadis-UK-07\Documents\Projects\1MC07-C3\Greatworth%20North%20Ctg\IM\01%20-%20Docs\1MC07-CEK-IM-DAT-CS07_CL12-600007" TargetMode="External"/><Relationship Id="rId1435" Type="http://schemas.openxmlformats.org/officeDocument/2006/relationships/hyperlink" Target="mailto:orlando.sangalang@arcadis.com" TargetMode="External"/><Relationship Id="rId4798" Type="http://schemas.openxmlformats.org/officeDocument/2006/relationships/hyperlink" Target="mailto:Chrysi.Burgham.Malin@arcadis.com" TargetMode="External"/><Relationship Id="rId1642" Type="http://schemas.openxmlformats.org/officeDocument/2006/relationships/hyperlink" Target="pw://arcadis-uk-pw.bentley.com:Arcadis-UK-07/Documents/Projects/1MC06-C2/Twyford&amp;space;Ctg/IM/01&amp;space;-&amp;space;Docs/1MC06-CEK-IM-DAT-CS06_CL10-600147" TargetMode="External"/><Relationship Id="rId2900" Type="http://schemas.openxmlformats.org/officeDocument/2006/relationships/hyperlink" Target="pw:\\arcadis-uk-pw.bentley.com:Arcadis-UK-07\Documents\Projects\1MC06-C2\Turweston%20Ctg\EV\01%20-%20Docs\1MC06-ASC-EV-FRM-CS06_CL22-900024" TargetMode="External"/><Relationship Id="rId1502" Type="http://schemas.openxmlformats.org/officeDocument/2006/relationships/hyperlink" Target="pw://arcadis-uk-pw.bentley.com:Arcadis-UK-07/Documents/D%7bdd6ab856-9ee1-437a-9ff5-697a30cd88ba%7d" TargetMode="External"/><Relationship Id="rId4658" Type="http://schemas.openxmlformats.org/officeDocument/2006/relationships/hyperlink" Target="pw:\\arcadis-uk-pw.bentley.com:Arcadis-UK-07\Documents\Projects\1MC06-C2\Twyford%20Emb\IM\01%20-%20Docs\1MC06-CEK-IM-DAT-CS06_CL09-600226" TargetMode="External"/><Relationship Id="rId4865" Type="http://schemas.openxmlformats.org/officeDocument/2006/relationships/hyperlink" Target="mailto:emma.quinn@arcadis.com" TargetMode="External"/><Relationship Id="rId388" Type="http://schemas.openxmlformats.org/officeDocument/2006/relationships/hyperlink" Target="mailto:Jan.Cordero@arcadis.com" TargetMode="External"/><Relationship Id="rId2069" Type="http://schemas.openxmlformats.org/officeDocument/2006/relationships/hyperlink" Target="mailto:philip.clarke@arcadis.com" TargetMode="External"/><Relationship Id="rId3467" Type="http://schemas.openxmlformats.org/officeDocument/2006/relationships/hyperlink" Target="pw://arcadis-uk-pw.bentley.com:Arcadis-UK-07/Documents/D%7bcba0cc0d-2ec9-4535-bc2a-77689a0108f1%7d" TargetMode="External"/><Relationship Id="rId3674" Type="http://schemas.openxmlformats.org/officeDocument/2006/relationships/hyperlink" Target="pw:\\arcadis-uk-pw.bentley.com:Arcadis-UK-07\Documents\Projects\1MC07-C3\Brackley%20South%20Ctg\IM\01%20-%20Docs\1MC07-CEK-IM-DAT-CS07_CL12-600091" TargetMode="External"/><Relationship Id="rId3881" Type="http://schemas.openxmlformats.org/officeDocument/2006/relationships/hyperlink" Target="pw:\\arcadis-uk-pw.bentley.com:Arcadis-UK-07\Documents\Projects\1MC06-C2\Calvert%20Ctg\IM\01%20-%20Docs\1MC06-CEK-IM-DAT-CS06_CL09-600336" TargetMode="External"/><Relationship Id="rId4518" Type="http://schemas.openxmlformats.org/officeDocument/2006/relationships/hyperlink" Target="pw:\\arcadis-uk-pw.bentley.com:Arcadis-UK-07\Documents\Projects\1MC06-C2\Godington%20West%20Emb\IM\01%20-%20Docs\1MC06-CEK-IM-DAT-CS06_CL10-600235" TargetMode="External"/><Relationship Id="rId4725" Type="http://schemas.openxmlformats.org/officeDocument/2006/relationships/hyperlink" Target="pw:\\arcadis-uk-pw.bentley.com:Arcadis-UK-07\Documents\Projects\1MC06-C2\Quainton%20Ctg\IM\01%20-%20Docs\1MC06-CEK-IM-DAT-CS05-600258" TargetMode="External"/><Relationship Id="rId4932" Type="http://schemas.openxmlformats.org/officeDocument/2006/relationships/hyperlink" Target="pw:\\arcadis-uk-pw.bentley.com:Arcadis-UK-07\Documents\Projects\1MC06-C2\Waddesdon%20Emb\HW\01%20-%20Docs\1MC06-ASC-HW-FRM-CS04_CL20-000055-ACBOS" TargetMode="External"/><Relationship Id="rId595" Type="http://schemas.openxmlformats.org/officeDocument/2006/relationships/hyperlink" Target="pw:\\arcadis-uk-pw.bentley.com:Arcadis-UK-07\Documents\Projects\1MC07-C3\Greatworth%20South%20Ctg\IM\01%20-%20Docs\1MC07-CEK-IM-DAT-CS07_CL12-600202" TargetMode="External"/><Relationship Id="rId2276" Type="http://schemas.openxmlformats.org/officeDocument/2006/relationships/hyperlink" Target="pw:\\arcadis-uk-pw.bentley.com:Arcadis-UK-07\Documents\Projects\1MC06-C2\Calvert%20Ctg\HW\01%20-%20Docs\1MC06-ASC-HW-FRM-CS06_CL09-000041-ACBOS" TargetMode="External"/><Relationship Id="rId2483" Type="http://schemas.openxmlformats.org/officeDocument/2006/relationships/hyperlink" Target="pw:\\arcadis-uk-pw.bentley.com:Arcadis-UK-07\Documents\Projects\1MC06-C2\Calvert%20Ctg\IM\01%20-%20Docs\1MC06-CEK-IM-DAT-CS05-600175" TargetMode="External"/><Relationship Id="rId2690" Type="http://schemas.openxmlformats.org/officeDocument/2006/relationships/hyperlink" Target="mailto:guillaume.hervoches@setec.com" TargetMode="External"/><Relationship Id="rId3327" Type="http://schemas.openxmlformats.org/officeDocument/2006/relationships/hyperlink" Target="pw://arcadis-uk-pw.bentley.com:Arcadis-UK-07/Documents/D%7b432e6a18-cb5d-4cd6-b8e4-5e100baa007b%7d" TargetMode="External"/><Relationship Id="rId3534" Type="http://schemas.openxmlformats.org/officeDocument/2006/relationships/hyperlink" Target="pw:\\arcadis-uk-pw.bentley.com:Arcadis-UK-07\Documents\Projects\1MC06-C2\Calvert%20Ctg\CV\01%20-%20Docs\1MC06-ASC-CV-FRM-CS06_CL09-000064-ACBOS" TargetMode="External"/><Relationship Id="rId3741" Type="http://schemas.openxmlformats.org/officeDocument/2006/relationships/hyperlink" Target="pw:\\arcadis-uk-pw.bentley.com:Arcadis-UK-07\Documents\Projects\1MC07-C3\Brackley%20Emb\IM\01%20-%20Docs\1MC07-CEK-IM-DAT-CS07_CL12-600228" TargetMode="External"/><Relationship Id="rId248" Type="http://schemas.openxmlformats.org/officeDocument/2006/relationships/hyperlink" Target="mailto:Joel.Martin@arcadis.com" TargetMode="External"/><Relationship Id="rId455" Type="http://schemas.openxmlformats.org/officeDocument/2006/relationships/hyperlink" Target="mailto:apoorva.patil@arcadis.com" TargetMode="External"/><Relationship Id="rId662" Type="http://schemas.openxmlformats.org/officeDocument/2006/relationships/hyperlink" Target="pw:\\arcadis-uk-pw.bentley.com:Arcadis-UK-07\Documents\Projects\1MC07-C3\Oxford%20Canal%20Vdt\EV\01%20-%20Docs\1MC07-ASC-EV-REP-CS07_CL23-000023" TargetMode="External"/><Relationship Id="rId1085" Type="http://schemas.openxmlformats.org/officeDocument/2006/relationships/hyperlink" Target="pw://arcadis-uk-pw.bentley.com:Arcadis-UK-07/Documents/D%7b45874873-b120-49cd-85de-e123681e78cf%7d" TargetMode="External"/><Relationship Id="rId1292" Type="http://schemas.openxmlformats.org/officeDocument/2006/relationships/hyperlink" Target="pw:\\arcadis-uk-pw.bentley.com:Arcadis-UK-07\Documents\Projects\1MC07-C3\Ladbroke%20Grove%20Ctg\UT\01%20-%20Docs\1MC07-ASC-UT-FRM-CS07_CL23-000007-ACBOS" TargetMode="External"/><Relationship Id="rId2136" Type="http://schemas.openxmlformats.org/officeDocument/2006/relationships/hyperlink" Target="pw:\\arcadis-uk-pw.bentley.com:Arcadis-UK-07\Documents\Projects\1MC06-C2\Calvert%20Infrastructure%20MDG\IM\01%20-%20Docs\1MC06-CEK-IM-DAT-CS06_CL09-600303" TargetMode="External"/><Relationship Id="rId2343" Type="http://schemas.openxmlformats.org/officeDocument/2006/relationships/hyperlink" Target="mailto:saisravankumar.bulusu@arcadis.com" TargetMode="External"/><Relationship Id="rId2550" Type="http://schemas.openxmlformats.org/officeDocument/2006/relationships/hyperlink" Target="mailto:alpk@cowi.com" TargetMode="External"/><Relationship Id="rId3601" Type="http://schemas.openxmlformats.org/officeDocument/2006/relationships/hyperlink" Target="pw:\\arcadis-uk-pw.bentley.com:Arcadis-UK-07\Documents\Projects\1MC06-C2\Aylesbury%20South%20Ctg\CV\01%20-%20Docs\1MC06-ASC-CV-FRM-CS04_CL18-000091-ACBOS" TargetMode="External"/><Relationship Id="rId108" Type="http://schemas.openxmlformats.org/officeDocument/2006/relationships/hyperlink" Target="pw:\\arcadis-uk-pw.bentley.com:Arcadis-UK-07\Documents\Projects\1MC06-C2\Calvert%20Ctg\IM\01%20-%20Docs\1MC06-CEK-IM-DAT-CS06_CL09-600209" TargetMode="External"/><Relationship Id="rId315" Type="http://schemas.openxmlformats.org/officeDocument/2006/relationships/hyperlink" Target="mailto:samar.nouma@setec.com" TargetMode="External"/><Relationship Id="rId522" Type="http://schemas.openxmlformats.org/officeDocument/2006/relationships/hyperlink" Target="pw:\\arcadis-uk-pw.bentley.com:Arcadis-UK-07\Documents\Projects\1MC07-C3\Ladbroke%20Grove%20Emb\IM\01%20-%20Docs\1MC07-CEK-IM-DAT-CS07_CL24-600111" TargetMode="External"/><Relationship Id="rId1152" Type="http://schemas.openxmlformats.org/officeDocument/2006/relationships/hyperlink" Target="pw:\\arcadis-uk-pw.bentley.com:Arcadis-UK-07\Documents\Projects\1MC06-C2\Stoke%20Mandeville%20South%20Emb\IM\01%20-%20Docs\1MC06-CEK-IM-DAT-CS03_CL17-600008" TargetMode="External"/><Relationship Id="rId2203" Type="http://schemas.openxmlformats.org/officeDocument/2006/relationships/hyperlink" Target="pw:\\arcadis-uk-pw.bentley.com:Arcadis-UK-07\Documents\Projects\1MC06-C2\Aylesbury%20South%20Ctg\GT\01%20-%20Docs\1MC06-ASC-GT-FRM-CS04_CL18-000018-ACBOS" TargetMode="External"/><Relationship Id="rId2410" Type="http://schemas.openxmlformats.org/officeDocument/2006/relationships/hyperlink" Target="pw:\\arcadis-uk-pw.bentley.com:Arcadis-UK-07\Documents\Projects\1MC07-C3\Chipping%20Warden%20Green%20Tunnel\CV\01%20-%20Docs\1MC07-ASC-CV-FRM-CS07_CL13-000019-ACBOS" TargetMode="External"/><Relationship Id="rId5359" Type="http://schemas.openxmlformats.org/officeDocument/2006/relationships/comments" Target="../comments1.xml"/><Relationship Id="rId1012" Type="http://schemas.openxmlformats.org/officeDocument/2006/relationships/hyperlink" Target="pw:\\arcadis-uk-pw.bentley.com:Arcadis-UK-07\Documents\Projects\1MC06-C2\Aylesbury%20Emb\IM\01%20-%20Docs\1MC06-CEK-IM-DAT-CS04_CL18-600147" TargetMode="External"/><Relationship Id="rId4168" Type="http://schemas.openxmlformats.org/officeDocument/2006/relationships/hyperlink" Target="pw:\\arcadis-uk-pw.bentley.com:Arcadis-UK-07\Documents\Projects\1MC07-C3\Helmdon%20Emb\CV\01%20-%20Docs\1MC07-ASC-CV-FRM-CS07_CL12-900002" TargetMode="External"/><Relationship Id="rId4375" Type="http://schemas.openxmlformats.org/officeDocument/2006/relationships/hyperlink" Target="pw://arcadis-uk-pw.bentley.com:Arcadis-UK-07/Documents/D%7b4c0b3189-e124-4e6c-9b50-7199e0f32ef9%7d" TargetMode="External"/><Relationship Id="rId5219" Type="http://schemas.openxmlformats.org/officeDocument/2006/relationships/hyperlink" Target="pw:\\arcadis-uk-pw.bentley.com:Arcadis-UK-07\Documents\Projects\1MC06-C2\Barton%20to%20Mixbury%20Ctg\EV\01%20-%20Docs\1MC06-ASC-EV-FRM-CS06_CL21-900004" TargetMode="External"/><Relationship Id="rId1969" Type="http://schemas.openxmlformats.org/officeDocument/2006/relationships/hyperlink" Target="pw:\\arcadis-uk-pw.bentley.com:Arcadis-UK-07\Documents\Projects\1MC06-C2\Aylesbury%20North%20Ctg\HW\01%20-%20Docs\1MC06-ASC-HW-FRM-CS04_CL18-000014-ACBOS" TargetMode="External"/><Relationship Id="rId3184" Type="http://schemas.openxmlformats.org/officeDocument/2006/relationships/hyperlink" Target="pw:\\arcadis-uk-pw.bentley.com:Arcadis-UK-07\Documents\Projects\1MC06-C2\Woodlands%20Ctg\IM\01%20-%20Docs\1MC06-CEK-IM-DAT-CS05-600125" TargetMode="External"/><Relationship Id="rId4028" Type="http://schemas.openxmlformats.org/officeDocument/2006/relationships/hyperlink" Target="pw:\\arcadis-uk-pw.bentley.com:Arcadis-UK-07\Documents\Projects\1MC06-C2\Chetwode%20Ctg\EV\01%20-%20Docs\1MC06-ASC-EV-FRM-CS06_CL10-900057" TargetMode="External"/><Relationship Id="rId4235" Type="http://schemas.openxmlformats.org/officeDocument/2006/relationships/hyperlink" Target="pw:\\arcadis-uk-pw.bentley.com:Arcadis-UK-07\Documents\Projects\1MC07-C3\Lower%20Thorpe%20North%20Emb\CV\01%20-%20Docs\1MC07-ASC-CV-FRM-CS07_CL26-000112-ACBOS" TargetMode="External"/><Relationship Id="rId4582" Type="http://schemas.openxmlformats.org/officeDocument/2006/relationships/hyperlink" Target="mailto:ebrahim.jeewa@arcadis.com" TargetMode="External"/><Relationship Id="rId1829" Type="http://schemas.openxmlformats.org/officeDocument/2006/relationships/hyperlink" Target="pw://arcadis-uk-pw.bentley.com:Arcadis-UK-07/Documents/D%7b6c937c8b-324a-47eb-be04-90e31fdca930%7d" TargetMode="External"/><Relationship Id="rId3391" Type="http://schemas.openxmlformats.org/officeDocument/2006/relationships/hyperlink" Target="pw:\\arcadis-uk-pw.bentley.com:Arcadis-UK-07\Documents\Projects\1MC06-C2\Stoke%20Mandeville%20South%20Emb\IM\01%20-%20Docs\1MC06-CEK-IM-DAT-CS03_CL17-600111" TargetMode="External"/><Relationship Id="rId4442" Type="http://schemas.openxmlformats.org/officeDocument/2006/relationships/hyperlink" Target="mailto:gabin.duport@arcadis.com%3E" TargetMode="External"/><Relationship Id="rId3044" Type="http://schemas.openxmlformats.org/officeDocument/2006/relationships/hyperlink" Target="mailto:zakaria.khabouze@setec.com" TargetMode="External"/><Relationship Id="rId3251" Type="http://schemas.openxmlformats.org/officeDocument/2006/relationships/hyperlink" Target="pw:\\arcadis-uk-pw.bentley.com:Arcadis-UK-07\Documents\Projects\1MC06-C2\Wendover%20North%20Ctg\UT\01%20-%20Docs\1MC06-ASC-UT-FRM-CS03_CL17-000026-ACBOS" TargetMode="External"/><Relationship Id="rId4302" Type="http://schemas.openxmlformats.org/officeDocument/2006/relationships/hyperlink" Target="mailto:ebrahim.jeewa@arcadis.com" TargetMode="External"/><Relationship Id="rId172" Type="http://schemas.openxmlformats.org/officeDocument/2006/relationships/hyperlink" Target="https://connect-projectwisewac.bentley.com/pwlink?datasource=Bentley.PW--arcadis-uk-pw.bentley.com~3AArcadis-UK-07&amp;objectId=2e44b37d-52d2-42a8-9d71-08d37a31d1c6&amp;objectType=doc&amp;workAreaId=6ab164b0-c2bd-447a-a601-fda32e138674&amp;projectId=f22a64a1-1359-489b-80fe-82820c4196bb&amp;app=pwe" TargetMode="External"/><Relationship Id="rId2060" Type="http://schemas.openxmlformats.org/officeDocument/2006/relationships/hyperlink" Target="pw://arcadis-uk-pw.bentley.com:Arcadis-UK-07/Documents/D%7b5b9b27a4-bf5e-44ac-bc61-37f29af05701%7d" TargetMode="External"/><Relationship Id="rId3111" Type="http://schemas.openxmlformats.org/officeDocument/2006/relationships/hyperlink" Target="mailto:jocd@cowi.com" TargetMode="External"/><Relationship Id="rId989" Type="http://schemas.openxmlformats.org/officeDocument/2006/relationships/hyperlink" Target="pw://arcadis-uk-pw.bentley.com:Arcadis-UK-07/Documents/D%7b4b28b777-df36-4247-9294-6fa5157332f2%7d" TargetMode="External"/><Relationship Id="rId2877" Type="http://schemas.openxmlformats.org/officeDocument/2006/relationships/hyperlink" Target="mailto:William.Whyte@arcadis.com" TargetMode="External"/><Relationship Id="rId5076" Type="http://schemas.openxmlformats.org/officeDocument/2006/relationships/hyperlink" Target="pw://arcadis-uk-pw.bentley.com:Arcadis-UK-07/Documents/D%7bccb2a281-eaeb-4d0b-b447-b9ae175cb563%7d" TargetMode="External"/><Relationship Id="rId5283" Type="http://schemas.openxmlformats.org/officeDocument/2006/relationships/hyperlink" Target="mailto:maya.bowles@arcadis.com" TargetMode="External"/><Relationship Id="rId849" Type="http://schemas.openxmlformats.org/officeDocument/2006/relationships/hyperlink" Target="pw:\\arcadis-uk-pw.bentley.com:Arcadis-UK-07\Documents\Projects\1MC07-C3\Ladbroke%20Grove%20Emb\GT\01%20-%20Docs\1MC07-ASC-GT-FRM-CS07_CL23-000002-ACBOS" TargetMode="External"/><Relationship Id="rId1479" Type="http://schemas.openxmlformats.org/officeDocument/2006/relationships/hyperlink" Target="mailto:dapi@cowi.com" TargetMode="External"/><Relationship Id="rId1686" Type="http://schemas.openxmlformats.org/officeDocument/2006/relationships/hyperlink" Target="pw:\\arcadis-uk-pw.bentley.com:Arcadis-UK-07\Documents\Projects\1MC06-C2\Twyford%20Emb\IM\01%20-%20Docs\1MC06-CEK-IM-DAT-CS06_CL09-600224" TargetMode="External"/><Relationship Id="rId3928" Type="http://schemas.openxmlformats.org/officeDocument/2006/relationships/hyperlink" Target="pw:\\arcadis-uk-pw.bentley.com:Arcadis-UK-07\Documents\Projects\1MC06-C2\Oxford%20Road%20Emb\EV\01%20-%20Docs\1MC06-ASC-EV-FRM-CS04_CL19-000004-ACBOS" TargetMode="External"/><Relationship Id="rId4092" Type="http://schemas.openxmlformats.org/officeDocument/2006/relationships/hyperlink" Target="pw:\\arcadis-uk-pw.bentley.com:Arcadis-UK-07\Documents\Projects\1MC06-C2\Chetwode%20Emb\IM\01%20-%20Docs\1MC06-CEK-IM-DAT-CS06_CL10-600171" TargetMode="External"/><Relationship Id="rId5143" Type="http://schemas.openxmlformats.org/officeDocument/2006/relationships/hyperlink" Target="mailto:shashank.bs@arcadis.com" TargetMode="External"/><Relationship Id="rId5350" Type="http://schemas.openxmlformats.org/officeDocument/2006/relationships/hyperlink" Target="pw:\\arcadis-uk-pw.bentley.com:Arcadis-UK-07\Documents\Projects\1MC07-C3\Lower%20Radbourne%20South%20Vdt\IM\01%20-%20Docs\1MC07-CEK-IM-DAT-CS07_CL23-600076" TargetMode="External"/><Relationship Id="rId1339" Type="http://schemas.openxmlformats.org/officeDocument/2006/relationships/hyperlink" Target="pw://arcadis-uk-pw.bentley.com:Arcadis-UK-07/Documents/D%7bf2d11cbb-1363-4b90-8311-e656d99cd4b7%7d" TargetMode="External"/><Relationship Id="rId1893" Type="http://schemas.openxmlformats.org/officeDocument/2006/relationships/hyperlink" Target="pw:\\arcadis-uk-pw.bentley.com:Arcadis-UK-07\Documents\Projects\1MC06-C2\Aylesbury%20North%20Ctg\CV\01%20-%20Docs\1MC06-ASC-CV-FRM-CS04_CL18-000017-ACBOS" TargetMode="External"/><Relationship Id="rId2737" Type="http://schemas.openxmlformats.org/officeDocument/2006/relationships/hyperlink" Target="pw:\\arcadis-uk-pw.bentley.com:Arcadis-UK-07\Documents\Projects\1MC07-C3\Brackley%20North%20Ctg\UT\01%20-%20Docs\1MC07-ASC-UT-FRM-CS07_CL12-000018-ACBOS" TargetMode="External"/><Relationship Id="rId2944" Type="http://schemas.openxmlformats.org/officeDocument/2006/relationships/hyperlink" Target="pw://arcadis-uk-pw.bentley.com:Arcadis-UK-07/Documents/D%7b3d968114-6725-4688-baa0-aafd1febf0b4%7d" TargetMode="External"/><Relationship Id="rId5003" Type="http://schemas.openxmlformats.org/officeDocument/2006/relationships/hyperlink" Target="pw://arcadis-uk-pw.bentley.com:Arcadis-UK-07/Documents/D%7bf347c09c-cbf2-4fe2-a715-4dde0a3e0f39%7d" TargetMode="External"/><Relationship Id="rId5210" Type="http://schemas.openxmlformats.org/officeDocument/2006/relationships/hyperlink" Target="pw:\\arcadis-uk-pw.bentley.com:Arcadis-UK-07\Documents\Projects\1MC06-C2\Barton%20to%20Mixbury%20Ctg\EV\01%20-%20Docs\1MC06-ASC-EV-FRM-CS06_CL21-900007" TargetMode="External"/><Relationship Id="rId709" Type="http://schemas.openxmlformats.org/officeDocument/2006/relationships/hyperlink" Target="https://connect-projectwisewac.bentley.com/pwlink?datasource=Bentley.PW--arcadis-uk-pw.bentley.com~3AArcadis-UK-07&amp;objectId=98a57cde-d315-45ba-aeae-00626d01bd36&amp;objectType=doc&amp;workAreaId=6ab164b0-c2bd-447a-a601-fda32e138674&amp;projectId=f22a64a1-1359-489b-80fe-82820c4196bb&amp;app=pwe" TargetMode="External"/><Relationship Id="rId916" Type="http://schemas.openxmlformats.org/officeDocument/2006/relationships/hyperlink" Target="mailto:Joel.Martin@arcadis.com" TargetMode="External"/><Relationship Id="rId1546" Type="http://schemas.openxmlformats.org/officeDocument/2006/relationships/hyperlink" Target="pw://arcadis-uk-pw.bentley.com:Arcadis-UK-07/Documents/D%7b90bd3c9e-6bb4-4560-9b5b-ca266cb4ba00%7d" TargetMode="External"/><Relationship Id="rId1753" Type="http://schemas.openxmlformats.org/officeDocument/2006/relationships/hyperlink" Target="pw:\\arcadis-uk-pw.bentley.com:Arcadis-UK-07\Documents\Projects\1MC06-C2\Stoke%20Mandeville%20South%20Emb\IM\01%20-%20Docs\1MC06-CEK-IM-DAT-CS03_CL17-600008" TargetMode="External"/><Relationship Id="rId1960" Type="http://schemas.openxmlformats.org/officeDocument/2006/relationships/hyperlink" Target="pw:\\arcadis-uk-pw.bentley.com:Arcadis-UK-07\Documents\Projects\1MC07-C3\Ladbroke%20Ctg\IM\01%20-%20Docs\1MC07-CEK-IM-DAT-CS07_CL24-600079" TargetMode="External"/><Relationship Id="rId2804" Type="http://schemas.openxmlformats.org/officeDocument/2006/relationships/hyperlink" Target="pw:\\arcadis-uk-pw.bentley.com:Arcadis-UK-07\Documents\Projects\1MC07-C3\Ladbroke%20Ctg\IM\01%20-%20Docs\1MC07-CEK-IM-DAT-CS07_CL24-600119" TargetMode="External"/><Relationship Id="rId45" Type="http://schemas.openxmlformats.org/officeDocument/2006/relationships/hyperlink" Target="pw://arcadis-uk-pw.bentley.com:Arcadis-UK-07/Documents/D%7b17d2b4c6-5246-4f81-bc0c-00647e6cd317%7d" TargetMode="External"/><Relationship Id="rId1406" Type="http://schemas.openxmlformats.org/officeDocument/2006/relationships/hyperlink" Target="mailto:juilee.lokhande@arcadis.com" TargetMode="External"/><Relationship Id="rId1613" Type="http://schemas.openxmlformats.org/officeDocument/2006/relationships/hyperlink" Target="pw:\\arcadis-uk-pw.bentley.com:Arcadis-UK-07\Documents\Projects\1MC06-C2\Twyford%20Vdt\EV\01%20-%20Docs\1MC06-ASC-EV-FRM-CS06_CL10-900011" TargetMode="External"/><Relationship Id="rId1820" Type="http://schemas.openxmlformats.org/officeDocument/2006/relationships/hyperlink" Target="pw:\\arcadis-uk-pw.bentley.com:Arcadis-UK-07\Documents\Projects\1MC07-C3\Boddington%20Ctg\IM\01%20-%20Docs\1MC07-CEK-IM-DAT-CS07_CL14-600024" TargetMode="External"/><Relationship Id="rId4769" Type="http://schemas.openxmlformats.org/officeDocument/2006/relationships/hyperlink" Target="pw:\\arcadis-uk-pw.bentley.com:Arcadis-UK-07\Documents\Projects\1MC06-C2\Cowley%20Emb%20Group\CV\01%20-%20Docs\1MC06-ASC-CV-FRM-CS06_CL10-000038-ACBOS" TargetMode="External"/><Relationship Id="rId4976" Type="http://schemas.openxmlformats.org/officeDocument/2006/relationships/hyperlink" Target="pw:\\arcadis-uk-pw.bentley.com:Arcadis-UK-07\Documents\Projects\1MC07-C3\Greatworth%20North%20Ctg\UT\01%20-%20Docs\1MC07-ASC-UT-FRM-CS07_CL12-000096-ACBOS" TargetMode="External"/><Relationship Id="rId3578" Type="http://schemas.openxmlformats.org/officeDocument/2006/relationships/hyperlink" Target="pw:\\arcadis-uk-pw.bentley.com:Arcadis-UK-07\Documents\Projects\1MC06-C2\Aylesbury%20South%20Ctg\UT\01%20-%20Docs\1MC06-ASC-UT-FRM-CS04_CL18-000008-ACBOS" TargetMode="External"/><Relationship Id="rId3785" Type="http://schemas.openxmlformats.org/officeDocument/2006/relationships/hyperlink" Target="pw:\\arcadis-uk-pw.bentley.com:Arcadis-UK-07\Documents\Projects\1MC07-C3\Chipping%20Warden%20Green%20Tunnel\IM\01%20-%20Docs\1MC07-CEK-IM-DAT-CS07_CL13-600008" TargetMode="External"/><Relationship Id="rId3992" Type="http://schemas.openxmlformats.org/officeDocument/2006/relationships/hyperlink" Target="pw://arcadis-uk-pw.bentley.com:Arcadis-UK-07/Documents/D%7b8585c8a4-725a-461b-9910-717e9a61eb6d%7d" TargetMode="External"/><Relationship Id="rId4629" Type="http://schemas.openxmlformats.org/officeDocument/2006/relationships/hyperlink" Target="mailto:Conor.Egan@wsp.com" TargetMode="External"/><Relationship Id="rId4836" Type="http://schemas.openxmlformats.org/officeDocument/2006/relationships/hyperlink" Target="pw://arcadis-uk-pw.bentley.com:Arcadis-UK-07/Documents/D%7bc7bf6ba5-78e4-46dc-9296-9531f0970a49%7d" TargetMode="External"/><Relationship Id="rId499" Type="http://schemas.openxmlformats.org/officeDocument/2006/relationships/hyperlink" Target="pw://arcadis-uk-pw.bentley.com:Arcadis-UK-07/Documents/D%7b7902676a-8f1b-44b1-9ccf-e7435dffedb8%7d" TargetMode="External"/><Relationship Id="rId2387" Type="http://schemas.openxmlformats.org/officeDocument/2006/relationships/hyperlink" Target="pw:\\arcadis-uk-pw.bentley.com:Arcadis-UK-07\Documents\Projects\1MC06-C2\Twyford%20Emb\IM\01%20-%20Docs\1MC06-CEK-IM-DAT-CS06_CL10-600216" TargetMode="External"/><Relationship Id="rId2594" Type="http://schemas.openxmlformats.org/officeDocument/2006/relationships/hyperlink" Target="pw:\\arcadis-uk-pw.bentley.com:Arcadis-UK-07\Documents\Projects\1MC06-C2\Grendon%20Underwood%20Emb\IM\01%20-%20Docs\1MC06-CEK-IM-DAT-CS06_CL09-600223" TargetMode="External"/><Relationship Id="rId3438" Type="http://schemas.openxmlformats.org/officeDocument/2006/relationships/hyperlink" Target="pw://arcadis-uk-pw.bentley.com:Arcadis-UK-07/Documents/D%7be2c7ef64-95e3-41f7-a3fe-861e3c37acc2%7d" TargetMode="External"/><Relationship Id="rId3645" Type="http://schemas.openxmlformats.org/officeDocument/2006/relationships/hyperlink" Target="pw:\\arcadis-uk-pw.bentley.com:Arcadis-UK-07\Documents\Projects\1MC06-C2\Chetwode%20Ctg\IM\01%20-%20Docs\1MC06-CEK-IM-DAT-CS06_CL10-600001" TargetMode="External"/><Relationship Id="rId3852" Type="http://schemas.openxmlformats.org/officeDocument/2006/relationships/hyperlink" Target="mailto:apoorva.patil@arcadis.com" TargetMode="External"/><Relationship Id="rId359" Type="http://schemas.openxmlformats.org/officeDocument/2006/relationships/hyperlink" Target="mailto:youssef.miri@setec.com" TargetMode="External"/><Relationship Id="rId566" Type="http://schemas.openxmlformats.org/officeDocument/2006/relationships/hyperlink" Target="pw://arcadis-uk-pw.bentley.com:Arcadis-UK-07/Documents/D%7b3c46bc6d-78ff-47f1-8cb7-219b1ffef984%7d" TargetMode="External"/><Relationship Id="rId773" Type="http://schemas.openxmlformats.org/officeDocument/2006/relationships/hyperlink" Target="mailto:Conor.Egan@wsp.com" TargetMode="External"/><Relationship Id="rId1196" Type="http://schemas.openxmlformats.org/officeDocument/2006/relationships/hyperlink" Target="pw:\\arcadis-uk-pw.bentley.com:Arcadis-UK-07\Documents\Projects\1MC07-C3\Ladbroke%20Grove%20Ctg\IM\01%20-%20Docs\1MC07-CEK-IM-DAT-CS07_CL23-600028" TargetMode="External"/><Relationship Id="rId2247" Type="http://schemas.openxmlformats.org/officeDocument/2006/relationships/hyperlink" Target="pw:\\arcadis-uk-pw.bentley.com:Arcadis-UK-07\Documents\Projects\1MC06-C2\Doddershall%20Emb\CV\01%20-%20Docs\1MC06-ASC-CV-FRM-CS05-000061-ACBOS" TargetMode="External"/><Relationship Id="rId2454" Type="http://schemas.openxmlformats.org/officeDocument/2006/relationships/hyperlink" Target="pw://arcadis-uk-pw.bentley.com:Arcadis-UK-07/Documents/Projects/1MC06-C2/Quainton&amp;space;South&amp;space;Emb/IM/01&amp;space;-&amp;space;Docs/1MC06-CEK-IM-DAT-CS04_CL20-600109" TargetMode="External"/><Relationship Id="rId3505" Type="http://schemas.openxmlformats.org/officeDocument/2006/relationships/hyperlink" Target="pw://arcadis-uk-pw.bentley.com:Arcadis-UK-07/Documents/D%7b4b4ef7c9-786e-449a-ab78-00420efda9b9%7d" TargetMode="External"/><Relationship Id="rId4903" Type="http://schemas.openxmlformats.org/officeDocument/2006/relationships/hyperlink" Target="mailto:thomas.goimard@setec.com" TargetMode="External"/><Relationship Id="rId219" Type="http://schemas.openxmlformats.org/officeDocument/2006/relationships/hyperlink" Target="pw://arcadis-uk-pw.bentley.com:Arcadis-UK-07/Documents/Projects/1MC07-C3/Oxford&amp;space;Canal&amp;space;North&amp;space;Emb/IM/01&amp;space;-&amp;space;Docs/1MC07-CEK-IM-DAT-CS07_CL23-600136" TargetMode="External"/><Relationship Id="rId426" Type="http://schemas.openxmlformats.org/officeDocument/2006/relationships/hyperlink" Target="pw:\\arcadis-uk-pw.bentley.com:Arcadis-UK-07\Documents\Projects\1MC06-C2\Wendover%20North%20Ctg\IM\01%20-%20Docs\1MC06-CEK-IM-DAT-CS03_CL17-600073" TargetMode="External"/><Relationship Id="rId633" Type="http://schemas.openxmlformats.org/officeDocument/2006/relationships/hyperlink" Target="mailto:HRFO@COWI.COM" TargetMode="External"/><Relationship Id="rId980" Type="http://schemas.openxmlformats.org/officeDocument/2006/relationships/hyperlink" Target="pw:\\arcadis-uk-pw.bentley.com:Arcadis-UK-07\Documents\Projects\1MC07-C3\Boddington%20Ctg\CV\01%20-%20Docs\1MC07-ASC-CV-FRM-CS07_CL14-000047-ACBOS" TargetMode="External"/><Relationship Id="rId1056" Type="http://schemas.openxmlformats.org/officeDocument/2006/relationships/hyperlink" Target="pw:\\arcadis-uk-pw.bentley.com:Arcadis-UK-07\Documents\Projects\1MC06-C2\Twyford%20Ctg\DR\01%20-%20Docs\1MC06-ASC-DR-FRM-CS06_CL10-000075-ACBOS" TargetMode="External"/><Relationship Id="rId1263" Type="http://schemas.openxmlformats.org/officeDocument/2006/relationships/hyperlink" Target="pw:\\arcadis-uk-pw.bentley.com:Arcadis-UK-07\Documents\Projects\1MC06-C2\Bicester%20Road%20Emb\CV\01%20-%20Docs\1MC06-ASC-CV-FRM-CS04_CL20-000073-ACBOS" TargetMode="External"/><Relationship Id="rId2107" Type="http://schemas.openxmlformats.org/officeDocument/2006/relationships/hyperlink" Target="pw:\\arcadis-uk-pw.bentley.com:Arcadis-UK-07\Documents\Projects\1MC06-C2\Twyford%20Emb\EV\01%20-%20Docs\1MC06-ASC-EV-FRM-CS06_CL09-900005" TargetMode="External"/><Relationship Id="rId2314" Type="http://schemas.openxmlformats.org/officeDocument/2006/relationships/hyperlink" Target="pw://arcadis-uk-pw.bentley.com:Arcadis-UK-07/Documents/D%7b31ce7f81-8023-467f-a173-ccf56f8000c8%7d" TargetMode="External"/><Relationship Id="rId2661" Type="http://schemas.openxmlformats.org/officeDocument/2006/relationships/hyperlink" Target="pw://arcadis-uk-pw.bentley.com:Arcadis-UK-07/Documents/D%7b86f55951-d65f-4a43-a93d-238c5ad55b39%7d" TargetMode="External"/><Relationship Id="rId3712" Type="http://schemas.openxmlformats.org/officeDocument/2006/relationships/hyperlink" Target="pw:\\arcadis-uk-pw.bentley.com:Arcadis-UK-07\Documents\Projects\1MC07-C3\Brackley%20North%20Ctg\EV\01%20-%20Docs\1MC07-ASC-EV-FRM-CS07_CL12-900034" TargetMode="External"/><Relationship Id="rId840" Type="http://schemas.openxmlformats.org/officeDocument/2006/relationships/hyperlink" Target="pw://arcadis-uk-pw.bentley.com:Arcadis-UK-07/Documents/D%7b05bd5172-c614-4d55-aedc-6702a0deccd7%7d" TargetMode="External"/><Relationship Id="rId1470" Type="http://schemas.openxmlformats.org/officeDocument/2006/relationships/hyperlink" Target="mailto:agcy@cowi.com" TargetMode="External"/><Relationship Id="rId2521" Type="http://schemas.openxmlformats.org/officeDocument/2006/relationships/hyperlink" Target="pw:\\arcadis-uk-pw.bentley.com:Arcadis-UK-07\Documents\Projects\1MC06-C2\Stoke%20Mandeville%20South%20Emb\IM\01%20-%20Docs\1MC06-CEK-IM-DAT-CS03_CL17-600132" TargetMode="External"/><Relationship Id="rId4279" Type="http://schemas.openxmlformats.org/officeDocument/2006/relationships/hyperlink" Target="pw:\\arcadis-uk-pw.bentley.com:Arcadis-UK-07\Documents\Projects\1MC06-C2\Oxford%20Road%20Emb\CV\01%20-%20Docs\1MC06-CEK-CV-FRM-CS04_CL19-000047" TargetMode="External"/><Relationship Id="rId700" Type="http://schemas.openxmlformats.org/officeDocument/2006/relationships/hyperlink" Target="mailto:philip.clarke@arcadis.com" TargetMode="External"/><Relationship Id="rId1123" Type="http://schemas.openxmlformats.org/officeDocument/2006/relationships/hyperlink" Target="pw:\\arcadis-uk-pw.bentley.com:Arcadis-UK-07\Documents\Projects\1MC07-C3\Edgcote%20Ctg\UT\01%20-%20Docs\1MC07-ASC-UT-FRM-CS07_CL26-000021-ACBOS" TargetMode="External"/><Relationship Id="rId1330" Type="http://schemas.openxmlformats.org/officeDocument/2006/relationships/hyperlink" Target="pw://arcadis-uk-pw.bentley.com:Arcadis-UK-07/Documents/D%7b1200bb22-af22-4d9e-bcdb-986e53ae1556%7d" TargetMode="External"/><Relationship Id="rId3088" Type="http://schemas.openxmlformats.org/officeDocument/2006/relationships/hyperlink" Target="pw://arcadis-uk-pw.bentley.com:Arcadis-UK-07/Documents/D%7b7d28c24e-6e2f-4a3c-907c-5f93153a2b19%7d" TargetMode="External"/><Relationship Id="rId4486" Type="http://schemas.openxmlformats.org/officeDocument/2006/relationships/hyperlink" Target="pw:\\arcadis-uk-pw.bentley.com:Arcadis-UK-07\Documents\Projects\1MC06-C2\Calvert%20Ctg\EV\01%20-%20Docs\1MC06-CEK-EV-FRM-CS06_CL09-600005" TargetMode="External"/><Relationship Id="rId4693" Type="http://schemas.openxmlformats.org/officeDocument/2006/relationships/hyperlink" Target="mailto:JRMY@COWI.COM" TargetMode="External"/><Relationship Id="rId3295" Type="http://schemas.openxmlformats.org/officeDocument/2006/relationships/hyperlink" Target="mailto:immanuel.philipose@arcadis.com" TargetMode="External"/><Relationship Id="rId4139" Type="http://schemas.openxmlformats.org/officeDocument/2006/relationships/hyperlink" Target="pw:\\arcadis-uk-pw.bentley.com:Arcadis-UK-07\Documents\Projects\1MC06-C2\Godington%20West%20Emb\CV\01%20-%20Docs\1MC06-ASC-CV-FRM-CS06_CL10-900018" TargetMode="External"/><Relationship Id="rId4346" Type="http://schemas.openxmlformats.org/officeDocument/2006/relationships/hyperlink" Target="pw://arcadis-uk-pw.bentley.com:Arcadis-UK-07/Documents/D%7b1ca8a521-03a4-4a83-931f-09c5328521dc%7d" TargetMode="External"/><Relationship Id="rId4553" Type="http://schemas.openxmlformats.org/officeDocument/2006/relationships/hyperlink" Target="pw:\\arcadis-uk-pw.bentley.com:Arcadis-UK-07\Documents\Projects\1MC07-C3\Greatworth%20Green%20Tunnel\UT\01%20-%20Docs\1MC07-ASC-UT-FRM-CS07_CL25-000048-ACBOS" TargetMode="External"/><Relationship Id="rId4760" Type="http://schemas.openxmlformats.org/officeDocument/2006/relationships/hyperlink" Target="pw://arcadis-uk-pw.bentley.com:Arcadis-UK-07/Documents/D%7b982efe6c-17ea-490b-9e57-0ba7a5c7d8e3%7d" TargetMode="External"/><Relationship Id="rId3155" Type="http://schemas.openxmlformats.org/officeDocument/2006/relationships/hyperlink" Target="pw:\\arcadis-uk-pw.bentley.com:Arcadis-UK-07\Documents\Projects\1MC06-C2\Doddershall%20Emb\EV\01%20-%20Docs\1MC06-CEK-EV-FRM-CS05-600004" TargetMode="External"/><Relationship Id="rId3362" Type="http://schemas.openxmlformats.org/officeDocument/2006/relationships/hyperlink" Target="mailto:andreea.tilici@arcadis.com" TargetMode="External"/><Relationship Id="rId4206" Type="http://schemas.openxmlformats.org/officeDocument/2006/relationships/hyperlink" Target="pw:\\arcadis-uk-pw.bentley.com:Arcadis-UK-07\Documents\Projects\1MC06-C2\Chetwode%20Ctg\IM\01%20-%20Docs\1MC06-CEK-IM-DAT-CS06_CL10-600203" TargetMode="External"/><Relationship Id="rId4413" Type="http://schemas.openxmlformats.org/officeDocument/2006/relationships/hyperlink" Target="pw://arcadis-uk-pw.bentley.com:Arcadis-UK-07/Documents/D%7b1d76c75e-b09a-4b56-8446-d398cf3a197d%7d" TargetMode="External"/><Relationship Id="rId4620" Type="http://schemas.openxmlformats.org/officeDocument/2006/relationships/hyperlink" Target="pw://arcadis-uk-pw.bentley.com:Arcadis-UK-07/Documents/D%7b141cb2e0-844f-483a-9638-fe825f8fbf5b%7d" TargetMode="External"/><Relationship Id="rId283" Type="http://schemas.openxmlformats.org/officeDocument/2006/relationships/hyperlink" Target="pw:\\arcadis-uk-pw.bentley.com:Arcadis-UK-07\Documents\Projects\1MC07-C3\Ladbroke%20Ctg\CV\01%20-%20Docs\1MC07-ASC-CV-FRM-CS07_CL24-000017-ACBOS" TargetMode="External"/><Relationship Id="rId490" Type="http://schemas.openxmlformats.org/officeDocument/2006/relationships/hyperlink" Target="pw://arcadis-uk-pw.bentley.com:Arcadis-UK-07/Documents/D%7b3555515b-6e05-4e10-a09d-195e6701f33d%7d" TargetMode="External"/><Relationship Id="rId2171" Type="http://schemas.openxmlformats.org/officeDocument/2006/relationships/hyperlink" Target="pw:\\arcadis-uk-pw.bentley.com:Arcadis-UK-07\Documents\Projects\1MC06-C2\Woodlands%20Ctg\CV\01%20-%20Docs\1MC06-ASC-CV-FRM-CS05-000070-ACBOS" TargetMode="External"/><Relationship Id="rId3015" Type="http://schemas.openxmlformats.org/officeDocument/2006/relationships/hyperlink" Target="pw://arcadis-uk-pw.bentley.com:Arcadis-UK-07/Documents/D%7b75b26283-4ae4-44c6-90bd-ea70f5c6b126%7d" TargetMode="External"/><Relationship Id="rId3222" Type="http://schemas.openxmlformats.org/officeDocument/2006/relationships/hyperlink" Target="pw:\\arcadis-uk-pw.bentley.com:Arcadis-UK-07\Documents\Projects\1MC06-C2\Wendover%20North%20Ctg\UT\01%20-%20Docs\1MC06-ASC-UT-FRM-CS03_CL17-000021-ACBOS" TargetMode="External"/><Relationship Id="rId143" Type="http://schemas.openxmlformats.org/officeDocument/2006/relationships/hyperlink" Target="pw:\\arcadis-uk-pw.bentley.com:Arcadis-UK-07\Documents\Projects\1MC07-C3\Oxford%20Canal%20South%20Emb\CV\01%20-%20Docs\1MC07-ASC-CV-FRM-CS07_CL23-000066-ACBOS" TargetMode="External"/><Relationship Id="rId350" Type="http://schemas.openxmlformats.org/officeDocument/2006/relationships/hyperlink" Target="pw:\\arcadis-uk-pw.bentley.com:Arcadis-UK-07\Documents\Projects\1MC06-C2\Calvert%20Ctg\IM\01%20-%20Docs\1MC06-CEK-IM-DAT-CS06_CL09-600265" TargetMode="External"/><Relationship Id="rId2031" Type="http://schemas.openxmlformats.org/officeDocument/2006/relationships/hyperlink" Target="pw:\\arcadis-uk-pw.bentley.com:Arcadis-UK-07\Documents\Projects\1MC07-C3\Chipping%20Warden%20Green%20Tunnel\DR\01%20-%20Docs\1MC07-ASC-DR-FRM-CS07_CL13-000002-ACBOS" TargetMode="External"/><Relationship Id="rId5187" Type="http://schemas.openxmlformats.org/officeDocument/2006/relationships/hyperlink" Target="pw:\\arcadis-uk-pw.bentley.com:Arcadis-UK-07\Documents\Projects\1MC07-C3\Chipping%20Warden%20Green%20Tunnel\IM\01%20-%20Docs\1MC07-CEK-IM-DAT-CS07_CL14-600119" TargetMode="External"/><Relationship Id="rId9" Type="http://schemas.openxmlformats.org/officeDocument/2006/relationships/hyperlink" Target="mailto:quincy.stafford@arcadis.com" TargetMode="External"/><Relationship Id="rId210" Type="http://schemas.openxmlformats.org/officeDocument/2006/relationships/hyperlink" Target="pw:\\arcadis-uk-pw.bentley.com:Arcadis-UK-07\Documents\Projects\1MC07-C3\Oxford%20Canal%20North%20Emb\IM\01%20-%20Docs\1MC07-CEK-IM-DAT-CS07_CL23-600066" TargetMode="External"/><Relationship Id="rId2988" Type="http://schemas.openxmlformats.org/officeDocument/2006/relationships/hyperlink" Target="mailto:luke.mulholland@arcadis.com" TargetMode="External"/><Relationship Id="rId5047" Type="http://schemas.openxmlformats.org/officeDocument/2006/relationships/hyperlink" Target="pw:\\arcadis-uk-pw.bentley.com:Arcadis-UK-07\Documents\Projects\1MC06-C2\Waddesdon%20South%20Ctg\IM\01%20-%20Docs\1MC06-CEK-IM-DAT-CS04_CL20-600154" TargetMode="External"/><Relationship Id="rId5254" Type="http://schemas.openxmlformats.org/officeDocument/2006/relationships/hyperlink" Target="mailto:louis.knight@setec.com" TargetMode="External"/><Relationship Id="rId1797" Type="http://schemas.openxmlformats.org/officeDocument/2006/relationships/hyperlink" Target="pw://arcadis-uk-pw.bentley.com:Arcadis-UK-07/Documents/D%7bac57c0b4-11cc-479e-b431-aaa5476b928f%7d" TargetMode="External"/><Relationship Id="rId2848" Type="http://schemas.openxmlformats.org/officeDocument/2006/relationships/hyperlink" Target="pw://arcadis-uk-pw.bentley.com:Arcadis-UK-07/Documents/D%7b05cf4fce-dfe4-4923-9b05-17269f168d6d%7d" TargetMode="External"/><Relationship Id="rId89" Type="http://schemas.openxmlformats.org/officeDocument/2006/relationships/hyperlink" Target="pw:\\arcadis-uk-pw.bentley.com:Arcadis-UK-07\Documents\Projects\1MC06-C2\Small%20Dean%20North%20Emb\CV\01%20-%20Docs\1MC06-ASC-CV-FRM-CS03_CL06-000035-ACBOS" TargetMode="External"/><Relationship Id="rId1657" Type="http://schemas.openxmlformats.org/officeDocument/2006/relationships/hyperlink" Target="pw:\\arcadis-uk-pw.bentley.com:Arcadis-UK-07\Documents\Projects\1MC06-C2\Chetwode%20Ctg\HW\01%20-%20Docs\1MC06-ASC-HW-FRM-CS06_CL10-000009-ACBOS" TargetMode="External"/><Relationship Id="rId1864" Type="http://schemas.openxmlformats.org/officeDocument/2006/relationships/hyperlink" Target="pw://arcadis-uk-pw.bentley.com:Arcadis-UK-07/Documents/D%7b1b2c80b9-a548-4149-b80f-b168205dd79e%7d" TargetMode="External"/><Relationship Id="rId2708" Type="http://schemas.openxmlformats.org/officeDocument/2006/relationships/hyperlink" Target="pw:\\arcadis-uk-pw.bentley.com:Arcadis-UK-07\Documents\Projects\1MC07-C3\Lower%20Thorpe%20Viaduct\EV\01%20-%20Docs\1MC07-ASC-EV-REP-CS07_CL26-000004" TargetMode="External"/><Relationship Id="rId2915" Type="http://schemas.openxmlformats.org/officeDocument/2006/relationships/hyperlink" Target="pw:\\arcadis-uk-pw.bentley.com:Arcadis-UK-07\Documents\Projects\1MC06-C2\Grovehill%20Emb\EV\01%20-%20Docs\1MC06-ASC-EV-FRM-CS06_CL22-900041" TargetMode="External"/><Relationship Id="rId4063" Type="http://schemas.openxmlformats.org/officeDocument/2006/relationships/hyperlink" Target="pw://arcadis-uk-pw.bentley.com:Arcadis-UK-07/Documents/Projects/1MC07-C3/Greatworth&amp;space;Green&amp;space;Tunnel/IM/01&amp;space;-&amp;space;Docs/1MC07-CEK-IM-DAT-CS07_CL25-600004" TargetMode="External"/><Relationship Id="rId4270" Type="http://schemas.openxmlformats.org/officeDocument/2006/relationships/hyperlink" Target="pw://arcadis-uk-pw.bentley.com:Arcadis-UK-07/Documents/D%7b57bc9614-41a8-4a65-bd64-82797de2267d%7d" TargetMode="External"/><Relationship Id="rId5114" Type="http://schemas.openxmlformats.org/officeDocument/2006/relationships/hyperlink" Target="mailto:ebrahim.jeewa@arcadis.com" TargetMode="External"/><Relationship Id="rId5321" Type="http://schemas.openxmlformats.org/officeDocument/2006/relationships/hyperlink" Target="pw:\\arcadis-uk-pw.bentley.com:Arcadis-UK-07\Documents\Projects\1MC07-C3\Turweston%20Emb\CV\01%20-%20Docs\1MC07-ASC-CV-FRM-CS07_CL12-000021-ACBOS" TargetMode="External"/><Relationship Id="rId1517" Type="http://schemas.openxmlformats.org/officeDocument/2006/relationships/hyperlink" Target="pw:\\arcadis-uk-pw.bentley.com:Arcadis-UK-07\Documents\Projects\1MC07-C3\Ladbroke%20Grove%20Emb\DR\01%20-%20Docs\1MC07-ASC-DR-FRM-CS07_CL24-000053-ACBOS" TargetMode="External"/><Relationship Id="rId1724" Type="http://schemas.openxmlformats.org/officeDocument/2006/relationships/hyperlink" Target="pw://arcadis-uk-pw.bentley.com:Arcadis-UK-07/Documents/D%7bd18a7de6-c03b-4a0e-a7d1-f379afde8fe6%7d" TargetMode="External"/><Relationship Id="rId4130" Type="http://schemas.openxmlformats.org/officeDocument/2006/relationships/hyperlink" Target="pw:\\arcadis-uk-pw.bentley.com:Arcadis-UK-07\Documents\Projects\1MC06-C2\Grendon%20Underwood%20Emb\UT\01%20-%20Docs\1MC06-ASC-UT-FRM-CS05-000018-ACBOS" TargetMode="External"/><Relationship Id="rId16" Type="http://schemas.openxmlformats.org/officeDocument/2006/relationships/hyperlink" Target="pw:\\arcadis-uk-pw.bentley.com:Arcadis-UK-07\Documents\Projects\1MC06-C2\Stoke%20Mandeville%20South%20Emb\HW\01%20-%20Docs\1MC06-ASC-HW-FRM-CS03_CL17-000006-ACBOS" TargetMode="External"/><Relationship Id="rId1931" Type="http://schemas.openxmlformats.org/officeDocument/2006/relationships/hyperlink" Target="pw://arcadis-uk-pw.bentley.com:Arcadis-UK-07/Documents/D%7b6eee7855-8f08-4e45-a5ad-8cd065e09e43%7d" TargetMode="External"/><Relationship Id="rId3689" Type="http://schemas.openxmlformats.org/officeDocument/2006/relationships/hyperlink" Target="pw:\\arcadis-uk-pw.bentley.com:Arcadis-UK-07\Documents\Projects\1MC07-C3\Brackley%20South%20Ctg\EV\01%20-%20Docs\1MC07-ASC-EV-FRM-CS07_CL12-900048" TargetMode="External"/><Relationship Id="rId3896" Type="http://schemas.openxmlformats.org/officeDocument/2006/relationships/hyperlink" Target="pw:\\arcadis-uk-pw.bentley.com:Arcadis-UK-07\Documents\Projects\1MC06-C2\Quainton%20South%20Emb\DR\01%20-%20Docs\1MC06-ASC-DR-FRM-CS04_CL20-000133-ACBOS" TargetMode="External"/><Relationship Id="rId2498" Type="http://schemas.openxmlformats.org/officeDocument/2006/relationships/hyperlink" Target="pw:\\arcadis-uk-pw.bentley.com:Arcadis-UK-07\Documents\Projects\1MC06-C2\Stoke%20Mandeville%20South%20Emb\DR\01%20-%20Docs\1MC06-ASC-DR-FRM-CS03_CL17-000064-ACBOS" TargetMode="External"/><Relationship Id="rId3549" Type="http://schemas.openxmlformats.org/officeDocument/2006/relationships/hyperlink" Target="pw:\\arcadis-uk-pw.bentley.com:Arcadis-UK-07\Documents\Projects\1MC06-C2\Grendon%20Underwood%20Emb\IM\01%20-%20Docs\1MC06-CEK-IM-DAT-CS05-600135" TargetMode="External"/><Relationship Id="rId4947" Type="http://schemas.openxmlformats.org/officeDocument/2006/relationships/hyperlink" Target="mailto:MarcoAntonio.Tanseco@arcadis.com" TargetMode="External"/><Relationship Id="rId677" Type="http://schemas.openxmlformats.org/officeDocument/2006/relationships/hyperlink" Target="pw:\\arcadis-uk-pw.bentley.com:Arcadis-UK-07\Documents\Projects\1MC07-C3\Lower%20Radbourne%20North%20Vdt\EV\01%20-%20Docs\1MC07-ASC-EV-REP-CS07_CL23-000002" TargetMode="External"/><Relationship Id="rId2358" Type="http://schemas.openxmlformats.org/officeDocument/2006/relationships/hyperlink" Target="mailto:hristo.vasilev@arcadis.com" TargetMode="External"/><Relationship Id="rId3756" Type="http://schemas.openxmlformats.org/officeDocument/2006/relationships/hyperlink" Target="pw:\\arcadis-uk-pw.bentley.com:Arcadis-UK-07\Documents\Projects\1MC07-C3\Greatworth%20North%20Ctg\CV\01%20-%20Docs\1MC07-ASC-CV-FRM-CS07_CL12-000108-ACBOS" TargetMode="External"/><Relationship Id="rId3963" Type="http://schemas.openxmlformats.org/officeDocument/2006/relationships/hyperlink" Target="pw://arcadis-uk-pw.bentley.com:Arcadis-UK-07/Documents/D%7bbfa1deaf-4c1b-4f77-86dc-dfbbc676bffa%7d" TargetMode="External"/><Relationship Id="rId4807" Type="http://schemas.openxmlformats.org/officeDocument/2006/relationships/hyperlink" Target="pw:\\arcadis-uk-pw.bentley.com:Arcadis-UK-07\Documents\Projects\1MC07-C3\Ladbroke%20Ctg\CV\01%20-%20Docs\1MC07-ASC-CV-FRM-CS07_CL24-000053-ACBOS" TargetMode="External"/><Relationship Id="rId884" Type="http://schemas.openxmlformats.org/officeDocument/2006/relationships/hyperlink" Target="pw://arcadis-uk-pw.bentley.com:Arcadis-UK-07/Documents/D%7bb0af7f35-bc43-4425-9a79-864d3383f37c%7d" TargetMode="External"/><Relationship Id="rId2565" Type="http://schemas.openxmlformats.org/officeDocument/2006/relationships/hyperlink" Target="mailto:SADV@cowi.com" TargetMode="External"/><Relationship Id="rId2772" Type="http://schemas.openxmlformats.org/officeDocument/2006/relationships/hyperlink" Target="pw:\\arcadis-uk-pw.bentley.com:Arcadis-UK-07\Documents\Projects\1MC07-C3\Highfurlong%20Brook%20Emb\CV\01%20-%20Docs\1MC07-ASC-CV-FRM-CS07_CL14-000110-ACBOS" TargetMode="External"/><Relationship Id="rId3409" Type="http://schemas.openxmlformats.org/officeDocument/2006/relationships/hyperlink" Target="pw://arcadis-uk-pw.bentley.com:Arcadis-UK-07/Documents/D%7b8fd04978-17ba-43f4-9e2e-d979bb0cd642%7d" TargetMode="External"/><Relationship Id="rId3616" Type="http://schemas.openxmlformats.org/officeDocument/2006/relationships/hyperlink" Target="pw:\\arcadis-uk-pw.bentley.com:Arcadis-UK-07\Documents\Projects\1MC07-C3\Chipping%20Warden%20Green%20Tunnel\IM\01%20-%20Docs\1MC07-CEK-IM-DAT-CS07_CL13-000002" TargetMode="External"/><Relationship Id="rId3823" Type="http://schemas.openxmlformats.org/officeDocument/2006/relationships/hyperlink" Target="pw:\\arcadis-uk-pw.bentley.com:Arcadis-UK-07\Documents\Projects\1MC07-C3\Brackley%20South%20Ctg\IM\01%20-%20Docs\1MC07-CEK-IM-DAT-CS07_CL12-600297" TargetMode="External"/><Relationship Id="rId537" Type="http://schemas.openxmlformats.org/officeDocument/2006/relationships/hyperlink" Target="pw:\\arcadis-uk-pw.bentley.com:Arcadis-UK-07\Documents\Projects\1MC06-C2\Twyford%20Ctg\DR\01%20-%20Docs\1MC06-ASC-DR-FRM-CS06_CL10-000015-ACBOS" TargetMode="External"/><Relationship Id="rId744" Type="http://schemas.openxmlformats.org/officeDocument/2006/relationships/hyperlink" Target="pw:\\arcadis-uk-pw.bentley.com:Arcadis-UK-07\Documents\Projects\1MC07-C3\Boddington%20Ctg\IM\01%20-%20Docs\1MC07-CEK-IM-DAT-CS07_CL14-600066" TargetMode="External"/><Relationship Id="rId951" Type="http://schemas.openxmlformats.org/officeDocument/2006/relationships/hyperlink" Target="pw:\\arcadis-uk-pw.bentley.com:Arcadis-UK-07\Documents\Projects\1MC06-C2\Aylesbury%20Emb\IM\01%20-%20Docs\1MC06-CEK-IM-DAT-CS04_CL18-600065" TargetMode="External"/><Relationship Id="rId1167" Type="http://schemas.openxmlformats.org/officeDocument/2006/relationships/hyperlink" Target="mailto:graeme.millen@fairhurst.co.uk" TargetMode="External"/><Relationship Id="rId1374" Type="http://schemas.openxmlformats.org/officeDocument/2006/relationships/hyperlink" Target="mailto:muhammed.afsal@arcadis.com" TargetMode="External"/><Relationship Id="rId1581" Type="http://schemas.openxmlformats.org/officeDocument/2006/relationships/hyperlink" Target="pw://arcadis-uk-pw.bentley.com:Arcadis-UK-07/Documents/D%7ba0b66e81-b5d7-480f-bca7-5819af370d2b%7d" TargetMode="External"/><Relationship Id="rId2218" Type="http://schemas.openxmlformats.org/officeDocument/2006/relationships/hyperlink" Target="pw:\\arcadis-uk-pw.bentley.com:Arcadis-UK-07\Documents\Projects\1MC06-C2\Mixbury%20Ctg\IM\01%20-%20Docs\1MC06-CEK-IM-DAT-CS06_CL22-600151" TargetMode="External"/><Relationship Id="rId2425" Type="http://schemas.openxmlformats.org/officeDocument/2006/relationships/hyperlink" Target="pw:\\arcadis-uk-pw.bentley.com:Arcadis-UK-07\Documents\Projects\1MC06-C2\Small%20Dean%20Vdt\UT\01%20-%20Docs\1MC06-ASC-UT-FRM-CS03_CL06-000105-ACBOS" TargetMode="External"/><Relationship Id="rId2632" Type="http://schemas.openxmlformats.org/officeDocument/2006/relationships/hyperlink" Target="mailto:Shambhulinga.M@arcadis.com" TargetMode="External"/><Relationship Id="rId80" Type="http://schemas.openxmlformats.org/officeDocument/2006/relationships/hyperlink" Target="pw:\\arcadis-uk-pw.bentley.com:Arcadis-UK-07\Documents\Projects\1MC07-C3\Oxford%20Canal%20Vdt\HW\01%20-%20Docs\1MC07-ASC-HW-FRM-CS07_CL23-000039-ACBOS" TargetMode="External"/><Relationship Id="rId604" Type="http://schemas.openxmlformats.org/officeDocument/2006/relationships/hyperlink" Target="pw://arcadis-uk-pw.bentley.com:Arcadis-UK-07/Documents/Projects/1MC06-C2/Wendover&amp;space;Dean&amp;space;South&amp;space;Emb/CV/01&amp;space;-&amp;space;Docs/1MC06-CEK-CV-FRM-CS03_CL05-000067" TargetMode="External"/><Relationship Id="rId811" Type="http://schemas.openxmlformats.org/officeDocument/2006/relationships/hyperlink" Target="pw://arcadis-uk-pw.bentley.com:Arcadis-UK-07/Documents/D%7b5dec8c79-2e01-4fbe-ba1c-1cd2f39c42a0%7d" TargetMode="External"/><Relationship Id="rId1027" Type="http://schemas.openxmlformats.org/officeDocument/2006/relationships/hyperlink" Target="mailto:juilee.lokhande@arcadis.com" TargetMode="External"/><Relationship Id="rId1234" Type="http://schemas.openxmlformats.org/officeDocument/2006/relationships/hyperlink" Target="mailto:eloise.mainstone@arcadis.com" TargetMode="External"/><Relationship Id="rId1441" Type="http://schemas.openxmlformats.org/officeDocument/2006/relationships/hyperlink" Target="pw://arcadis-uk-pw.bentley.com:Arcadis-UK-07/Documents/D%7b4aa5f310-032b-4f85-ad5b-27cfe677164c%7d" TargetMode="External"/><Relationship Id="rId4597" Type="http://schemas.openxmlformats.org/officeDocument/2006/relationships/hyperlink" Target="pw:\\arcadis-uk-pw.bentley.com:Arcadis-UK-07\Documents\Projects\1MC06-C2\Bicester%20Road%20Emb\CV\01%20-%20Docs\1MC06-ASC-CV-FRM-CS04_CL20-000084-ACBOS" TargetMode="External"/><Relationship Id="rId1301" Type="http://schemas.openxmlformats.org/officeDocument/2006/relationships/hyperlink" Target="pw:\\arcadis-uk-pw.bentley.com:Arcadis-UK-07\Documents\Projects\1MC06-C2\Bicester%20Road%20Emb\IM\01%20-%20Docs\1MC06-CEK-IM-DAT-CS04_CL20-600239" TargetMode="External"/><Relationship Id="rId3199" Type="http://schemas.openxmlformats.org/officeDocument/2006/relationships/hyperlink" Target="pw:\\arcadis-uk-pw.bentley.com:Arcadis-UK-07\Documents\Projects\1MC06-C2\Grendon%20Underwood%20Emb\IM\01%20-%20Docs\1MC06-CEK-IM-DAT-CS05-600281" TargetMode="External"/><Relationship Id="rId4457" Type="http://schemas.openxmlformats.org/officeDocument/2006/relationships/hyperlink" Target="pw://arcadis-uk-pw.bentley.com:Arcadis-UK-07/Documents/D%7b6aa82123-bf68-4cd1-b242-0c849734a4f7%7d" TargetMode="External"/><Relationship Id="rId4664" Type="http://schemas.openxmlformats.org/officeDocument/2006/relationships/hyperlink" Target="pw://arcadis-uk-pw.bentley.com:Arcadis-UK-07/Documents/D%7bb9ce3ccf-3a92-4e03-b0af-5dc9c6c8d8b9%7d" TargetMode="External"/><Relationship Id="rId3059" Type="http://schemas.openxmlformats.org/officeDocument/2006/relationships/hyperlink" Target="mailto:gladys.kouekam-nassi@setec.com" TargetMode="External"/><Relationship Id="rId3266" Type="http://schemas.openxmlformats.org/officeDocument/2006/relationships/hyperlink" Target="mailto:srinatha.ka@arcadis.com" TargetMode="External"/><Relationship Id="rId3473" Type="http://schemas.openxmlformats.org/officeDocument/2006/relationships/hyperlink" Target="pw:\\arcadis-uk-pw.bentley.com:Arcadis-UK-07\Documents\Projects\1MC06-C2\Calvert%20Ctg\IM\01%20-%20Docs\1MC06-CEK-IM-DAT-CS06_CL09-600199" TargetMode="External"/><Relationship Id="rId4317" Type="http://schemas.openxmlformats.org/officeDocument/2006/relationships/hyperlink" Target="mailto:srinatha.ka@arcadis.com" TargetMode="External"/><Relationship Id="rId4524" Type="http://schemas.openxmlformats.org/officeDocument/2006/relationships/hyperlink" Target="pw:\\arcadis-uk-pw.bentley.com:Arcadis-UK-07\Documents\Projects\1MC06-C2\Oxford%20Road%20Emb\CV\01%20-%20Docs\1MC06-ASC-CV-FRM-CS04_CL19-000073-ACBOS" TargetMode="External"/><Relationship Id="rId4871" Type="http://schemas.openxmlformats.org/officeDocument/2006/relationships/hyperlink" Target="mailto:mohit.kamboj@arcadis.com" TargetMode="External"/><Relationship Id="rId187" Type="http://schemas.openxmlformats.org/officeDocument/2006/relationships/hyperlink" Target="mailto:zakaria.khabouze@setec.com" TargetMode="External"/><Relationship Id="rId394" Type="http://schemas.openxmlformats.org/officeDocument/2006/relationships/hyperlink" Target="pw:\\arcadis-uk-pw.bentley.com:Arcadis-UK-07\Documents\Projects\1MC07-C3\Oxford%20Canal%20North%20Emb\IM\01%20-%20Docs\1MC07-CEK-IM-DAT-CS07_CL23-600147" TargetMode="External"/><Relationship Id="rId2075" Type="http://schemas.openxmlformats.org/officeDocument/2006/relationships/hyperlink" Target="pw://arcadis-uk-pw.bentley.com:Arcadis-UK-07/Documents/D%7b7279daf1-d8da-4556-ab75-307218b22d1a%7d" TargetMode="External"/><Relationship Id="rId2282" Type="http://schemas.openxmlformats.org/officeDocument/2006/relationships/hyperlink" Target="mailto:Isaac.wong@arcadis.com" TargetMode="External"/><Relationship Id="rId3126" Type="http://schemas.openxmlformats.org/officeDocument/2006/relationships/hyperlink" Target="pw:\\arcadis-uk-pw.bentley.com:Arcadis-UK-07\Documents\Projects\1MC07-C3\Lower%20Boddington%20Ctg\IM\01%20-%20Docs\1MC07-CEK-IM-DAT-CS07_CL14-600127" TargetMode="External"/><Relationship Id="rId3680" Type="http://schemas.openxmlformats.org/officeDocument/2006/relationships/hyperlink" Target="mailto:thomas.goimard@setec.com" TargetMode="External"/><Relationship Id="rId4731" Type="http://schemas.openxmlformats.org/officeDocument/2006/relationships/hyperlink" Target="pw:\\arcadis-uk-pw.bentley.com:Arcadis-UK-07\Documents\Projects\1MC06-C2\Quainton%20Ctg\IM\01%20-%20Docs\1MC06-CEK-IM-DAT-CS05-600266" TargetMode="External"/><Relationship Id="rId254" Type="http://schemas.openxmlformats.org/officeDocument/2006/relationships/hyperlink" Target="pw:\\arcadis-uk-pw.bentley.com:Arcadis-UK-07\Documents\Projects\1MC07-C3\Upper%20Radbourne%20Emb\CV\01%20-%20Docs\1MC07-ASC-CV-FRM-CS07_CL23-000074-ACBOS" TargetMode="External"/><Relationship Id="rId1091" Type="http://schemas.openxmlformats.org/officeDocument/2006/relationships/hyperlink" Target="pw://arcadis-uk-pw.bentley.com:Arcadis-UK-07/Documents/D%7bad264880-9f30-411b-8caf-c5fbcfff31ad%7d" TargetMode="External"/><Relationship Id="rId3333" Type="http://schemas.openxmlformats.org/officeDocument/2006/relationships/hyperlink" Target="pw:\\arcadis-uk-pw.bentley.com:Arcadis-UK-07\Documents\Projects\1MC06-C2\Oxford%20Road%20Emb\IM\01%20-%20Docs\1MC06-CEK-IM-DAT-CS04_CL19-600080" TargetMode="External"/><Relationship Id="rId3540" Type="http://schemas.openxmlformats.org/officeDocument/2006/relationships/hyperlink" Target="mailto:mxhn@cowi.com%3E" TargetMode="External"/><Relationship Id="rId5298" Type="http://schemas.openxmlformats.org/officeDocument/2006/relationships/hyperlink" Target="pw:\\arcadis-uk-pw.bentley.com:Arcadis-UK-07\Documents\Projects\1MC06-C2\Barton%20to%20Mixbury%20Ctg\CV\01%20-%20Docs\1MC06-ASC-CV-FRM-CS06_CL21-000029-ACBOS" TargetMode="External"/><Relationship Id="rId114" Type="http://schemas.openxmlformats.org/officeDocument/2006/relationships/hyperlink" Target="pw:\\arcadis-uk-pw.bentley.com:Arcadis-UK-07\Documents\Projects\1MC07-C3\Oxford%20Canal%20South%20Emb\IM\01%20-%20Docs\1MC07-CEK-IM-DAT-CS07_CL23-600108" TargetMode="External"/><Relationship Id="rId461" Type="http://schemas.openxmlformats.org/officeDocument/2006/relationships/hyperlink" Target="pw://arcadis-uk-pw.bentley.com:Arcadis-UK-07/Documents/D%7b97e88d69-903d-4785-8ce3-05c3405fab41%7d" TargetMode="External"/><Relationship Id="rId2142" Type="http://schemas.openxmlformats.org/officeDocument/2006/relationships/hyperlink" Target="pw:\\arcadis-uk-pw.bentley.com:Arcadis-UK-07\Documents\Projects\1MC06-C2\Twyford%20Emb\IM\01%20-%20Docs\1MC06-CEK-IM-DAT-CS06_CL09-600311" TargetMode="External"/><Relationship Id="rId3400" Type="http://schemas.openxmlformats.org/officeDocument/2006/relationships/hyperlink" Target="pw:\\arcadis-uk-pw.bentley.com:Arcadis-UK-07\Documents\Projects\1MC06-C2\Chetwode%20Emb\BR\01%20-%20Docs\1MC06-ASC-BR-FRM-CS06_CL10-900008" TargetMode="External"/><Relationship Id="rId321" Type="http://schemas.openxmlformats.org/officeDocument/2006/relationships/hyperlink" Target="mailto:MarcoAntonio.Tanseco@arcadis.com" TargetMode="External"/><Relationship Id="rId2002" Type="http://schemas.openxmlformats.org/officeDocument/2006/relationships/hyperlink" Target="pw:\\arcadis-uk-pw.bentley.com:Arcadis-UK-07\Documents\Projects\1MC06-C2\Quainton%20South%20Emb\IM\01%20-%20Docs\1MC06-CEK-IM-DAT-CS04_CL20-600227" TargetMode="External"/><Relationship Id="rId2959" Type="http://schemas.openxmlformats.org/officeDocument/2006/relationships/hyperlink" Target="pw://arcadis-uk-pw.bentley.com:Arcadis-UK-07/Documents/D%7bb813d6db-e5ee-402f-bd40-dd450121d0bb%7d" TargetMode="External"/><Relationship Id="rId5158" Type="http://schemas.openxmlformats.org/officeDocument/2006/relationships/hyperlink" Target="pw:\\arcadis-uk-pw.bentley.com:Arcadis-UK-07\Documents\Projects\1MC06-C2\Grendon%20Underwood%20Emb\UT\01%20-%20Docs\1MC06-ASC-UT-FRM-CS05-000016-ACBOS" TargetMode="External"/><Relationship Id="rId1768" Type="http://schemas.openxmlformats.org/officeDocument/2006/relationships/hyperlink" Target="pw:\\arcadis-uk-pw.bentley.com:Arcadis-UK-07\Documents\Projects\1MC07-C3\Greatworth%20Green%20Tunnel\IM\01%20-%20Docs\1MC07-CEK-IM-DAT-CS07_CL25-600002" TargetMode="External"/><Relationship Id="rId2819" Type="http://schemas.openxmlformats.org/officeDocument/2006/relationships/hyperlink" Target="pw:\\arcadis-uk-pw.bentley.com:Arcadis-UK-07\Documents\Projects\1MC06-C2\Calvert%20Ctg\EV\01%20-%20Docs\1MC06-ASC-EV-REP-CS06_CL09-000002" TargetMode="External"/><Relationship Id="rId4174" Type="http://schemas.openxmlformats.org/officeDocument/2006/relationships/hyperlink" Target="pw:\\arcadis-uk-pw.bentley.com:Arcadis-UK-07\Documents\Projects\1MC07-C3\Greatworth%20South%20Ctg\CV\01%20-%20Docs\1MC07-ASC-CV-FRM-CS07_CL12-900010" TargetMode="External"/><Relationship Id="rId4381" Type="http://schemas.openxmlformats.org/officeDocument/2006/relationships/hyperlink" Target="pw://arcadis-uk-pw.bentley.com:Arcadis-UK-07/Documents/D%7b35af86ce-6805-46cd-9d30-7836a686bafd%7d" TargetMode="External"/><Relationship Id="rId5018" Type="http://schemas.openxmlformats.org/officeDocument/2006/relationships/hyperlink" Target="pw:\\arcadis-uk-pw.bentley.com:Arcadis-UK-07\Documents\Projects\1MC07-C3\Greatworth%20Green%20Tunnel\HW\01%20-%20Docs\1MC07-ASC-HW-FRM-CS07_CL25-000027-ACBOS" TargetMode="External"/><Relationship Id="rId5225" Type="http://schemas.openxmlformats.org/officeDocument/2006/relationships/hyperlink" Target="pw:\\arcadis-uk-pw.bentley.com:Arcadis-UK-07\Documents\Projects\1MC06-C2\Barton%20to%20Mixbury%20Ctg\EV\01%20-%20Docs\1MC06-ASC-EV-FRM-CS06_CL21-900013" TargetMode="External"/><Relationship Id="rId1628" Type="http://schemas.openxmlformats.org/officeDocument/2006/relationships/hyperlink" Target="pw:\\arcadis-uk-pw.bentley.com:Arcadis-UK-07\Documents\Projects\1MC06-C2\Cowley%20Emb%20Group\EV\01%20-%20Docs\1MC06-ASC-EV-FRM-CS06_CL10-900018" TargetMode="External"/><Relationship Id="rId1975" Type="http://schemas.openxmlformats.org/officeDocument/2006/relationships/hyperlink" Target="pw:\\arcadis-uk-pw.bentley.com:Arcadis-UK-07\Documents\Projects\1MC07-C3\Ladbroke%20Grove%20Emb\DR\01%20-%20Docs\1MC07-ASC-DR-FRM-CS07_CL24-000053-ACBOS" TargetMode="External"/><Relationship Id="rId3190" Type="http://schemas.openxmlformats.org/officeDocument/2006/relationships/hyperlink" Target="mailto:max.rutherford@arcadis.com" TargetMode="External"/><Relationship Id="rId4034" Type="http://schemas.openxmlformats.org/officeDocument/2006/relationships/hyperlink" Target="pw:\\arcadis-uk-pw.bentley.com:Arcadis-UK-07\Documents\Projects\1MC06-C2\Chetwode%20Ctg\EV\01%20-%20Docs\1MC06-ASC-EV-FRM-CS06_CL10-900055" TargetMode="External"/><Relationship Id="rId4241" Type="http://schemas.openxmlformats.org/officeDocument/2006/relationships/hyperlink" Target="mailto:HRFO@COWI.COM" TargetMode="External"/><Relationship Id="rId1835" Type="http://schemas.openxmlformats.org/officeDocument/2006/relationships/hyperlink" Target="mailto:William.Whyte@arcadis.com" TargetMode="External"/><Relationship Id="rId3050" Type="http://schemas.openxmlformats.org/officeDocument/2006/relationships/hyperlink" Target="pw:\\arcadis-uk-pw.bentley.com:Arcadis-UK-07\Documents\Projects\1MC07-C3\Brackley%20South%20Ctg\DR\01%20-%20Docs\1MC07-ASC-DR-FRM-CS07_CL12-000074-ACBOS" TargetMode="External"/><Relationship Id="rId4101" Type="http://schemas.openxmlformats.org/officeDocument/2006/relationships/hyperlink" Target="pw:\\arcadis-uk-pw.bentley.com:Arcadis-UK-07\Documents\Projects\1MC06-C2\Chetwode%20Ctg\IM\01%20-%20Docs\1MC06-CEK-IM-DAT-CS06_CL10-600166" TargetMode="External"/><Relationship Id="rId1902" Type="http://schemas.openxmlformats.org/officeDocument/2006/relationships/hyperlink" Target="pw:\\arcadis-uk-pw.bentley.com:Arcadis-UK-07\Documents\Projects\1MC07-C3\Brackley%20South%20Ctg\IM\01%20-%20Docs\1MC07-CEK-IM-DAT-CS07_CL12-600158" TargetMode="External"/><Relationship Id="rId3867" Type="http://schemas.openxmlformats.org/officeDocument/2006/relationships/hyperlink" Target="mailto:thamer.saihi@setec.com" TargetMode="External"/><Relationship Id="rId4918" Type="http://schemas.openxmlformats.org/officeDocument/2006/relationships/hyperlink" Target="pw:\\arcadis-uk-pw.bentley.com:Arcadis-UK-07\Documents\Projects\1MC06-C2\Calvert%20Ctg\IM\01%20-%20Docs\1MC06-CEK-IM-DAT-CS06_CL09-600180?version=P01" TargetMode="External"/><Relationship Id="rId788" Type="http://schemas.openxmlformats.org/officeDocument/2006/relationships/hyperlink" Target="pw:\\arcadis-uk-pw.bentley.com:Arcadis-UK-07\Documents\Projects\1MC06-C2\Bicester%20Road%20Emb\UT\01%20-%20Docs\1MC06-ASC-UT-FRM-CS04_CL20-000033-ACBOS" TargetMode="External"/><Relationship Id="rId995" Type="http://schemas.openxmlformats.org/officeDocument/2006/relationships/hyperlink" Target="mailto:prashant.singh2@arcadis.com" TargetMode="External"/><Relationship Id="rId2469" Type="http://schemas.openxmlformats.org/officeDocument/2006/relationships/hyperlink" Target="pw:\\arcadis-uk-pw.bentley.com:Arcadis-UK-07\Documents\Projects\1MC06-C2\Barton%20to%20Mixbury%20Ctg\BR\01%20-%20Docs\1MC06-ASC-BR-FRM-C002-CL21-000001" TargetMode="External"/><Relationship Id="rId2676" Type="http://schemas.openxmlformats.org/officeDocument/2006/relationships/hyperlink" Target="pw://arcadis-uk-pw.bentley.com:Arcadis-UK-07/Documents/D%7ba3269ef6-d2a1-4878-87ec-6a005a76d276%7d" TargetMode="External"/><Relationship Id="rId2883" Type="http://schemas.openxmlformats.org/officeDocument/2006/relationships/hyperlink" Target="pw:\\arcadis-uk-pw.bentley.com:Arcadis-UK-07\Documents\Projects\1MC06-C2\Aylesbury%20North%20Ctg\UT\01%20-%20Docs\1MC06-ASC-UT-FRM-CS04_CL18-000055-ACBOS" TargetMode="External"/><Relationship Id="rId3727" Type="http://schemas.openxmlformats.org/officeDocument/2006/relationships/hyperlink" Target="pw:\\arcadis-uk-pw.bentley.com:Arcadis-UK-07\Documents\Projects\1MC07-C3\Brackley%20South%20Ctg\IM\01%20-%20Docs\1MC07-CEK-IM-DAT-CS07_CL12-600246" TargetMode="External"/><Relationship Id="rId3934" Type="http://schemas.openxmlformats.org/officeDocument/2006/relationships/hyperlink" Target="pw:\\arcadis-uk-pw.bentley.com:Arcadis-UK-07\Documents\Projects\1MC06-C2\Godington%20West%20Emb\BR\01%20-%20Docs\1MC06-ASC-BR-FRM-C002-CL10-900004" TargetMode="External"/><Relationship Id="rId5082" Type="http://schemas.openxmlformats.org/officeDocument/2006/relationships/hyperlink" Target="pw://arcadis-uk-pw.bentley.com:Arcadis-UK-07/Documents/D%7bcf90c219-b607-43bc-a1b6-9f7987a4249a%7d" TargetMode="External"/><Relationship Id="rId648" Type="http://schemas.openxmlformats.org/officeDocument/2006/relationships/hyperlink" Target="pw:\\arcadis-uk-pw.bentley.com:Arcadis-UK-07\Documents\Projects\1MC07-C3\Ladbroke%20Grove%20Emb\IM\01%20-%20Docs\1MC07-CEK-IM-DAT-CS07_CL24-600053" TargetMode="External"/><Relationship Id="rId855" Type="http://schemas.openxmlformats.org/officeDocument/2006/relationships/hyperlink" Target="pw://arcadis-uk-pw.bentley.com:Arcadis-UK-07/Documents/D%7bcd3e5743-6399-4391-bba6-918665239203%7d" TargetMode="External"/><Relationship Id="rId1278" Type="http://schemas.openxmlformats.org/officeDocument/2006/relationships/hyperlink" Target="mailto:Shambhulinga.M@arcadis.com" TargetMode="External"/><Relationship Id="rId1485" Type="http://schemas.openxmlformats.org/officeDocument/2006/relationships/hyperlink" Target="pw:\\arcadis-uk-pw.bentley.com:Arcadis-UK-07\Documents\Projects\1MC07-C3\Greatworth%20North%20Ctg\CV\01%20-%20Docs\1MC07-ASC-CV-FRM-CS07_CL12-000111-ACBOS" TargetMode="External"/><Relationship Id="rId1692" Type="http://schemas.openxmlformats.org/officeDocument/2006/relationships/hyperlink" Target="mailto:ted.cook@arcadis.com" TargetMode="External"/><Relationship Id="rId2329" Type="http://schemas.openxmlformats.org/officeDocument/2006/relationships/hyperlink" Target="pw:\\arcadis-uk-pw.bentley.com:Arcadis-UK-07\Documents\Projects\1MC06-C2\Waddesdon%20South%20Ctg\HW\01%20-%20Docs\1MC06-ASC-HW-FRM-CS04_CL20-000023-ACBOS" TargetMode="External"/><Relationship Id="rId2536" Type="http://schemas.openxmlformats.org/officeDocument/2006/relationships/hyperlink" Target="mailto:gladys.kouekam-nassi@setec.com" TargetMode="External"/><Relationship Id="rId2743" Type="http://schemas.openxmlformats.org/officeDocument/2006/relationships/hyperlink" Target="pw://arcadis-uk-pw.bentley.com:Arcadis-UK-07/Documents/D%7bd14472a5-b5fc-43e5-898c-e4787e375ac9%7d" TargetMode="External"/><Relationship Id="rId508" Type="http://schemas.openxmlformats.org/officeDocument/2006/relationships/hyperlink" Target="pw:\\arcadis-uk-pw.bentley.com:Arcadis-UK-07\Documents\Projects\1MC06-C2\Wendover%20Green%20Tunnel\UT\01%20-%20Docs\1MC06-ASC-UT-FRM-CS03_CL06-000048-ACBOS" TargetMode="External"/><Relationship Id="rId715" Type="http://schemas.openxmlformats.org/officeDocument/2006/relationships/hyperlink" Target="pw:\\arcadis-uk-pw.bentley.com:Arcadis-UK-07\Documents\Projects\1MC06-C2\Small%20Dean%20South%20Emb\UT\01%20-%20Docs\1MC06-ASC-UT-FRM-CS03_CL05-000022-ACBOS" TargetMode="External"/><Relationship Id="rId922" Type="http://schemas.openxmlformats.org/officeDocument/2006/relationships/hyperlink" Target="pw:\\arcadis-uk-pw.bentley.com:Arcadis-UK-07\Documents\Projects\1MC06-C2\Aylesbury%20Emb\IM\01%20-%20Docs\1MC06-CEK-IM-DAT-CS04_CL18-600069" TargetMode="External"/><Relationship Id="rId1138" Type="http://schemas.openxmlformats.org/officeDocument/2006/relationships/hyperlink" Target="pw:\\arcadis-uk-pw.bentley.com:Arcadis-UK-07\Documents\Projects\1MC06-C2\Chetwode%20Ctg\IM\01%20-%20Docs\1MC06-CEK-IM-DAT-CS06_CL10-600029" TargetMode="External"/><Relationship Id="rId1345" Type="http://schemas.openxmlformats.org/officeDocument/2006/relationships/hyperlink" Target="pw://arcadis-uk-pw.bentley.com:Arcadis-UK-07/Documents/D%7b0c34232d-98d7-43ac-9079-218ab049c58c%7d" TargetMode="External"/><Relationship Id="rId1552" Type="http://schemas.openxmlformats.org/officeDocument/2006/relationships/hyperlink" Target="pw://arcadis-uk-pw.bentley.com:Arcadis-UK-07/Documents/D%7b7556ae11-59eb-47fa-be11-ed80a2253d9d%7d" TargetMode="External"/><Relationship Id="rId2603" Type="http://schemas.openxmlformats.org/officeDocument/2006/relationships/hyperlink" Target="pw:\\arcadis-uk-pw.bentley.com:Arcadis-UK-07\Documents\Projects\1MC07-C3\Ladbroke%20Ctg\IM\01%20-%20Docs\1MC07-CEK-IM-DAT-CS07_CL24-600068" TargetMode="External"/><Relationship Id="rId2950" Type="http://schemas.openxmlformats.org/officeDocument/2006/relationships/hyperlink" Target="pw://arcadis-uk-pw.bentley.com:Arcadis-UK-07/Documents/D%7b41980393-f713-4424-a645-6cab3bac0e59%7d" TargetMode="External"/><Relationship Id="rId1205" Type="http://schemas.openxmlformats.org/officeDocument/2006/relationships/hyperlink" Target="mailto:shahed.mortazavi@arcadis.com" TargetMode="External"/><Relationship Id="rId2810" Type="http://schemas.openxmlformats.org/officeDocument/2006/relationships/hyperlink" Target="pw:\\arcadis-uk-pw.bentley.com:Arcadis-UK-07\Documents\Projects\1MC07-C3\Ladbroke%20Grove%20Ctg\CV\01%20-%20Docs\1MC07-ASC-CV-FRM-CS07_CL23-000089-ACBOS" TargetMode="External"/><Relationship Id="rId4568" Type="http://schemas.openxmlformats.org/officeDocument/2006/relationships/hyperlink" Target="pw://arcadis-uk-pw.bentley.com:Arcadis-UK-07/Documents/D%7b364c8159-98d9-4e19-ad2e-031f43c80431%7d" TargetMode="External"/><Relationship Id="rId51" Type="http://schemas.openxmlformats.org/officeDocument/2006/relationships/hyperlink" Target="pw:\\arcadis-uk-pw.bentley.com:Arcadis-UK-07\Documents\Projects\1MC06-C2\Calvert%20Ctg\IM\01%20-%20Docs\1MC06-CEK-IM-DAT-CS06_CL09-600166" TargetMode="External"/><Relationship Id="rId1412" Type="http://schemas.openxmlformats.org/officeDocument/2006/relationships/hyperlink" Target="pw:\\arcadis-uk-pw.bentley.com:Arcadis-UK-07\Documents\Projects\1MC06-C2\Quainton%20South%20Emb\IM\01%20-%20Docs\1MC06-CEK-IM-DAT-CS04_CL20-600235" TargetMode="External"/><Relationship Id="rId3377" Type="http://schemas.openxmlformats.org/officeDocument/2006/relationships/hyperlink" Target="pw:\\arcadis-uk-pw.bentley.com:Arcadis-UK-07\Documents\Projects\1MC06-C2\Stoke%20Mandeville%20South%20Emb\CV\01%20-%20Docs\1MC06-ASC-CV-FRM-CS03_CL17-000046-ACBOS" TargetMode="External"/><Relationship Id="rId4775" Type="http://schemas.openxmlformats.org/officeDocument/2006/relationships/hyperlink" Target="pw:\\arcadis-uk-pw.bentley.com:Arcadis-UK-07\Documents\Projects\1MC06-C2\Turweston%20Ctg\GT\01%20-%20Docs\1MC06-ASC-GT-FRM-CS06_CL22-000016-ACBOS" TargetMode="External"/><Relationship Id="rId4982" Type="http://schemas.openxmlformats.org/officeDocument/2006/relationships/hyperlink" Target="pw:\\arcadis-uk-pw.bentley.com:Arcadis-UK-07\Documents\Projects\1MC07-C3\Greatworth%20North%20Ctg\UT\01%20-%20Docs\1MC07-CEK-IM-DAT-CS07_CL12-600050" TargetMode="External"/><Relationship Id="rId298" Type="http://schemas.openxmlformats.org/officeDocument/2006/relationships/hyperlink" Target="pw://arcadis-uk-pw.bentley.com:Arcadis-UK-07/Documents/D%7b95467e9e-55ed-462f-acc2-3c97122da6c5%7d" TargetMode="External"/><Relationship Id="rId3584" Type="http://schemas.openxmlformats.org/officeDocument/2006/relationships/hyperlink" Target="pw:\\arcadis-uk-pw.bentley.com:Arcadis-UK-07\Documents\Projects\1MC06-C2\Calvert%20Ctg\DR\01%20-%20Docs\1MC06-ASC-DR-FRM-CS06_CL09-000112-ACBOS" TargetMode="External"/><Relationship Id="rId3791" Type="http://schemas.openxmlformats.org/officeDocument/2006/relationships/hyperlink" Target="pw:\\arcadis-uk-pw.bentley.com:Arcadis-UK-07\Documents\Projects\1MC07-C3\Greatworth%20North%20Ctg\HW\01%20-%20Docs\1MC07-ASC-HW-FRM-CS07_CL25-000025-ACBOS" TargetMode="External"/><Relationship Id="rId4428" Type="http://schemas.openxmlformats.org/officeDocument/2006/relationships/hyperlink" Target="pw://arcadis-uk-pw.bentley.com:Arcadis-UK-07/Documents/Projects/1MC06-C2/Calvert&amp;space;Ctg/HW/01&amp;space;-&amp;space;Docs/1MC06-ASC-HW-FRM-CS06_CL09-000082-ACBOS" TargetMode="External"/><Relationship Id="rId4635" Type="http://schemas.openxmlformats.org/officeDocument/2006/relationships/hyperlink" Target="pw://arcadis-uk-pw.bentley.com:Arcadis-UK-07/Documents/D%7be84aaa11-272b-4d64-a72c-48f3ae598e12%7d" TargetMode="External"/><Relationship Id="rId4842" Type="http://schemas.openxmlformats.org/officeDocument/2006/relationships/hyperlink" Target="pw:\\arcadis-uk-pw.bentley.com:Arcadis-UK-07\Documents\Projects\1MC06-C2\Grendon%20Underwood%20Emb\EV\01%20-%20Docs\1MC06-ASC-EV-FRM-CS05-000002-ACBOS" TargetMode="External"/><Relationship Id="rId158" Type="http://schemas.openxmlformats.org/officeDocument/2006/relationships/hyperlink" Target="https://nam02.safelinks.protection.outlook.com/?url=https%3A%2F%2Fconnect-projectwisewac.bentley.com%2Fpwlink%3Fdatasource%3DBentley.PW--arcadis-uk-pw.bentley.com~3AArcadis-UK-07%26objectId%3D896fb7ce-3b27-4094-a4ed-6ccbc7c6d473%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Ay%2B97oWe2TVd9%2BK6ChAiMZ2Gech%2FwJRFYpfh6SjDatU%3D&amp;reserved=0" TargetMode="External"/><Relationship Id="rId2186" Type="http://schemas.openxmlformats.org/officeDocument/2006/relationships/hyperlink" Target="pw:\\arcadis-uk-pw.bentley.com:Arcadis-UK-07\Documents\Projects\1MC06-C2\Woodlands%20Ctg\IM\01%20-%20Docs\1MC06-CEK-IM-DAT-CS05-600245" TargetMode="External"/><Relationship Id="rId2393" Type="http://schemas.openxmlformats.org/officeDocument/2006/relationships/hyperlink" Target="pw:\\arcadis-uk-pw.bentley.com:Arcadis-UK-07\Documents\Projects\1MC06-C2\Calvert%20Ctg\IM\01%20-%20Docs\1MC06-CEK-IM-DAT-CS06_CL09-600288" TargetMode="External"/><Relationship Id="rId3237" Type="http://schemas.openxmlformats.org/officeDocument/2006/relationships/hyperlink" Target="mailto:ebrahim.jeewa@arcadis.com" TargetMode="External"/><Relationship Id="rId3444" Type="http://schemas.openxmlformats.org/officeDocument/2006/relationships/hyperlink" Target="pw:\\arcadis-uk-pw.bentley.com:Arcadis-UK-07\Documents\Projects\1MC06-C2\Calvert%20Ctg\DR\01%20-%20Docs\1MC06-ASC-DR-FRM-CS06_CL09-000027-ACBOS" TargetMode="External"/><Relationship Id="rId3651" Type="http://schemas.openxmlformats.org/officeDocument/2006/relationships/hyperlink" Target="pw:\\arcadis-uk-pw.bentley.com:Arcadis-UK-07\Documents\Projects\1MC06-C2\Barton%20Hartshorn%20Emb\DR\01%20-%20Docs\1MC06-ASC-DR-FRM-CS06_CL21-000007-ACBOS" TargetMode="External"/><Relationship Id="rId4702" Type="http://schemas.openxmlformats.org/officeDocument/2006/relationships/hyperlink" Target="mailto:Conor.Egan@wsp.com" TargetMode="External"/><Relationship Id="rId365" Type="http://schemas.openxmlformats.org/officeDocument/2006/relationships/hyperlink" Target="pw:\\arcadis-uk-pw.bentley.com:Arcadis-UK-07\Documents\Projects\1MC06-C2\Barton%20to%20Mixbury%20Ctg\IM\01%20-%20Docs\1MC06-CEK-IM-DAT-CS06_CL21-600028" TargetMode="External"/><Relationship Id="rId572" Type="http://schemas.openxmlformats.org/officeDocument/2006/relationships/hyperlink" Target="pw:\\arcadis-uk-pw.bentley.com:Arcadis-UK-07\Documents\Projects\1MC07-C3\Greatworth%20South%20Emb\EV\01%20-%20Docs\1MC07-ASC-EV-FRM-CS07_CL12-900015" TargetMode="External"/><Relationship Id="rId2046" Type="http://schemas.openxmlformats.org/officeDocument/2006/relationships/hyperlink" Target="pw://arcadis-uk-pw.bentley.com:Arcadis-UK-07/Documents/D%7bf2274523-44e7-4ac0-aeaf-a45f77049216%7d" TargetMode="External"/><Relationship Id="rId2253" Type="http://schemas.openxmlformats.org/officeDocument/2006/relationships/hyperlink" Target="pw:\\arcadis-uk-pw.bentley.com:Arcadis-UK-07\Documents\Projects\1MC06-C2\Doddershall%20Emb\CV\01%20-%20Docs\1MC06-ASC-CV-FRM-CS05-000094-ACBOS" TargetMode="External"/><Relationship Id="rId2460" Type="http://schemas.openxmlformats.org/officeDocument/2006/relationships/hyperlink" Target="mailto:PraveenReddy.Yaruva@arcadis.com" TargetMode="External"/><Relationship Id="rId3304" Type="http://schemas.openxmlformats.org/officeDocument/2006/relationships/hyperlink" Target="mailto:abhisheka.ks@arcadis.com" TargetMode="External"/><Relationship Id="rId3511" Type="http://schemas.openxmlformats.org/officeDocument/2006/relationships/hyperlink" Target="mailto:jeet.mehta@arcadis.com" TargetMode="External"/><Relationship Id="rId225" Type="http://schemas.openxmlformats.org/officeDocument/2006/relationships/hyperlink" Target="mailto:neeraj.alluvada@arcadis.com" TargetMode="External"/><Relationship Id="rId432" Type="http://schemas.openxmlformats.org/officeDocument/2006/relationships/hyperlink" Target="mailto:Conor.Egan@wsp.com" TargetMode="External"/><Relationship Id="rId1062" Type="http://schemas.openxmlformats.org/officeDocument/2006/relationships/hyperlink" Target="mailto:SouravKumar.Chatterjee@arcadis.com" TargetMode="External"/><Relationship Id="rId2113" Type="http://schemas.openxmlformats.org/officeDocument/2006/relationships/hyperlink" Target="pw:\\arcadis-uk-pw.bentley.com:Arcadis-UK-07\Documents\Projects\1MC06-C2\Twyford%20Emb\EV\01%20-%20Docs\1MC06-ASC-EV-FRM-CS06_CL09-900018" TargetMode="External"/><Relationship Id="rId2320" Type="http://schemas.openxmlformats.org/officeDocument/2006/relationships/hyperlink" Target="pw:\\arcadis-uk-pw.bentley.com:Arcadis-UK-07\Documents\Projects\1MC07-C3\Lower%20Boddington%20Emb\IM\01%20-%20Docs\1MC07-CEK-IM-DAT-CS07_CL14-600156" TargetMode="External"/><Relationship Id="rId5269" Type="http://schemas.openxmlformats.org/officeDocument/2006/relationships/hyperlink" Target="pw:\\arcadis-uk-pw.bentley.com:Arcadis-UK-07\Documents\Projects\1MC06-C2\Quainton%20South%20Emb\UT\01%20-%20Docs\1MC06-ASC-UT-FRM-CS04_CL20-000086-ACBOS" TargetMode="External"/><Relationship Id="rId4078" Type="http://schemas.openxmlformats.org/officeDocument/2006/relationships/hyperlink" Target="pw:\\arcadis-uk-pw.bentley.com:Arcadis-UK-07\Documents\Projects\1MC07-C3\Chipping%20Warden%20Green%20Tunnel\IM\01%20-%20Docs\1MC07-CEK-IM-DAT-CS07_CL26-600166" TargetMode="External"/><Relationship Id="rId4285" Type="http://schemas.openxmlformats.org/officeDocument/2006/relationships/hyperlink" Target="mailto:shaun.ambrose@arcadis.com" TargetMode="External"/><Relationship Id="rId4492" Type="http://schemas.openxmlformats.org/officeDocument/2006/relationships/hyperlink" Target="pw:\\arcadis-uk-pw.bentley.com:Arcadis-UK-07\Documents\Projects\1MC06-C2\Calvert%20Ctg\EV\01%20-%20Docs\1MC06-CEK-EV-FRM-CS06_CL09-600011" TargetMode="External"/><Relationship Id="rId5129" Type="http://schemas.openxmlformats.org/officeDocument/2006/relationships/hyperlink" Target="pw://arcadis-uk-pw.bentley.com:Arcadis-UK-07/Documents/D%7b5042350d-eb6d-4d9a-ba13-846799ad7a71%7d" TargetMode="External"/><Relationship Id="rId5336" Type="http://schemas.openxmlformats.org/officeDocument/2006/relationships/hyperlink" Target="pw:\\arcadis-uk-pw.bentley.com:Arcadis-UK-07\Documents\Projects\1MC07-C3\Boddington%20Ctg\IM\01%20-%20Docs\1MC07-CEK-IM-DAT-CS07_CL14-600024" TargetMode="External"/><Relationship Id="rId1879" Type="http://schemas.openxmlformats.org/officeDocument/2006/relationships/hyperlink" Target="mailto:vijayakrishna.lade@arcadis.com" TargetMode="External"/><Relationship Id="rId3094" Type="http://schemas.openxmlformats.org/officeDocument/2006/relationships/hyperlink" Target="mailto:Jan.Cordero@arcadis.com" TargetMode="External"/><Relationship Id="rId4145" Type="http://schemas.openxmlformats.org/officeDocument/2006/relationships/hyperlink" Target="pw:\\arcadis-uk-pw.bentley.com:Arcadis-UK-07\Documents\Projects\1MC06-C2\Chetwode%20Ctg\CV\01%20-%20Docs\1MC06-ASC-CV-FRM-CS06_CL10-900012" TargetMode="External"/><Relationship Id="rId1739" Type="http://schemas.openxmlformats.org/officeDocument/2006/relationships/hyperlink" Target="pw:\\arcadis-uk-pw.bentley.com:Arcadis-UK-07\Documents\Projects\1MC06-C2\Putlowes%20Ctg\CV\01%20-%20Docs\1MC06-ASC-CV-FRM-CS04_CL19-000034-ACBOS" TargetMode="External"/><Relationship Id="rId1946" Type="http://schemas.openxmlformats.org/officeDocument/2006/relationships/hyperlink" Target="pw://arcadis-uk-pw.bentley.com:Arcadis-UK-07/Documents/Projects/1MC07-C3/Lower&amp;space;Boddington&amp;space;Emb/CV/01&amp;space;-&amp;space;Docs/1MC07-ASC-CV-FRM-CS07_CL14-000118-ACBOS" TargetMode="External"/><Relationship Id="rId4005" Type="http://schemas.openxmlformats.org/officeDocument/2006/relationships/hyperlink" Target="mailto:gopika.b@arcadis.com" TargetMode="External"/><Relationship Id="rId4352" Type="http://schemas.openxmlformats.org/officeDocument/2006/relationships/hyperlink" Target="mailto:Ruel.Hallado@arcadis.com" TargetMode="External"/><Relationship Id="rId1806" Type="http://schemas.openxmlformats.org/officeDocument/2006/relationships/hyperlink" Target="pw://arcadis-uk-pw.bentley.com:Arcadis-UK-07/Documents/D%7b4e4913be-1904-426f-ab69-db0bccc92b89%7d" TargetMode="External"/><Relationship Id="rId3161" Type="http://schemas.openxmlformats.org/officeDocument/2006/relationships/hyperlink" Target="pw:\\arcadis-uk-pw.bentley.com:Arcadis-UK-07\Documents\Projects\1MC06-C2\Doddershall%20Emb\EV\01%20-%20Docs\1MC06-CEK-EV-FRM-CS05-600010" TargetMode="External"/><Relationship Id="rId4212" Type="http://schemas.openxmlformats.org/officeDocument/2006/relationships/hyperlink" Target="pw:\\arcadis-uk-pw.bentley.com:Arcadis-UK-07\Documents\Projects\1MC06-C2\Barton%20to%20Mixbury%20Ctg\IM\01%20-%20Docs\1MC06-CEK-IM-DAT-CS06_CL21-600137" TargetMode="External"/><Relationship Id="rId3021" Type="http://schemas.openxmlformats.org/officeDocument/2006/relationships/hyperlink" Target="pw://arcadis-uk-pw.bentley.com:Arcadis-UK-07/Documents/D%7b2aa613c8-d3ee-4ffc-9eef-36e2968bf895%7d" TargetMode="External"/><Relationship Id="rId3978" Type="http://schemas.openxmlformats.org/officeDocument/2006/relationships/hyperlink" Target="pw:\\arcadis-uk-pw.bentley.com:Arcadis-UK-07\Documents\Projects\1MC06-C2\Godington%20West%20Emb\IM\01%20-%20Docs\1MC06-CEK-IM-DAT-CS06_CL10-600087" TargetMode="External"/><Relationship Id="rId899" Type="http://schemas.openxmlformats.org/officeDocument/2006/relationships/hyperlink" Target="pw:\\arcadis-uk-pw.bentley.com:Arcadis-UK-07\Documents\Projects\1MC07-C3\Greatworth%20South%20Ctg\UT\01%20-%20Docs\1MC07-ASC-UT-FRM-CS07_CL12-000108-ACBOS" TargetMode="External"/><Relationship Id="rId2787" Type="http://schemas.openxmlformats.org/officeDocument/2006/relationships/hyperlink" Target="pw:\\arcadis-uk-pw.bentley.com:Arcadis-UK-07\Documents\Projects\1MC06-C2\Aylesbury%20Emb\CV\01%20-%20Docs\1MC06-ASC-CV-FRM-CS04_CL18-000075-ACBOS" TargetMode="External"/><Relationship Id="rId3838" Type="http://schemas.openxmlformats.org/officeDocument/2006/relationships/hyperlink" Target="pw:\\arcadis-uk-pw.bentley.com:Arcadis-UK-07\Documents\Projects\1MC06-C2\Barton%20to%20Mixbury%20Ctg\IM\01%20-%20Docs\1MC06-CEK-IM-DAT-CS06_CL21-600161" TargetMode="External"/><Relationship Id="rId5193" Type="http://schemas.openxmlformats.org/officeDocument/2006/relationships/hyperlink" Target="pw:\\arcadis-uk-pw.bentley.com:Arcadis-UK-07\Documents\Projects\1MC06-C2\Woodlands%20Ctg\IM\01%20-%20Docs\1MC06-CEK-IM-DAT-CS05-600154" TargetMode="External"/><Relationship Id="rId759" Type="http://schemas.openxmlformats.org/officeDocument/2006/relationships/hyperlink" Target="pw:\\arcadis-uk-pw.bentley.com:Arcadis-UK-07\Documents\Projects\1MC06-C2\Calvert%20Infrastructure%20MDG\GT\01%20-%20Docs\1MC06-ASC-GT-FRM-CS06_CL09-000012-ACBOS" TargetMode="External"/><Relationship Id="rId966" Type="http://schemas.openxmlformats.org/officeDocument/2006/relationships/hyperlink" Target="pw://arcadis-uk-pw.bentley.com:Arcadis-UK-07/Documents/D%7bc89a58e1-3534-4f6e-bb5a-fec65dd58301%7d" TargetMode="External"/><Relationship Id="rId1389" Type="http://schemas.openxmlformats.org/officeDocument/2006/relationships/hyperlink" Target="pw:\\arcadis-uk-pw.bentley.com:Arcadis-UK-07\Documents\Projects\1MC07-C3\Lower%20Boddington%20Emb\UT\01%20-%20Docs\1MC07-ASC-UT-FRM-CS07_CL14-000005-ACBOS" TargetMode="External"/><Relationship Id="rId1596" Type="http://schemas.openxmlformats.org/officeDocument/2006/relationships/hyperlink" Target="mailto:jeroen.vandijk@arcadis.com" TargetMode="External"/><Relationship Id="rId2647" Type="http://schemas.openxmlformats.org/officeDocument/2006/relationships/hyperlink" Target="pw:\\arcadis-uk-pw.bentley.com:Arcadis-UK-07\Documents\Projects\1MC06-C2\Stoke%20Mandeville%20South%20Emb\HW\01%20-%20Docs\1MC06-ASC-HW-FRM-CS03_CL17-000056-ACBOS" TargetMode="External"/><Relationship Id="rId2994" Type="http://schemas.openxmlformats.org/officeDocument/2006/relationships/hyperlink" Target="pw:\\arcadis-uk-pw.bentley.com:Arcadis-UK-07\Documents\Projects\1MC07-C3\Ladbroke%20Grove%20Emb\IM\01%20-%20Docs\1MC07-CEK-IM-DAT-CS07_CL24-600121" TargetMode="External"/><Relationship Id="rId5053" Type="http://schemas.openxmlformats.org/officeDocument/2006/relationships/hyperlink" Target="pw://arcadis-uk-pw.bentley.com:Arcadis-UK-07/Documents/D%7b74b63a04-8de3-4f67-a3c5-fa810bc0a5b9%7d" TargetMode="External"/><Relationship Id="rId5260" Type="http://schemas.openxmlformats.org/officeDocument/2006/relationships/hyperlink" Target="mailto:louis.knight@setec.com" TargetMode="External"/><Relationship Id="rId619" Type="http://schemas.openxmlformats.org/officeDocument/2006/relationships/hyperlink" Target="pw://arcadis-uk-pw.bentley.com:Arcadis-UK-07/Documents/D%7bb4b1e2af-6be4-45b7-a7dc-00cea81352da%7d" TargetMode="External"/><Relationship Id="rId1249" Type="http://schemas.openxmlformats.org/officeDocument/2006/relationships/hyperlink" Target="mailto:immanuel.philipose@arcadis.com" TargetMode="External"/><Relationship Id="rId2854" Type="http://schemas.openxmlformats.org/officeDocument/2006/relationships/hyperlink" Target="https://connect-projectwisewac.bentley.com/pwlink?datasource=Bentley.PW--arcadis-uk-pw.bentley.com~3AArcadis-UK-07&amp;objectId=f75de5fb-34f6-40af-8871-778b1cc96eb3&amp;objectType=doc&amp;workAreaId=7672f74c-6d6c-4972-9396-16dce2e4867c&amp;projectId=e3f7388f-5b16-4382-a7b1-67b8398b51fa&amp;app=pwe" TargetMode="External"/><Relationship Id="rId3905" Type="http://schemas.openxmlformats.org/officeDocument/2006/relationships/hyperlink" Target="mailto:bhkh@cowi.com" TargetMode="External"/><Relationship Id="rId5120" Type="http://schemas.openxmlformats.org/officeDocument/2006/relationships/hyperlink" Target="pw://arcadis-uk-pw.bentley.com:Arcadis-UK-07/Documents/D%7bbfb34ad3-9361-4849-9062-acb24671413a%7d" TargetMode="External"/><Relationship Id="rId95" Type="http://schemas.openxmlformats.org/officeDocument/2006/relationships/hyperlink" Target="pw://arcadis-uk-pw.bentley.com:Arcadis-UK-07/Documents/D%7be2c7ef64-95e3-41f7-a3fe-861e3c37acc2%7d" TargetMode="External"/><Relationship Id="rId826" Type="http://schemas.openxmlformats.org/officeDocument/2006/relationships/hyperlink" Target="mailto:gladys.kouekam-nassi@setec.com" TargetMode="External"/><Relationship Id="rId1109" Type="http://schemas.openxmlformats.org/officeDocument/2006/relationships/hyperlink" Target="pw:\\arcadis-uk-pw.bentley.com:Arcadis-UK-07\Documents\Projects\1MC06-C2\Cowley%20Emb%20Group\BR\01%20-%20Docs\1MC06-ASC-BR-FRM-CS06_CL10-000029-ACBOS" TargetMode="External"/><Relationship Id="rId1456" Type="http://schemas.openxmlformats.org/officeDocument/2006/relationships/hyperlink" Target="pw://arcadis-uk-pw.bentley.com:Arcadis-UK-07/Documents/D%7b5d702281-b67b-4396-891a-4424717a9d83%7d" TargetMode="External"/><Relationship Id="rId1663" Type="http://schemas.openxmlformats.org/officeDocument/2006/relationships/hyperlink" Target="pw:\\arcadis-uk-pw.bentley.com:Arcadis-UK-07\Documents\Projects\1MC06-C2\Chetwode%20Ctg\IM\01%20-%20Docs\1MC06-CEK-IM-DAT-CS06_CL10-600126" TargetMode="External"/><Relationship Id="rId1870" Type="http://schemas.openxmlformats.org/officeDocument/2006/relationships/hyperlink" Target="mailto:vijayakrishna.lade@arcadis.com" TargetMode="External"/><Relationship Id="rId2507" Type="http://schemas.openxmlformats.org/officeDocument/2006/relationships/hyperlink" Target="pw:\\arcadis-uk-pw.bentley.com:Arcadis-UK-07\Documents\Projects\1MC07-C3\Southam%20Ctg\UT\01%20-%20Docs\1MC07-ASC-UT-FRM-CS07_CL24-000031-ACBOS" TargetMode="External"/><Relationship Id="rId2714" Type="http://schemas.openxmlformats.org/officeDocument/2006/relationships/hyperlink" Target="pw://arcadis-uk-pw.bentley.com:Arcadis-UK-07/Documents/D%7b4da0645d-7766-4477-b4a4-0b17528c4711%7d" TargetMode="External"/><Relationship Id="rId2921" Type="http://schemas.openxmlformats.org/officeDocument/2006/relationships/hyperlink" Target="pw:\\arcadis-uk-pw.bentley.com:Arcadis-UK-07\Documents\Projects\1MC07-C3\Turweston%20Vdt\EV\01%20-%20Docs\1MC07-ASC-EV-FRM-CS07_CL12-900023" TargetMode="External"/><Relationship Id="rId1316" Type="http://schemas.openxmlformats.org/officeDocument/2006/relationships/hyperlink" Target="pw:\\arcadis-uk-pw.bentley.com:Arcadis-UK-07\Documents\Projects\1MC06-C2\Twyford%20Ctg\IM\01%20-%20Docs\1MC06-CEK-IM-DAT-CS06_CL10-600133" TargetMode="External"/><Relationship Id="rId1523" Type="http://schemas.openxmlformats.org/officeDocument/2006/relationships/hyperlink" Target="pw://arcadis-uk-pw.bentley.com:Arcadis-UK-07/Documents/D%7b7dd4ca84-910d-4f91-baf1-1410e439e2b1%7d" TargetMode="External"/><Relationship Id="rId1730" Type="http://schemas.openxmlformats.org/officeDocument/2006/relationships/hyperlink" Target="pw://arcadis-uk-pw.bentley.com:Arcadis-UK-07/Documents/D%7bc7029103-fb26-4df7-87ca-33023955a261%7d" TargetMode="External"/><Relationship Id="rId4679" Type="http://schemas.openxmlformats.org/officeDocument/2006/relationships/hyperlink" Target="pw:\\arcadis-uk-pw.bentley.com:Arcadis-UK-07\Documents\Projects\1MC06-C2\Oxford%20Road%20Emb\CV\01%20-%20Docs\1MC06-ASC-CV-FRM-CS04_CL19-000023-ACBOS" TargetMode="External"/><Relationship Id="rId4886" Type="http://schemas.openxmlformats.org/officeDocument/2006/relationships/hyperlink" Target="pw://arcadis-uk-pw.bentley.com:Arcadis-UK-07/Documents/D%7bfe2cb09e-46ba-4e55-9ca4-0a5a41aaab79%7d" TargetMode="External"/><Relationship Id="rId22" Type="http://schemas.openxmlformats.org/officeDocument/2006/relationships/hyperlink" Target="pw://arcadis-uk-pw.bentley.com:Arcadis-UK-07/Documents/D%7bb3a67771-60f5-42c9-83e2-74b87adfa647%7d" TargetMode="External"/><Relationship Id="rId3488" Type="http://schemas.openxmlformats.org/officeDocument/2006/relationships/hyperlink" Target="mailto:pradeep.s@arcadis.com%3E" TargetMode="External"/><Relationship Id="rId3695" Type="http://schemas.openxmlformats.org/officeDocument/2006/relationships/hyperlink" Target="pw:\\arcadis-uk-pw.bentley.com:Arcadis-UK-07\Documents\Projects\1MC07-C3\Brackley%20South%20Ctg\EV\01%20-%20Docs\1MC07-ASC-EV-FRM-CS07_CL12-900054" TargetMode="External"/><Relationship Id="rId4539" Type="http://schemas.openxmlformats.org/officeDocument/2006/relationships/hyperlink" Target="pw:\\arcadis-uk-pw.bentley.com:Arcadis-UK-07\Documents\Projects\1MC07-C3\Greatworth%20Green%20Tunnel\IM\01%20-%20Docs\1MC07-CEK-IM-DAT-CS07_CL25-600078" TargetMode="External"/><Relationship Id="rId4746" Type="http://schemas.openxmlformats.org/officeDocument/2006/relationships/hyperlink" Target="pw:\\arcadis-uk-pw.bentley.com:Arcadis-UK-07\Documents\Projects\1MC06-C2\Turweston%20Ctg\IM\01%20-%20Docs\1MC06-CEK-IM-DAT-CS06_CL22-600218" TargetMode="External"/><Relationship Id="rId4953" Type="http://schemas.openxmlformats.org/officeDocument/2006/relationships/hyperlink" Target="mailto:maya.bowles@arcadis.com" TargetMode="External"/><Relationship Id="rId2297" Type="http://schemas.openxmlformats.org/officeDocument/2006/relationships/hyperlink" Target="pw://arcadis-uk-pw.bentley.com:Arcadis-UK-07/Documents/D%7bdd069817-e1bb-4ab6-a7f8-8caab3f2e4c6%7d" TargetMode="External"/><Relationship Id="rId3348" Type="http://schemas.openxmlformats.org/officeDocument/2006/relationships/hyperlink" Target="https://connect-projectwisewac.bentley.com/pwlink?datasource=Bentley.PW--arcadis-uk-pw.bentley.com~3AArcadis-UK-07&amp;objectId=669556a7-7ddc-458a-8dbe-e2e2308cf6e8&amp;objectType=doc&amp;workAreaId=7672f74c-6d6c-4972-9396-16dce2e4867c&amp;projectId=e3f7388f-5b16-4382-a7b1-67b8398b51fa&amp;app=pwe" TargetMode="External"/><Relationship Id="rId3555" Type="http://schemas.openxmlformats.org/officeDocument/2006/relationships/hyperlink" Target="https://connect-projectwisewac.bentley.com/pwlink?datasource=Bentley.PW--arcadis-uk-pw.bentley.com~3AArcadis-UK-07&amp;objectId=f9a1e0cc-db01-48d6-a6e8-9e89aaad6965&amp;objectType=doc&amp;workAreaId=6ab164b0-c2bd-447a-a601-fda32e138674&amp;projectId=f22a64a1-1359-489b-80fe-82820c4196bb&amp;app=pwe" TargetMode="External"/><Relationship Id="rId3762" Type="http://schemas.openxmlformats.org/officeDocument/2006/relationships/hyperlink" Target="mailto:Joel.Martin@arcadis.com" TargetMode="External"/><Relationship Id="rId4606" Type="http://schemas.openxmlformats.org/officeDocument/2006/relationships/hyperlink" Target="mailto:guillaume.hervoches@setec.com" TargetMode="External"/><Relationship Id="rId4813" Type="http://schemas.openxmlformats.org/officeDocument/2006/relationships/hyperlink" Target="pw://arcadis-uk-pw.bentley.com:Arcadis-UK-07/Documents/D%7b8f72f469-43fd-43e3-9315-34268c1e5161%7d" TargetMode="External"/><Relationship Id="rId269" Type="http://schemas.openxmlformats.org/officeDocument/2006/relationships/hyperlink" Target="pw:\\arcadis-uk-pw.bentley.com:Arcadis-UK-07\Documents\Projects\1MC07-C3\Upper%20Radbourne%20Emb\IM\01%20-%20Docs\1MC07-CEK-IM-DAT-CS07_CL23-600145" TargetMode="External"/><Relationship Id="rId476" Type="http://schemas.openxmlformats.org/officeDocument/2006/relationships/hyperlink" Target="mailto:dan.quirante@arcadis.com" TargetMode="External"/><Relationship Id="rId683" Type="http://schemas.openxmlformats.org/officeDocument/2006/relationships/hyperlink" Target="pw:\\arcadis-uk-pw.bentley.com:Arcadis-UK-07\Documents\Projects\1MC07-C3\Oxford%20Canal%20North%20Emb\IM\01%20-%20Docs\1MC07-CEK-IM-DAT-CS07_CL23-600092" TargetMode="External"/><Relationship Id="rId890" Type="http://schemas.openxmlformats.org/officeDocument/2006/relationships/hyperlink" Target="pw:\\arcadis-uk-pw.bentley.com:Arcadis-UK-07\Documents\Projects\1MC06-C2\Wendover%20North%20Ctg\UT\01%20-%20Docs\1MC06-ASC-UT-FRM-CS03_CL17-000034-ACBOS" TargetMode="External"/><Relationship Id="rId2157" Type="http://schemas.openxmlformats.org/officeDocument/2006/relationships/hyperlink" Target="pw:\\arcadis-uk-pw.bentley.com:Arcadis-UK-07\Documents\Projects\1MC06-C2\Calvert%20Ctg\IM\01%20-%20Docs\1MC06-CEK-IM-DAT-CS06_CL09-600295" TargetMode="External"/><Relationship Id="rId2364" Type="http://schemas.openxmlformats.org/officeDocument/2006/relationships/hyperlink" Target="pw:\\arcadis-uk-pw.bentley.com:Arcadis-UK-07\Documents\Projects\1MC06-C2\Calvert%20Infrastructure%20MDG\EV\01%20-%20Docs\1MC06-ASC-EV-FRM-CS06_CL09-900033" TargetMode="External"/><Relationship Id="rId2571" Type="http://schemas.openxmlformats.org/officeDocument/2006/relationships/hyperlink" Target="pw:\\arcadis-uk-pw.bentley.com:Arcadis-UK-07\Documents\Projects\1MC07-C3\Thorpe%20Mandeville%20Emb\CV\01%20-%20Docs\1MC07-ASC-CV-FRM-CS07_CL25-000018-ACBOS" TargetMode="External"/><Relationship Id="rId3208" Type="http://schemas.openxmlformats.org/officeDocument/2006/relationships/hyperlink" Target="pw:\\arcadis-uk-pw.bentley.com:Arcadis-UK-07\Documents\Projects\1MC06-C2\Calvert%20Ctg\IM\01%20-%20Docs\1MC06-CEK-IM-DAT-CS06_CL09-600345" TargetMode="External"/><Relationship Id="rId3415" Type="http://schemas.openxmlformats.org/officeDocument/2006/relationships/hyperlink" Target="pw:\\arcadis-uk-pw.bentley.com:Arcadis-UK-07\Documents\Projects\1MC06-C2\Calvert%20Ctg\CV\01%20-%20Docs\1MC06-ASC-CV-FRM-CS06_CL09-000098-ACBOS" TargetMode="External"/><Relationship Id="rId129" Type="http://schemas.openxmlformats.org/officeDocument/2006/relationships/hyperlink" Target="pw:\\arcadis-uk-pw.bentley.com:Arcadis-UK-07\Documents\Projects\1MC06-C2\Twyford%20Emb\CV\01%20-%20Docs\1MC06-ASC-CV-FRM-CS06_CL10-000058-ACBOS" TargetMode="External"/><Relationship Id="rId336" Type="http://schemas.openxmlformats.org/officeDocument/2006/relationships/hyperlink" Target="pw:\\arcadis-uk-pw.bentley.com:Arcadis-UK-07\Documents\Projects\1MC07-C3\Ladbroke%20Grove%20Emb\CV\01%20-%20Docs\1MC07-CEK-CV-FRM-CS07_CL24-600013" TargetMode="External"/><Relationship Id="rId543" Type="http://schemas.openxmlformats.org/officeDocument/2006/relationships/hyperlink" Target="pw:\\arcadis-uk-pw.bentley.com:Arcadis-UK-07\Documents\Projects\1MC06-C2\Oxford%20Road%20Emb\BR\01%20-%20Docs\1MC06-CEK-BR-FRM-CS04_CL19-000006" TargetMode="External"/><Relationship Id="rId1173" Type="http://schemas.openxmlformats.org/officeDocument/2006/relationships/hyperlink" Target="pw:\\arcadis-uk-pw.bentley.com:Arcadis-UK-07\Documents\Projects\1MC06-C2\Calvert%20Ctg\IM\01%20-%20Docs\1MC06-CEK-IM-DAT-CS06_CL09-600156" TargetMode="External"/><Relationship Id="rId1380" Type="http://schemas.openxmlformats.org/officeDocument/2006/relationships/hyperlink" Target="pw://arcadis-uk-pw.bentley.com:Arcadis-UK-07/Documents/D%7b99837859-10e3-4b05-95d8-89dea5654615%7d" TargetMode="External"/><Relationship Id="rId2017" Type="http://schemas.openxmlformats.org/officeDocument/2006/relationships/hyperlink" Target="pw://arcadis-uk-pw.bentley.com:Arcadis-UK-07/Documents/D%7bb7726a05-1cf2-4831-b661-174bd3a63466%7d" TargetMode="External"/><Relationship Id="rId2224" Type="http://schemas.openxmlformats.org/officeDocument/2006/relationships/hyperlink" Target="pw:\\arcadis-uk-pw.bentley.com:Arcadis-UK-07\Documents\Projects\1MC06-C2\Westbury%20Emb\IM\01%20-%20Docs\1MC06-CEK-IM-DAT-CS06_CL22-600145" TargetMode="External"/><Relationship Id="rId3622" Type="http://schemas.openxmlformats.org/officeDocument/2006/relationships/hyperlink" Target="pw:\\arcadis-uk-pw.bentley.com:Arcadis-UK-07\Documents\Projects\1MC07-C3\Lower%20Boddington%20Ctg\IM\01%20-%20Docs\1MC07-CEK-IM-DAT-CS07_CL14-600059" TargetMode="External"/><Relationship Id="rId403" Type="http://schemas.openxmlformats.org/officeDocument/2006/relationships/hyperlink" Target="mailto:SouravKumar.Chatterjee@arcadis.com" TargetMode="External"/><Relationship Id="rId750" Type="http://schemas.openxmlformats.org/officeDocument/2006/relationships/hyperlink" Target="pw:\\arcadis-uk-pw.bentley.com:Arcadis-UK-07\Documents\Projects\1MC07-C3\Edgcote%20Ctg\UT\01%20-%20Docs\1MC07-ASC-UT-FRM-CS07_CL26-000008-ACBOS" TargetMode="External"/><Relationship Id="rId1033" Type="http://schemas.openxmlformats.org/officeDocument/2006/relationships/hyperlink" Target="mailto:zakaria.khabouze@setec.com" TargetMode="External"/><Relationship Id="rId2431" Type="http://schemas.openxmlformats.org/officeDocument/2006/relationships/hyperlink" Target="mailto:maya.bowles@arcadis.com" TargetMode="External"/><Relationship Id="rId4189" Type="http://schemas.openxmlformats.org/officeDocument/2006/relationships/hyperlink" Target="pw:\\arcadis-uk-pw.bentley.com:Arcadis-UK-07\Documents\Projects\1MC07-C3\Helmdon%20Emb\IM\01%20-%20Docs\1MC07-CEK-IM-DAT-CS07_CL12-600274" TargetMode="External"/><Relationship Id="rId610" Type="http://schemas.openxmlformats.org/officeDocument/2006/relationships/hyperlink" Target="mailto:trno@cowi.com" TargetMode="External"/><Relationship Id="rId1240" Type="http://schemas.openxmlformats.org/officeDocument/2006/relationships/hyperlink" Target="pw:\\arcadis-uk-pw.bentley.com:Arcadis-UK-07\Documents\Projects\1MC06-C2\Cowley%20Emb%20Group\IM\01%20-%20Docs\1MC06-CEK-IM-DAT-CS06_CL10-600207" TargetMode="External"/><Relationship Id="rId4049" Type="http://schemas.openxmlformats.org/officeDocument/2006/relationships/hyperlink" Target="mailto:tamara.georgescu@setec.com" TargetMode="External"/><Relationship Id="rId4396" Type="http://schemas.openxmlformats.org/officeDocument/2006/relationships/hyperlink" Target="pw://arcadis-uk-pw.bentley.com:Arcadis-UK-07/Documents/D%7b709a7b33-71a7-4fd4-af72-9da5f215b118%7d" TargetMode="External"/><Relationship Id="rId1100" Type="http://schemas.openxmlformats.org/officeDocument/2006/relationships/hyperlink" Target="mailto:vruddhika.naik@arcadis.com" TargetMode="External"/><Relationship Id="rId4256" Type="http://schemas.openxmlformats.org/officeDocument/2006/relationships/hyperlink" Target="mailto:ebrahim.jeewa@arcadis.com" TargetMode="External"/><Relationship Id="rId4463" Type="http://schemas.openxmlformats.org/officeDocument/2006/relationships/hyperlink" Target="mailto:shreyas.alagundi@arcadis.com" TargetMode="External"/><Relationship Id="rId4670" Type="http://schemas.openxmlformats.org/officeDocument/2006/relationships/hyperlink" Target="mailto:max.rutherford@arcadis.com" TargetMode="External"/><Relationship Id="rId5307" Type="http://schemas.openxmlformats.org/officeDocument/2006/relationships/hyperlink" Target="mailto:mate.markus@setec.com" TargetMode="External"/><Relationship Id="rId1917" Type="http://schemas.openxmlformats.org/officeDocument/2006/relationships/hyperlink" Target="pw://arcadis-uk-pw.bentley.com:Arcadis-UK-07/Documents/D%7b8fc43aeb-cba8-460a-9d38-7a35dcda3a70%7d" TargetMode="External"/><Relationship Id="rId3065" Type="http://schemas.openxmlformats.org/officeDocument/2006/relationships/hyperlink" Target="pw:\\arcadis-uk-pw.bentley.com:Arcadis-UK-07\Documents\Projects\1MC06-C2\Small%20Dean%20South%20Emb\IM\01%20-%20Docs\1MC06-CEK-IM-DAT-CS03_CL05-600057" TargetMode="External"/><Relationship Id="rId3272" Type="http://schemas.openxmlformats.org/officeDocument/2006/relationships/hyperlink" Target="pw://arcadis-uk-pw.bentley.com:Arcadis-UK-07/Documents/D%7bf651440b-f3e3-4b44-bd77-f9a2d991cbdd%7d" TargetMode="External"/><Relationship Id="rId4116" Type="http://schemas.openxmlformats.org/officeDocument/2006/relationships/hyperlink" Target="mailto:bhkh@cowi.com" TargetMode="External"/><Relationship Id="rId4323" Type="http://schemas.openxmlformats.org/officeDocument/2006/relationships/hyperlink" Target="pw:\\arcadis-uk-pw.bentley.com:Arcadis-UK-07\Documents\Projects\1MC06-C2\Calvert%20Ctg\IM\01%20-%20Docs\1MC06-CEK-IM-DAT-CS06_CL09-600352" TargetMode="External"/><Relationship Id="rId4530" Type="http://schemas.openxmlformats.org/officeDocument/2006/relationships/hyperlink" Target="mailto:Yogesh.S@arcadis.com" TargetMode="External"/><Relationship Id="rId193" Type="http://schemas.openxmlformats.org/officeDocument/2006/relationships/hyperlink" Target="pw:\\arcadis-uk-pw.bentley.com:Arcadis-UK-07\Documents\Projects\1MC06-C2\Godington%20West%20Vdt\BR\01%20-%20Docs\1MC06-ASC-BR-FRM-CS06_CL10-900001" TargetMode="External"/><Relationship Id="rId2081" Type="http://schemas.openxmlformats.org/officeDocument/2006/relationships/hyperlink" Target="pw:\\arcadis-uk-pw.bentley.com:Arcadis-UK-07\Documents\Projects\1MC06-C2\Putlowes%20Ctg\IM\01%20-%20Docs\1MC06-CEK-IM-DAT-CS04_CL20-600234" TargetMode="External"/><Relationship Id="rId3132" Type="http://schemas.openxmlformats.org/officeDocument/2006/relationships/hyperlink" Target="mailto:philip.clarke@arcadis.com" TargetMode="External"/><Relationship Id="rId260" Type="http://schemas.openxmlformats.org/officeDocument/2006/relationships/hyperlink" Target="pw:\\arcadis-uk-pw.bentley.com:Arcadis-UK-07\Documents\Projects\1MC07-C3\Upper%20Radbourne%20Emb\IM\01%20-%20Docs\1MC07-CEK-IM-DAT-CS07_CL23-600144" TargetMode="External"/><Relationship Id="rId5097" Type="http://schemas.openxmlformats.org/officeDocument/2006/relationships/hyperlink" Target="pw://arcadis-uk-pw.bentley.com:Arcadis-UK-07/Documents/D%7b16ca3f93-356f-44a5-9b05-bae9af236f84%7d" TargetMode="External"/><Relationship Id="rId120" Type="http://schemas.openxmlformats.org/officeDocument/2006/relationships/hyperlink" Target="pw:\\arcadis-uk-pw.bentley.com:Arcadis-UK-07\Documents\Projects\1MC06-C2\Stoke%20Mandeville%20South%20Emb\IM\01%20-%20Docs\1MC06-CEK-IM-DAT-CS03_CL17-600007" TargetMode="External"/><Relationship Id="rId2898" Type="http://schemas.openxmlformats.org/officeDocument/2006/relationships/hyperlink" Target="pw:\\arcadis-uk-pw.bentley.com:Arcadis-UK-07\Documents\Projects\1MC06-C2\Turweston%20Ctg\EV\01%20-%20Docs\1MC06-ASC-EV-FRM-CS06_CL22-900022" TargetMode="External"/><Relationship Id="rId3949" Type="http://schemas.openxmlformats.org/officeDocument/2006/relationships/hyperlink" Target="mailto:zakaria.khabouze@setec.com" TargetMode="External"/><Relationship Id="rId5164" Type="http://schemas.openxmlformats.org/officeDocument/2006/relationships/hyperlink" Target="pw:\\arcadis-uk-pw.bentley.com:Arcadis-UK-07\Documents\Projects\1MC07-C3\Brackley%20South%20Ctg\BR\01%20-%20Docs\1MC07-CEK-BR-FRM-CS07_CL12-000006" TargetMode="External"/><Relationship Id="rId2758" Type="http://schemas.openxmlformats.org/officeDocument/2006/relationships/hyperlink" Target="mailto:MarcoAntonio.Tanseco@arcadis.com" TargetMode="External"/><Relationship Id="rId2965" Type="http://schemas.openxmlformats.org/officeDocument/2006/relationships/hyperlink" Target="pw:\\arcadis-uk-pw.bentley.com:Arcadis-UK-07\Documents\Projects\1MC07-C3\Lower%20Boddington%20Emb\IM\01%20-%20Docs\1MC07-CEK-IM-DAT-CS07_CL14-600044" TargetMode="External"/><Relationship Id="rId3809" Type="http://schemas.openxmlformats.org/officeDocument/2006/relationships/hyperlink" Target="pw:\\arcadis-uk-pw.bentley.com:Arcadis-UK-07\Documents\Projects\1MC06-C2\Barton%20to%20Mixbury%20Ctg\BR\01%20-%20Docs\1MC06-ASC-BR-FRM-CS06_CL21-900013" TargetMode="External"/><Relationship Id="rId5024" Type="http://schemas.openxmlformats.org/officeDocument/2006/relationships/hyperlink" Target="pw://arcadis-uk-pw.bentley.com:Arcadis-UK-07/Documents/D%7b3d875104-8d5a-44ba-a46a-5261894f4f53%7d" TargetMode="External"/><Relationship Id="rId937" Type="http://schemas.openxmlformats.org/officeDocument/2006/relationships/hyperlink" Target="pw:\\arcadis-uk-pw.bentley.com:Arcadis-UK-07\Documents\Projects\1MC07-C3\Boddington%20Ctg\IM\01%20-%20Docs\1MC07-CEK-IM-DAT-CS07_CL14-600181" TargetMode="External"/><Relationship Id="rId1567" Type="http://schemas.openxmlformats.org/officeDocument/2006/relationships/hyperlink" Target="pw://arcadis-uk-pw.bentley.com:Arcadis-UK-07/Documents/D%7b3d6a31af-9d88-43ea-a739-b9bb7ee7e378%7d" TargetMode="External"/><Relationship Id="rId1774" Type="http://schemas.openxmlformats.org/officeDocument/2006/relationships/hyperlink" Target="mailto:MarcoAntonio.Tanseco@arcadis.com" TargetMode="External"/><Relationship Id="rId1981" Type="http://schemas.openxmlformats.org/officeDocument/2006/relationships/hyperlink" Target="pw:\\arcadis-uk-pw.bentley.com:Arcadis-UK-07\Documents\Projects\1MC06-C2\Oxford%20Road%20Emb\IM\01%20-%20Docs\1MC06-CEK-IM-DAT-CS04_CL19-600096" TargetMode="External"/><Relationship Id="rId2618" Type="http://schemas.openxmlformats.org/officeDocument/2006/relationships/hyperlink" Target="mailto:pavana.um@arcadis.com" TargetMode="External"/><Relationship Id="rId2825" Type="http://schemas.openxmlformats.org/officeDocument/2006/relationships/hyperlink" Target="mailto:alpk@cowi.com" TargetMode="External"/><Relationship Id="rId4180" Type="http://schemas.openxmlformats.org/officeDocument/2006/relationships/hyperlink" Target="pw:\\arcadis-uk-pw.bentley.com:Arcadis-UK-07\Documents\Projects\1MC07-C3\Greatworth%20South%20Ctg\IM\01%20-%20Docs\1MC07-CEK-IM-DAT-CS07_CL12-600262" TargetMode="External"/><Relationship Id="rId5231" Type="http://schemas.openxmlformats.org/officeDocument/2006/relationships/hyperlink" Target="pw:\\arcadis-uk-pw.bentley.com:Arcadis-UK-07\Documents\Projects\1MC06-C2\Barton%20to%20Mixbury%20Ctg\IM\01%20-%20Docs\1MC06-CEK-IM-DAT-CS06_CL21-600124" TargetMode="External"/><Relationship Id="rId66" Type="http://schemas.openxmlformats.org/officeDocument/2006/relationships/hyperlink" Target="pw://arcadis-uk-pw.bentley.com:Arcadis-UK-07/Documents/D%7b1c22d81b-81a9-4e40-9860-a8a640bf415a%7d" TargetMode="External"/><Relationship Id="rId1427" Type="http://schemas.openxmlformats.org/officeDocument/2006/relationships/hyperlink" Target="pw:\\arcadis-uk-pw.bentley.com:Arcadis-UK-07\Documents\Projects\1MC07-C3\Greatworth%20Green%20Tunnel\UT\01%20-%20Docs\1MC07-ASC-UT-FRM-CS07_CL25-000046-ACBOS" TargetMode="External"/><Relationship Id="rId1634" Type="http://schemas.openxmlformats.org/officeDocument/2006/relationships/hyperlink" Target="pw:\\arcadis-uk-pw.bentley.com:Arcadis-UK-07\Documents\Projects\1MC06-C2\Cowley%20Emb%20Group\IM\01%20-%20Docs\1MC06-CEK-IM-DAT-CS06_CL10-600151" TargetMode="External"/><Relationship Id="rId1841" Type="http://schemas.openxmlformats.org/officeDocument/2006/relationships/hyperlink" Target="pw:\\arcadis-uk-pw.bentley.com:Arcadis-UK-07\Documents\Projects\1MC07-C3\Greatworth%20North%20Emb\CV\01%20-%20Docs\1MC07-ASC-CV-FRM-CS07_CL25-000027-ACBOS" TargetMode="External"/><Relationship Id="rId4040" Type="http://schemas.openxmlformats.org/officeDocument/2006/relationships/hyperlink" Target="pw:\\arcadis-uk-pw.bentley.com:Arcadis-UK-07\Documents\Projects\1MC06-C2\Godington%20West%20Vdt\EV\01%20-%20Docs\1MC06-ASC-EV-FRM-CS06_CL10-900039" TargetMode="External"/><Relationship Id="rId4997" Type="http://schemas.openxmlformats.org/officeDocument/2006/relationships/hyperlink" Target="pw:\\arcadis-uk-pw.bentley.com:Arcadis-UK-07\Documents\Projects\1MC07-C3\Chipping%20Warden%20Green%20Tunnel\IM\01%20-%20Docs\1MC07-CEK-IM-DAT-CS07_CL13-600003" TargetMode="External"/><Relationship Id="rId3599" Type="http://schemas.openxmlformats.org/officeDocument/2006/relationships/hyperlink" Target="pw:\\arcadis-uk-pw.bentley.com:Arcadis-UK-07\Documents\Projects\1MC06-C2\Oxford%20Road%20Emb\CV\01%20-%20Docs\1MC06-ASC-CV-FRM-CS04_CL19-000069-ACBOS" TargetMode="External"/><Relationship Id="rId4857" Type="http://schemas.openxmlformats.org/officeDocument/2006/relationships/hyperlink" Target="mailto:mallikarjun.shabad@arcadis.com" TargetMode="External"/><Relationship Id="rId1701" Type="http://schemas.openxmlformats.org/officeDocument/2006/relationships/hyperlink" Target="mailto:sithrubi.t@arcadis.com" TargetMode="External"/><Relationship Id="rId3459" Type="http://schemas.openxmlformats.org/officeDocument/2006/relationships/hyperlink" Target="pw:\\arcadis-uk-pw.bentley.com:Arcadis-UK-07\Documents\Projects\1MC06-C2\Wendover%20North%20Ctg\UT\01%20-%20Docs\1MC06-ASC-UT-FRM-CS03_CL17-000019-ACBOS" TargetMode="External"/><Relationship Id="rId3666" Type="http://schemas.openxmlformats.org/officeDocument/2006/relationships/hyperlink" Target="pw:\\arcadis-uk-pw.bentley.com:Arcadis-UK-07\Documents\Projects\1MC07-C3\Greatworth%20North%20Ctg\IM\01%20-%20Docs\1MC07-CEK-IM-DAT-CS07_CL25-600038" TargetMode="External"/><Relationship Id="rId587" Type="http://schemas.openxmlformats.org/officeDocument/2006/relationships/hyperlink" Target="pw:\\arcadis-uk-pw.bentley.com:Arcadis-UK-07\Documents\Projects\1MC07-C3\Greatworth%20South%20Emb\IM\01%20-%20Docs\1MC07-CEK-IM-DAT-CS07_CL12-600206" TargetMode="External"/><Relationship Id="rId2268" Type="http://schemas.openxmlformats.org/officeDocument/2006/relationships/hyperlink" Target="pw:\\arcadis-uk-pw.bentley.com:Arcadis-UK-07\Documents\Projects\1MC07-C3\Thorpe%20Mandeville%20Emb\IM\01%20-%20Docs\1MC07-CEK-IM-DAT-CS07_CL26-600155" TargetMode="External"/><Relationship Id="rId3319" Type="http://schemas.openxmlformats.org/officeDocument/2006/relationships/hyperlink" Target="pw:\\arcadis-uk-pw.bentley.com:Arcadis-UK-07\Documents\Projects\1MC06-C2\Doddershall%20Emb\CV\01%20-%20Docs\1MC06-CEK-CV-FRM-CS05-000055" TargetMode="External"/><Relationship Id="rId3873" Type="http://schemas.openxmlformats.org/officeDocument/2006/relationships/hyperlink" Target="pw://arcadis-uk-pw.bentley.com:Arcadis-UK-07/Documents/Projects/1MC06-C2/Stoke&amp;space;Mandeville&amp;space;South&amp;space;Emb/CV/01&amp;space;-&amp;space;Docs/1MC06-CEK-CV-FRM-CS03_CL17-000052" TargetMode="External"/><Relationship Id="rId4717" Type="http://schemas.openxmlformats.org/officeDocument/2006/relationships/hyperlink" Target="pw:\\arcadis-uk-pw.bentley.com:Arcadis-UK-07\Documents\Projects\1MC06-C2\Quainton%20Ctg\EV\01%20-%20Docs\1MC06-CEK-EV-FRM-CS05-600024" TargetMode="External"/><Relationship Id="rId4924" Type="http://schemas.openxmlformats.org/officeDocument/2006/relationships/hyperlink" Target="pw:\\arcadis-uk-pw.bentley.com:Arcadis-UK-07\Documents\Projects\1MC07-C3\Chipping%20Warden%20Green%20Tunnel\IM\01%20-%20Docs\1MC07-CEK-IM-DAT-CS07_CL13-600024" TargetMode="External"/><Relationship Id="rId447" Type="http://schemas.openxmlformats.org/officeDocument/2006/relationships/hyperlink" Target="pw:\\arcadis-uk-pw.bentley.com:Arcadis-UK-07\Documents\Projects\1MC07-C3\Greatworth%20South%20Ctg\DR\01%20-%20Docs\1MC07-CEK-DR-FRM-CS07_CL12-000009" TargetMode="External"/><Relationship Id="rId794" Type="http://schemas.openxmlformats.org/officeDocument/2006/relationships/hyperlink" Target="pw:\\arcadis-uk-pw.bentley.com:Arcadis-UK-07\Documents\Projects\1MC07-C3\Ladbroke%20Grove%20Ctg\IM\01%20-%20Docs\1MC07-CEK-IM-DAT-CS07_CL23-600035" TargetMode="External"/><Relationship Id="rId1077" Type="http://schemas.openxmlformats.org/officeDocument/2006/relationships/hyperlink" Target="pw:\\arcadis-uk-pw.bentley.com:Arcadis-UK-07\Documents\Projects\1MC07-C3\Greatworth%20Green%20Tunnel\IM\01%20-%20Docs\1MC07-CEK-IM-DAT-CS07_CL25-600057" TargetMode="External"/><Relationship Id="rId2128" Type="http://schemas.openxmlformats.org/officeDocument/2006/relationships/hyperlink" Target="pw:\\arcadis-uk-pw.bentley.com:Arcadis-UK-07\Documents\Projects\1MC06-C2\Calvert%20Ctg\EV\01%20-%20Docs\1MC06-ASC-EV-FRM-CS06_CL09-900019" TargetMode="External"/><Relationship Id="rId2475" Type="http://schemas.openxmlformats.org/officeDocument/2006/relationships/hyperlink" Target="pw:\\arcadis-uk-pw.bentley.com:Arcadis-UK-07\Documents\Projects\1MC06-C2\Mixbury%20Emb\BR\01%20-%20Docs\1MC06-ASC-BR-FRM-CS06_CL22-900001" TargetMode="External"/><Relationship Id="rId2682" Type="http://schemas.openxmlformats.org/officeDocument/2006/relationships/hyperlink" Target="mailto:michaela.le@arcadis.com" TargetMode="External"/><Relationship Id="rId3526" Type="http://schemas.openxmlformats.org/officeDocument/2006/relationships/hyperlink" Target="http://www.pw.ol.gs/?pw://arcadis-uk-pw.bentley.com:Arcadis-UK-07/Documents/Projects/1MC06-C2/Aylesbury&amp;space;North&amp;space;Ctg/CV/01&amp;space;-&amp;space;Docs/1MC06-ASC-CV-FRM-CS04_CL18-000079-ACBOS" TargetMode="External"/><Relationship Id="rId3733" Type="http://schemas.openxmlformats.org/officeDocument/2006/relationships/hyperlink" Target="pw:\\arcadis-uk-pw.bentley.com:Arcadis-UK-07\Documents\Projects\1MC07-C3\Brackley%20South%20Ctg\IM\01%20-%20Docs\1MC07-CEK-IM-DAT-CS07_CL12-600252" TargetMode="External"/><Relationship Id="rId3940" Type="http://schemas.openxmlformats.org/officeDocument/2006/relationships/hyperlink" Target="pw:\\arcadis-uk-pw.bentley.com:Arcadis-UK-07\Documents\Projects\1MC06-C2\Godington%20East%20Emb\CV\01%20-%20Docs\1MC06-ASC-CV-FRM-CS06_CL10-000029-ACBOS" TargetMode="External"/><Relationship Id="rId654" Type="http://schemas.openxmlformats.org/officeDocument/2006/relationships/hyperlink" Target="pw:\\arcadis-uk-pw.bentley.com:Arcadis-UK-07\Documents\Projects\1MC07-C3\Oxford%20Canal%20North%20Emb\EV\01%20-%20Docs\1MC07-ASC-EV-REP-CS07_CL23-000015" TargetMode="External"/><Relationship Id="rId861" Type="http://schemas.openxmlformats.org/officeDocument/2006/relationships/hyperlink" Target="pw://arcadis-uk-pw.bentley.com:Arcadis-UK-07/Documents/D%7b180fe525-a339-485c-9cf2-9cb391a8871a%7d" TargetMode="External"/><Relationship Id="rId1284" Type="http://schemas.openxmlformats.org/officeDocument/2006/relationships/hyperlink" Target="pw:\\arcadis-uk-pw.bentley.com:Arcadis-UK-07\Documents\Projects\1MC06-C2\Stoke%20Mandeville%20South%20Emb\GT\01%20-%20Docs\1MC06-ASC-GT-FRM-CS03_CL17-000010-ACBOS" TargetMode="External"/><Relationship Id="rId1491" Type="http://schemas.openxmlformats.org/officeDocument/2006/relationships/hyperlink" Target="pw:\\arcadis-uk-pw.bentley.com:Arcadis-UK-07\Documents\Projects\1MC07-C3\Boddington%20Ctg\IM\01%20-%20Docs\1MC07-CEK-IM-DAT-CS07_CL14-600003" TargetMode="External"/><Relationship Id="rId2335" Type="http://schemas.openxmlformats.org/officeDocument/2006/relationships/hyperlink" Target="pw://arcadis-uk-pw.bentley.com:Arcadis-UK-07/Documents/D%7bc9180e81-c085-4c7b-ad2e-8270512aa3d6%7d" TargetMode="External"/><Relationship Id="rId2542" Type="http://schemas.openxmlformats.org/officeDocument/2006/relationships/hyperlink" Target="mailto:orlando.sangalang@arcadis.com" TargetMode="External"/><Relationship Id="rId3800" Type="http://schemas.openxmlformats.org/officeDocument/2006/relationships/hyperlink" Target="pw:\\arcadis-uk-pw.bentley.com:Arcadis-UK-07\Documents\Projects\1MC06-C2\Chetwode%20Emb\IM\01%20-%20Docs\1MC06-CEK-IM-DAT-CS06_CL10-600116" TargetMode="External"/><Relationship Id="rId307" Type="http://schemas.openxmlformats.org/officeDocument/2006/relationships/hyperlink" Target="pw://arcadis-uk-pw.bentley.com:Arcadis-UK-07/Documents/D%7b2d2eb326-37f0-4168-979f-eb08353dfa29%7d" TargetMode="External"/><Relationship Id="rId514" Type="http://schemas.openxmlformats.org/officeDocument/2006/relationships/hyperlink" Target="mailto:ted.cook@arcadis.com" TargetMode="External"/><Relationship Id="rId721" Type="http://schemas.openxmlformats.org/officeDocument/2006/relationships/hyperlink" Target="pw:\\arcadis-uk-pw.bentley.com:Arcadis-UK-07\Documents\Projects\1MC06-C2\Small%20Dean%20South%20Emb\IM\01%20-%20Docs\1MC06-CEK-IM-DAT-CS03_CL05-600052" TargetMode="External"/><Relationship Id="rId1144" Type="http://schemas.openxmlformats.org/officeDocument/2006/relationships/hyperlink" Target="mailto:adewole.lasisi@arcadis.com" TargetMode="External"/><Relationship Id="rId1351" Type="http://schemas.openxmlformats.org/officeDocument/2006/relationships/hyperlink" Target="mailto:zakaria.khabouze@setec.com" TargetMode="External"/><Relationship Id="rId2402" Type="http://schemas.openxmlformats.org/officeDocument/2006/relationships/hyperlink" Target="https://connect-projectwisewac.bentley.com/pwlink?datasource=Bentley.PW--arcadis-uk-pw.bentley.com~3AArcadis-UK-07&amp;objectId=a0474274-e0c7-44dc-be7a-58c6337e97eb&amp;objectType=doc&amp;workAreaId=6ab164b0-c2bd-447a-a601-fda32e138674&amp;projectId=f22a64a1-1359-489b-80fe-82820c4196bb&amp;app=pwe" TargetMode="External"/><Relationship Id="rId1004" Type="http://schemas.openxmlformats.org/officeDocument/2006/relationships/hyperlink" Target="pw://arcadis-uk-pw.bentley.com:Arcadis-UK-07/Documents/D%7b01b6af26-82cf-4722-9421-d72d15e39607%7d" TargetMode="External"/><Relationship Id="rId1211" Type="http://schemas.openxmlformats.org/officeDocument/2006/relationships/hyperlink" Target="pw:\\arcadis-uk-pw.bentley.com:Arcadis-UK-07\Documents\Projects\1MC06-C2\Chetwode%20Ctg\IM\01%20-%20Docs\1MC06-CEK-IM-DAT-CS06_CL10-600018" TargetMode="External"/><Relationship Id="rId4367" Type="http://schemas.openxmlformats.org/officeDocument/2006/relationships/hyperlink" Target="pw://arcadis-uk-pw.bentley.com:Arcadis-UK-07/Documents/D%7b6bbfad80-af80-4430-8279-c82438c14940%7d" TargetMode="External"/><Relationship Id="rId4574" Type="http://schemas.openxmlformats.org/officeDocument/2006/relationships/hyperlink" Target="pw://arcadis-uk-pw.bentley.com:Arcadis-UK-07/Documents/D%7bc2f984f5-3425-48db-9c9a-0ec98d3d8f84%7d" TargetMode="External"/><Relationship Id="rId4781" Type="http://schemas.openxmlformats.org/officeDocument/2006/relationships/hyperlink" Target="pw:\\arcadis-uk-pw.bentley.com:Arcadis-UK-07\Documents\Projects\1MC06-C2\Quainton%20Ctg\EV\01%20-%20Docs\1MC06-CEK-EV-FRM-CS05-600032" TargetMode="External"/><Relationship Id="rId3176" Type="http://schemas.openxmlformats.org/officeDocument/2006/relationships/hyperlink" Target="pw:\\arcadis-uk-pw.bentley.com:Arcadis-UK-07\Documents\Projects\1MC06-C2\Oxford%20Road%20Emb\IM\01%20-%20Docs\1MC06-CEK-IM-DAT-CS04_CL19-600083" TargetMode="External"/><Relationship Id="rId3383" Type="http://schemas.openxmlformats.org/officeDocument/2006/relationships/hyperlink" Target="pw:\\arcadis-uk-pw.bentley.com:Arcadis-UK-07\Documents\Projects\1MC06-C2\Stoke%20Mandeville%20South%20Emb\CV\01%20-%20Docs\1MC06-ASC-CV-FRM-CS03_CL17-000047-ACBOS" TargetMode="External"/><Relationship Id="rId3590" Type="http://schemas.openxmlformats.org/officeDocument/2006/relationships/hyperlink" Target="mailto:Conor.Egan@wsp.com" TargetMode="External"/><Relationship Id="rId4227" Type="http://schemas.openxmlformats.org/officeDocument/2006/relationships/hyperlink" Target="pw:\\arcadis-uk-pw.bentley.com:Arcadis-UK-07\Documents\Projects\1MC07-C3\Edgcote%20Ctg\UT\01%20-%20Docs\1MC07-ASC-UT-FRM-CS07_CL26-000061-ACBOS" TargetMode="External"/><Relationship Id="rId4434" Type="http://schemas.openxmlformats.org/officeDocument/2006/relationships/hyperlink" Target="pw:\\arcadis-uk-pw.bentley.com:Arcadis-UK-07\Documents\Projects\1MC06-C2\South%20Heath%20Ctg\IM\01%20-%20Docs\1MC06-CEK-IM-DAT-CS03_CL05-600185" TargetMode="External"/><Relationship Id="rId2192" Type="http://schemas.openxmlformats.org/officeDocument/2006/relationships/hyperlink" Target="mailto:vinay.meharwade@arcadis.com" TargetMode="External"/><Relationship Id="rId3036" Type="http://schemas.openxmlformats.org/officeDocument/2006/relationships/hyperlink" Target="pw:\\arcadis-uk-pw.bentley.com:Arcadis-UK-07\Documents\Projects\1MC07-C3\Brackley%20South%20Ctg\HW\01%20-%20Docs\1MC07-ASC-HW-FRM-CS07_CL12-000035-ACBOS" TargetMode="External"/><Relationship Id="rId3243" Type="http://schemas.openxmlformats.org/officeDocument/2006/relationships/hyperlink" Target="pw:\\arcadis-uk-pw.bentley.com:Arcadis-UK-07\Documents\Projects\1MC07-C3\Southam%20Emb\UT\01%20-%20Docs\1MC07-ASC-UT-FRM-CS07_CL24-000019-ACBOS" TargetMode="External"/><Relationship Id="rId4641" Type="http://schemas.openxmlformats.org/officeDocument/2006/relationships/hyperlink" Target="pw://arcadis-uk-pw.bentley.com:Arcadis-UK-07/Documents/D%7bff06349a-a521-47a1-a829-26ac9c63dde3%7d" TargetMode="External"/><Relationship Id="rId164" Type="http://schemas.openxmlformats.org/officeDocument/2006/relationships/hyperlink" Target="pw://arcadis-uk-pw.bentley.com:Arcadis-UK-07/Documents/D%7bc913637e-ec7e-4eea-a61b-67c95432cbaf%7d" TargetMode="External"/><Relationship Id="rId371" Type="http://schemas.openxmlformats.org/officeDocument/2006/relationships/hyperlink" Target="mailto:ted.cook@arcadis.com" TargetMode="External"/><Relationship Id="rId2052" Type="http://schemas.openxmlformats.org/officeDocument/2006/relationships/hyperlink" Target="pw://arcadis-uk-pw.bentley.com:Arcadis-UK-07/Documents/D%7b6b24611c-50b8-4277-9e18-93c08a476d40%7d" TargetMode="External"/><Relationship Id="rId3450" Type="http://schemas.openxmlformats.org/officeDocument/2006/relationships/hyperlink" Target="pw:\\arcadis-uk-pw.bentley.com:Arcadis-UK-07\Documents\Projects\1MC07-C3\Thorpe%20Mandeville%20Emb\DR\01%20-%20Docs\1MC07-ASC-DR-FRM-CS07_CL26-000005-ACBOS" TargetMode="External"/><Relationship Id="rId4501" Type="http://schemas.openxmlformats.org/officeDocument/2006/relationships/hyperlink" Target="pw:\\arcadis-uk-pw.bentley.com:Arcadis-UK-07\Documents\Projects\1MC06-C2\Calvert%20Ctg\IM\01%20-%20Docs\1MC06-CEK-IM-DAT-CS06_CL09-600322" TargetMode="External"/><Relationship Id="rId3103" Type="http://schemas.openxmlformats.org/officeDocument/2006/relationships/hyperlink" Target="pw:\\arcadis-uk-pw.bentley.com:Arcadis-UK-07\Documents\Projects\1MC06-C2\Aylesbury%20South%20Ctg\IM\01%20-%20Docs\1MC06-CEK-IM-DAT-CS04_CL18-600162" TargetMode="External"/><Relationship Id="rId3310" Type="http://schemas.openxmlformats.org/officeDocument/2006/relationships/hyperlink" Target="pw://arcadis-uk-pw.bentley.com:Arcadis-UK-07/Documents/Projects/1MC06-C2/Thame&amp;space;Valley&amp;space;South&amp;space;Emb/CV/01&amp;space;-&amp;space;Docs/1MC06-CEK-CV-FRM-CS04_CL19-000050" TargetMode="External"/><Relationship Id="rId5068" Type="http://schemas.openxmlformats.org/officeDocument/2006/relationships/hyperlink" Target="pw://arcadis-uk-pw.bentley.com:Arcadis-UK-07/Documents/D%7bb1a410ac-38fa-458d-8398-a7103955d24d%7d" TargetMode="External"/><Relationship Id="rId231" Type="http://schemas.openxmlformats.org/officeDocument/2006/relationships/hyperlink" Target="pw:\\arcadis-uk-pw.bentley.com:Arcadis-UK-07\Documents\Projects\1MC07-C3\Oxford%20Canal%20North%20Emb\CV\01%20-%20Docs\1MC07-ASC-CV-FRM-CS07_CL23-000085-ACBOS" TargetMode="External"/><Relationship Id="rId2869" Type="http://schemas.openxmlformats.org/officeDocument/2006/relationships/hyperlink" Target="pw://arcadis-uk-pw.bentley.com:Arcadis-UK-07/Documents/D%7b367bdec9-9694-46bb-8caa-b6bf74c7c20e%7d" TargetMode="External"/><Relationship Id="rId5275" Type="http://schemas.openxmlformats.org/officeDocument/2006/relationships/hyperlink" Target="pw:\\arcadis-uk-pw.bentley.com:Arcadis-UK-07\Documents\Projects\1MC07-C3\Ladbroke%20Grove%20Emb\DR\01%20-%20Docs\1MC07-ASC-DR-FRM-CS07_CL23-000013-ACBOS" TargetMode="External"/><Relationship Id="rId1678" Type="http://schemas.openxmlformats.org/officeDocument/2006/relationships/hyperlink" Target="pw:\\arcadis-uk-pw.bentley.com:Arcadis-UK-07\Documents\Projects\1MC06-C2\Calvert%20Ctg\UT\01%20-%20Docs\1MC06-ASC-UT-FRM-CS06_CL09-000081-ACBOS" TargetMode="External"/><Relationship Id="rId1885" Type="http://schemas.openxmlformats.org/officeDocument/2006/relationships/hyperlink" Target="pw:\\arcadis-uk-pw.bentley.com:Arcadis-UK-07\Documents\Projects\1MC06-C2\Aylesbury%20North%20Ctg\BR\01%20-%20Docs\1MC06-CEK-BR-FRM-CS04_CL18-000008" TargetMode="External"/><Relationship Id="rId2729" Type="http://schemas.openxmlformats.org/officeDocument/2006/relationships/hyperlink" Target="mailto:philip.clarke@arcadis.com" TargetMode="External"/><Relationship Id="rId2936" Type="http://schemas.openxmlformats.org/officeDocument/2006/relationships/hyperlink" Target="pw:\\arcadis-uk-pw.bentley.com:Arcadis-UK-07\Documents\Projects\1MC06-C2\Westbury%20Vdt\IM\01%20-%20Docs\1MC06-CEK-IM-DAT-CS06_CL22-600137" TargetMode="External"/><Relationship Id="rId4084" Type="http://schemas.openxmlformats.org/officeDocument/2006/relationships/hyperlink" Target="pw:\\arcadis-uk-pw.bentley.com:Arcadis-UK-07\Documents\Projects\1MC06-C2\Godington%20East%20Vdt\IM\01%20-%20Docs\1MC06-CEK-IM-DAT-CS06_CL10-600179" TargetMode="External"/><Relationship Id="rId4291" Type="http://schemas.openxmlformats.org/officeDocument/2006/relationships/hyperlink" Target="pw://arcadis-uk-pw.bentley.com:Arcadis-UK-07/Documents/D%7b1284b9eb-f172-4c8d-8ea2-7439cc766429%7d" TargetMode="External"/><Relationship Id="rId5135" Type="http://schemas.openxmlformats.org/officeDocument/2006/relationships/hyperlink" Target="mailto:shashank.bs@arcadis.com" TargetMode="External"/><Relationship Id="rId5342" Type="http://schemas.openxmlformats.org/officeDocument/2006/relationships/hyperlink" Target="mailto:MarcoAntonio.Tanseco@arcadis.com" TargetMode="External"/><Relationship Id="rId908" Type="http://schemas.openxmlformats.org/officeDocument/2006/relationships/hyperlink" Target="mailto:nischitha.m@arcadis.com" TargetMode="External"/><Relationship Id="rId1538" Type="http://schemas.openxmlformats.org/officeDocument/2006/relationships/hyperlink" Target="pw://arcadis-uk-pw.bentley.com:Arcadis-UK-07/Documents/D%7b559aadc9-3a5f-44e2-9ffa-9d98d0e9d451%7d" TargetMode="External"/><Relationship Id="rId4151" Type="http://schemas.openxmlformats.org/officeDocument/2006/relationships/hyperlink" Target="pw:\\arcadis-uk-pw.bentley.com:Arcadis-UK-07\Documents\Projects\1MC06-C2\Barton%20to%20Mixbury%20Ctg\CV\01%20-%20Docs\1MC06-ASC-CV-FRM-CS06_CL21-900010" TargetMode="External"/><Relationship Id="rId5202" Type="http://schemas.openxmlformats.org/officeDocument/2006/relationships/hyperlink" Target="pw:\\arcadis-uk-pw.bentley.com:Arcadis-UK-07\Documents\Projects\1MC07-C3\Helmdon%20Emb\IM\01%20-%20Docs\1MC07-CEK-IM-DAT-CS07_CL12-600011" TargetMode="External"/><Relationship Id="rId1745" Type="http://schemas.openxmlformats.org/officeDocument/2006/relationships/hyperlink" Target="pw://arcadis-uk-pw.bentley.com:Arcadis-UK-07/Documents/D%7b7e0493b2-33ee-4a91-8484-64cf7ec8a82d%7d" TargetMode="External"/><Relationship Id="rId1952" Type="http://schemas.openxmlformats.org/officeDocument/2006/relationships/hyperlink" Target="pw://arcadis-uk-pw.bentley.com:Arcadis-UK-07/Documents/Projects/1MC07-C3/Lower&amp;space;Boddington&amp;space;Emb/IM/01&amp;space;-&amp;space;Docs/1MC07-CEK-IM-DAT-CS07_CL14-600198" TargetMode="External"/><Relationship Id="rId4011" Type="http://schemas.openxmlformats.org/officeDocument/2006/relationships/hyperlink" Target="pw:\\arcadis-uk-pw.bentley.com:Arcadis-UK-07\Documents\Projects\1MC06-C2\Godington%20East%20Vdt\EV\01%20-%20Docs\1MC06-ASC-EV-FRM-CS06_CL10-900030" TargetMode="External"/><Relationship Id="rId37" Type="http://schemas.openxmlformats.org/officeDocument/2006/relationships/hyperlink" Target="pw:\\arcadis-uk-pw.bentley.com:Arcadis-UK-07\Documents\Projects\1MC07-C3\Upper%20Radbourne%20Emb\DR\01%20-%20Docs\1MC07-ASC-DR-FRM-CS07_CL23-000022-ACBOS" TargetMode="External"/><Relationship Id="rId1605" Type="http://schemas.openxmlformats.org/officeDocument/2006/relationships/hyperlink" Target="pw:\\arcadis-uk-pw.bentley.com:Arcadis-UK-07\Documents\Projects\1MC06-C2\Waddesdon%20Emb\UT\01%20-%20Docs\1MC06-ASC-UT-FRM-CS04_CL20-000020-ACBOS" TargetMode="External"/><Relationship Id="rId1812" Type="http://schemas.openxmlformats.org/officeDocument/2006/relationships/hyperlink" Target="pw://arcadis-uk-pw.bentley.com:Arcadis-UK-07/Documents/D%7b61d229c1-110b-4f43-a1f1-572406b77f2c%7d" TargetMode="External"/><Relationship Id="rId4968" Type="http://schemas.openxmlformats.org/officeDocument/2006/relationships/hyperlink" Target="mailto:eloise.mainstone@arcadis.com" TargetMode="External"/><Relationship Id="rId3777" Type="http://schemas.openxmlformats.org/officeDocument/2006/relationships/hyperlink" Target="mailto:surendar.loganathan@arcadis.com" TargetMode="External"/><Relationship Id="rId3984" Type="http://schemas.openxmlformats.org/officeDocument/2006/relationships/hyperlink" Target="pw:\\arcadis-uk-pw.bentley.com:Arcadis-UK-07\Documents\Projects\1MC06-C2\Grendon%20Underwood%20Emb\IM\01%20-%20Docs\1MC06-CEK-IM-DAT-CS05-600143" TargetMode="External"/><Relationship Id="rId4828" Type="http://schemas.openxmlformats.org/officeDocument/2006/relationships/hyperlink" Target="mailto:tamara.georgescu@setec.com" TargetMode="External"/><Relationship Id="rId698" Type="http://schemas.openxmlformats.org/officeDocument/2006/relationships/hyperlink" Target="pw:\\arcadis-uk-pw.bentley.com:Arcadis-UK-07\Documents\Projects\1MC07-C3\Upper%20Radbourne%20Emb\IM\01%20-%20Docs\1MC07-CEK-IM-DAT-CS07_CL23-600088" TargetMode="External"/><Relationship Id="rId2379" Type="http://schemas.openxmlformats.org/officeDocument/2006/relationships/hyperlink" Target="pw:\\arcadis-uk-pw.bentley.com:Arcadis-UK-07\Documents\Projects\1MC06-C2\Calvert%20Infrastructure%20MDG\IM\01%20-%20Docs\1MC06-CEK-IM-DAT-CS06_CL09-600302" TargetMode="External"/><Relationship Id="rId2586" Type="http://schemas.openxmlformats.org/officeDocument/2006/relationships/hyperlink" Target="mailto:christopher.bolton@arcadis.com" TargetMode="External"/><Relationship Id="rId2793" Type="http://schemas.openxmlformats.org/officeDocument/2006/relationships/hyperlink" Target="pw:\\arcadis-uk-pw.bentley.com:Arcadis-UK-07\Documents\Projects\1MC07-C3\Brackley%20Emb\IM\01%20-%20Docs\1MC07-CEK-IM-DAT-CS07_CL12-600295" TargetMode="External"/><Relationship Id="rId3637" Type="http://schemas.openxmlformats.org/officeDocument/2006/relationships/hyperlink" Target="pw:\\arcadis-uk-pw.bentley.com:Arcadis-UK-07\Documents\Projects\1MC07-C3\Chipping%20Warden%20Green%20Tunnel\IM\01%20-%20Docs\1MC07-CEK-IM-DAT-CS07_CL13-600009" TargetMode="External"/><Relationship Id="rId3844" Type="http://schemas.openxmlformats.org/officeDocument/2006/relationships/hyperlink" Target="pw:\\arcadis-uk-pw.bentley.com:Arcadis-UK-07\Documents\Projects\1MC07-C3\Lower%20Boddington%20Ctg\CV\01%20-%20Docs\1MC07-ASC-CV-FRM-CS07_CL14-000126-ACBOS" TargetMode="External"/><Relationship Id="rId558" Type="http://schemas.openxmlformats.org/officeDocument/2006/relationships/hyperlink" Target="pw:\\arcadis-uk-pw.bentley.com:Arcadis-UK-07\Documents\Projects\1MC07-C3\Oxford%20Canal%20South%20Emb\IM\01%20-%20Docs\1MC07-CEK-IM-DAT-CS07_CL23-600153" TargetMode="External"/><Relationship Id="rId765" Type="http://schemas.openxmlformats.org/officeDocument/2006/relationships/hyperlink" Target="pw:\\arcadis-uk-pw.bentley.com:Arcadis-UK-07\Documents\Projects\1MC07-C3\Greatworth%20South%20Ctg\BR\01%20-%20Docs\1MC07-CEK-BR-FRM-CS07_CL12-000013" TargetMode="External"/><Relationship Id="rId972" Type="http://schemas.openxmlformats.org/officeDocument/2006/relationships/hyperlink" Target="mailto:mohamad.alzoubi@arcadis.com" TargetMode="External"/><Relationship Id="rId1188" Type="http://schemas.openxmlformats.org/officeDocument/2006/relationships/hyperlink" Target="pw:\\arcadis-uk-pw.bentley.com:Arcadis-UK-07\Documents\Projects\1MC06-C2\Putlowes%20Ctg\IM\01%20-%20Docs\1MC06-CEK-IM-DAT-CS04_CL20-600034" TargetMode="External"/><Relationship Id="rId1395" Type="http://schemas.openxmlformats.org/officeDocument/2006/relationships/hyperlink" Target="pw:\\arcadis-uk-pw.bentley.com:Arcadis-UK-07\Documents\Projects\1MC07-C3\Greatworth%20Green%20Tunnel\IM\01%20-%20Docs\1MC07-CEK-IM-DAT-CS07_CL25-600033" TargetMode="External"/><Relationship Id="rId2239" Type="http://schemas.openxmlformats.org/officeDocument/2006/relationships/hyperlink" Target="pw:\\arcadis-uk-pw.bentley.com:Arcadis-UK-07\Documents\Projects\1MC06-C2\Westbury%20Emb\EV\01%20-%20Docs\1MC06-ASC-EV-FRM-CS06_CL22-900017" TargetMode="External"/><Relationship Id="rId2446" Type="http://schemas.openxmlformats.org/officeDocument/2006/relationships/hyperlink" Target="pw://arcadis-uk-pw.bentley.com:Arcadis-UK-07/Documents/D%7bcb5b1b41-15cc-41b4-ab8f-c924a7a575b2%7d" TargetMode="External"/><Relationship Id="rId2653" Type="http://schemas.openxmlformats.org/officeDocument/2006/relationships/hyperlink" Target="mailto:joshua.jenkins@arcadis.com" TargetMode="External"/><Relationship Id="rId2860" Type="http://schemas.openxmlformats.org/officeDocument/2006/relationships/hyperlink" Target="pw:\\arcadis-uk-pw.bentley.com:Arcadis-UK-07\Documents\Projects\1MC06-C2\Oxford%20Road%20Emb\CV\01%20-%20Docs\1MC06-ASC-CV-FRM-CS04_CL19-000069-ACBOS" TargetMode="External"/><Relationship Id="rId3704" Type="http://schemas.openxmlformats.org/officeDocument/2006/relationships/hyperlink" Target="pw:\\arcadis-uk-pw.bentley.com:Arcadis-UK-07\Documents\Projects\1MC07-C3\Brackley%20South%20Ctg\EV\01%20-%20Docs\1MC07-ASC-EV-FRM-CS07_CL12-900063" TargetMode="External"/><Relationship Id="rId418" Type="http://schemas.openxmlformats.org/officeDocument/2006/relationships/hyperlink" Target="mailto:jeroen.vandijk@arcadis.com" TargetMode="External"/><Relationship Id="rId625" Type="http://schemas.openxmlformats.org/officeDocument/2006/relationships/hyperlink" Target="pw:\\arcadis-uk-pw.bentley.com:Arcadis-UK-07\Documents\Projects\1MC07-C3\Boddington%20Ctg\IM\01%20-%20Docs\1MC07-CEK-IM-DAT-CS07_CL14-600023" TargetMode="External"/><Relationship Id="rId832" Type="http://schemas.openxmlformats.org/officeDocument/2006/relationships/hyperlink" Target="mailto:HRFO@COWI.COM" TargetMode="External"/><Relationship Id="rId1048" Type="http://schemas.openxmlformats.org/officeDocument/2006/relationships/hyperlink" Target="mailto:vruddhika.naik@arcadis.com" TargetMode="External"/><Relationship Id="rId1255" Type="http://schemas.openxmlformats.org/officeDocument/2006/relationships/hyperlink" Target="pw:\\arcadis-uk-pw.bentley.com:Arcadis-UK-07\Documents\Projects\1MC07-C3\Brackley%20North%20Ctg\BR\01%20-%20Docs\1MC07-CEK-BR-FRM-CS07_CL12-000001" TargetMode="External"/><Relationship Id="rId1462" Type="http://schemas.openxmlformats.org/officeDocument/2006/relationships/hyperlink" Target="pw://arcadis-uk-pw.bentley.com:Arcadis-UK-07/Documents/D%7b95c9f2a4-a9f7-4080-8dbb-1deebd1f6159%7d" TargetMode="External"/><Relationship Id="rId2306" Type="http://schemas.openxmlformats.org/officeDocument/2006/relationships/hyperlink" Target="pw://arcadis-uk-pw.bentley.com:Arcadis-UK-07/Documents/D%7b112cb150-7a9f-491a-8e7c-190c3861cc49%7d" TargetMode="External"/><Relationship Id="rId2513" Type="http://schemas.openxmlformats.org/officeDocument/2006/relationships/hyperlink" Target="mailto:juilee.lokhande@arcadis.com" TargetMode="External"/><Relationship Id="rId3911" Type="http://schemas.openxmlformats.org/officeDocument/2006/relationships/hyperlink" Target="mailto:srinatha.ka@arcadis.com" TargetMode="External"/><Relationship Id="rId1115" Type="http://schemas.openxmlformats.org/officeDocument/2006/relationships/hyperlink" Target="pw://arcadis-uk-pw.bentley.com:Arcadis-UK-07/Documents/D%7bfc84bd9d-3d63-4e5d-9a80-19a5ab346b7d%7d" TargetMode="External"/><Relationship Id="rId1322" Type="http://schemas.openxmlformats.org/officeDocument/2006/relationships/hyperlink" Target="mailto:guillaume.hervoches@setec.com" TargetMode="External"/><Relationship Id="rId2720" Type="http://schemas.openxmlformats.org/officeDocument/2006/relationships/hyperlink" Target="pw:\\arcadis-uk-pw.bentley.com:Arcadis-UK-07\Documents\Projects\1MC07-C3\Lower%20Thorpe%20South%20Emb\IM\01%20-%20Docs\1MC07-CEK-IM-DAT-CS07_CL26-600135" TargetMode="External"/><Relationship Id="rId4478" Type="http://schemas.openxmlformats.org/officeDocument/2006/relationships/hyperlink" Target="mailto:MarcoAntonio.Tanseco@arcadis.com" TargetMode="External"/><Relationship Id="rId3287" Type="http://schemas.openxmlformats.org/officeDocument/2006/relationships/hyperlink" Target="mailto:trno@cowi.com" TargetMode="External"/><Relationship Id="rId4338" Type="http://schemas.openxmlformats.org/officeDocument/2006/relationships/hyperlink" Target="pw:\\arcadis-uk-pw.bentley.com:Arcadis-UK-07\Documents\Projects\1MC06-C2\Bicester%20Road%20Emb\CV\01%20-%20Docs\1MC06-ASC-CV-FRM-CS04_CL20-000086-ACBOS" TargetMode="External"/><Relationship Id="rId4685" Type="http://schemas.openxmlformats.org/officeDocument/2006/relationships/hyperlink" Target="pw:\\arcadis-uk-pw.bentley.com:Arcadis-UK-07\Documents\Projects\1MC06-C2\Aylesbury%20North%20Ctg\IM\01%20-%20Docs\1MC06-CEK-IM-DAT-CS04_CL18-600041" TargetMode="External"/><Relationship Id="rId4892" Type="http://schemas.openxmlformats.org/officeDocument/2006/relationships/hyperlink" Target="pw://arcadis-uk-pw.bentley.com:Arcadis-UK-07/Documents/D%7b136d9585-8091-4568-a30d-1dab46f7ee01%7d" TargetMode="External"/><Relationship Id="rId2096" Type="http://schemas.openxmlformats.org/officeDocument/2006/relationships/hyperlink" Target="mailto:eloise.mainstone@arcadis.com" TargetMode="External"/><Relationship Id="rId3494" Type="http://schemas.openxmlformats.org/officeDocument/2006/relationships/hyperlink" Target="pw:\\arcadis-uk-pw.bentley.com:Arcadis-UK-07\Documents\Projects\1MC07-C3\Greatworth%20North%20Emb\DR\01%20-%20Docs\1MC07-ASC-DR-FRM-CS07_CL12-000018-ACBOS" TargetMode="External"/><Relationship Id="rId4545" Type="http://schemas.openxmlformats.org/officeDocument/2006/relationships/hyperlink" Target="pw://arcadis-uk-pw.bentley.com:Arcadis-UK-07/Documents/D%7b39ade797-b7ba-47da-bb8b-c9db3120787e%7d" TargetMode="External"/><Relationship Id="rId4752" Type="http://schemas.openxmlformats.org/officeDocument/2006/relationships/hyperlink" Target="mailto:dodji.laba@setec.com" TargetMode="External"/><Relationship Id="rId3147" Type="http://schemas.openxmlformats.org/officeDocument/2006/relationships/hyperlink" Target="https://pwlink.bentley.com/link?ds=arcadis-uk-pw.bentley.com~3AArcadis-UK-07&amp;doc=41596eb95270478891238097bcacd6ba&amp;wa=7672f74c6d6c4972939616dce2e4867c&amp;p=e3f7388f5b164382a7b167b8398b51fa&amp;app=web" TargetMode="External"/><Relationship Id="rId3354" Type="http://schemas.openxmlformats.org/officeDocument/2006/relationships/hyperlink" Target="https://connect-projectwisewac.bentley.com/pwlink?datasource=Bentley.PW--arcadis-uk-pw.bentley.com~3AArcadis-UK-07&amp;objectId=0fa29925-98e7-45d5-9c83-700ae9d8c9b4&amp;objectType=doc&amp;workAreaId=7672f74c-6d6c-4972-9396-16dce2e4867c&amp;projectId=e3f7388f-5b16-4382-a7b1-67b8398b51fa&amp;app=pwe" TargetMode="External"/><Relationship Id="rId3561" Type="http://schemas.openxmlformats.org/officeDocument/2006/relationships/hyperlink" Target="pw://arcadis-uk-pw.bentley.com:Arcadis-UK-07/Documents/D%7bb8fd8e87-44fd-427d-a1e4-09d1646ba9a5%7d" TargetMode="External"/><Relationship Id="rId4405" Type="http://schemas.openxmlformats.org/officeDocument/2006/relationships/hyperlink" Target="pw://arcadis-uk-pw.bentley.com:Arcadis-UK-07/Documents/D%7b0e847ef6-5d17-44c7-8c3b-5b1de440cf18%7d" TargetMode="External"/><Relationship Id="rId4612" Type="http://schemas.openxmlformats.org/officeDocument/2006/relationships/hyperlink" Target="mailto:MarcoAntonio.Tanseco@arcadis.com" TargetMode="External"/><Relationship Id="rId275" Type="http://schemas.openxmlformats.org/officeDocument/2006/relationships/hyperlink" Target="pw://arcadis-uk-pw.bentley.com:Arcadis-UK-07/Documents/D%7b0dd36b4b-f735-4eed-b41a-56919bffa355%7d" TargetMode="External"/><Relationship Id="rId482" Type="http://schemas.openxmlformats.org/officeDocument/2006/relationships/hyperlink" Target="pw:\\arcadis-uk-pw.bentley.com:Arcadis-UK-07\Documents\Projects\1MC07-C3\Lower%20Radbourne%20South%20Vdt\CV\01%20-%20Docs\1MC07-ASC-CV-FRM-CS07_CL23-000049-ACBOS" TargetMode="External"/><Relationship Id="rId2163" Type="http://schemas.openxmlformats.org/officeDocument/2006/relationships/hyperlink" Target="pw:\\arcadis-uk-pw.bentley.com:Arcadis-UK-07\Documents\Projects\1MC06-C2\Calvert%20Ctg\IM\01%20-%20Docs\1MC06-CEK-IM-DAT-CS06_CL09-600289" TargetMode="External"/><Relationship Id="rId2370" Type="http://schemas.openxmlformats.org/officeDocument/2006/relationships/hyperlink" Target="pw:\\arcadis-uk-pw.bentley.com:Arcadis-UK-07\Documents\Projects\1MC06-C2\Twyford%20Emb\EV\01%20-%20Docs\1MC06-ASC-EV-FRM-CS06_CL10-900023" TargetMode="External"/><Relationship Id="rId3007" Type="http://schemas.openxmlformats.org/officeDocument/2006/relationships/hyperlink" Target="pw://arcadis-uk-pw.bentley.com:Arcadis-UK-07/Documents/D%7b1fe478fe-9895-4fba-a37b-59130e7e10c0%7d" TargetMode="External"/><Relationship Id="rId3214" Type="http://schemas.openxmlformats.org/officeDocument/2006/relationships/hyperlink" Target="mailto:Isaac.wong@arcadis.com" TargetMode="External"/><Relationship Id="rId3421" Type="http://schemas.openxmlformats.org/officeDocument/2006/relationships/hyperlink" Target="pw:\\arcadis-uk-pw.bentley.com:Arcadis-UK-07\Documents\Projects\1MC07-C3\Greatworth%20Green%20Tunnel\IM\01%20-%20Docs\1MC07-CEK-IM-DAT-CS07_CL25-600052" TargetMode="External"/><Relationship Id="rId135" Type="http://schemas.openxmlformats.org/officeDocument/2006/relationships/hyperlink" Target="mailto:jeet.mehta@arcadis.com" TargetMode="External"/><Relationship Id="rId342" Type="http://schemas.openxmlformats.org/officeDocument/2006/relationships/hyperlink" Target="pw:\\arcadis-uk-pw.bentley.com:Arcadis-UK-07\Documents\Projects\1MC07-C3\Ladbroke%20Grove%20Emb\IM\01%20-%20Docs\1MC07-CEK-IM-DAT-CS07_CL24-600109" TargetMode="External"/><Relationship Id="rId2023" Type="http://schemas.openxmlformats.org/officeDocument/2006/relationships/hyperlink" Target="mailto:Conor.Egan@wsp.com%3E" TargetMode="External"/><Relationship Id="rId2230" Type="http://schemas.openxmlformats.org/officeDocument/2006/relationships/hyperlink" Target="pw:\\arcadis-uk-pw.bentley.com:Arcadis-UK-07\Documents\Projects\1MC06-C2\Westbury%20Emb\IM\01%20-%20Docs\1MC06-CEK-IM-DAT-CS06_CL22-600139" TargetMode="External"/><Relationship Id="rId5179" Type="http://schemas.openxmlformats.org/officeDocument/2006/relationships/hyperlink" Target="pw:\\arcadis-uk-pw.bentley.com:Arcadis-UK-07\Documents\Projects\1MC06-C2\Grendon%20Underwood%20Emb\CV\01%20-%20Docs\1MC06-ASC-CV-FRM-CS05-000117-ACBOS" TargetMode="External"/><Relationship Id="rId202" Type="http://schemas.openxmlformats.org/officeDocument/2006/relationships/hyperlink" Target="pw://arcadis-uk-pw.bentley.com:Arcadis-UK-07/Documents/D%7ba201c28c-a720-4494-b382-0138b0522609%7d" TargetMode="External"/><Relationship Id="rId4195" Type="http://schemas.openxmlformats.org/officeDocument/2006/relationships/hyperlink" Target="pw:\\arcadis-uk-pw.bentley.com:Arcadis-UK-07\Documents\Projects\1MC06-C2\Cowley%20Emb%20Group\IM\01%20-%20Docs\1MC06-CEK-IM-DAT-CS06_CL10-600190" TargetMode="External"/><Relationship Id="rId5039" Type="http://schemas.openxmlformats.org/officeDocument/2006/relationships/hyperlink" Target="pw:\\arcadis-uk-pw.bentley.com:Arcadis-UK-07\Documents\Projects\1MC06-C2\Doddershall%20Emb\IM\01%20-%20Docs\1MC06-CEK-IM-DAT-CS05-600120" TargetMode="External"/><Relationship Id="rId5246" Type="http://schemas.openxmlformats.org/officeDocument/2006/relationships/hyperlink" Target="pw:\\arcadis-uk-pw.bentley.com:Arcadis-UK-07\Documents\Projects\1MC06-C2\Barton%20to%20Mixbury%20Ctg\IM\01%20-%20Docs\1MC06-CEK-IM-DAT-CS06_CL21-600116" TargetMode="External"/><Relationship Id="rId1789" Type="http://schemas.openxmlformats.org/officeDocument/2006/relationships/hyperlink" Target="pw:\arcadis-uk-pw.bentley.com:Arcadis-UK-07DocumentsProjects1MC06-C2Aylesbury%20North%20CtgIM01%20-%20Docs1MC06-CEK-IM-DAT-CS04_CL18-600083" TargetMode="External"/><Relationship Id="rId1996" Type="http://schemas.openxmlformats.org/officeDocument/2006/relationships/hyperlink" Target="pw://arcadis-uk-pw.bentley.com:Arcadis-UK-07/Documents/D%7bf7538ab4-834b-401e-8f56-4b93aa4f1041%7d" TargetMode="External"/><Relationship Id="rId4055" Type="http://schemas.openxmlformats.org/officeDocument/2006/relationships/hyperlink" Target="mailto:muhammed.afsal@arcadis.com" TargetMode="External"/><Relationship Id="rId4262" Type="http://schemas.openxmlformats.org/officeDocument/2006/relationships/hyperlink" Target="pw:\\arcadis-uk-pw.bentley.com:Arcadis-UK-07\Documents\Projects\1MC06-C2\Oxford%20Road%20Emb\IM\01%20-%20Docs\1MC06-CEK-IM-DAT-CS04_CL19-600016" TargetMode="External"/><Relationship Id="rId5106" Type="http://schemas.openxmlformats.org/officeDocument/2006/relationships/hyperlink" Target="mailto:ebrahim.jeewa@arcadis.com" TargetMode="External"/><Relationship Id="rId1649" Type="http://schemas.openxmlformats.org/officeDocument/2006/relationships/hyperlink" Target="pw:\\arcadis-uk-pw.bentley.com:Arcadis-UK-07\Documents\Projects\1MC06-C2\Mixbury%20Emb\BR\01%20-%20Docs\1MC06-ASC-BR-FRM-CS06_CL22-900001" TargetMode="External"/><Relationship Id="rId1856" Type="http://schemas.openxmlformats.org/officeDocument/2006/relationships/hyperlink" Target="pw://arcadis-uk-pw.bentley.com:Arcadis-UK-07/Documents/D%7b47c35983-f920-4cc4-9e30-d4e6c06fca4b%7d" TargetMode="External"/><Relationship Id="rId2907" Type="http://schemas.openxmlformats.org/officeDocument/2006/relationships/hyperlink" Target="pw:\\arcadis-uk-pw.bentley.com:Arcadis-UK-07\Documents\Projects\1MC06-C2\Turweston%20Ctg\EV\01%20-%20Docs\1MC06-ASC-EV-FRM-CS06_CL22-900032" TargetMode="External"/><Relationship Id="rId3071" Type="http://schemas.openxmlformats.org/officeDocument/2006/relationships/hyperlink" Target="mailto:max.rutherford@arcadis.com" TargetMode="External"/><Relationship Id="rId5313" Type="http://schemas.openxmlformats.org/officeDocument/2006/relationships/hyperlink" Target="pw:\\arcadis-uk-pw.bentley.com:Arcadis-UK-07\Documents\Projects\1MC06-C2\Stoke%20Mandeville%20South%20Emb\HW\01%20-%20Docs\1MC06-ASC-HW-FRM-CS03_CL17-000022-ACBOS" TargetMode="External"/><Relationship Id="rId1509" Type="http://schemas.openxmlformats.org/officeDocument/2006/relationships/hyperlink" Target="pw:\\arcadis-uk-pw.bentley.com:Arcadis-UK-07\Documents\Projects\1MC06-C2\Twyford%20Ctg\BR\01%20-%20Docs\1MC06-ASC-BR-FRM-C002-CL10-900001" TargetMode="External"/><Relationship Id="rId1716" Type="http://schemas.openxmlformats.org/officeDocument/2006/relationships/hyperlink" Target="mailto:SouravKumar.Chatterjee@arcadis.com" TargetMode="External"/><Relationship Id="rId1923" Type="http://schemas.openxmlformats.org/officeDocument/2006/relationships/hyperlink" Target="pw://arcadis-uk-pw.bentley.com:Arcadis-UK-07/Documents/D%7b057313cd-eba2-465f-ae2f-4abf29584436%7d" TargetMode="External"/><Relationship Id="rId4122" Type="http://schemas.openxmlformats.org/officeDocument/2006/relationships/hyperlink" Target="pw:\\arcadis-uk-pw.bentley.com:Arcadis-UK-07\Documents\Projects\1MC06-C2\Grendon%20Underwood%20Emb\IM\01%20-%20Docs\1MC06-CEK-IM-DAT-CS05-600302" TargetMode="External"/><Relationship Id="rId3888" Type="http://schemas.openxmlformats.org/officeDocument/2006/relationships/hyperlink" Target="pw:\\arcadis-uk-pw.bentley.com:Arcadis-UK-07\Documents\Projects\1MC07-C3\Chipping%20Warden%20Green%20Tunnel\CV\01%20-%20Docs\1MC07-ASC-CV-FRM-CS07_CL13-000024-ACBOS" TargetMode="External"/><Relationship Id="rId4939" Type="http://schemas.openxmlformats.org/officeDocument/2006/relationships/hyperlink" Target="pw://arcadis-uk-pw.bentley.com:Arcadis-UK-07/Documents/D%7b414eb5f3-8312-4b88-b24c-08aba460e7d0%7d" TargetMode="External"/><Relationship Id="rId2697" Type="http://schemas.openxmlformats.org/officeDocument/2006/relationships/hyperlink" Target="pw:\\arcadis-uk-pw.bentley.com:Arcadis-UK-07\Documents\Projects\1MC06-C2\Wendover%20Dean%20Vdt\IM\01%20-%20Docs\1MC06-CEK-IM-DAT-CS03_CL05-600166" TargetMode="External"/><Relationship Id="rId3748" Type="http://schemas.openxmlformats.org/officeDocument/2006/relationships/hyperlink" Target="pw:\\arcadis-uk-pw.bentley.com:Arcadis-UK-07\Documents\Projects\1MC07-C3\Brackley%20North%20Ctg\IM\01%20-%20Docs\1MC07-CEK-IM-DAT-CS07_CL12-600235" TargetMode="External"/><Relationship Id="rId669" Type="http://schemas.openxmlformats.org/officeDocument/2006/relationships/hyperlink" Target="pw:\\arcadis-uk-pw.bentley.com:Arcadis-UK-07\Documents\Projects\1MC07-C3\Upper%20Radbourne%20Emb\EV\01%20-%20Docs\1MC07-ASC-EV-REP-CS07_CL23-000029" TargetMode="External"/><Relationship Id="rId876" Type="http://schemas.openxmlformats.org/officeDocument/2006/relationships/hyperlink" Target="pw:\\arcadis-uk-pw.bentley.com:Arcadis-UK-07\Documents\Projects\1MC06-C2\Aylesbury%20Emb\IM\01%20-%20Docs\1MC06-CEK-IM-DAT-CS04_CL18-000005" TargetMode="External"/><Relationship Id="rId1299" Type="http://schemas.openxmlformats.org/officeDocument/2006/relationships/hyperlink" Target="pw:\\arcadis-uk-pw.bentley.com:Arcadis-UK-07\Documents\Projects\1MC06-C2\Calvert%20Infrastructure%20MDG\GT\01%20-%20Docs\1MC06-ASC-GT-FRM-CS06_CL09-000012-ACBOS" TargetMode="External"/><Relationship Id="rId2557" Type="http://schemas.openxmlformats.org/officeDocument/2006/relationships/hyperlink" Target="pw:\\arcadis-uk-pw.bentley.com:Arcadis-UK-07\Documents\Projects\1MC06-C2\Oxford%20Road%20Emb\CV\01%20-%20Docs\1MC06-ASC-CV-FRM-CS04_CL19-000059-ACBOS" TargetMode="External"/><Relationship Id="rId3608" Type="http://schemas.openxmlformats.org/officeDocument/2006/relationships/hyperlink" Target="mailto:mohamad.alzoubi@arcadis.com" TargetMode="External"/><Relationship Id="rId3955" Type="http://schemas.openxmlformats.org/officeDocument/2006/relationships/hyperlink" Target="pw://arcadis-uk-pw.bentley.com:Arcadis-UK-07/Documents/D%7bd4ed61ac-3dbf-482b-a9e4-14f0a1a98846%7d" TargetMode="External"/><Relationship Id="rId5170" Type="http://schemas.openxmlformats.org/officeDocument/2006/relationships/hyperlink" Target="mailto:abdurrahman.ibrahim@arcadis.com" TargetMode="External"/><Relationship Id="rId529" Type="http://schemas.openxmlformats.org/officeDocument/2006/relationships/hyperlink" Target="pw:\\arcadis-uk-pw.bentley.com:Arcadis-UK-07\Documents\Projects\1MC06-C2\Cowley%20Emb%20Group\DR\01%20-%20Docs\1MC06-ASC-DR-FRM-CS06_CL10-000004-ACBOS" TargetMode="External"/><Relationship Id="rId736" Type="http://schemas.openxmlformats.org/officeDocument/2006/relationships/hyperlink" Target="pw:\\arcadis-uk-pw.bentley.com:Arcadis-UK-07\Documents\Projects\1MC07-C3\Lower%20Radbourne%20Emb\IM\01%20-%20Docs\1MC07-CEK-IM-DAT-CS07_CL23-600081" TargetMode="External"/><Relationship Id="rId1159" Type="http://schemas.openxmlformats.org/officeDocument/2006/relationships/hyperlink" Target="pw:\\arcadis-uk-pw.bentley.com:Arcadis-UK-07\Documents\Projects\1MC06-C2\Wendover%20North%20Ctg\UT\01%20-%20Docs\1MC06-ASC-UT-FRM-CS03_CL17-000017-ACBOS" TargetMode="External"/><Relationship Id="rId1366" Type="http://schemas.openxmlformats.org/officeDocument/2006/relationships/hyperlink" Target="pw://arcadis-uk-pw.bentley.com:Arcadis-UK-07/Documents/D%7bb8570855-5f94-4ecd-99af-be1826ed7ecd%7d" TargetMode="External"/><Relationship Id="rId2417" Type="http://schemas.openxmlformats.org/officeDocument/2006/relationships/hyperlink" Target="pw:\\arcadis-uk-pw.bentley.com:Arcadis-UK-07\Documents\Projects\1MC06-C2\Godington%20West%20Vdt\HW\01%20-%20Docs\1MC06-ASC-HW-FRM-CS06_CL10-000022-ACBOS" TargetMode="External"/><Relationship Id="rId2764" Type="http://schemas.openxmlformats.org/officeDocument/2006/relationships/hyperlink" Target="pw:\\arcadis-uk-pw.bentley.com:Arcadis-UK-07\Documents\Projects\1MC06-C2\Twyford%20Emb\IM\01%20-%20Docs\1MC06-CEK-IM-DAT-CS06_CL10-600210" TargetMode="External"/><Relationship Id="rId2971" Type="http://schemas.openxmlformats.org/officeDocument/2006/relationships/hyperlink" Target="pw:\\arcadis-uk-pw.bentley.com:Arcadis-UK-07\Documents\Projects\1MC07-C3\Helmdon%20Emb\CV\01%20-%20Docs\1MC07-ASC-CV-FRM-CS07_CL12-000054-ACBOS" TargetMode="External"/><Relationship Id="rId3815" Type="http://schemas.openxmlformats.org/officeDocument/2006/relationships/hyperlink" Target="pw:\\arcadis-uk-pw.bentley.com:Arcadis-UK-07\Documents\Projects\1MC07-C3\Brackley%20South%20Ctg\BR\01%20-%20Docs\1MC07-ASC-BR-FRM-CS07_CL12-900009" TargetMode="External"/><Relationship Id="rId5030" Type="http://schemas.openxmlformats.org/officeDocument/2006/relationships/hyperlink" Target="pw:\\arcadis-uk-pw.bentley.com:Arcadis-UK-07\Documents\Projects\1MC06-C2\Doddershall%20Emb\DR\01%20-%20Docs\1MC06-ASC-DR-FRM-CS05-000003-ACBOS" TargetMode="External"/><Relationship Id="rId943" Type="http://schemas.openxmlformats.org/officeDocument/2006/relationships/hyperlink" Target="mailto:ArunKumar.S@arcadis.com" TargetMode="External"/><Relationship Id="rId1019" Type="http://schemas.openxmlformats.org/officeDocument/2006/relationships/hyperlink" Target="pw://arcadis-uk-pw.bentley.com:Arcadis-UK-07/Documents/D%7b94ccaee9-e2ab-407b-b644-4a2117ba459f%7d" TargetMode="External"/><Relationship Id="rId1573" Type="http://schemas.openxmlformats.org/officeDocument/2006/relationships/hyperlink" Target="pw://arcadis-uk-pw.bentley.com:Arcadis-UK-07/Documents/D%7bb8b57674-c12d-4e0a-86cf-9bb37b244618%7d" TargetMode="External"/><Relationship Id="rId1780" Type="http://schemas.openxmlformats.org/officeDocument/2006/relationships/hyperlink" Target="pw:\\arcadis-uk-pw.bentley.com:Arcadis-UK-07\Documents\Projects\1MC06-C2\Chetwode%20Ctg\IM\01%20-%20Docs\1MC06-CEK-IM-DAT-CS06_CL10-600018" TargetMode="External"/><Relationship Id="rId2624" Type="http://schemas.openxmlformats.org/officeDocument/2006/relationships/hyperlink" Target="pw:\\arcadis-uk-pw.bentley.com:Arcadis-UK-07\Documents\Projects\1MC06-C2\Quainton%20South%20Emb\HW\01%20-%20Docs\1MC06-ASC-HW-FRM-CS04_CL20-000014-ACBOS" TargetMode="External"/><Relationship Id="rId2831" Type="http://schemas.openxmlformats.org/officeDocument/2006/relationships/hyperlink" Target="mailto:Leomel.Ramos@arcadis.com" TargetMode="External"/><Relationship Id="rId72" Type="http://schemas.openxmlformats.org/officeDocument/2006/relationships/hyperlink" Target="pw://arcadis-uk-pw.bentley.com:Arcadis-UK-07/Documents/D%7bbb8aefdd-890a-4d63-95b8-b3875df8c709%7d" TargetMode="External"/><Relationship Id="rId803" Type="http://schemas.openxmlformats.org/officeDocument/2006/relationships/hyperlink" Target="pw://arcadis-uk-pw.bentley.com:Arcadis-UK-07/Documents/D%7b886f4493-ae53-4333-8a72-5d7cd93bd999%7d" TargetMode="External"/><Relationship Id="rId1226" Type="http://schemas.openxmlformats.org/officeDocument/2006/relationships/hyperlink" Target="pw:\\arcadis-uk-pw.bentley.com:Arcadis-UK-07\Documents\Projects\1MC07-C3\Greatworth%20North%20Emb\IM\01%20-%20Docs\1MC07-CEK-IM-DAT-CS07_CL12-600159" TargetMode="External"/><Relationship Id="rId1433" Type="http://schemas.openxmlformats.org/officeDocument/2006/relationships/hyperlink" Target="pw:\\arcadis-uk-pw.bentley.com:Arcadis-UK-07\Documents\Projects\1MC06-C2\Thame%20Valley%20North%20Emb\CV\01%20-%20Docs\1MC06-ASC-CV-FRM-CS04_CL19-000033-ACBOS" TargetMode="External"/><Relationship Id="rId1640" Type="http://schemas.openxmlformats.org/officeDocument/2006/relationships/hyperlink" Target="pw:\\arcadis-uk-pw.bentley.com:Arcadis-UK-07\Documents\Projects\1MC06-C2\Twyford%20Ctg\IM\01%20-%20Docs\1MC06-CEK-IM-DAT-CS06_CL10-600149" TargetMode="External"/><Relationship Id="rId4589" Type="http://schemas.openxmlformats.org/officeDocument/2006/relationships/hyperlink" Target="mailto:SouravKumar.Chatterjee@arcadis.com" TargetMode="External"/><Relationship Id="rId4796" Type="http://schemas.openxmlformats.org/officeDocument/2006/relationships/hyperlink" Target="mailto:Chrysi.Burgham.Malin@arcadis.com" TargetMode="External"/><Relationship Id="rId1500" Type="http://schemas.openxmlformats.org/officeDocument/2006/relationships/hyperlink" Target="pw://arcadis-uk-pw.bentley.com:Arcadis-UK-07/Documents/D%7b64f9a752-c70f-4df1-afd8-888fa54105b7%7d" TargetMode="External"/><Relationship Id="rId3398" Type="http://schemas.openxmlformats.org/officeDocument/2006/relationships/hyperlink" Target="mailto:guillaume.hervoches@setec.com" TargetMode="External"/><Relationship Id="rId4449" Type="http://schemas.openxmlformats.org/officeDocument/2006/relationships/hyperlink" Target="mailto:emma.quinn@arcadis.com" TargetMode="External"/><Relationship Id="rId4656" Type="http://schemas.openxmlformats.org/officeDocument/2006/relationships/hyperlink" Target="mailto:shreyas.alagundi@arcadis.com" TargetMode="External"/><Relationship Id="rId4863" Type="http://schemas.openxmlformats.org/officeDocument/2006/relationships/hyperlink" Target="pw://arcadis-uk-pw.bentley.com:Arcadis-UK-07/Documents/D%7b75340426-c6c2-4e64-b8c9-ddef722b5113%7d" TargetMode="External"/><Relationship Id="rId3258" Type="http://schemas.openxmlformats.org/officeDocument/2006/relationships/hyperlink" Target="pw:\\arcadis-uk-pw.bentley.com:Arcadis-UK-07\Documents\Projects\1MC06-C2\Stoke%20Mandeville%20South%20Emb\DR\01%20-%20Docs\1MC06-ASC-DR-FRM-CS03_CL17-000075-ACBOS" TargetMode="External"/><Relationship Id="rId3465" Type="http://schemas.openxmlformats.org/officeDocument/2006/relationships/hyperlink" Target="pw:\\arcadis-uk-pw.bentley.com:Arcadis-UK-07\Documents\Projects\1MC07-C3\Greatworth%20South%20Ctg\IM\01%20-%20Docs\1MC07-CEK-IM-DAT-CS07_CL12-600133" TargetMode="External"/><Relationship Id="rId3672" Type="http://schemas.openxmlformats.org/officeDocument/2006/relationships/hyperlink" Target="pw:\\arcadis-uk-pw.bentley.com:Arcadis-UK-07\Documents\Projects\1MC07-C3\Brackley%20South%20Ctg\CV\01%20-%20Docs\1MC07-ASC-CV-FRM-CS07_CL12-000037-ACBOS" TargetMode="External"/><Relationship Id="rId4309" Type="http://schemas.openxmlformats.org/officeDocument/2006/relationships/hyperlink" Target="pw:\\arcadis-uk-pw.bentley.com:Arcadis-UK-07\Documents\Projects\1MC06-C2\Aylesbury%20South%20Ctg\EV\01%20-%20Docs\1MC06-ASC-EV-FRM-CS04_CL18-000028-ACBOS" TargetMode="External"/><Relationship Id="rId4516" Type="http://schemas.openxmlformats.org/officeDocument/2006/relationships/hyperlink" Target="pw:\\arcadis-uk-pw.bentley.com:Arcadis-UK-07\Documents\Projects\1MC06-C2\Barton%20to%20Mixbury%20Ctg\BR\01%20-%20Docs\1MC06-ASC-BR-FRM-CS06_CL21-000022-ACBOS" TargetMode="External"/><Relationship Id="rId4723" Type="http://schemas.openxmlformats.org/officeDocument/2006/relationships/hyperlink" Target="pw:\\arcadis-uk-pw.bentley.com:Arcadis-UK-07\Documents\Projects\1MC06-C2\Quainton%20Ctg\IM\01%20-%20Docs\1MC06-CEK-IM-DAT-CS05-600256" TargetMode="External"/><Relationship Id="rId179" Type="http://schemas.openxmlformats.org/officeDocument/2006/relationships/hyperlink" Target="mailto:veenadhari.bavanam@arcadis.com%3E" TargetMode="External"/><Relationship Id="rId386" Type="http://schemas.openxmlformats.org/officeDocument/2006/relationships/hyperlink" Target="pw://arcadis-uk-pw.bentley.com:Arcadis-UK-07/Documents/D%7b7d28c24e-6e2f-4a3c-907c-5f93153a2b19%7d" TargetMode="External"/><Relationship Id="rId593" Type="http://schemas.openxmlformats.org/officeDocument/2006/relationships/hyperlink" Target="pw:\\arcadis-uk-pw.bentley.com:Arcadis-UK-07\Documents\Projects\1MC07-C3\Greatworth%20South%20Ctg\IM\01%20-%20Docs\1MC07-CEK-IM-DAT-CS07_CL12-600205" TargetMode="External"/><Relationship Id="rId2067" Type="http://schemas.openxmlformats.org/officeDocument/2006/relationships/hyperlink" Target="pw://arcadis-uk-pw.bentley.com:Arcadis-UK-07/Documents/D%7b474fa146-de0e-4d0d-9bb4-f9815c8c25fd%7d" TargetMode="External"/><Relationship Id="rId2274" Type="http://schemas.openxmlformats.org/officeDocument/2006/relationships/hyperlink" Target="pw:\\arcadis-uk-pw.bentley.com:Arcadis-UK-07\Documents\Projects\1MC06-C2\Oxford%20Road%20Emb\CV\01%20-%20Docs\1MC06-ASC-CV-FRM-CS04_CL19-000060-ACBOS" TargetMode="External"/><Relationship Id="rId2481" Type="http://schemas.openxmlformats.org/officeDocument/2006/relationships/hyperlink" Target="pw:\\arcadis-uk-pw.bentley.com:Arcadis-UK-07\Documents\Projects\1MC06-C2\Grendon%20Underwood%20Emb\IM\01%20-%20Docs\1MC06-CEK-IM-DAT-CS05-600174" TargetMode="External"/><Relationship Id="rId3118" Type="http://schemas.openxmlformats.org/officeDocument/2006/relationships/hyperlink" Target="pw:\\arcadis-uk-pw.bentley.com:Arcadis-UK-07\Documents\Projects\1MC07-C3\Highfurlong%20Brook%20Emb\EV\01%20-%20Docs\1MC07-ASC-EV-REP-CS07_CL14-000010" TargetMode="External"/><Relationship Id="rId3325" Type="http://schemas.openxmlformats.org/officeDocument/2006/relationships/hyperlink" Target="pw://arcadis-uk-pw.bentley.com:Arcadis-UK-07/Documents/D%7b90a13998-5aa2-4961-b2ab-96676c2d4fa5%7d" TargetMode="External"/><Relationship Id="rId3532" Type="http://schemas.openxmlformats.org/officeDocument/2006/relationships/hyperlink" Target="pw:\\arcadis-uk-pw.bentley.com:Arcadis-UK-07\Documents\Projects\1MC06-C2\Calvert%20Ctg\CV\01%20-%20Docs\1MC06-ASC-CV-FRM-CS06_CL09-000039-ACBOS" TargetMode="External"/><Relationship Id="rId4930" Type="http://schemas.openxmlformats.org/officeDocument/2006/relationships/hyperlink" Target="pw:\\arcadis-uk-pw.bentley.com:Arcadis-UK-07\Documents\Projects\1MC06-C2\Waddesdon%20Emb\UT\01%20-%20Docs\1MC06-ASC-UT-FRM-CS04_CL20-000016-ACBOS" TargetMode="External"/><Relationship Id="rId246" Type="http://schemas.openxmlformats.org/officeDocument/2006/relationships/hyperlink" Target="mailto:Joel.Martin@arcadis.com" TargetMode="External"/><Relationship Id="rId453" Type="http://schemas.openxmlformats.org/officeDocument/2006/relationships/hyperlink" Target="pw:\\arcadis-uk-pw.bentley.com:Arcadis-UK-07\Documents\Projects\1MC07-C3\Southam%20Emb\CV\01%20-%20Docs\1MC07-ASC-CV-FRM-CS07_CL24-000062-ACBOS" TargetMode="External"/><Relationship Id="rId660" Type="http://schemas.openxmlformats.org/officeDocument/2006/relationships/hyperlink" Target="pw:\\arcadis-uk-pw.bentley.com:Arcadis-UK-07\Documents\Projects\1MC07-C3\Oxford%20Canal%20Vdt\EV\01%20-%20Docs\1MC07-ASC-EV-REP-CS07_CL23-000025" TargetMode="External"/><Relationship Id="rId1083" Type="http://schemas.openxmlformats.org/officeDocument/2006/relationships/hyperlink" Target="pw://arcadis-uk-pw.bentley.com:Arcadis-UK-07/Documents/D%7be842a81c-b413-4b60-84ca-bb8e2c5297e5%7d" TargetMode="External"/><Relationship Id="rId1290" Type="http://schemas.openxmlformats.org/officeDocument/2006/relationships/hyperlink" Target="pw:\\arcadis-uk-pw.bentley.com:Arcadis-UK-07\Documents\Projects\1MC07-C3\Ladbroke%20Grove%20Ctg\IM\01%20-%20Docs\1MC07-CEK-IM-DAT-CS07_CL23-600036" TargetMode="External"/><Relationship Id="rId2134" Type="http://schemas.openxmlformats.org/officeDocument/2006/relationships/hyperlink" Target="pw:\\arcadis-uk-pw.bentley.com:Arcadis-UK-07\Documents\Projects\1MC06-C2\Calvert%20Ctg\EV\01%20-%20Docs\1MC06-ASC-EV-FRM-CS06_CL09-900028" TargetMode="External"/><Relationship Id="rId2341" Type="http://schemas.openxmlformats.org/officeDocument/2006/relationships/hyperlink" Target="mailto:venkatesh.chavan@arcadis.com" TargetMode="External"/><Relationship Id="rId106" Type="http://schemas.openxmlformats.org/officeDocument/2006/relationships/hyperlink" Target="pw:\\arcadis-uk-pw.bentley.com:Arcadis-UK-07\Documents\Projects\1MC06-C2\Calvert%20Ctg\DR\01%20-%20Docs\1MC06-ASC-DR-FRM-CS06_CL09-000035-ACBOS" TargetMode="External"/><Relationship Id="rId313" Type="http://schemas.openxmlformats.org/officeDocument/2006/relationships/hyperlink" Target="pw:\\arcadis-uk-pw.bentley.com:Arcadis-UK-07\Documents\Projects\1MC06-C2\Calvert%20Ctg\DR\01%20-%20Docs\1MC06-ASC-DR-FRM-CS06_CL09-000011-ACBOS" TargetMode="External"/><Relationship Id="rId1150" Type="http://schemas.openxmlformats.org/officeDocument/2006/relationships/hyperlink" Target="mailto:leomel.ramos@arcadis.com" TargetMode="External"/><Relationship Id="rId4099" Type="http://schemas.openxmlformats.org/officeDocument/2006/relationships/hyperlink" Target="pw:\\arcadis-uk-pw.bentley.com:Arcadis-UK-07\Documents\Projects\1MC06-C2\Chetwode%20Ctg\IM\01%20-%20Docs\1MC06-CEK-IM-DAT-CS06_CL10-600164" TargetMode="External"/><Relationship Id="rId5357" Type="http://schemas.openxmlformats.org/officeDocument/2006/relationships/vmlDrawing" Target="../drawings/vmlDrawing1.vml"/><Relationship Id="rId520" Type="http://schemas.openxmlformats.org/officeDocument/2006/relationships/hyperlink" Target="pw:\\arcadis-uk-pw.bentley.com:Arcadis-UK-07\Documents\Projects\1MC07-C3\Ladbroke%20Grove%20Emb\IM\01%20-%20Docs\1MC07-CEK-IM-DAT-CS07_CL24-600109" TargetMode="External"/><Relationship Id="rId2201" Type="http://schemas.openxmlformats.org/officeDocument/2006/relationships/hyperlink" Target="mailto:guillaume.hervoches@setec.com" TargetMode="External"/><Relationship Id="rId1010" Type="http://schemas.openxmlformats.org/officeDocument/2006/relationships/hyperlink" Target="pw://arcadis-uk-pw.bentley.com:Arcadis-UK-07/Documents/D%7bc3f059aa-18c2-4f96-84d5-b57e184113d5%7d" TargetMode="External"/><Relationship Id="rId1967" Type="http://schemas.openxmlformats.org/officeDocument/2006/relationships/hyperlink" Target="pw:\\arcadis-uk-pw.bentley.com:Arcadis-UK-07\Documents\Projects\1MC06-C2\Quainton%20South%20Emb\GT\01%20-%20Docs\1MC06-ASC-GT-FRM-CS04_CL20-000060-ACBOS" TargetMode="External"/><Relationship Id="rId4166" Type="http://schemas.openxmlformats.org/officeDocument/2006/relationships/hyperlink" Target="pw:\\arcadis-uk-pw.bentley.com:Arcadis-UK-07\Documents\Projects\1MC06-C2\Turweston%20Ctg\CV\01%20-%20Docs\1MC06-ASC-CV-FRM-CS06_CL22-900001" TargetMode="External"/><Relationship Id="rId4373" Type="http://schemas.openxmlformats.org/officeDocument/2006/relationships/hyperlink" Target="pw://arcadis-uk-pw.bentley.com:Arcadis-UK-07/Documents/D%7b661d9e46-50de-4b8e-8123-90ccfeaa00e6%7d" TargetMode="External"/><Relationship Id="rId4580" Type="http://schemas.openxmlformats.org/officeDocument/2006/relationships/hyperlink" Target="pw://arcadis-uk-pw.bentley.com:Arcadis-UK-07/Documents/D%7bae85f19f-4a1b-4005-a1ec-5a975b084595%7d" TargetMode="External"/><Relationship Id="rId5217" Type="http://schemas.openxmlformats.org/officeDocument/2006/relationships/hyperlink" Target="pw:\\arcadis-uk-pw.bentley.com:Arcadis-UK-07\Documents\Projects\1MC06-C2\Barton%20to%20Mixbury%20Ctg\EV\01%20-%20Docs\1MC06-ASC-EV-FRM-CS06_CL21-900018" TargetMode="External"/><Relationship Id="rId4026" Type="http://schemas.openxmlformats.org/officeDocument/2006/relationships/hyperlink" Target="pw:\\arcadis-uk-pw.bentley.com:Arcadis-UK-07\Documents\Projects\1MC06-C2\Chetwode%20Ctg\EV\01%20-%20Docs\1MC06-ASC-EV-FRM-CS06_CL10-900054" TargetMode="External"/><Relationship Id="rId4440" Type="http://schemas.openxmlformats.org/officeDocument/2006/relationships/hyperlink" Target="mailto:craig.cooper@arcadis.com" TargetMode="External"/><Relationship Id="rId3042" Type="http://schemas.openxmlformats.org/officeDocument/2006/relationships/hyperlink" Target="pw:\\arcadis-uk-pw.bentley.com:Arcadis-UK-07\Documents\Projects\1MC07-C3\Helmdon%20Emb\IM\01%20-%20Docs\1MC07-CEK-IM-DAT-CS07_CL12-600118" TargetMode="External"/><Relationship Id="rId3859" Type="http://schemas.openxmlformats.org/officeDocument/2006/relationships/hyperlink" Target="pw:\\arcadis-uk-pw.bentley.com:Arcadis-UK-07\Documents\Projects\1MC07-C3\Greatworth%20North%20Ctg\HW\01%20-%20Docs\1MC07-ASC-HW-FRM-CS07_CL25-000019-ACBOS" TargetMode="External"/><Relationship Id="rId5281" Type="http://schemas.openxmlformats.org/officeDocument/2006/relationships/hyperlink" Target="pw:\\arcadis-uk-pw.bentley.com:Arcadis-UK-07\Documents\Projects\1MC06-C2\Quainton%20Ctg\UT\01%20-%20Docs\1MC06-ASC-UT-FRM-CS04_CL20-000062-ACBOS" TargetMode="External"/><Relationship Id="rId2875" Type="http://schemas.openxmlformats.org/officeDocument/2006/relationships/hyperlink" Target="pw://arcadis-uk-pw.bentley.com:Arcadis-UK-07/Documents/D%7b36a7d6dd-8d23-4000-b463-2b6a7d6d3631%7d" TargetMode="External"/><Relationship Id="rId3926" Type="http://schemas.openxmlformats.org/officeDocument/2006/relationships/hyperlink" Target="pw:\\arcadis-uk-pw.bentley.com:Arcadis-UK-07\Documents\Projects\1MC06-C2\Whaddon%20Hill%20Ctg\CV\01%20-%20Docs\1MC06-ASC-CV-FRM-CS04_CL19-000072-ACBOS" TargetMode="External"/><Relationship Id="rId847" Type="http://schemas.openxmlformats.org/officeDocument/2006/relationships/hyperlink" Target="pw:\\arcadis-uk-pw.bentley.com:Arcadis-UK-07\Documents\Projects\1MC07-C3\Greatworth%20South%20Emb\IM\01%20-%20Docs\1MC07-CEK-IM-DAT-CS07_CL12-600119" TargetMode="External"/><Relationship Id="rId1477" Type="http://schemas.openxmlformats.org/officeDocument/2006/relationships/hyperlink" Target="pw://arcadis-uk-pw.bentley.com:Arcadis-UK-07/Documents/D%7b28465181-c970-419f-b48f-9640d0fba71d%7d" TargetMode="External"/><Relationship Id="rId1891" Type="http://schemas.openxmlformats.org/officeDocument/2006/relationships/hyperlink" Target="pw://arcadis-uk-pw.bentley.com:Arcadis-UK-07/Documents/D%7b61d229c1-110b-4f43-a1f1-572406b77f2c%7d" TargetMode="External"/><Relationship Id="rId2528" Type="http://schemas.openxmlformats.org/officeDocument/2006/relationships/hyperlink" Target="pw:\\arcadis-uk-pw.bentley.com:Arcadis-UK-07\Documents\Projects\1MC06-C2\Woodlands%20Ctg\CV\01%20-%20Docs\1MC06-ASC-CV-FRM-CS05-000083-ACBOS" TargetMode="External"/><Relationship Id="rId2942" Type="http://schemas.openxmlformats.org/officeDocument/2006/relationships/hyperlink" Target="pw://arcadis-uk-pw.bentley.com:Arcadis-UK-07/Documents/D%7b49dbc7d1-e223-4035-8e85-9e50d703d8a5%7d" TargetMode="External"/><Relationship Id="rId914" Type="http://schemas.openxmlformats.org/officeDocument/2006/relationships/hyperlink" Target="pw:\\arcadis-uk-pw.bentley.com:Arcadis-UK-07\Documents\Projects\1MC07-C3\Ladbroke%20Grove%20Ctg\IM\01%20-%20Docs\1MC07-CEK-IM-DAT-CS07_CL23-600160" TargetMode="External"/><Relationship Id="rId1544" Type="http://schemas.openxmlformats.org/officeDocument/2006/relationships/hyperlink" Target="pw://arcadis-uk-pw.bentley.com:Arcadis-UK-07/Documents/D%7be9419f88-4fa0-4148-9005-23763844373c%7d" TargetMode="External"/><Relationship Id="rId5001" Type="http://schemas.openxmlformats.org/officeDocument/2006/relationships/hyperlink" Target="mailto:apoorva.patil@arcadis.com" TargetMode="External"/><Relationship Id="rId1611" Type="http://schemas.openxmlformats.org/officeDocument/2006/relationships/hyperlink" Target="pw:\\arcadis-uk-pw.bentley.com:Arcadis-UK-07\Documents\Projects\1MC06-C2\Twyford%20Vdt\EV\01%20-%20Docs\1MC06-ASC-EV-FRM-CS06_CL10-900009" TargetMode="External"/><Relationship Id="rId4767" Type="http://schemas.openxmlformats.org/officeDocument/2006/relationships/hyperlink" Target="pw://arcadis-uk-pw.bentley.com:Arcadis-UK-07/Documents/D%7bb54704c1-7bac-42fe-9cc5-20af1bc87ad0%7d" TargetMode="External"/><Relationship Id="rId3369" Type="http://schemas.openxmlformats.org/officeDocument/2006/relationships/hyperlink" Target="pw:\\arcadis-uk-pw.bentley.com:Arcadis-UK-07\Documents\Projects\1MC06-C2\Stoke%20Mandeville%20South%20Emb\IM\01%20-%20Docs\1MC06-CEK-IM-DAT-CS03_CL17-600118" TargetMode="External"/><Relationship Id="rId2385" Type="http://schemas.openxmlformats.org/officeDocument/2006/relationships/hyperlink" Target="pw:\\arcadis-uk-pw.bentley.com:Arcadis-UK-07\Documents\Projects\1MC06-C2\Twyford%20Emb\IM\01%20-%20Docs\1MC06-CEK-IM-DAT-CS06_CL10-600220" TargetMode="External"/><Relationship Id="rId3783" Type="http://schemas.openxmlformats.org/officeDocument/2006/relationships/hyperlink" Target="pw:\\arcadis-uk-pw.bentley.com:Arcadis-UK-07\Documents\Projects\1MC07-C3\Chipping%20Warden%20Green%20Tunnel\HW\01%20-%20Docs\1MC07-ASC-HW-FRM-CS07_CL13-000013-ACBOS" TargetMode="External"/><Relationship Id="rId4834" Type="http://schemas.openxmlformats.org/officeDocument/2006/relationships/hyperlink" Target="pw:\\arcadis-uk-pw.bentley.com:Arcadis-UK-07\Documents\Projects\1MC06-C2\Barton%20to%20Mixbury%20Ctg\IM\01%20-%20Docs\1MC06-CEK-IM-DAT-CS06_CL21-600069" TargetMode="External"/><Relationship Id="rId357" Type="http://schemas.openxmlformats.org/officeDocument/2006/relationships/hyperlink" Target="pw://arcadis-uk-pw.bentley.com:Arcadis-UK-07/Documents/D%7b8094206e-8753-4d79-a052-b5d86d512bb5%7d" TargetMode="External"/><Relationship Id="rId2038" Type="http://schemas.openxmlformats.org/officeDocument/2006/relationships/hyperlink" Target="pw://arcadis-uk-pw.bentley.com:Arcadis-UK-07/Documents/D%7bcb40fa63-0d04-4f35-ba47-6bb6d080b9bd%7d" TargetMode="External"/><Relationship Id="rId3436" Type="http://schemas.openxmlformats.org/officeDocument/2006/relationships/hyperlink" Target="pw:\\arcadis-uk-pw.bentley.com:Arcadis-UK-07\Documents\Projects\1MC06-C2\Whaddon%20Hill%20Ctg\IM\01%20-%20Docs\1MC06-CEK-IM-DAT-CS04_CL19-600102" TargetMode="External"/><Relationship Id="rId3850" Type="http://schemas.openxmlformats.org/officeDocument/2006/relationships/hyperlink" Target="mailto:muhammed.afsal@arcadis.com" TargetMode="External"/><Relationship Id="rId4901" Type="http://schemas.openxmlformats.org/officeDocument/2006/relationships/hyperlink" Target="pw:\\arcadis-uk-pw.bentley.com:Arcadis-UK-07\Documents\Projects\1MC06-C2\Cowley%20Emb%20Group\CV\01%20-%20Docs\1MC06-ASC-CV-FRM-CS06_CL10-000018-ACBOS" TargetMode="External"/><Relationship Id="rId771" Type="http://schemas.openxmlformats.org/officeDocument/2006/relationships/hyperlink" Target="mailto:Conor.Egan@wsp.com" TargetMode="External"/><Relationship Id="rId2452" Type="http://schemas.openxmlformats.org/officeDocument/2006/relationships/hyperlink" Target="pw://arcadis-uk-pw.bentley.com:Arcadis-UK-07/Documents/Projects/1MC06-C2/Quainton&amp;space;South&amp;space;Emb/HW/01&amp;space;-&amp;space;Docs/1MC06-ASC-HW-FRM-CS04_CL20-000014-ACBOS" TargetMode="External"/><Relationship Id="rId3503" Type="http://schemas.openxmlformats.org/officeDocument/2006/relationships/hyperlink" Target="pw://arcadis-uk-pw.bentley.com:Arcadis-UK-07/Documents/D%7b5c0160be-921b-4730-ad39-3248e68992f1%7d" TargetMode="External"/><Relationship Id="rId424" Type="http://schemas.openxmlformats.org/officeDocument/2006/relationships/hyperlink" Target="pw://arcadis-uk-pw.bentley.com:Arcadis-UK-07/Documents/D%7ba8ab5356-3aa5-4788-b15d-6f15266d94b0%7d" TargetMode="External"/><Relationship Id="rId1054" Type="http://schemas.openxmlformats.org/officeDocument/2006/relationships/hyperlink" Target="mailto:thomas.goimard@setec.com" TargetMode="External"/><Relationship Id="rId2105" Type="http://schemas.openxmlformats.org/officeDocument/2006/relationships/hyperlink" Target="pw:\\arcadis-uk-pw.bentley.com:Arcadis-UK-07\Documents\Projects\1MC06-C2\Calvert%20Infrastructure%20MDG\EV\01%20-%20Docs\1MC06-ASC-EV-FRM-CS06_CL09-900034" TargetMode="External"/><Relationship Id="rId1121" Type="http://schemas.openxmlformats.org/officeDocument/2006/relationships/hyperlink" Target="pw://arcadis-uk-pw.bentley.com:Arcadis-UK-07/Documents/D%7bd536e0a3-88d4-4c2e-a4fa-1c4a3335eac8%7d" TargetMode="External"/><Relationship Id="rId4277" Type="http://schemas.openxmlformats.org/officeDocument/2006/relationships/hyperlink" Target="mailto:Joel.Martin@arcadis.com" TargetMode="External"/><Relationship Id="rId4691" Type="http://schemas.openxmlformats.org/officeDocument/2006/relationships/hyperlink" Target="pw:\\arcadis-uk-pw.bentley.com:Arcadis-UK-07\Documents\Projects\1MC06-C2\Whaddon%20Hill%20Ctg\IM\01%20-%20Docs\1MC06-CEK-IM-DAT-CS04_CL19-600037" TargetMode="External"/><Relationship Id="rId5328" Type="http://schemas.openxmlformats.org/officeDocument/2006/relationships/hyperlink" Target="pw://arcadis-uk-pw.bentley.com:Arcadis-UK-07/Documents/Projects/1MC06-C2/Wendover&amp;space;North&amp;space;Ctg/HW/01&amp;space;-&amp;space;Docs/1MC06-ASC-HW-FRM-CS03_CL17-000027-ACBOS" TargetMode="External"/><Relationship Id="rId3293" Type="http://schemas.openxmlformats.org/officeDocument/2006/relationships/hyperlink" Target="pw:\\arcadis-uk-pw.bentley.com:Arcadis-UK-07\Documents\Projects\1MC07-C3\Highfurlong%20Brook%20Emb\CV\01%20-%20Docs\1MC07-ASC-CV-FRM-CS07_CL14-000111-ACBOS" TargetMode="External"/><Relationship Id="rId4344" Type="http://schemas.openxmlformats.org/officeDocument/2006/relationships/hyperlink" Target="mailto:max.rutherford@arcadis.com" TargetMode="External"/><Relationship Id="rId1938" Type="http://schemas.openxmlformats.org/officeDocument/2006/relationships/hyperlink" Target="mailto:karthiban.sr@arcadis.com" TargetMode="External"/><Relationship Id="rId3360" Type="http://schemas.openxmlformats.org/officeDocument/2006/relationships/hyperlink" Target="pw:\\arcadis-uk-pw.bentley.com:Arcadis-UK-07\Documents\Projects\1MC06-C2\Stoke%20Mandeville%20South%20Emb\CV\01%20-%20Docs\1MC06-ASC-CV-FRM-CS03_CL17-000045-ACBOS" TargetMode="External"/><Relationship Id="rId281" Type="http://schemas.openxmlformats.org/officeDocument/2006/relationships/hyperlink" Target="pw:\\arcadis-uk-pw.bentley.com:Arcadis-UK-07\Documents\Projects\1MC07-C3\Upper%20Radbourne%20Emb\IM\01%20-%20Docs\1MC07-CEK-IM-DAT-CS07_CL23-600059" TargetMode="External"/><Relationship Id="rId3013" Type="http://schemas.openxmlformats.org/officeDocument/2006/relationships/hyperlink" Target="pw://arcadis-uk-pw.bentley.com:Arcadis-UK-07/Documents/D%7bca7216a1-07b6-431d-9585-f95aa441f1ae%7d" TargetMode="External"/><Relationship Id="rId4411" Type="http://schemas.openxmlformats.org/officeDocument/2006/relationships/hyperlink" Target="pw://arcadis-uk-pw.bentley.com:Arcadis-UK-07/Documents/D%7b69f75ecc-e8f5-4522-8bfe-e3d6332d75d7%7d" TargetMode="External"/><Relationship Id="rId2779" Type="http://schemas.openxmlformats.org/officeDocument/2006/relationships/hyperlink" Target="pw:\\arcadis-uk-pw.bentley.com:Arcadis-UK-07\Documents\Projects\1MC06-C2\Calvert%20Ctg\IM\01%20-%20Docs\1MC06-CEK-IM-DAT-CS06_CL09-600201" TargetMode="External"/><Relationship Id="rId5185" Type="http://schemas.openxmlformats.org/officeDocument/2006/relationships/hyperlink" Target="pw:\\arcadis-uk-pw.bentley.com:Arcadis-UK-07\Documents\Projects\1MC06-C2\Calvert%20Ctg\IM\01%20-%20Docs\1MC06-CEK-IM-DAT-CS06_CL09-600263" TargetMode="External"/><Relationship Id="rId1795" Type="http://schemas.openxmlformats.org/officeDocument/2006/relationships/hyperlink" Target="pw://arcadis-uk-pw.bentley.com:Arcadis-UK-07/Documents/D%7b5e65d086-8a63-467f-b3e5-f6892df9da20%7d" TargetMode="External"/><Relationship Id="rId2846" Type="http://schemas.openxmlformats.org/officeDocument/2006/relationships/hyperlink" Target="pw://arcadis-uk-pw.bentley.com:Arcadis-UK-07/Documents/D%7b672a1002-34c5-4ed1-bb37-743a3cc24ed2%7d" TargetMode="External"/><Relationship Id="rId5252" Type="http://schemas.openxmlformats.org/officeDocument/2006/relationships/hyperlink" Target="mailto:louis.knight@setec.com" TargetMode="External"/><Relationship Id="rId87" Type="http://schemas.openxmlformats.org/officeDocument/2006/relationships/hyperlink" Target="pw:\\arcadis-uk-pw.bentley.com:Arcadis-UK-07\Documents\Projects\1MC07-C3\Boddington%20Ctg\IM\01%20-%20Docs\1MC07-CEK-IM-DAT-CS07_CL14-600002" TargetMode="External"/><Relationship Id="rId818" Type="http://schemas.openxmlformats.org/officeDocument/2006/relationships/hyperlink" Target="pw:\\arcadis-uk-pw.bentley.com:Arcadis-UK-07\Documents\Projects\1MC06-C2\Twyford%20Ctg\IM\01%20-%20Docs\1MC06-CEK-IM-DAT-CS06_CL10-600067" TargetMode="External"/><Relationship Id="rId1448" Type="http://schemas.openxmlformats.org/officeDocument/2006/relationships/hyperlink" Target="https://connect-projectwisewac.bentley.com/pwlink?datasource=Bentley.PW--arcadis-uk-pw.bentley.com~3AArcadis-UK-07&amp;objectId=98a57cde-d315-45ba-aeae-00626d01bd36&amp;objectType=doc&amp;workAreaId=6ab164b0-c2bd-447a-a601-fda32e138674&amp;projectId=f22a64a1-1359-489b-80fe-82820c4196bb&amp;app=pwe" TargetMode="External"/><Relationship Id="rId1862" Type="http://schemas.openxmlformats.org/officeDocument/2006/relationships/hyperlink" Target="pw://arcadis-uk-pw.bentley.com:Arcadis-UK-07/Documents/D%7b7d80c1a7-bf0e-49ab-84fb-05318e92c56a%7d" TargetMode="External"/><Relationship Id="rId2913" Type="http://schemas.openxmlformats.org/officeDocument/2006/relationships/hyperlink" Target="pw:\\arcadis-uk-pw.bentley.com:Arcadis-UK-07\Documents\Projects\1MC06-C2\Grovehill%20Emb\EV\01%20-%20Docs\1MC06-ASC-EV-FRM-CS06_CL22-900039" TargetMode="External"/><Relationship Id="rId1515" Type="http://schemas.openxmlformats.org/officeDocument/2006/relationships/hyperlink" Target="pw://arcadis-uk-pw.bentley.com:Arcadis-UK-07/Documents/D%7bd1d60785-3d84-471e-adfd-1748f37370fb%7d" TargetMode="External"/><Relationship Id="rId3687" Type="http://schemas.openxmlformats.org/officeDocument/2006/relationships/hyperlink" Target="pw://arcadis-uk-pw.bentley.com:Arcadis-UK-07/Documents/D%7bde6a217a-b9b9-46ba-9c86-111cbab6a60e%7d" TargetMode="External"/><Relationship Id="rId4738" Type="http://schemas.openxmlformats.org/officeDocument/2006/relationships/hyperlink" Target="pw:\\arcadis-uk-pw.bentley.com:Arcadis-UK-07\Documents\Projects\1MC06-C2\Aylesbury%20South%20Ctg\IM\01%20-%20Docs\1MC06-CEK-IM-DAT-CS04_CL18-600073" TargetMode="External"/><Relationship Id="rId2289" Type="http://schemas.openxmlformats.org/officeDocument/2006/relationships/hyperlink" Target="pw://arcadis-uk-pw.bentley.com:Arcadis-UK-07/Documents/D%7b1fdbc8da-ff11-413f-8e1b-24fd282132d6%7d" TargetMode="External"/><Relationship Id="rId3754" Type="http://schemas.openxmlformats.org/officeDocument/2006/relationships/hyperlink" Target="pw:\\arcadis-uk-pw.bentley.com:Arcadis-UK-07\Documents\Projects\1MC07-C3\Greatworth%20North%20Emb\CV\01%20-%20Docs\1MC07-ASC-CV-FRM-CS07_CL12-000110-ACBOS" TargetMode="External"/><Relationship Id="rId4805" Type="http://schemas.openxmlformats.org/officeDocument/2006/relationships/hyperlink" Target="pw://arcadis-uk-pw.bentley.com:Arcadis-UK-07/Documents/D%7b4aa5f310-032b-4f85-ad5b-27cfe677164c%7d" TargetMode="External"/><Relationship Id="rId675" Type="http://schemas.openxmlformats.org/officeDocument/2006/relationships/hyperlink" Target="pw:\\arcadis-uk-pw.bentley.com:Arcadis-UK-07\Documents\Projects\1MC07-C3\Lower%20Radbourne%20Emb\EV\01%20-%20Docs\1MC07-ASC-EV-REP-CS07_CL23-000011" TargetMode="External"/><Relationship Id="rId2356" Type="http://schemas.openxmlformats.org/officeDocument/2006/relationships/hyperlink" Target="pw://arcadis-uk-pw.bentley.com:Arcadis-UK-07/Documents/D%7becf5f105-3e96-46bf-bcd0-43553e429d17%7d" TargetMode="External"/><Relationship Id="rId2770" Type="http://schemas.openxmlformats.org/officeDocument/2006/relationships/hyperlink" Target="pw:\\arcadis-uk-pw.bentley.com:Arcadis-UK-07\Documents\Projects\1MC06-C2\Aylesbury%20Emb\IM\01%20-%20Docs\1MC06-CEK-IM-DAT-CS04_CL18-600152" TargetMode="External"/><Relationship Id="rId3407" Type="http://schemas.openxmlformats.org/officeDocument/2006/relationships/hyperlink" Target="pw:\\arcadis-uk-pw.bentley.com:Arcadis-UK-07\Documents\Projects\1MC06-C2\Doddershall%20Emb\CV\01%20-%20Docs\1MC06-CEK-CV-FRM-CS05-000052" TargetMode="External"/><Relationship Id="rId3821" Type="http://schemas.openxmlformats.org/officeDocument/2006/relationships/hyperlink" Target="pw:\\arcadis-uk-pw.bentley.com:Arcadis-UK-07\Documents\Projects\1MC07-C3\Helmdon%20Emb\IM\01%20-%20Docs\1MC07-CEK-IM-DAT-CS07_CL12-600299" TargetMode="External"/><Relationship Id="rId328" Type="http://schemas.openxmlformats.org/officeDocument/2006/relationships/hyperlink" Target="pw:\\arcadis-uk-pw.bentley.com:Arcadis-UK-07\Documents\Projects\1MC07-C3\Thorpe%20Mandeville%20Emb\CV\01%20-%20Docs\1MC07-ASC-CV-FRM-CS07_CL26-000095-ACBOS" TargetMode="External"/><Relationship Id="rId742" Type="http://schemas.openxmlformats.org/officeDocument/2006/relationships/hyperlink" Target="pw://arcadis-uk-pw.bentley.com:Arcadis-UK-07/Documents/D%7b5195b628-611f-4e19-9122-02ffa201077f%7d" TargetMode="External"/><Relationship Id="rId1372" Type="http://schemas.openxmlformats.org/officeDocument/2006/relationships/hyperlink" Target="pw:\\arcadis-uk-pw.bentley.com:Arcadis-UK-07\Documents\Projects\1MC07-C3\Ladbroke%20Grove%20Ctg\IM\01%20-%20Docs\1MC07-CEK-IM-DAT-CS07_CL23-600161" TargetMode="External"/><Relationship Id="rId2009" Type="http://schemas.openxmlformats.org/officeDocument/2006/relationships/hyperlink" Target="pw:\\arcadis-uk-pw.bentley.com:Arcadis-UK-07\Documents\Projects\1MC07-C3\Greatworth%20North%20Ctg\CV\01%20-%20Docs\1MC07-ASC-CV-FRM-CS07_CL12-000043-ACBOS" TargetMode="External"/><Relationship Id="rId2423" Type="http://schemas.openxmlformats.org/officeDocument/2006/relationships/hyperlink" Target="mailto:zakaria.khabouze@setec.com" TargetMode="External"/><Relationship Id="rId1025" Type="http://schemas.openxmlformats.org/officeDocument/2006/relationships/hyperlink" Target="pw://arcadis-uk-pw.bentley.com:Arcadis-UK-07/Documents/D%7b96f19022-5fcc-4427-adf8-491493f9cc37%7d" TargetMode="External"/><Relationship Id="rId4595" Type="http://schemas.openxmlformats.org/officeDocument/2006/relationships/hyperlink" Target="mailto:SouravKumar.Chatterjee@arcadis.com" TargetMode="External"/><Relationship Id="rId3197" Type="http://schemas.openxmlformats.org/officeDocument/2006/relationships/hyperlink" Target="pw:\\arcadis-uk-pw.bentley.com:Arcadis-UK-07\Documents\Projects\1MC06-C2\Grendon%20Underwood%20Emb\IM\01%20-%20Docs\1MC06-CEK-IM-DAT-CS05-600284" TargetMode="External"/><Relationship Id="rId4248" Type="http://schemas.openxmlformats.org/officeDocument/2006/relationships/hyperlink" Target="pw:\\arcadis-uk-pw.bentley.com:Arcadis-UK-07\Documents\Projects\1MC06-C2\Aylesbury%20South%20Ctg\IM\01%20-%20Docs\1MC06-CEK-IM-DAT-CS04_CL18-600173" TargetMode="External"/><Relationship Id="rId4662" Type="http://schemas.openxmlformats.org/officeDocument/2006/relationships/hyperlink" Target="mailto:saisravankumar.bulusu@arcadis.com" TargetMode="External"/><Relationship Id="rId185" Type="http://schemas.openxmlformats.org/officeDocument/2006/relationships/hyperlink" Target="pw:\\arcadis-uk-pw.bentley.com:Arcadis-UK-07\Documents\Projects\1MC06-C2\Turweston%20Ctg\IM\01%20-%20Docs\1MC06-CEK-IM-DAT-CS06_CL22-600108" TargetMode="External"/><Relationship Id="rId1909" Type="http://schemas.openxmlformats.org/officeDocument/2006/relationships/hyperlink" Target="mailto:Ayan.Bhattacharya@arcadis.com" TargetMode="External"/><Relationship Id="rId3264" Type="http://schemas.openxmlformats.org/officeDocument/2006/relationships/hyperlink" Target="pw:\\arcadis-uk-pw.bentley.com:Arcadis-UK-07\Documents\Projects\1MC06-C2\Stoke%20Mandeville%20South%20Emb\IM\01%20-%20Docs\1MC06-CEK-IM-DAT-CS03_CL17-600125" TargetMode="External"/><Relationship Id="rId4315" Type="http://schemas.openxmlformats.org/officeDocument/2006/relationships/hyperlink" Target="mailto:srinatha.ka@arcadis.com" TargetMode="External"/><Relationship Id="rId2280" Type="http://schemas.openxmlformats.org/officeDocument/2006/relationships/hyperlink" Target="pw://arcadis-uk-pw.bentley.com:Arcadis-UK-07/Documents/Projects/1MC06-C2/Waddesdon&amp;space;South&amp;space;Ctg/IM/01&amp;space;-&amp;space;Docs/1MC06-CEK-IM-DAT-CS04_CL20-600155" TargetMode="External"/><Relationship Id="rId3331" Type="http://schemas.openxmlformats.org/officeDocument/2006/relationships/hyperlink" Target="mailto:sudhakara.n@arcadis.com" TargetMode="External"/><Relationship Id="rId252" Type="http://schemas.openxmlformats.org/officeDocument/2006/relationships/hyperlink" Target="pw:\\arcadis-uk-pw.bentley.com:Arcadis-UK-07\Documents\Projects\1MC07-C3\Upper%20Radbourne%20Emb\CV\01%20-%20Docs\1MC07-ASC-CV-FRM-CS07_CL23-000072-ACBOS" TargetMode="External"/><Relationship Id="rId5089" Type="http://schemas.openxmlformats.org/officeDocument/2006/relationships/hyperlink" Target="pw://arcadis-uk-pw.bentley.com:Arcadis-UK-07/Documents/D%7beccc262f-ac21-40cf-a4fa-2815c5db4dd9%7d" TargetMode="External"/><Relationship Id="rId1699" Type="http://schemas.openxmlformats.org/officeDocument/2006/relationships/hyperlink" Target="pw:\\arcadis-uk-pw.bentley.com:Arcadis-UK-07\Documents\Projects\1MC06-C2\Aylesbury%20North%20Ctg\UT\01%20-%20Docs\1MC06-ASC-UT-FRM-CS04_CL18-000028-ACBOS" TargetMode="External"/><Relationship Id="rId2000" Type="http://schemas.openxmlformats.org/officeDocument/2006/relationships/hyperlink" Target="pw:\\arcadis-uk-pw.bentley.com:Arcadis-UK-07\Documents\Projects\1MC06-C2\Quainton%20South%20Emb\DR\01%20-%20Docs\1MC06-ASC-DR-FRM-CS04_CL20-000133-ACBOS" TargetMode="External"/><Relationship Id="rId5156" Type="http://schemas.openxmlformats.org/officeDocument/2006/relationships/hyperlink" Target="pw:\\arcadis-uk-pw.bentley.com:Arcadis-UK-07\Documents\Projects\1MC06-C2\Bicester%20Road%20Emb\IM\01%20-%20Docs\1MC06-CEK-IM-DAT-CS04_CL20-600127" TargetMode="External"/><Relationship Id="rId4172" Type="http://schemas.openxmlformats.org/officeDocument/2006/relationships/hyperlink" Target="pw:\\arcadis-uk-pw.bentley.com:Arcadis-UK-07\Documents\Projects\1MC07-C3\Brackley%20North%20Ctg\CV\01%20-%20Docs\1MC07-ASC-CV-FRM-CS07_CL12-900012" TargetMode="External"/><Relationship Id="rId5223" Type="http://schemas.openxmlformats.org/officeDocument/2006/relationships/hyperlink" Target="pw:\\arcadis-uk-pw.bentley.com:Arcadis-UK-07\Documents\Projects\1MC06-C2\Barton%20to%20Mixbury%20Ctg\EV\01%20-%20Docs\1MC06-ASC-EV-FRM-CS06_CL21-900009" TargetMode="External"/><Relationship Id="rId1766" Type="http://schemas.openxmlformats.org/officeDocument/2006/relationships/hyperlink" Target="pw:\\arcadis-uk-pw.bentley.com:Arcadis-UK-07\Documents\Projects\1MC07-C3\Greatworth%20Green%20Tunnel\HW\01%20-%20Docs\1MC07-ASC-HW-FRM-CS07_CL25-000028-ACBOS" TargetMode="External"/><Relationship Id="rId2817" Type="http://schemas.openxmlformats.org/officeDocument/2006/relationships/hyperlink" Target="mailto:immanuel.philipose@arcadis.com" TargetMode="External"/><Relationship Id="rId58" Type="http://schemas.openxmlformats.org/officeDocument/2006/relationships/hyperlink" Target="pw:\\arcadis-uk-pw.bentley.com:Arcadis-UK-07\Documents\Projects\1MC06-C2\Godington%20West%20Vdt\HW\01%20-%20Docs\1MC06-ASC-HW-FRM-CS06_CL10-000024-ACBOS" TargetMode="External"/><Relationship Id="rId1419" Type="http://schemas.openxmlformats.org/officeDocument/2006/relationships/hyperlink" Target="pw:\\arcadis-uk-pw.bentley.com:Arcadis-UK-07\Documents\Projects\1MC06-C2\Bicester%20Road%20Emb\IM\01%20-%20Docs\1MC06-CEK-IM-DAT-CS04_CL20-600212" TargetMode="External"/><Relationship Id="rId1833" Type="http://schemas.openxmlformats.org/officeDocument/2006/relationships/hyperlink" Target="mailto:William.Whyte@arcadis.com" TargetMode="External"/><Relationship Id="rId4989" Type="http://schemas.openxmlformats.org/officeDocument/2006/relationships/hyperlink" Target="https://pwelink.bentley.com/link?ds=arcadis-uk-pw.bentley.com~3AArcadis-UK-07&amp;doc=dd5867108f2345cd9e39f030724b56d8&amp;wa=7672f74c6d6c4972939616dce2e4867c&amp;p=e3f7388f5b164382a7b167b8398b51fa&amp;app=pwe" TargetMode="External"/><Relationship Id="rId1900" Type="http://schemas.openxmlformats.org/officeDocument/2006/relationships/hyperlink" Target="mailto:Conor.Egan@wsp.com" TargetMode="External"/><Relationship Id="rId3658" Type="http://schemas.openxmlformats.org/officeDocument/2006/relationships/hyperlink" Target="mailto:gladys.kouekam-nassi@setec.com" TargetMode="External"/><Relationship Id="rId4709" Type="http://schemas.openxmlformats.org/officeDocument/2006/relationships/hyperlink" Target="pw:\\arcadis-uk-pw.bentley.com:Arcadis-UK-07\Documents\Projects\1MC06-C2\Quainton%20Ctg\EV\01%20-%20Docs\1MC06-CEK-EV-FRM-CS05-600014" TargetMode="External"/><Relationship Id="rId579" Type="http://schemas.openxmlformats.org/officeDocument/2006/relationships/hyperlink" Target="pw:\\arcadis-uk-pw.bentley.com:Arcadis-UK-07\Documents\Projects\1MC07-C3\Greatworth%20South%20Ctg\EV\01%20-%20Docs\1MC07-ASC-EV-FRM-CS07_CL12-900007" TargetMode="External"/><Relationship Id="rId993" Type="http://schemas.openxmlformats.org/officeDocument/2006/relationships/hyperlink" Target="https://connect-projectwisewac.bentley.com/pwlink?datasource=Bentley.PW--arcadis-uk-pw.bentley.com~3AArcadis-UK-07&amp;objectId=b4fdb689-e6a4-4e17-a994-e5bdf01d22f1&amp;objectType=doc&amp;workAreaId=7672f74c-6d6c-4972-9396-16dce2e4867c&amp;projectId=e3f7388f-5b16-4382-a7b1-67b8398b51fa&amp;app=pwe" TargetMode="External"/><Relationship Id="rId2674" Type="http://schemas.openxmlformats.org/officeDocument/2006/relationships/hyperlink" Target="pw://arcadis-uk-pw.bentley.com:Arcadis-UK-07/Documents/D%7bff3e73cb-e31e-491e-a698-200f9759dd60%7d" TargetMode="External"/><Relationship Id="rId5080" Type="http://schemas.openxmlformats.org/officeDocument/2006/relationships/hyperlink" Target="pw://arcadis-uk-pw.bentley.com:Arcadis-UK-07/Documents/D%7b447d8c6a-b512-4e9f-98a3-37f7f07be7cb%7d" TargetMode="External"/><Relationship Id="rId646" Type="http://schemas.openxmlformats.org/officeDocument/2006/relationships/hyperlink" Target="pw:\\arcadis-uk-pw.bentley.com:Arcadis-UK-07\Documents\Projects\1MC07-C3\Ladbroke%20Grove%20Emb\IM\01%20-%20Docs\1MC07-CEK-IM-DAT-CS07_CL24-600038" TargetMode="External"/><Relationship Id="rId1276" Type="http://schemas.openxmlformats.org/officeDocument/2006/relationships/hyperlink" Target="mailto:Shambhulinga.M@arcadis.com" TargetMode="External"/><Relationship Id="rId2327" Type="http://schemas.openxmlformats.org/officeDocument/2006/relationships/hyperlink" Target="pw:\\arcadis-uk-pw.bentley.com:Arcadis-UK-07\Documents\Projects\1MC07-C3\Ladbroke%20Ctg\IM\01%20-%20Docs\1MC07-CEK-IM-DAT-CS07_CL24-600052" TargetMode="External"/><Relationship Id="rId3725" Type="http://schemas.openxmlformats.org/officeDocument/2006/relationships/hyperlink" Target="pw:\\arcadis-uk-pw.bentley.com:Arcadis-UK-07\Documents\Projects\1MC07-C3\Brackley%20South%20Ctg\IM\01%20-%20Docs\1MC07-CEK-IM-DAT-CS07_CL12-600244" TargetMode="External"/><Relationship Id="rId1690" Type="http://schemas.openxmlformats.org/officeDocument/2006/relationships/hyperlink" Target="mailto:ted.cook@arcadis.com" TargetMode="External"/><Relationship Id="rId2741" Type="http://schemas.openxmlformats.org/officeDocument/2006/relationships/hyperlink" Target="pw:\\arcadis-uk-pw.bentley.com:Arcadis-UK-07\Documents\Projects\1MC07-C3\Brackley%20North%20Ctg\IM\01%20-%20Docs\1MC07-CEK-IM-DAT-CS07_CL12-600123" TargetMode="External"/><Relationship Id="rId713" Type="http://schemas.openxmlformats.org/officeDocument/2006/relationships/hyperlink" Target="mailto:ABHS@cowi.com" TargetMode="External"/><Relationship Id="rId1343" Type="http://schemas.openxmlformats.org/officeDocument/2006/relationships/hyperlink" Target="mailto:nischitha.m@arcadis.com" TargetMode="External"/><Relationship Id="rId4499" Type="http://schemas.openxmlformats.org/officeDocument/2006/relationships/hyperlink" Target="pw:\\arcadis-uk-pw.bentley.com:Arcadis-UK-07\Documents\Projects\1MC06-C2\Calvert%20Ctg\IM\01%20-%20Docs\1MC06-CEK-IM-DAT-CS06_CL09-600320" TargetMode="External"/><Relationship Id="rId1410" Type="http://schemas.openxmlformats.org/officeDocument/2006/relationships/hyperlink" Target="mailto:latika.behera@arcadis.com" TargetMode="External"/><Relationship Id="rId4566" Type="http://schemas.openxmlformats.org/officeDocument/2006/relationships/hyperlink" Target="pw:\\arcadis-uk-pw.bentley.com:Arcadis-UK-07\Documents\Projects\1MC07-C3\Brackley%20Emb\IM\01%20-%20Docs\1MC07-CEK-IM-DAT-CS07_CL12-600042" TargetMode="External"/><Relationship Id="rId4980" Type="http://schemas.openxmlformats.org/officeDocument/2006/relationships/hyperlink" Target="pw:\\arcadis-uk-pw.bentley.com:Arcadis-UK-07\Documents\Projects\1MC07-C3\Greatworth%20North%20Ctg\IM\01%20-%20Docs\1MC07-CEK-IM-DAT-CS07_CL12-600053" TargetMode="External"/><Relationship Id="rId3168" Type="http://schemas.openxmlformats.org/officeDocument/2006/relationships/hyperlink" Target="pw:\\arcadis-uk-pw.bentley.com:Arcadis-UK-07\Documents\Projects\1MC06-C2\Doddershall%20Emb\IM\01%20-%20Docs\1MC06-CEK-IM-DAT-CS05-600213" TargetMode="External"/><Relationship Id="rId3582" Type="http://schemas.openxmlformats.org/officeDocument/2006/relationships/hyperlink" Target="mailto:maya.bowles@arcadis.com" TargetMode="External"/><Relationship Id="rId4219" Type="http://schemas.openxmlformats.org/officeDocument/2006/relationships/hyperlink" Target="pw:\\arcadis-uk-pw.bentley.com:Arcadis-UK-07\Documents\Projects\1MC06-C2\Mixbury%20Ctg\IM\01%20-%20Docs\1MC06-CEK-IM-DAT-CS06_CL22-600212" TargetMode="External"/><Relationship Id="rId4633" Type="http://schemas.openxmlformats.org/officeDocument/2006/relationships/hyperlink" Target="mailto:Conor.Egan@wsp.com" TargetMode="External"/><Relationship Id="rId2184" Type="http://schemas.openxmlformats.org/officeDocument/2006/relationships/hyperlink" Target="pw:\\arcadis-uk-pw.bentley.com:Arcadis-UK-07\Documents\Projects\1MC06-C2\Woodlands%20Ctg\IM\01%20-%20Docs\1MC06-CEK-IM-DAT-CS05-600243" TargetMode="External"/><Relationship Id="rId3235" Type="http://schemas.openxmlformats.org/officeDocument/2006/relationships/hyperlink" Target="mailto:ebrahim.jeewa@arcadis.com" TargetMode="External"/><Relationship Id="rId156" Type="http://schemas.openxmlformats.org/officeDocument/2006/relationships/hyperlink" Target="pw:\\arcadis-uk-pw.bentley.com:Arcadis-UK-07\Documents\Projects\1MC07-C3\Oxford%20Canal%20South%20Emb\IM\01%20-%20Docs\1MC07-CEK-IM-DAT-CS07_CL23-600115" TargetMode="External"/><Relationship Id="rId570" Type="http://schemas.openxmlformats.org/officeDocument/2006/relationships/hyperlink" Target="mailto:anamika.puri@wsp.com" TargetMode="External"/><Relationship Id="rId2251" Type="http://schemas.openxmlformats.org/officeDocument/2006/relationships/hyperlink" Target="pw:\\arcadis-uk-pw.bentley.com:Arcadis-UK-07\Documents\Projects\1MC06-C2\Doddershall%20Emb\CV\01%20-%20Docs\1MC06-ASC-CV-FRM-CS05-000092-ACBOS" TargetMode="External"/><Relationship Id="rId3302" Type="http://schemas.openxmlformats.org/officeDocument/2006/relationships/hyperlink" Target="pw://arcadis-uk-pw.bentley.com:Arcadis-UK-07/Documents/Projects/1MC07-C3/Chipping&amp;space;Warden&amp;space;Green&amp;space;Tunnel/IM/01&amp;space;-&amp;space;Docs/1MC07-CEK-IM-DAT-CS07_CL13-600051" TargetMode="External"/><Relationship Id="rId4700" Type="http://schemas.openxmlformats.org/officeDocument/2006/relationships/hyperlink" Target="pw:\\arcadis-uk-pw.bentley.com:Arcadis-UK-07\Documents\Projects\1MC07-C3\Ladbroke%20Ctg\HW\01%20-%20Docs\1MC07-ASC-HW-FRM-CS07_CL24-000023-ACBOS" TargetMode="External"/><Relationship Id="rId223" Type="http://schemas.openxmlformats.org/officeDocument/2006/relationships/hyperlink" Target="mailto:neeraj.alluvada@arcadis.com" TargetMode="External"/><Relationship Id="rId4076" Type="http://schemas.openxmlformats.org/officeDocument/2006/relationships/hyperlink" Target="mailto:ABHS@cowi.com" TargetMode="External"/><Relationship Id="rId4490" Type="http://schemas.openxmlformats.org/officeDocument/2006/relationships/hyperlink" Target="pw:\\arcadis-uk-pw.bentley.com:Arcadis-UK-07\Documents\Projects\1MC06-C2\Calvert%20Ctg\EV\01%20-%20Docs\1MC06-CEK-EV-FRM-CS06_CL09-600009" TargetMode="External"/><Relationship Id="rId5127" Type="http://schemas.openxmlformats.org/officeDocument/2006/relationships/hyperlink" Target="pw://arcadis-uk-pw.bentley.com:Arcadis-UK-07/Documents/D%7b37580c11-bbf8-4311-97e3-e33ed052fc97%7d" TargetMode="External"/><Relationship Id="rId1737" Type="http://schemas.openxmlformats.org/officeDocument/2006/relationships/hyperlink" Target="pw:\\arcadis-uk-pw.bentley.com:Arcadis-UK-07\Documents\Projects\1MC06-C2\Bicester%20Road%20Emb\CV\01%20-%20Docs\1MC06-ASC-CV-FRM-CS04_CL20-000050-ACBOS" TargetMode="External"/><Relationship Id="rId3092" Type="http://schemas.openxmlformats.org/officeDocument/2006/relationships/hyperlink" Target="mailto:Jan.Cordero@arcadis.com" TargetMode="External"/><Relationship Id="rId4143" Type="http://schemas.openxmlformats.org/officeDocument/2006/relationships/hyperlink" Target="pw:\\arcadis-uk-pw.bentley.com:Arcadis-UK-07\Documents\Projects\1MC06-C2\Chetwode%20Emb\CV\01%20-%20Docs\1MC06-ASC-CV-FRM-CS06_CL10-900014" TargetMode="External"/><Relationship Id="rId29" Type="http://schemas.openxmlformats.org/officeDocument/2006/relationships/hyperlink" Target="mailto:youssef.miri@setec.com" TargetMode="External"/><Relationship Id="rId4210" Type="http://schemas.openxmlformats.org/officeDocument/2006/relationships/hyperlink" Target="pw:\\arcadis-uk-pw.bentley.com:Arcadis-UK-07\Documents\Projects\1MC06-C2\Barton%20to%20Mixbury%20Ctg\IM\01%20-%20Docs\1MC06-CEK-IM-DAT-CS06_CL21-600162" TargetMode="External"/><Relationship Id="rId1804" Type="http://schemas.openxmlformats.org/officeDocument/2006/relationships/hyperlink" Target="pw://arcadis-uk-pw.bentley.com:Arcadis-UK-07/Documents/D%7b68d2be6b-21c0-4cf4-902b-0f26d5ba1e3a%7d" TargetMode="External"/><Relationship Id="rId3976" Type="http://schemas.openxmlformats.org/officeDocument/2006/relationships/hyperlink" Target="pw:\\arcadis-uk-pw.bentley.com:Arcadis-UK-07\Documents\Projects\1MC06-C2\Chetwode%20Emb\IM\01%20-%20Docs\1MC06-CEK-IM-DAT-CS06_CL10-600092" TargetMode="External"/><Relationship Id="rId897" Type="http://schemas.openxmlformats.org/officeDocument/2006/relationships/hyperlink" Target="pw://arcadis-uk-pw.bentley.com:Arcadis-UK-07/Documents/D%7bb327671d-57fb-499e-a669-49ba6231b3b2%7d" TargetMode="External"/><Relationship Id="rId2578" Type="http://schemas.openxmlformats.org/officeDocument/2006/relationships/hyperlink" Target="pw:\\arcadis-uk-pw.bentley.com:Arcadis-UK-07\Documents\Projects\1MC06-C2\Doddershall%20Emb\IM\01%20-%20Docs\1MC06-CEK-IM-DAT-CS05-600124" TargetMode="External"/><Relationship Id="rId2992" Type="http://schemas.openxmlformats.org/officeDocument/2006/relationships/hyperlink" Target="mailto:shreyas.alagundi@arcadis.com" TargetMode="External"/><Relationship Id="rId3629" Type="http://schemas.openxmlformats.org/officeDocument/2006/relationships/hyperlink" Target="pw:\\arcadis-uk-pw.bentley.com:Arcadis-UK-07\Documents\Projects\1MC07-C3\Chipping%20Warden%20Green%20Tunnel\IM\01%20-%20Docs\1MC07-CEK-IM-DAT-CS07_CL13-600009" TargetMode="External"/><Relationship Id="rId5051" Type="http://schemas.openxmlformats.org/officeDocument/2006/relationships/hyperlink" Target="pw://arcadis-uk-pw.bentley.com:Arcadis-UK-07/Documents/D%7bcfe7e80a-6e15-4c7c-b890-571d7a50ed4c%7d" TargetMode="External"/><Relationship Id="rId964" Type="http://schemas.openxmlformats.org/officeDocument/2006/relationships/hyperlink" Target="pw:\\arcadis-uk-pw.bentley.com:Arcadis-UK-07\Documents\Projects\1MC06-C2\Aylesbury%20South%20Ctg\DR\01%20-%20Docs\1MC06-ASC-DR-FRM-CS04_CL18-000006-ACBOS" TargetMode="External"/><Relationship Id="rId1594" Type="http://schemas.openxmlformats.org/officeDocument/2006/relationships/hyperlink" Target="https://connect-projectwisewac.bentley.com/pwlink?datasource=Bentley.PW--arcadis-uk-pw.bentley.com~3AArcadis-UK-07&amp;objectId=a089a65d-0f38-4f0b-b04b-f1edfe1a6efe&amp;objectType=doc&amp;workAreaId=7672f74c-6d6c-4972-9396-16dce2e4867c&amp;projectId=e3f7388f-5b16-4382-a7b1-67b8398b51fa&amp;app=pwe" TargetMode="External"/><Relationship Id="rId2645" Type="http://schemas.openxmlformats.org/officeDocument/2006/relationships/hyperlink" Target="mailto:shreyas.alagundi@arcadis.com" TargetMode="External"/><Relationship Id="rId617" Type="http://schemas.openxmlformats.org/officeDocument/2006/relationships/hyperlink" Target="pw:\\arcadis-uk-pw.bentley.com:Arcadis-UK-07\Documents\Projects\1MC06-C2\Turweston%20Ctg\IM\01%20-%20Docs\1MC06-CEK-IM-DAT-CS06_CL22-600216" TargetMode="External"/><Relationship Id="rId1247" Type="http://schemas.openxmlformats.org/officeDocument/2006/relationships/hyperlink" Target="pw:\\arcadis-uk-pw.bentley.com:Arcadis-UK-07\Documents\Projects\1MC07-C3\Ladbroke%20Grove%20Ctg\CV\01%20-%20Docs\1MC07-ASC-CV-FRM-CS07_CL23-000029-ACBOS" TargetMode="External"/><Relationship Id="rId1661" Type="http://schemas.openxmlformats.org/officeDocument/2006/relationships/hyperlink" Target="pw:\\arcadis-uk-pw.bentley.com:Arcadis-UK-07\Documents\Projects\1MC06-C2\Chetwode%20Ctg\IM\01%20-%20Docs\1MC06-CEK-IM-DAT-CS06_CL10-600023" TargetMode="External"/><Relationship Id="rId2712" Type="http://schemas.openxmlformats.org/officeDocument/2006/relationships/hyperlink" Target="pw://arcadis-uk-pw.bentley.com:Arcadis-UK-07/Documents/D%7ba3dcca71-dec3-4e9d-9de2-df1b79db2548%7d" TargetMode="External"/><Relationship Id="rId1314" Type="http://schemas.openxmlformats.org/officeDocument/2006/relationships/hyperlink" Target="pw:\\arcadis-uk-pw.bentley.com:Arcadis-UK-07\Documents\Projects\1MC06-C2\Cowley%20Emb%20Group\BR\01%20-%20Docs\1MC06-ASC-BR-FRM-CS06_CL10-900010" TargetMode="External"/><Relationship Id="rId4884" Type="http://schemas.openxmlformats.org/officeDocument/2006/relationships/hyperlink" Target="pw://arcadis-uk-pw.bentley.com:Arcadis-UK-07/Documents/D%7b5fed016b-1705-4a9d-8278-b0fbf6ff8627%7d" TargetMode="External"/><Relationship Id="rId3486" Type="http://schemas.openxmlformats.org/officeDocument/2006/relationships/hyperlink" Target="pw:\\arcadis-uk-pw.bentley.com:Arcadis-UK-07\Documents\Projects\1MC07-C3\Greatworth%20North%20Emb\DR\01%20-%20Docs\1MC07-ASC-DR-FRM-CS07_CL12-000016-ACBOS" TargetMode="External"/><Relationship Id="rId4537" Type="http://schemas.openxmlformats.org/officeDocument/2006/relationships/hyperlink" Target="pw:\\arcadis-uk-pw.bentley.com:Arcadis-UK-07\Documents\Projects\1MC07-C3\Greatworth%20Green%20Tunnel\CV\01%20-%20Docs\1MC07-ASC-CV-FRM-CS07_CL25-000150-ACBOS" TargetMode="External"/><Relationship Id="rId20" Type="http://schemas.openxmlformats.org/officeDocument/2006/relationships/hyperlink" Target="pw://arcadis-uk-pw.bentley.com:Arcadis-UK-07/Documents/D%7bb96a1b69-285d-422b-aa49-8e9e108c87f1%7d" TargetMode="External"/><Relationship Id="rId2088" Type="http://schemas.openxmlformats.org/officeDocument/2006/relationships/hyperlink" Target="pw://arcadis-uk-pw.bentley.com:Arcadis-UK-07/Documents/Projects/1MC06-C2/Waddesdon&amp;space;South&amp;space;Ctg/IM/01&amp;space;-&amp;space;Docs/1MC06-CEK-IM-DAT-CS04_CL20-600146" TargetMode="External"/><Relationship Id="rId3139" Type="http://schemas.openxmlformats.org/officeDocument/2006/relationships/hyperlink" Target="pw:\\arcadis-uk-pw.bentley.com:Arcadis-UK-07\Documents\Projects\1MC06-C2\Stoke%20Mandeville%20South%20Emb\CV\01%20-%20Docs\1MC06-ASC-CV-FRM-CS03_CL17-000019-ACBOS" TargetMode="External"/><Relationship Id="rId4951" Type="http://schemas.openxmlformats.org/officeDocument/2006/relationships/hyperlink" Target="pw:\\arcadis-uk-pw.bentley.com:Arcadis-UK-07\Documents\Projects\1MC06-C2\Aylesbury%20North%20Ctg\UT\01%20-%20Docs\1MC06-ASC-UT-FRM-CS04_CL18-000021-ACBOS" TargetMode="External"/><Relationship Id="rId474" Type="http://schemas.openxmlformats.org/officeDocument/2006/relationships/hyperlink" Target="pw://arcadis-uk-pw.bentley.com:Arcadis-UK-07/Documents/D%7be4f27757-ed42-405b-ac02-faf03666c17a%7d" TargetMode="External"/><Relationship Id="rId2155" Type="http://schemas.openxmlformats.org/officeDocument/2006/relationships/hyperlink" Target="pw:\\arcadis-uk-pw.bentley.com:Arcadis-UK-07\Documents\Projects\1MC06-C2\Calvert%20Ctg\IM\01%20-%20Docs\1MC06-CEK-IM-DAT-CS06_CL09-600297" TargetMode="External"/><Relationship Id="rId3553" Type="http://schemas.openxmlformats.org/officeDocument/2006/relationships/hyperlink" Target="https://connect-projectwisewac.bentley.com/pwlink?datasource=Bentley.PW--arcadis-uk-pw.bentley.com~3AArcadis-UK-07&amp;objectId=adb97337-28e9-41cf-ac7e-6b9ccee9d9e3&amp;objectType=doc&amp;workAreaId=6ab164b0-c2bd-447a-a601-fda32e138674&amp;projectId=f22a64a1-1359-489b-80fe-82820c4196bb&amp;app=pwe" TargetMode="External"/><Relationship Id="rId4604" Type="http://schemas.openxmlformats.org/officeDocument/2006/relationships/hyperlink" Target="pw:\\arcadis-uk-pw.bentley.com:Arcadis-UK-07\Documents\Projects\1MC07-C3\Turweston%20Emb\IM\01%20-%20Docs\1MC07-CEK-IM-DAT-CS07_CL12-600276" TargetMode="External"/><Relationship Id="rId127" Type="http://schemas.openxmlformats.org/officeDocument/2006/relationships/hyperlink" Target="pw:\\arcadis-uk-pw.bentley.com:Arcadis-UK-07\Documents\Projects\1MC06-C2\Twyford%20Emb\CV\01%20-%20Docs\1MC06-ASC-CV-FRM-CS06_CL10-000056-ACBOS" TargetMode="External"/><Relationship Id="rId3206" Type="http://schemas.openxmlformats.org/officeDocument/2006/relationships/hyperlink" Target="pw:\\arcadis-uk-pw.bentley.com:Arcadis-UK-07\Documents\Projects\1MC06-C2\Calvert%20Ctg\CV\01%20-%20Docs\1MC06-ASC-CV-FRM-CS06_CL09-000097-ACBOS" TargetMode="External"/><Relationship Id="rId3620" Type="http://schemas.openxmlformats.org/officeDocument/2006/relationships/hyperlink" Target="mailto:apoorva.patil@arcadis.com" TargetMode="External"/><Relationship Id="rId541" Type="http://schemas.openxmlformats.org/officeDocument/2006/relationships/hyperlink" Target="mailto:gladys.kouekam-nassi@setec.com%3E" TargetMode="External"/><Relationship Id="rId1171" Type="http://schemas.openxmlformats.org/officeDocument/2006/relationships/hyperlink" Target="pw:\\arcadis-uk-pw.bentley.com:Arcadis-UK-07\Documents\Projects\1MC06-C2\Calvert%20Ctg\IM\01%20-%20Docs\1MC06-CEK-IM-DAT-CS06_CL09-600100" TargetMode="External"/><Relationship Id="rId2222" Type="http://schemas.openxmlformats.org/officeDocument/2006/relationships/hyperlink" Target="pw:\\arcadis-uk-pw.bentley.com:Arcadis-UK-07\Documents\Projects\1MC06-C2\Mixbury%20Emb\IM\01%20-%20Docs\1MC06-CEK-IM-DAT-CS06_CL22-600147" TargetMode="External"/><Relationship Id="rId1988" Type="http://schemas.openxmlformats.org/officeDocument/2006/relationships/hyperlink" Target="pw://arcadis-uk-pw.bentley.com:Arcadis-UK-07/Documents/D%7b9a692628-4f9e-4b78-bc05-060b52e06603%7d" TargetMode="External"/><Relationship Id="rId4394" Type="http://schemas.openxmlformats.org/officeDocument/2006/relationships/hyperlink" Target="pw://arcadis-uk-pw.bentley.com:Arcadis-UK-07/Documents/D%7bdff47c5a-688b-446e-a617-612bfd4d4465%7d" TargetMode="External"/><Relationship Id="rId4047" Type="http://schemas.openxmlformats.org/officeDocument/2006/relationships/hyperlink" Target="mailto:Harish.Neglur@arcadis.com" TargetMode="External"/><Relationship Id="rId4461" Type="http://schemas.openxmlformats.org/officeDocument/2006/relationships/hyperlink" Target="mailto:shreyas.alagundi@arcadis.com" TargetMode="External"/><Relationship Id="rId3063" Type="http://schemas.openxmlformats.org/officeDocument/2006/relationships/hyperlink" Target="pw:\\arcadis-uk-pw.bentley.com:Arcadis-UK-07\Documents\Projects\1MC06-C2\Small%20Dean%20South%20Emb\CV\01%20-%20Docs\1MC06-ASC-CV-FRM-CS03_CL05-000036-ACBOS" TargetMode="External"/><Relationship Id="rId4114" Type="http://schemas.openxmlformats.org/officeDocument/2006/relationships/hyperlink" Target="https://pwlink.bentley.com/link?ds=arcadis-uk-pw.bentley.com~3AArcadis-UK-07&amp;doc=3ab353fb560c4d8fae891332d9bcb2a2&amp;wa=7672f74c6d6c4972939616dce2e4867c&amp;p=e3f7388f5b164382a7b167b8398b51fa&amp;app=pwe" TargetMode="External"/><Relationship Id="rId1708" Type="http://schemas.openxmlformats.org/officeDocument/2006/relationships/hyperlink" Target="pw://arcadis-uk-pw.bentley.com:Arcadis-UK-07/Documents/D%7bd538267f-7acd-4c31-9793-2da8f7a58aff%7d" TargetMode="External"/><Relationship Id="rId3130" Type="http://schemas.openxmlformats.org/officeDocument/2006/relationships/hyperlink" Target="mailto:philip.clarke@arcadis.com" TargetMode="External"/><Relationship Id="rId2896" Type="http://schemas.openxmlformats.org/officeDocument/2006/relationships/hyperlink" Target="pw://arcadis-uk-pw.bentley.com:Arcadis-UK-07/Documents/D%7b1a626a4d-3940-4ccf-88bf-ee2530914043%7d" TargetMode="External"/><Relationship Id="rId3947" Type="http://schemas.openxmlformats.org/officeDocument/2006/relationships/hyperlink" Target="pw:\\arcadis-uk-pw.bentley.com:Arcadis-UK-07\Documents\Projects\1MC06-C2\Chetwode%20Emb\CV\01%20-%20Docs\1MC06-ASC-CV-FRM-CS06_CL10-000031-ACBOS" TargetMode="External"/><Relationship Id="rId868" Type="http://schemas.openxmlformats.org/officeDocument/2006/relationships/hyperlink" Target="pw:\\arcadis-uk-pw.bentley.com:Arcadis-UK-07\Documents\Projects\1MC06-C2\Calvert%20Ctg\HW\01%20-%20Docs\1MC06-ASC-HW-FRM-CS06_CL09-000041-ACBOS" TargetMode="External"/><Relationship Id="rId1498" Type="http://schemas.openxmlformats.org/officeDocument/2006/relationships/hyperlink" Target="pw://arcadis-uk-pw.bentley.com:Arcadis-UK-07/Documents/D%7b15ab017c-dd12-4506-b888-b57c0d83e9c0%7d" TargetMode="External"/><Relationship Id="rId2549" Type="http://schemas.openxmlformats.org/officeDocument/2006/relationships/hyperlink" Target="pw:\\arcadis-uk-pw.bentley.com:Arcadis-UK-07\Documents\Projects\1MC06-C2\Grendon%20Underwood%20Emb\IM\01%20-%20Docs\1MC06-CEK-IM-DAT-CS05-600180" TargetMode="External"/><Relationship Id="rId2963" Type="http://schemas.openxmlformats.org/officeDocument/2006/relationships/hyperlink" Target="pw://arcadis-uk-pw.bentley.com:Arcadis-UK-07/Documents/D%7b6b46ccc5-146a-4b74-a53d-b9c0e8c11dcd%7d" TargetMode="External"/><Relationship Id="rId935" Type="http://schemas.openxmlformats.org/officeDocument/2006/relationships/hyperlink" Target="pw:\\arcadis-uk-pw.bentley.com:Arcadis-UK-07\Documents\Projects\1MC07-C3\Boddington%20Ctg\IM\01%20-%20Docs\1MC07-CEK-IM-DAT-CS07_CL14-600179" TargetMode="External"/><Relationship Id="rId1565" Type="http://schemas.openxmlformats.org/officeDocument/2006/relationships/hyperlink" Target="pw://arcadis-uk-pw.bentley.com:Arcadis-UK-07/Documents/D%7b20fdc31a-bf4f-4769-9cb1-1756d7c9f7d8%7d" TargetMode="External"/><Relationship Id="rId2616" Type="http://schemas.openxmlformats.org/officeDocument/2006/relationships/hyperlink" Target="https://connect-projectwisewac.bentley.com/pwlink?datasource=Bentley.PW--arcadis-uk-pw.bentley.com~3AArcadis-UK-07&amp;objectId=ba6e0ab2-593b-4c73-908d-5bb116f61a98&amp;objectType=doc&amp;workAreaId=7672f74c-6d6c-4972-9396-16dce2e4867c&amp;projectId=e3f7388f-5b16-4382-a7b1-67b8398b51fa&amp;app=pwe" TargetMode="External"/><Relationship Id="rId5022" Type="http://schemas.openxmlformats.org/officeDocument/2006/relationships/hyperlink" Target="pw://arcadis-uk-pw.bentley.com:Arcadis-UK-07/Documents/D%7b0fff16d8-0696-41b4-af60-3171cd97d7b8%7d" TargetMode="External"/><Relationship Id="rId1218" Type="http://schemas.openxmlformats.org/officeDocument/2006/relationships/hyperlink" Target="mailto:veerabhadraswamy.sp@arcadis.com" TargetMode="External"/><Relationship Id="rId1632" Type="http://schemas.openxmlformats.org/officeDocument/2006/relationships/hyperlink" Target="pw:\\arcadis-uk-pw.bentley.com:Arcadis-UK-07\Documents\Projects\1MC06-C2\Cowley%20Emb%20Group\IM\01%20-%20Docs\1MC06-CEK-IM-DAT-CS06_CL10-600153" TargetMode="External"/><Relationship Id="rId4788" Type="http://schemas.openxmlformats.org/officeDocument/2006/relationships/hyperlink" Target="pw:\\arcadis-uk-pw.bentley.com:Arcadis-UK-07\Documents\Projects\1MC06-C2\Aylesbury%20North%20Ctg\IM\01%20-%20Docs\1MC06-CEK-IM-DAT-CS04_CL18-600009" TargetMode="External"/><Relationship Id="rId4855" Type="http://schemas.openxmlformats.org/officeDocument/2006/relationships/hyperlink" Target="mailto:mallikarjun.shabad@arcadis.com" TargetMode="External"/><Relationship Id="rId3457" Type="http://schemas.openxmlformats.org/officeDocument/2006/relationships/hyperlink" Target="mailto:dan.quirante@arcadis.com" TargetMode="External"/><Relationship Id="rId3871" Type="http://schemas.openxmlformats.org/officeDocument/2006/relationships/hyperlink" Target="pw://arcadis-uk-pw.bentley.com:Arcadis-UK-07/Documents/D%7b360272b2-9fad-4060-8c17-305ad0a75367%7d" TargetMode="External"/><Relationship Id="rId4508" Type="http://schemas.openxmlformats.org/officeDocument/2006/relationships/hyperlink" Target="pw:\\arcadis-uk-pw.bentley.com:Arcadis-UK-07\Documents\Projects\1MC06-C2\Calvert%20Ctg\IM\01%20-%20Docs\1MC06-CEK-IM-DAT-CS06_CL09-600329" TargetMode="External"/><Relationship Id="rId4922" Type="http://schemas.openxmlformats.org/officeDocument/2006/relationships/hyperlink" Target="pw:\\arcadis-uk-pw.bentley.com:Arcadis-UK-07\Documents\Projects\1MC07-C3\Chipping%20Warden%20Green%20Tunnel\UT\01%20-%20Docs\1MC07-ASC-UT-FRM-CS07_CL13-000038-ACBOS" TargetMode="External"/><Relationship Id="rId378" Type="http://schemas.openxmlformats.org/officeDocument/2006/relationships/hyperlink" Target="pw://arcadis-uk-pw.bentley.com:Arcadis-UK-07/Documents/D%7bd7a71eef-cf7d-4c85-a942-6d15cee5e9ca%7d" TargetMode="External"/><Relationship Id="rId792" Type="http://schemas.openxmlformats.org/officeDocument/2006/relationships/hyperlink" Target="mailto:eloise.mainstone@arcadis.com" TargetMode="External"/><Relationship Id="rId2059" Type="http://schemas.openxmlformats.org/officeDocument/2006/relationships/hyperlink" Target="pw://arcadis-uk-pw.bentley.com:Arcadis-UK-07/Documents/D%7bea8c3d0b-8b81-4118-af35-1b1a54e9a6b8%7d" TargetMode="External"/><Relationship Id="rId2473" Type="http://schemas.openxmlformats.org/officeDocument/2006/relationships/hyperlink" Target="pw:\\arcadis-uk-pw.bentley.com:Arcadis-UK-07\Documents\Projects\1MC06-C2\Mixbury%20Emb\IM\01%20-%20Docs\1MC06-CEK-IM-DAT-CS06_CL22-600232" TargetMode="External"/><Relationship Id="rId3524" Type="http://schemas.openxmlformats.org/officeDocument/2006/relationships/hyperlink" Target="pw:\\arcadis-uk-pw.bentley.com:Arcadis-UK-07\Documents\Projects\1MC06-C2\Oxford%20Road%20Emb\IM\01%20-%20Docs\1MC06-CEK-IM-DAT-CS04_CL19-600054" TargetMode="External"/><Relationship Id="rId445" Type="http://schemas.openxmlformats.org/officeDocument/2006/relationships/hyperlink" Target="pw:\\arcadis-uk-pw.bentley.com:Arcadis-UK-07\Documents\Projects\1MC07-C3\Greatworth%20South%20Ctg\IM\01%20-%20Docs\1MC07-CEK-IM-DAT-CS07_CL12-600132" TargetMode="External"/><Relationship Id="rId1075" Type="http://schemas.openxmlformats.org/officeDocument/2006/relationships/hyperlink" Target="pw:\\arcadis-uk-pw.bentley.com:Arcadis-UK-07\Documents\Projects\1MC07-C3\Lower%20Thorpe%20North%20Emb\IM\01%20-%20Docs\1MC07-CEK-IM-DAT-CS07_CL26-600076" TargetMode="External"/><Relationship Id="rId2126" Type="http://schemas.openxmlformats.org/officeDocument/2006/relationships/hyperlink" Target="pw:\\arcadis-uk-pw.bentley.com:Arcadis-UK-07\Documents\Projects\1MC06-C2\Calvert%20Ctg\EV\01%20-%20Docs\1MC06-ASC-EV-FRM-CS06_CL09-900014" TargetMode="External"/><Relationship Id="rId2540" Type="http://schemas.openxmlformats.org/officeDocument/2006/relationships/hyperlink" Target="pw:\\arcadis-uk-pw.bentley.com:Arcadis-UK-07\Documents\Projects\1MC06-C2\Aylesbury%20Emb\CV\01%20-%20Docs\1MC06-ASC-CV-FRM-CS04_CL18-000069-ACBOS" TargetMode="External"/><Relationship Id="rId512" Type="http://schemas.openxmlformats.org/officeDocument/2006/relationships/hyperlink" Target="pw:\\arcadis-uk-pw.bentley.com:Arcadis-UK-07\Documents\Projects\1MC06-C2\Wendover%20Green%20Tunnel\IM\01%20-%20Docs\1MC06-CEK-IM-DAT-CS03_CL06-600030" TargetMode="External"/><Relationship Id="rId1142" Type="http://schemas.openxmlformats.org/officeDocument/2006/relationships/hyperlink" Target="pw:\\arcadis-uk-pw.bentley.com:Arcadis-UK-07\Documents\Projects\1MC06-C2\Stoke%20Mandeville%20South%20Emb\IM\01%20-%20Docs\1MC06-CEK-IM-DAT-CS03_CL17-600130" TargetMode="External"/><Relationship Id="rId4298" Type="http://schemas.openxmlformats.org/officeDocument/2006/relationships/hyperlink" Target="mailto:ebrahim.jeewa@arcadis.com" TargetMode="External"/><Relationship Id="rId5349" Type="http://schemas.openxmlformats.org/officeDocument/2006/relationships/hyperlink" Target="pw:\\arcadis-uk-pw.bentley.com:Arcadis-UK-07\Documents\Projects\1MC07-C3\Lower%20Radbourne%20South%20Vdt\CV\01%20-%20Docs\1MC07-ASC-CV-FRM-CS07_CL23-000049-ACBOS" TargetMode="External"/><Relationship Id="rId4365" Type="http://schemas.openxmlformats.org/officeDocument/2006/relationships/hyperlink" Target="pw://arcadis-uk-pw.bentley.com:Arcadis-UK-07/Documents/D%7bcc4e13c8-0af9-4405-aab9-3280cd1b4bab%7d" TargetMode="External"/><Relationship Id="rId1959" Type="http://schemas.openxmlformats.org/officeDocument/2006/relationships/hyperlink" Target="pw:\\arcadis-uk-pw.bentley.com:Arcadis-UK-07\Documents\Projects\1MC07-C3\Ladbroke%20Ctg\HW\01%20-%20Docs\1MC07-ASC-HW-FRM-CS07_CL24-000024-ACBOS" TargetMode="External"/><Relationship Id="rId4018" Type="http://schemas.openxmlformats.org/officeDocument/2006/relationships/hyperlink" Target="pw:\\arcadis-uk-pw.bentley.com:Arcadis-UK-07\Documents\Projects\1MC06-C2\Chetwode%20Emb\EV\01%20-%20Docs\1MC06-ASC-EV-FRM-CS06_CL10-900044" TargetMode="External"/><Relationship Id="rId3381" Type="http://schemas.openxmlformats.org/officeDocument/2006/relationships/hyperlink" Target="pw:\\arcadis-uk-pw.bentley.com:Arcadis-UK-07\Documents\Projects\1MC06-C2\Stoke%20Mandeville%20South%20Emb\CV\01%20-%20Docs\1MC06-ASC-CV-FRM-CS03_CL17-000058-ACBOS" TargetMode="External"/><Relationship Id="rId4432" Type="http://schemas.openxmlformats.org/officeDocument/2006/relationships/hyperlink" Target="mailto:craig.cooper@arcadis.com" TargetMode="External"/><Relationship Id="rId3034" Type="http://schemas.openxmlformats.org/officeDocument/2006/relationships/hyperlink" Target="mailto:ebrahim.jeewa@arcadis.com" TargetMode="External"/><Relationship Id="rId2050" Type="http://schemas.openxmlformats.org/officeDocument/2006/relationships/hyperlink" Target="pw://arcadis-uk-pw.bentley.com:Arcadis-UK-07/Documents/D%7bf8920cd4-0fe9-4ec2-9b14-d17f7bb50f94%7d" TargetMode="External"/><Relationship Id="rId3101" Type="http://schemas.openxmlformats.org/officeDocument/2006/relationships/hyperlink" Target="pw://arcadis-uk-pw.bentley.com:Arcadis-UK-07/Documents/D%7b9e71b798-2cce-4376-be4c-e1ecb44435e8%7d" TargetMode="External"/><Relationship Id="rId5273" Type="http://schemas.openxmlformats.org/officeDocument/2006/relationships/hyperlink" Target="mailto:maya.bowles@arcadis.com" TargetMode="External"/><Relationship Id="rId839" Type="http://schemas.openxmlformats.org/officeDocument/2006/relationships/hyperlink" Target="mailto:saisravankumar.bulusu@arcadis.com" TargetMode="External"/><Relationship Id="rId1469" Type="http://schemas.openxmlformats.org/officeDocument/2006/relationships/hyperlink" Target="pw://arcadis-uk-pw.bentley.com:Arcadis-UK-07/Documents/D%7ba98a010b-b8d7-49b7-b942-82a5dd9376d0%7d" TargetMode="External"/><Relationship Id="rId2867" Type="http://schemas.openxmlformats.org/officeDocument/2006/relationships/hyperlink" Target="pw://arcadis-uk-pw.bentley.com:Arcadis-UK-07/Documents/D%7b1f1e11b4-a960-4ba2-bb38-452f1002452b%7d" TargetMode="External"/><Relationship Id="rId3918" Type="http://schemas.openxmlformats.org/officeDocument/2006/relationships/hyperlink" Target="pw:\\arcadis-uk-pw.bentley.com:Arcadis-UK-07\Documents\Projects\1MC06-C2\Oxford%20Road%20Emb\CV\01%20-%20Docs\1MC06-ASC-CV-FRM-CS04_CL19-000056-ACBOS" TargetMode="External"/><Relationship Id="rId5340" Type="http://schemas.openxmlformats.org/officeDocument/2006/relationships/hyperlink" Target="mailto:MarcoAntonio.Tanseco@arcadis.com" TargetMode="External"/><Relationship Id="rId1883" Type="http://schemas.openxmlformats.org/officeDocument/2006/relationships/hyperlink" Target="mailto:vijayakrishna.lade@arcadis.com" TargetMode="External"/><Relationship Id="rId2934" Type="http://schemas.openxmlformats.org/officeDocument/2006/relationships/hyperlink" Target="pw://arcadis-uk-pw.bentley.com:Arcadis-UK-07/Documents/D%7ba280270c-55f4-4643-b617-191f24ef769e%7d" TargetMode="External"/><Relationship Id="rId906" Type="http://schemas.openxmlformats.org/officeDocument/2006/relationships/hyperlink" Target="pw:\\arcadis-uk-pw.bentley.com:Arcadis-UK-07\Documents\Projects\1MC07-C3\Boddington%20Ctg\DR\01%20-%20Docs\1MC07-ASC-DR-FRM-CS07_CL14-000019-ACBOS" TargetMode="External"/><Relationship Id="rId1536" Type="http://schemas.openxmlformats.org/officeDocument/2006/relationships/hyperlink" Target="pw://arcadis-uk-pw.bentley.com:Arcadis-UK-07/Documents/D%7bfb07f184-7ea3-4f34-9de3-e01191071d61%7d" TargetMode="External"/><Relationship Id="rId1950" Type="http://schemas.openxmlformats.org/officeDocument/2006/relationships/hyperlink" Target="pw://arcadis-uk-pw.bentley.com:Arcadis-UK-07/Documents/Projects/1MC07-C3/Lower&amp;space;Boddington&amp;space;Emb/IM/01&amp;space;-&amp;space;Docs/1MC07-CEK-IM-DAT-CS07_CL14-600196" TargetMode="External"/><Relationship Id="rId1603" Type="http://schemas.openxmlformats.org/officeDocument/2006/relationships/hyperlink" Target="pw:\\arcadis-uk-pw.bentley.com:Arcadis-UK-07\Documents\Projects\1MC06-C2\Waddesdon%20Emb\IM\01%20-%20Docs\1MC06-CEK-IM-DAT-CS04_CL20-600087" TargetMode="External"/><Relationship Id="rId4759" Type="http://schemas.openxmlformats.org/officeDocument/2006/relationships/hyperlink" Target="mailto:alexandra.bonici@setec.com" TargetMode="External"/><Relationship Id="rId3775" Type="http://schemas.openxmlformats.org/officeDocument/2006/relationships/hyperlink" Target="pw://arcadis-uk-pw.bentley.com:Arcadis-UK-07/Documents/Projects/1MC06-C2/South&amp;space;Heath&amp;space;Ctg/IM/01&amp;space;-&amp;space;Docs/1MC06-CEK-IM-DAT-CS03_CL05-600081" TargetMode="External"/><Relationship Id="rId4826" Type="http://schemas.openxmlformats.org/officeDocument/2006/relationships/hyperlink" Target="pw:\\arcadis-uk-pw.bentley.com:Arcadis-UK-07\Documents\Projects\1MC07-C3\Turweston%20Emb\IM\01%20-%20Docs\1MC07-CEK-IM-DAT-CS07_CL12-600289" TargetMode="External"/><Relationship Id="rId696" Type="http://schemas.openxmlformats.org/officeDocument/2006/relationships/hyperlink" Target="pw:\\arcadis-uk-pw.bentley.com:Arcadis-UK-07\Documents\Projects\1MC07-C3\Upper%20Radbourne%20Emb\IM\01%20-%20Docs\1MC07-CEK-IM-DAT-CS07_CL23-600087" TargetMode="External"/><Relationship Id="rId2377" Type="http://schemas.openxmlformats.org/officeDocument/2006/relationships/hyperlink" Target="pw:\\arcadis-uk-pw.bentley.com:Arcadis-UK-07\Documents\Projects\1MC06-C2\Calvert%20Ctg\EV\01%20-%20Docs\1MC06-ASC-EV-FRM-CS06_CL09-900024" TargetMode="External"/><Relationship Id="rId2791" Type="http://schemas.openxmlformats.org/officeDocument/2006/relationships/hyperlink" Target="pw:\\arcadis-uk-pw.bentley.com:Arcadis-UK-07\Documents\Projects\1MC07-C3\Brackley%20North%20Ctg\BR\01%20-%20Docs\1MC07-ASC-BR-FRM-CS07_CL12-900001" TargetMode="External"/><Relationship Id="rId3428" Type="http://schemas.openxmlformats.org/officeDocument/2006/relationships/hyperlink" Target="pw:\\arcadis-uk-pw.bentley.com:Arcadis-UK-07\Documents\Projects\1MC07-C3\Greatworth%20Green%20Tunnel\CV\01%20-%20Docs\1MC07-ASC-CV-FRM-CS07_CL25-000137%20-%20ACBOS" TargetMode="External"/><Relationship Id="rId349" Type="http://schemas.openxmlformats.org/officeDocument/2006/relationships/hyperlink" Target="pw:\\arcadis-uk-pw.bentley.com:Arcadis-UK-07\Documents\Projects\1MC06-C2\Calvert%20Ctg\IM\01%20-%20Docs\1MC06-CEK-IM-DAT-CS06_CL09-600264" TargetMode="External"/><Relationship Id="rId763" Type="http://schemas.openxmlformats.org/officeDocument/2006/relationships/hyperlink" Target="pw:\\arcadis-uk-pw.bentley.com:Arcadis-UK-07\Documents\Projects\1MC07-C3\Greatworth%20South%20Emb\CV\01%20-%20Docs\1MC07-ASC-CV-FRM-CS07_CL12-000038-ACBOS" TargetMode="External"/><Relationship Id="rId1393" Type="http://schemas.openxmlformats.org/officeDocument/2006/relationships/hyperlink" Target="mailto:eloise.mainstone@arcadis.com" TargetMode="External"/><Relationship Id="rId2444" Type="http://schemas.openxmlformats.org/officeDocument/2006/relationships/hyperlink" Target="mailto:sithrubi.t@arcadis.com" TargetMode="External"/><Relationship Id="rId3842" Type="http://schemas.openxmlformats.org/officeDocument/2006/relationships/hyperlink" Target="https://pwlink.bentley.com/link?ds=arcadis-uk-pw.bentley.com~3AArcadis-UK-07&amp;doc=0f55f0f2408943f58319959a943c6e71&amp;wa=7672f74c6d6c4972939616dce2e4867c&amp;p=e3f7388f5b164382a7b167b8398b51fa&amp;app=pwe" TargetMode="External"/><Relationship Id="rId416" Type="http://schemas.openxmlformats.org/officeDocument/2006/relationships/hyperlink" Target="pw:\\arcadis-uk-pw.bentley.com:Arcadis-UK-07\Documents\Projects\1MC06-C2\Quainton%20South%20Emb\IM\01%20-%20Docs\1MC06-CEK-IM-DAT-CS05-600093" TargetMode="External"/><Relationship Id="rId1046" Type="http://schemas.openxmlformats.org/officeDocument/2006/relationships/hyperlink" Target="pw://arcadis-uk-pw.bentley.com:Arcadis-UK-07/Documents/Projects/1MC07-C3/Boddington&amp;space;Ctg/IM/01&amp;space;-&amp;space;Docs/1MC07-CEK-IM-DAT-CS07_CL14-600186" TargetMode="External"/><Relationship Id="rId830" Type="http://schemas.openxmlformats.org/officeDocument/2006/relationships/hyperlink" Target="mailto:jamie.gill@arcadis.com" TargetMode="External"/><Relationship Id="rId1460" Type="http://schemas.openxmlformats.org/officeDocument/2006/relationships/hyperlink" Target="mailto:mohamad.alzoubi@arcadis.com" TargetMode="External"/><Relationship Id="rId2511" Type="http://schemas.openxmlformats.org/officeDocument/2006/relationships/hyperlink" Target="pw:\\arcadis-uk-pw.bentley.com:Arcadis-UK-07\Documents\Projects\1MC07-C3\Southam%20Ctg\IM\01%20-%20Docs\1MC07-CEK-IM-DAT-CS07_CL24-600081" TargetMode="External"/><Relationship Id="rId1113" Type="http://schemas.openxmlformats.org/officeDocument/2006/relationships/hyperlink" Target="mailto:barbara.marquesgomes@setec.com" TargetMode="External"/><Relationship Id="rId4269" Type="http://schemas.openxmlformats.org/officeDocument/2006/relationships/hyperlink" Target="pw://arcadis-uk-pw.bentley.com:Arcadis-UK-07/Documents/D%7b6b21fcb0-e33b-4376-806d-8cf6c463c728%7d" TargetMode="External"/><Relationship Id="rId4683" Type="http://schemas.openxmlformats.org/officeDocument/2006/relationships/hyperlink" Target="pw:\\arcadis-uk-pw.bentley.com:Arcadis-UK-07\Documents\Projects\1MC06-C2\Aylesbury%20Emb\IM\01%20-%20Docs\1MC06-CEK-IM-DAT-CS04_CL18-600016" TargetMode="External"/><Relationship Id="rId3285" Type="http://schemas.openxmlformats.org/officeDocument/2006/relationships/hyperlink" Target="mailto:trno@cowi.com" TargetMode="External"/><Relationship Id="rId4336" Type="http://schemas.openxmlformats.org/officeDocument/2006/relationships/hyperlink" Target="pw:\\arcadis-uk-pw.bentley.com:Arcadis-UK-07\Documents\Projects\1MC06-C2\Aylesbury%20South%20Ctg\CV\01%20-%20Docs\1MC06-ASC-CV-FRM-CS04_CL18-000095-ACBOS" TargetMode="External"/><Relationship Id="rId4750" Type="http://schemas.openxmlformats.org/officeDocument/2006/relationships/hyperlink" Target="mailto:dodji.laba@setec.com" TargetMode="External"/><Relationship Id="rId3352" Type="http://schemas.openxmlformats.org/officeDocument/2006/relationships/hyperlink" Target="https://connect-projectwisewac.bentley.com/pwlink?datasource=Bentley.PW--arcadis-uk-pw.bentley.com~3AArcadis-UK-07&amp;objectId=14be435f-a8e6-4f5a-8a46-00addba3eb17&amp;objectType=doc&amp;workAreaId=7672f74c-6d6c-4972-9396-16dce2e4867c&amp;projectId=e3f7388f-5b16-4382-a7b1-67b8398b51fa&amp;app=pwe" TargetMode="External"/><Relationship Id="rId4403" Type="http://schemas.openxmlformats.org/officeDocument/2006/relationships/hyperlink" Target="pw://arcadis-uk-pw.bentley.com:Arcadis-UK-07/Documents/D%7b61a23256-0c0e-4220-8bbd-69a3d43e2153%7d" TargetMode="External"/><Relationship Id="rId273" Type="http://schemas.openxmlformats.org/officeDocument/2006/relationships/hyperlink" Target="mailto:Joel.Martin@arcadis.com" TargetMode="External"/><Relationship Id="rId3005" Type="http://schemas.openxmlformats.org/officeDocument/2006/relationships/hyperlink" Target="pw://arcadis-uk-pw.bentley.com:Arcadis-UK-07/Documents/D%7bc8dac0da-cff0-4c9c-aefb-9241c7b0cb44%7d" TargetMode="External"/><Relationship Id="rId340" Type="http://schemas.openxmlformats.org/officeDocument/2006/relationships/hyperlink" Target="pw:\\arcadis-uk-pw.bentley.com:Arcadis-UK-07\Documents\Projects\1MC07-C3\Ladbroke%20Grove%20Emb\CV\01%20-%20Docs\1MC07-ASC-CV-FRM-CS07_CL24-000064-ACBOS" TargetMode="External"/><Relationship Id="rId2021" Type="http://schemas.openxmlformats.org/officeDocument/2006/relationships/hyperlink" Target="pw:\\arcadis-uk-pw.bentley.com:Arcadis-UK-07\Documents\Projects\1MC07-C3\Brackley%20North%20Ctg\BR\01%20-%20Docs\1MC07-CEK-BR-FRM-CS07_CL12-000002" TargetMode="External"/><Relationship Id="rId5177" Type="http://schemas.openxmlformats.org/officeDocument/2006/relationships/hyperlink" Target="pw:\\arcadis-uk-pw.bentley.com:Arcadis-UK-07\Documents\Projects\1MC06-C2\Woodlands%20Ctg\IM\01%20-%20Docs\1MC06-CEK-IM-DAT-CS05-600109" TargetMode="External"/><Relationship Id="rId4193" Type="http://schemas.openxmlformats.org/officeDocument/2006/relationships/hyperlink" Target="pw:\\arcadis-uk-pw.bentley.com:Arcadis-UK-07\Documents\Projects\1MC06-C2\Turweston%20Ctg\IM\01%20-%20Docs\1MC06-CEK-IM-DAT-CS06_CL22-600181" TargetMode="External"/><Relationship Id="rId1787" Type="http://schemas.openxmlformats.org/officeDocument/2006/relationships/hyperlink" Target="pw:\\arcadis-uk-pw.bentley.com:Arcadis-UK-07\Documents\Projects\1MC06-C2\Aylesbury%20North%20Ctg\CV\01%20-%20Docs\1MC06-ASC-CV-FRM-CS04_CL18-000012-ACBOS" TargetMode="External"/><Relationship Id="rId2838" Type="http://schemas.openxmlformats.org/officeDocument/2006/relationships/hyperlink" Target="mailto:sithrubi.t@arcadis.com" TargetMode="External"/><Relationship Id="rId5244" Type="http://schemas.openxmlformats.org/officeDocument/2006/relationships/hyperlink" Target="pw:\\arcadis-uk-pw.bentley.com:Arcadis-UK-07\Documents\Projects\1MC06-C2\Barton%20to%20Mixbury%20Ctg\IM\01%20-%20Docs\1MC06-CEK-IM-DAT-CS06_CL21-600120" TargetMode="External"/><Relationship Id="rId79" Type="http://schemas.openxmlformats.org/officeDocument/2006/relationships/hyperlink" Target="pw:\\arcadis-uk-pw.bentley.com:Arcadis-UK-07\Documents\Projects\1MC07-C3\Oxford%20Canal%20Vdt\HW\01%20-%20Docs\1MC07-ASC-HW-FRM-CS07_CL23-000031-ACBOS" TargetMode="External"/><Relationship Id="rId1854" Type="http://schemas.openxmlformats.org/officeDocument/2006/relationships/hyperlink" Target="pw:\\arcadis-uk-pw.bentley.com:Arcadis-UK-07\Documents\Projects\1MC06-C2\Twyford%20Emb\CV\01%20-%20Docs\1MC06-ASC-CV-FRM-CS06_CL10-900071-ACBOS" TargetMode="External"/><Relationship Id="rId2905" Type="http://schemas.openxmlformats.org/officeDocument/2006/relationships/hyperlink" Target="pw:\\arcadis-uk-pw.bentley.com:Arcadis-UK-07\Documents\Projects\1MC06-C2\Turweston%20Ctg\EV\01%20-%20Docs\1MC06-ASC-EV-FRM-CS06_CL22-900030" TargetMode="External"/><Relationship Id="rId4260" Type="http://schemas.openxmlformats.org/officeDocument/2006/relationships/hyperlink" Target="pw:\\arcadis-uk-pw.bentley.com:Arcadis-UK-07\Documents\Projects\1MC07-C3\Greatworth%20North%20Ctg\IM\01%20-%20Docs\1MC07-CEK-IM-DAT-CS07_CL12-600009" TargetMode="External"/><Relationship Id="rId5311" Type="http://schemas.openxmlformats.org/officeDocument/2006/relationships/hyperlink" Target="pw:\\arcadis-uk-pw.bentley.com:Arcadis-UK-07\Documents\Projects\1MC06-C2\Wendover%20Green%20Tunnel\IM\01%20-%20Docs\1MC06-CEK-IM-DAT-CS03_CL17-600029" TargetMode="External"/><Relationship Id="rId1507" Type="http://schemas.openxmlformats.org/officeDocument/2006/relationships/hyperlink" Target="mailto:Nicholas.White@arcadis.com" TargetMode="External"/><Relationship Id="rId1921" Type="http://schemas.openxmlformats.org/officeDocument/2006/relationships/hyperlink" Target="pw://arcadis-uk-pw.bentley.com:Arcadis-UK-07/Documents/D%7b363d3b39-6022-4d6f-a3ed-8037f9cb8518%7d" TargetMode="External"/><Relationship Id="rId3679" Type="http://schemas.openxmlformats.org/officeDocument/2006/relationships/hyperlink" Target="pw:\\arcadis-uk-pw.bentley.com:Arcadis-UK-07\Documents\Projects\1MC07-C3\Brackley%20South%20Ctg\IM\01%20-%20Docs\1MC07-CEK-IM-DAT-CS07_CL12-600093" TargetMode="External"/><Relationship Id="rId1297" Type="http://schemas.openxmlformats.org/officeDocument/2006/relationships/hyperlink" Target="pw://arcadis-uk-pw.bentley.com:Arcadis-UK-07/Documents/D%7b4da2977d-efca-4e4d-a17d-20c4ca871230%7d" TargetMode="External"/><Relationship Id="rId2695" Type="http://schemas.openxmlformats.org/officeDocument/2006/relationships/hyperlink" Target="mailto:Ruel.Hallado@arcadis.com" TargetMode="External"/><Relationship Id="rId3746" Type="http://schemas.openxmlformats.org/officeDocument/2006/relationships/hyperlink" Target="pw:\\arcadis-uk-pw.bentley.com:Arcadis-UK-07\Documents\Projects\1MC07-C3\Brackley%20North%20Ctg\IM\01%20-%20Docs\1MC07-CEK-IM-DAT-CS07_CL12-600233" TargetMode="External"/><Relationship Id="rId667" Type="http://schemas.openxmlformats.org/officeDocument/2006/relationships/hyperlink" Target="pw:\\arcadis-uk-pw.bentley.com:Arcadis-UK-07\Documents\Projects\1MC07-C3\Oxford%20Canal%20South%20Emb\EV\01%20-%20Docs\1MC07-CEK-EV-PLN-CS07_CL23-000006" TargetMode="External"/><Relationship Id="rId2348" Type="http://schemas.openxmlformats.org/officeDocument/2006/relationships/hyperlink" Target="pw:\\arcadis-uk-pw.bentley.com:Arcadis-UK-07\Documents\Projects\1MC06-C2\Doddershall%20Emb\IM\01%20-%20Docs\1MC06-CEK-IM-DAT-CS05-600209" TargetMode="External"/><Relationship Id="rId2762" Type="http://schemas.openxmlformats.org/officeDocument/2006/relationships/hyperlink" Target="mailto:MarcoAntonio.Tanseco@arcadis.com" TargetMode="External"/><Relationship Id="rId3813" Type="http://schemas.openxmlformats.org/officeDocument/2006/relationships/hyperlink" Target="pw:\\arcadis-uk-pw.bentley.com:Arcadis-UK-07\Documents\Projects\1MC07-C3\Brackley%20South%20Ctg\BR\01%20-%20Docs\1MC07-ASC-BR-FRM-CS07_CL12-900007" TargetMode="External"/><Relationship Id="rId734" Type="http://schemas.openxmlformats.org/officeDocument/2006/relationships/hyperlink" Target="pw:\\arcadis-uk-pw.bentley.com:Arcadis-UK-07\Documents\Projects\1MC07-C3\Lower%20Radbourne%20South%20Vdt\IM\01%20-%20Docs\1MC07-CEK-IM-DAT-CS07_CL23-600084" TargetMode="External"/><Relationship Id="rId1364" Type="http://schemas.openxmlformats.org/officeDocument/2006/relationships/hyperlink" Target="pw:\\arcadis-uk-pw.bentley.com:Arcadis-UK-07\Documents\Projects\1MC07-C3\Brackley%20North%20Ctg\IM\01%20-%20Docs\1MC07-CEK-IM-DAT-CS07_CL12-600191" TargetMode="External"/><Relationship Id="rId2415" Type="http://schemas.openxmlformats.org/officeDocument/2006/relationships/hyperlink" Target="pw:\\arcadis-uk-pw.bentley.com:Arcadis-UK-07\Documents\Projects\1MC06-C2\Godington%20West%20Vdt\IM\01%20-%20Docs\1MC06-CEK-IM-DAT-CS06_CL10-600089" TargetMode="External"/><Relationship Id="rId70" Type="http://schemas.openxmlformats.org/officeDocument/2006/relationships/hyperlink" Target="mailto:Supreeth.S@arcadis.com" TargetMode="External"/><Relationship Id="rId801" Type="http://schemas.openxmlformats.org/officeDocument/2006/relationships/hyperlink" Target="mailto:surendar.loganathan@arcadis.com" TargetMode="External"/><Relationship Id="rId1017" Type="http://schemas.openxmlformats.org/officeDocument/2006/relationships/hyperlink" Target="pw:\\arcadis-uk-pw.bentley.com:Arcadis-UK-07\Documents\Projects\1MC06-C2\Wendover%20North%20Ctg\UT\01%20-%20Docs\1MC06-ASC-UT-FRM-CS03_CL17-000022-ACBOS" TargetMode="External"/><Relationship Id="rId1431" Type="http://schemas.openxmlformats.org/officeDocument/2006/relationships/hyperlink" Target="pw:\\arcadis-uk-pw.bentley.com:Arcadis-UK-07\Documents\Projects\1MC06-C2\Calvert%20Infrastructure%20MDG\IM\01%20-%20Docs\1MC06-CEK-IM-DAT-CS06_CL09-600313" TargetMode="External"/><Relationship Id="rId4587" Type="http://schemas.openxmlformats.org/officeDocument/2006/relationships/hyperlink" Target="pw://arcadis-uk-pw.bentley.com:Arcadis-UK-07/Documents/D%7b8aed67c2-f982-4fa8-b1b6-55762a1a0c68%7d" TargetMode="External"/><Relationship Id="rId3189" Type="http://schemas.openxmlformats.org/officeDocument/2006/relationships/hyperlink" Target="pw:\\arcadis-uk-pw.bentley.com:Arcadis-UK-07\Documents\Projects\1MC06-C2\Aylesbury%20South%20Ctg\IM\01%20-%20Docs\1MC06-CEK-IM-DAT-CS04_CL18-600168" TargetMode="External"/><Relationship Id="rId4654" Type="http://schemas.openxmlformats.org/officeDocument/2006/relationships/hyperlink" Target="pw:\\arcadis-uk-pw.bentley.com:Arcadis-UK-07\Documents\Projects\1MC06-C2\Putlowes%20Ctg\CV\01%20-%20Docs\1MC06-ASC-CV-FRM-CS04_CL20-000080-ACBOS" TargetMode="External"/><Relationship Id="rId3256" Type="http://schemas.openxmlformats.org/officeDocument/2006/relationships/hyperlink" Target="pw:\\arcadis-uk-pw.bentley.com:Arcadis-UK-07\Documents\Projects\1MC06-C2\Stoke%20Mandeville%20South%20Emb\EV\01%20-%20Docs\1MC06-ASC-EV-FRM-CS03_CL17-000004-ACBOS" TargetMode="External"/><Relationship Id="rId4307" Type="http://schemas.openxmlformats.org/officeDocument/2006/relationships/hyperlink" Target="pw:\\arcadis-uk-pw.bentley.com:Arcadis-UK-07\Documents\Projects\1MC06-C2\Aylesbury%20South%20Ctg\EV\01%20-%20Docs\1MC06-ASC-EV-FRM-CS04_CL18-000024-ACBOS" TargetMode="External"/><Relationship Id="rId177" Type="http://schemas.openxmlformats.org/officeDocument/2006/relationships/hyperlink" Target="pw:\\arcadis-uk-pw.bentley.com:Arcadis-UK-07\Documents\Projects\1MC07-C3\Oxford%20Canal%20North%20Emb\IM\01%20-%20Docs\1MC07-CEK-IM-DAT-CS07_CL23-600044" TargetMode="External"/><Relationship Id="rId591" Type="http://schemas.openxmlformats.org/officeDocument/2006/relationships/hyperlink" Target="pw:\\arcadis-uk-pw.bentley.com:Arcadis-UK-07\Documents\Projects\1MC07-C3\Greatworth%20South%20Ctg\IM\01%20-%20Docs\1MC07-CEK-IM-DAT-CS07_CL12-600199" TargetMode="External"/><Relationship Id="rId2272" Type="http://schemas.openxmlformats.org/officeDocument/2006/relationships/hyperlink" Target="mailto:christopher.bolton@arcadis.com" TargetMode="External"/><Relationship Id="rId3670" Type="http://schemas.openxmlformats.org/officeDocument/2006/relationships/hyperlink" Target="pw:\\arcadis-uk-pw.bentley.com:Arcadis-UK-07\Documents\Projects\1MC07-C3\Brackley%20North%20Ctg\CV\01%20-%20Docs\1MC07-ASC-CV-FRM-CS07_CL12-000036-ACBOS" TargetMode="External"/><Relationship Id="rId4721" Type="http://schemas.openxmlformats.org/officeDocument/2006/relationships/hyperlink" Target="pw:\\arcadis-uk-pw.bentley.com:Arcadis-UK-07\Documents\Projects\1MC06-C2\Quainton%20Ctg\IM\01%20-%20Docs\1MC06-CEK-IM-DAT-CS05-600253" TargetMode="External"/><Relationship Id="rId244" Type="http://schemas.openxmlformats.org/officeDocument/2006/relationships/hyperlink" Target="mailto:Leomel.Ramos@arcadis.com" TargetMode="External"/><Relationship Id="rId3323" Type="http://schemas.openxmlformats.org/officeDocument/2006/relationships/hyperlink" Target="pw://arcadis-uk-pw.bentley.com:Arcadis-UK-07/Documents/D%7b4691418c-9fda-4ca6-bb72-2465356d32f4%7d" TargetMode="External"/><Relationship Id="rId311" Type="http://schemas.openxmlformats.org/officeDocument/2006/relationships/hyperlink" Target="pw://arcadis-uk-pw.bentley.com:Arcadis-UK-07/Documents/D%7b231d8bc7-130e-49e6-a510-9d3b4e2a4790%7d" TargetMode="External"/><Relationship Id="rId4097" Type="http://schemas.openxmlformats.org/officeDocument/2006/relationships/hyperlink" Target="pw:\\arcadis-uk-pw.bentley.com:Arcadis-UK-07\Documents\Projects\1MC06-C2\Chetwode%20Ctg\IM\01%20-%20Docs\1MC06-CEK-IM-DAT-CS06_CL10-600162" TargetMode="External"/><Relationship Id="rId5148" Type="http://schemas.openxmlformats.org/officeDocument/2006/relationships/hyperlink" Target="mailto:alexandra.bonici@setec.com" TargetMode="External"/><Relationship Id="rId1758" Type="http://schemas.openxmlformats.org/officeDocument/2006/relationships/hyperlink" Target="pw:\\arcadis-uk-pw.bentley.com:Arcadis-UK-07\Documents\Projects\1MC07-C3\Lower%20Radbourne%20Emb\DR\01%20-%20Docs\1MC07-ASC-DR-FRM-CS07_CL23-000011-ACBOS" TargetMode="External"/><Relationship Id="rId2809" Type="http://schemas.openxmlformats.org/officeDocument/2006/relationships/hyperlink" Target="pw:\\arcadis-uk-pw.bentley.com:Arcadis-UK-07\Documents\Projects\1MC07-C3\Ladbroke%20Grove%20Ctg\CV\01%20-%20Docs\1MC07-ASC-CV-FRM-CS07_CL23-000088-ACBOS" TargetMode="External"/><Relationship Id="rId4164" Type="http://schemas.openxmlformats.org/officeDocument/2006/relationships/hyperlink" Target="pw:\\arcadis-uk-pw.bentley.com:Arcadis-UK-07\Documents\Projects\1MC06-C2\Grovehill%20Emb\CV\01%20-%20Docs\1MC06-ASC-CV-FRM-CS06_CL22-900003" TargetMode="External"/><Relationship Id="rId5215" Type="http://schemas.openxmlformats.org/officeDocument/2006/relationships/hyperlink" Target="pw:\\arcadis-uk-pw.bentley.com:Arcadis-UK-07\Documents\Projects\1MC06-C2\Barton%20to%20Mixbury%20Ctg\EV\01%20-%20Docs\1MC06-ASC-EV-FRM-CS06_CL21-900014" TargetMode="External"/><Relationship Id="rId3180" Type="http://schemas.openxmlformats.org/officeDocument/2006/relationships/hyperlink" Target="pw:\\arcadis-uk-pw.bentley.com:Arcadis-UK-07\Documents\Projects\1MC07-C3\Greatworth%20North%20Ctg\IM\01%20-%20Docs\1MC07-CEK-IM-DAT-CS07_CL12-600288" TargetMode="External"/><Relationship Id="rId4231" Type="http://schemas.openxmlformats.org/officeDocument/2006/relationships/hyperlink" Target="mailto:sithrubi.t@arcadis.com" TargetMode="External"/><Relationship Id="rId1825" Type="http://schemas.openxmlformats.org/officeDocument/2006/relationships/hyperlink" Target="pw:\\arcadis-uk-pw.bentley.com:Arcadis-UK-07\Documents\Projects\1MC06-C2\Quainton%20South%20Emb\IM\01%20-%20Docs\1MC06-CEK-IM-DAT-CS04_CL20-600224" TargetMode="External"/><Relationship Id="rId3997" Type="http://schemas.openxmlformats.org/officeDocument/2006/relationships/hyperlink" Target="pw:\\arcadis-uk-pw.bentley.com:Arcadis-UK-07\Documents\Projects\1MC07-C3\Oxford%20Canal%20South%20Emb\EV\01%20-%20Docs\1MC07-ASC-EV-FRM-CS07_CL23-000006-ACBOS" TargetMode="External"/><Relationship Id="rId2599" Type="http://schemas.openxmlformats.org/officeDocument/2006/relationships/hyperlink" Target="pw://arcadis-uk-pw.bentley.com:Arcadis-UK-07/Documents/D%7bfef56406-81e5-4418-b438-989a0c56c8aa%7d" TargetMode="External"/><Relationship Id="rId985" Type="http://schemas.openxmlformats.org/officeDocument/2006/relationships/hyperlink" Target="pw:\\arcadis-uk-pw.bentley.com:Arcadis-UK-07\Documents\Projects\1MC06-C2\Stoke%20Mandeville%20South%20Emb\IM\01%20-%20Docs\1MC06-CEK-IM-DAT-CS03_CL17-600004" TargetMode="External"/><Relationship Id="rId2666" Type="http://schemas.openxmlformats.org/officeDocument/2006/relationships/hyperlink" Target="mailto:philip.clarke@arcadis.com" TargetMode="External"/><Relationship Id="rId3717" Type="http://schemas.openxmlformats.org/officeDocument/2006/relationships/hyperlink" Target="pw:\\arcadis-uk-pw.bentley.com:Arcadis-UK-07\Documents\Projects\1MC07-C3\Brackley%20North%20Ctg\EV\01%20-%20Docs\1MC07-ASC-EV-FRM-CS07_CL12-900040" TargetMode="External"/><Relationship Id="rId5072" Type="http://schemas.openxmlformats.org/officeDocument/2006/relationships/hyperlink" Target="pw://arcadis-uk-pw.bentley.com:Arcadis-UK-07/Documents/D%7b448e98b9-a85e-449f-b7b7-19d64432c616%7d" TargetMode="External"/><Relationship Id="rId638" Type="http://schemas.openxmlformats.org/officeDocument/2006/relationships/hyperlink" Target="pw:\\arcadis-uk-pw.bentley.com:Arcadis-UK-07\Documents\Projects\1MC06-C2\Doddershall%20Emb\IM\01%20-%20Docs\1MC06-CEK-IM-DAT-CS05-600059" TargetMode="External"/><Relationship Id="rId1268" Type="http://schemas.openxmlformats.org/officeDocument/2006/relationships/hyperlink" Target="pw://arcadis-uk-pw.bentley.com:Arcadis-UK-07/Documents/D%7b13b7b6d8-328a-4b0b-abd7-f2828cba4acd%7d" TargetMode="External"/><Relationship Id="rId1682" Type="http://schemas.openxmlformats.org/officeDocument/2006/relationships/hyperlink" Target="pw:\\arcadis-uk-pw.bentley.com:Arcadis-UK-07\Documents\Projects\1MC06-C2\Calvert%20Ctg\IM\01%20-%20Docs\1MC06-CEK-IM-DAT-CS06_CL09-600227" TargetMode="External"/><Relationship Id="rId2319" Type="http://schemas.openxmlformats.org/officeDocument/2006/relationships/hyperlink" Target="pw:\\arcadis-uk-pw.bentley.com:Arcadis-UK-07\Documents\Projects\1MC07-C3\Lower%20Boddington%20Emb\IM\01%20-%20Docs\1MC07-CEK-IM-DAT-CS07_CL14-600155" TargetMode="External"/><Relationship Id="rId2733" Type="http://schemas.openxmlformats.org/officeDocument/2006/relationships/hyperlink" Target="pw:\\arcadis-uk-pw.bentley.com:Arcadis-UK-07\Documents\Projects\1MC07-C3\Ladbroke%20Ctg\IM\01%20-%20Docs\1MC07-CEK-IM-DAT-CS07_CL24-600113" TargetMode="External"/><Relationship Id="rId705" Type="http://schemas.openxmlformats.org/officeDocument/2006/relationships/hyperlink" Target="pw:\\arcadis-uk-pw.bentley.com:Arcadis-UK-07\Documents\Projects\1MC07-C3\Greatworth%20South%20Ctg\IM\01%20-%20Docs\1MC07-CEK-IM-DAT-CS07_CL12-600196" TargetMode="External"/><Relationship Id="rId1335" Type="http://schemas.openxmlformats.org/officeDocument/2006/relationships/hyperlink" Target="mailto:SLSH@cowi.com" TargetMode="External"/><Relationship Id="rId2800" Type="http://schemas.openxmlformats.org/officeDocument/2006/relationships/hyperlink" Target="pw:\\arcadis-uk-pw.bentley.com:Arcadis-UK-07\Documents\Projects\1MC06-C2\Chetwode%20Ctg\IM\01%20-%20Docs\1MC06-CEK-IM-DAT-CS06_CL10-600227" TargetMode="External"/><Relationship Id="rId41" Type="http://schemas.openxmlformats.org/officeDocument/2006/relationships/hyperlink" Target="mailto:gopika.b@arcadis.com" TargetMode="External"/><Relationship Id="rId1402" Type="http://schemas.openxmlformats.org/officeDocument/2006/relationships/hyperlink" Target="mailto:juilee.lokhande@arcadis.com" TargetMode="External"/><Relationship Id="rId4558" Type="http://schemas.openxmlformats.org/officeDocument/2006/relationships/hyperlink" Target="pw:\\arcadis-uk-pw.bentley.com:Arcadis-UK-07\Documents\Projects\1MC07-C3\Greatworth%20Green%20Tunnel\IM\01%20-%20Docs\1MC07-CEK-IM-DAT-CS07_CL25-600072" TargetMode="External"/><Relationship Id="rId4972" Type="http://schemas.openxmlformats.org/officeDocument/2006/relationships/hyperlink" Target="mailto:rani.muthappan@arcadis.com" TargetMode="External"/><Relationship Id="rId3574" Type="http://schemas.openxmlformats.org/officeDocument/2006/relationships/hyperlink" Target="mailto:maya.bowles@arcadis.com" TargetMode="External"/><Relationship Id="rId4625" Type="http://schemas.openxmlformats.org/officeDocument/2006/relationships/hyperlink" Target="pw:\\arcadis-uk-pw.bentley.com:Arcadis-UK-07\Documents\Projects\1MC07-C3\Ladbroke%20Ctg\HW\01%20-%20Docs\1MC07-ASC-HW-FRM-CS07_CL24-000029-ACBOS" TargetMode="External"/><Relationship Id="rId495" Type="http://schemas.openxmlformats.org/officeDocument/2006/relationships/hyperlink" Target="mailto:Jan.Cordero@arcadis.com" TargetMode="External"/><Relationship Id="rId2176" Type="http://schemas.openxmlformats.org/officeDocument/2006/relationships/hyperlink" Target="pw:\\arcadis-uk-pw.bentley.com:Arcadis-UK-07\Documents\Projects\1MC06-C2\Woodlands%20Ctg\CV\01%20-%20Docs\1MC06-ASC-CV-FRM-CS05-000075-ACBOS" TargetMode="External"/><Relationship Id="rId2590" Type="http://schemas.openxmlformats.org/officeDocument/2006/relationships/hyperlink" Target="pw:\\arcadis-uk-pw.bentley.com:Arcadis-UK-07\Documents\Projects\1MC07-C3\Brackley%20North%20Ctg\IM\01%20-%20Docs\1MC07-CEK-IM-DAT-CS07_CL12-600154" TargetMode="External"/><Relationship Id="rId3227" Type="http://schemas.openxmlformats.org/officeDocument/2006/relationships/hyperlink" Target="pw://arcadis-uk-pw.bentley.com:Arcadis-UK-07/Documents/D%7bd5624d00-fb98-40df-9e49-6714b6f860c8%7d" TargetMode="External"/><Relationship Id="rId3641" Type="http://schemas.openxmlformats.org/officeDocument/2006/relationships/hyperlink" Target="pw://arcadis-uk-pw.bentley.com:Arcadis-UK-07/Documents/Projects/1MC07-C3/Edgcote&amp;space;Ctg/GT/01&amp;space;-&amp;space;Docs/1MC07-ASC-GT-FRM-CS07_CL26-000012-ACBOS" TargetMode="External"/><Relationship Id="rId148" Type="http://schemas.openxmlformats.org/officeDocument/2006/relationships/hyperlink" Target="pw:\\arcadis-uk-pw.bentley.com:Arcadis-UK-07\Documents\Projects\1MC07-C3\Oxford%20Canal%20South%20Emb\CV\01%20-%20Docs\1MC07-ASC-CV-FRM-CS07_CL23-000064-ACBOS" TargetMode="External"/><Relationship Id="rId562" Type="http://schemas.openxmlformats.org/officeDocument/2006/relationships/hyperlink" Target="pw:\\arcadis-uk-pw.bentley.com:Arcadis-UK-07\Documents\Projects\1MC07-C3\Oxford%20Canal%20North%20Emb\IM\01%20-%20Docs\1MC07-CEK-IM-DAT-CS07_CL23-600150" TargetMode="External"/><Relationship Id="rId1192" Type="http://schemas.openxmlformats.org/officeDocument/2006/relationships/hyperlink" Target="pw://arcadis-uk-pw.bentley.com:Arcadis-UK-07/Documents/D%7b411e73d7-f482-4014-aad1-bd753cdea5e9%7d" TargetMode="External"/><Relationship Id="rId2243" Type="http://schemas.openxmlformats.org/officeDocument/2006/relationships/hyperlink" Target="mailto:hassan.saab@setec.com" TargetMode="External"/><Relationship Id="rId215" Type="http://schemas.openxmlformats.org/officeDocument/2006/relationships/hyperlink" Target="pw://arcadis-uk-pw.bentley.com:Arcadis-UK-07/Documents/Projects/1MC07-C3/Oxford&amp;space;Canal&amp;space;North&amp;space;Emb/CV/01&amp;space;-&amp;space;Docs/1MC07-ASC-CV-FRM-CS07_CL23-000077-ACBOS" TargetMode="External"/><Relationship Id="rId2310" Type="http://schemas.openxmlformats.org/officeDocument/2006/relationships/hyperlink" Target="pw://arcadis-uk-pw.bentley.com:Arcadis-UK-07/Documents/D%7bd14bc78c-d4ff-47f2-903f-7801d87a2171%7d" TargetMode="External"/><Relationship Id="rId4068" Type="http://schemas.openxmlformats.org/officeDocument/2006/relationships/hyperlink" Target="pw:\\arcadis-uk-pw.bentley.com:Arcadis-UK-07\Documents\Projects\1MC06-C2\Cowley%20Emb%20Group\IM\01%20-%20Docs\1MC06-CEK-IM-DAT-CS06_CL10-600061" TargetMode="External"/><Relationship Id="rId4482" Type="http://schemas.openxmlformats.org/officeDocument/2006/relationships/hyperlink" Target="mailto:MarcoAntonio.Tanseco@arcadis.com" TargetMode="External"/><Relationship Id="rId5119" Type="http://schemas.openxmlformats.org/officeDocument/2006/relationships/hyperlink" Target="pw://arcadis-uk-pw.bentley.com:Arcadis-UK-07/Documents/D%7b04d410a0-7aff-4bff-978d-68514456036e%7d" TargetMode="External"/><Relationship Id="rId3084" Type="http://schemas.openxmlformats.org/officeDocument/2006/relationships/hyperlink" Target="pw:\\arcadis-uk-pw.bentley.com:Arcadis-UK-07\Documents\Projects\1MC07-C3\Ladbroke%20Grove%20Ctg\CV\01%20-%20Docs\1MC07-ASC-CV-FRM-CS07_CL23-000061-ACBOS" TargetMode="External"/><Relationship Id="rId4135" Type="http://schemas.openxmlformats.org/officeDocument/2006/relationships/hyperlink" Target="pw:\\arcadis-uk-pw.bentley.com:Arcadis-UK-07\Documents\Projects\1MC06-C2\Cowley%20Emb%20Group\CV\01%20-%20Docs\1MC06-ASC-CV-FRM-CS06_CL10-900026" TargetMode="External"/><Relationship Id="rId1729" Type="http://schemas.openxmlformats.org/officeDocument/2006/relationships/hyperlink" Target="pw://arcadis-uk-pw.bentley.com:Arcadis-UK-07/Documents/D%7b8dcfd98b-3da0-43b9-bf79-8880c3451151%7d" TargetMode="External"/><Relationship Id="rId3151" Type="http://schemas.openxmlformats.org/officeDocument/2006/relationships/hyperlink" Target="pw://arcadis-uk-pw.bentley.com:Arcadis-UK-07/Documents/D%7b5582f095-82fe-4bd8-befa-6d245ea2c141%7d" TargetMode="External"/><Relationship Id="rId4202" Type="http://schemas.openxmlformats.org/officeDocument/2006/relationships/hyperlink" Target="pw:\\arcadis-uk-pw.bentley.com:Arcadis-UK-07\Documents\Projects\1MC06-C2\Chetwode%20Emb\IM\01%20-%20Docs\1MC06-CEK-IM-DAT-CS06_CL10-600199" TargetMode="External"/><Relationship Id="rId3968" Type="http://schemas.openxmlformats.org/officeDocument/2006/relationships/hyperlink" Target="pw:\\arcadis-uk-pw.bentley.com:Arcadis-UK-07\Documents\Projects\1MC06-C2\Chetwode%20Ctg\IM\01%20-%20Docs\1MC06-CEK-IM-DAT-CS06_CL10-600131" TargetMode="External"/><Relationship Id="rId5" Type="http://schemas.openxmlformats.org/officeDocument/2006/relationships/hyperlink" Target="pw://arcadis-uk-pw.bentley.com:Arcadis-UK-07/Documents/D%7b84e44039-5d6f-4a34-9e47-d54465668777%7d" TargetMode="External"/><Relationship Id="rId889" Type="http://schemas.openxmlformats.org/officeDocument/2006/relationships/hyperlink" Target="pw:\\arcadis-uk-pw.bentley.com:Arcadis-UK-07\Documents\Projects\1MC07-C3\Highfurlong%20Brook%20Vdt\IM\01%20-%20Docs\1MC07-CEK-IM-DAT-CS07_CL14-600056" TargetMode="External"/><Relationship Id="rId1586" Type="http://schemas.openxmlformats.org/officeDocument/2006/relationships/hyperlink" Target="mailto:darrell.stebbings@arcadis.com" TargetMode="External"/><Relationship Id="rId2984" Type="http://schemas.openxmlformats.org/officeDocument/2006/relationships/hyperlink" Target="pw://arcadis-uk-pw.bentley.com:Arcadis-UK-07/Documents/D%7b60575406-4443-4017-99ed-f5094e69fb6a%7d" TargetMode="External"/><Relationship Id="rId5043" Type="http://schemas.openxmlformats.org/officeDocument/2006/relationships/hyperlink" Target="pw:\\arcadis-uk-pw.bentley.com:Arcadis-UK-07\Documents\Projects\1MC06-C2\Calvert%20Ctg\UT\01%20-%20Docs\1MC06-ASC-UT-FRM-CS05-000006-ACBOS" TargetMode="External"/><Relationship Id="rId609" Type="http://schemas.openxmlformats.org/officeDocument/2006/relationships/hyperlink" Target="pw://arcadis-uk-pw.bentley.com:Arcadis-UK-07/Documents/Projects/1MC06-C2/Rocky&amp;space;Lane&amp;space;Ctg/IM/01&amp;space;-&amp;space;Docs/1MC06-CEK-IM-DAT-CS03_CL05-600010" TargetMode="External"/><Relationship Id="rId956" Type="http://schemas.openxmlformats.org/officeDocument/2006/relationships/hyperlink" Target="pw:\\arcadis-uk-pw.bentley.com:Arcadis-UK-07\Documents\Projects\1MC06-C2\Putlowes%20Ctg\IM\01%20-%20Docs\1MC06-CEK-IM-DAT-CS04_CL20-600219" TargetMode="External"/><Relationship Id="rId1239" Type="http://schemas.openxmlformats.org/officeDocument/2006/relationships/hyperlink" Target="pw:\\arcadis-uk-pw.bentley.com:Arcadis-UK-07\Documents\Projects\1MC06-C2\Chetwode%20Ctg\UT\01%20-%20Docs\1MC06-ASC-UT-FRM-CS06_CL10-000019-ACBOS?version=P01.1" TargetMode="External"/><Relationship Id="rId2637" Type="http://schemas.openxmlformats.org/officeDocument/2006/relationships/hyperlink" Target="pw:\\arcadis-uk-pw.bentley.com:Arcadis-UK-07\Documents\Projects\1MC06-C2\Barton%20to%20Mixbury%20Ctg\HW\01%20-%20Docs\1MC06-ASC-HW-FRM-CS06_CL21-000008-ACBOS" TargetMode="External"/><Relationship Id="rId5110" Type="http://schemas.openxmlformats.org/officeDocument/2006/relationships/hyperlink" Target="mailto:ebrahim.jeewa@arcadis.com" TargetMode="External"/><Relationship Id="rId1653" Type="http://schemas.openxmlformats.org/officeDocument/2006/relationships/hyperlink" Target="pw:\\arcadis-uk-pw.bentley.com:Arcadis-UK-07\Documents\Projects\1MC06-C2\Mixbury%20Emb\IM\01%20-%20Docs\1MC06-CEK-IM-DAT-CS06_CL22-600116" TargetMode="External"/><Relationship Id="rId2704" Type="http://schemas.openxmlformats.org/officeDocument/2006/relationships/hyperlink" Target="pw://arcadis-uk-pw.bentley.com:Arcadis-UK-07/Documents/D%7b8fa4d210-ff7c-43f8-bbe7-7a2dab8ae8f1%7d" TargetMode="External"/><Relationship Id="rId1306" Type="http://schemas.openxmlformats.org/officeDocument/2006/relationships/hyperlink" Target="mailto:NagaJanardhana.Pola@arcadis.com" TargetMode="External"/><Relationship Id="rId1720" Type="http://schemas.openxmlformats.org/officeDocument/2006/relationships/hyperlink" Target="pw://arcadis-uk-pw.bentley.com:Arcadis-UK-07/Documents/D%7be2c7ef64-95e3-41f7-a3fe-861e3c37acc2%7d" TargetMode="External"/><Relationship Id="rId4876" Type="http://schemas.openxmlformats.org/officeDocument/2006/relationships/hyperlink" Target="pw://arcadis-uk-pw.bentley.com:Arcadis-UK-07/Documents/D%7be268ab84-1db1-4765-b2d7-887fa3b0c400%7d" TargetMode="External"/><Relationship Id="rId12" Type="http://schemas.openxmlformats.org/officeDocument/2006/relationships/hyperlink" Target="pw:\\arcadis-uk-pw.bentley.com:Arcadis-UK-07\Documents\Projects\1MC07-C3\Chipping%20Warden%20Green%20Tunnel\IM\01%20-%20Docs\1MC07-CEK-IM-DAT-CS07_CL14-600042" TargetMode="External"/><Relationship Id="rId3478" Type="http://schemas.openxmlformats.org/officeDocument/2006/relationships/hyperlink" Target="pw:\\arcadis-uk-pw.bentley.com:Arcadis-UK-07\Documents\Projects\1MC07-C3\Brackley%20Emb\IM\01%20-%20Docs\1MC07-CEK-IM-DAT-CS07_CL12-600282" TargetMode="External"/><Relationship Id="rId3892" Type="http://schemas.openxmlformats.org/officeDocument/2006/relationships/hyperlink" Target="pw:\\arcadis-uk-pw.bentley.com:Arcadis-UK-07\Documents\Projects\1MC06-C2\Calvert%20Ctg\CV\01%20-%20Docs\1MC06-ASC-CV-FRM-CS06_CL09-000073-ACBOS" TargetMode="External"/><Relationship Id="rId4529" Type="http://schemas.openxmlformats.org/officeDocument/2006/relationships/hyperlink" Target="https://pwlink.bentley.com/link?ds=arcadis-uk-pw.bentley.com~3AArcadis-UK-07&amp;doc=891f773768c34a4a9cd241bb4ecba7f6&amp;wa=7672f74c6d6c4972939616dce2e4867c&amp;p=e3f7388f5b164382a7b167b8398b51fa&amp;app=pwe" TargetMode="External"/><Relationship Id="rId4943" Type="http://schemas.openxmlformats.org/officeDocument/2006/relationships/hyperlink" Target="pw:\\arcadis-uk-pw.bentley.com:Arcadis-UK-07\Documents\Projects\1MC07-C3\Greatworth%20Green%20Tunnel\HW\01%20-%20Docs\1MC07-ASC-HW-FRM-CS07_CL25-000021-ACBOS" TargetMode="External"/><Relationship Id="rId399" Type="http://schemas.openxmlformats.org/officeDocument/2006/relationships/hyperlink" Target="pw:\\arcadis-uk-pw.bentley.com:Arcadis-UK-07\Documents\Projects\1MC06-C2\Stoke%20Mandeville%20South%20Emb\IM\01%20-%20Docs\1MC06-CEK-IM-DAT-CS03_CL17-600108" TargetMode="External"/><Relationship Id="rId2494" Type="http://schemas.openxmlformats.org/officeDocument/2006/relationships/hyperlink" Target="mailto:guillaume.hervoches@setec.com" TargetMode="External"/><Relationship Id="rId3545" Type="http://schemas.openxmlformats.org/officeDocument/2006/relationships/hyperlink" Target="pw:\\arcadis-uk-pw.bentley.com:Arcadis-UK-07\Documents\Projects\1MC07-C3\Greatworth%20North%20Ctg\DR\01%20-%20Docs\1MC07-ASC-DR-FRM-CS07_CL12-000017-ACBOS" TargetMode="External"/><Relationship Id="rId466" Type="http://schemas.openxmlformats.org/officeDocument/2006/relationships/hyperlink" Target="pw:\\arcadis-uk-pw.bentley.com:Arcadis-UK-07\Documents\Projects\1MC07-C3\Southam%20Emb\IM\01%20-%20Docs\1MC07-CEK-IM-DAT-CS07_CL24-600024" TargetMode="External"/><Relationship Id="rId880" Type="http://schemas.openxmlformats.org/officeDocument/2006/relationships/hyperlink" Target="pw:\\arcadis-uk-pw.bentley.com:Arcadis-UK-07\Documents\Projects\1MC07-C3\Boddington%20Ctg\UT\01%20-%20Docs\1MC07-ASC-UT-FRM-CS07_CL14-000024-ACBOS" TargetMode="External"/><Relationship Id="rId1096" Type="http://schemas.openxmlformats.org/officeDocument/2006/relationships/hyperlink" Target="pw://arcadis-uk-pw.bentley.com:Arcadis-UK-07/Documents/Projects/1MC07-C3/Boddington&amp;space;Ctg/IM/01&amp;space;-&amp;space;Docs/1MC07-CEK-IM-DAT-CS07_CL14-600187" TargetMode="External"/><Relationship Id="rId2147" Type="http://schemas.openxmlformats.org/officeDocument/2006/relationships/hyperlink" Target="pw:\\arcadis-uk-pw.bentley.com:Arcadis-UK-07\Documents\Projects\1MC06-C2\Twyford%20Emb\IM\01%20-%20Docs\1MC06-CEK-IM-DAT-CS06_CL10-600219" TargetMode="External"/><Relationship Id="rId2561" Type="http://schemas.openxmlformats.org/officeDocument/2006/relationships/hyperlink" Target="pw:\\arcadis-uk-pw.bentley.com:Arcadis-UK-07\Documents\Projects\1MC06-C2\Calvert%20Ctg\HW\01%20-%20Docs\1MC06-ASC-HW-FRM-CS05-000072-ACBOS" TargetMode="External"/><Relationship Id="rId119" Type="http://schemas.openxmlformats.org/officeDocument/2006/relationships/hyperlink" Target="pw:\\arcadis-uk-pw.bentley.com:Arcadis-UK-07\Documents\Projects\1MC06-C2\Stoke%20Mandeville%20South%20Emb\CV\01%20-%20Docs\1MC06-ASC-CV-FRM-CS03_CL17-000025-ACBOS" TargetMode="External"/><Relationship Id="rId533" Type="http://schemas.openxmlformats.org/officeDocument/2006/relationships/hyperlink" Target="pw://arcadis-uk-pw.bentley.com:Arcadis-UK-07/Documents/D%7bbd1a4437-a0ba-4ead-8285-baf93f012b9f%7d" TargetMode="External"/><Relationship Id="rId1163" Type="http://schemas.openxmlformats.org/officeDocument/2006/relationships/hyperlink" Target="mailto:graeme.millen@fairhurst.co.uk" TargetMode="External"/><Relationship Id="rId2214" Type="http://schemas.openxmlformats.org/officeDocument/2006/relationships/hyperlink" Target="pw:\\arcadis-uk-pw.bentley.com:Arcadis-UK-07\Documents\Projects\1MC06-C2\Mixbury%20Ctg\IM\01%20-%20Docs\1MC06-CEK-IM-DAT-CS06_CL22-600155" TargetMode="External"/><Relationship Id="rId3612" Type="http://schemas.openxmlformats.org/officeDocument/2006/relationships/hyperlink" Target="pw:\\arcadis-uk-pw.bentley.com:Arcadis-UK-07\Documents\Projects\1MC06-C2\Whaddon%20Hill%20Ctg\CV\01%20-%20Docs\1MC06-ASC-CV-FRM-CS04_CL19-000072-ACBOS" TargetMode="External"/><Relationship Id="rId600" Type="http://schemas.openxmlformats.org/officeDocument/2006/relationships/hyperlink" Target="pw:\\arcadis-uk-pw.bentley.com:Arcadis-UK-07\Documents\Projects\1MC06-C2\Calvert%20Ctg\CV\01%20-%20Docs\1MC06-ASC-CV-FRM-CS06_CL09-000078-ACBOS" TargetMode="External"/><Relationship Id="rId1230" Type="http://schemas.openxmlformats.org/officeDocument/2006/relationships/hyperlink" Target="pw:\\arcadis-uk-pw.bentley.com:Arcadis-UK-07\Documents\Projects\1MC07-C3\Greatworth%20North%20Ctg\IM\01%20-%20Docs\1MC07-CEK-IM-DAT-CS07_CL25-600012" TargetMode="External"/><Relationship Id="rId4386" Type="http://schemas.openxmlformats.org/officeDocument/2006/relationships/hyperlink" Target="pw://arcadis-uk-pw.bentley.com:Arcadis-UK-07/Documents/D%7b9bfb1745-9b4f-41bc-952f-f459de89be58%7d" TargetMode="External"/><Relationship Id="rId4039" Type="http://schemas.openxmlformats.org/officeDocument/2006/relationships/hyperlink" Target="pw:\\arcadis-uk-pw.bentley.com:Arcadis-UK-07\Documents\Projects\1MC06-C2\Godington%20West%20Vdt\EV\01%20-%20Docs\1MC06-ASC-EV-FRM-CS06_CL10-900037" TargetMode="External"/><Relationship Id="rId4453" Type="http://schemas.openxmlformats.org/officeDocument/2006/relationships/hyperlink" Target="pw:\\arcadis-uk-pw.bentley.com:Arcadis-UK-07\Documents\Projects\1MC06-C2\Calvert%20Infrastructure%20MDG\IM\01%20-%20Docs\1MC06-CEK-IM-DAT-CS06_CL09-600273" TargetMode="External"/><Relationship Id="rId3055" Type="http://schemas.openxmlformats.org/officeDocument/2006/relationships/hyperlink" Target="pw:\\arcadis-uk-pw.bentley.com:Arcadis-UK-07\Documents\Projects\1MC07-C3\Brackley%20South%20Ctg\IM\01%20-%20Docs\1MC07-CEK-IM-DAT-CS07_CL12-600045" TargetMode="External"/><Relationship Id="rId4106" Type="http://schemas.openxmlformats.org/officeDocument/2006/relationships/hyperlink" Target="pw:\\arcadis-uk-pw.bentley.com:Arcadis-UK-07\Documents\Projects\1MC06-C2\Chetwode%20Ctg\IM\01%20-%20Docs\1MC06-CEK-IM-DAT-CS06_CL10-600160" TargetMode="External"/><Relationship Id="rId4520" Type="http://schemas.openxmlformats.org/officeDocument/2006/relationships/hyperlink" Target="pw:\\arcadis-uk-pw.bentley.com:Arcadis-UK-07\Documents\Projects\1MC06-C2\Barton%20to%20Mixbury%20Ctg\IM\01%20-%20Docs\1MC06-CEK-IM-DAT-CS06_CL21-600144" TargetMode="External"/><Relationship Id="rId390" Type="http://schemas.openxmlformats.org/officeDocument/2006/relationships/hyperlink" Target="pw://arcadis-uk-pw.bentley.com:Arcadis-UK-07/Documents/D%7b244c0b3b-0b9b-41e6-9dae-65276d94b0c6%7d" TargetMode="External"/><Relationship Id="rId2071" Type="http://schemas.openxmlformats.org/officeDocument/2006/relationships/hyperlink" Target="pw://arcadis-uk-pw.bentley.com:Arcadis-UK-07/Documents/D%7bd129aadc-a25d-47f4-9f91-a32cadd8ac6b%7d" TargetMode="External"/><Relationship Id="rId3122" Type="http://schemas.openxmlformats.org/officeDocument/2006/relationships/hyperlink" Target="pw:\\arcadis-uk-pw.bentley.com:Arcadis-UK-07\Documents\Projects\1MC07-C3\Highfurlong%20Brook%20Vdt\IM\01%20-%20Docs\1MC07-CEK-IM-DAT-CS07_CL14-600123" TargetMode="External"/><Relationship Id="rId5294" Type="http://schemas.openxmlformats.org/officeDocument/2006/relationships/hyperlink" Target="mailto:MarcoAntonio.Tanseco@arcadis.com" TargetMode="External"/><Relationship Id="rId110" Type="http://schemas.openxmlformats.org/officeDocument/2006/relationships/hyperlink" Target="pw:\\arcadis-uk-pw.bentley.com:Arcadis-UK-07\Documents\Projects\1MC06-C2\Thame%20Valley%20Vdt\DR\01%20-%20Docs\1MC06-ASC-DR-FRM-CS04_CL19-000049-ACBOS" TargetMode="External"/><Relationship Id="rId2888" Type="http://schemas.openxmlformats.org/officeDocument/2006/relationships/hyperlink" Target="pw:\\arcadis-uk-pw.bentley.com:Arcadis-UK-07\Documents\Projects\1MC06-C2\Aylesbury%20North%20Ctg\IM\01%20-%20Docs\1MC06-CEK-IM-DAT-CS04_CL18-600011" TargetMode="External"/><Relationship Id="rId3939" Type="http://schemas.openxmlformats.org/officeDocument/2006/relationships/hyperlink" Target="pw:\\arcadis-uk-pw.bentley.com:Arcadis-UK-07\Documents\Projects\1MC06-C2\Godington%20East%20Emb\CV\01%20-%20Docs\1MC06-ASC-CV-FRM-CS06_CL10-000033-ACBOS" TargetMode="External"/><Relationship Id="rId2955" Type="http://schemas.openxmlformats.org/officeDocument/2006/relationships/hyperlink" Target="pw://arcadis-uk-pw.bentley.com:Arcadis-UK-07/Documents/D%7b4cdca41c-c212-41c5-906c-e9e63f86e726%7d" TargetMode="External"/><Relationship Id="rId927" Type="http://schemas.openxmlformats.org/officeDocument/2006/relationships/hyperlink" Target="pw:\\arcadis-uk-pw.bentley.com:Arcadis-UK-07\Documents\Projects\1MC07-C3\Ladbroke%20Ctg\CV\01%20-%20Docs\1MC07-ASC-CV-FRM-CS07_CL24-000053-ACBOS" TargetMode="External"/><Relationship Id="rId1557" Type="http://schemas.openxmlformats.org/officeDocument/2006/relationships/hyperlink" Target="pw://arcadis-uk-pw.bentley.com:Arcadis-UK-07/Documents/D%7bb1bf73f2-d7b2-468b-a7b5-f6aa77e5a68f%7d" TargetMode="External"/><Relationship Id="rId1971" Type="http://schemas.openxmlformats.org/officeDocument/2006/relationships/hyperlink" Target="mailto:ABHS@cowi.com" TargetMode="External"/><Relationship Id="rId2608" Type="http://schemas.openxmlformats.org/officeDocument/2006/relationships/hyperlink" Target="mailto:sithrubi.t@arcadis.com" TargetMode="External"/><Relationship Id="rId5014" Type="http://schemas.openxmlformats.org/officeDocument/2006/relationships/hyperlink" Target="mailto:veenadhari.bavanam@arcadis.com" TargetMode="External"/><Relationship Id="rId1624" Type="http://schemas.openxmlformats.org/officeDocument/2006/relationships/hyperlink" Target="pw:\\arcadis-uk-pw.bentley.com:Arcadis-UK-07\Documents\Projects\1MC06-C2\Cowley%20Emb%20Group\EV\01%20-%20Docs\1MC06-ASC-EV-FRM-CS06_CL10-900014" TargetMode="External"/><Relationship Id="rId4030" Type="http://schemas.openxmlformats.org/officeDocument/2006/relationships/hyperlink" Target="pw:\\arcadis-uk-pw.bentley.com:Arcadis-UK-07\Documents\Projects\1MC06-C2\Chetwode%20Ctg\EV\01%20-%20Docs\1MC06-ASC-EV-FRM-CS06_CL10-900047" TargetMode="External"/><Relationship Id="rId3796" Type="http://schemas.openxmlformats.org/officeDocument/2006/relationships/hyperlink" Target="mailto:MarcoAntonio.Tanseco@arcadis.com" TargetMode="External"/><Relationship Id="rId2398" Type="http://schemas.openxmlformats.org/officeDocument/2006/relationships/hyperlink" Target="pw:\\arcadis-uk-pw.bentley.com:Arcadis-UK-07\Documents\Projects\1MC06-C2\Quainton%20South%20Emb\DR\01%20-%20Docs\1MC06-ASC-DR-FRM-CS04_CL20-000135-ACBOS" TargetMode="External"/><Relationship Id="rId3449" Type="http://schemas.openxmlformats.org/officeDocument/2006/relationships/hyperlink" Target="pw:\\arcadis-uk-pw.bentley.com:Arcadis-UK-07\Documents\Projects\1MC07-C3\Greatworth%20Green%20Tunnel\IM\01%20-%20Docs\1MC07-CEK-IM-DAT-CS07_CL25-600049" TargetMode="External"/><Relationship Id="rId4847" Type="http://schemas.openxmlformats.org/officeDocument/2006/relationships/hyperlink" Target="pw://arcadis-uk-pw.bentley.com:Arcadis-UK-07/Documents/Projects/1MC06-C2/Calvert&amp;space;Ctg/IM/01&amp;space;-&amp;space;Docs/1MC06-CEK-IM-DAT-CS06_CL09-600115" TargetMode="External"/><Relationship Id="rId3863" Type="http://schemas.openxmlformats.org/officeDocument/2006/relationships/hyperlink" Target="pw:\\arcadis-uk-pw.bentley.com:Arcadis-UK-07\Documents\Projects\1MC07-C3\Greatworth%20North%20Emb\IM\01%20-%20Docs\1MC07-CEK-IM-DAT-CS07_CL12-600031" TargetMode="External"/><Relationship Id="rId4914" Type="http://schemas.openxmlformats.org/officeDocument/2006/relationships/hyperlink" Target="pw:\\arcadis-uk-pw.bentley.com:Arcadis-UK-07\Documents\Projects\1MC06-C2\Quainton%20Ctg\IM\01%20-%20Docs\1MC06-CEK-IM-DAT-CS05-600188" TargetMode="External"/><Relationship Id="rId784" Type="http://schemas.openxmlformats.org/officeDocument/2006/relationships/hyperlink" Target="mailto:sithrubi.t@arcadis.com" TargetMode="External"/><Relationship Id="rId1067" Type="http://schemas.openxmlformats.org/officeDocument/2006/relationships/hyperlink" Target="mailto:Joel.Martin@arcadis.com" TargetMode="External"/><Relationship Id="rId2465" Type="http://schemas.openxmlformats.org/officeDocument/2006/relationships/hyperlink" Target="pw:\\arcadis-uk-pw.bentley.com:Arcadis-UK-07\Documents\Projects\1MC07-C3\Boddington%20Ctg\CV\01%20-%20Docs\1MC07-ASC-CV-FRM-CS07_CL14-900122-ACBOS" TargetMode="External"/><Relationship Id="rId3516" Type="http://schemas.openxmlformats.org/officeDocument/2006/relationships/hyperlink" Target="pw://arcadis-uk-pw.bentley.com:Arcadis-UK-07/Documents/Projects/1MC07-C3/Lower&amp;space;Thorpe&amp;space;South&amp;space;Emb/CV/01&amp;space;-&amp;space;Docs/1MC07-ASC-CV-FRM-CS07_CL26-000114-ACBOS" TargetMode="External"/><Relationship Id="rId3930" Type="http://schemas.openxmlformats.org/officeDocument/2006/relationships/hyperlink" Target="pw:\\arcadis-uk-pw.bentley.com:Arcadis-UK-07\Documents\Projects\1MC06-C2\Aylesbury%20South%20Ctg\IM\01%20-%20Docs\1MC06-CEK-IM-DAT-CS04_CL18-600127" TargetMode="External"/><Relationship Id="rId437" Type="http://schemas.openxmlformats.org/officeDocument/2006/relationships/hyperlink" Target="pw:\\arcadis-uk-pw.bentley.com:Arcadis-UK-07\Documents\Projects\1MC07-C3\Thorpe%20Mandeville%20Emb\CV\01%20-%20Docs\1MC07-ASC-CV-FRM-CS07_CL26-000105-ACBOS" TargetMode="External"/><Relationship Id="rId851" Type="http://schemas.openxmlformats.org/officeDocument/2006/relationships/hyperlink" Target="pw:\\arcadis-uk-pw.bentley.com:Arcadis-UK-07\Documents\Projects\1MC07-C3\Ladbroke%20Grove%20Emb\IM\01%20-%20Docs\1MC07-CEK-IM-DAT-CS07_CL23-600032" TargetMode="External"/><Relationship Id="rId1481" Type="http://schemas.openxmlformats.org/officeDocument/2006/relationships/hyperlink" Target="mailto:dapi@cowi.com" TargetMode="External"/><Relationship Id="rId2118" Type="http://schemas.openxmlformats.org/officeDocument/2006/relationships/hyperlink" Target="pw:\\arcadis-uk-pw.bentley.com:Arcadis-UK-07\Documents\Projects\1MC06-C2\Twyford%20Emb\EV\01%20-%20Docs\1MC06-ASC-EV-FRM-CS06_CL09-900027" TargetMode="External"/><Relationship Id="rId2532" Type="http://schemas.openxmlformats.org/officeDocument/2006/relationships/hyperlink" Target="pw:\\arcadis-uk-pw.bentley.com:Arcadis-UK-07\Documents\Projects\1MC06-C2\Grendon%20Underwood%20Emb\CV\01%20-%20Docs\1MC06-ASC-CV-FRM-CS05-000141-ACBOS" TargetMode="External"/><Relationship Id="rId504" Type="http://schemas.openxmlformats.org/officeDocument/2006/relationships/hyperlink" Target="pw:\\arcadis-uk-pw.bentley.com:Arcadis-UK-07\Documents\Projects\1MC07-C3\Ladbroke%20Grove%20Ctg\GT\01%20-%20Docs\1MC07-ASC-GT-FRM-CS07_CL23-000003-ACBOS" TargetMode="External"/><Relationship Id="rId1134" Type="http://schemas.openxmlformats.org/officeDocument/2006/relationships/hyperlink" Target="mailto:MarcoAntonio.Tanseco@arcadis.com" TargetMode="External"/><Relationship Id="rId1201" Type="http://schemas.openxmlformats.org/officeDocument/2006/relationships/hyperlink" Target="pw:\\arcadis-uk-pw.bentley.com:Arcadis-UK-07\Documents\Projects\1MC07-C3\Ladbroke%20Ctg\IM\01%20-%20Docs\1MC07-CEK-IM-DAT-CS07_CL24-600119" TargetMode="External"/><Relationship Id="rId4357" Type="http://schemas.openxmlformats.org/officeDocument/2006/relationships/hyperlink" Target="pw://arcadis-uk-pw.bentley.com:Arcadis-UK-07/Documents/D%7be596a26d-dc1a-433a-bf02-e41a6bf2053b%7d" TargetMode="External"/><Relationship Id="rId4771" Type="http://schemas.openxmlformats.org/officeDocument/2006/relationships/hyperlink" Target="pw:\\arcadis-uk-pw.bentley.com:Arcadis-UK-07\Documents\Projects\1MC06-C2\Small%20Dean%20Vdt\CV\01%20-%20Docs\1MC06-ASC-CV-FRM-CS03_CL06-000062-ACBOS" TargetMode="External"/><Relationship Id="rId3373" Type="http://schemas.openxmlformats.org/officeDocument/2006/relationships/hyperlink" Target="pw:\\arcadis-uk-pw.bentley.com:Arcadis-UK-07\Documents\Projects\1MC06-C2\Stoke%20Mandeville%20South%20Emb\IM\01%20-%20Docs\1MC06-CEK-IM-DAT-CS03_CL17-600117" TargetMode="External"/><Relationship Id="rId4424" Type="http://schemas.openxmlformats.org/officeDocument/2006/relationships/hyperlink" Target="mailto:rani.muthappan@arcadis.com" TargetMode="External"/><Relationship Id="rId294" Type="http://schemas.openxmlformats.org/officeDocument/2006/relationships/hyperlink" Target="pw://arcadis-uk-pw.bentley.com:Arcadis-UK-07/Documents/D%7b6086f575-b708-446f-b00c-159ff40af671%7d" TargetMode="External"/><Relationship Id="rId3026" Type="http://schemas.openxmlformats.org/officeDocument/2006/relationships/hyperlink" Target="pw://arcadis-uk-pw.bentley.com:Arcadis-UK-07/Documents/D%7b0df99558-9ce2-488a-b60f-c5ee4fdfc3ac%7d" TargetMode="External"/><Relationship Id="rId361" Type="http://schemas.openxmlformats.org/officeDocument/2006/relationships/hyperlink" Target="pw://arcadis-uk-pw.bentley.com:Arcadis-UK-07/Documents/D%7b88d0afa6-25b5-43be-946a-c1beb75ad55f%7d" TargetMode="External"/><Relationship Id="rId2042" Type="http://schemas.openxmlformats.org/officeDocument/2006/relationships/hyperlink" Target="pw://arcadis-uk-pw.bentley.com:Arcadis-UK-07/Documents/D%7b87ba830c-2412-4bc3-8567-7869bdad5135%7d" TargetMode="External"/><Relationship Id="rId3440" Type="http://schemas.openxmlformats.org/officeDocument/2006/relationships/hyperlink" Target="mailto:William.Whyte@arcadis.com" TargetMode="External"/><Relationship Id="rId5198" Type="http://schemas.openxmlformats.org/officeDocument/2006/relationships/hyperlink" Target="pw:\\arcadis-uk-pw.bentley.com:Arcadis-UK-07\Documents\Projects\1MC07-C3\Lower%20Boddington%20Emb\IM\01%20-%20Docs\1MC07-CEK-IM-DAT-CS07_CL14-600114" TargetMode="External"/><Relationship Id="rId2859" Type="http://schemas.openxmlformats.org/officeDocument/2006/relationships/hyperlink" Target="mailto:sushmitha.shettigar@arcadis.com" TargetMode="External"/><Relationship Id="rId5265" Type="http://schemas.openxmlformats.org/officeDocument/2006/relationships/hyperlink" Target="mailto:louis.knight@setec.com" TargetMode="External"/><Relationship Id="rId1875" Type="http://schemas.openxmlformats.org/officeDocument/2006/relationships/hyperlink" Target="mailto:vijayakrishna.lade@arcadis.com" TargetMode="External"/><Relationship Id="rId4281" Type="http://schemas.openxmlformats.org/officeDocument/2006/relationships/hyperlink" Target="pw:\\arcadis-uk-pw.bentley.com:Arcadis-UK-07\Documents\Projects\1MC06-C2\Grendon%20Underwood%20Emb\IM\01%20-%20Docs\1MC06-CEK-IM-DAT-CS05-600134" TargetMode="External"/><Relationship Id="rId5332" Type="http://schemas.openxmlformats.org/officeDocument/2006/relationships/hyperlink" Target="pw:\\arcadis-uk-pw.bentley.com:Arcadis-UK-07\Documents\Projects\1MC07-C3\Boddington%20Ctg\HW\01%20-%20Docs\1MC07-ASC-HW-FRM-CS07_CL14-000035-ACBOS" TargetMode="External"/><Relationship Id="rId1528" Type="http://schemas.openxmlformats.org/officeDocument/2006/relationships/hyperlink" Target="pw://arcadis-uk-pw.bentley.com:Arcadis-UK-07/Documents/D%7ba9074dad-e790-472d-b9e6-68eb6e7be5d8%7d" TargetMode="External"/><Relationship Id="rId2926" Type="http://schemas.openxmlformats.org/officeDocument/2006/relationships/hyperlink" Target="pw:\\arcadis-uk-pw.bentley.com:Arcadis-UK-07\Documents\Projects\1MC07-C3\Helmdon%20Emb\EV\01%20-%20Docs\1MC07-ASC-EV-FRM-CS07_CL12-900028" TargetMode="External"/><Relationship Id="rId1942" Type="http://schemas.openxmlformats.org/officeDocument/2006/relationships/hyperlink" Target="pw:\\arcadis-uk-pw.bentley.com:Arcadis-UK-07\Documents\Projects\1MC07-C3\Ladbroke%20Ctg\HW\01%20-%20Docs\1MC07-ASC-HW-FRM-CS07_CL24-000027-ACBOS" TargetMode="External"/><Relationship Id="rId4001" Type="http://schemas.openxmlformats.org/officeDocument/2006/relationships/hyperlink" Target="pw:\\arcadis-uk-pw.bentley.com:Arcadis-UK-07\Documents\Projects\1MC07-C3\Oxford%20Canal%20North%20Emb\IM\01%20-%20Docs\1MC07-CEK-IM-DAT-CS07_CL23-600151" TargetMode="External"/><Relationship Id="rId3767" Type="http://schemas.openxmlformats.org/officeDocument/2006/relationships/hyperlink" Target="pw://arcadis-uk-pw.bentley.com:Arcadis-UK-07/Documents/Projects/1MC07-C3/Highfurlong&amp;space;Brook&amp;space;Emb/IM/01&amp;space;-&amp;space;Docs/1MC07-CEK-IM-DAT-CS07_CL14-600034" TargetMode="External"/><Relationship Id="rId4818" Type="http://schemas.openxmlformats.org/officeDocument/2006/relationships/hyperlink" Target="pw://arcadis-uk-pw.bentley.com:Arcadis-UK-07/Documents/D%7be4b40fcb-4c17-4694-91bc-56cf1144b737%7d" TargetMode="External"/><Relationship Id="rId688" Type="http://schemas.openxmlformats.org/officeDocument/2006/relationships/hyperlink" Target="pw:\\arcadis-uk-pw.bentley.com:Arcadis-UK-07\Documents\Projects\1MC07-C3\Oxford%20Canal%20Vdt\IM\01%20-%20Docs\1MC07-CEK-IM-DAT-CS07_CL23-600104" TargetMode="External"/><Relationship Id="rId2369" Type="http://schemas.openxmlformats.org/officeDocument/2006/relationships/hyperlink" Target="pw:\\arcadis-uk-pw.bentley.com:Arcadis-UK-07\Documents\Projects\1MC06-C2\Twyford%20Emb\EV\01%20-%20Docs\1MC06-ASC-EV-FRM-CS06_CL09-900023" TargetMode="External"/><Relationship Id="rId2783" Type="http://schemas.openxmlformats.org/officeDocument/2006/relationships/hyperlink" Target="mailto:Ruel.Hallado@arcadis.com" TargetMode="External"/><Relationship Id="rId3834" Type="http://schemas.openxmlformats.org/officeDocument/2006/relationships/hyperlink" Target="pw:\\arcadis-uk-pw.bentley.com:Arcadis-UK-07\Documents\Projects\1MC06-C2\Barton%20to%20Mixbury%20Ctg\IM\01%20-%20Docs\1MC06-CEK-IM-DAT-CS06_CL21-600152" TargetMode="External"/><Relationship Id="rId755" Type="http://schemas.openxmlformats.org/officeDocument/2006/relationships/hyperlink" Target="pw://arcadis-uk-pw.bentley.com:Arcadis-UK-07/Documents/D%7bf59293b6-39a9-494d-bc8a-37ebc21028f7%7d" TargetMode="External"/><Relationship Id="rId1385" Type="http://schemas.openxmlformats.org/officeDocument/2006/relationships/hyperlink" Target="pw://arcadis-uk-pw.bentley.com:Arcadis-UK-07/Documents/D%7b563600da-f1c6-4e90-811c-394b06f5e6ea%7d" TargetMode="External"/><Relationship Id="rId2436" Type="http://schemas.openxmlformats.org/officeDocument/2006/relationships/hyperlink" Target="pw:\\arcadis-uk-pw.bentley.com:Arcadis-UK-07\Documents\Projects\1MC07-C3\Southam%20Ctg\UT\01%20-%20Docs\1MC07-ASC-UT-FRM-CS07_CL24-000075-ACBOS" TargetMode="External"/><Relationship Id="rId2850" Type="http://schemas.openxmlformats.org/officeDocument/2006/relationships/hyperlink" Target="pw:\\arcadis-uk-pw.bentley.com:Arcadis-UK-07\Documents\Projects\1MC07-C3\Boddington%20Ctg\IM\01%20-%20Docs\1MC07-CEK-IM-DAT-CS07_CL14-600125" TargetMode="External"/><Relationship Id="rId91" Type="http://schemas.openxmlformats.org/officeDocument/2006/relationships/hyperlink" Target="mailto:sara.young1@arcadis.com" TargetMode="External"/><Relationship Id="rId408" Type="http://schemas.openxmlformats.org/officeDocument/2006/relationships/hyperlink" Target="pw://arcadis-uk-pw.bentley.com:Arcadis-UK-07/Documents/D%7b1d8523d3-c566-4c6e-af20-596e55184c62%7d" TargetMode="External"/><Relationship Id="rId822" Type="http://schemas.openxmlformats.org/officeDocument/2006/relationships/hyperlink" Target="pw:\\arcadis-uk-pw.bentley.com:Arcadis-UK-07\Documents\Projects\1MC06-C2\Twyford%20Ctg\IM\01%20-%20Docs\1MC06-CEK-IM-DAT-CS06_CL10-600122" TargetMode="External"/><Relationship Id="rId1038" Type="http://schemas.openxmlformats.org/officeDocument/2006/relationships/hyperlink" Target="pw:\\arcadis-uk-pw.bentley.com:Arcadis-UK-07\Documents\Projects\1MC06-C2\Chetwode%20Ctg\IM\01%20-%20Docs\1MC06-CEK-IM-DAT-CS06_CL10-600020" TargetMode="External"/><Relationship Id="rId1452" Type="http://schemas.openxmlformats.org/officeDocument/2006/relationships/hyperlink" Target="pw://arcadis-uk-pw.bentley.com:Arcadis-UK-07/Documents/D%7b67930197-e41c-43cd-8e89-605aa9e8cb0c%7d" TargetMode="External"/><Relationship Id="rId2503" Type="http://schemas.openxmlformats.org/officeDocument/2006/relationships/hyperlink" Target="mailto:Ravikiran.Mallya@arcadis.com" TargetMode="External"/><Relationship Id="rId3901" Type="http://schemas.openxmlformats.org/officeDocument/2006/relationships/hyperlink" Target="pw:\\arcadis-uk-pw.bentley.com:Arcadis-UK-07\Documents\Projects\1MC06-C2\Grendon%20Underwood%20Emb\IM\01%20-%20Docs\1MC06-CEK-IM-DAT-CS05-600113" TargetMode="External"/><Relationship Id="rId1105" Type="http://schemas.openxmlformats.org/officeDocument/2006/relationships/hyperlink" Target="pw:\\arcadis-uk-pw.bentley.com:Arcadis-UK-07\Documents\Projects\1MC06-C2\Quainton%20Ctg\IM\01%20-%20Docs\1MC06-CEK-IM-DAT-CS05-600094" TargetMode="External"/><Relationship Id="rId3277" Type="http://schemas.openxmlformats.org/officeDocument/2006/relationships/hyperlink" Target="pw://arcadis-uk-pw.bentley.com:Arcadis-UK-07/Documents/D%7b06be5c53-0677-45b3-92b9-cab67f1c43d7%7d" TargetMode="External"/><Relationship Id="rId4675" Type="http://schemas.openxmlformats.org/officeDocument/2006/relationships/hyperlink" Target="pw:\\arcadis-uk-pw.bentley.com:Arcadis-UK-07\Documents\Projects\1MC06-C2\Aylesbury%20Emb\CV\01%20-%20Docs\1MC06-ASC-CV-FRM-CS04_CL18-000035-ACBOS" TargetMode="External"/><Relationship Id="rId198" Type="http://schemas.openxmlformats.org/officeDocument/2006/relationships/hyperlink" Target="pw://arcadis-uk-pw.bentley.com:Arcadis-UK-07/Documents/D%7b8094206e-8753-4d79-a052-b5d86d512bb5%7d" TargetMode="External"/><Relationship Id="rId3691" Type="http://schemas.openxmlformats.org/officeDocument/2006/relationships/hyperlink" Target="pw:\\arcadis-uk-pw.bentley.com:Arcadis-UK-07\Documents\Projects\1MC07-C3\Brackley%20South%20Ctg\EV\01%20-%20Docs\1MC07-ASC-EV-FRM-CS07_CL12-900050" TargetMode="External"/><Relationship Id="rId4328" Type="http://schemas.openxmlformats.org/officeDocument/2006/relationships/hyperlink" Target="mailto:srinatha.ka@arcadis.com" TargetMode="External"/><Relationship Id="rId4742" Type="http://schemas.openxmlformats.org/officeDocument/2006/relationships/hyperlink" Target="mailto:MarcoAntonio.Tanseco@arcadis.com" TargetMode="External"/><Relationship Id="rId2293" Type="http://schemas.openxmlformats.org/officeDocument/2006/relationships/hyperlink" Target="pw://arcadis-uk-pw.bentley.com:Arcadis-UK-07/Documents/D%7b2e2712fe-3c78-4435-acb9-e217b5db12d7%7d" TargetMode="External"/><Relationship Id="rId3344" Type="http://schemas.openxmlformats.org/officeDocument/2006/relationships/hyperlink" Target="pw:\\arcadis-uk-pw.bentley.com:Arcadis-UK-07\Documents\Projects\1MC07-C3\Greatworth%20Green%20Tunnel\UT\01%20-%20Docs\1MC07-ASC-UT-FRM-CS07_CL25-000071-ACBOS" TargetMode="External"/><Relationship Id="rId265" Type="http://schemas.openxmlformats.org/officeDocument/2006/relationships/hyperlink" Target="pw://arcadis-uk-pw.bentley.com:Arcadis-UK-07/Documents/D%7bbccb245b-4337-4909-9a73-01fd962e78a5%7d" TargetMode="External"/><Relationship Id="rId2360" Type="http://schemas.openxmlformats.org/officeDocument/2006/relationships/hyperlink" Target="pw:\\arcadis-uk-pw.bentley.com:Arcadis-UK-07\Documents\Projects\1MC06-C2\Chetwode%20Emb\IM\01%20-%20Docs\1MC06-CEK-IM-DAT-CS06_CL10-600052" TargetMode="External"/><Relationship Id="rId3411" Type="http://schemas.openxmlformats.org/officeDocument/2006/relationships/hyperlink" Target="pw://arcadis-uk-pw.bentley.com:Arcadis-UK-07/Documents/D%7b50e94f1c-77c3-47ec-9e98-c3b19ec68712%7d" TargetMode="External"/><Relationship Id="rId332" Type="http://schemas.openxmlformats.org/officeDocument/2006/relationships/hyperlink" Target="mailto:jayaram.duggina@arcadis.com" TargetMode="External"/><Relationship Id="rId2013" Type="http://schemas.openxmlformats.org/officeDocument/2006/relationships/hyperlink" Target="pw://arcadis-uk-pw.bentley.com:Arcadis-UK-07/Documents/D%7bd82f1ac4-5d87-4804-9d1a-d2c769ce5b47%7d" TargetMode="External"/><Relationship Id="rId5169" Type="http://schemas.openxmlformats.org/officeDocument/2006/relationships/hyperlink" Target="mailto:abdurrahman.ibrahim@arcadis.com" TargetMode="External"/><Relationship Id="rId4185" Type="http://schemas.openxmlformats.org/officeDocument/2006/relationships/hyperlink" Target="pw:\\arcadis-uk-pw.bentley.com:Arcadis-UK-07\Documents\Projects\1MC07-C3\Brackley%20North%20Ctg\IM\01%20-%20Docs\1MC07-CEK-IM-DAT-CS07_CL12-600266" TargetMode="External"/><Relationship Id="rId5236" Type="http://schemas.openxmlformats.org/officeDocument/2006/relationships/hyperlink" Target="pw:\\arcadis-uk-pw.bentley.com:Arcadis-UK-07\Documents\Projects\1MC06-C2\Barton%20to%20Mixbury%20Ctg\IM\01%20-%20Docs\1MC06-CEK-IM-DAT-CS06_CL21-600113" TargetMode="External"/><Relationship Id="rId1779" Type="http://schemas.openxmlformats.org/officeDocument/2006/relationships/hyperlink" Target="pw:\\arcadis-uk-pw.bentley.com:Arcadis-UK-07\Documents\Projects\1MC06-C2\Chetwode%20Ctg\BR\01%20-%20Docs\1MC06-CEK-BR-FRM-CS06_CL10-000005" TargetMode="External"/><Relationship Id="rId4252" Type="http://schemas.openxmlformats.org/officeDocument/2006/relationships/hyperlink" Target="pw:\\arcadis-uk-pw.bentley.com:Arcadis-UK-07\Documents\Projects\1MC06-C2\Aylesbury%20South%20Ctg\IM\01%20-%20Docs\1MC06-CEK-IM-DAT-CS04_CL18-600177" TargetMode="External"/><Relationship Id="rId1846" Type="http://schemas.openxmlformats.org/officeDocument/2006/relationships/hyperlink" Target="mailto:Leomel.Ramos@arcadis.com" TargetMode="External"/><Relationship Id="rId5303" Type="http://schemas.openxmlformats.org/officeDocument/2006/relationships/hyperlink" Target="pw:\\arcadis-uk-pw.bentley.com:Arcadis-UK-07\Documents\Projects\1MC06-C2\Barton%20to%20Mixbury%20Ctg\IM\01%20-%20Docs\1MC06-CEK-IM-DAT-CS06_CL21-600166" TargetMode="External"/><Relationship Id="rId1913" Type="http://schemas.openxmlformats.org/officeDocument/2006/relationships/hyperlink" Target="https://nam02.safelinks.protection.outlook.com/?url=https%3A%2F%2Fconnect-projectwisewac.bentley.com%2Fpwlink%3Fdatasource%3DBentley.PW--arcadis-uk-pw.bentley.com~3AArcadis-UK-07%26objectId%3D6f258bc1-93cb-442e-aa51-ffdc95b7b32d%26objectType%3Ddoc%26workAreaId%3D7672f74c-6d6c-4972-9396-16dce2e4867c%26projectId%3De3f7388f-5b16-4382-a7b1-67b8398b51fa%26app%3Dpwe&amp;data=05%7C02%7Csupriyan.ck%40arcadis.com%7Ce982b957a2514b902f9808dc6abf5fd7%7C7f90057d3ea046feb07ce0568627081b%7C0%7C0%7C638502617383205990%7CUnknown%7CTWFpbGZsb3d8eyJWIjoiMC4wLjAwMDAiLCJQIjoiV2luMzIiLCJBTiI6Ik1haWwiLCJXVCI6Mn0%3D%7C0%7C%7C%7C&amp;sdata=Pb9MBcAxSc30alvf3Jw1KxtuROI65eIABGPOJ7fFuXg%3D&amp;reserved=0" TargetMode="External"/><Relationship Id="rId2687" Type="http://schemas.openxmlformats.org/officeDocument/2006/relationships/hyperlink" Target="pw:\\arcadis-uk-pw.bentley.com:Arcadis-UK-07\Documents\Projects\1MC07-C3\Turweston%20Emb\IM\01%20-%20Docs\1MC07-CEK-IM-DAT-CS07_CL12-600292" TargetMode="External"/><Relationship Id="rId3738" Type="http://schemas.openxmlformats.org/officeDocument/2006/relationships/hyperlink" Target="pw:\\arcadis-uk-pw.bentley.com:Arcadis-UK-07\Documents\Projects\1MC07-C3\Brackley%20Emb\IM\01%20-%20Docs\1MC07-CEK-IM-DAT-CS07_CL12-600225" TargetMode="External"/><Relationship Id="rId5093" Type="http://schemas.openxmlformats.org/officeDocument/2006/relationships/hyperlink" Target="pw://arcadis-uk-pw.bentley.com:Arcadis-UK-07/Documents/D%7bb46bd90b-65ad-4e48-b870-c337a121de66%7d" TargetMode="External"/><Relationship Id="rId659" Type="http://schemas.openxmlformats.org/officeDocument/2006/relationships/hyperlink" Target="pw:\\arcadis-uk-pw.bentley.com:Arcadis-UK-07\Documents\Projects\1MC07-C3\Oxford%20Canal%20North%20Emb\EV\01%20-%20Docs\1MC07-ASC-EV-REP-CS07_CL23-000021" TargetMode="External"/><Relationship Id="rId1289" Type="http://schemas.openxmlformats.org/officeDocument/2006/relationships/hyperlink" Target="pw:\\arcadis-uk-pw.bentley.com:Arcadis-UK-07\Documents\Projects\1MC07-C3\Ladbroke%20Grove%20Ctg\DR\01%20-%20Docs\1MC07-ASC-DR-FRM-CS07_CL23-000018-ACBOS" TargetMode="External"/><Relationship Id="rId5160" Type="http://schemas.openxmlformats.org/officeDocument/2006/relationships/hyperlink" Target="mailto:maya.bowles@arcadis.com" TargetMode="External"/><Relationship Id="rId1356" Type="http://schemas.openxmlformats.org/officeDocument/2006/relationships/hyperlink" Target="mailto:shaun.ambrose@arcadis.com" TargetMode="External"/><Relationship Id="rId2754" Type="http://schemas.openxmlformats.org/officeDocument/2006/relationships/hyperlink" Target="pw:\\arcadis-uk-pw.bentley.com:Arcadis-UK-07\Documents\Projects\1MC07-C3\Chipping%20Warden%20Green%20Tunnel\HW\01%20-%20Docs\1MC07-ASC-HW-FRM-CS07_CL26-000036-ACBOS" TargetMode="External"/><Relationship Id="rId3805" Type="http://schemas.openxmlformats.org/officeDocument/2006/relationships/hyperlink" Target="pw:\\arcadis-uk-pw.bentley.com:Arcadis-UK-07\Documents\Projects\1MC06-C2\Stoke%20Mandeville%20South%20Emb\CV\01%20-%20Docs\1MC06-ASC-CV-FRM-CS03_CL17-000021-ACBOS" TargetMode="External"/><Relationship Id="rId726" Type="http://schemas.openxmlformats.org/officeDocument/2006/relationships/hyperlink" Target="mailto:ted.cook@arcadis.com" TargetMode="External"/><Relationship Id="rId1009" Type="http://schemas.openxmlformats.org/officeDocument/2006/relationships/hyperlink" Target="pw://arcadis-uk-pw.bentley.com:Arcadis-UK-07/Documents/D%7b411e73d7-f482-4014-aad1-bd753cdea5e9%7d" TargetMode="External"/><Relationship Id="rId1770" Type="http://schemas.openxmlformats.org/officeDocument/2006/relationships/hyperlink" Target="pw:\\arcadis-uk-pw.bentley.com:Arcadis-UK-07\Documents\Projects\1MC06-C2\Doddershall%20Emb\DR\01%20-%20Docs\1MC06-ASC-DR-FRM-CS05-000021-ACBOS" TargetMode="External"/><Relationship Id="rId2407" Type="http://schemas.openxmlformats.org/officeDocument/2006/relationships/hyperlink" Target="pw:\\arcadis-uk-pw.bentley.com:Arcadis-UK-07\Documents\Projects\1MC06-C2\Doddershall%20Emb\CV\01%20-%20Docs\1MC06-ASC-CV-FRM-CS05-000096-ACBOS" TargetMode="External"/><Relationship Id="rId2821" Type="http://schemas.openxmlformats.org/officeDocument/2006/relationships/hyperlink" Target="pw:\\arcadis-uk-pw.bentley.com:Arcadis-UK-07\Documents\Projects\1MC06-C2\Grendon%20Underwood%20Emb\BR\01%20-%20Docs\1MC06-CEK-BR-FRM-CS05-600045" TargetMode="External"/><Relationship Id="rId62" Type="http://schemas.openxmlformats.org/officeDocument/2006/relationships/hyperlink" Target="pw:\\arcadis-uk-pw.bentley.com:Arcadis-UK-07\Documents\Projects\1MC06-C2\Godington%20West%20Vdt\IM\01%20-%20Docs\1MC06-CEK-IM-DAT-CS06_CL10-600084" TargetMode="External"/><Relationship Id="rId1423" Type="http://schemas.openxmlformats.org/officeDocument/2006/relationships/hyperlink" Target="pw:\\arcadis-uk-pw.bentley.com:Arcadis-UK-07\Documents\Projects\1MC07-C3\Greatworth%20Green%20Tunnel\UT\01%20-%20Docs\1MC07-ASC-UT-FRM-CS07_CL25-000056-ACBOS" TargetMode="External"/><Relationship Id="rId4579" Type="http://schemas.openxmlformats.org/officeDocument/2006/relationships/hyperlink" Target="pw://arcadis-uk-pw.bentley.com:Arcadis-UK-07/Documents/D%7bb3df4cac-83b2-4881-8c25-50f3c60e1faa%7d" TargetMode="External"/><Relationship Id="rId4993" Type="http://schemas.openxmlformats.org/officeDocument/2006/relationships/hyperlink" Target="pw:\\arcadis-uk-pw.bentley.com:Arcadis-UK-07\Documents\Projects\1MC06-C2\Grendon%20Underwood%20Emb\IM\01%20-%20Docs\1MC06-CEK-IM-DAT-CS05-600136" TargetMode="External"/><Relationship Id="rId3595" Type="http://schemas.openxmlformats.org/officeDocument/2006/relationships/hyperlink" Target="pw:\\arcadis-uk-pw.bentley.com:Arcadis-UK-07\Documents\Projects\1MC07-C3\Ladbroke%20Grove%20Emb\CV\01%20-%20Docs\1MC07-ASC-CV-FRM-CS07_CL24-000023-ACBOS" TargetMode="External"/><Relationship Id="rId4646" Type="http://schemas.openxmlformats.org/officeDocument/2006/relationships/hyperlink" Target="pw://arcadis-uk-pw.bentley.com:Arcadis-UK-07/Documents/D%7b49a1bc10-ac8a-41a6-99ed-42969bf4ce96%7d" TargetMode="External"/><Relationship Id="rId2197" Type="http://schemas.openxmlformats.org/officeDocument/2006/relationships/hyperlink" Target="pw:\\arcadis-uk-pw.bentley.com:Arcadis-UK-07\Documents\Projects\1MC06-C2\Calvert%20Infrastructure%20MDG\IM\01%20-%20Docs\1MC06-CEK-IM-DAT-CS06_CL09-600275" TargetMode="External"/><Relationship Id="rId3248" Type="http://schemas.openxmlformats.org/officeDocument/2006/relationships/hyperlink" Target="pw:\\arcadis-uk-pw.bentley.com:Arcadis-UK-07\Documents\Projects\1MC06-C2\Small%20Dean%20Vdt\UT\01%20-%20Docs\1MC06-ASC-UT-FRM-CS03_CL06-000107-ACBOS" TargetMode="External"/><Relationship Id="rId3662" Type="http://schemas.openxmlformats.org/officeDocument/2006/relationships/hyperlink" Target="mailto:gladys.kouekam-nassi@setec.com" TargetMode="External"/><Relationship Id="rId4713" Type="http://schemas.openxmlformats.org/officeDocument/2006/relationships/hyperlink" Target="pw:\\arcadis-uk-pw.bentley.com:Arcadis-UK-07\Documents\Projects\1MC06-C2\Quainton%20Ctg\EV\01%20-%20Docs\1MC06-CEK-EV-FRM-CS05-600019" TargetMode="External"/><Relationship Id="rId169" Type="http://schemas.openxmlformats.org/officeDocument/2006/relationships/hyperlink" Target="mailto:zakaria.khabouze@setec.com" TargetMode="External"/><Relationship Id="rId583" Type="http://schemas.openxmlformats.org/officeDocument/2006/relationships/hyperlink" Target="pw:\\arcadis-uk-pw.bentley.com:Arcadis-UK-07\Documents\Projects\1MC07-C3\Greatworth%20South%20Ctg\EV\01%20-%20Docs\1MC07-ASC-EV-FRM-CS07_CL12-900004" TargetMode="External"/><Relationship Id="rId2264" Type="http://schemas.openxmlformats.org/officeDocument/2006/relationships/hyperlink" Target="pw:\\arcadis-uk-pw.bentley.com:Arcadis-UK-07\Documents\Projects\1MC06-C2\Doddershall%20Emb\IM\01%20-%20Docs\1MC06-CEK-IM-DAT-CS05-600205" TargetMode="External"/><Relationship Id="rId3315" Type="http://schemas.openxmlformats.org/officeDocument/2006/relationships/hyperlink" Target="pw://arcadis-uk-pw.bentley.com:Arcadis-UK-07/Documents/Projects/1MC06-C2/Whaddon&amp;space;Hill&amp;space;Ctg/IM/01&amp;space;-&amp;space;Docs/1MC06-CEK-IM-DAT-CS04_CL19-600038" TargetMode="External"/><Relationship Id="rId236" Type="http://schemas.openxmlformats.org/officeDocument/2006/relationships/hyperlink" Target="pw:\\arcadis-uk-pw.bentley.com:Arcadis-UK-07\Documents\Projects\1MC06-C2\Godington%20West%20Vdt\IM\01%20-%20Docs\1MC06-CEK-IM-DAT-CS06_CL10-600125" TargetMode="External"/><Relationship Id="rId650" Type="http://schemas.openxmlformats.org/officeDocument/2006/relationships/hyperlink" Target="mailto:Conor.Egan@wsp.com" TargetMode="External"/><Relationship Id="rId1280" Type="http://schemas.openxmlformats.org/officeDocument/2006/relationships/hyperlink" Target="pw://arcadis-uk-pw.bentley.com:Arcadis-UK-07/Documents/D%7b09e085be-d137-40a6-b370-e764cded594a%7d" TargetMode="External"/><Relationship Id="rId2331" Type="http://schemas.openxmlformats.org/officeDocument/2006/relationships/hyperlink" Target="pw:\\arcadis-uk-pw.bentley.com:Arcadis-UK-07\Documents\Projects\1MC06-C2\Putlowes%20Ctg\HW\01%20-%20Docs\1MC06-ASC-HW-FRM-CS04_CL20-000036-ACBOS" TargetMode="External"/><Relationship Id="rId303" Type="http://schemas.openxmlformats.org/officeDocument/2006/relationships/hyperlink" Target="pw://arcadis-uk-pw.bentley.com:Arcadis-UK-07/Documents/D%7b4ce8c107-6f79-4236-af27-6413c88f91f5%7d" TargetMode="External"/><Relationship Id="rId4089" Type="http://schemas.openxmlformats.org/officeDocument/2006/relationships/hyperlink" Target="pw:\\arcadis-uk-pw.bentley.com:Arcadis-UK-07\Documents\Projects\1MC06-C2\Chetwode%20Emb\IM\01%20-%20Docs\1MC06-CEK-IM-DAT-CS06_CL10-600169" TargetMode="External"/><Relationship Id="rId1000" Type="http://schemas.openxmlformats.org/officeDocument/2006/relationships/hyperlink" Target="mailto:Nicholas.White@arcadis.com" TargetMode="External"/><Relationship Id="rId4156" Type="http://schemas.openxmlformats.org/officeDocument/2006/relationships/hyperlink" Target="pw:\\arcadis-uk-pw.bentley.com:Arcadis-UK-07\Documents\Projects\1MC06-C2\Barton%20to%20Mixbury%20Ctg\CV\01%20-%20Docs\1MC06-ASC-CV-FRM-CS06_CL21-900005" TargetMode="External"/><Relationship Id="rId4570" Type="http://schemas.openxmlformats.org/officeDocument/2006/relationships/hyperlink" Target="pw://arcadis-uk-pw.bentley.com:Arcadis-UK-07/Documents/D%7b60e47aee-ee53-412c-8c83-57e2dd167700%7d" TargetMode="External"/><Relationship Id="rId5207" Type="http://schemas.openxmlformats.org/officeDocument/2006/relationships/hyperlink" Target="pw:\\arcadis-uk-pw.bentley.com:Arcadis-UK-07\Documents\Projects\1MC06-C2\Barton%20to%20Mixbury%20Ctg\IM\01%20-%20Docs\1MC06-CEK-IM-DAT-CS06_CL21-600108" TargetMode="External"/><Relationship Id="rId1817" Type="http://schemas.openxmlformats.org/officeDocument/2006/relationships/hyperlink" Target="mailto:MarcoAntonio.Tanseco@arcadis.com" TargetMode="External"/><Relationship Id="rId3172" Type="http://schemas.openxmlformats.org/officeDocument/2006/relationships/hyperlink" Target="mailto:sebastien.chillet@setec.com" TargetMode="External"/><Relationship Id="rId4223" Type="http://schemas.openxmlformats.org/officeDocument/2006/relationships/hyperlink" Target="pw:\\arcadis-uk-pw.bentley.com:Arcadis-UK-07\Documents\Projects\1MC06-C2\Grovehill%20Emb\IM\01%20-%20Docs\1MC06-CEK-IM-DAT-CS06_CL22-600175" TargetMode="External"/><Relationship Id="rId160" Type="http://schemas.openxmlformats.org/officeDocument/2006/relationships/hyperlink" Target="pw:\\arcadis-uk-pw.bentley.com:Arcadis-UK-07\Documents\Projects\1MC06-C2\Calvert%20Ctg\IM\01%20-%20Docs\1MC06-CEK-IM-DAT-CS06_CL09-600260" TargetMode="External"/><Relationship Id="rId3989" Type="http://schemas.openxmlformats.org/officeDocument/2006/relationships/hyperlink" Target="pw://arcadis-uk-pw.bentley.com:Arcadis-UK-07/Documents/D%7ba2f506fd-e56d-422f-86a6-7a2fa2fd9478%7d" TargetMode="External"/><Relationship Id="rId5064" Type="http://schemas.openxmlformats.org/officeDocument/2006/relationships/hyperlink" Target="pw:\\arcadis-uk-pw.bentley.com:Arcadis-UK-07\Documents\Projects\1MC06-C2\Waddesdon%20South%20Ctg\UT\01%20-%20Docs\1MC06-ASC-UT-FRM-CS04_CL20-000082-ACBOS" TargetMode="External"/><Relationship Id="rId977" Type="http://schemas.openxmlformats.org/officeDocument/2006/relationships/hyperlink" Target="pw:\\arcadis-uk-pw.bentley.com:Arcadis-UK-07\Documents\Projects\1MC07-C3\Boddington%20Ctg\IM\01%20-%20Docs\1MC07-CEK-IM-DAT-CS07_CL14-600171" TargetMode="External"/><Relationship Id="rId2658" Type="http://schemas.openxmlformats.org/officeDocument/2006/relationships/hyperlink" Target="pw:\\arcadis-uk-pw.bentley.com:Arcadis-UK-07\Documents\Projects\1MC06-C2\Barton%20Hartshorn%20Emb\DR\01%20-%20Docs\1MC06-ASC-DR-FRM-CS06_CL21-000088-ACBOS" TargetMode="External"/><Relationship Id="rId3709" Type="http://schemas.openxmlformats.org/officeDocument/2006/relationships/hyperlink" Target="pw:\\arcadis-uk-pw.bentley.com:Arcadis-UK-07\Documents\Projects\1MC07-C3\Brackley%20North%20Ctg\EV\01%20-%20Docs\1MC07-ASC-EV-FRM-CS07_CL12-900030" TargetMode="External"/><Relationship Id="rId4080" Type="http://schemas.openxmlformats.org/officeDocument/2006/relationships/hyperlink" Target="pw:\\arcadis-uk-pw.bentley.com:Arcadis-UK-07\Documents\Projects\1MC07-C3\Greatworth%20North%20Emb\CV\01%20-%20Docs\1MC07-ASC-CV-FRM-CS07_CL12-000109-ACBOS" TargetMode="External"/><Relationship Id="rId1674" Type="http://schemas.openxmlformats.org/officeDocument/2006/relationships/hyperlink" Target="pw:\\arcadis-uk-pw.bentley.com:Arcadis-UK-07\Documents\Projects\1MC06-C2\Calvert%20Ctg\UT\01%20-%20Docs\1MC06-ASC-UT-FRM-CS06_CL09-000071-ACBOS" TargetMode="External"/><Relationship Id="rId2725" Type="http://schemas.openxmlformats.org/officeDocument/2006/relationships/hyperlink" Target="mailto:philip.clarke@arcadis.com" TargetMode="External"/><Relationship Id="rId5131" Type="http://schemas.openxmlformats.org/officeDocument/2006/relationships/hyperlink" Target="mailto:shashank.bs@arcadis.com" TargetMode="External"/><Relationship Id="rId1327" Type="http://schemas.openxmlformats.org/officeDocument/2006/relationships/hyperlink" Target="mailto:youssef.miri@setec.com" TargetMode="External"/><Relationship Id="rId1741" Type="http://schemas.openxmlformats.org/officeDocument/2006/relationships/hyperlink" Target="pw:\\arcadis-uk-pw.bentley.com:Arcadis-UK-07\Documents\Projects\1MC06-C2\Thame%20Valley%20South%20Emb\CV\01%20-%20Docs\1MC06-ASC-CV-FRM-CS04_CL19-000032-ACBOS" TargetMode="External"/><Relationship Id="rId4897" Type="http://schemas.openxmlformats.org/officeDocument/2006/relationships/hyperlink" Target="pw:\\arcadis-uk-pw.bentley.com:Arcadis-UK-07\Documents\Projects\1MC06-C2\Grendon%20Underwood%20Emb\IM\01%20-%20Docs\1MC06-CEK-IM-DAT-CS05-600010" TargetMode="External"/><Relationship Id="rId33" Type="http://schemas.openxmlformats.org/officeDocument/2006/relationships/hyperlink" Target="mailto:keerthan.raic@arcadis.com" TargetMode="External"/><Relationship Id="rId3499" Type="http://schemas.openxmlformats.org/officeDocument/2006/relationships/hyperlink" Target="mailto:William.Whyte@arcadis.com" TargetMode="External"/><Relationship Id="rId3566" Type="http://schemas.openxmlformats.org/officeDocument/2006/relationships/hyperlink" Target="pw:\\arcadis-uk-pw.bentley.com:Arcadis-UK-07\Documents\Projects\1MC07-C3\Chipping%20Warden%20Green%20Tunnel\TN\01%20-%20Docs\1MC07-CEK-TN-FRM-CS07_CL13-000009" TargetMode="External"/><Relationship Id="rId4964" Type="http://schemas.openxmlformats.org/officeDocument/2006/relationships/hyperlink" Target="pw://arcadis-uk-pw.bentley.com:Arcadis-UK-07/Documents/Projects/1MC06-C2/Waddesdon&amp;space;South&amp;space;Ctg/UT/01&amp;space;-&amp;space;Docs/1MC06-ASC-UT-FRM-CS04_CL20-000038-ACBOS" TargetMode="External"/><Relationship Id="rId487" Type="http://schemas.openxmlformats.org/officeDocument/2006/relationships/hyperlink" Target="mailto:mohit.kamboj@arcadis.com" TargetMode="External"/><Relationship Id="rId2168" Type="http://schemas.openxmlformats.org/officeDocument/2006/relationships/hyperlink" Target="pw:\\arcadis-uk-pw.bentley.com:Arcadis-UK-07\Documents\Projects\1MC06-C2\Calvert%20Ctg\IM\01%20-%20Docs\1MC06-CEK-IM-DAT-CS06_CL09-600284" TargetMode="External"/><Relationship Id="rId3219" Type="http://schemas.openxmlformats.org/officeDocument/2006/relationships/hyperlink" Target="pw:\\arcadis-uk-pw.bentley.com:Arcadis-UK-07\Documents\Projects\1MC06-C2\Grendon%20Underwood%20Emb\CV\01%20-%20Docs\1MC06-ASC-CV-FRM-CS05-000054-ACBOS" TargetMode="External"/><Relationship Id="rId3980" Type="http://schemas.openxmlformats.org/officeDocument/2006/relationships/hyperlink" Target="pw:\\arcadis-uk-pw.bentley.com:Arcadis-UK-07\Documents\Projects\1MC06-C2\Godington%20East%20Emb\IM\01%20-%20Docs\1MC06-CEK-IM-DAT-CS06_CL10-600100" TargetMode="External"/><Relationship Id="rId4617" Type="http://schemas.openxmlformats.org/officeDocument/2006/relationships/hyperlink" Target="pw:\\arcadis-uk-pw.bentley.com:Arcadis-UK-07\Documents\Projects\1MC06-C2\Aylesbury%20North%20Ctg\UT\01%20-%20Docs\1MC06-ASC-UT-FRM-CS04_CL18-000041-ACBOS" TargetMode="External"/><Relationship Id="rId1184" Type="http://schemas.openxmlformats.org/officeDocument/2006/relationships/hyperlink" Target="mailto:veerabhadraswamy.sp@arcadis.com" TargetMode="External"/><Relationship Id="rId2582" Type="http://schemas.openxmlformats.org/officeDocument/2006/relationships/hyperlink" Target="pw:\\arcadis-uk-pw.bentley.com:Arcadis-UK-07\Documents\Projects\1MC07-C3\Boddington%20Ctg\IM\01%20-%20Docs\1MC07-CEK-IM-DAT-CS07_CL14-600024" TargetMode="External"/><Relationship Id="rId3633" Type="http://schemas.openxmlformats.org/officeDocument/2006/relationships/hyperlink" Target="pw:\\arcadis-uk-pw.bentley.com:Arcadis-UK-07\Documents\Projects\1MC07-C3\Chipping%20Warden%20Green%20Tunnel\IM\01%20-%20Docs\1MC07-CEK-IM-DAT-CS07_CL13-600009" TargetMode="External"/><Relationship Id="rId554" Type="http://schemas.openxmlformats.org/officeDocument/2006/relationships/hyperlink" Target="pw:\\arcadis-uk-pw.bentley.com:Arcadis-UK-07\Documents\Projects\1MC07-C3\Oxford%20Canal%20North%20Emb\EV\01%20-%20Docs\1MC07-ASC-EV-FRM-CS07_CL23-000004-ACBOS" TargetMode="External"/><Relationship Id="rId2235" Type="http://schemas.openxmlformats.org/officeDocument/2006/relationships/hyperlink" Target="pw:\\arcadis-uk-pw.bentley.com:Arcadis-UK-07\Documents\Projects\1MC06-C2\Westbury%20Emb\EV\01%20-%20Docs\1MC06-ASC-EV-FRM-CS06_CL22-900012" TargetMode="External"/><Relationship Id="rId3700" Type="http://schemas.openxmlformats.org/officeDocument/2006/relationships/hyperlink" Target="pw:\\arcadis-uk-pw.bentley.com:Arcadis-UK-07\Documents\Projects\1MC07-C3\Brackley%20South%20Ctg\EV\01%20-%20Docs\1MC07-ASC-EV-FRM-CS07_CL12-900059" TargetMode="External"/><Relationship Id="rId207" Type="http://schemas.openxmlformats.org/officeDocument/2006/relationships/hyperlink" Target="mailto:youssef.miri@setec.com" TargetMode="External"/><Relationship Id="rId621" Type="http://schemas.openxmlformats.org/officeDocument/2006/relationships/hyperlink" Target="mailto:bharathkumar.b@arcadis.com" TargetMode="External"/><Relationship Id="rId1251" Type="http://schemas.openxmlformats.org/officeDocument/2006/relationships/hyperlink" Target="pw://arcadis-uk-pw.bentley.com:Arcadis-UK-07/Documents/D%7b089d5896-7222-4060-a3af-e57814ff2ac4%7d" TargetMode="External"/><Relationship Id="rId2302" Type="http://schemas.openxmlformats.org/officeDocument/2006/relationships/hyperlink" Target="pw://arcadis-uk-pw.bentley.com:Arcadis-UK-07/Documents/D%7b9cfa5717-2ebe-4883-9167-7045664ee284%7d" TargetMode="External"/><Relationship Id="rId4474" Type="http://schemas.openxmlformats.org/officeDocument/2006/relationships/hyperlink" Target="pw:\\arcadis-uk-pw.bentley.com:Arcadis-UK-07\Documents\Projects\1MC07-C3\Chipping%20Warden%20Green%20Tunnel\IM\01%20-%20Docs\1MC07-CEK-IM-DAT-CS07_CL13-600036" TargetMode="External"/><Relationship Id="rId3076" Type="http://schemas.openxmlformats.org/officeDocument/2006/relationships/hyperlink" Target="pw:\\arcadis-uk-pw.bentley.com:Arcadis-UK-07\Documents\Projects\1MC06-C2\Wendover%20North%20Ctg\UT\01%20-%20Docs\1MC06-ASC-UT-FRM-CS03_CL17-000019-ACBOS" TargetMode="External"/><Relationship Id="rId3490" Type="http://schemas.openxmlformats.org/officeDocument/2006/relationships/hyperlink" Target="pw:\\arcadis-uk-pw.bentley.com:Arcadis-UK-07\Documents\Projects\1MC06-C2\Stoke%20Mandeville%20South%20Emb\IM\01%20-%20Docs\1MC06-CEK-IM-DAT-CS03_CL17-600052" TargetMode="External"/><Relationship Id="rId4127" Type="http://schemas.openxmlformats.org/officeDocument/2006/relationships/hyperlink" Target="pw:\\arcadis-uk-pw.bentley.com:Arcadis-UK-07\Documents\Projects\1MC06-C2\Grendon%20Underwood%20Emb\UT\01%20-%20Docs\1MC06-ASC-UT-FRM-CS05-000040-ACBOS" TargetMode="External"/><Relationship Id="rId4541" Type="http://schemas.openxmlformats.org/officeDocument/2006/relationships/hyperlink" Target="pw://arcadis-uk-pw.bentley.com:Arcadis-UK-07/Documents/D%7b297663b3-3305-4ae9-9802-c5edafc4dfc3%7d" TargetMode="External"/><Relationship Id="rId2092" Type="http://schemas.openxmlformats.org/officeDocument/2006/relationships/hyperlink" Target="mailto:eloise.mainstone@arcadis.com" TargetMode="External"/><Relationship Id="rId3143" Type="http://schemas.openxmlformats.org/officeDocument/2006/relationships/hyperlink" Target="pw:\\arcadis-uk-pw.bentley.com:Arcadis-UK-07\Documents\Projects\1MC07-C3\Greatworth%20North%20Ctg\GT\01%20-%20Docs\1MC07-ASC-GT-FRM-CS07_CL12-000030-ACBOS" TargetMode="External"/><Relationship Id="rId131" Type="http://schemas.openxmlformats.org/officeDocument/2006/relationships/hyperlink" Target="pw:\\arcadis-uk-pw.bentley.com:Arcadis-UK-07\Documents\Projects\1MC06-C2\Twyford%20Emb\IM\01%20-%20Docs\1MC06-CEK-IM-DAT-CS06_CL10-600041" TargetMode="External"/><Relationship Id="rId3210" Type="http://schemas.openxmlformats.org/officeDocument/2006/relationships/hyperlink" Target="pw:\\arcadis-uk-pw.bentley.com:Arcadis-UK-07\Documents\Projects\1MC06-C2\Calvert%20Ctg\IM\01%20-%20Docs\1MC06-CEK-IM-DAT-CS06_CL09-600337" TargetMode="External"/><Relationship Id="rId2976" Type="http://schemas.openxmlformats.org/officeDocument/2006/relationships/hyperlink" Target="pw://arcadis-uk-pw.bentley.com:Arcadis-UK-07/Documents/Projects/1MC06-C2/Quainton&amp;space;South&amp;space;Emb/IM/01&amp;space;-&amp;space;Docs/1MC06-CEK-IM-DAT-CS04_CL20-600109" TargetMode="External"/><Relationship Id="rId948" Type="http://schemas.openxmlformats.org/officeDocument/2006/relationships/hyperlink" Target="pw:\\arcadis-uk-pw.bentley.com:Arcadis-UK-07\Documents\Projects\1MC06-C2\Wendover%20North%20Ctg\IM\01%20-%20Docs\1MC06-CEK-IM-DAT-CS03_CL17-600042" TargetMode="External"/><Relationship Id="rId1578" Type="http://schemas.openxmlformats.org/officeDocument/2006/relationships/hyperlink" Target="pw://arcadis-uk-pw.bentley.com:Arcadis-UK-07/Documents/D%7b07205cbb-65b5-4944-893e-5bb86e6b12cb%7d" TargetMode="External"/><Relationship Id="rId1992" Type="http://schemas.openxmlformats.org/officeDocument/2006/relationships/hyperlink" Target="pw:\\arcadis-uk-pw.bentley.com:Arcadis-UK-07\Documents\Projects\1MC07-C3\Ladbroke%20Grove%20Ctg\CV\01%20-%20Docs\1MC07-ASC-CV-FRM-CS07_CL23-000059-ACBOS" TargetMode="External"/><Relationship Id="rId2629" Type="http://schemas.openxmlformats.org/officeDocument/2006/relationships/hyperlink" Target="pw:\\arcadis-uk-pw.bentley.com:Arcadis-UK-07\Documents\Projects\1MC06-C2\Quainton%20South%20Emb\IM\01%20-%20Docs\1MC06-CEK-IM-DAT-CS05-600093" TargetMode="External"/><Relationship Id="rId5035" Type="http://schemas.openxmlformats.org/officeDocument/2006/relationships/hyperlink" Target="pw:\\arcadis-uk-pw.bentley.com:Arcadis-UK-07\Documents\Projects\1MC06-C2\Doddershall%20Emb\DR\01%20-%20Docs\1MC06-ASC-DR-FRM-CS05-000013-ACBOS" TargetMode="External"/><Relationship Id="rId1645" Type="http://schemas.openxmlformats.org/officeDocument/2006/relationships/hyperlink" Target="pw:\\arcadis-uk-pw.bentley.com:Arcadis-UK-07\Documents\Projects\1MC06-C2\Twyford%20Ctg\IM\01%20-%20Docs\1MC06-CEK-IM-DAT-CS06_CL10-600144" TargetMode="External"/><Relationship Id="rId4051" Type="http://schemas.openxmlformats.org/officeDocument/2006/relationships/hyperlink" Target="pw://arcadis-uk-pw.bentley.com:Arcadis-UK-07/Documents/Projects/1MC07-C3/Greatworth&amp;space;Green&amp;space;Tunnel/IM/01&amp;space;-&amp;space;Docs/1MC07-CEK-IM-DAT-CS07_CL25-600005" TargetMode="External"/><Relationship Id="rId5102" Type="http://schemas.openxmlformats.org/officeDocument/2006/relationships/hyperlink" Target="mailto:ebrahim.jeewa@arcadis.com" TargetMode="External"/><Relationship Id="rId1712" Type="http://schemas.openxmlformats.org/officeDocument/2006/relationships/hyperlink" Target="pw://arcadis-uk-pw.bentley.com:Arcadis-UK-07/Documents/D%7b347c074b-4a7a-4ccb-857c-48f88d36d030%7d" TargetMode="External"/><Relationship Id="rId4868" Type="http://schemas.openxmlformats.org/officeDocument/2006/relationships/hyperlink" Target="pw://arcadis-uk-pw.bentley.com:Arcadis-UK-07/Documents/Projects/1MC07-C3/Ladbroke&amp;space;Ctg/IM/01&amp;space;-&amp;space;Docs/1MC07-CEK-IM-DAT-CS07_CL24-600047" TargetMode="External"/><Relationship Id="rId3884" Type="http://schemas.openxmlformats.org/officeDocument/2006/relationships/hyperlink" Target="mailto:mtce@cowi.com" TargetMode="External"/><Relationship Id="rId4935" Type="http://schemas.openxmlformats.org/officeDocument/2006/relationships/hyperlink" Target="pw:\\arcadis-uk-pw.bentley.com:Arcadis-UK-07\Documents\Projects\1MC06-C2\Waddesdon%20Emb\IM\01%20-%20Docs\1MC06-CEK-IM-DAT-CS04_CL20-600253" TargetMode="External"/><Relationship Id="rId2486" Type="http://schemas.openxmlformats.org/officeDocument/2006/relationships/hyperlink" Target="mailto:SADV@cowi.com" TargetMode="External"/><Relationship Id="rId3537" Type="http://schemas.openxmlformats.org/officeDocument/2006/relationships/hyperlink" Target="pw:\\arcadis-uk-pw.bentley.com:Arcadis-UK-07\Documents\Projects\1MC06-C2\Calvert%20Ctg\IM\01%20-%20Docs\1MC06-CEK-IM-DAT-CS06_CL09-600342" TargetMode="External"/><Relationship Id="rId3951" Type="http://schemas.openxmlformats.org/officeDocument/2006/relationships/hyperlink" Target="pw:\\arcadis-uk-pw.bentley.com:Arcadis-UK-07\Documents\Projects\1MC06-C2\Cowley%20Emb%20Group\CV\01%20-%20Docs\1MC06-ASC-CV-FRM-CS06_CL10-000018-ACBOS" TargetMode="External"/><Relationship Id="rId458" Type="http://schemas.openxmlformats.org/officeDocument/2006/relationships/hyperlink" Target="pw://arcadis-uk-pw.bentley.com:Arcadis-UK-07/Documents/D%7b21007927-33ac-41f0-8af6-589398e695c0%7d" TargetMode="External"/><Relationship Id="rId872" Type="http://schemas.openxmlformats.org/officeDocument/2006/relationships/hyperlink" Target="mailto:adan@cowi.com" TargetMode="External"/><Relationship Id="rId1088" Type="http://schemas.openxmlformats.org/officeDocument/2006/relationships/hyperlink" Target="pw://arcadis-uk-pw.bentley.com:Arcadis-UK-07/Documents/D%7b779647cf-8e88-484d-9874-2d12174a60a2%7d" TargetMode="External"/><Relationship Id="rId2139" Type="http://schemas.openxmlformats.org/officeDocument/2006/relationships/hyperlink" Target="pw:\\arcadis-uk-pw.bentley.com:Arcadis-UK-07\Documents\Projects\1MC06-C2\Calvert%20Infrastructure%20MDG\IM\01%20-%20Docs\1MC06-CEK-IM-DAT-CS06_CL09-600300" TargetMode="External"/><Relationship Id="rId2553" Type="http://schemas.openxmlformats.org/officeDocument/2006/relationships/hyperlink" Target="pw:\\arcadis-uk-pw.bentley.com:Arcadis-UK-07\Documents\Projects\1MC07-C3\Lower%20Boddington%20Emb\IM\01%20-%20Docs\1MC07-CEK-IM-DAT-CS07_CL14-600044" TargetMode="External"/><Relationship Id="rId3604" Type="http://schemas.openxmlformats.org/officeDocument/2006/relationships/hyperlink" Target="pw:\\arcadis-uk-pw.bentley.com:Arcadis-UK-07\Documents\Projects\1MC06-C2\Oxford%20Road%20Emb\IM\01%20-%20Docs\1MC06-CEK-IM-DAT-CS04_CL19-600103" TargetMode="External"/><Relationship Id="rId525" Type="http://schemas.openxmlformats.org/officeDocument/2006/relationships/hyperlink" Target="mailto:vruddhika.naik@arcadis.com" TargetMode="External"/><Relationship Id="rId1155" Type="http://schemas.openxmlformats.org/officeDocument/2006/relationships/hyperlink" Target="pw:\\arcadis-uk-pw.bentley.com:Arcadis-UK-07\Documents\Projects\1MC06-C2\Stoke%20Mandeville%20South%20Emb\IM\01%20-%20Docs\1MC06-CEK-IM-DAT-CS03_CL17-600009" TargetMode="External"/><Relationship Id="rId2206" Type="http://schemas.openxmlformats.org/officeDocument/2006/relationships/hyperlink" Target="pw:\\arcadis-uk-pw.bentley.com:Arcadis-UK-07\Documents\Projects\1MC06-C2\Mixbury%20Ctg\EV\01%20-%20Docs\1MC06-ASC-EV-FRM-CS06_CL22-900001" TargetMode="External"/><Relationship Id="rId2620" Type="http://schemas.openxmlformats.org/officeDocument/2006/relationships/hyperlink" Target="mailto:pavana.um@arcadis.com" TargetMode="External"/><Relationship Id="rId1222" Type="http://schemas.openxmlformats.org/officeDocument/2006/relationships/hyperlink" Target="pw:\\arcadis-uk-pw.bentley.com:Arcadis-UK-07\Documents\Projects\1MC07-C3\Greatworth%20North%20Ctg\UT\01%20-%20Docs\1MC07-ASC-UT-FRM-CS07_CL12-000027-ACBOS" TargetMode="External"/><Relationship Id="rId4378" Type="http://schemas.openxmlformats.org/officeDocument/2006/relationships/hyperlink" Target="pw://arcadis-uk-pw.bentley.com:Arcadis-UK-07/Documents/D%7b059debcf-0c1a-4c7e-b795-89a9c534c91e%7d" TargetMode="External"/><Relationship Id="rId3394" Type="http://schemas.openxmlformats.org/officeDocument/2006/relationships/hyperlink" Target="pw:\\arcadis-uk-pw.bentley.com:Arcadis-UK-07\Documents\Projects\1MC07-C3\Brackley%20North%20Ctg\BR\01%20-%20Docs\1MC07-ASC-BR-FRM-CS07_CL12-900001" TargetMode="External"/><Relationship Id="rId4792" Type="http://schemas.openxmlformats.org/officeDocument/2006/relationships/hyperlink" Target="pw://arcadis-uk-pw.bentley.com:Arcadis-UK-07/Documents/Projects/1MC06-C2/South&amp;space;Heath&amp;space;Ctg/HW/01&amp;space;-&amp;space;Docs/1MC06-ASC-HW-FRM-CS03_CL05-900028-ACBOS" TargetMode="External"/><Relationship Id="rId3047" Type="http://schemas.openxmlformats.org/officeDocument/2006/relationships/hyperlink" Target="mailto:zakaria.khabouze@setec.com" TargetMode="External"/><Relationship Id="rId4445" Type="http://schemas.openxmlformats.org/officeDocument/2006/relationships/hyperlink" Target="mailto:gabin.duport@arcadis.com" TargetMode="External"/><Relationship Id="rId3461" Type="http://schemas.openxmlformats.org/officeDocument/2006/relationships/hyperlink" Target="pw:\\arcadis-uk-pw.bentley.com:Arcadis-UK-07\Documents\Projects\1MC06-C2\Stoke%20Mandeville%20South%20Emb\IM\01%20-%20Docs\1MC06-CEK-IM-DAT-CS03_CL17-600039" TargetMode="External"/><Relationship Id="rId4512" Type="http://schemas.openxmlformats.org/officeDocument/2006/relationships/hyperlink" Target="mailto:louis.knight@setec.com" TargetMode="External"/><Relationship Id="rId382" Type="http://schemas.openxmlformats.org/officeDocument/2006/relationships/hyperlink" Target="mailto:chris.gilmour@fairhurst.co.uk" TargetMode="External"/><Relationship Id="rId2063" Type="http://schemas.openxmlformats.org/officeDocument/2006/relationships/hyperlink" Target="pw://arcadis-uk-pw.bentley.com:Arcadis-UK-07/Documents/D%7b2f031d51-3c0a-4db3-9487-75c323d875e0%7d" TargetMode="External"/><Relationship Id="rId3114" Type="http://schemas.openxmlformats.org/officeDocument/2006/relationships/hyperlink" Target="pw:\\arcadis-uk-pw.bentley.com:Arcadis-UK-07\Documents\Projects\1MC07-C3\Highfurlong%20Brook%20Vdt\EV\01%20-%20Docs\1MC07-ASC-EV-REP-CS07_CL14-000021" TargetMode="External"/><Relationship Id="rId2130" Type="http://schemas.openxmlformats.org/officeDocument/2006/relationships/hyperlink" Target="pw:\\arcadis-uk-pw.bentley.com:Arcadis-UK-07\Documents\Projects\1MC06-C2\Calvert%20Ctg\EV\01%20-%20Docs\1MC06-ASC-EV-FRM-CS06_CL09-900022" TargetMode="External"/><Relationship Id="rId5286" Type="http://schemas.openxmlformats.org/officeDocument/2006/relationships/hyperlink" Target="mailto:gopika.b@arcadis.com" TargetMode="External"/><Relationship Id="rId102" Type="http://schemas.openxmlformats.org/officeDocument/2006/relationships/hyperlink" Target="pw://arcadis-uk-pw.bentley.com:Arcadis-UK-07/Documents/D%7b23e011a9-0379-40c9-9689-bece0b8377df%7d" TargetMode="External"/><Relationship Id="rId5353" Type="http://schemas.openxmlformats.org/officeDocument/2006/relationships/hyperlink" Target="pw:\\arcadis-uk-pw.bentley.com:Arcadis-UK-07\Documents\Projects\1MC06-C2\Grendon%20Underwood%20Emb\IM\01%20-%20Docs\1MC06-CEK-IM-DAT-CS05-600148" TargetMode="External"/><Relationship Id="rId1896" Type="http://schemas.openxmlformats.org/officeDocument/2006/relationships/hyperlink" Target="pw:\\arcadis-uk-pw.bentley.com:Arcadis-UK-07\Documents\Projects\1MC06-C2\South%20Heath%20Ctg\IM\01%20-%20Docs\1MC06-CEK-IM-DAT-CS03_CL05-600019" TargetMode="External"/><Relationship Id="rId2947" Type="http://schemas.openxmlformats.org/officeDocument/2006/relationships/hyperlink" Target="pw://arcadis-uk-pw.bentley.com:Arcadis-UK-07/Documents/D%7b45e9ce5c-5151-423e-a91d-a497a80afe00%7d" TargetMode="External"/><Relationship Id="rId5006" Type="http://schemas.openxmlformats.org/officeDocument/2006/relationships/hyperlink" Target="pw:\\arcadis-uk-pw.bentley.com:Arcadis-UK-07\Documents\Projects\1MC06-C2\Doddershall%20Emb\DR\01%20-%20Docs\1MC06-ASC-DR-FRM-CS05-000021-ACBOS" TargetMode="External"/><Relationship Id="rId919" Type="http://schemas.openxmlformats.org/officeDocument/2006/relationships/hyperlink" Target="pw://arcadis-uk-pw.bentley.com:Arcadis-UK-07/Documents/D%7bdfadc313-183c-4ea0-9bb1-4e1f47231b87%7d" TargetMode="External"/><Relationship Id="rId1549" Type="http://schemas.openxmlformats.org/officeDocument/2006/relationships/hyperlink" Target="pw://arcadis-uk-pw.bentley.com:Arcadis-UK-07/Documents/D%7b41e8fb81-8212-43ec-9836-3ba58390f7d2%7d" TargetMode="External"/><Relationship Id="rId1963" Type="http://schemas.openxmlformats.org/officeDocument/2006/relationships/hyperlink" Target="mailto:Conor.Egan@wsp.com" TargetMode="External"/><Relationship Id="rId4022" Type="http://schemas.openxmlformats.org/officeDocument/2006/relationships/hyperlink" Target="pw:\\arcadis-uk-pw.bentley.com:Arcadis-UK-07\Documents\Projects\1MC06-C2\Chetwode%20Emb\EV\01%20-%20Docs\1MC06-ASC-EV-FRM-CS06_CL10-900042" TargetMode="External"/><Relationship Id="rId1616" Type="http://schemas.openxmlformats.org/officeDocument/2006/relationships/hyperlink" Target="pw:\\arcadis-uk-pw.bentley.com:Arcadis-UK-07\Documents\Projects\1MC06-C2\Twyford%20Ctg\EV\01%20-%20Docs\1MC06-ASC-EV-FRM-CS06_CL10-900002" TargetMode="External"/><Relationship Id="rId3788" Type="http://schemas.openxmlformats.org/officeDocument/2006/relationships/hyperlink" Target="pw://arcadis-uk-pw.bentley.com:Arcadis-UK-07/Documents/Projects/1MC07-C3/Boddington&amp;space;Ctg/IM/01&amp;space;-&amp;space;Docs/1MC07-CEK-IM-DAT-CS07_CL14-600017" TargetMode="External"/><Relationship Id="rId4839" Type="http://schemas.openxmlformats.org/officeDocument/2006/relationships/hyperlink" Target="pw://arcadis-uk-pw.bentley.com:Arcadis-UK-07/Documents/D%7b4bd9aad5-d353-4224-8415-4e01b32e532a%7d" TargetMode="External"/><Relationship Id="rId3855" Type="http://schemas.openxmlformats.org/officeDocument/2006/relationships/hyperlink" Target="pw:\\arcadis-uk-pw.bentley.com:Arcadis-UK-07\Documents\Projects\1MC06-C2\Calvert%20Ctg\IM\01%20-%20Docs\1MC06-CEK-IM-DAT-CS06_CL09-600335" TargetMode="External"/><Relationship Id="rId776" Type="http://schemas.openxmlformats.org/officeDocument/2006/relationships/hyperlink" Target="mailto:ABHS@cowi.com" TargetMode="External"/><Relationship Id="rId2457" Type="http://schemas.openxmlformats.org/officeDocument/2006/relationships/hyperlink" Target="pw://arcadis-uk-pw.bentley.com:Arcadis-UK-07/Documents/D%7b67cfd27b-860e-4548-8689-01dd7685ba8d%7d" TargetMode="External"/><Relationship Id="rId3508" Type="http://schemas.openxmlformats.org/officeDocument/2006/relationships/hyperlink" Target="pw://arcadis-uk-pw.bentley.com:Arcadis-UK-07/Documents/D%7b80d9768e-380e-41c6-a640-5749ffd6aa34%7d" TargetMode="External"/><Relationship Id="rId4906" Type="http://schemas.openxmlformats.org/officeDocument/2006/relationships/hyperlink" Target="mailto:MarcoAntonio.Tanseco@arcadis.com" TargetMode="External"/><Relationship Id="rId429" Type="http://schemas.openxmlformats.org/officeDocument/2006/relationships/hyperlink" Target="pw:\\arcadis-uk-pw.bentley.com:Arcadis-UK-07\Documents\Projects\1MC07-C3\Brackley%20North%20Ctg\IM\01%20-%20Docs\1MC07-CEK-IM-DAT-CS07_CL12-600121" TargetMode="External"/><Relationship Id="rId1059" Type="http://schemas.openxmlformats.org/officeDocument/2006/relationships/hyperlink" Target="pw://arcadis-uk-pw.bentley.com:Arcadis-UK-07/Documents/D%7b5ca2d295-d8c5-444a-b2d0-11613ee66198%7d" TargetMode="External"/><Relationship Id="rId1473" Type="http://schemas.openxmlformats.org/officeDocument/2006/relationships/hyperlink" Target="pw://arcadis-uk-pw.bentley.com:Arcadis-UK-07/Documents/D%7b80962d5d-0837-420f-a26a-016ddda8c542%7d" TargetMode="External"/><Relationship Id="rId2871" Type="http://schemas.openxmlformats.org/officeDocument/2006/relationships/hyperlink" Target="pw://arcadis-uk-pw.bentley.com:Arcadis-UK-07/Documents/D%7b87cbf373-7cde-4468-a03b-a7cb82a30ff0%7d" TargetMode="External"/><Relationship Id="rId3922" Type="http://schemas.openxmlformats.org/officeDocument/2006/relationships/hyperlink" Target="pw:\\arcadis-uk-pw.bentley.com:Arcadis-UK-07\Documents\Projects\1MC06-C2\Aylesbury%20South%20Ctg\IM\01%20-%20Docs\1MC06-CEK-IM-DAT-CS04_CL18-600159" TargetMode="External"/><Relationship Id="rId843" Type="http://schemas.openxmlformats.org/officeDocument/2006/relationships/hyperlink" Target="pw:\\arcadis-uk-pw.bentley.com:Arcadis-UK-07\Documents\Projects\1MC06-C2\Aylesbury%20South%20Ctg\CV\01%20-%20Docs\1MC06-ASC-CV-FRM-CS04_CL18-000023-ACBOS" TargetMode="External"/><Relationship Id="rId1126" Type="http://schemas.openxmlformats.org/officeDocument/2006/relationships/hyperlink" Target="pw:\\arcadis-uk-pw.bentley.com:Arcadis-UK-07\Documents\Projects\1MC07-C3\Greatworth%20Green%20Tunnel\HW\01%20-%20Docs\1MC07-ASC-HW-FRM-CS07_CL25-000020-ACBOS" TargetMode="External"/><Relationship Id="rId2524" Type="http://schemas.openxmlformats.org/officeDocument/2006/relationships/hyperlink" Target="pw:\\arcadis-uk-pw.bentley.com:Arcadis-UK-07\Documents\Projects\1MC07-C3\Greatworth%20Green%20Tunnel\HW\01%20-%20Docs\1MC07-ASC-HW-FRM-CS07_CL25-000022-ACBOS" TargetMode="External"/><Relationship Id="rId910" Type="http://schemas.openxmlformats.org/officeDocument/2006/relationships/hyperlink" Target="mailto:mtce@cowi.com" TargetMode="External"/><Relationship Id="rId1540" Type="http://schemas.openxmlformats.org/officeDocument/2006/relationships/hyperlink" Target="pw://arcadis-uk-pw.bentley.com:Arcadis-UK-07/Documents/D%7b9bd5285b-116d-4f65-ba50-aa29b9b166b8%7d" TargetMode="External"/><Relationship Id="rId4696" Type="http://schemas.openxmlformats.org/officeDocument/2006/relationships/hyperlink" Target="mailto:JRMY@COWI.COM" TargetMode="External"/><Relationship Id="rId3298" Type="http://schemas.openxmlformats.org/officeDocument/2006/relationships/hyperlink" Target="mailto:alex.fowler@arcadis.com" TargetMode="External"/><Relationship Id="rId4349" Type="http://schemas.openxmlformats.org/officeDocument/2006/relationships/hyperlink" Target="pw://arcadis-uk-pw.bentley.com:Arcadis-UK-07/Documents/D%7b26282787-e41a-4aaa-89e5-299396a5fa55%7d" TargetMode="External"/><Relationship Id="rId4763" Type="http://schemas.openxmlformats.org/officeDocument/2006/relationships/hyperlink" Target="pw://arcadis-uk-pw.bentley.com:Arcadis-UK-07/Documents/D%7b802a5ef6-c02f-44d8-a103-a7c1421b7351%7d" TargetMode="External"/><Relationship Id="rId3365" Type="http://schemas.openxmlformats.org/officeDocument/2006/relationships/hyperlink" Target="mailto:andreea.tilici@arcadis.com" TargetMode="External"/><Relationship Id="rId4416" Type="http://schemas.openxmlformats.org/officeDocument/2006/relationships/hyperlink" Target="pw://arcadis-uk-pw.bentley.com:Arcadis-UK-07/Documents/D%7bfac9eeb1-4f15-4902-83f3-39dfb34c0f75%7d" TargetMode="External"/><Relationship Id="rId4830" Type="http://schemas.openxmlformats.org/officeDocument/2006/relationships/hyperlink" Target="pw:\\arcadis-uk-pw.bentley.com:Arcadis-UK-07\Documents\Projects\1MC06-C2\Turweston%20Ctg\CV\01%20-%20Docs\1MC06-ASC-CV-FRM-CS06_CL22-000072-ACBOS" TargetMode="External"/><Relationship Id="rId286" Type="http://schemas.openxmlformats.org/officeDocument/2006/relationships/hyperlink" Target="mailto:Mohammad.Atieh@arcadis.com" TargetMode="External"/><Relationship Id="rId2381" Type="http://schemas.openxmlformats.org/officeDocument/2006/relationships/hyperlink" Target="pw:\\arcadis-uk-pw.bentley.com:Arcadis-UK-07\Documents\Projects\1MC06-C2\Calvert%20Infrastructure%20MDG\IM\01%20-%20Docs\1MC06-CEK-IM-DAT-CS06_CL09-600300" TargetMode="External"/><Relationship Id="rId3018" Type="http://schemas.openxmlformats.org/officeDocument/2006/relationships/hyperlink" Target="pw://arcadis-uk-pw.bentley.com:Arcadis-UK-07/Documents/D%7bfce647df-9227-46ee-b78d-252023745282%7d" TargetMode="External"/><Relationship Id="rId3432" Type="http://schemas.openxmlformats.org/officeDocument/2006/relationships/hyperlink" Target="mailto:Joel.Martin@arcadis.com" TargetMode="External"/><Relationship Id="rId353" Type="http://schemas.openxmlformats.org/officeDocument/2006/relationships/hyperlink" Target="pw:\\arcadis-uk-pw.bentley.com:Arcadis-UK-07\Documents\Projects\1MC06-C2\Calvert%20Ctg\HW\01%20-%20Docs\1MC06-ASC-HW-FRM-CS06_CL09-000038-ACBOS" TargetMode="External"/><Relationship Id="rId2034" Type="http://schemas.openxmlformats.org/officeDocument/2006/relationships/hyperlink" Target="pw://arcadis-uk-pw.bentley.com:Arcadis-UK-07/Documents/D%7bd129aadc-a25d-47f4-9f91-a32cadd8ac6b%7d" TargetMode="External"/><Relationship Id="rId420" Type="http://schemas.openxmlformats.org/officeDocument/2006/relationships/hyperlink" Target="pw://arcadis-uk-pw.bentley.com:Arcadis-UK-07/Documents/Projects/1MC07-C3/Greatworth&amp;space;Green&amp;space;Tunnel/IM/01&amp;space;-&amp;space;Docs/1MC07-CEK-IM-DAT-CS07_CL25-600003" TargetMode="External"/><Relationship Id="rId1050" Type="http://schemas.openxmlformats.org/officeDocument/2006/relationships/hyperlink" Target="mailto:vruddhika.naik@arcadis.com" TargetMode="External"/><Relationship Id="rId2101" Type="http://schemas.openxmlformats.org/officeDocument/2006/relationships/hyperlink" Target="pw:\\arcadis-uk-pw.bentley.com:Arcadis-UK-07\Documents\Projects\1MC06-C2\Calvert%20Infrastructure%20MDG\EV\01%20-%20Docs\1MC06-ASC-EV-FRM-CS06_CL09-900030" TargetMode="External"/><Relationship Id="rId5257" Type="http://schemas.openxmlformats.org/officeDocument/2006/relationships/hyperlink" Target="mailto:alexandra.bonici@setec.com" TargetMode="External"/><Relationship Id="rId1867" Type="http://schemas.openxmlformats.org/officeDocument/2006/relationships/hyperlink" Target="pw://arcadis-uk-pw.bentley.com:Arcadis-UK-07/Documents/D%7b37580c11-bbf8-4311-97e3-e33ed052fc97%7d" TargetMode="External"/><Relationship Id="rId2918" Type="http://schemas.openxmlformats.org/officeDocument/2006/relationships/hyperlink" Target="pw:\\arcadis-uk-pw.bentley.com:Arcadis-UK-07\Documents\Projects\1MC07-C3\Turweston%20Emb\EV\01%20-%20Docs\1MC07-ASC-EV-FRM-CS07_CL12-900020" TargetMode="External"/><Relationship Id="rId4273" Type="http://schemas.openxmlformats.org/officeDocument/2006/relationships/hyperlink" Target="pw:\\arcadis-uk-pw.bentley.com:Arcadis-UK-07\Documents\Projects\1MC07-C3\Chipping%20Warden%20Green%20Tunnel\CV\01%20-%20Docs\1MC07-ASC-CV-FRM-CS07_CL13-000144-ACBOS" TargetMode="External"/><Relationship Id="rId5324" Type="http://schemas.openxmlformats.org/officeDocument/2006/relationships/hyperlink" Target="pw:\\arcadis-uk-pw.bentley.com:Arcadis-UK-07\Documents\Projects\1MC06-C2\Barton%20Hartshorn%20Emb\CV\01%20-%20Docs\1MC06-ASC-CV-FRM-CS06_CL21-000005-ACBOS" TargetMode="External"/><Relationship Id="rId1934" Type="http://schemas.openxmlformats.org/officeDocument/2006/relationships/hyperlink" Target="mailto:gopika.b@arcadis.com" TargetMode="External"/><Relationship Id="rId4340" Type="http://schemas.openxmlformats.org/officeDocument/2006/relationships/hyperlink" Target="mailto:max.rutherford@arcadis.com" TargetMode="External"/><Relationship Id="rId3759" Type="http://schemas.openxmlformats.org/officeDocument/2006/relationships/hyperlink" Target="pw:\\arcadis-uk-pw.bentley.com:Arcadis-UK-07\Documents\Projects\1MC07-C3\Greatworth%20North%20Ctg\IM\01%20-%20Docs\1MC07-CEK-IM-DAT-CS07_CL12-600001" TargetMode="External"/><Relationship Id="rId5181" Type="http://schemas.openxmlformats.org/officeDocument/2006/relationships/hyperlink" Target="pw:\\arcadis-uk-pw.bentley.com:Arcadis-UK-07\Documents\Projects\1MC06-C2\Woodlands%20Ctg\CV\01%20-%20Docs\1MC06-ASC-CV-FRM-CS05-000129-ACBOS" TargetMode="External"/><Relationship Id="rId2775" Type="http://schemas.openxmlformats.org/officeDocument/2006/relationships/hyperlink" Target="pw:\\arcadis-uk-pw.bentley.com:Arcadis-UK-07\Documents\Projects\1MC07-C3\Highfurlong%20Brook%20Emb\IM\01%20-%20Docs\1MC07-CEK-IM-DAT-CS07_CL14-600194" TargetMode="External"/><Relationship Id="rId3826" Type="http://schemas.openxmlformats.org/officeDocument/2006/relationships/hyperlink" Target="pw:\\arcadis-uk-pw.bentley.com:Arcadis-UK-07\Documents\Projects\1MC06-C2\Barton%20to%20Mixbury%20Ctg\BR\01%20-%20Docs\1MC06-ASC-BR-FRM-CS06_CL21-900011" TargetMode="External"/><Relationship Id="rId747" Type="http://schemas.openxmlformats.org/officeDocument/2006/relationships/hyperlink" Target="pw:\\arcadis-uk-pw.bentley.com:Arcadis-UK-07\Documents\Projects\1MC06-C2\Aylesbury%20South%20Ctg\DR\01%20-%20Docs\1MC06-ASC-DR-FRM-CS04_CL18-000081-ACBOS" TargetMode="External"/><Relationship Id="rId1377" Type="http://schemas.openxmlformats.org/officeDocument/2006/relationships/hyperlink" Target="pw:\\arcadis-uk-pw.bentley.com:Arcadis-UK-07\Documents\Projects\1MC07-C3\Greatworth%20South%20Ctg\IM\01%20-%20Docs\1MC07-CEK-IM-DAT-CS07_CL12-600136" TargetMode="External"/><Relationship Id="rId1791" Type="http://schemas.openxmlformats.org/officeDocument/2006/relationships/hyperlink" Target="pw:\\arcadis-uk-pw.bentley.com:Arcadis-UK-07\Documents\Projects\1MC06-C2\Twyford%20Ctg\IM\01%20-%20Docs\1MC06-CEK-IM-DAT-CS06_CL10-600225" TargetMode="External"/><Relationship Id="rId2428" Type="http://schemas.openxmlformats.org/officeDocument/2006/relationships/hyperlink" Target="pw:\\arcadis-uk-pw.bentley.com:Arcadis-UK-07\Documents\Projects\1MC06-C2\Small%20Dean%20Vdt\IM\01%20-%20Docs\1MC06-CEK-IM-DAT-CS03_CL06-600060" TargetMode="External"/><Relationship Id="rId2842" Type="http://schemas.openxmlformats.org/officeDocument/2006/relationships/hyperlink" Target="mailto:youssef.miri@setec.com" TargetMode="External"/><Relationship Id="rId83" Type="http://schemas.openxmlformats.org/officeDocument/2006/relationships/hyperlink" Target="mailto:MarcoAntonio.Tanseco@arcadis.com" TargetMode="External"/><Relationship Id="rId814" Type="http://schemas.openxmlformats.org/officeDocument/2006/relationships/hyperlink" Target="pw:\\arcadis-uk-pw.bentley.com:Arcadis-UK-07\Documents\Projects\1MC06-C2\Twyford%20Ctg\HW\01%20-%20Docs\1MC06-ASC-HW-FRM-CS06_CL10-000013-ACBOS" TargetMode="External"/><Relationship Id="rId1444" Type="http://schemas.openxmlformats.org/officeDocument/2006/relationships/hyperlink" Target="pw:\\arcadis-uk-pw.bentley.com:Arcadis-UK-07\Documents\Projects\1MC07-C3\Greatworth%20Green%20Tunnel\DR\01%20-%20Docs\1MC07-ASC-DR-FRM-CS07_CL25-000008-ACBOS" TargetMode="External"/><Relationship Id="rId1511" Type="http://schemas.openxmlformats.org/officeDocument/2006/relationships/hyperlink" Target="pw:\\arcadis-uk-pw.bentley.com:Arcadis-UK-07\Documents\Projects\1MC06-C2\Cowley%20Emb%20Group\BR\01%20-%20Docs\1MC06-ASC-BR-FRM-CS06_CL10-900010" TargetMode="External"/><Relationship Id="rId4667" Type="http://schemas.openxmlformats.org/officeDocument/2006/relationships/hyperlink" Target="pw://arcadis-uk-pw.bentley.com:Arcadis-UK-07/Documents/D%7ba57d3066-17de-4feb-8562-cfd823c69680%7d" TargetMode="External"/><Relationship Id="rId3269" Type="http://schemas.openxmlformats.org/officeDocument/2006/relationships/hyperlink" Target="mailto:srinatha.ka@arcadis.com" TargetMode="External"/><Relationship Id="rId3683" Type="http://schemas.openxmlformats.org/officeDocument/2006/relationships/hyperlink" Target="mailto:thomas.goimard@setec.com" TargetMode="External"/><Relationship Id="rId2285" Type="http://schemas.openxmlformats.org/officeDocument/2006/relationships/hyperlink" Target="pw://arcadis-uk-pw.bentley.com:Arcadis-UK-07/Documents/D%7bd791396e-eb3d-4b05-8c9a-719b8def7b3a%7d" TargetMode="External"/><Relationship Id="rId3336" Type="http://schemas.openxmlformats.org/officeDocument/2006/relationships/hyperlink" Target="pw:\\arcadis-uk-pw.bentley.com:Arcadis-UK-07\Documents\Projects\1MC06-C2\Calvert%20Infrastructure%20MDG\CV\01%20-%20Docs\1MC06-ASC-CV-FRM-CS06_CL09-000100-ACBOS" TargetMode="External"/><Relationship Id="rId4734" Type="http://schemas.openxmlformats.org/officeDocument/2006/relationships/hyperlink" Target="pw:\\arcadis-uk-pw.bentley.com:Arcadis-UK-07\Documents\Projects\1MC06-C2\Quainton%20Ctg\IM\01%20-%20Docs\1MC06-CEK-IM-DAT-CS05-600272" TargetMode="External"/><Relationship Id="rId257" Type="http://schemas.openxmlformats.org/officeDocument/2006/relationships/hyperlink" Target="pw:\\arcadis-uk-pw.bentley.com:Arcadis-UK-07\Documents\Projects\1MC07-C3\Upper%20Radbourne%20Emb\IM\01%20-%20Docs\1MC07-CEK-IM-DAT-CS07_CL23-600141" TargetMode="External"/><Relationship Id="rId3750" Type="http://schemas.openxmlformats.org/officeDocument/2006/relationships/hyperlink" Target="pw:\\arcadis-uk-pw.bentley.com:Arcadis-UK-07\Documents\Projects\1MC07-C3\Brackley%20North%20Ctg\IM\01%20-%20Docs\1MC07-CEK-IM-DAT-CS07_CL12-600237" TargetMode="External"/><Relationship Id="rId4801" Type="http://schemas.openxmlformats.org/officeDocument/2006/relationships/hyperlink" Target="pw:\\arcadis-uk-pw.bentley.com:Arcadis-UK-07\Documents\Projects\1MC06-C2\South%20Heath%20Ctg\IM\01%20-%20Docs\1MC06-CEK-IM-DAT-CS03_CL05-600018" TargetMode="External"/><Relationship Id="rId671" Type="http://schemas.openxmlformats.org/officeDocument/2006/relationships/hyperlink" Target="pw:\\arcadis-uk-pw.bentley.com:Arcadis-UK-07\Documents\Projects\1MC07-C3\Upper%20Radbourne%20Emb\EV\01%20-%20Docs\1MC07-ASC-EV-REP-CS07_CL23-000027" TargetMode="External"/><Relationship Id="rId2352" Type="http://schemas.openxmlformats.org/officeDocument/2006/relationships/hyperlink" Target="pw://arcadis-uk-pw.bentley.com:Arcadis-UK-07/Documents/D%7b63347dda-53ac-4b8c-876a-b1213a897e25%7d" TargetMode="External"/><Relationship Id="rId3403" Type="http://schemas.openxmlformats.org/officeDocument/2006/relationships/hyperlink" Target="pw:\\arcadis-uk-pw.bentley.com:Arcadis-UK-07\Documents\Projects\1MC06-C2\Chetwode%20Ctg\BR\01%20-%20Docs\1MC06-ASC-BR-FRM-CS06_CL10-900006" TargetMode="External"/><Relationship Id="rId324" Type="http://schemas.openxmlformats.org/officeDocument/2006/relationships/hyperlink" Target="pw:\\arcadis-uk-pw.bentley.com:Arcadis-UK-07\Documents\Projects\1MC06-C2\Calvert%20Ctg\DR\01%20-%20Docs\1MC06-ASC-DR-FRM-CS06_CL09-000026-ACBOS" TargetMode="External"/><Relationship Id="rId2005" Type="http://schemas.openxmlformats.org/officeDocument/2006/relationships/hyperlink" Target="pw:\\arcadis-uk-pw.bentley.com:Arcadis-UK-07\Documents\Projects\1MC06-C2\Quainton%20South%20Emb\DR\01%20-%20Docs\1MC06-ASC-DR-FRM-CS04_CL20-000135-ACBOS" TargetMode="External"/><Relationship Id="rId1021" Type="http://schemas.openxmlformats.org/officeDocument/2006/relationships/hyperlink" Target="pw:\\arcadis-uk-pw.bentley.com:Arcadis-UK-07\Documents\Projects\1MC07-C3\Edgcote%20Ctg\UT\01%20-%20Docs\1MC07-ASC-UT-FRM-CS07_CL26-000025-ACBOS" TargetMode="External"/><Relationship Id="rId4177" Type="http://schemas.openxmlformats.org/officeDocument/2006/relationships/hyperlink" Target="pw:\\arcadis-uk-pw.bentley.com:Arcadis-UK-07\Documents\Projects\1MC07-C3\Greatworth%20South%20Ctg\CV\01%20-%20Docs\1MC07-ASC-CV-FRM-CS07_CL12-900007" TargetMode="External"/><Relationship Id="rId4591" Type="http://schemas.openxmlformats.org/officeDocument/2006/relationships/hyperlink" Target="pw://arcadis-uk-pw.bentley.com:Arcadis-UK-07/Documents/D%7b1e2686ec-5ea9-4a55-ba53-a8ec8ec18af3%7d" TargetMode="External"/><Relationship Id="rId5228" Type="http://schemas.openxmlformats.org/officeDocument/2006/relationships/hyperlink" Target="pw:\\arcadis-uk-pw.bentley.com:Arcadis-UK-07\Documents\Projects\1MC06-C2\Barton%20to%20Mixbury%20Ctg\IM\01%20-%20Docs\1MC06-CEK-IM-DAT-CS06_CL21-600130" TargetMode="External"/><Relationship Id="rId3193" Type="http://schemas.openxmlformats.org/officeDocument/2006/relationships/hyperlink" Target="mailto:max.rutherford@arcadis.com" TargetMode="External"/><Relationship Id="rId4244" Type="http://schemas.openxmlformats.org/officeDocument/2006/relationships/hyperlink" Target="pw:\\arcadis-uk-pw.bentley.com:Arcadis-UK-07\Documents\Projects\1MC06-C2\Aylesbury%20South%20Ctg\EV\01%20-%20Docs\1MC06-ASC-EV-REP-CS04_CL18-000003" TargetMode="External"/><Relationship Id="rId1838" Type="http://schemas.openxmlformats.org/officeDocument/2006/relationships/hyperlink" Target="mailto:chris.gilmour@fairhurst.co.uk" TargetMode="External"/><Relationship Id="rId3260" Type="http://schemas.openxmlformats.org/officeDocument/2006/relationships/hyperlink" Target="pw:\\arcadis-uk-pw.bentley.com:Arcadis-UK-07\Documents\Projects\1MC06-C2\Stoke%20Mandeville%20South%20Emb\IM\01%20-%20Docs\1MC06-CEK-IM-DAT-CS03_CL17-600010" TargetMode="External"/><Relationship Id="rId4311" Type="http://schemas.openxmlformats.org/officeDocument/2006/relationships/hyperlink" Target="pw:\\arcadis-uk-pw.bentley.com:Arcadis-UK-07\Documents\Projects\1MC06-C2\Aylesbury%20South%20Ctg\IM\01%20-%20Docs\1MC06-CEK-IM-DAT-CS04_CL18-600169" TargetMode="External"/><Relationship Id="rId181" Type="http://schemas.openxmlformats.org/officeDocument/2006/relationships/hyperlink" Target="pw:\\arcadis-uk-pw.bentley.com:Arcadis-UK-07\Documents\Projects\1MC06-C2\Turweston%20Ctg\HW\01%20-%20Docs\1MC06-ASC-HW-FRM-CS06_CL22-000014-ACBOS" TargetMode="External"/><Relationship Id="rId1905" Type="http://schemas.openxmlformats.org/officeDocument/2006/relationships/hyperlink" Target="pw:\\arcadis-uk-pw.bentley.com:Arcadis-UK-07\Documents\Projects\1MC06-C2\Aylesbury%20Emb\HW\01%20-%20Docs\1MC06-ASC-HW-FRM-CS04_CL18-000023-ACBOS" TargetMode="External"/><Relationship Id="rId5085" Type="http://schemas.openxmlformats.org/officeDocument/2006/relationships/hyperlink" Target="pw://arcadis-uk-pw.bentley.com:Arcadis-UK-07/Documents/D%7bc40fc105-0a44-4b2d-a311-398191f33f77%7d" TargetMode="External"/><Relationship Id="rId998" Type="http://schemas.openxmlformats.org/officeDocument/2006/relationships/hyperlink" Target="mailto:bharathkumar.b@arcadis.com" TargetMode="External"/><Relationship Id="rId2679" Type="http://schemas.openxmlformats.org/officeDocument/2006/relationships/hyperlink" Target="mailto:michaela.le@arcadis.com" TargetMode="External"/><Relationship Id="rId1695" Type="http://schemas.openxmlformats.org/officeDocument/2006/relationships/hyperlink" Target="mailto:ted.cook@arcadis.com" TargetMode="External"/><Relationship Id="rId2746" Type="http://schemas.openxmlformats.org/officeDocument/2006/relationships/hyperlink" Target="pw://arcadis-uk-pw.bentley.com:Arcadis-UK-07/Documents/D%7b08b57d2d-82ae-487d-98e5-447ab557acb3%7d" TargetMode="External"/><Relationship Id="rId5152" Type="http://schemas.openxmlformats.org/officeDocument/2006/relationships/hyperlink" Target="pw:\\arcadis-uk-pw.bentley.com:Arcadis-UK-07\Documents\Projects\1MC06-C2\Waddesdon%20South%20Ctg\UT\01%20-%20Docs\1MC06-ASC-UT-FRM-CS04_CL20-000035-ACBOS" TargetMode="External"/><Relationship Id="rId718" Type="http://schemas.openxmlformats.org/officeDocument/2006/relationships/hyperlink" Target="pw:\\arcadis-uk-pw.bentley.com:Arcadis-UK-07\Documents\Projects\1MC06-C2\Small%20Dean%20South%20Emb\UT\01%20-%20Docs\1MC06-ASC-UT-FRM-CS03_CL05-000018-ACBOS" TargetMode="External"/><Relationship Id="rId1348" Type="http://schemas.openxmlformats.org/officeDocument/2006/relationships/hyperlink" Target="mailto:deepak.kp@arcadis.com" TargetMode="External"/><Relationship Id="rId1762" Type="http://schemas.openxmlformats.org/officeDocument/2006/relationships/hyperlink" Target="pw://arcadis-uk-pw.bentley.com:Arcadis-UK-07/Documents/Projects/1MC06-C2/South&amp;space;Heath&amp;space;Ctg/HW/01&amp;space;-&amp;space;Docs/1MC06-ASC-HW-FRM-CS03_CL05-000014-ACBOS" TargetMode="External"/><Relationship Id="rId1415" Type="http://schemas.openxmlformats.org/officeDocument/2006/relationships/hyperlink" Target="pw:\\arcadis-uk-pw.bentley.com:Arcadis-UK-07\Documents\Projects\1MC07-C3\Lower%20Boddington%20Emb\IM\01%20-%20Docs\1MC07-CEK-IM-DAT-CS07_CL14-600189" TargetMode="External"/><Relationship Id="rId2813" Type="http://schemas.openxmlformats.org/officeDocument/2006/relationships/hyperlink" Target="pw:\\arcadis-uk-pw.bentley.com:Arcadis-UK-07\Documents\Projects\1MC07-C3\Ladbroke%20Grove%20Ctg\IM\01%20-%20Docs\1MC07-CEK-IM-DAT-CS07_CL23-600170" TargetMode="External"/><Relationship Id="rId54" Type="http://schemas.openxmlformats.org/officeDocument/2006/relationships/hyperlink" Target="pw:\\arcadis-uk-pw.bentley.com:Arcadis-UK-07\Documents\Projects\1MC06-C2\Thame%20Valley%20Vdt\IM\01%20-%20Docs\1MC06-CEK-IM-DAT-CS04_CL19-600001" TargetMode="External"/><Relationship Id="rId4985" Type="http://schemas.openxmlformats.org/officeDocument/2006/relationships/hyperlink" Target="mailto:juilee.lokhande@arcadis.com" TargetMode="External"/><Relationship Id="rId2189" Type="http://schemas.openxmlformats.org/officeDocument/2006/relationships/hyperlink" Target="pw:\\arcadis-uk-pw.bentley.com:Arcadis-UK-07\Documents\Projects\1MC06-C2\Woodlands%20Ctg\IM\01%20-%20Docs\1MC06-CEK-IM-DAT-CS05-600294" TargetMode="External"/><Relationship Id="rId3587" Type="http://schemas.openxmlformats.org/officeDocument/2006/relationships/hyperlink" Target="pw:\\arcadis-uk-pw.bentley.com:Arcadis-UK-07\Documents\Projects\1MC06-C2\Wendover%20North%20Ctg\BR\01%20-%20Docs\1MC06-ASC-BR-FRM-CS03_CL17-000001-ACBOS" TargetMode="External"/><Relationship Id="rId4638" Type="http://schemas.openxmlformats.org/officeDocument/2006/relationships/hyperlink" Target="pw://arcadis-uk-pw.bentley.com:Arcadis-UK-07/Documents/D%7b0ed28e2f-0969-419b-93ac-4ddf94cd9e68%7d" TargetMode="External"/><Relationship Id="rId3654" Type="http://schemas.openxmlformats.org/officeDocument/2006/relationships/hyperlink" Target="pw:\\arcadis-uk-pw.bentley.com:Arcadis-UK-07\Documents\Projects\1MC06-C2\Barton%20Hartshorn%20Emb\DR\01%20-%20Docs\1MC06-ASC-DR-FRM-CS06_CL21-900060-ACBOS" TargetMode="External"/><Relationship Id="rId4705" Type="http://schemas.openxmlformats.org/officeDocument/2006/relationships/hyperlink" Target="mailto:steve.phillips@wsp.com" TargetMode="External"/><Relationship Id="rId575" Type="http://schemas.openxmlformats.org/officeDocument/2006/relationships/hyperlink" Target="pw:\\arcadis-uk-pw.bentley.com:Arcadis-UK-07\Documents\Projects\1MC07-C3\Greatworth%20South%20Ctg\EV\01%20-%20Docs\1MC07-ASC-EV-FRM-CS07_CL12-900011" TargetMode="External"/><Relationship Id="rId2256" Type="http://schemas.openxmlformats.org/officeDocument/2006/relationships/hyperlink" Target="pw:\\arcadis-uk-pw.bentley.com:Arcadis-UK-07\Documents\Projects\1MC06-C2\Doddershall%20Emb\CV\01%20-%20Docs\1MC06-ASC-CV-FRM-CS05-000090-ACBOS" TargetMode="External"/><Relationship Id="rId2670" Type="http://schemas.openxmlformats.org/officeDocument/2006/relationships/hyperlink" Target="mailto:eluned.miller@arcadis.com" TargetMode="External"/><Relationship Id="rId3307" Type="http://schemas.openxmlformats.org/officeDocument/2006/relationships/hyperlink" Target="pw://arcadis-uk-pw.bentley.com:Arcadis-UK-07/Documents/Projects/1MC06-C2/Aylesbury&amp;space;North&amp;space;Ctg/CV/01&amp;space;-&amp;space;Docs/1MC06-CEK-CV-FRM-CS04_CL18-000003" TargetMode="External"/><Relationship Id="rId3721" Type="http://schemas.openxmlformats.org/officeDocument/2006/relationships/hyperlink" Target="pw:\\arcadis-uk-pw.bentley.com:Arcadis-UK-07\Documents\Projects\1MC07-C3\Brackley%20South%20Ctg\IM\01%20-%20Docs\1MC07-CEK-IM-DAT-CS07_CL12-600240" TargetMode="External"/><Relationship Id="rId228" Type="http://schemas.openxmlformats.org/officeDocument/2006/relationships/hyperlink" Target="pw:\\arcadis-uk-pw.bentley.com:Arcadis-UK-07\Documents\Projects\1MC07-C3\Oxford%20Canal%20North%20Emb\CV\01%20-%20Docs\1MC07-ASC-CV-FRM-CS07_CL23-000082-ACBOS" TargetMode="External"/><Relationship Id="rId642" Type="http://schemas.openxmlformats.org/officeDocument/2006/relationships/hyperlink" Target="pw://arcadis-uk-pw.bentley.com:Arcadis-UK-07/Documents/D%7bd66c4a2e-f6cb-4094-abfd-ef37c8457be1%7d" TargetMode="External"/><Relationship Id="rId1272" Type="http://schemas.openxmlformats.org/officeDocument/2006/relationships/hyperlink" Target="pw://arcadis-uk-pw.bentley.com:Arcadis-UK-07/Documents/Projects/1MC06-C2/Calvert&amp;space;Ctg/HW/01&amp;space;-&amp;space;Docs/1MC06-ASC-HW-FRM-CS06_CL09-000028-ACBOS" TargetMode="External"/><Relationship Id="rId2323" Type="http://schemas.openxmlformats.org/officeDocument/2006/relationships/hyperlink" Target="pw://arcadis-uk-pw.bentley.com:Arcadis-UK-07/Documents/D%7b5582f095-82fe-4bd8-befa-6d245ea2c141%7d" TargetMode="External"/><Relationship Id="rId4495" Type="http://schemas.openxmlformats.org/officeDocument/2006/relationships/hyperlink" Target="pw:\\arcadis-uk-pw.bentley.com:Arcadis-UK-07\Documents\Projects\1MC06-C2\Calvert%20Ctg\EV\01%20-%20Docs\1MC06-CEK-EV-FRM-CS06_CL09-600014" TargetMode="External"/><Relationship Id="rId3097" Type="http://schemas.openxmlformats.org/officeDocument/2006/relationships/hyperlink" Target="pw:\\arcadis-uk-pw.bentley.com:Arcadis-UK-07\Documents\Projects\1MC07-C3\Chipping%20Warden%20Green%20Tunnel\IM\01%20-%20Docs\1MC07-CEK-IM-DAT-CS07_CL13-600050" TargetMode="External"/><Relationship Id="rId4148" Type="http://schemas.openxmlformats.org/officeDocument/2006/relationships/hyperlink" Target="pw:\\arcadis-uk-pw.bentley.com:Arcadis-UK-07\Documents\Projects\1MC06-C2\Barton%20Hartshorn%20Emb\CV\01%20-%20Docs\1MC06-ASC-CV-FRM-CS06_CL21-900002" TargetMode="External"/><Relationship Id="rId3164" Type="http://schemas.openxmlformats.org/officeDocument/2006/relationships/hyperlink" Target="pw:\\arcadis-uk-pw.bentley.com:Arcadis-UK-07\Documents\Projects\1MC06-C2\Doddershall%20Emb\IM\01%20-%20Docs\1MC06-CEK-IM-DAT-CS05-600217" TargetMode="External"/><Relationship Id="rId4562" Type="http://schemas.openxmlformats.org/officeDocument/2006/relationships/hyperlink" Target="mailto:juilee.lokhande@arcadis.com" TargetMode="External"/><Relationship Id="rId1809" Type="http://schemas.openxmlformats.org/officeDocument/2006/relationships/hyperlink" Target="pw://arcadis-uk-pw.bentley.com:Arcadis-UK-07/Documents/D%7b066feff0-7583-4f83-9664-2cc7c9a3e86a%7d" TargetMode="External"/><Relationship Id="rId4215" Type="http://schemas.openxmlformats.org/officeDocument/2006/relationships/hyperlink" Target="pw:\\arcadis-uk-pw.bentley.com:Arcadis-UK-07\Documents\Projects\1MC06-C2\Barton%20to%20Mixbury%20Ctg\IM\01%20-%20Docs\1MC06-CEK-IM-DAT-CS06_CL21-600140" TargetMode="External"/><Relationship Id="rId2180" Type="http://schemas.openxmlformats.org/officeDocument/2006/relationships/hyperlink" Target="pw:\\arcadis-uk-pw.bentley.com:Arcadis-UK-07\Documents\Projects\1MC06-C2\Woodlands%20Ctg\CV\01%20-%20Docs\1MC06-ASC-CV-FRM-CS05-000106-ACBOS" TargetMode="External"/><Relationship Id="rId3231" Type="http://schemas.openxmlformats.org/officeDocument/2006/relationships/hyperlink" Target="pw://arcadis-uk-pw.bentley.com:Arcadis-UK-07/Documents/D%7bb94370e1-12c2-4495-838b-bb53ddaea5fa%7d" TargetMode="External"/><Relationship Id="rId152" Type="http://schemas.openxmlformats.org/officeDocument/2006/relationships/hyperlink" Target="pw://arcadis-uk-pw.bentley.com:Arcadis-UK-07/Documents/D%7be9f056d8-7548-407d-bf7e-f3f8ada21f4e%7d" TargetMode="External"/><Relationship Id="rId2997" Type="http://schemas.openxmlformats.org/officeDocument/2006/relationships/hyperlink" Target="pw://arcadis-uk-pw.bentley.com:Arcadis-UK-07/Documents/D%7b0272e0df-2bc4-4957-8392-1a7afb6fe4e5%7d" TargetMode="External"/><Relationship Id="rId969" Type="http://schemas.openxmlformats.org/officeDocument/2006/relationships/hyperlink" Target="pw:\\arcadis-uk-pw.bentley.com:Arcadis-UK-07\Documents\Projects\1MC06-C2\Aylesbury%20Emb\CV\01%20-%20Docs\1MC06-ASC-CV-FRM-CS04_CL18-000031-ACBOS" TargetMode="External"/><Relationship Id="rId1599" Type="http://schemas.openxmlformats.org/officeDocument/2006/relationships/hyperlink" Target="pw:\\arcadis-uk-pw.bentley.com:Arcadis-UK-07\Documents\Projects\1MC06-C2\Waddesdon%20Emb\UT\01%20-%20Docs\1MC06-ASC-UT-FRM-CS04_CL20-000091-ACBOS" TargetMode="External"/><Relationship Id="rId5056" Type="http://schemas.openxmlformats.org/officeDocument/2006/relationships/hyperlink" Target="pw:\\arcadis-uk-pw.bentley.com:Arcadis-UK-07\Documents\Projects\1MC06-C2\Small%20Dean%20South%20Emb\IM\01%20-%20Docs\1MC06-CEK-IM-DAT-CS03_CL05-600050" TargetMode="External"/><Relationship Id="rId4072" Type="http://schemas.openxmlformats.org/officeDocument/2006/relationships/hyperlink" Target="pw:\\arcadis-uk-pw.bentley.com:Arcadis-UK-07\Documents\Projects\1MC07-C3\Chipping%20Warden%20Green%20Tunnel\IM\01%20-%20Docs\1MC07-CEK-IM-DAT-CS07_CL13-600042" TargetMode="External"/><Relationship Id="rId5123" Type="http://schemas.openxmlformats.org/officeDocument/2006/relationships/hyperlink" Target="pw://arcadis-uk-pw.bentley.com:Arcadis-UK-07/Documents/D%7bc4fc2b5a-8eb3-4aa2-94ce-97f6788303f7%7d" TargetMode="External"/><Relationship Id="rId1666" Type="http://schemas.openxmlformats.org/officeDocument/2006/relationships/hyperlink" Target="mailto:zakaria.khabouze@setec.com" TargetMode="External"/><Relationship Id="rId2717" Type="http://schemas.openxmlformats.org/officeDocument/2006/relationships/hyperlink" Target="pw:\\arcadis-uk-pw.bentley.com:Arcadis-UK-07\Documents\Projects\1MC07-C3\Lower%20Thorpe%20Viaduct\IM\01%20-%20Docs\1MC07-CEK-IM-DAT-CS07_CL26-600136" TargetMode="External"/><Relationship Id="rId1319" Type="http://schemas.openxmlformats.org/officeDocument/2006/relationships/hyperlink" Target="pw:\\arcadis-uk-pw.bentley.com:Arcadis-UK-07\Documents\Projects\1MC06-C2\Cowley%20Emb%20Group\IM\01%20-%20Docs\1MC06-CEK-IM-DAT-CS06_CL10-600132" TargetMode="External"/><Relationship Id="rId1733" Type="http://schemas.openxmlformats.org/officeDocument/2006/relationships/hyperlink" Target="pw:\\arcadis-uk-pw.bentley.com:Arcadis-UK-07\Documents\Projects\1MC07-C3\Brackley%20Emb\BR\01%20-%20Docs\1MC07-CEK-BR-FRM-CS07_CL12-600007" TargetMode="External"/><Relationship Id="rId4889" Type="http://schemas.openxmlformats.org/officeDocument/2006/relationships/hyperlink" Target="pw://arcadis-uk-pw.bentley.com:Arcadis-UK-07/Documents/D%7bbb32135b-326f-46b6-9f6a-31fbc1cb0c29%7d" TargetMode="External"/><Relationship Id="rId25" Type="http://schemas.openxmlformats.org/officeDocument/2006/relationships/hyperlink" Target="pw://arcadis-uk-pw.bentley.com:Arcadis-UK-07/Documents/D%7b3250cdf5-0fb8-4935-9f95-4c106f88345d%7d" TargetMode="External"/><Relationship Id="rId1800" Type="http://schemas.openxmlformats.org/officeDocument/2006/relationships/hyperlink" Target="mailto:dan.quirante@arcadis.com" TargetMode="External"/><Relationship Id="rId4956" Type="http://schemas.openxmlformats.org/officeDocument/2006/relationships/hyperlink" Target="mailto:mtce@cowi.com" TargetMode="External"/><Relationship Id="rId3558" Type="http://schemas.openxmlformats.org/officeDocument/2006/relationships/hyperlink" Target="https://connect-projectwisewac.bentley.com/pwlink?datasource=Bentley.PW--arcadis-uk-pw.bentley.com~3AArcadis-UK-07&amp;objectId=22bb834e-de9c-4dd2-a7ee-39acec68f1fd&amp;objectType=doc&amp;workAreaId=6ab164b0-c2bd-447a-a601-fda32e138674&amp;projectId=f22a64a1-1359-489b-80fe-82820c4196bb&amp;app=pwe" TargetMode="External"/><Relationship Id="rId3972" Type="http://schemas.openxmlformats.org/officeDocument/2006/relationships/hyperlink" Target="mailto:zakaria.khabouze@setec.com" TargetMode="External"/><Relationship Id="rId4609" Type="http://schemas.openxmlformats.org/officeDocument/2006/relationships/hyperlink" Target="mailto:guillaume.hervoches@setec.com" TargetMode="External"/><Relationship Id="rId479" Type="http://schemas.openxmlformats.org/officeDocument/2006/relationships/hyperlink" Target="pw:\\arcadis-uk-pw.bentley.com:Arcadis-UK-07\Documents\Projects\1MC06-C2\Chetwode%20Ctg\IM\01%20-%20Docs\1MC06-CEK-IM-DAT-CS06_CL10-600019" TargetMode="External"/><Relationship Id="rId893" Type="http://schemas.openxmlformats.org/officeDocument/2006/relationships/hyperlink" Target="pw:\\arcadis-uk-pw.bentley.com:Arcadis-UK-07\Documents\Projects\1MC06-C2\Stoke%20Mandeville%20South%20Emb\HW\01%20-%20Docs\1MC06-ASC-HW-FRM-CS03_CL17-000006-ACBOS" TargetMode="External"/><Relationship Id="rId2574" Type="http://schemas.openxmlformats.org/officeDocument/2006/relationships/hyperlink" Target="pw:\\arcadis-uk-pw.bentley.com:Arcadis-UK-07\Documents\Projects\1MC07-C3\Thorpe%20Mandeville%20Emb\DR\01%20-%20Docs\1MC07-ASC-DR-FRM-CS07_CL26-000005-ACBOS" TargetMode="External"/><Relationship Id="rId3625" Type="http://schemas.openxmlformats.org/officeDocument/2006/relationships/hyperlink" Target="pw:\\arcadis-uk-pw.bentley.com:Arcadis-UK-07\Documents\Projects\1MC07-C3\Chipping%20Warden%20Green%20Tunnel\IM\01%20-%20Docs\1MC07-CEK-IM-DAT-CS07_CL13-600009" TargetMode="External"/><Relationship Id="rId546" Type="http://schemas.openxmlformats.org/officeDocument/2006/relationships/hyperlink" Target="pw:\\arcadis-uk-pw.bentley.com:Arcadis-UK-07\Documents\Projects\1MC06-C2\Oxford%20Road%20Emb\CV\01%20-%20Docs\1MC06-CEK-CV-FRM-CS04_CL19-000047" TargetMode="External"/><Relationship Id="rId1176" Type="http://schemas.openxmlformats.org/officeDocument/2006/relationships/hyperlink" Target="mailto:PraveenReddy.Yaruva@arcadis.com%3E" TargetMode="External"/><Relationship Id="rId2227" Type="http://schemas.openxmlformats.org/officeDocument/2006/relationships/hyperlink" Target="pw:\\arcadis-uk-pw.bentley.com:Arcadis-UK-07\Documents\Projects\1MC06-C2\Westbury%20Emb\IM\01%20-%20Docs\1MC06-CEK-IM-DAT-CS06_CL22-600142" TargetMode="External"/><Relationship Id="rId960" Type="http://schemas.openxmlformats.org/officeDocument/2006/relationships/hyperlink" Target="mailto:bharath.mallya@arcadis.com" TargetMode="External"/><Relationship Id="rId1243" Type="http://schemas.openxmlformats.org/officeDocument/2006/relationships/hyperlink" Target="pw:\\arcadis-uk-pw.bentley.com:Arcadis-UK-07\Documents\Projects\1MC07-C3\Boddington%20Ctg\IM\01%20-%20Docs\1MC07-CEK-IM-DAT-CS07_CL14-600176" TargetMode="External"/><Relationship Id="rId1590" Type="http://schemas.openxmlformats.org/officeDocument/2006/relationships/hyperlink" Target="pw:\\arcadis-uk-pw.bentley.com:Arcadis-UK-07\Documents\Projects\1MC07-C3\Ladbroke%20Ctg\IM\01%20-%20Docs\1MC07-CEK-IM-DAT-CS07_CL24-600059" TargetMode="External"/><Relationship Id="rId2641" Type="http://schemas.openxmlformats.org/officeDocument/2006/relationships/hyperlink" Target="mailto:thomas.goimard@setec.com" TargetMode="External"/><Relationship Id="rId4399" Type="http://schemas.openxmlformats.org/officeDocument/2006/relationships/hyperlink" Target="pw://arcadis-uk-pw.bentley.com:Arcadis-UK-07/Documents/D%7b4605bde6-9ffd-4285-8484-095f6793929f%7d" TargetMode="External"/><Relationship Id="rId613" Type="http://schemas.openxmlformats.org/officeDocument/2006/relationships/hyperlink" Target="pw:\\arcadis-uk-pw.bentley.com:Arcadis-UK-07\Documents\Projects\1MC07-C3\Greatworth%20North%20Ctg\CV\01%20-%20Docs\1MC07-ASC-CV-FRM-CS07_CL12-000043-ACBOS" TargetMode="External"/><Relationship Id="rId1310" Type="http://schemas.openxmlformats.org/officeDocument/2006/relationships/hyperlink" Target="pw:\\arcadis-uk-pw.bentley.com:Arcadis-UK-07\Documents\Projects\1MC06-C2\Twyford%20Ctg\BR\01%20-%20Docs\1MC06-ASC-BR-FRM-C002-CL10-900001" TargetMode="External"/><Relationship Id="rId4466" Type="http://schemas.openxmlformats.org/officeDocument/2006/relationships/hyperlink" Target="pw:\\arcadis-uk-pw.bentley.com:Arcadis-UK-07\Documents\Projects\1MC07-C3\Boddington%20Ctg\IM\01%20-%20Docs\1MC07-CEK-IM-DAT-CS07_CL14-600219" TargetMode="External"/><Relationship Id="rId4880" Type="http://schemas.openxmlformats.org/officeDocument/2006/relationships/hyperlink" Target="pw://arcadis-uk-pw.bentley.com:Arcadis-UK-07/Documents/D%7b4d6b87f8-1c3e-4855-bcb2-59aaa68d86d4%7d" TargetMode="External"/><Relationship Id="rId3068" Type="http://schemas.openxmlformats.org/officeDocument/2006/relationships/hyperlink" Target="mailto:JRMY@COWI.COM" TargetMode="External"/><Relationship Id="rId3482" Type="http://schemas.openxmlformats.org/officeDocument/2006/relationships/hyperlink" Target="mailto:thamer.saihi@setec.com%3E" TargetMode="External"/><Relationship Id="rId4119" Type="http://schemas.openxmlformats.org/officeDocument/2006/relationships/hyperlink" Target="pw:\\arcadis-uk-pw.bentley.com:Arcadis-UK-07\Documents\Projects\1MC06-C2\Grendon%20Underwood%20Emb\IM\01%20-%20Docs\1MC06-CEK-IM-DAT-CS05-600135" TargetMode="External"/><Relationship Id="rId4533" Type="http://schemas.openxmlformats.org/officeDocument/2006/relationships/hyperlink" Target="mailto:sal.khan@arcadis.com" TargetMode="External"/><Relationship Id="rId2084" Type="http://schemas.openxmlformats.org/officeDocument/2006/relationships/hyperlink" Target="pw:\\arcadis-uk-pw.bentley.com:Arcadis-UK-07\Documents\Projects\1MC06-C2\Waddesdon%20South%20Ctg\UT\01%20-%20Docs\1MC06-ASC-UT-FRM-CS04_CL20-000072-ACBOS" TargetMode="External"/><Relationship Id="rId3135" Type="http://schemas.openxmlformats.org/officeDocument/2006/relationships/hyperlink" Target="mailto:philip.clarke@arcadis.com" TargetMode="External"/><Relationship Id="rId4600" Type="http://schemas.openxmlformats.org/officeDocument/2006/relationships/hyperlink" Target="pw:\\arcadis-uk-pw.bentley.com:Arcadis-UK-07\Documents\Projects\1MC07-C3\Helmdon%20Emb\CV\01%20-%20Docs\1MC07-ASC-CV-FRM-CS07_CL12-900005" TargetMode="External"/><Relationship Id="rId470" Type="http://schemas.openxmlformats.org/officeDocument/2006/relationships/hyperlink" Target="pw:\\arcadis-uk-pw.bentley.com:Arcadis-UK-07\Documents\Projects\1MC07-C3\Brackley%20South%20Ctg\IM\01%20-%20Docs\1MC07-CEK-IM-DAT-CS07_CL12-600089" TargetMode="External"/><Relationship Id="rId2151" Type="http://schemas.openxmlformats.org/officeDocument/2006/relationships/hyperlink" Target="pw:\\arcadis-uk-pw.bentley.com:Arcadis-UK-07\Documents\Projects\1MC06-C2\Twyford%20Emb\IM\01%20-%20Docs\1MC06-CEK-IM-DAT-CS06_CL10-600217" TargetMode="External"/><Relationship Id="rId3202" Type="http://schemas.openxmlformats.org/officeDocument/2006/relationships/hyperlink" Target="pw:\\arcadis-uk-pw.bentley.com:Arcadis-UK-07\Documents\Projects\1MC06-C2\Aylesbury%20South%20Ctg\IM\01%20-%20Docs\1MC06-CEK-IM-DAT-CS04_CL18-600158" TargetMode="External"/><Relationship Id="rId123" Type="http://schemas.openxmlformats.org/officeDocument/2006/relationships/hyperlink" Target="pw:\\arcadis-uk-pw.bentley.com:Arcadis-UK-07\Documents\Projects\1MC07-C3\Oxford%20Canal%20South%20Emb\IM\01%20-%20Docs\1MC07-CEK-IM-DAT-CS07_CL23-600111" TargetMode="External"/><Relationship Id="rId2968" Type="http://schemas.openxmlformats.org/officeDocument/2006/relationships/hyperlink" Target="pw://arcadis-uk-pw.bentley.com:Arcadis-UK-07/Documents/D%7ba9116385-0255-4ea0-9b1b-4c07f9b92e1a%7d" TargetMode="External"/><Relationship Id="rId5027" Type="http://schemas.openxmlformats.org/officeDocument/2006/relationships/hyperlink" Target="pw:\\arcadis-uk-pw.bentley.com:Arcadis-UK-07\Documents\Projects\1MC06-C2\Doddershall%20Emb\DR\01%20-%20Docs\1MC06-ASC-DR-FRM-CS05-000027-ACBOS" TargetMode="External"/><Relationship Id="rId1984" Type="http://schemas.openxmlformats.org/officeDocument/2006/relationships/hyperlink" Target="mailto:mohit.kamboj@arcadis.com" TargetMode="External"/><Relationship Id="rId4390" Type="http://schemas.openxmlformats.org/officeDocument/2006/relationships/hyperlink" Target="pw://arcadis-uk-pw.bentley.com:Arcadis-UK-07/Documents/D%7b570fc66b-4c85-4202-86b9-7f74dad256e7%7d" TargetMode="External"/><Relationship Id="rId1637" Type="http://schemas.openxmlformats.org/officeDocument/2006/relationships/hyperlink" Target="pw:\\arcadis-uk-pw.bentley.com:Arcadis-UK-07\Documents\Projects\1MC06-C2\Twyford%20Vdt\IM\01%20-%20Docs\1MC06-CEK-IM-DAT-CS06_CL10-600140" TargetMode="External"/><Relationship Id="rId4043" Type="http://schemas.openxmlformats.org/officeDocument/2006/relationships/hyperlink" Target="pw:\\arcadis-uk-pw.bentley.com:Arcadis-UK-07\Documents\Projects\1MC06-C2\Barton%20Hartshorn%20Emb\EV\01%20-%20Docs\1MC06-ASC-EV-FRM-CS06_CL21-900022" TargetMode="External"/><Relationship Id="rId1704" Type="http://schemas.openxmlformats.org/officeDocument/2006/relationships/hyperlink" Target="pw://arcadis-uk-pw.bentley.com:Arcadis-UK-07/Documents/D%7bbe60883e-b147-4b0c-a5b0-407176ba0953%7d" TargetMode="External"/><Relationship Id="rId4110" Type="http://schemas.openxmlformats.org/officeDocument/2006/relationships/hyperlink" Target="pw:\\arcadis-uk-pw.bentley.com:Arcadis-UK-07\Documents\Projects\1MC06-C2\Godington%20West%20Emb\IM\01%20-%20Docs\1MC06-CEK-IM-DAT-CS06_CL10-600184" TargetMode="External"/><Relationship Id="rId797" Type="http://schemas.openxmlformats.org/officeDocument/2006/relationships/hyperlink" Target="pw://arcadis-uk-pw.bentley.com:Arcadis-UK-07/Documents/D%7bdfcd59f0-ce81-480d-8e2b-f809d04694b5%7d" TargetMode="External"/><Relationship Id="rId2478" Type="http://schemas.openxmlformats.org/officeDocument/2006/relationships/hyperlink" Target="pw:\\arcadis-uk-pw.bentley.com:Arcadis-UK-07\Documents\Projects\1MC06-C2\Grendon%20Underwood%20Emb\HW\01%20-%20Docs\1MC06-ASC-HW-FRM-CS05-000030-ACBOS" TargetMode="External"/><Relationship Id="rId3876" Type="http://schemas.openxmlformats.org/officeDocument/2006/relationships/hyperlink" Target="mailto:trno@cowi.com" TargetMode="External"/><Relationship Id="rId4927" Type="http://schemas.openxmlformats.org/officeDocument/2006/relationships/hyperlink" Target="mailto:sithrubi.t@arcadis.com" TargetMode="External"/><Relationship Id="rId2892" Type="http://schemas.openxmlformats.org/officeDocument/2006/relationships/hyperlink" Target="mailto:eloise.mainstone@arcadis.com" TargetMode="External"/><Relationship Id="rId3529" Type="http://schemas.openxmlformats.org/officeDocument/2006/relationships/hyperlink" Target="pw://arcadis-uk-pw.bentley.com:Arcadis-UK-07/Documents/D%7b155c3728-89ec-431f-b858-11ec62472bd8%7d" TargetMode="External"/><Relationship Id="rId3943" Type="http://schemas.openxmlformats.org/officeDocument/2006/relationships/hyperlink" Target="pw:\\arcadis-uk-pw.bentley.com:Arcadis-UK-07\Documents\Projects\1MC06-C2\Barton%20Hartshorn%20Emb\CV\01%20-%20Docs\1MC06-ASC-CV-FRM-CS06_CL21-000006-ACBOS" TargetMode="External"/><Relationship Id="rId864" Type="http://schemas.openxmlformats.org/officeDocument/2006/relationships/hyperlink" Target="pw:\\arcadis-uk-pw.bentley.com:Arcadis-UK-07\Documents\Projects\1MC07-C3\Brackley%20South%20Ctg\UT\01%20-%20Docs\1MC07-ASC-UT-FRM-CS07_CL12-000013-ACBOS" TargetMode="External"/><Relationship Id="rId1494" Type="http://schemas.openxmlformats.org/officeDocument/2006/relationships/hyperlink" Target="pw:\\arcadis-uk-pw.bentley.com:Arcadis-UK-07\Documents\Projects\1MC06-C2\Calvert%20Ctg\HW\01%20-%20Docs\1MC06-ASC-HW-FRM-CS06_CL09-000041-ACBOS" TargetMode="External"/><Relationship Id="rId2545" Type="http://schemas.openxmlformats.org/officeDocument/2006/relationships/hyperlink" Target="pw:\\arcadis-uk-pw.bentley.com:Arcadis-UK-07\Documents\Projects\1MC07-C3\Greatworth%20South%20Ctg\IM\01%20-%20Docs\1MC07-CEK-IM-DAT-CS07_CL12-600017" TargetMode="External"/><Relationship Id="rId517" Type="http://schemas.openxmlformats.org/officeDocument/2006/relationships/hyperlink" Target="pw:\\arcadis-uk-pw.bentley.com:Arcadis-UK-07\Documents\Projects\1MC07-C3\Ladbroke%20Grove%20Emb\CV\01%20-%20Docs\1MC07-ASC-CV-FRM-CS07_CL24-000063-ACBOS" TargetMode="External"/><Relationship Id="rId931" Type="http://schemas.openxmlformats.org/officeDocument/2006/relationships/hyperlink" Target="pw:\\arcadis-uk-pw.bentley.com:Arcadis-UK-07\Documents\Projects\1MC07-C3\Boddington%20Ctg\CV\01%20-%20Docs\1MC07-ASC-CV-FRM-CS07_CL14-000095-ACBOS" TargetMode="External"/><Relationship Id="rId1147" Type="http://schemas.openxmlformats.org/officeDocument/2006/relationships/hyperlink" Target="pw:\\arcadis-uk-pw.bentley.com:Arcadis-UK-07\Documents\Projects\1MC06-C2\Aylesbury%20South%20Ctg\CV\01%20-%20Docs\1MC06-ASC-CV-FRM-CS04_CL18-000068-ACBOS" TargetMode="External"/><Relationship Id="rId1561" Type="http://schemas.openxmlformats.org/officeDocument/2006/relationships/hyperlink" Target="pw://arcadis-uk-pw.bentley.com:Arcadis-UK-07/Documents/D%7b6feeafba-8173-476e-be95-94f41de16672%7d" TargetMode="External"/><Relationship Id="rId2612" Type="http://schemas.openxmlformats.org/officeDocument/2006/relationships/hyperlink" Target="https://connect-projectwisewac.bentley.com/pwlink?datasource=Bentley.PW--arcadis-uk-pw.bentley.com~3AArcadis-UK-07&amp;objectId=669556a7-7ddc-458a-8dbe-e2e2308cf6e8&amp;objectType=doc&amp;workAreaId=7672f74c-6d6c-4972-9396-16dce2e4867c&amp;projectId=e3f7388f-5b16-4382-a7b1-67b8398b51fa&amp;app=pwe" TargetMode="External"/><Relationship Id="rId1214" Type="http://schemas.openxmlformats.org/officeDocument/2006/relationships/hyperlink" Target="mailto:mohit.kamboj@arcadis.com" TargetMode="External"/><Relationship Id="rId4784" Type="http://schemas.openxmlformats.org/officeDocument/2006/relationships/hyperlink" Target="pw:\\arcadis-uk-pw.bentley.com:Arcadis-UK-07\Documents\Projects\1MC06-C2\Quainton%20Ctg\EV\01%20-%20Docs\1MC06-CEK-EV-FRM-CS05-600028" TargetMode="External"/><Relationship Id="rId3386" Type="http://schemas.openxmlformats.org/officeDocument/2006/relationships/hyperlink" Target="mailto:andreea.tilici@arcadis.com" TargetMode="External"/><Relationship Id="rId4437" Type="http://schemas.openxmlformats.org/officeDocument/2006/relationships/hyperlink" Target="https://nam02.safelinks.protection.outlook.com/?url=https%3A%2F%2Fpwlink.bentley.com%2Flink%3Fds%3Darcadis-uk-pw.bentley.com~3AArcadis-UK-07%26doc%3D3a52d9e998c24dc9ad93c22710f7a849%26wa%3D7672f74c6d6c4972939616dce2e4867c%26p%3De3f7388f5b164382a7b167b8398b51fa%26app%3Dpwe&amp;data=05%7C02%7Clee.wilson%40arcadis.com%7C5a0974a9929a45ae338d08dcff207177%7C7f90057d3ea046feb07ce0568627081b%7C0%7C0%7C638665762011857235%7CUnknown%7CTWFpbGZsb3d8eyJWIjoiMC4wLjAwMDAiLCJQIjoiV2luMzIiLCJBTiI6Ik1haWwiLCJXVCI6Mn0%3D%7C0%7C%7C%7C&amp;sdata=%2F3PMO5KnWIz4IEmb54iNxjLydz64zdiAZSxodnKN4Mc%3D&amp;reserved=0" TargetMode="External"/><Relationship Id="rId3039" Type="http://schemas.openxmlformats.org/officeDocument/2006/relationships/hyperlink" Target="pw:\\arcadis-uk-pw.bentley.com:Arcadis-UK-07\Documents\Projects\1MC07-C3\Brackley%20South%20Ctg\HW\01%20-%20Docs\1MC07-ASC-HW-FRM-CS07_CL12-000015-ACBOS" TargetMode="External"/><Relationship Id="rId3453" Type="http://schemas.openxmlformats.org/officeDocument/2006/relationships/hyperlink" Target="pw:\\arcadis-uk-pw.bentley.com:Arcadis-UK-07\Documents\Projects\1MC06-C2\Calvert%20Ctg\DR\01%20-%20Docs\1MC06-ASC-DR-FRM-CS06_CL09-000011-ACBOS" TargetMode="External"/><Relationship Id="rId4851" Type="http://schemas.openxmlformats.org/officeDocument/2006/relationships/hyperlink" Target="pw:\\arcadis-uk-pw.bentley.com:Arcadis-UK-07\Documents\Projects\1MC06-C2\Calvert%20Ctg\HW\01%20-%20Docs\1MC06-ASC-HW-FRM-CS06_CL09-000028-ACBOS" TargetMode="External"/><Relationship Id="rId374" Type="http://schemas.openxmlformats.org/officeDocument/2006/relationships/hyperlink" Target="mailto:youssef.miri@setec.com" TargetMode="External"/><Relationship Id="rId2055" Type="http://schemas.openxmlformats.org/officeDocument/2006/relationships/hyperlink" Target="pw://arcadis-uk-pw.bentley.com:Arcadis-UK-07/Documents/D%7b03446c98-96c8-4f8e-bb73-7a7cfeb330c1%7d" TargetMode="External"/><Relationship Id="rId3106" Type="http://schemas.openxmlformats.org/officeDocument/2006/relationships/hyperlink" Target="pw:\\arcadis-uk-pw.bentley.com:Arcadis-UK-07\Documents\Projects\1MC06-C2\Stoke%20Mandeville%20South%20Emb\HW\01%20-%20Docs\1MC06-ASC-HW-FRM-CS03_CL17-000019-ACBOS" TargetMode="External"/><Relationship Id="rId4504" Type="http://schemas.openxmlformats.org/officeDocument/2006/relationships/hyperlink" Target="pw:\\arcadis-uk-pw.bentley.com:Arcadis-UK-07\Documents\Projects\1MC06-C2\Calvert%20Ctg\IM\01%20-%20Docs\1MC06-CEK-IM-DAT-CS06_CL09-600325" TargetMode="External"/><Relationship Id="rId3520" Type="http://schemas.openxmlformats.org/officeDocument/2006/relationships/hyperlink" Target="pw:\\arcadis-uk-pw.bentley.com:Arcadis-UK-07\Documents\Projects\1MC06-C2\Calvert%20Ctg\IM\01%20-%20Docs\1MC06-CEK-IM-DAT-CS06_CL09-600277" TargetMode="External"/><Relationship Id="rId441" Type="http://schemas.openxmlformats.org/officeDocument/2006/relationships/hyperlink" Target="pw:\\arcadis-uk-pw.bentley.com:Arcadis-UK-07\Documents\Projects\1MC07-C3\Greatworth%20South%20Emb\IM\01%20-%20Docs\1MC07-CEK-IM-DAT-CS07_CL12-600187" TargetMode="External"/><Relationship Id="rId1071" Type="http://schemas.openxmlformats.org/officeDocument/2006/relationships/hyperlink" Target="mailto:farah.mattoussi@setec.com" TargetMode="External"/><Relationship Id="rId2122" Type="http://schemas.openxmlformats.org/officeDocument/2006/relationships/hyperlink" Target="pw:\\arcadis-uk-pw.bentley.com:Arcadis-UK-07\Documents\Projects\1MC06-C2\Calvert%20Ctg\EV\01%20-%20Docs\1MC06-ASC-EV-FRM-CS06_CL09-900006" TargetMode="External"/><Relationship Id="rId5278" Type="http://schemas.openxmlformats.org/officeDocument/2006/relationships/hyperlink" Target="pw:\\arcadis-uk-pw.bentley.com:Arcadis-UK-07\Documents\Projects\1MC06-C2\Calvert%20Infrastructure%20MDG\DR\01%20-%20Docs\1MC06-CEK-DR-FRM-CS06_CL09-000054" TargetMode="External"/><Relationship Id="rId1888" Type="http://schemas.openxmlformats.org/officeDocument/2006/relationships/hyperlink" Target="pw:\\arcadis-uk-pw.bentley.com:Arcadis-UK-07\Documents\Projects\1MC06-C2\Stoke%20Mandeville%20South%20Emb\IM\01%20-%20Docs\1MC06-CEK-IM-DAT-CS03_CL17-600016" TargetMode="External"/><Relationship Id="rId2939" Type="http://schemas.openxmlformats.org/officeDocument/2006/relationships/hyperlink" Target="pw://arcadis-uk-pw.bentley.com:Arcadis-UK-07/Documents/D%7bd83a0aad-421e-462e-8e76-37bbefbaa89f%7d" TargetMode="External"/><Relationship Id="rId4294" Type="http://schemas.openxmlformats.org/officeDocument/2006/relationships/hyperlink" Target="pw://arcadis-uk-pw.bentley.com:Arcadis-UK-07/Documents/D%7b69d49632-a23c-4b77-ae2e-cb9b5b4abcb9%7d" TargetMode="External"/><Relationship Id="rId5345" Type="http://schemas.openxmlformats.org/officeDocument/2006/relationships/hyperlink" Target="mailto:gopika.b@arcadis.com" TargetMode="External"/><Relationship Id="rId4361" Type="http://schemas.openxmlformats.org/officeDocument/2006/relationships/hyperlink" Target="pw://arcadis-uk-pw.bentley.com:Arcadis-UK-07/Documents/D%7b9a95b204-530c-4f7c-a460-f529befffe5e%7d" TargetMode="External"/><Relationship Id="rId1955" Type="http://schemas.openxmlformats.org/officeDocument/2006/relationships/hyperlink" Target="pw://arcadis-uk-pw.bentley.com:Arcadis-UK-07/Documents/Projects/1MC07-C3/Lower&amp;space;Boddington&amp;space;Emb/IM/01&amp;space;-&amp;space;Docs/1MC07-CEK-IM-DAT-CS07_CL14-600202" TargetMode="External"/><Relationship Id="rId4014" Type="http://schemas.openxmlformats.org/officeDocument/2006/relationships/hyperlink" Target="pw:\\arcadis-uk-pw.bentley.com:Arcadis-UK-07\Documents\Projects\1MC06-C2\Godington%20East%20Vdt\EV\01%20-%20Docs\1MC06-ASC-EV-FRM-CS06_CL10-900029" TargetMode="External"/><Relationship Id="rId1608" Type="http://schemas.openxmlformats.org/officeDocument/2006/relationships/hyperlink" Target="mailto:eloise.mainstone@arcadis.com" TargetMode="External"/><Relationship Id="rId3030" Type="http://schemas.openxmlformats.org/officeDocument/2006/relationships/hyperlink" Target="pw://arcadis-uk-pw.bentley.com:Arcadis-UK-07/Documents/D%7b5cce9bb2-171c-455c-a045-3382391a7a4c%7d" TargetMode="External"/><Relationship Id="rId2796" Type="http://schemas.openxmlformats.org/officeDocument/2006/relationships/hyperlink" Target="pw:\\arcadis-uk-pw.bentley.com:Arcadis-UK-07\Documents\Projects\1MC06-C2\Godington%20East%20Emb\IM\01%20-%20Docs\1MC06-CEK-IM-DAT-CS06_CL10-600229" TargetMode="External"/><Relationship Id="rId3847" Type="http://schemas.openxmlformats.org/officeDocument/2006/relationships/hyperlink" Target="pw:\\arcadis-uk-pw.bentley.com:Arcadis-UK-07\Documents\Projects\1MC07-C3\Lower%20Boddington%20Ctg\IM\01%20-%20Docs\1MC07-CEK-IM-DAT-CS07_CL14-600223" TargetMode="External"/><Relationship Id="rId768" Type="http://schemas.openxmlformats.org/officeDocument/2006/relationships/hyperlink" Target="pw:\\arcadis-uk-pw.bentley.com:Arcadis-UK-07\Documents\Projects\1MC07-C3\Greatworth%20South%20Emb\IM\01%20-%20Docs\1MC07-CEK-IM-DAT-CS07_CL12-600128" TargetMode="External"/><Relationship Id="rId1398" Type="http://schemas.openxmlformats.org/officeDocument/2006/relationships/hyperlink" Target="pw:\\arcadis-uk-pw.bentley.com:Arcadis-UK-07\Documents\Projects\1MC07-C3\Greatworth%20Green%20Tunnel\IM\01%20-%20Docs\1MC07-CEK-IM-DAT-CS07_CL25-600034" TargetMode="External"/><Relationship Id="rId2449" Type="http://schemas.openxmlformats.org/officeDocument/2006/relationships/hyperlink" Target="mailto:William.Whyte@arcadis.com" TargetMode="External"/><Relationship Id="rId2863" Type="http://schemas.openxmlformats.org/officeDocument/2006/relationships/hyperlink" Target="pw:\\arcadis-uk-pw.bentley.com:Arcadis-UK-07\Documents\Projects\1MC06-C2\Oxford%20Road%20Emb\IM\01%20-%20Docs\1MC06-CEK-IM-DAT-CS04_CL19-600105" TargetMode="External"/><Relationship Id="rId3914" Type="http://schemas.openxmlformats.org/officeDocument/2006/relationships/hyperlink" Target="mailto:gopika.b@arcadis.com" TargetMode="External"/><Relationship Id="rId835" Type="http://schemas.openxmlformats.org/officeDocument/2006/relationships/hyperlink" Target="pw:\\arcadis-uk-pw.bentley.com:Arcadis-UK-07\Documents\Projects\1MC07-C3\Lower%20Thorpe%20Viaduct\IM\01%20-%20Docs\1MC07-CEK-IM-DAT-CS07_CL26-600005" TargetMode="External"/><Relationship Id="rId1465" Type="http://schemas.openxmlformats.org/officeDocument/2006/relationships/hyperlink" Target="pw://arcadis-uk-pw.bentley.com:Arcadis-UK-07/Documents/D%7b23eadf92-4a85-4d09-ae90-1902246ede48%7d" TargetMode="External"/><Relationship Id="rId2516" Type="http://schemas.openxmlformats.org/officeDocument/2006/relationships/hyperlink" Target="https://connect-projectwisewac.bentley.com/pwlink?datasource=Bentley.PW--arcadis-uk-pw.bentley.com~3AArcadis-UK-07&amp;objectId=7aab7268-997e-4884-8a6c-7aef3b11475e&amp;objectType=doc&amp;workAreaId=7672f74c-6d6c-4972-9396-16dce2e4867c&amp;projectId=e3f7388f-5b16-4382-a7b1-67b8398b51fa&amp;app=pw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hyperlink" Target="pw:\\arcadis-uk-pw.bentley.com:Arcadis-UK-07\Documents\Projects\1MC06-C2\Calvert%20Ctg\IM\01%20-%20Docs\1MC06-CEK-IM-DAT-CS06_CL09-600091" TargetMode="External"/><Relationship Id="rId2" Type="http://schemas.openxmlformats.org/officeDocument/2006/relationships/hyperlink" Target="pw:\\arcadis-uk-pw.bentley.com:Arcadis-UK-07\Documents\Projects\1MC06-C2\Turweston%20Ctg\IM\01%20-%20Docs\1MC06-CEK-IM-DAT-CS06_CL22-600090" TargetMode="External"/><Relationship Id="rId1" Type="http://schemas.openxmlformats.org/officeDocument/2006/relationships/hyperlink" Target="pw:\\arcadis-uk-pw.bentley.com:Arcadis-UK-07\Documents\Projects\1MC06-C2\Turweston%20Ctg\IM\01%20-%20Docs\1MC06-CEK-IM-DAT-CS06_CL22-600075" TargetMode="External"/><Relationship Id="rId6" Type="http://schemas.openxmlformats.org/officeDocument/2006/relationships/printerSettings" Target="../printerSettings/printerSettings3.bin"/><Relationship Id="rId5" Type="http://schemas.openxmlformats.org/officeDocument/2006/relationships/hyperlink" Target="pw:\\arcadis-uk-pw.bentley.com:Arcadis-UK-07\Documents\Projects\1MC06-C2\Grendon%20Underwood%20Emb\IM\01%20-%20Docs\1MC06-CEK-IM-DAT-CS05-600116" TargetMode="External"/><Relationship Id="rId4" Type="http://schemas.openxmlformats.org/officeDocument/2006/relationships/hyperlink" Target="pw:\\arcadis-uk-pw.bentley.com:Arcadis-UK-07\Documents\Projects\1MC06-C2\Calvert%20Ctg\IM\01%20-%20Docs\1MC06-CEK-IM-DAT-CS06_CL09-600153"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5BC6-403D-4ADB-9A40-84828A359659}">
  <sheetPr codeName="Sheet4">
    <tabColor rgb="FFFFC000"/>
  </sheetPr>
  <dimension ref="A1:P28"/>
  <sheetViews>
    <sheetView topLeftCell="A10" zoomScaleNormal="100" workbookViewId="0">
      <selection activeCell="D25" sqref="D22:D25"/>
    </sheetView>
  </sheetViews>
  <sheetFormatPr defaultRowHeight="15"/>
  <cols>
    <col min="1" max="1" width="9.7109375" customWidth="1"/>
    <col min="2" max="2" width="12.7109375" bestFit="1" customWidth="1"/>
    <col min="3" max="3" width="31.5703125" customWidth="1"/>
    <col min="4" max="4" width="13.7109375" bestFit="1" customWidth="1"/>
    <col min="5" max="5" width="13.5703125" customWidth="1"/>
    <col min="6" max="6" width="13.5703125" style="247" customWidth="1"/>
    <col min="7" max="8" width="13.5703125" customWidth="1"/>
    <col min="9" max="9" width="20.28515625" customWidth="1"/>
    <col min="10" max="10" width="20.28515625" style="88" customWidth="1"/>
    <col min="11" max="11" width="52.5703125" customWidth="1"/>
    <col min="12" max="12" width="19.140625" bestFit="1" customWidth="1"/>
    <col min="13" max="13" width="13.7109375" bestFit="1" customWidth="1"/>
    <col min="15" max="15" width="10" bestFit="1" customWidth="1"/>
    <col min="16" max="16" width="71.5703125" customWidth="1"/>
    <col min="17" max="17" width="64.28515625" bestFit="1" customWidth="1"/>
  </cols>
  <sheetData>
    <row r="1" spans="1:16" ht="45.75" thickBot="1">
      <c r="A1" s="52" t="s">
        <v>0</v>
      </c>
      <c r="B1" s="53" t="s">
        <v>1</v>
      </c>
      <c r="C1" s="53" t="s">
        <v>2</v>
      </c>
      <c r="D1" s="53" t="s">
        <v>3</v>
      </c>
      <c r="E1" s="53" t="s">
        <v>4</v>
      </c>
      <c r="F1" s="249" t="s">
        <v>5</v>
      </c>
      <c r="G1" s="53" t="s">
        <v>6</v>
      </c>
      <c r="H1" s="53" t="s">
        <v>7</v>
      </c>
      <c r="I1" s="53" t="s">
        <v>8</v>
      </c>
      <c r="J1" s="244" t="s">
        <v>9</v>
      </c>
      <c r="K1" s="53" t="s">
        <v>10</v>
      </c>
      <c r="L1" s="123" t="s">
        <v>11</v>
      </c>
      <c r="M1" s="53" t="s">
        <v>12</v>
      </c>
      <c r="P1" s="140" t="s">
        <v>13</v>
      </c>
    </row>
    <row r="2" spans="1:16" ht="30">
      <c r="A2" s="49">
        <v>1</v>
      </c>
      <c r="B2" s="4">
        <v>238.02</v>
      </c>
      <c r="C2" s="4" t="s">
        <v>14</v>
      </c>
      <c r="D2" s="79">
        <v>45623</v>
      </c>
      <c r="E2" s="79" t="s">
        <v>15</v>
      </c>
      <c r="F2" s="248">
        <f>COUNTIF(Table58[Package],IF(LEFT(Table3[[#This Row],[Pack]],1)="U",Table3[[#This Row],[Pack]],"IDR "&amp;TRIM(Table3[[#This Row],[Pack]])))</f>
        <v>13</v>
      </c>
      <c r="G2" s="49">
        <v>13</v>
      </c>
      <c r="H2" s="49">
        <f>COUNTIFS(Table58[Package],IF(LEFT(Table3[[#This Row],[Pack]],1)="U",Table3[[#This Row],[Pack]],"IDR "&amp;TRIM(Table3[[#This Row],[Pack]])),Table58[Status],"10 - Complete")</f>
        <v>13</v>
      </c>
      <c r="I2" s="236" t="s">
        <v>16</v>
      </c>
      <c r="J2" s="245">
        <f>SUM(Table3[[#This Row],[JSON Requested File Count]]-Table3[[#This Row],[Completed file count]])</f>
        <v>0</v>
      </c>
      <c r="K2" s="4"/>
      <c r="L2" s="242"/>
      <c r="M2" s="79">
        <f>Table3[[#This Row],[L3 Due date]]-7</f>
        <v>45616</v>
      </c>
      <c r="N2" s="55"/>
    </row>
    <row r="3" spans="1:16">
      <c r="A3" s="49">
        <v>2</v>
      </c>
      <c r="B3" s="4" t="s">
        <v>17</v>
      </c>
      <c r="C3" s="4" t="s">
        <v>18</v>
      </c>
      <c r="D3" s="79">
        <v>45630</v>
      </c>
      <c r="E3" s="79" t="s">
        <v>15</v>
      </c>
      <c r="F3" s="248">
        <f>COUNTIF(Table58[Package],IF(LEFT(Table3[[#This Row],[Pack]],1)="U",Table3[[#This Row],[Pack]],"IDR "&amp;TRIM(Table3[[#This Row],[Pack]])))</f>
        <v>7</v>
      </c>
      <c r="G3" s="49">
        <v>7</v>
      </c>
      <c r="H3" s="49">
        <f>COUNTIFS(Table58[Package],IF(LEFT(Table3[[#This Row],[Pack]],1)="U",Table3[[#This Row],[Pack]],"IDR "&amp;TRIM(Table3[[#This Row],[Pack]])),Table58[Status],"10 - Complete")</f>
        <v>7</v>
      </c>
      <c r="I3" s="236" t="s">
        <v>16</v>
      </c>
      <c r="J3" s="245">
        <f>SUM(Table3[[#This Row],[JSON Requested File Count]]-Table3[[#This Row],[Completed file count]])</f>
        <v>0</v>
      </c>
      <c r="K3" s="4"/>
      <c r="L3" s="242"/>
      <c r="M3" s="79">
        <f>Table3[[#This Row],[L3 Due date]]-7</f>
        <v>45623</v>
      </c>
      <c r="N3" s="55"/>
    </row>
    <row r="4" spans="1:16" ht="30">
      <c r="A4" s="49">
        <v>3</v>
      </c>
      <c r="B4" s="4">
        <v>212.5</v>
      </c>
      <c r="C4" s="4" t="s">
        <v>19</v>
      </c>
      <c r="D4" s="79">
        <v>45635</v>
      </c>
      <c r="E4" s="49" t="s">
        <v>20</v>
      </c>
      <c r="F4" s="248">
        <f>COUNTIF(Table58[Package],IF(LEFT(Table3[[#This Row],[Pack]],1)="U",Table3[[#This Row],[Pack]],"IDR "&amp;TRIM(Table3[[#This Row],[Pack]])))</f>
        <v>85</v>
      </c>
      <c r="G4" s="49">
        <v>85</v>
      </c>
      <c r="H4" s="49">
        <f>COUNTIFS(Table58[Package],IF(LEFT(Table3[[#This Row],[Pack]],1)="U",Table3[[#This Row],[Pack]],"IDR "&amp;TRIM(Table3[[#This Row],[Pack]])),Table58[Status],"10 - Complete")</f>
        <v>85</v>
      </c>
      <c r="I4" s="236" t="s">
        <v>16</v>
      </c>
      <c r="J4" s="245">
        <f>SUM(Table3[[#This Row],[JSON Requested File Count]]-Table3[[#This Row],[Completed file count]])</f>
        <v>0</v>
      </c>
      <c r="K4" s="4"/>
      <c r="L4" s="242"/>
      <c r="M4" s="79">
        <f>Table3[[#This Row],[L3 Due date]]-7</f>
        <v>45628</v>
      </c>
      <c r="N4" s="55"/>
      <c r="O4" s="232"/>
    </row>
    <row r="5" spans="1:16" ht="30">
      <c r="A5" s="49">
        <v>4</v>
      </c>
      <c r="B5" s="4" t="s">
        <v>21</v>
      </c>
      <c r="C5" s="4" t="s">
        <v>22</v>
      </c>
      <c r="D5" s="79">
        <v>45665</v>
      </c>
      <c r="E5" s="49" t="s">
        <v>20</v>
      </c>
      <c r="F5" s="248">
        <f>COUNTIF(Table58[Package],IF(LEFT(Table3[[#This Row],[Pack]],1)="U",Table3[[#This Row],[Pack]],"IDR "&amp;TRIM(Table3[[#This Row],[Pack]])))</f>
        <v>4</v>
      </c>
      <c r="G5" s="49">
        <v>4</v>
      </c>
      <c r="H5" s="49">
        <f>COUNTIFS(Table58[Package],IF(LEFT(Table3[[#This Row],[Pack]],1)="U",Table3[[#This Row],[Pack]],"IDR "&amp;TRIM(Table3[[#This Row],[Pack]])),Table58[Status],"10 - Complete")</f>
        <v>4</v>
      </c>
      <c r="I5" s="236" t="s">
        <v>16</v>
      </c>
      <c r="J5" s="245">
        <f>SUM(Table3[[#This Row],[JSON Requested File Count]]-Table3[[#This Row],[Completed file count]])</f>
        <v>0</v>
      </c>
      <c r="K5" s="4"/>
      <c r="L5" s="48"/>
      <c r="M5" s="79">
        <v>45658</v>
      </c>
    </row>
    <row r="6" spans="1:16">
      <c r="A6" s="49">
        <v>5</v>
      </c>
      <c r="B6" s="4" t="s">
        <v>23</v>
      </c>
      <c r="C6" s="4" t="s">
        <v>24</v>
      </c>
      <c r="D6" s="79">
        <v>45637</v>
      </c>
      <c r="E6" s="49" t="s">
        <v>20</v>
      </c>
      <c r="F6" s="248">
        <f>COUNTIF(Table58[Package],IF(LEFT(Table3[[#This Row],[Pack]],1)="U",Table3[[#This Row],[Pack]],"IDR "&amp;TRIM(Table3[[#This Row],[Pack]])))</f>
        <v>22</v>
      </c>
      <c r="G6" s="49">
        <v>22</v>
      </c>
      <c r="H6" s="49">
        <f>COUNTIFS(Table58[Package],IF(LEFT(Table3[[#This Row],[Pack]],1)="U",Table3[[#This Row],[Pack]],"IDR "&amp;TRIM(Table3[[#This Row],[Pack]])),Table58[Status],"10 - Complete")</f>
        <v>22</v>
      </c>
      <c r="I6" s="236" t="s">
        <v>16</v>
      </c>
      <c r="J6" s="245">
        <f>SUM(Table3[[#This Row],[JSON Requested File Count]]-Table3[[#This Row],[Completed file count]])</f>
        <v>0</v>
      </c>
      <c r="K6" s="4"/>
      <c r="L6" s="242"/>
      <c r="M6" s="79">
        <f>Table3[[#This Row],[L3 Due date]]-7</f>
        <v>45630</v>
      </c>
      <c r="N6" s="55"/>
      <c r="O6" s="232"/>
    </row>
    <row r="7" spans="1:16" ht="30">
      <c r="A7" s="221">
        <v>6</v>
      </c>
      <c r="B7" s="233" t="s">
        <v>25</v>
      </c>
      <c r="C7" s="4" t="s">
        <v>26</v>
      </c>
      <c r="D7" s="79">
        <v>45637</v>
      </c>
      <c r="E7" s="49" t="s">
        <v>20</v>
      </c>
      <c r="F7" s="248">
        <f>COUNTIF(Table58[Package],IF(LEFT(Table3[[#This Row],[Pack]],1)="U",Table3[[#This Row],[Pack]],"IDR "&amp;TRIM(Table3[[#This Row],[Pack]])))</f>
        <v>3</v>
      </c>
      <c r="G7" s="49">
        <v>3</v>
      </c>
      <c r="H7" s="49">
        <f>COUNTIFS(Table58[Package],IF(LEFT(Table3[[#This Row],[Pack]],1)="U",Table3[[#This Row],[Pack]],"IDR "&amp;TRIM(Table3[[#This Row],[Pack]])),Table58[Status],"10 - Complete")</f>
        <v>3</v>
      </c>
      <c r="I7" s="236" t="s">
        <v>16</v>
      </c>
      <c r="J7" s="245">
        <f>SUM(Table3[[#This Row],[JSON Requested File Count]]-Table3[[#This Row],[Completed file count]])</f>
        <v>0</v>
      </c>
      <c r="K7" s="4"/>
      <c r="L7" s="48"/>
      <c r="M7" s="79">
        <f>Table3[[#This Row],[L3 Due date]]-7</f>
        <v>45630</v>
      </c>
      <c r="O7" s="232"/>
    </row>
    <row r="8" spans="1:16" ht="45">
      <c r="A8" s="221">
        <v>7</v>
      </c>
      <c r="B8" s="233">
        <v>215.03</v>
      </c>
      <c r="C8" s="4" t="s">
        <v>27</v>
      </c>
      <c r="D8" s="79">
        <v>45637</v>
      </c>
      <c r="E8" s="49" t="s">
        <v>28</v>
      </c>
      <c r="F8" s="248">
        <f>COUNTIF(Table58[Package],IF(LEFT(Table3[[#This Row],[Pack]],1)="U",Table3[[#This Row],[Pack]],"IDR "&amp;TRIM(Table3[[#This Row],[Pack]])))</f>
        <v>44</v>
      </c>
      <c r="G8" s="49">
        <v>44</v>
      </c>
      <c r="H8" s="49">
        <f>COUNTIFS(Table58[Package],IF(LEFT(Table3[[#This Row],[Pack]],1)="U",Table3[[#This Row],[Pack]],"IDR "&amp;TRIM(Table3[[#This Row],[Pack]])),Table58[Status],"10 - Complete")</f>
        <v>44</v>
      </c>
      <c r="I8" s="236" t="s">
        <v>16</v>
      </c>
      <c r="J8" s="245">
        <f>SUM(Table3[[#This Row],[JSON Requested File Count]]-Table3[[#This Row],[Completed file count]])</f>
        <v>0</v>
      </c>
      <c r="K8" s="4"/>
      <c r="L8" s="48"/>
      <c r="M8" s="79">
        <f>Table3[[#This Row],[L3 Due date]]-7</f>
        <v>45630</v>
      </c>
      <c r="O8" s="232"/>
    </row>
    <row r="9" spans="1:16" ht="45">
      <c r="A9" s="221">
        <v>8</v>
      </c>
      <c r="B9" s="233">
        <v>224.7</v>
      </c>
      <c r="C9" s="4" t="s">
        <v>29</v>
      </c>
      <c r="D9" s="79">
        <v>45637</v>
      </c>
      <c r="E9" s="49" t="s">
        <v>30</v>
      </c>
      <c r="F9" s="248">
        <f>COUNTIF(Table58[Package],IF(LEFT(Table3[[#This Row],[Pack]],1)="U",Table3[[#This Row],[Pack]],"IDR "&amp;TRIM(Table3[[#This Row],[Pack]])))</f>
        <v>10</v>
      </c>
      <c r="G9" s="49">
        <v>9</v>
      </c>
      <c r="H9" s="49">
        <f>COUNTIFS(Table58[Package],IF(LEFT(Table3[[#This Row],[Pack]],1)="U",Table3[[#This Row],[Pack]],"IDR "&amp;TRIM(Table3[[#This Row],[Pack]])),Table58[Status],"10 - Complete")</f>
        <v>9</v>
      </c>
      <c r="I9" s="225" t="s">
        <v>31</v>
      </c>
      <c r="J9" s="245">
        <f>SUM(Table3[[#This Row],[JSON Requested File Count]]-Table3[[#This Row],[Completed file count]])</f>
        <v>0</v>
      </c>
      <c r="K9" s="4" t="s">
        <v>32</v>
      </c>
      <c r="L9" s="48"/>
      <c r="M9" s="79">
        <f>Table3[[#This Row],[L3 Due date]]-7</f>
        <v>45630</v>
      </c>
      <c r="O9" s="232"/>
    </row>
    <row r="10" spans="1:16" ht="30">
      <c r="A10" s="221">
        <v>9</v>
      </c>
      <c r="B10" s="233" t="s">
        <v>33</v>
      </c>
      <c r="C10" s="4" t="s">
        <v>34</v>
      </c>
      <c r="D10" s="79">
        <v>45637</v>
      </c>
      <c r="E10" s="49" t="s">
        <v>30</v>
      </c>
      <c r="F10" s="248">
        <f>COUNTIF(Table58[Package],IF(LEFT(Table3[[#This Row],[Pack]],1)="U",Table3[[#This Row],[Pack]],"IDR "&amp;TRIM(Table3[[#This Row],[Pack]])))</f>
        <v>1</v>
      </c>
      <c r="G10" s="49">
        <v>1</v>
      </c>
      <c r="H10" s="49">
        <f>COUNTIFS(Table58[Package],IF(LEFT(Table3[[#This Row],[Pack]],1)="U",Table3[[#This Row],[Pack]],"IDR "&amp;TRIM(Table3[[#This Row],[Pack]])),Table58[Status],"10 - Complete")</f>
        <v>1</v>
      </c>
      <c r="I10" s="236" t="s">
        <v>16</v>
      </c>
      <c r="J10" s="245">
        <f>SUM(Table3[[#This Row],[JSON Requested File Count]]-Table3[[#This Row],[Completed file count]])</f>
        <v>0</v>
      </c>
      <c r="K10" s="4"/>
      <c r="L10" s="48"/>
      <c r="M10" s="79">
        <f>Table3[[#This Row],[L3 Due date]]-7</f>
        <v>45630</v>
      </c>
      <c r="O10" s="232"/>
    </row>
    <row r="11" spans="1:16" ht="30">
      <c r="A11" s="221">
        <v>10</v>
      </c>
      <c r="B11" s="233" t="s">
        <v>35</v>
      </c>
      <c r="C11" s="4" t="s">
        <v>36</v>
      </c>
      <c r="D11" s="79">
        <v>45637</v>
      </c>
      <c r="E11" s="49" t="s">
        <v>15</v>
      </c>
      <c r="F11" s="248">
        <f>COUNTIF(Table58[Package],IF(LEFT(Table3[[#This Row],[Pack]],1)="U",Table3[[#This Row],[Pack]],"IDR "&amp;TRIM(Table3[[#This Row],[Pack]])))</f>
        <v>32</v>
      </c>
      <c r="G11" s="49">
        <v>32</v>
      </c>
      <c r="H11" s="49">
        <f>COUNTIFS(Table58[Package],IF(LEFT(Table3[[#This Row],[Pack]],1)="U",Table3[[#This Row],[Pack]],"IDR "&amp;TRIM(Table3[[#This Row],[Pack]])),Table58[Status],"10 - Complete")</f>
        <v>32</v>
      </c>
      <c r="I11" s="236" t="s">
        <v>16</v>
      </c>
      <c r="J11" s="245">
        <f>SUM(Table3[[#This Row],[JSON Requested File Count]]-Table3[[#This Row],[Completed file count]])</f>
        <v>0</v>
      </c>
      <c r="K11" s="4"/>
      <c r="L11" s="48"/>
      <c r="M11" s="79">
        <f>Table3[[#This Row],[L3 Due date]]-7</f>
        <v>45630</v>
      </c>
      <c r="O11" s="232"/>
    </row>
    <row r="12" spans="1:16" ht="60">
      <c r="A12" s="49">
        <v>11</v>
      </c>
      <c r="B12" s="4">
        <v>214.06</v>
      </c>
      <c r="C12" s="4" t="s">
        <v>37</v>
      </c>
      <c r="D12" s="79">
        <v>45638</v>
      </c>
      <c r="E12" s="49" t="s">
        <v>28</v>
      </c>
      <c r="F12" s="248">
        <f>COUNTIF(Table58[Package],IF(LEFT(Table3[[#This Row],[Pack]],1)="U",Table3[[#This Row],[Pack]],"IDR "&amp;TRIM(Table3[[#This Row],[Pack]])))</f>
        <v>7</v>
      </c>
      <c r="G12" s="49">
        <v>2</v>
      </c>
      <c r="H12" s="49">
        <f>COUNTIFS(Table58[Package],IF(LEFT(Table3[[#This Row],[Pack]],1)="U",Table3[[#This Row],[Pack]],"IDR "&amp;TRIM(Table3[[#This Row],[Pack]])),Table58[Status],"10 - Complete")</f>
        <v>2</v>
      </c>
      <c r="I12" s="225" t="s">
        <v>31</v>
      </c>
      <c r="J12" s="245">
        <f>SUM(Table3[[#This Row],[JSON Requested File Count]]-Table3[[#This Row],[Completed file count]])</f>
        <v>0</v>
      </c>
      <c r="K12" s="4" t="s">
        <v>38</v>
      </c>
      <c r="L12" s="48"/>
      <c r="M12" s="79">
        <f>Table3[[#This Row],[L3 Due date]]-7</f>
        <v>45631</v>
      </c>
      <c r="O12" s="232"/>
    </row>
    <row r="13" spans="1:16">
      <c r="A13" s="49">
        <v>12</v>
      </c>
      <c r="B13" s="233" t="s">
        <v>39</v>
      </c>
      <c r="C13" s="4" t="s">
        <v>40</v>
      </c>
      <c r="D13" s="79">
        <v>45642</v>
      </c>
      <c r="E13" s="49" t="s">
        <v>20</v>
      </c>
      <c r="F13" s="248">
        <f>COUNTIF(Table58[Package],IF(LEFT(Table3[[#This Row],[Pack]],1)="U",Table3[[#This Row],[Pack]],"IDR "&amp;TRIM(Table3[[#This Row],[Pack]])))</f>
        <v>6</v>
      </c>
      <c r="G13" s="49">
        <v>6</v>
      </c>
      <c r="H13" s="49">
        <f>COUNTIFS(Table58[Package],IF(LEFT(Table3[[#This Row],[Pack]],1)="U",Table3[[#This Row],[Pack]],"IDR "&amp;TRIM(Table3[[#This Row],[Pack]])),Table58[Status],"10 - Complete")</f>
        <v>6</v>
      </c>
      <c r="I13" s="236" t="s">
        <v>16</v>
      </c>
      <c r="J13" s="245">
        <f>SUM(Table3[[#This Row],[JSON Requested File Count]]-Table3[[#This Row],[Completed file count]])</f>
        <v>0</v>
      </c>
      <c r="K13" s="4"/>
      <c r="L13" s="48"/>
      <c r="M13" s="79">
        <f>Table3[[#This Row],[L3 Due date]]-7</f>
        <v>45635</v>
      </c>
      <c r="O13" s="232"/>
    </row>
    <row r="14" spans="1:16" ht="30">
      <c r="A14" s="49">
        <v>13</v>
      </c>
      <c r="B14" s="4" t="s">
        <v>41</v>
      </c>
      <c r="C14" s="4" t="s">
        <v>42</v>
      </c>
      <c r="D14" s="79">
        <v>45644</v>
      </c>
      <c r="E14" s="49" t="s">
        <v>28</v>
      </c>
      <c r="F14" s="248">
        <f>COUNTIF(Table58[Package],IF(LEFT(Table3[[#This Row],[Pack]],1)="U",Table3[[#This Row],[Pack]],"IDR "&amp;TRIM(Table3[[#This Row],[Pack]])))</f>
        <v>34</v>
      </c>
      <c r="G14" s="49">
        <v>33</v>
      </c>
      <c r="H14" s="49">
        <f>COUNTIFS(Table58[Package],IF(LEFT(Table3[[#This Row],[Pack]],1)="U",Table3[[#This Row],[Pack]],"IDR "&amp;TRIM(Table3[[#This Row],[Pack]])),Table58[Status],"10 - Complete")</f>
        <v>33</v>
      </c>
      <c r="I14" s="236" t="s">
        <v>16</v>
      </c>
      <c r="J14" s="245">
        <f>SUM(Table3[[#This Row],[JSON Requested File Count]]-Table3[[#This Row],[Completed file count]])</f>
        <v>0</v>
      </c>
      <c r="K14" s="4" t="s">
        <v>32</v>
      </c>
      <c r="L14" s="48"/>
      <c r="M14" s="79">
        <f>Table3[[#This Row],[L3 Due date]]-7</f>
        <v>45637</v>
      </c>
      <c r="O14" s="232"/>
    </row>
    <row r="15" spans="1:16">
      <c r="A15" s="49">
        <v>14</v>
      </c>
      <c r="B15" s="4" t="s">
        <v>43</v>
      </c>
      <c r="C15" s="4" t="s">
        <v>44</v>
      </c>
      <c r="D15" s="79">
        <v>45644</v>
      </c>
      <c r="E15" s="49" t="s">
        <v>28</v>
      </c>
      <c r="F15" s="248">
        <f>COUNTIF(Table58[Package],IF(LEFT(Table3[[#This Row],[Pack]],1)="U",Table3[[#This Row],[Pack]],"IDR "&amp;TRIM(Table3[[#This Row],[Pack]])))</f>
        <v>7</v>
      </c>
      <c r="G15" s="49">
        <v>7</v>
      </c>
      <c r="H15" s="49">
        <f>COUNTIFS(Table58[Package],IF(LEFT(Table3[[#This Row],[Pack]],1)="U",Table3[[#This Row],[Pack]],"IDR "&amp;TRIM(Table3[[#This Row],[Pack]])),Table58[Status],"10 - Complete")</f>
        <v>7</v>
      </c>
      <c r="I15" s="236" t="s">
        <v>16</v>
      </c>
      <c r="J15" s="245">
        <f>SUM(Table3[[#This Row],[JSON Requested File Count]]-Table3[[#This Row],[Completed file count]])</f>
        <v>0</v>
      </c>
      <c r="K15" s="4"/>
      <c r="L15" s="48"/>
      <c r="M15" s="79">
        <f>Table3[[#This Row],[L3 Due date]]-7</f>
        <v>45637</v>
      </c>
      <c r="O15" s="232"/>
    </row>
    <row r="16" spans="1:16" ht="30">
      <c r="A16" s="49">
        <v>15</v>
      </c>
      <c r="B16" s="4" t="s">
        <v>45</v>
      </c>
      <c r="C16" s="4" t="s">
        <v>46</v>
      </c>
      <c r="D16" s="79">
        <v>45644</v>
      </c>
      <c r="E16" s="49" t="s">
        <v>28</v>
      </c>
      <c r="F16" s="248">
        <f>COUNTIF(Table58[Package],IF(LEFT(Table3[[#This Row],[Pack]],1)="U",Table3[[#This Row],[Pack]],"IDR "&amp;TRIM(Table3[[#This Row],[Pack]])))</f>
        <v>2</v>
      </c>
      <c r="G16" s="49">
        <v>2</v>
      </c>
      <c r="H16" s="49">
        <f>COUNTIFS(Table58[Package],IF(LEFT(Table3[[#This Row],[Pack]],1)="U",Table3[[#This Row],[Pack]],"IDR "&amp;TRIM(Table3[[#This Row],[Pack]])),Table58[Status],"10 - Complete")</f>
        <v>2</v>
      </c>
      <c r="I16" s="236" t="s">
        <v>16</v>
      </c>
      <c r="J16" s="245">
        <f>SUM(Table3[[#This Row],[JSON Requested File Count]]-Table3[[#This Row],[Completed file count]])</f>
        <v>0</v>
      </c>
      <c r="K16" s="4"/>
      <c r="L16" s="48"/>
      <c r="M16" s="79">
        <f>Table3[[#This Row],[L3 Due date]]-7</f>
        <v>45637</v>
      </c>
      <c r="O16" s="232"/>
    </row>
    <row r="17" spans="1:15" ht="30">
      <c r="A17" s="49">
        <v>16</v>
      </c>
      <c r="B17" s="4" t="s">
        <v>47</v>
      </c>
      <c r="C17" s="4" t="s">
        <v>48</v>
      </c>
      <c r="D17" s="79">
        <v>45665</v>
      </c>
      <c r="E17" s="49" t="s">
        <v>20</v>
      </c>
      <c r="F17" s="248">
        <f>COUNTIF(Table58[Package],IF(LEFT(Table3[[#This Row],[Pack]],1)="U",Table3[[#This Row],[Pack]],"IDR "&amp;TRIM(Table3[[#This Row],[Pack]])))</f>
        <v>1</v>
      </c>
      <c r="G17" s="49">
        <v>1</v>
      </c>
      <c r="H17" s="49">
        <f>COUNTIFS(Table58[Package],IF(LEFT(Table3[[#This Row],[Pack]],1)="U",Table3[[#This Row],[Pack]],"IDR "&amp;TRIM(Table3[[#This Row],[Pack]])),Table58[Status],"10 - Complete")</f>
        <v>1</v>
      </c>
      <c r="I17" s="236" t="s">
        <v>16</v>
      </c>
      <c r="J17" s="245">
        <f>SUM(Table3[[#This Row],[JSON Requested File Count]]-Table3[[#This Row],[Completed file count]])</f>
        <v>0</v>
      </c>
      <c r="K17" s="4"/>
      <c r="L17" s="48"/>
      <c r="M17" s="79">
        <f>Table3[[#This Row],[L3 Due date]]-7</f>
        <v>45658</v>
      </c>
      <c r="O17" s="232"/>
    </row>
    <row r="18" spans="1:15" ht="30">
      <c r="A18" s="49">
        <v>17</v>
      </c>
      <c r="B18" s="4" t="s">
        <v>49</v>
      </c>
      <c r="C18" s="4" t="s">
        <v>50</v>
      </c>
      <c r="D18" s="79">
        <v>45679</v>
      </c>
      <c r="E18" s="49" t="s">
        <v>15</v>
      </c>
      <c r="F18" s="248">
        <f>COUNTIF(Table58[Package],IF(LEFT(Table3[[#This Row],[Pack]],1)="U",Table3[[#This Row],[Pack]],"IDR "&amp;TRIM(Table3[[#This Row],[Pack]])))</f>
        <v>30</v>
      </c>
      <c r="G18" s="49">
        <v>28</v>
      </c>
      <c r="H18" s="49">
        <f>COUNTIFS(Table58[Package],IF(LEFT(Table3[[#This Row],[Pack]],1)="U",Table3[[#This Row],[Pack]],"IDR "&amp;TRIM(Table3[[#This Row],[Pack]])),Table58[Status],"10 - Complete")</f>
        <v>28</v>
      </c>
      <c r="I18" s="225" t="s">
        <v>31</v>
      </c>
      <c r="J18" s="245">
        <f>SUM(Table3[[#This Row],[JSON Requested File Count]]-Table3[[#This Row],[Completed file count]])</f>
        <v>0</v>
      </c>
      <c r="K18" s="4" t="s">
        <v>51</v>
      </c>
      <c r="L18" s="48"/>
      <c r="M18" s="79">
        <f>Table3[[#This Row],[L3 Due date]]-7</f>
        <v>45672</v>
      </c>
      <c r="O18" s="232"/>
    </row>
    <row r="19" spans="1:15" ht="45">
      <c r="A19" s="49">
        <v>19</v>
      </c>
      <c r="B19" s="4" t="s">
        <v>52</v>
      </c>
      <c r="C19" s="4" t="s">
        <v>53</v>
      </c>
      <c r="D19" s="256" t="s">
        <v>54</v>
      </c>
      <c r="E19" s="49" t="s">
        <v>20</v>
      </c>
      <c r="F19" s="248">
        <f>COUNTIF(Table58[Package],IF(LEFT(Table3[[#This Row],[Pack]],1)="U",Table3[[#This Row],[Pack]],"IDR "&amp;TRIM(Table3[[#This Row],[Pack]])))</f>
        <v>1</v>
      </c>
      <c r="G19" s="49">
        <v>1</v>
      </c>
      <c r="H19" s="49">
        <f>COUNTIFS(Table58[Package],IF(LEFT(Table3[[#This Row],[Pack]],1)="U",Table3[[#This Row],[Pack]],"IDR "&amp;TRIM(Table3[[#This Row],[Pack]])),Table58[Status],"10 - Complete")</f>
        <v>1</v>
      </c>
      <c r="I19" s="236" t="s">
        <v>16</v>
      </c>
      <c r="J19" s="245">
        <f>SUM(Table3[[#This Row],[JSON Requested File Count]]-Table3[[#This Row],[Completed file count]])</f>
        <v>0</v>
      </c>
      <c r="K19" s="4"/>
      <c r="L19" s="48"/>
      <c r="M19" s="79">
        <v>45658</v>
      </c>
    </row>
    <row r="20" spans="1:15">
      <c r="A20" s="49">
        <v>20</v>
      </c>
      <c r="B20" s="4">
        <v>219.1</v>
      </c>
      <c r="C20" s="4" t="s">
        <v>55</v>
      </c>
      <c r="D20" s="256" t="s">
        <v>54</v>
      </c>
      <c r="E20" s="49" t="s">
        <v>30</v>
      </c>
      <c r="F20" s="248">
        <f>COUNTIF(Table58[Package],IF(LEFT(Table3[[#This Row],[Pack]],1)="U",Table3[[#This Row],[Pack]],"IDR "&amp;TRIM(Table3[[#This Row],[Pack]])))</f>
        <v>10</v>
      </c>
      <c r="G20" s="49">
        <v>1</v>
      </c>
      <c r="H20" s="49">
        <f>COUNTIFS(Table58[Package],IF(LEFT(Table3[[#This Row],[Pack]],1)="U",Table3[[#This Row],[Pack]],"IDR "&amp;TRIM(Table3[[#This Row],[Pack]])),Table58[Status],"10 - Complete")</f>
        <v>1</v>
      </c>
      <c r="I20" s="236" t="s">
        <v>16</v>
      </c>
      <c r="J20" s="245">
        <f>SUM(Table3[[#This Row],[JSON Requested File Count]]-Table3[[#This Row],[Completed file count]])</f>
        <v>0</v>
      </c>
      <c r="K20" s="4" t="s">
        <v>51</v>
      </c>
      <c r="L20" s="48"/>
      <c r="M20" s="79">
        <v>45665</v>
      </c>
    </row>
    <row r="21" spans="1:15" ht="45">
      <c r="A21" s="49">
        <v>18</v>
      </c>
      <c r="B21" s="4">
        <v>222.9</v>
      </c>
      <c r="C21" s="4" t="s">
        <v>56</v>
      </c>
      <c r="D21" s="79">
        <v>45679</v>
      </c>
      <c r="E21" s="49" t="s">
        <v>30</v>
      </c>
      <c r="F21" s="248">
        <f>COUNTIF(Table58[Package],IF(LEFT(Table3[[#This Row],[Pack]],1)="U",Table3[[#This Row],[Pack]],"IDR "&amp;TRIM(Table3[[#This Row],[Pack]])))</f>
        <v>102</v>
      </c>
      <c r="G21" s="49">
        <v>74</v>
      </c>
      <c r="H21" s="49">
        <f>COUNTIFS(Table58[Package],IF(LEFT(Table3[[#This Row],[Pack]],1)="U",Table3[[#This Row],[Pack]],"IDR "&amp;TRIM(Table3[[#This Row],[Pack]])),Table58[Status],"10 - Complete")</f>
        <v>74</v>
      </c>
      <c r="I21" s="225" t="s">
        <v>31</v>
      </c>
      <c r="J21" s="245">
        <f>SUM(Table3[[#This Row],[JSON Requested File Count]]-Table3[[#This Row],[Completed file count]])</f>
        <v>0</v>
      </c>
      <c r="K21" s="4" t="s">
        <v>51</v>
      </c>
      <c r="L21" s="48"/>
      <c r="M21" s="79">
        <v>45672</v>
      </c>
    </row>
    <row r="22" spans="1:15" ht="45">
      <c r="A22" s="49">
        <v>21</v>
      </c>
      <c r="B22" s="4">
        <v>214.07</v>
      </c>
      <c r="C22" s="4" t="s">
        <v>57</v>
      </c>
      <c r="D22" s="255" t="s">
        <v>58</v>
      </c>
      <c r="E22" s="49"/>
      <c r="F22" s="248">
        <f>COUNTIF(Table58[Package],IF(LEFT(Table3[[#This Row],[Pack]],1)="U",Table3[[#This Row],[Pack]],"IDR "&amp;TRIM(Table3[[#This Row],[Pack]])))</f>
        <v>43</v>
      </c>
      <c r="G22" s="49">
        <v>21</v>
      </c>
      <c r="H22" s="49">
        <f>COUNTIFS(Table58[Package],IF(LEFT(Table3[[#This Row],[Pack]],1)="U",Table3[[#This Row],[Pack]],"IDR "&amp;TRIM(Table3[[#This Row],[Pack]])),Table58[Status],"10 - Complete")</f>
        <v>20</v>
      </c>
      <c r="I22" s="225" t="s">
        <v>31</v>
      </c>
      <c r="J22" s="245">
        <f>SUM(Table3[[#This Row],[JSON Requested File Count]]-Table3[[#This Row],[Completed file count]])</f>
        <v>1</v>
      </c>
      <c r="K22" s="4" t="s">
        <v>51</v>
      </c>
      <c r="L22" s="48"/>
      <c r="M22" t="s">
        <v>59</v>
      </c>
    </row>
    <row r="23" spans="1:15" ht="45">
      <c r="A23" s="49">
        <v>22</v>
      </c>
      <c r="B23" s="4" t="s">
        <v>60</v>
      </c>
      <c r="C23" s="48" t="s">
        <v>61</v>
      </c>
      <c r="D23" s="255" t="s">
        <v>58</v>
      </c>
      <c r="E23" s="49"/>
      <c r="F23" s="248">
        <f>COUNTIF(Table58[Package],IF(LEFT(Table3[[#This Row],[Pack]],1)="U",Table3[[#This Row],[Pack]],"IDR "&amp;TRIM(Table3[[#This Row],[Pack]])))</f>
        <v>5</v>
      </c>
      <c r="G23" s="49">
        <v>5</v>
      </c>
      <c r="H23" s="49">
        <f>COUNTIFS(Table58[Package],IF(LEFT(Table3[[#This Row],[Pack]],1)="U",Table3[[#This Row],[Pack]],"IDR "&amp;TRIM(Table3[[#This Row],[Pack]])),Table58[Status],"10 - Complete")</f>
        <v>5</v>
      </c>
      <c r="I23" s="225" t="s">
        <v>31</v>
      </c>
      <c r="J23" s="245">
        <f>SUM(Table3[[#This Row],[JSON Requested File Count]]-Table3[[#This Row],[Completed file count]])</f>
        <v>0</v>
      </c>
      <c r="K23" s="4" t="s">
        <v>62</v>
      </c>
      <c r="L23" s="48"/>
      <c r="M23" t="s">
        <v>59</v>
      </c>
    </row>
    <row r="24" spans="1:15" ht="45">
      <c r="A24" s="49">
        <v>23</v>
      </c>
      <c r="B24" s="4" t="s">
        <v>63</v>
      </c>
      <c r="C24" s="48" t="s">
        <v>64</v>
      </c>
      <c r="D24" s="255" t="s">
        <v>54</v>
      </c>
      <c r="E24" s="49"/>
      <c r="F24" s="248">
        <f>COUNTIF(Table58[Package],IF(LEFT(Table3[[#This Row],[Pack]],1)="U",Table3[[#This Row],[Pack]],"IDR "&amp;TRIM(Table3[[#This Row],[Pack]])))</f>
        <v>9</v>
      </c>
      <c r="G24" s="49">
        <v>6</v>
      </c>
      <c r="H24" s="49">
        <f>COUNTIFS(Table58[Package],IF(LEFT(Table3[[#This Row],[Pack]],1)="U",Table3[[#This Row],[Pack]],"IDR "&amp;TRIM(Table3[[#This Row],[Pack]])),Table58[Status],"10 - Complete")</f>
        <v>6</v>
      </c>
      <c r="I24" s="225" t="s">
        <v>31</v>
      </c>
      <c r="J24" s="245">
        <f>SUM(Table3[[#This Row],[JSON Requested File Count]]-Table3[[#This Row],[Completed file count]])</f>
        <v>0</v>
      </c>
      <c r="K24" s="4" t="s">
        <v>65</v>
      </c>
      <c r="L24" s="48"/>
      <c r="M24" t="s">
        <v>59</v>
      </c>
    </row>
    <row r="25" spans="1:15" ht="25.5">
      <c r="A25" s="49">
        <v>24</v>
      </c>
      <c r="B25" s="4">
        <v>214.08</v>
      </c>
      <c r="C25" s="254" t="s">
        <v>66</v>
      </c>
      <c r="D25" s="255" t="s">
        <v>54</v>
      </c>
      <c r="E25" s="49"/>
      <c r="F25" s="252">
        <f>COUNTIF(Table58[Package],IF(LEFT(Table3[[#This Row],[Pack]],1)="U",Table3[[#This Row],[Pack]],"IDR "&amp;TRIM(Table3[[#This Row],[Pack]])))</f>
        <v>8</v>
      </c>
      <c r="G25" s="253">
        <v>1</v>
      </c>
      <c r="H25" s="49">
        <f>COUNTIFS(Table58[Package],IF(LEFT(Table3[[#This Row],[Pack]],1)="U",Table3[[#This Row],[Pack]],"IDR "&amp;TRIM(Table3[[#This Row],[Pack]])),Table58[Status],"10 - Complete")</f>
        <v>1</v>
      </c>
      <c r="I25" s="225" t="s">
        <v>31</v>
      </c>
      <c r="J25" s="245">
        <f>SUM(Table3[[#This Row],[JSON Requested File Count]]-Table3[[#This Row],[Completed file count]])</f>
        <v>0</v>
      </c>
      <c r="K25" s="4" t="s">
        <v>51</v>
      </c>
      <c r="L25" s="48"/>
      <c r="M25" t="s">
        <v>59</v>
      </c>
    </row>
    <row r="26" spans="1:15">
      <c r="F26"/>
    </row>
    <row r="27" spans="1:15">
      <c r="F27"/>
    </row>
    <row r="28" spans="1:15">
      <c r="F28"/>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C6A1-1EC9-4608-BA53-B64A14F8C07C}">
  <dimension ref="A1:E39"/>
  <sheetViews>
    <sheetView workbookViewId="0"/>
  </sheetViews>
  <sheetFormatPr defaultRowHeight="15"/>
  <cols>
    <col min="1" max="1" width="10.7109375" bestFit="1" customWidth="1"/>
    <col min="4" max="4" width="10.85546875" customWidth="1"/>
    <col min="5" max="5" width="9.42578125" customWidth="1"/>
  </cols>
  <sheetData>
    <row r="1" spans="1:5">
      <c r="A1" t="s">
        <v>67</v>
      </c>
      <c r="B1" t="s">
        <v>68</v>
      </c>
      <c r="C1" t="s">
        <v>69</v>
      </c>
      <c r="D1" t="s">
        <v>70</v>
      </c>
      <c r="E1" t="s">
        <v>71</v>
      </c>
    </row>
    <row r="2" spans="1:5">
      <c r="A2" s="33">
        <v>45383</v>
      </c>
      <c r="B2">
        <f>COUNTIFS(Central_Team!I:I,"&lt;"&amp;Analysis!A2+7,Central_Team!I:I,"&gt;="&amp;Analysis!A2)</f>
        <v>35</v>
      </c>
      <c r="C2">
        <f>COUNTIFS(Central_Team!$I:$I,"&lt;"&amp;Analysis!$A2+7,Central_Team!$I:$I,"&gt;="&amp;Analysis!$A2,Central_Team!$V:$V,Analysis!C$1)</f>
        <v>16</v>
      </c>
      <c r="D2">
        <f>COUNTIFS(Central_Team!$I:$I,"&lt;"&amp;Analysis!$A2+7,Central_Team!$I:$I,"&gt;="&amp;Analysis!$A2,Central_Team!$V:$V,Analysis!D$1)</f>
        <v>19</v>
      </c>
      <c r="E2">
        <f>COUNTIFS(Central_Team!$I:$I,"&lt;"&amp;Analysis!$A2+7,Central_Team!$I:$I,"&gt;="&amp;Analysis!$A2,Central_Team!$V:$V,Analysis!E$1)</f>
        <v>0</v>
      </c>
    </row>
    <row r="3" spans="1:5">
      <c r="A3" s="33">
        <v>45390</v>
      </c>
      <c r="B3">
        <f>COUNTIFS(Central_Team!I:I,"&lt;"&amp;Analysis!A3+7,Central_Team!I:I,"&gt;="&amp;Analysis!A3)</f>
        <v>26</v>
      </c>
      <c r="C3">
        <f>COUNTIFS(Central_Team!$I:$I,"&lt;"&amp;Analysis!$A3+7,Central_Team!$I:$I,"&gt;="&amp;Analysis!$A3,Central_Team!$V:$V,Analysis!C$1)</f>
        <v>19</v>
      </c>
      <c r="D3">
        <f>COUNTIFS(Central_Team!$I:$I,"&lt;"&amp;Analysis!$A3+7,Central_Team!$I:$I,"&gt;="&amp;Analysis!$A3,Central_Team!$V:$V,Analysis!D$1)</f>
        <v>7</v>
      </c>
      <c r="E3">
        <f>COUNTIFS(Central_Team!$I:$I,"&lt;"&amp;Analysis!$A3+7,Central_Team!$I:$I,"&gt;="&amp;Analysis!$A3,Central_Team!$V:$V,Analysis!E$1)</f>
        <v>0</v>
      </c>
    </row>
    <row r="4" spans="1:5">
      <c r="A4" s="33">
        <v>45397</v>
      </c>
      <c r="B4">
        <f>COUNTIFS(Central_Team!I:I,"&lt;"&amp;Analysis!A4+7,Central_Team!I:I,"&gt;="&amp;Analysis!A4)</f>
        <v>27</v>
      </c>
      <c r="C4">
        <f>COUNTIFS(Central_Team!$I:$I,"&lt;"&amp;Analysis!$A4+7,Central_Team!$I:$I,"&gt;="&amp;Analysis!$A4,Central_Team!$V:$V,Analysis!C$1)</f>
        <v>12</v>
      </c>
      <c r="D4">
        <f>COUNTIFS(Central_Team!$I:$I,"&lt;"&amp;Analysis!$A4+7,Central_Team!$I:$I,"&gt;="&amp;Analysis!$A4,Central_Team!$V:$V,Analysis!D$1)</f>
        <v>14</v>
      </c>
      <c r="E4">
        <f>COUNTIFS(Central_Team!$I:$I,"&lt;"&amp;Analysis!$A4+7,Central_Team!$I:$I,"&gt;="&amp;Analysis!$A4,Central_Team!$V:$V,Analysis!E$1)</f>
        <v>0</v>
      </c>
    </row>
    <row r="5" spans="1:5">
      <c r="A5" s="33">
        <v>45404</v>
      </c>
      <c r="B5">
        <f>COUNTIFS(Central_Team!I:I,"&lt;"&amp;Analysis!A5+7,Central_Team!I:I,"&gt;="&amp;Analysis!A5)</f>
        <v>58</v>
      </c>
      <c r="C5">
        <f>COUNTIFS(Central_Team!$I:$I,"&lt;"&amp;Analysis!$A5+7,Central_Team!$I:$I,"&gt;="&amp;Analysis!$A5,Central_Team!$V:$V,Analysis!C$1)</f>
        <v>38</v>
      </c>
      <c r="D5">
        <f>COUNTIFS(Central_Team!$I:$I,"&lt;"&amp;Analysis!$A5+7,Central_Team!$I:$I,"&gt;="&amp;Analysis!$A5,Central_Team!$V:$V,Analysis!D$1)</f>
        <v>20</v>
      </c>
      <c r="E5">
        <f>COUNTIFS(Central_Team!$I:$I,"&lt;"&amp;Analysis!$A5+7,Central_Team!$I:$I,"&gt;="&amp;Analysis!$A5,Central_Team!$V:$V,Analysis!E$1)</f>
        <v>0</v>
      </c>
    </row>
    <row r="6" spans="1:5">
      <c r="A6" s="33">
        <v>45411</v>
      </c>
      <c r="B6">
        <f>COUNTIFS(Central_Team!I:I,"&lt;"&amp;Analysis!A6+7,Central_Team!I:I,"&gt;="&amp;Analysis!A6)</f>
        <v>57</v>
      </c>
      <c r="C6">
        <f>COUNTIFS(Central_Team!$I:$I,"&lt;"&amp;Analysis!$A6+7,Central_Team!$I:$I,"&gt;="&amp;Analysis!$A6,Central_Team!$V:$V,Analysis!C$1)</f>
        <v>22</v>
      </c>
      <c r="D6">
        <f>COUNTIFS(Central_Team!$I:$I,"&lt;"&amp;Analysis!$A6+7,Central_Team!$I:$I,"&gt;="&amp;Analysis!$A6,Central_Team!$V:$V,Analysis!D$1)</f>
        <v>35</v>
      </c>
      <c r="E6">
        <f>COUNTIFS(Central_Team!$I:$I,"&lt;"&amp;Analysis!$A6+7,Central_Team!$I:$I,"&gt;="&amp;Analysis!$A6,Central_Team!$V:$V,Analysis!E$1)</f>
        <v>0</v>
      </c>
    </row>
    <row r="7" spans="1:5">
      <c r="A7" s="33">
        <v>45418</v>
      </c>
      <c r="B7">
        <f>COUNTIFS(Central_Team!I:I,"&lt;"&amp;Analysis!A7+7,Central_Team!I:I,"&gt;="&amp;Analysis!A7)</f>
        <v>37</v>
      </c>
      <c r="C7">
        <f>COUNTIFS(Central_Team!$I:$I,"&lt;"&amp;Analysis!$A7+7,Central_Team!$I:$I,"&gt;="&amp;Analysis!$A7,Central_Team!$V:$V,Analysis!C$1)</f>
        <v>4</v>
      </c>
      <c r="D7">
        <f>COUNTIFS(Central_Team!$I:$I,"&lt;"&amp;Analysis!$A7+7,Central_Team!$I:$I,"&gt;="&amp;Analysis!$A7,Central_Team!$V:$V,Analysis!D$1)</f>
        <v>16</v>
      </c>
      <c r="E7">
        <f>COUNTIFS(Central_Team!$I:$I,"&lt;"&amp;Analysis!$A7+7,Central_Team!$I:$I,"&gt;="&amp;Analysis!$A7,Central_Team!$V:$V,Analysis!E$1)</f>
        <v>12</v>
      </c>
    </row>
    <row r="8" spans="1:5">
      <c r="A8" s="33">
        <v>45425</v>
      </c>
      <c r="B8">
        <f>COUNTIFS(Central_Team!I:I,"&lt;"&amp;Analysis!A8+7,Central_Team!I:I,"&gt;="&amp;Analysis!A8)</f>
        <v>21</v>
      </c>
      <c r="C8">
        <f>COUNTIFS(Central_Team!$I:$I,"&lt;"&amp;Analysis!$A8+7,Central_Team!$I:$I,"&gt;="&amp;Analysis!$A8,Central_Team!$V:$V,Analysis!C$1)</f>
        <v>6</v>
      </c>
      <c r="D8">
        <f>COUNTIFS(Central_Team!$I:$I,"&lt;"&amp;Analysis!$A8+7,Central_Team!$I:$I,"&gt;="&amp;Analysis!$A8,Central_Team!$V:$V,Analysis!D$1)</f>
        <v>9</v>
      </c>
      <c r="E8">
        <f>COUNTIFS(Central_Team!$I:$I,"&lt;"&amp;Analysis!$A8+7,Central_Team!$I:$I,"&gt;="&amp;Analysis!$A8,Central_Team!$V:$V,Analysis!E$1)</f>
        <v>6</v>
      </c>
    </row>
    <row r="9" spans="1:5">
      <c r="A9" s="33">
        <v>45432</v>
      </c>
      <c r="B9">
        <f>COUNTIFS(Central_Team!I:I,"&lt;"&amp;Analysis!A9+7,Central_Team!I:I,"&gt;="&amp;Analysis!A9)</f>
        <v>27</v>
      </c>
      <c r="C9">
        <f>COUNTIFS(Central_Team!$I:$I,"&lt;"&amp;Analysis!$A9+7,Central_Team!$I:$I,"&gt;="&amp;Analysis!$A9,Central_Team!$V:$V,Analysis!C$1)</f>
        <v>17</v>
      </c>
      <c r="D9">
        <f>COUNTIFS(Central_Team!$I:$I,"&lt;"&amp;Analysis!$A9+7,Central_Team!$I:$I,"&gt;="&amp;Analysis!$A9,Central_Team!$V:$V,Analysis!D$1)</f>
        <v>2</v>
      </c>
      <c r="E9">
        <f>COUNTIFS(Central_Team!$I:$I,"&lt;"&amp;Analysis!$A9+7,Central_Team!$I:$I,"&gt;="&amp;Analysis!$A9,Central_Team!$V:$V,Analysis!E$1)</f>
        <v>8</v>
      </c>
    </row>
    <row r="10" spans="1:5">
      <c r="A10" s="33">
        <v>45439</v>
      </c>
      <c r="B10">
        <f>COUNTIFS(Central_Team!I:I,"&lt;"&amp;Analysis!A10+7,Central_Team!I:I,"&gt;="&amp;Analysis!A10)</f>
        <v>51</v>
      </c>
      <c r="C10">
        <f>COUNTIFS(Central_Team!$I:$I,"&lt;"&amp;Analysis!$A10+7,Central_Team!$I:$I,"&gt;="&amp;Analysis!$A10,Central_Team!$V:$V,Analysis!C$1)</f>
        <v>2</v>
      </c>
      <c r="D10">
        <f>COUNTIFS(Central_Team!$I:$I,"&lt;"&amp;Analysis!$A10+7,Central_Team!$I:$I,"&gt;="&amp;Analysis!$A10,Central_Team!$V:$V,Analysis!D$1)</f>
        <v>20</v>
      </c>
      <c r="E10">
        <f>COUNTIFS(Central_Team!$I:$I,"&lt;"&amp;Analysis!$A10+7,Central_Team!$I:$I,"&gt;="&amp;Analysis!$A10,Central_Team!$V:$V,Analysis!E$1)</f>
        <v>27</v>
      </c>
    </row>
    <row r="11" spans="1:5">
      <c r="A11" s="33">
        <v>45446</v>
      </c>
      <c r="B11">
        <f>COUNTIFS(Central_Team!I:I,"&lt;"&amp;Analysis!A11+7,Central_Team!I:I,"&gt;="&amp;Analysis!A11)</f>
        <v>66</v>
      </c>
      <c r="C11">
        <f>COUNTIFS(Central_Team!$I:$I,"&lt;"&amp;Analysis!$A11+7,Central_Team!$I:$I,"&gt;="&amp;Analysis!$A11,Central_Team!$V:$V,Analysis!C$1)</f>
        <v>15</v>
      </c>
      <c r="D11">
        <f>COUNTIFS(Central_Team!$I:$I,"&lt;"&amp;Analysis!$A11+7,Central_Team!$I:$I,"&gt;="&amp;Analysis!$A11,Central_Team!$V:$V,Analysis!D$1)</f>
        <v>22</v>
      </c>
      <c r="E11">
        <f>COUNTIFS(Central_Team!$I:$I,"&lt;"&amp;Analysis!$A11+7,Central_Team!$I:$I,"&gt;="&amp;Analysis!$A11,Central_Team!$V:$V,Analysis!E$1)</f>
        <v>29</v>
      </c>
    </row>
    <row r="12" spans="1:5">
      <c r="A12" s="33">
        <v>45453</v>
      </c>
      <c r="B12">
        <f>COUNTIFS(Central_Team!I:I,"&lt;"&amp;Analysis!A12+7,Central_Team!I:I,"&gt;="&amp;Analysis!A12)</f>
        <v>51</v>
      </c>
      <c r="C12">
        <f>COUNTIFS(Central_Team!$I:$I,"&lt;"&amp;Analysis!$A12+7,Central_Team!$I:$I,"&gt;="&amp;Analysis!$A12,Central_Team!$V:$V,Analysis!C$1)</f>
        <v>16</v>
      </c>
      <c r="D12">
        <f>COUNTIFS(Central_Team!$I:$I,"&lt;"&amp;Analysis!$A12+7,Central_Team!$I:$I,"&gt;="&amp;Analysis!$A12,Central_Team!$V:$V,Analysis!D$1)</f>
        <v>12</v>
      </c>
      <c r="E12">
        <f>COUNTIFS(Central_Team!$I:$I,"&lt;"&amp;Analysis!$A12+7,Central_Team!$I:$I,"&gt;="&amp;Analysis!$A12,Central_Team!$V:$V,Analysis!E$1)</f>
        <v>23</v>
      </c>
    </row>
    <row r="13" spans="1:5">
      <c r="A13" s="33">
        <v>45460</v>
      </c>
      <c r="B13">
        <f>COUNTIFS(Central_Team!I:I,"&lt;"&amp;Analysis!A13+7,Central_Team!I:I,"&gt;="&amp;Analysis!A13)</f>
        <v>22</v>
      </c>
      <c r="C13">
        <f>COUNTIFS(Central_Team!$I:$I,"&lt;"&amp;Analysis!$A13+7,Central_Team!$I:$I,"&gt;="&amp;Analysis!$A13,Central_Team!$V:$V,Analysis!C$1)</f>
        <v>19</v>
      </c>
      <c r="D13">
        <f>COUNTIFS(Central_Team!$I:$I,"&lt;"&amp;Analysis!$A13+7,Central_Team!$I:$I,"&gt;="&amp;Analysis!$A13,Central_Team!$V:$V,Analysis!D$1)</f>
        <v>0</v>
      </c>
      <c r="E13">
        <f>COUNTIFS(Central_Team!$I:$I,"&lt;"&amp;Analysis!$A13+7,Central_Team!$I:$I,"&gt;="&amp;Analysis!$A13,Central_Team!$V:$V,Analysis!E$1)</f>
        <v>3</v>
      </c>
    </row>
    <row r="14" spans="1:5">
      <c r="A14" s="33">
        <v>45467</v>
      </c>
      <c r="B14">
        <f>COUNTIFS(Central_Team!I:I,"&lt;"&amp;Analysis!A14+7,Central_Team!I:I,"&gt;="&amp;Analysis!A14)</f>
        <v>12</v>
      </c>
      <c r="C14">
        <f>COUNTIFS(Central_Team!$I:$I,"&lt;"&amp;Analysis!$A14+7,Central_Team!$I:$I,"&gt;="&amp;Analysis!$A14,Central_Team!$V:$V,Analysis!C$1)</f>
        <v>4</v>
      </c>
      <c r="D14">
        <f>COUNTIFS(Central_Team!$I:$I,"&lt;"&amp;Analysis!$A14+7,Central_Team!$I:$I,"&gt;="&amp;Analysis!$A14,Central_Team!$V:$V,Analysis!D$1)</f>
        <v>3</v>
      </c>
      <c r="E14">
        <f>COUNTIFS(Central_Team!$I:$I,"&lt;"&amp;Analysis!$A14+7,Central_Team!$I:$I,"&gt;="&amp;Analysis!$A14,Central_Team!$V:$V,Analysis!E$1)</f>
        <v>5</v>
      </c>
    </row>
    <row r="15" spans="1:5">
      <c r="A15" s="33">
        <v>45474</v>
      </c>
      <c r="B15">
        <f>COUNTIFS(Central_Team!I:I,"&lt;"&amp;Analysis!A15+7,Central_Team!I:I,"&gt;="&amp;Analysis!A15)</f>
        <v>17</v>
      </c>
      <c r="C15">
        <f>COUNTIFS(Central_Team!$I:$I,"&lt;"&amp;Analysis!$A15+7,Central_Team!$I:$I,"&gt;="&amp;Analysis!$A15,Central_Team!$V:$V,Analysis!C$1)</f>
        <v>3</v>
      </c>
      <c r="D15">
        <f>COUNTIFS(Central_Team!$I:$I,"&lt;"&amp;Analysis!$A15+7,Central_Team!$I:$I,"&gt;="&amp;Analysis!$A15,Central_Team!$V:$V,Analysis!D$1)</f>
        <v>11</v>
      </c>
      <c r="E15">
        <f>COUNTIFS(Central_Team!$I:$I,"&lt;"&amp;Analysis!$A15+7,Central_Team!$I:$I,"&gt;="&amp;Analysis!$A15,Central_Team!$V:$V,Analysis!E$1)</f>
        <v>3</v>
      </c>
    </row>
    <row r="16" spans="1:5">
      <c r="A16" s="33">
        <v>45481</v>
      </c>
      <c r="B16">
        <f>COUNTIFS(Central_Team!I:I,"&lt;"&amp;Analysis!A16+7,Central_Team!I:I,"&gt;="&amp;Analysis!A16)</f>
        <v>42</v>
      </c>
      <c r="C16">
        <f>COUNTIFS(Central_Team!$I:$I,"&lt;"&amp;Analysis!$A16+7,Central_Team!$I:$I,"&gt;="&amp;Analysis!$A16,Central_Team!$V:$V,Analysis!C$1)</f>
        <v>13</v>
      </c>
      <c r="D16">
        <f>COUNTIFS(Central_Team!$I:$I,"&lt;"&amp;Analysis!$A16+7,Central_Team!$I:$I,"&gt;="&amp;Analysis!$A16,Central_Team!$V:$V,Analysis!D$1)</f>
        <v>16</v>
      </c>
      <c r="E16">
        <f>COUNTIFS(Central_Team!$I:$I,"&lt;"&amp;Analysis!$A16+7,Central_Team!$I:$I,"&gt;="&amp;Analysis!$A16,Central_Team!$V:$V,Analysis!E$1)</f>
        <v>13</v>
      </c>
    </row>
    <row r="17" spans="1:5">
      <c r="A17" s="33">
        <v>45488</v>
      </c>
      <c r="B17">
        <f>COUNTIFS(Central_Team!I:I,"&lt;"&amp;Analysis!A17+7,Central_Team!I:I,"&gt;="&amp;Analysis!A17)</f>
        <v>19</v>
      </c>
      <c r="C17">
        <f>COUNTIFS(Central_Team!$I:$I,"&lt;"&amp;Analysis!$A17+7,Central_Team!$I:$I,"&gt;="&amp;Analysis!$A17,Central_Team!$V:$V,Analysis!C$1)</f>
        <v>10</v>
      </c>
      <c r="D17">
        <f>COUNTIFS(Central_Team!$I:$I,"&lt;"&amp;Analysis!$A17+7,Central_Team!$I:$I,"&gt;="&amp;Analysis!$A17,Central_Team!$V:$V,Analysis!D$1)</f>
        <v>7</v>
      </c>
      <c r="E17">
        <f>COUNTIFS(Central_Team!$I:$I,"&lt;"&amp;Analysis!$A17+7,Central_Team!$I:$I,"&gt;="&amp;Analysis!$A17,Central_Team!$V:$V,Analysis!E$1)</f>
        <v>2</v>
      </c>
    </row>
    <row r="18" spans="1:5">
      <c r="A18" s="33">
        <v>45495</v>
      </c>
      <c r="B18">
        <f>COUNTIFS(Central_Team!I:I,"&lt;"&amp;Analysis!A18+7,Central_Team!I:I,"&gt;="&amp;Analysis!A18)</f>
        <v>52</v>
      </c>
      <c r="C18">
        <f>COUNTIFS(Central_Team!$I:$I,"&lt;"&amp;Analysis!$A18+7,Central_Team!$I:$I,"&gt;="&amp;Analysis!$A18,Central_Team!$V:$V,Analysis!C$1)</f>
        <v>30</v>
      </c>
      <c r="D18">
        <f>COUNTIFS(Central_Team!$I:$I,"&lt;"&amp;Analysis!$A18+7,Central_Team!$I:$I,"&gt;="&amp;Analysis!$A18,Central_Team!$V:$V,Analysis!D$1)</f>
        <v>7</v>
      </c>
      <c r="E18">
        <f>COUNTIFS(Central_Team!$I:$I,"&lt;"&amp;Analysis!$A18+7,Central_Team!$I:$I,"&gt;="&amp;Analysis!$A18,Central_Team!$V:$V,Analysis!E$1)</f>
        <v>15</v>
      </c>
    </row>
    <row r="19" spans="1:5">
      <c r="A19" s="33">
        <v>45502</v>
      </c>
      <c r="B19">
        <f>COUNTIFS(Central_Team!I:I,"&lt;"&amp;Analysis!A19+7,Central_Team!I:I,"&gt;="&amp;Analysis!A19)</f>
        <v>60</v>
      </c>
      <c r="C19">
        <f>COUNTIFS(Central_Team!$I:$I,"&lt;"&amp;Analysis!$A19+7,Central_Team!$I:$I,"&gt;="&amp;Analysis!$A19,Central_Team!$V:$V,Analysis!C$1)</f>
        <v>26</v>
      </c>
      <c r="D19">
        <f>COUNTIFS(Central_Team!$I:$I,"&lt;"&amp;Analysis!$A19+7,Central_Team!$I:$I,"&gt;="&amp;Analysis!$A19,Central_Team!$V:$V,Analysis!D$1)</f>
        <v>19</v>
      </c>
      <c r="E19">
        <f>COUNTIFS(Central_Team!$I:$I,"&lt;"&amp;Analysis!$A19+7,Central_Team!$I:$I,"&gt;="&amp;Analysis!$A19,Central_Team!$V:$V,Analysis!E$1)</f>
        <v>15</v>
      </c>
    </row>
    <row r="20" spans="1:5">
      <c r="A20" s="33">
        <v>45509</v>
      </c>
      <c r="B20">
        <f>COUNTIFS(Central_Team!I:I,"&lt;"&amp;Analysis!A20+7,Central_Team!I:I,"&gt;="&amp;Analysis!A20)</f>
        <v>41</v>
      </c>
      <c r="C20">
        <f>COUNTIFS(Central_Team!$I:$I,"&lt;"&amp;Analysis!$A20+7,Central_Team!$I:$I,"&gt;="&amp;Analysis!$A20,Central_Team!$V:$V,Analysis!C$1)</f>
        <v>21</v>
      </c>
      <c r="D20">
        <f>COUNTIFS(Central_Team!$I:$I,"&lt;"&amp;Analysis!$A20+7,Central_Team!$I:$I,"&gt;="&amp;Analysis!$A20,Central_Team!$V:$V,Analysis!D$1)</f>
        <v>11</v>
      </c>
      <c r="E20">
        <f>COUNTIFS(Central_Team!$I:$I,"&lt;"&amp;Analysis!$A20+7,Central_Team!$I:$I,"&gt;="&amp;Analysis!$A20,Central_Team!$V:$V,Analysis!E$1)</f>
        <v>9</v>
      </c>
    </row>
    <row r="21" spans="1:5">
      <c r="A21" s="33">
        <v>45516</v>
      </c>
      <c r="B21">
        <f>COUNTIFS(Central_Team!I:I,"&lt;"&amp;Analysis!A21+7,Central_Team!I:I,"&gt;="&amp;Analysis!A21)</f>
        <v>27</v>
      </c>
      <c r="C21">
        <f>COUNTIFS(Central_Team!$I:$I,"&lt;"&amp;Analysis!$A21+7,Central_Team!$I:$I,"&gt;="&amp;Analysis!$A21,Central_Team!$V:$V,Analysis!C$1)</f>
        <v>15</v>
      </c>
      <c r="D21">
        <f>COUNTIFS(Central_Team!$I:$I,"&lt;"&amp;Analysis!$A21+7,Central_Team!$I:$I,"&gt;="&amp;Analysis!$A21,Central_Team!$V:$V,Analysis!D$1)</f>
        <v>7</v>
      </c>
      <c r="E21">
        <f>COUNTIFS(Central_Team!$I:$I,"&lt;"&amp;Analysis!$A21+7,Central_Team!$I:$I,"&gt;="&amp;Analysis!$A21,Central_Team!$V:$V,Analysis!E$1)</f>
        <v>5</v>
      </c>
    </row>
    <row r="22" spans="1:5">
      <c r="A22" s="33">
        <v>45523</v>
      </c>
      <c r="B22">
        <f>COUNTIFS(Central_Team!I:I,"&lt;"&amp;Analysis!A22+7,Central_Team!I:I,"&gt;="&amp;Analysis!A22)</f>
        <v>48</v>
      </c>
      <c r="C22">
        <f>COUNTIFS(Central_Team!$I:$I,"&lt;"&amp;Analysis!$A22+7,Central_Team!$I:$I,"&gt;="&amp;Analysis!$A22,Central_Team!$V:$V,Analysis!C$1)</f>
        <v>23</v>
      </c>
      <c r="D22">
        <f>COUNTIFS(Central_Team!$I:$I,"&lt;"&amp;Analysis!$A22+7,Central_Team!$I:$I,"&gt;="&amp;Analysis!$A22,Central_Team!$V:$V,Analysis!D$1)</f>
        <v>18</v>
      </c>
      <c r="E22">
        <f>COUNTIFS(Central_Team!$I:$I,"&lt;"&amp;Analysis!$A22+7,Central_Team!$I:$I,"&gt;="&amp;Analysis!$A22,Central_Team!$V:$V,Analysis!E$1)</f>
        <v>7</v>
      </c>
    </row>
    <row r="23" spans="1:5">
      <c r="A23" s="33">
        <v>45530</v>
      </c>
      <c r="B23">
        <f>COUNTIFS(Central_Team!I:I,"&lt;"&amp;Analysis!A23+7,Central_Team!I:I,"&gt;="&amp;Analysis!A23)</f>
        <v>21</v>
      </c>
      <c r="C23">
        <f>COUNTIFS(Central_Team!$I:$I,"&lt;"&amp;Analysis!$A23+7,Central_Team!$I:$I,"&gt;="&amp;Analysis!$A23,Central_Team!$V:$V,Analysis!C$1)</f>
        <v>0</v>
      </c>
      <c r="D23">
        <f>COUNTIFS(Central_Team!$I:$I,"&lt;"&amp;Analysis!$A23+7,Central_Team!$I:$I,"&gt;="&amp;Analysis!$A23,Central_Team!$V:$V,Analysis!D$1)</f>
        <v>9</v>
      </c>
      <c r="E23">
        <f>COUNTIFS(Central_Team!$I:$I,"&lt;"&amp;Analysis!$A23+7,Central_Team!$I:$I,"&gt;="&amp;Analysis!$A23,Central_Team!$V:$V,Analysis!E$1)</f>
        <v>12</v>
      </c>
    </row>
    <row r="24" spans="1:5">
      <c r="A24" s="33">
        <v>45537</v>
      </c>
      <c r="B24">
        <f>COUNTIFS(Central_Team!I:I,"&lt;"&amp;Analysis!A24+7,Central_Team!I:I,"&gt;="&amp;Analysis!A24)</f>
        <v>10</v>
      </c>
      <c r="C24">
        <f>COUNTIFS(Central_Team!$I:$I,"&lt;"&amp;Analysis!$A24+7,Central_Team!$I:$I,"&gt;="&amp;Analysis!$A24,Central_Team!$V:$V,Analysis!C$1)</f>
        <v>1</v>
      </c>
      <c r="D24">
        <f>COUNTIFS(Central_Team!$I:$I,"&lt;"&amp;Analysis!$A24+7,Central_Team!$I:$I,"&gt;="&amp;Analysis!$A24,Central_Team!$V:$V,Analysis!D$1)</f>
        <v>7</v>
      </c>
      <c r="E24">
        <f>COUNTIFS(Central_Team!$I:$I,"&lt;"&amp;Analysis!$A24+7,Central_Team!$I:$I,"&gt;="&amp;Analysis!$A24,Central_Team!$V:$V,Analysis!E$1)</f>
        <v>2</v>
      </c>
    </row>
    <row r="25" spans="1:5">
      <c r="A25" s="33">
        <v>45544</v>
      </c>
      <c r="B25">
        <f>COUNTIFS(Central_Team!I:I,"&lt;"&amp;Analysis!A25+7,Central_Team!I:I,"&gt;="&amp;Analysis!A25)</f>
        <v>15</v>
      </c>
      <c r="C25">
        <f>COUNTIFS(Central_Team!$I:$I,"&lt;"&amp;Analysis!$A25+7,Central_Team!$I:$I,"&gt;="&amp;Analysis!$A25,Central_Team!$V:$V,Analysis!C$1)</f>
        <v>8</v>
      </c>
      <c r="D25">
        <f>COUNTIFS(Central_Team!$I:$I,"&lt;"&amp;Analysis!$A25+7,Central_Team!$I:$I,"&gt;="&amp;Analysis!$A25,Central_Team!$V:$V,Analysis!D$1)</f>
        <v>5</v>
      </c>
      <c r="E25">
        <f>COUNTIFS(Central_Team!$I:$I,"&lt;"&amp;Analysis!$A25+7,Central_Team!$I:$I,"&gt;="&amp;Analysis!$A25,Central_Team!$V:$V,Analysis!E$1)</f>
        <v>2</v>
      </c>
    </row>
    <row r="26" spans="1:5">
      <c r="A26" s="33">
        <v>45551</v>
      </c>
      <c r="B26">
        <f>COUNTIFS(Central_Team!I:I,"&lt;"&amp;Analysis!A26+7,Central_Team!I:I,"&gt;="&amp;Analysis!A26)</f>
        <v>61</v>
      </c>
      <c r="C26">
        <f>COUNTIFS(Central_Team!$I:$I,"&lt;"&amp;Analysis!$A26+7,Central_Team!$I:$I,"&gt;="&amp;Analysis!$A26,Central_Team!$V:$V,Analysis!C$1)</f>
        <v>39</v>
      </c>
      <c r="D26">
        <f>COUNTIFS(Central_Team!$I:$I,"&lt;"&amp;Analysis!$A26+7,Central_Team!$I:$I,"&gt;="&amp;Analysis!$A26,Central_Team!$V:$V,Analysis!D$1)</f>
        <v>16</v>
      </c>
      <c r="E26">
        <f>COUNTIFS(Central_Team!$I:$I,"&lt;"&amp;Analysis!$A26+7,Central_Team!$I:$I,"&gt;="&amp;Analysis!$A26,Central_Team!$V:$V,Analysis!E$1)</f>
        <v>6</v>
      </c>
    </row>
    <row r="27" spans="1:5">
      <c r="A27" s="33">
        <v>45558</v>
      </c>
      <c r="B27">
        <f>COUNTIFS(Central_Team!I:I,"&lt;"&amp;Analysis!A27+7,Central_Team!I:I,"&gt;="&amp;Analysis!A27)</f>
        <v>22</v>
      </c>
      <c r="C27">
        <f>COUNTIFS(Central_Team!$I:$I,"&lt;"&amp;Analysis!$A27+7,Central_Team!$I:$I,"&gt;="&amp;Analysis!$A27,Central_Team!$V:$V,Analysis!C$1)</f>
        <v>9</v>
      </c>
      <c r="D27">
        <f>COUNTIFS(Central_Team!$I:$I,"&lt;"&amp;Analysis!$A27+7,Central_Team!$I:$I,"&gt;="&amp;Analysis!$A27,Central_Team!$V:$V,Analysis!D$1)</f>
        <v>6</v>
      </c>
      <c r="E27">
        <f>COUNTIFS(Central_Team!$I:$I,"&lt;"&amp;Analysis!$A27+7,Central_Team!$I:$I,"&gt;="&amp;Analysis!$A27,Central_Team!$V:$V,Analysis!E$1)</f>
        <v>7</v>
      </c>
    </row>
    <row r="28" spans="1:5">
      <c r="A28" s="33">
        <v>45565</v>
      </c>
      <c r="B28">
        <f>COUNTIFS(Central_Team!I:I,"&lt;"&amp;Analysis!A28+7,Central_Team!I:I,"&gt;="&amp;Analysis!A28)</f>
        <v>20</v>
      </c>
      <c r="C28">
        <f>COUNTIFS(Central_Team!$I:$I,"&lt;"&amp;Analysis!$A28+7,Central_Team!$I:$I,"&gt;="&amp;Analysis!$A28,Central_Team!$V:$V,Analysis!C$1)</f>
        <v>7</v>
      </c>
      <c r="D28">
        <f>COUNTIFS(Central_Team!$I:$I,"&lt;"&amp;Analysis!$A28+7,Central_Team!$I:$I,"&gt;="&amp;Analysis!$A28,Central_Team!$V:$V,Analysis!D$1)</f>
        <v>10</v>
      </c>
      <c r="E28">
        <f>COUNTIFS(Central_Team!$I:$I,"&lt;"&amp;Analysis!$A28+7,Central_Team!$I:$I,"&gt;="&amp;Analysis!$A28,Central_Team!$V:$V,Analysis!E$1)</f>
        <v>3</v>
      </c>
    </row>
    <row r="29" spans="1:5">
      <c r="A29" s="33">
        <v>45572</v>
      </c>
      <c r="B29">
        <f>COUNTIFS(Central_Team!I:I,"&lt;"&amp;Analysis!A29+7,Central_Team!I:I,"&gt;="&amp;Analysis!A29)</f>
        <v>11</v>
      </c>
      <c r="C29">
        <f>COUNTIFS(Central_Team!$I:$I,"&lt;"&amp;Analysis!$A29+7,Central_Team!$I:$I,"&gt;="&amp;Analysis!$A29,Central_Team!$V:$V,Analysis!C$1)</f>
        <v>4</v>
      </c>
      <c r="D29">
        <f>COUNTIFS(Central_Team!$I:$I,"&lt;"&amp;Analysis!$A29+7,Central_Team!$I:$I,"&gt;="&amp;Analysis!$A29,Central_Team!$V:$V,Analysis!D$1)</f>
        <v>5</v>
      </c>
      <c r="E29">
        <f>COUNTIFS(Central_Team!$I:$I,"&lt;"&amp;Analysis!$A29+7,Central_Team!$I:$I,"&gt;="&amp;Analysis!$A29,Central_Team!$V:$V,Analysis!E$1)</f>
        <v>2</v>
      </c>
    </row>
    <row r="30" spans="1:5">
      <c r="A30" s="33">
        <v>45579</v>
      </c>
      <c r="B30">
        <f>COUNTIFS(Central_Team!I:I,"&lt;"&amp;Analysis!A30+7,Central_Team!I:I,"&gt;="&amp;Analysis!A30)</f>
        <v>16</v>
      </c>
      <c r="C30">
        <f>COUNTIFS(Central_Team!$I:$I,"&lt;"&amp;Analysis!$A30+7,Central_Team!$I:$I,"&gt;="&amp;Analysis!$A30,Central_Team!$V:$V,Analysis!C$1)</f>
        <v>5</v>
      </c>
      <c r="D30">
        <f>COUNTIFS(Central_Team!$I:$I,"&lt;"&amp;Analysis!$A30+7,Central_Team!$I:$I,"&gt;="&amp;Analysis!$A30,Central_Team!$V:$V,Analysis!D$1)</f>
        <v>5</v>
      </c>
      <c r="E30">
        <f>COUNTIFS(Central_Team!$I:$I,"&lt;"&amp;Analysis!$A30+7,Central_Team!$I:$I,"&gt;="&amp;Analysis!$A30,Central_Team!$V:$V,Analysis!E$1)</f>
        <v>6</v>
      </c>
    </row>
    <row r="31" spans="1:5">
      <c r="A31" s="33">
        <v>45586</v>
      </c>
      <c r="B31">
        <f>COUNTIFS(Central_Team!I:I,"&lt;"&amp;Analysis!A31+7,Central_Team!I:I,"&gt;="&amp;Analysis!A31)</f>
        <v>32</v>
      </c>
      <c r="C31">
        <f>COUNTIFS(Central_Team!$I:$I,"&lt;"&amp;Analysis!$A31+7,Central_Team!$I:$I,"&gt;="&amp;Analysis!$A31,Central_Team!$V:$V,Analysis!C$1)</f>
        <v>9</v>
      </c>
      <c r="D31">
        <f>COUNTIFS(Central_Team!$I:$I,"&lt;"&amp;Analysis!$A31+7,Central_Team!$I:$I,"&gt;="&amp;Analysis!$A31,Central_Team!$V:$V,Analysis!D$1)</f>
        <v>7</v>
      </c>
      <c r="E31">
        <f>COUNTIFS(Central_Team!$I:$I,"&lt;"&amp;Analysis!$A31+7,Central_Team!$I:$I,"&gt;="&amp;Analysis!$A31,Central_Team!$V:$V,Analysis!E$1)</f>
        <v>16</v>
      </c>
    </row>
    <row r="32" spans="1:5">
      <c r="A32" s="33">
        <v>45593</v>
      </c>
      <c r="B32">
        <f>COUNTIFS(Central_Team!I:I,"&lt;"&amp;Analysis!A32+7,Central_Team!I:I,"&gt;="&amp;Analysis!A32)</f>
        <v>30</v>
      </c>
      <c r="C32">
        <f>COUNTIFS(Central_Team!$I:$I,"&lt;"&amp;Analysis!$A32+7,Central_Team!$I:$I,"&gt;="&amp;Analysis!$A32,Central_Team!$V:$V,Analysis!C$1)</f>
        <v>13</v>
      </c>
      <c r="D32">
        <f>COUNTIFS(Central_Team!$I:$I,"&lt;"&amp;Analysis!$A32+7,Central_Team!$I:$I,"&gt;="&amp;Analysis!$A32,Central_Team!$V:$V,Analysis!D$1)</f>
        <v>8</v>
      </c>
      <c r="E32">
        <f>COUNTIFS(Central_Team!$I:$I,"&lt;"&amp;Analysis!$A32+7,Central_Team!$I:$I,"&gt;="&amp;Analysis!$A32,Central_Team!$V:$V,Analysis!E$1)</f>
        <v>9</v>
      </c>
    </row>
    <row r="33" spans="1:5">
      <c r="A33" s="33">
        <v>45600</v>
      </c>
      <c r="B33">
        <f>COUNTIFS(Central_Team!I:I,"&lt;"&amp;Analysis!A33+7,Central_Team!I:I,"&gt;="&amp;Analysis!A33)</f>
        <v>52</v>
      </c>
      <c r="C33">
        <f>COUNTIFS(Central_Team!$I:$I,"&lt;"&amp;Analysis!$A33+7,Central_Team!$I:$I,"&gt;="&amp;Analysis!$A33,Central_Team!$V:$V,Analysis!C$1)</f>
        <v>30</v>
      </c>
      <c r="D33">
        <f>COUNTIFS(Central_Team!$I:$I,"&lt;"&amp;Analysis!$A33+7,Central_Team!$I:$I,"&gt;="&amp;Analysis!$A33,Central_Team!$V:$V,Analysis!D$1)</f>
        <v>11</v>
      </c>
      <c r="E33">
        <f>COUNTIFS(Central_Team!$I:$I,"&lt;"&amp;Analysis!$A33+7,Central_Team!$I:$I,"&gt;="&amp;Analysis!$A33,Central_Team!$V:$V,Analysis!E$1)</f>
        <v>11</v>
      </c>
    </row>
    <row r="34" spans="1:5">
      <c r="A34" s="33">
        <v>45607</v>
      </c>
      <c r="B34">
        <f>COUNTIFS(Central_Team!I:I,"&lt;"&amp;Analysis!A34+7,Central_Team!I:I,"&gt;="&amp;Analysis!A34)</f>
        <v>61</v>
      </c>
      <c r="C34">
        <f>COUNTIFS(Central_Team!$I:$I,"&lt;"&amp;Analysis!$A34+7,Central_Team!$I:$I,"&gt;="&amp;Analysis!$A34,Central_Team!$V:$V,Analysis!C$1)</f>
        <v>22</v>
      </c>
      <c r="D34">
        <f>COUNTIFS(Central_Team!$I:$I,"&lt;"&amp;Analysis!$A34+7,Central_Team!$I:$I,"&gt;="&amp;Analysis!$A34,Central_Team!$V:$V,Analysis!D$1)</f>
        <v>11</v>
      </c>
      <c r="E34">
        <f>COUNTIFS(Central_Team!$I:$I,"&lt;"&amp;Analysis!$A34+7,Central_Team!$I:$I,"&gt;="&amp;Analysis!$A34,Central_Team!$V:$V,Analysis!E$1)</f>
        <v>28</v>
      </c>
    </row>
    <row r="35" spans="1:5">
      <c r="A35" s="33">
        <v>45614</v>
      </c>
      <c r="B35">
        <f>COUNTIFS(Central_Team!I:I,"&lt;"&amp;Analysis!A35+7,Central_Team!I:I,"&gt;="&amp;Analysis!A35)</f>
        <v>45</v>
      </c>
      <c r="C35">
        <f>COUNTIFS(Central_Team!$I:$I,"&lt;"&amp;Analysis!$A35+7,Central_Team!$I:$I,"&gt;="&amp;Analysis!$A35,Central_Team!$V:$V,Analysis!C$1)</f>
        <v>21</v>
      </c>
      <c r="D35">
        <f>COUNTIFS(Central_Team!$I:$I,"&lt;"&amp;Analysis!$A35+7,Central_Team!$I:$I,"&gt;="&amp;Analysis!$A35,Central_Team!$V:$V,Analysis!D$1)</f>
        <v>11</v>
      </c>
      <c r="E35">
        <f>COUNTIFS(Central_Team!$I:$I,"&lt;"&amp;Analysis!$A35+7,Central_Team!$I:$I,"&gt;="&amp;Analysis!$A35,Central_Team!$V:$V,Analysis!E$1)</f>
        <v>13</v>
      </c>
    </row>
    <row r="36" spans="1:5">
      <c r="A36" s="33">
        <v>45621</v>
      </c>
      <c r="B36">
        <f>COUNTIFS(Central_Team!I:I,"&lt;"&amp;Analysis!A36+7,Central_Team!I:I,"&gt;="&amp;Analysis!A36)</f>
        <v>37</v>
      </c>
      <c r="C36">
        <f>COUNTIFS(Central_Team!$I:$I,"&lt;"&amp;Analysis!$A36+7,Central_Team!$I:$I,"&gt;="&amp;Analysis!$A36,Central_Team!$V:$V,Analysis!C$1)</f>
        <v>16</v>
      </c>
      <c r="D36">
        <f>COUNTIFS(Central_Team!$I:$I,"&lt;"&amp;Analysis!$A36+7,Central_Team!$I:$I,"&gt;="&amp;Analysis!$A36,Central_Team!$V:$V,Analysis!D$1)</f>
        <v>11</v>
      </c>
      <c r="E36">
        <f>COUNTIFS(Central_Team!$I:$I,"&lt;"&amp;Analysis!$A36+7,Central_Team!$I:$I,"&gt;="&amp;Analysis!$A36,Central_Team!$V:$V,Analysis!E$1)</f>
        <v>10</v>
      </c>
    </row>
    <row r="37" spans="1:5">
      <c r="A37" s="33">
        <v>45628</v>
      </c>
      <c r="B37">
        <f>COUNTIFS(Central_Team!I:I,"&lt;"&amp;Analysis!A37+7,Central_Team!I:I,"&gt;="&amp;Analysis!A37)</f>
        <v>36</v>
      </c>
      <c r="C37">
        <f>COUNTIFS(Central_Team!$I:$I,"&lt;"&amp;Analysis!$A37+7,Central_Team!$I:$I,"&gt;="&amp;Analysis!$A37,Central_Team!$V:$V,Analysis!C$1)</f>
        <v>21</v>
      </c>
      <c r="D37">
        <f>COUNTIFS(Central_Team!$I:$I,"&lt;"&amp;Analysis!$A37+7,Central_Team!$I:$I,"&gt;="&amp;Analysis!$A37,Central_Team!$V:$V,Analysis!D$1)</f>
        <v>9</v>
      </c>
      <c r="E37">
        <f>COUNTIFS(Central_Team!$I:$I,"&lt;"&amp;Analysis!$A37+7,Central_Team!$I:$I,"&gt;="&amp;Analysis!$A37,Central_Team!$V:$V,Analysis!E$1)</f>
        <v>6</v>
      </c>
    </row>
    <row r="38" spans="1:5">
      <c r="A38" s="33">
        <v>45635</v>
      </c>
      <c r="B38">
        <f>COUNTIFS(Central_Team!I:I,"&lt;"&amp;Analysis!A38+7,Central_Team!I:I,"&gt;="&amp;Analysis!A38)</f>
        <v>35</v>
      </c>
      <c r="C38">
        <f>COUNTIFS(Central_Team!$I:$I,"&lt;"&amp;Analysis!$A38+7,Central_Team!$I:$I,"&gt;="&amp;Analysis!$A38,Central_Team!$V:$V,Analysis!C$1)</f>
        <v>25</v>
      </c>
      <c r="D38">
        <f>COUNTIFS(Central_Team!$I:$I,"&lt;"&amp;Analysis!$A38+7,Central_Team!$I:$I,"&gt;="&amp;Analysis!$A38,Central_Team!$V:$V,Analysis!D$1)</f>
        <v>10</v>
      </c>
      <c r="E38">
        <f>COUNTIFS(Central_Team!$I:$I,"&lt;"&amp;Analysis!$A38+7,Central_Team!$I:$I,"&gt;="&amp;Analysis!$A38,Central_Team!$V:$V,Analysis!E$1)</f>
        <v>0</v>
      </c>
    </row>
    <row r="39" spans="1:5">
      <c r="A39" t="s">
        <v>68</v>
      </c>
      <c r="B39">
        <f>PERCENTILE(Table4[Total],0.85)</f>
        <v>54.999999999999986</v>
      </c>
      <c r="C39">
        <f>PERCENTILE(C24:C38,0.85)</f>
        <v>24.700000000000003</v>
      </c>
      <c r="D39">
        <f>PERCENTILE(D24:D38,0.85)</f>
        <v>11</v>
      </c>
      <c r="E39">
        <f>PERCENTILE(Table4[Rakesh],0.85)</f>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FDF8-E3B1-418B-99B7-810893E3D571}">
  <sheetPr codeName="Sheet1"/>
  <dimension ref="A1:AT2058"/>
  <sheetViews>
    <sheetView tabSelected="1" zoomScale="85" zoomScaleNormal="85" workbookViewId="0">
      <selection activeCell="K2050" sqref="K2050"/>
    </sheetView>
  </sheetViews>
  <sheetFormatPr defaultColWidth="23.5703125" defaultRowHeight="15"/>
  <cols>
    <col min="1" max="1" width="7" style="39" customWidth="1"/>
    <col min="2" max="2" width="10.7109375" style="7" customWidth="1"/>
    <col min="3" max="3" width="18.85546875" style="7" customWidth="1"/>
    <col min="4" max="4" width="28.140625" style="44" customWidth="1"/>
    <col min="5" max="5" width="43.28515625" style="3" customWidth="1"/>
    <col min="6" max="6" width="6.42578125" style="2" customWidth="1"/>
    <col min="7" max="7" width="12" style="3" customWidth="1"/>
    <col min="8" max="8" width="11.42578125" style="1" customWidth="1"/>
    <col min="9" max="9" width="11.7109375" style="3" customWidth="1"/>
    <col min="10" max="10" width="5.85546875" style="3" customWidth="1"/>
    <col min="11" max="11" width="38.140625" style="3" customWidth="1"/>
    <col min="12" max="12" width="12.28515625" style="3" customWidth="1"/>
    <col min="13" max="13" width="36.7109375" style="76" customWidth="1"/>
    <col min="14" max="14" width="10.140625" style="36" customWidth="1"/>
    <col min="15" max="15" width="22.42578125" style="38" customWidth="1"/>
    <col min="16" max="16" width="14.5703125" style="36" customWidth="1"/>
    <col min="17" max="17" width="21.140625" style="38" customWidth="1"/>
    <col min="18" max="18" width="9.85546875" style="36" customWidth="1"/>
    <col min="19" max="19" width="18" style="38" customWidth="1"/>
    <col min="20" max="20" width="15.28515625" style="36" customWidth="1"/>
    <col min="21" max="21" width="16.7109375" style="39" customWidth="1"/>
    <col min="22" max="22" width="9.85546875" style="38" customWidth="1"/>
    <col min="23" max="23" width="65.7109375" style="3" customWidth="1"/>
    <col min="24" max="24" width="23.85546875" style="39" bestFit="1" customWidth="1"/>
    <col min="25" max="26" width="24.42578125" style="39" bestFit="1" customWidth="1"/>
    <col min="28" max="16384" width="23.5703125" style="39"/>
  </cols>
  <sheetData>
    <row r="1" spans="1:29" s="5" customFormat="1" ht="27.75" customHeight="1">
      <c r="A1" s="42" t="s">
        <v>72</v>
      </c>
      <c r="B1" s="54" t="s">
        <v>73</v>
      </c>
      <c r="C1" s="54" t="s">
        <v>74</v>
      </c>
      <c r="D1" s="54" t="s">
        <v>75</v>
      </c>
      <c r="E1" s="69" t="s">
        <v>76</v>
      </c>
      <c r="F1" s="84" t="s">
        <v>77</v>
      </c>
      <c r="G1" s="43" t="s">
        <v>78</v>
      </c>
      <c r="H1" s="24" t="s">
        <v>79</v>
      </c>
      <c r="I1" s="43" t="s">
        <v>80</v>
      </c>
      <c r="J1" s="70" t="s">
        <v>81</v>
      </c>
      <c r="K1" s="43" t="s">
        <v>82</v>
      </c>
      <c r="L1" s="46" t="s">
        <v>83</v>
      </c>
      <c r="M1" s="75" t="s">
        <v>84</v>
      </c>
      <c r="N1" s="71" t="s">
        <v>85</v>
      </c>
      <c r="O1" s="40" t="s">
        <v>86</v>
      </c>
      <c r="P1" s="71" t="s">
        <v>87</v>
      </c>
      <c r="Q1" s="40" t="s">
        <v>88</v>
      </c>
      <c r="R1" s="71" t="s">
        <v>89</v>
      </c>
      <c r="S1" s="40" t="s">
        <v>90</v>
      </c>
      <c r="T1" s="71" t="s">
        <v>91</v>
      </c>
      <c r="U1" s="35" t="s">
        <v>8</v>
      </c>
      <c r="V1" s="35" t="s">
        <v>92</v>
      </c>
      <c r="W1" s="43" t="s">
        <v>93</v>
      </c>
      <c r="X1" s="41" t="s">
        <v>94</v>
      </c>
      <c r="Y1" s="41" t="s">
        <v>95</v>
      </c>
      <c r="Z1" s="41" t="s">
        <v>96</v>
      </c>
      <c r="AC1" s="32"/>
    </row>
    <row r="2" spans="1:29" s="5" customFormat="1" ht="45" hidden="1">
      <c r="A2" s="51" t="str">
        <f>_xlfn.IFNA(INDEX(Table3[],MATCH(MainTracker[[#This Row],[IDR / UFDR]],Table3[Pack],0),1),"")</f>
        <v/>
      </c>
      <c r="B2" s="7" t="s">
        <v>97</v>
      </c>
      <c r="C2" s="7" t="s">
        <v>98</v>
      </c>
      <c r="D2" s="44" t="s">
        <v>99</v>
      </c>
      <c r="E2" s="3" t="s">
        <v>100</v>
      </c>
      <c r="F2" s="2" t="s">
        <v>101</v>
      </c>
      <c r="G2" s="1">
        <v>45230</v>
      </c>
      <c r="H2" s="1">
        <v>45237</v>
      </c>
      <c r="I2" s="1">
        <v>45238</v>
      </c>
      <c r="J2" s="11"/>
      <c r="K2" s="3" t="s">
        <v>102</v>
      </c>
      <c r="L2" s="9"/>
      <c r="M2" s="4" t="s">
        <v>103</v>
      </c>
      <c r="N2" s="4"/>
      <c r="O2" s="4" t="s">
        <v>104</v>
      </c>
      <c r="P2" s="4"/>
      <c r="Q2" s="4" t="s">
        <v>105</v>
      </c>
      <c r="R2" s="4"/>
      <c r="S2" s="4"/>
      <c r="T2" s="4"/>
      <c r="U2" s="3" t="s">
        <v>106</v>
      </c>
      <c r="V2" s="3" t="s">
        <v>69</v>
      </c>
      <c r="W2" s="5" t="s">
        <v>107</v>
      </c>
      <c r="X2" s="4">
        <f>IF(AND(MainTracker[[#This Row],[Completion date.]]&gt;=45139,MainTracker[[#This Row],[Status]]="10 - Complete"),NETWORKDAYS(MAX(MainTracker[[#This Row],[Request sent on (Date)]:[Compliant source file received on (Date)]]),MainTracker[[#This Row],[Completion date.]],Holiday[Holidays])-1,"")</f>
        <v>1</v>
      </c>
      <c r="Y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 s="4">
        <f>IF(AND(MainTracker[[#This Row],[Completion date.]]&gt;=45139,MainTracker[[#This Row],[Status]]="10 - Complete",MainTracker[[#This Row],[Compliant source file received on (Date)]]&lt;&gt;""),MainTracker[[#This Row],[Compliant source file received on (Date)]]-MainTracker[[#This Row],[Request sent on (Date)]],"")</f>
        <v>7</v>
      </c>
      <c r="AC2" s="77"/>
    </row>
    <row r="3" spans="1:29" s="5" customFormat="1" ht="30" hidden="1">
      <c r="A3" s="51" t="str">
        <f>_xlfn.IFNA(INDEX(Table3[],MATCH(MainTracker[[#This Row],[IDR / UFDR]],Table3[Pack],0),1),"")</f>
        <v/>
      </c>
      <c r="B3" s="7">
        <v>236.01</v>
      </c>
      <c r="C3" s="7" t="s">
        <v>108</v>
      </c>
      <c r="D3" s="44" t="s">
        <v>109</v>
      </c>
      <c r="E3" s="3" t="s">
        <v>110</v>
      </c>
      <c r="F3" s="2" t="s">
        <v>111</v>
      </c>
      <c r="G3" s="1">
        <v>45230</v>
      </c>
      <c r="H3" s="1">
        <v>45233</v>
      </c>
      <c r="I3" s="1">
        <v>45240</v>
      </c>
      <c r="J3" s="11"/>
      <c r="K3" s="3" t="s">
        <v>112</v>
      </c>
      <c r="L3" s="9"/>
      <c r="M3" s="88" t="s">
        <v>113</v>
      </c>
      <c r="N3" s="88"/>
      <c r="O3" s="6" t="s">
        <v>114</v>
      </c>
      <c r="P3" s="6"/>
      <c r="Q3" s="4" t="s">
        <v>115</v>
      </c>
      <c r="R3" s="4"/>
      <c r="S3" s="4"/>
      <c r="T3" s="4"/>
      <c r="U3" s="3" t="s">
        <v>106</v>
      </c>
      <c r="V3" s="3" t="s">
        <v>69</v>
      </c>
      <c r="W3" s="5" t="s">
        <v>116</v>
      </c>
      <c r="X3" s="4">
        <f>IF(AND(MainTracker[[#This Row],[Completion date.]]&gt;=45139,MainTracker[[#This Row],[Status]]="10 - Complete"),NETWORKDAYS(MAX(MainTracker[[#This Row],[Request sent on (Date)]:[Compliant source file received on (Date)]]),MainTracker[[#This Row],[Completion date.]],Holiday[Holidays])-1,"")</f>
        <v>5</v>
      </c>
      <c r="Y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3" s="4">
        <f>IF(AND(MainTracker[[#This Row],[Completion date.]]&gt;=45139,MainTracker[[#This Row],[Status]]="10 - Complete",MainTracker[[#This Row],[Compliant source file received on (Date)]]&lt;&gt;""),MainTracker[[#This Row],[Compliant source file received on (Date)]]-MainTracker[[#This Row],[Request sent on (Date)]],"")</f>
        <v>3</v>
      </c>
      <c r="AC3" s="32"/>
    </row>
    <row r="4" spans="1:29" s="5" customFormat="1" ht="30" hidden="1">
      <c r="A4" s="51" t="str">
        <f>_xlfn.IFNA(INDEX(Table3[],MATCH(MainTracker[[#This Row],[IDR / UFDR]],Table3[Pack],0),1),"")</f>
        <v/>
      </c>
      <c r="B4" s="7">
        <v>216.01</v>
      </c>
      <c r="C4" s="7" t="s">
        <v>117</v>
      </c>
      <c r="D4" s="44" t="s">
        <v>118</v>
      </c>
      <c r="E4" s="28" t="s">
        <v>119</v>
      </c>
      <c r="F4" s="2" t="s">
        <v>120</v>
      </c>
      <c r="G4" s="1">
        <v>45230</v>
      </c>
      <c r="H4" s="1"/>
      <c r="I4" s="1">
        <v>45639</v>
      </c>
      <c r="J4" s="2"/>
      <c r="K4" s="3" t="s">
        <v>121</v>
      </c>
      <c r="L4" s="3" t="s">
        <v>122</v>
      </c>
      <c r="M4" s="4" t="s">
        <v>123</v>
      </c>
      <c r="N4" s="24">
        <v>45637</v>
      </c>
      <c r="O4" s="48" t="s">
        <v>124</v>
      </c>
      <c r="P4" s="24"/>
      <c r="Q4" s="4" t="s">
        <v>125</v>
      </c>
      <c r="R4" s="24"/>
      <c r="S4" s="4">
        <v>92</v>
      </c>
      <c r="T4" s="24"/>
      <c r="U4" s="4" t="s">
        <v>106</v>
      </c>
      <c r="V4" s="3" t="s">
        <v>69</v>
      </c>
      <c r="W4" s="5" t="s">
        <v>126</v>
      </c>
      <c r="X4" s="4">
        <f>IF(AND(MainTracker[[#This Row],[Completion date.]]&gt;=45139,MainTracker[[#This Row],[Status]]="10 - Complete"),NETWORKDAYS(MAX(MainTracker[[#This Row],[Request sent on (Date)]:[Compliant source file received on (Date)]]),MainTracker[[#This Row],[Completion date.]],Holiday[Holidays])-1,"")</f>
        <v>282</v>
      </c>
      <c r="Y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4" s="4" t="str">
        <f>IF(AND(MainTracker[[#This Row],[Completion date.]]&gt;=45139,MainTracker[[#This Row],[Status]]="10 - Complete",MainTracker[[#This Row],[Compliant source file received on (Date)]]&lt;&gt;""),MainTracker[[#This Row],[Compliant source file received on (Date)]]-MainTracker[[#This Row],[Request sent on (Date)]],"")</f>
        <v/>
      </c>
      <c r="AC4" s="32"/>
    </row>
    <row r="5" spans="1:29" s="5" customFormat="1" ht="30" hidden="1">
      <c r="A5" s="51" t="str">
        <f>_xlfn.IFNA(INDEX(Table3[],MATCH(MainTracker[[#This Row],[IDR / UFDR]],Table3[Pack],0),1),"")</f>
        <v/>
      </c>
      <c r="B5" s="7">
        <v>216.01</v>
      </c>
      <c r="C5" s="7" t="s">
        <v>117</v>
      </c>
      <c r="D5" s="44" t="s">
        <v>127</v>
      </c>
      <c r="E5" s="28" t="s">
        <v>128</v>
      </c>
      <c r="F5" s="2" t="s">
        <v>129</v>
      </c>
      <c r="G5" s="1">
        <v>45230</v>
      </c>
      <c r="H5" s="1"/>
      <c r="I5" s="1">
        <v>45639</v>
      </c>
      <c r="J5" s="2"/>
      <c r="K5" s="3" t="s">
        <v>121</v>
      </c>
      <c r="L5" s="3" t="s">
        <v>122</v>
      </c>
      <c r="M5" s="4" t="s">
        <v>123</v>
      </c>
      <c r="N5" s="24">
        <v>45637</v>
      </c>
      <c r="O5" s="48" t="s">
        <v>130</v>
      </c>
      <c r="P5" s="24"/>
      <c r="Q5" s="4" t="s">
        <v>131</v>
      </c>
      <c r="R5" s="24"/>
      <c r="S5" s="4">
        <v>99</v>
      </c>
      <c r="T5" s="4"/>
      <c r="U5" s="4" t="s">
        <v>106</v>
      </c>
      <c r="V5" s="3" t="s">
        <v>69</v>
      </c>
      <c r="W5" s="5" t="s">
        <v>126</v>
      </c>
      <c r="X5" s="4">
        <f>IF(AND(MainTracker[[#This Row],[Completion date.]]&gt;=45139,MainTracker[[#This Row],[Status]]="10 - Complete"),NETWORKDAYS(MAX(MainTracker[[#This Row],[Request sent on (Date)]:[Compliant source file received on (Date)]]),MainTracker[[#This Row],[Completion date.]],Holiday[Holidays])-1,"")</f>
        <v>282</v>
      </c>
      <c r="Y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5" s="4" t="str">
        <f>IF(AND(MainTracker[[#This Row],[Completion date.]]&gt;=45139,MainTracker[[#This Row],[Status]]="10 - Complete",MainTracker[[#This Row],[Compliant source file received on (Date)]]&lt;&gt;""),MainTracker[[#This Row],[Compliant source file received on (Date)]]-MainTracker[[#This Row],[Request sent on (Date)]],"")</f>
        <v/>
      </c>
    </row>
    <row r="6" spans="1:29" s="5" customFormat="1" ht="30" hidden="1">
      <c r="A6" s="51" t="str">
        <f>_xlfn.IFNA(INDEX(Table3[],MATCH(MainTracker[[#This Row],[IDR / UFDR]],Table3[Pack],0),1),"")</f>
        <v/>
      </c>
      <c r="B6" s="7">
        <v>216.01</v>
      </c>
      <c r="C6" s="7" t="s">
        <v>117</v>
      </c>
      <c r="D6" s="44" t="s">
        <v>132</v>
      </c>
      <c r="E6" s="28" t="s">
        <v>133</v>
      </c>
      <c r="F6" s="2" t="s">
        <v>111</v>
      </c>
      <c r="G6" s="1">
        <v>45230</v>
      </c>
      <c r="H6" s="1"/>
      <c r="I6" s="1">
        <v>45639</v>
      </c>
      <c r="J6" s="2"/>
      <c r="K6" s="3" t="s">
        <v>121</v>
      </c>
      <c r="L6" s="3" t="s">
        <v>122</v>
      </c>
      <c r="M6" s="4" t="s">
        <v>123</v>
      </c>
      <c r="N6" s="24">
        <v>45637</v>
      </c>
      <c r="O6" s="48" t="s">
        <v>134</v>
      </c>
      <c r="P6" s="24"/>
      <c r="Q6" s="4" t="s">
        <v>135</v>
      </c>
      <c r="R6" s="24"/>
      <c r="S6" s="4">
        <v>112</v>
      </c>
      <c r="T6" s="24"/>
      <c r="U6" s="4" t="s">
        <v>106</v>
      </c>
      <c r="V6" s="3" t="s">
        <v>69</v>
      </c>
      <c r="W6" s="5" t="s">
        <v>126</v>
      </c>
      <c r="X6" s="4">
        <f>IF(AND(MainTracker[[#This Row],[Completion date.]]&gt;=45139,MainTracker[[#This Row],[Status]]="10 - Complete"),NETWORKDAYS(MAX(MainTracker[[#This Row],[Request sent on (Date)]:[Compliant source file received on (Date)]]),MainTracker[[#This Row],[Completion date.]],Holiday[Holidays])-1,"")</f>
        <v>282</v>
      </c>
      <c r="Y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6" s="4" t="str">
        <f>IF(AND(MainTracker[[#This Row],[Completion date.]]&gt;=45139,MainTracker[[#This Row],[Status]]="10 - Complete",MainTracker[[#This Row],[Compliant source file received on (Date)]]&lt;&gt;""),MainTracker[[#This Row],[Compliant source file received on (Date)]]-MainTracker[[#This Row],[Request sent on (Date)]],"")</f>
        <v/>
      </c>
    </row>
    <row r="7" spans="1:29" s="5" customFormat="1" ht="30" hidden="1">
      <c r="A7" s="51" t="str">
        <f>_xlfn.IFNA(INDEX(Table3[],MATCH(MainTracker[[#This Row],[IDR / UFDR]],Table3[Pack],0),1),"")</f>
        <v/>
      </c>
      <c r="B7" s="7">
        <v>216.01</v>
      </c>
      <c r="C7" s="7" t="s">
        <v>117</v>
      </c>
      <c r="D7" s="44" t="s">
        <v>136</v>
      </c>
      <c r="E7" s="28" t="s">
        <v>137</v>
      </c>
      <c r="F7" s="2" t="s">
        <v>111</v>
      </c>
      <c r="G7" s="1">
        <v>45230</v>
      </c>
      <c r="H7" s="1"/>
      <c r="I7" s="1">
        <v>45639</v>
      </c>
      <c r="J7" s="2"/>
      <c r="K7" s="3" t="s">
        <v>121</v>
      </c>
      <c r="L7" s="3" t="s">
        <v>122</v>
      </c>
      <c r="M7" s="4" t="s">
        <v>123</v>
      </c>
      <c r="N7" s="24">
        <v>45637</v>
      </c>
      <c r="O7" s="48" t="s">
        <v>138</v>
      </c>
      <c r="P7" s="24"/>
      <c r="Q7" s="4" t="s">
        <v>139</v>
      </c>
      <c r="R7" s="24"/>
      <c r="S7" s="4">
        <v>171</v>
      </c>
      <c r="T7" s="4"/>
      <c r="U7" s="4" t="s">
        <v>106</v>
      </c>
      <c r="V7" s="3" t="s">
        <v>69</v>
      </c>
      <c r="W7" s="5" t="s">
        <v>126</v>
      </c>
      <c r="X7" s="4">
        <f>IF(AND(MainTracker[[#This Row],[Completion date.]]&gt;=45139,MainTracker[[#This Row],[Status]]="10 - Complete"),NETWORKDAYS(MAX(MainTracker[[#This Row],[Request sent on (Date)]:[Compliant source file received on (Date)]]),MainTracker[[#This Row],[Completion date.]],Holiday[Holidays])-1,"")</f>
        <v>282</v>
      </c>
      <c r="Y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7" s="4" t="str">
        <f>IF(AND(MainTracker[[#This Row],[Completion date.]]&gt;=45139,MainTracker[[#This Row],[Status]]="10 - Complete",MainTracker[[#This Row],[Compliant source file received on (Date)]]&lt;&gt;""),MainTracker[[#This Row],[Compliant source file received on (Date)]]-MainTracker[[#This Row],[Request sent on (Date)]],"")</f>
        <v/>
      </c>
    </row>
    <row r="8" spans="1:29" s="5" customFormat="1" ht="30" hidden="1">
      <c r="A8" s="51" t="str">
        <f>_xlfn.IFNA(INDEX(Table3[],MATCH(MainTracker[[#This Row],[IDR / UFDR]],Table3[Pack],0),1),"")</f>
        <v/>
      </c>
      <c r="B8" s="7" t="s">
        <v>140</v>
      </c>
      <c r="C8" s="118" t="s">
        <v>141</v>
      </c>
      <c r="D8" s="44" t="s">
        <v>142</v>
      </c>
      <c r="E8" s="3" t="s">
        <v>143</v>
      </c>
      <c r="F8" s="2" t="s">
        <v>111</v>
      </c>
      <c r="G8" s="1">
        <v>45231</v>
      </c>
      <c r="H8" s="1">
        <v>45233</v>
      </c>
      <c r="I8" s="1">
        <v>45233</v>
      </c>
      <c r="J8" s="11"/>
      <c r="K8" s="3" t="s">
        <v>144</v>
      </c>
      <c r="L8" s="9"/>
      <c r="M8" s="4" t="s">
        <v>145</v>
      </c>
      <c r="N8" s="4"/>
      <c r="O8" s="4"/>
      <c r="P8" s="4"/>
      <c r="Q8" s="4"/>
      <c r="R8" s="4"/>
      <c r="S8" s="4"/>
      <c r="T8" s="4"/>
      <c r="U8" s="3" t="s">
        <v>106</v>
      </c>
      <c r="V8" s="3" t="s">
        <v>69</v>
      </c>
      <c r="W8" s="5" t="s">
        <v>146</v>
      </c>
      <c r="X8" s="4">
        <f>IF(AND(MainTracker[[#This Row],[Completion date.]]&gt;=45139,MainTracker[[#This Row],[Status]]="10 - Complete"),NETWORKDAYS(MAX(MainTracker[[#This Row],[Request sent on (Date)]:[Compliant source file received on (Date)]]),MainTracker[[#This Row],[Completion date.]],Holiday[Holidays])-1,"")</f>
        <v>0</v>
      </c>
      <c r="Y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 s="4">
        <f>IF(AND(MainTracker[[#This Row],[Completion date.]]&gt;=45139,MainTracker[[#This Row],[Status]]="10 - Complete",MainTracker[[#This Row],[Compliant source file received on (Date)]]&lt;&gt;""),MainTracker[[#This Row],[Compliant source file received on (Date)]]-MainTracker[[#This Row],[Request sent on (Date)]],"")</f>
        <v>2</v>
      </c>
    </row>
    <row r="9" spans="1:29" s="5" customFormat="1" ht="30" hidden="1">
      <c r="A9" s="51" t="str">
        <f>_xlfn.IFNA(INDEX(Table3[],MATCH(MainTracker[[#This Row],[IDR / UFDR]],Table3[Pack],0),1),"")</f>
        <v/>
      </c>
      <c r="B9" s="7">
        <v>236.01</v>
      </c>
      <c r="C9" s="7" t="s">
        <v>147</v>
      </c>
      <c r="D9" s="44" t="s">
        <v>148</v>
      </c>
      <c r="E9" s="3" t="s">
        <v>149</v>
      </c>
      <c r="F9" s="2" t="s">
        <v>111</v>
      </c>
      <c r="G9" s="1">
        <v>45231</v>
      </c>
      <c r="H9" s="1">
        <v>45233</v>
      </c>
      <c r="I9" s="1">
        <v>45240</v>
      </c>
      <c r="J9" s="11"/>
      <c r="K9" s="3" t="s">
        <v>150</v>
      </c>
      <c r="L9" s="9"/>
      <c r="M9" s="88" t="s">
        <v>113</v>
      </c>
      <c r="N9" s="88"/>
      <c r="O9" s="6" t="s">
        <v>114</v>
      </c>
      <c r="P9" s="6"/>
      <c r="Q9" s="4" t="s">
        <v>115</v>
      </c>
      <c r="R9" s="4"/>
      <c r="S9" s="4"/>
      <c r="T9" s="4"/>
      <c r="U9" s="3" t="s">
        <v>106</v>
      </c>
      <c r="V9" s="3" t="s">
        <v>69</v>
      </c>
      <c r="W9" s="5" t="s">
        <v>116</v>
      </c>
      <c r="X9" s="4">
        <f>IF(AND(MainTracker[[#This Row],[Completion date.]]&gt;=45139,MainTracker[[#This Row],[Status]]="10 - Complete"),NETWORKDAYS(MAX(MainTracker[[#This Row],[Request sent on (Date)]:[Compliant source file received on (Date)]]),MainTracker[[#This Row],[Completion date.]],Holiday[Holidays])-1,"")</f>
        <v>5</v>
      </c>
      <c r="Y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 s="4">
        <f>IF(AND(MainTracker[[#This Row],[Completion date.]]&gt;=45139,MainTracker[[#This Row],[Status]]="10 - Complete",MainTracker[[#This Row],[Compliant source file received on (Date)]]&lt;&gt;""),MainTracker[[#This Row],[Compliant source file received on (Date)]]-MainTracker[[#This Row],[Request sent on (Date)]],"")</f>
        <v>2</v>
      </c>
    </row>
    <row r="10" spans="1:29" s="5" customFormat="1" ht="30" hidden="1">
      <c r="A10" s="51" t="str">
        <f>_xlfn.IFNA(INDEX(Table3[],MATCH(MainTracker[[#This Row],[IDR / UFDR]],Table3[Pack],0),1),"")</f>
        <v/>
      </c>
      <c r="B10" s="7" t="s">
        <v>151</v>
      </c>
      <c r="C10" s="7" t="s">
        <v>152</v>
      </c>
      <c r="D10" s="44" t="s">
        <v>153</v>
      </c>
      <c r="E10" s="3" t="s">
        <v>154</v>
      </c>
      <c r="F10" s="2" t="s">
        <v>111</v>
      </c>
      <c r="G10" s="1">
        <v>45232</v>
      </c>
      <c r="H10" s="1">
        <v>45233</v>
      </c>
      <c r="I10" s="1">
        <v>45236</v>
      </c>
      <c r="J10" s="11"/>
      <c r="K10" s="3" t="s">
        <v>155</v>
      </c>
      <c r="L10" s="9"/>
      <c r="M10" s="4" t="s">
        <v>156</v>
      </c>
      <c r="N10" s="4"/>
      <c r="O10" s="4"/>
      <c r="P10" s="4"/>
      <c r="Q10" s="4"/>
      <c r="R10" s="4"/>
      <c r="S10" s="4"/>
      <c r="T10" s="4"/>
      <c r="U10" s="3" t="s">
        <v>106</v>
      </c>
      <c r="V10" s="3" t="s">
        <v>69</v>
      </c>
      <c r="W10" s="5" t="s">
        <v>157</v>
      </c>
      <c r="X10" s="4">
        <f>IF(AND(MainTracker[[#This Row],[Completion date.]]&gt;=45139,MainTracker[[#This Row],[Status]]="10 - Complete"),NETWORKDAYS(MAX(MainTracker[[#This Row],[Request sent on (Date)]:[Compliant source file received on (Date)]]),MainTracker[[#This Row],[Completion date.]],Holiday[Holidays])-1,"")</f>
        <v>1</v>
      </c>
      <c r="Y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 s="4">
        <f>IF(AND(MainTracker[[#This Row],[Completion date.]]&gt;=45139,MainTracker[[#This Row],[Status]]="10 - Complete",MainTracker[[#This Row],[Compliant source file received on (Date)]]&lt;&gt;""),MainTracker[[#This Row],[Compliant source file received on (Date)]]-MainTracker[[#This Row],[Request sent on (Date)]],"")</f>
        <v>1</v>
      </c>
    </row>
    <row r="11" spans="1:29" s="5" customFormat="1" ht="18.75" hidden="1">
      <c r="A11" s="51" t="str">
        <f>_xlfn.IFNA(INDEX(Table3[],MATCH(MainTracker[[#This Row],[IDR / UFDR]],Table3[Pack],0),1),"")</f>
        <v/>
      </c>
      <c r="B11" s="7">
        <v>230.01</v>
      </c>
      <c r="C11" s="7" t="s">
        <v>158</v>
      </c>
      <c r="D11" s="44" t="s">
        <v>159</v>
      </c>
      <c r="E11" s="3" t="s">
        <v>160</v>
      </c>
      <c r="F11" s="2" t="s">
        <v>111</v>
      </c>
      <c r="G11" s="1">
        <v>45232</v>
      </c>
      <c r="H11" s="1"/>
      <c r="I11" s="1">
        <v>45237</v>
      </c>
      <c r="J11" s="11"/>
      <c r="K11" s="3" t="s">
        <v>161</v>
      </c>
      <c r="L11" s="9"/>
      <c r="M11" s="4"/>
      <c r="N11" s="4"/>
      <c r="O11" s="4"/>
      <c r="P11" s="4"/>
      <c r="Q11" s="4"/>
      <c r="R11" s="4"/>
      <c r="S11" s="4"/>
      <c r="T11" s="4"/>
      <c r="U11" s="3" t="s">
        <v>106</v>
      </c>
      <c r="V11" s="3" t="s">
        <v>70</v>
      </c>
      <c r="W11" s="5" t="s">
        <v>162</v>
      </c>
      <c r="X11" s="4">
        <f>IF(AND(MainTracker[[#This Row],[Completion date.]]&gt;=45139,MainTracker[[#This Row],[Status]]="10 - Complete"),NETWORKDAYS(MAX(MainTracker[[#This Row],[Request sent on (Date)]:[Compliant source file received on (Date)]]),MainTracker[[#This Row],[Completion date.]],Holiday[Holidays])-1,"")</f>
        <v>3</v>
      </c>
      <c r="Y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 s="4" t="str">
        <f>IF(AND(MainTracker[[#This Row],[Completion date.]]&gt;=45139,MainTracker[[#This Row],[Status]]="10 - Complete",MainTracker[[#This Row],[Compliant source file received on (Date)]]&lt;&gt;""),MainTracker[[#This Row],[Compliant source file received on (Date)]]-MainTracker[[#This Row],[Request sent on (Date)]],"")</f>
        <v/>
      </c>
    </row>
    <row r="12" spans="1:29" s="5" customFormat="1" ht="30" hidden="1">
      <c r="A12" s="51" t="str">
        <f>_xlfn.IFNA(INDEX(Table3[],MATCH(MainTracker[[#This Row],[IDR / UFDR]],Table3[Pack],0),1),"")</f>
        <v/>
      </c>
      <c r="B12" s="7">
        <v>223.4</v>
      </c>
      <c r="C12" s="7" t="s">
        <v>163</v>
      </c>
      <c r="D12" s="44" t="s">
        <v>164</v>
      </c>
      <c r="E12" s="3" t="s">
        <v>165</v>
      </c>
      <c r="F12" s="2" t="s">
        <v>111</v>
      </c>
      <c r="G12" s="1">
        <v>45232</v>
      </c>
      <c r="H12" s="1">
        <v>45237</v>
      </c>
      <c r="I12" s="1">
        <v>45239</v>
      </c>
      <c r="J12" s="11"/>
      <c r="K12" s="3" t="s">
        <v>166</v>
      </c>
      <c r="L12" s="9"/>
      <c r="M12" s="4" t="s">
        <v>167</v>
      </c>
      <c r="N12" s="4"/>
      <c r="O12" s="4"/>
      <c r="P12" s="4"/>
      <c r="Q12" s="4"/>
      <c r="R12" s="4"/>
      <c r="S12" s="4"/>
      <c r="T12" s="4"/>
      <c r="U12" s="3" t="s">
        <v>106</v>
      </c>
      <c r="V12" s="3" t="s">
        <v>70</v>
      </c>
      <c r="W12" s="5" t="s">
        <v>168</v>
      </c>
      <c r="X12" s="4">
        <f>IF(AND(MainTracker[[#This Row],[Completion date.]]&gt;=45139,MainTracker[[#This Row],[Status]]="10 - Complete"),NETWORKDAYS(MAX(MainTracker[[#This Row],[Request sent on (Date)]:[Compliant source file received on (Date)]]),MainTracker[[#This Row],[Completion date.]],Holiday[Holidays])-1,"")</f>
        <v>2</v>
      </c>
      <c r="Y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 s="4">
        <f>IF(AND(MainTracker[[#This Row],[Completion date.]]&gt;=45139,MainTracker[[#This Row],[Status]]="10 - Complete",MainTracker[[#This Row],[Compliant source file received on (Date)]]&lt;&gt;""),MainTracker[[#This Row],[Compliant source file received on (Date)]]-MainTracker[[#This Row],[Request sent on (Date)]],"")</f>
        <v>5</v>
      </c>
    </row>
    <row r="13" spans="1:29" s="5" customFormat="1" ht="30" hidden="1">
      <c r="A13" s="51" t="str">
        <f>_xlfn.IFNA(INDEX(Table3[],MATCH(MainTracker[[#This Row],[IDR / UFDR]],Table3[Pack],0),1),"")</f>
        <v/>
      </c>
      <c r="B13" s="7">
        <v>223.4</v>
      </c>
      <c r="C13" s="7" t="s">
        <v>169</v>
      </c>
      <c r="D13" s="44" t="s">
        <v>170</v>
      </c>
      <c r="E13" s="3" t="s">
        <v>171</v>
      </c>
      <c r="F13" s="2" t="s">
        <v>111</v>
      </c>
      <c r="G13" s="1">
        <v>45232</v>
      </c>
      <c r="H13" s="1">
        <v>45237</v>
      </c>
      <c r="I13" s="1">
        <v>45240</v>
      </c>
      <c r="J13" s="11"/>
      <c r="K13" s="3" t="s">
        <v>172</v>
      </c>
      <c r="L13" s="9"/>
      <c r="M13" s="4" t="s">
        <v>167</v>
      </c>
      <c r="N13" s="4"/>
      <c r="O13" s="4"/>
      <c r="P13" s="4"/>
      <c r="Q13" s="4"/>
      <c r="R13" s="4"/>
      <c r="S13" s="4"/>
      <c r="T13" s="4"/>
      <c r="U13" s="3" t="s">
        <v>106</v>
      </c>
      <c r="V13" s="3" t="s">
        <v>70</v>
      </c>
      <c r="W13" s="5" t="s">
        <v>168</v>
      </c>
      <c r="X13" s="4">
        <f>IF(AND(MainTracker[[#This Row],[Completion date.]]&gt;=45139,MainTracker[[#This Row],[Status]]="10 - Complete"),NETWORKDAYS(MAX(MainTracker[[#This Row],[Request sent on (Date)]:[Compliant source file received on (Date)]]),MainTracker[[#This Row],[Completion date.]],Holiday[Holidays])-1,"")</f>
        <v>3</v>
      </c>
      <c r="Y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 s="4">
        <f>IF(AND(MainTracker[[#This Row],[Completion date.]]&gt;=45139,MainTracker[[#This Row],[Status]]="10 - Complete",MainTracker[[#This Row],[Compliant source file received on (Date)]]&lt;&gt;""),MainTracker[[#This Row],[Compliant source file received on (Date)]]-MainTracker[[#This Row],[Request sent on (Date)]],"")</f>
        <v>5</v>
      </c>
    </row>
    <row r="14" spans="1:29" s="5" customFormat="1" ht="30" hidden="1">
      <c r="A14" s="51" t="str">
        <f>_xlfn.IFNA(INDEX(Table3[],MATCH(MainTracker[[#This Row],[IDR / UFDR]],Table3[Pack],0),1),"")</f>
        <v/>
      </c>
      <c r="B14" s="7">
        <v>223.4</v>
      </c>
      <c r="C14" s="7" t="s">
        <v>173</v>
      </c>
      <c r="D14" s="44" t="s">
        <v>174</v>
      </c>
      <c r="E14" s="3" t="s">
        <v>175</v>
      </c>
      <c r="F14" s="2" t="s">
        <v>111</v>
      </c>
      <c r="G14" s="1">
        <v>45232</v>
      </c>
      <c r="H14" s="1">
        <v>45237</v>
      </c>
      <c r="I14" s="1">
        <v>45246</v>
      </c>
      <c r="J14" s="8"/>
      <c r="K14" s="3" t="s">
        <v>176</v>
      </c>
      <c r="L14" s="9"/>
      <c r="M14" s="4" t="s">
        <v>167</v>
      </c>
      <c r="N14" s="4"/>
      <c r="O14" s="4"/>
      <c r="P14" s="4"/>
      <c r="Q14" s="4"/>
      <c r="R14" s="4"/>
      <c r="S14" s="4"/>
      <c r="T14" s="4"/>
      <c r="U14" s="3" t="s">
        <v>106</v>
      </c>
      <c r="V14" s="3" t="s">
        <v>70</v>
      </c>
      <c r="W14" s="5" t="s">
        <v>168</v>
      </c>
      <c r="X14" s="4">
        <f>IF(AND(MainTracker[[#This Row],[Completion date.]]&gt;=45139,MainTracker[[#This Row],[Status]]="10 - Complete"),NETWORKDAYS(MAX(MainTracker[[#This Row],[Request sent on (Date)]:[Compliant source file received on (Date)]]),MainTracker[[#This Row],[Completion date.]],Holiday[Holidays])-1,"")</f>
        <v>7</v>
      </c>
      <c r="Y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 s="4">
        <f>IF(AND(MainTracker[[#This Row],[Completion date.]]&gt;=45139,MainTracker[[#This Row],[Status]]="10 - Complete",MainTracker[[#This Row],[Compliant source file received on (Date)]]&lt;&gt;""),MainTracker[[#This Row],[Compliant source file received on (Date)]]-MainTracker[[#This Row],[Request sent on (Date)]],"")</f>
        <v>5</v>
      </c>
    </row>
    <row r="15" spans="1:29" s="5" customFormat="1" ht="18.75" hidden="1">
      <c r="A15" s="51" t="str">
        <f>_xlfn.IFNA(INDEX(Table3[],MATCH(MainTracker[[#This Row],[IDR / UFDR]],Table3[Pack],0),1),"")</f>
        <v/>
      </c>
      <c r="B15" s="7">
        <v>223.4</v>
      </c>
      <c r="C15" s="7" t="s">
        <v>177</v>
      </c>
      <c r="D15" s="44" t="s">
        <v>178</v>
      </c>
      <c r="E15" s="3" t="s">
        <v>179</v>
      </c>
      <c r="F15" s="2" t="s">
        <v>111</v>
      </c>
      <c r="G15" s="1">
        <v>45232</v>
      </c>
      <c r="H15" s="1">
        <v>45237</v>
      </c>
      <c r="I15" s="1">
        <v>45239</v>
      </c>
      <c r="J15" s="11"/>
      <c r="K15" s="3" t="s">
        <v>180</v>
      </c>
      <c r="L15" s="9"/>
      <c r="M15" s="4" t="s">
        <v>167</v>
      </c>
      <c r="N15" s="4"/>
      <c r="O15" s="4"/>
      <c r="P15" s="4"/>
      <c r="Q15" s="4"/>
      <c r="R15" s="4"/>
      <c r="S15" s="4"/>
      <c r="T15" s="4"/>
      <c r="U15" s="3" t="s">
        <v>106</v>
      </c>
      <c r="V15" s="3" t="s">
        <v>70</v>
      </c>
      <c r="W15" s="5" t="s">
        <v>168</v>
      </c>
      <c r="X15" s="4">
        <f>IF(AND(MainTracker[[#This Row],[Completion date.]]&gt;=45139,MainTracker[[#This Row],[Status]]="10 - Complete"),NETWORKDAYS(MAX(MainTracker[[#This Row],[Request sent on (Date)]:[Compliant source file received on (Date)]]),MainTracker[[#This Row],[Completion date.]],Holiday[Holidays])-1,"")</f>
        <v>2</v>
      </c>
      <c r="Y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 s="4">
        <f>IF(AND(MainTracker[[#This Row],[Completion date.]]&gt;=45139,MainTracker[[#This Row],[Status]]="10 - Complete",MainTracker[[#This Row],[Compliant source file received on (Date)]]&lt;&gt;""),MainTracker[[#This Row],[Compliant source file received on (Date)]]-MainTracker[[#This Row],[Request sent on (Date)]],"")</f>
        <v>5</v>
      </c>
    </row>
    <row r="16" spans="1:29" s="5" customFormat="1" ht="45" hidden="1">
      <c r="A16" s="51" t="str">
        <f>_xlfn.IFNA(INDEX(Table3[],MATCH(MainTracker[[#This Row],[IDR / UFDR]],Table3[Pack],0),1),"")</f>
        <v/>
      </c>
      <c r="B16" s="7">
        <v>223.4</v>
      </c>
      <c r="C16" s="7" t="s">
        <v>181</v>
      </c>
      <c r="D16" s="44" t="s">
        <v>182</v>
      </c>
      <c r="E16" s="3" t="s">
        <v>183</v>
      </c>
      <c r="F16" s="2" t="s">
        <v>111</v>
      </c>
      <c r="G16" s="1">
        <v>45232</v>
      </c>
      <c r="H16" s="1">
        <v>45237</v>
      </c>
      <c r="I16" s="1">
        <v>45259</v>
      </c>
      <c r="J16" s="11"/>
      <c r="K16" s="3" t="s">
        <v>184</v>
      </c>
      <c r="L16" s="9"/>
      <c r="M16" s="4" t="s">
        <v>167</v>
      </c>
      <c r="N16" s="4"/>
      <c r="O16" s="4"/>
      <c r="P16" s="4"/>
      <c r="Q16" s="4"/>
      <c r="R16" s="4"/>
      <c r="S16" s="4"/>
      <c r="T16" s="4"/>
      <c r="U16" s="3" t="s">
        <v>106</v>
      </c>
      <c r="V16" s="3" t="s">
        <v>70</v>
      </c>
      <c r="W16" s="5" t="s">
        <v>168</v>
      </c>
      <c r="X16" s="4">
        <f>IF(AND(MainTracker[[#This Row],[Completion date.]]&gt;=45139,MainTracker[[#This Row],[Status]]="10 - Complete"),NETWORKDAYS(MAX(MainTracker[[#This Row],[Request sent on (Date)]:[Compliant source file received on (Date)]]),MainTracker[[#This Row],[Completion date.]],Holiday[Holidays])-1,"")</f>
        <v>16</v>
      </c>
      <c r="Y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 s="4">
        <f>IF(AND(MainTracker[[#This Row],[Completion date.]]&gt;=45139,MainTracker[[#This Row],[Status]]="10 - Complete",MainTracker[[#This Row],[Compliant source file received on (Date)]]&lt;&gt;""),MainTracker[[#This Row],[Compliant source file received on (Date)]]-MainTracker[[#This Row],[Request sent on (Date)]],"")</f>
        <v>5</v>
      </c>
    </row>
    <row r="17" spans="1:26" s="5" customFormat="1" ht="30" hidden="1">
      <c r="A17" s="51" t="str">
        <f>_xlfn.IFNA(INDEX(Table3[],MATCH(MainTracker[[#This Row],[IDR / UFDR]],Table3[Pack],0),1),"")</f>
        <v/>
      </c>
      <c r="B17" s="7" t="s">
        <v>185</v>
      </c>
      <c r="C17" s="7" t="s">
        <v>186</v>
      </c>
      <c r="D17" s="44" t="s">
        <v>187</v>
      </c>
      <c r="E17" s="3" t="s">
        <v>188</v>
      </c>
      <c r="F17" s="168" t="s">
        <v>101</v>
      </c>
      <c r="G17" s="89">
        <v>45237</v>
      </c>
      <c r="H17" s="1"/>
      <c r="I17" s="1">
        <v>45244</v>
      </c>
      <c r="J17" s="12"/>
      <c r="K17" s="3" t="s">
        <v>189</v>
      </c>
      <c r="L17" s="3"/>
      <c r="M17" s="6" t="s">
        <v>190</v>
      </c>
      <c r="N17" s="6"/>
      <c r="O17" s="6" t="s">
        <v>191</v>
      </c>
      <c r="P17" s="6"/>
      <c r="Q17" s="85"/>
      <c r="R17" s="85"/>
      <c r="S17" s="85"/>
      <c r="T17" s="85"/>
      <c r="U17" s="3" t="s">
        <v>106</v>
      </c>
      <c r="V17" s="3" t="s">
        <v>69</v>
      </c>
      <c r="W17" s="5" t="s">
        <v>192</v>
      </c>
      <c r="X17" s="4">
        <f>IF(AND(MainTracker[[#This Row],[Completion date.]]&gt;=45139,MainTracker[[#This Row],[Status]]="10 - Complete"),NETWORKDAYS(MAX(MainTracker[[#This Row],[Request sent on (Date)]:[Compliant source file received on (Date)]]),MainTracker[[#This Row],[Completion date.]],Holiday[Holidays])-1,"")</f>
        <v>5</v>
      </c>
      <c r="Y1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 s="4" t="str">
        <f>IF(AND(MainTracker[[#This Row],[Completion date.]]&gt;=45139,MainTracker[[#This Row],[Status]]="10 - Complete",MainTracker[[#This Row],[Compliant source file received on (Date)]]&lt;&gt;""),MainTracker[[#This Row],[Compliant source file received on (Date)]]-MainTracker[[#This Row],[Request sent on (Date)]],"")</f>
        <v/>
      </c>
    </row>
    <row r="18" spans="1:26" s="5" customFormat="1" ht="18.75" hidden="1">
      <c r="A18" s="51" t="str">
        <f>_xlfn.IFNA(INDEX(Table3[],MATCH(MainTracker[[#This Row],[IDR / UFDR]],Table3[Pack],0),1),"")</f>
        <v/>
      </c>
      <c r="B18" s="7">
        <v>237.02</v>
      </c>
      <c r="C18" s="7" t="s">
        <v>193</v>
      </c>
      <c r="D18" s="44" t="s">
        <v>194</v>
      </c>
      <c r="E18" s="3" t="s">
        <v>195</v>
      </c>
      <c r="F18" s="168" t="s">
        <v>101</v>
      </c>
      <c r="G18" s="89">
        <v>45237</v>
      </c>
      <c r="H18" s="1"/>
      <c r="I18" s="1">
        <v>45238</v>
      </c>
      <c r="J18" s="12"/>
      <c r="K18" s="3" t="s">
        <v>196</v>
      </c>
      <c r="L18" s="9"/>
      <c r="M18" s="85"/>
      <c r="N18" s="85"/>
      <c r="O18" s="85"/>
      <c r="P18" s="85"/>
      <c r="Q18" s="85"/>
      <c r="R18" s="85"/>
      <c r="S18" s="85"/>
      <c r="T18" s="85"/>
      <c r="U18" s="3" t="s">
        <v>106</v>
      </c>
      <c r="V18" s="3" t="s">
        <v>70</v>
      </c>
      <c r="W18" s="5" t="s">
        <v>197</v>
      </c>
      <c r="X18" s="4">
        <f>IF(AND(MainTracker[[#This Row],[Completion date.]]&gt;=45139,MainTracker[[#This Row],[Status]]="10 - Complete"),NETWORKDAYS(MAX(MainTracker[[#This Row],[Request sent on (Date)]:[Compliant source file received on (Date)]]),MainTracker[[#This Row],[Completion date.]],Holiday[Holidays])-1,"")</f>
        <v>1</v>
      </c>
      <c r="Y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 s="4" t="str">
        <f>IF(AND(MainTracker[[#This Row],[Completion date.]]&gt;=45139,MainTracker[[#This Row],[Status]]="10 - Complete",MainTracker[[#This Row],[Compliant source file received on (Date)]]&lt;&gt;""),MainTracker[[#This Row],[Compliant source file received on (Date)]]-MainTracker[[#This Row],[Request sent on (Date)]],"")</f>
        <v/>
      </c>
    </row>
    <row r="19" spans="1:26" s="5" customFormat="1" ht="18.75" hidden="1">
      <c r="A19" s="51" t="str">
        <f>_xlfn.IFNA(INDEX(Table3[],MATCH(MainTracker[[#This Row],[IDR / UFDR]],Table3[Pack],0),1),"")</f>
        <v/>
      </c>
      <c r="B19" s="7">
        <v>237.02</v>
      </c>
      <c r="C19" s="7" t="s">
        <v>198</v>
      </c>
      <c r="D19" s="44" t="s">
        <v>199</v>
      </c>
      <c r="E19" s="3" t="s">
        <v>200</v>
      </c>
      <c r="F19" s="168" t="s">
        <v>111</v>
      </c>
      <c r="G19" s="89">
        <v>45237</v>
      </c>
      <c r="H19" s="1">
        <v>45237</v>
      </c>
      <c r="I19" s="1">
        <v>45238</v>
      </c>
      <c r="J19" s="12"/>
      <c r="K19" s="3" t="s">
        <v>201</v>
      </c>
      <c r="L19" s="9"/>
      <c r="M19" s="85"/>
      <c r="N19" s="85"/>
      <c r="O19" s="85"/>
      <c r="P19" s="85"/>
      <c r="Q19" s="85"/>
      <c r="R19" s="85"/>
      <c r="S19" s="85"/>
      <c r="T19" s="85"/>
      <c r="U19" s="3" t="s">
        <v>106</v>
      </c>
      <c r="V19" s="3" t="s">
        <v>69</v>
      </c>
      <c r="W19" s="5" t="s">
        <v>197</v>
      </c>
      <c r="X19" s="4">
        <f>IF(AND(MainTracker[[#This Row],[Completion date.]]&gt;=45139,MainTracker[[#This Row],[Status]]="10 - Complete"),NETWORKDAYS(MAX(MainTracker[[#This Row],[Request sent on (Date)]:[Compliant source file received on (Date)]]),MainTracker[[#This Row],[Completion date.]],Holiday[Holidays])-1,"")</f>
        <v>1</v>
      </c>
      <c r="Y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 s="4">
        <f>IF(AND(MainTracker[[#This Row],[Completion date.]]&gt;=45139,MainTracker[[#This Row],[Status]]="10 - Complete",MainTracker[[#This Row],[Compliant source file received on (Date)]]&lt;&gt;""),MainTracker[[#This Row],[Compliant source file received on (Date)]]-MainTracker[[#This Row],[Request sent on (Date)]],"")</f>
        <v>0</v>
      </c>
    </row>
    <row r="20" spans="1:26" s="5" customFormat="1" ht="30" hidden="1">
      <c r="A20" s="51" t="str">
        <f>_xlfn.IFNA(INDEX(Table3[],MATCH(MainTracker[[#This Row],[IDR / UFDR]],Table3[Pack],0),1),"")</f>
        <v/>
      </c>
      <c r="B20" s="7" t="s">
        <v>202</v>
      </c>
      <c r="C20" s="7" t="s">
        <v>203</v>
      </c>
      <c r="D20" s="44" t="s">
        <v>204</v>
      </c>
      <c r="E20" s="3" t="s">
        <v>205</v>
      </c>
      <c r="F20" s="2" t="s">
        <v>101</v>
      </c>
      <c r="G20" s="1">
        <v>45238</v>
      </c>
      <c r="H20" s="1">
        <v>45239</v>
      </c>
      <c r="I20" s="1">
        <v>45240</v>
      </c>
      <c r="J20" s="11"/>
      <c r="K20" s="3" t="s">
        <v>206</v>
      </c>
      <c r="L20" s="3"/>
      <c r="M20" s="4"/>
      <c r="N20" s="4"/>
      <c r="O20" s="4"/>
      <c r="P20" s="4"/>
      <c r="Q20" s="4"/>
      <c r="R20" s="4"/>
      <c r="S20" s="4"/>
      <c r="T20" s="4"/>
      <c r="U20" s="3" t="s">
        <v>106</v>
      </c>
      <c r="V20" s="3" t="s">
        <v>69</v>
      </c>
      <c r="W20" s="5" t="s">
        <v>207</v>
      </c>
      <c r="X20" s="4">
        <f>IF(AND(MainTracker[[#This Row],[Completion date.]]&gt;=45139,MainTracker[[#This Row],[Status]]="10 - Complete"),NETWORKDAYS(MAX(MainTracker[[#This Row],[Request sent on (Date)]:[Compliant source file received on (Date)]]),MainTracker[[#This Row],[Completion date.]],Holiday[Holidays])-1,"")</f>
        <v>1</v>
      </c>
      <c r="Y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0" s="4">
        <f>IF(AND(MainTracker[[#This Row],[Completion date.]]&gt;=45139,MainTracker[[#This Row],[Status]]="10 - Complete",MainTracker[[#This Row],[Compliant source file received on (Date)]]&lt;&gt;""),MainTracker[[#This Row],[Compliant source file received on (Date)]]-MainTracker[[#This Row],[Request sent on (Date)]],"")</f>
        <v>1</v>
      </c>
    </row>
    <row r="21" spans="1:26" s="5" customFormat="1" ht="45" hidden="1">
      <c r="A21" s="51" t="str">
        <f>_xlfn.IFNA(INDEX(Table3[],MATCH(MainTracker[[#This Row],[IDR / UFDR]],Table3[Pack],0),1),"")</f>
        <v/>
      </c>
      <c r="B21" s="7">
        <v>220.5</v>
      </c>
      <c r="C21" s="7" t="s">
        <v>208</v>
      </c>
      <c r="D21" s="44" t="s">
        <v>209</v>
      </c>
      <c r="E21" s="3" t="s">
        <v>210</v>
      </c>
      <c r="F21" s="2" t="s">
        <v>101</v>
      </c>
      <c r="G21" s="1">
        <v>45238</v>
      </c>
      <c r="H21" s="1">
        <v>45254</v>
      </c>
      <c r="I21" s="1">
        <v>45257</v>
      </c>
      <c r="J21" s="11"/>
      <c r="K21" s="3" t="s">
        <v>211</v>
      </c>
      <c r="L21" s="9"/>
      <c r="M21" s="6" t="s">
        <v>212</v>
      </c>
      <c r="N21" s="6"/>
      <c r="O21" s="4" t="s">
        <v>213</v>
      </c>
      <c r="P21" s="4"/>
      <c r="Q21" s="4"/>
      <c r="R21" s="4"/>
      <c r="S21" s="4"/>
      <c r="T21" s="4"/>
      <c r="U21" s="3" t="s">
        <v>106</v>
      </c>
      <c r="V21" s="3" t="s">
        <v>70</v>
      </c>
      <c r="W21" s="5" t="s">
        <v>214</v>
      </c>
      <c r="X21" s="4">
        <f>IF(AND(MainTracker[[#This Row],[Completion date.]]&gt;=45139,MainTracker[[#This Row],[Status]]="10 - Complete"),NETWORKDAYS(MAX(MainTracker[[#This Row],[Request sent on (Date)]:[Compliant source file received on (Date)]]),MainTracker[[#This Row],[Completion date.]],Holiday[Holidays])-1,"")</f>
        <v>1</v>
      </c>
      <c r="Y2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1" s="4">
        <f>IF(AND(MainTracker[[#This Row],[Completion date.]]&gt;=45139,MainTracker[[#This Row],[Status]]="10 - Complete",MainTracker[[#This Row],[Compliant source file received on (Date)]]&lt;&gt;""),MainTracker[[#This Row],[Compliant source file received on (Date)]]-MainTracker[[#This Row],[Request sent on (Date)]],"")</f>
        <v>16</v>
      </c>
    </row>
    <row r="22" spans="1:26" s="5" customFormat="1" ht="45" hidden="1">
      <c r="A22" s="51" t="str">
        <f>_xlfn.IFNA(INDEX(Table3[],MATCH(MainTracker[[#This Row],[IDR / UFDR]],Table3[Pack],0),1),"")</f>
        <v/>
      </c>
      <c r="B22" s="7">
        <v>220.5</v>
      </c>
      <c r="C22" s="7" t="s">
        <v>215</v>
      </c>
      <c r="D22" s="44" t="s">
        <v>216</v>
      </c>
      <c r="E22" s="3" t="s">
        <v>217</v>
      </c>
      <c r="F22" s="2" t="s">
        <v>111</v>
      </c>
      <c r="G22" s="1">
        <v>45238</v>
      </c>
      <c r="H22" s="1">
        <v>45240</v>
      </c>
      <c r="I22" s="1">
        <v>45243</v>
      </c>
      <c r="J22" s="11"/>
      <c r="K22" s="3" t="s">
        <v>218</v>
      </c>
      <c r="L22" s="9"/>
      <c r="M22" s="6" t="s">
        <v>219</v>
      </c>
      <c r="N22" s="85"/>
      <c r="O22" s="4"/>
      <c r="P22" s="4"/>
      <c r="Q22" s="4"/>
      <c r="R22" s="4"/>
      <c r="S22" s="4"/>
      <c r="T22" s="4"/>
      <c r="U22" s="3" t="s">
        <v>106</v>
      </c>
      <c r="V22" s="3" t="s">
        <v>69</v>
      </c>
      <c r="W22" s="5" t="s">
        <v>214</v>
      </c>
      <c r="X22" s="4">
        <f>IF(AND(MainTracker[[#This Row],[Completion date.]]&gt;=45139,MainTracker[[#This Row],[Status]]="10 - Complete"),NETWORKDAYS(MAX(MainTracker[[#This Row],[Request sent on (Date)]:[Compliant source file received on (Date)]]),MainTracker[[#This Row],[Completion date.]],Holiday[Holidays])-1,"")</f>
        <v>1</v>
      </c>
      <c r="Y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 s="4">
        <f>IF(AND(MainTracker[[#This Row],[Completion date.]]&gt;=45139,MainTracker[[#This Row],[Status]]="10 - Complete",MainTracker[[#This Row],[Compliant source file received on (Date)]]&lt;&gt;""),MainTracker[[#This Row],[Compliant source file received on (Date)]]-MainTracker[[#This Row],[Request sent on (Date)]],"")</f>
        <v>2</v>
      </c>
    </row>
    <row r="23" spans="1:26" s="5" customFormat="1" ht="30" hidden="1">
      <c r="A23" s="51" t="str">
        <f>_xlfn.IFNA(INDEX(Table3[],MATCH(MainTracker[[#This Row],[IDR / UFDR]],Table3[Pack],0),1),"")</f>
        <v/>
      </c>
      <c r="B23" s="7">
        <v>220.5</v>
      </c>
      <c r="C23" s="7" t="s">
        <v>220</v>
      </c>
      <c r="D23" s="44" t="s">
        <v>221</v>
      </c>
      <c r="E23" s="3" t="s">
        <v>222</v>
      </c>
      <c r="F23" s="2" t="s">
        <v>223</v>
      </c>
      <c r="G23" s="1">
        <v>45238</v>
      </c>
      <c r="H23" s="1">
        <v>45244</v>
      </c>
      <c r="I23" s="1">
        <v>45245</v>
      </c>
      <c r="J23" s="12"/>
      <c r="K23" s="3" t="s">
        <v>224</v>
      </c>
      <c r="L23" s="9"/>
      <c r="M23" s="6" t="s">
        <v>219</v>
      </c>
      <c r="N23" s="85"/>
      <c r="O23" s="4"/>
      <c r="P23" s="4"/>
      <c r="Q23" s="4"/>
      <c r="R23" s="4"/>
      <c r="S23" s="4"/>
      <c r="T23" s="4"/>
      <c r="U23" s="3" t="s">
        <v>106</v>
      </c>
      <c r="V23" s="3" t="s">
        <v>69</v>
      </c>
      <c r="W23" s="5" t="s">
        <v>214</v>
      </c>
      <c r="X23" s="4">
        <f>IF(AND(MainTracker[[#This Row],[Completion date.]]&gt;=45139,MainTracker[[#This Row],[Status]]="10 - Complete"),NETWORKDAYS(MAX(MainTracker[[#This Row],[Request sent on (Date)]:[Compliant source file received on (Date)]]),MainTracker[[#This Row],[Completion date.]],Holiday[Holidays])-1,"")</f>
        <v>1</v>
      </c>
      <c r="Y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 s="4">
        <f>IF(AND(MainTracker[[#This Row],[Completion date.]]&gt;=45139,MainTracker[[#This Row],[Status]]="10 - Complete",MainTracker[[#This Row],[Compliant source file received on (Date)]]&lt;&gt;""),MainTracker[[#This Row],[Compliant source file received on (Date)]]-MainTracker[[#This Row],[Request sent on (Date)]],"")</f>
        <v>6</v>
      </c>
    </row>
    <row r="24" spans="1:26" s="5" customFormat="1" ht="30" hidden="1">
      <c r="A24" s="51" t="str">
        <f>_xlfn.IFNA(INDEX(Table3[],MATCH(MainTracker[[#This Row],[IDR / UFDR]],Table3[Pack],0),1),"")</f>
        <v/>
      </c>
      <c r="B24" s="7" t="s">
        <v>225</v>
      </c>
      <c r="C24" s="7" t="s">
        <v>226</v>
      </c>
      <c r="D24" s="44" t="s">
        <v>227</v>
      </c>
      <c r="E24" s="3" t="s">
        <v>228</v>
      </c>
      <c r="F24" s="2" t="s">
        <v>229</v>
      </c>
      <c r="G24" s="1">
        <v>45239</v>
      </c>
      <c r="H24" s="1">
        <v>45246</v>
      </c>
      <c r="I24" s="1">
        <v>45247</v>
      </c>
      <c r="J24" s="11"/>
      <c r="K24" s="3" t="s">
        <v>230</v>
      </c>
      <c r="L24" s="9"/>
      <c r="M24" s="4" t="s">
        <v>231</v>
      </c>
      <c r="N24" s="4"/>
      <c r="O24" s="4"/>
      <c r="P24" s="4"/>
      <c r="Q24" s="4"/>
      <c r="R24" s="4"/>
      <c r="S24" s="4"/>
      <c r="T24" s="4"/>
      <c r="U24" s="3" t="s">
        <v>106</v>
      </c>
      <c r="V24" s="3" t="s">
        <v>69</v>
      </c>
      <c r="W24" s="5" t="s">
        <v>232</v>
      </c>
      <c r="X24" s="4">
        <f>IF(AND(MainTracker[[#This Row],[Completion date.]]&gt;=45139,MainTracker[[#This Row],[Status]]="10 - Complete"),NETWORKDAYS(MAX(MainTracker[[#This Row],[Request sent on (Date)]:[Compliant source file received on (Date)]]),MainTracker[[#This Row],[Completion date.]],Holiday[Holidays])-1,"")</f>
        <v>1</v>
      </c>
      <c r="Y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 s="4">
        <f>IF(AND(MainTracker[[#This Row],[Completion date.]]&gt;=45139,MainTracker[[#This Row],[Status]]="10 - Complete",MainTracker[[#This Row],[Compliant source file received on (Date)]]&lt;&gt;""),MainTracker[[#This Row],[Compliant source file received on (Date)]]-MainTracker[[#This Row],[Request sent on (Date)]],"")</f>
        <v>7</v>
      </c>
    </row>
    <row r="25" spans="1:26" s="5" customFormat="1" ht="30" hidden="1">
      <c r="A25" s="51" t="str">
        <f>_xlfn.IFNA(INDEX(Table3[],MATCH(MainTracker[[#This Row],[IDR / UFDR]],Table3[Pack],0),1),"")</f>
        <v/>
      </c>
      <c r="B25" s="7" t="s">
        <v>233</v>
      </c>
      <c r="C25" s="7" t="s">
        <v>234</v>
      </c>
      <c r="D25" s="44" t="s">
        <v>235</v>
      </c>
      <c r="E25" s="3" t="s">
        <v>236</v>
      </c>
      <c r="F25" s="2" t="s">
        <v>111</v>
      </c>
      <c r="G25" s="1">
        <v>45239</v>
      </c>
      <c r="H25" s="1">
        <v>45244</v>
      </c>
      <c r="I25" s="1">
        <v>45244</v>
      </c>
      <c r="J25" s="12"/>
      <c r="K25" s="3" t="s">
        <v>237</v>
      </c>
      <c r="L25" s="9"/>
      <c r="M25" s="4" t="s">
        <v>238</v>
      </c>
      <c r="N25" s="4"/>
      <c r="O25" s="4"/>
      <c r="P25" s="4"/>
      <c r="Q25" s="4"/>
      <c r="R25" s="4"/>
      <c r="S25" s="4"/>
      <c r="T25" s="4"/>
      <c r="U25" s="3" t="s">
        <v>106</v>
      </c>
      <c r="V25" s="3" t="s">
        <v>70</v>
      </c>
      <c r="W25" s="5" t="s">
        <v>239</v>
      </c>
      <c r="X25" s="4">
        <f>IF(AND(MainTracker[[#This Row],[Completion date.]]&gt;=45139,MainTracker[[#This Row],[Status]]="10 - Complete"),NETWORKDAYS(MAX(MainTracker[[#This Row],[Request sent on (Date)]:[Compliant source file received on (Date)]]),MainTracker[[#This Row],[Completion date.]],Holiday[Holidays])-1,"")</f>
        <v>0</v>
      </c>
      <c r="Y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5" s="4">
        <f>IF(AND(MainTracker[[#This Row],[Completion date.]]&gt;=45139,MainTracker[[#This Row],[Status]]="10 - Complete",MainTracker[[#This Row],[Compliant source file received on (Date)]]&lt;&gt;""),MainTracker[[#This Row],[Compliant source file received on (Date)]]-MainTracker[[#This Row],[Request sent on (Date)]],"")</f>
        <v>5</v>
      </c>
    </row>
    <row r="26" spans="1:26" s="5" customFormat="1" ht="30" hidden="1">
      <c r="A26" s="51" t="str">
        <f>_xlfn.IFNA(INDEX(Table3[],MATCH(MainTracker[[#This Row],[IDR / UFDR]],Table3[Pack],0),1),"")</f>
        <v/>
      </c>
      <c r="B26" s="7">
        <v>223.4</v>
      </c>
      <c r="C26" s="7" t="s">
        <v>240</v>
      </c>
      <c r="D26" s="44" t="s">
        <v>241</v>
      </c>
      <c r="E26" s="3" t="s">
        <v>242</v>
      </c>
      <c r="F26" s="2" t="s">
        <v>111</v>
      </c>
      <c r="G26" s="1">
        <v>45239</v>
      </c>
      <c r="H26" s="1"/>
      <c r="I26" s="1">
        <v>45244</v>
      </c>
      <c r="J26" s="12"/>
      <c r="K26" s="3" t="s">
        <v>243</v>
      </c>
      <c r="L26" s="9"/>
      <c r="M26" s="4"/>
      <c r="N26" s="4"/>
      <c r="O26" s="4"/>
      <c r="P26" s="4"/>
      <c r="Q26" s="4"/>
      <c r="R26" s="4"/>
      <c r="S26" s="4"/>
      <c r="T26" s="4"/>
      <c r="U26" s="3" t="s">
        <v>106</v>
      </c>
      <c r="V26" s="3" t="s">
        <v>70</v>
      </c>
      <c r="W26" s="5" t="s">
        <v>244</v>
      </c>
      <c r="X26" s="4">
        <f>IF(AND(MainTracker[[#This Row],[Completion date.]]&gt;=45139,MainTracker[[#This Row],[Status]]="10 - Complete"),NETWORKDAYS(MAX(MainTracker[[#This Row],[Request sent on (Date)]:[Compliant source file received on (Date)]]),MainTracker[[#This Row],[Completion date.]],Holiday[Holidays])-1,"")</f>
        <v>3</v>
      </c>
      <c r="Y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6" s="4" t="str">
        <f>IF(AND(MainTracker[[#This Row],[Completion date.]]&gt;=45139,MainTracker[[#This Row],[Status]]="10 - Complete",MainTracker[[#This Row],[Compliant source file received on (Date)]]&lt;&gt;""),MainTracker[[#This Row],[Compliant source file received on (Date)]]-MainTracker[[#This Row],[Request sent on (Date)]],"")</f>
        <v/>
      </c>
    </row>
    <row r="27" spans="1:26" s="5" customFormat="1" ht="18.75" hidden="1">
      <c r="A27" s="51" t="str">
        <f>_xlfn.IFNA(INDEX(Table3[],MATCH(MainTracker[[#This Row],[IDR / UFDR]],Table3[Pack],0),1),"")</f>
        <v/>
      </c>
      <c r="B27" s="7">
        <v>223.4</v>
      </c>
      <c r="C27" s="7" t="s">
        <v>245</v>
      </c>
      <c r="D27" s="44" t="s">
        <v>246</v>
      </c>
      <c r="E27" s="3" t="s">
        <v>247</v>
      </c>
      <c r="F27" s="2" t="s">
        <v>248</v>
      </c>
      <c r="G27" s="1">
        <v>45240</v>
      </c>
      <c r="H27" s="1"/>
      <c r="I27" s="1">
        <v>45259</v>
      </c>
      <c r="J27" s="11"/>
      <c r="K27" s="3" t="s">
        <v>249</v>
      </c>
      <c r="L27" s="9"/>
      <c r="M27" s="4"/>
      <c r="N27" s="4"/>
      <c r="O27" s="4"/>
      <c r="P27" s="4"/>
      <c r="Q27" s="4"/>
      <c r="R27" s="4"/>
      <c r="S27" s="4"/>
      <c r="T27" s="4"/>
      <c r="U27" s="3" t="s">
        <v>106</v>
      </c>
      <c r="V27" s="3" t="s">
        <v>70</v>
      </c>
      <c r="W27" s="5" t="s">
        <v>250</v>
      </c>
      <c r="X27" s="4">
        <f>IF(AND(MainTracker[[#This Row],[Completion date.]]&gt;=45139,MainTracker[[#This Row],[Status]]="10 - Complete"),NETWORKDAYS(MAX(MainTracker[[#This Row],[Request sent on (Date)]:[Compliant source file received on (Date)]]),MainTracker[[#This Row],[Completion date.]],Holiday[Holidays])-1,"")</f>
        <v>13</v>
      </c>
      <c r="Y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7" s="4" t="str">
        <f>IF(AND(MainTracker[[#This Row],[Completion date.]]&gt;=45139,MainTracker[[#This Row],[Status]]="10 - Complete",MainTracker[[#This Row],[Compliant source file received on (Date)]]&lt;&gt;""),MainTracker[[#This Row],[Compliant source file received on (Date)]]-MainTracker[[#This Row],[Request sent on (Date)]],"")</f>
        <v/>
      </c>
    </row>
    <row r="28" spans="1:26" s="5" customFormat="1" ht="45" hidden="1">
      <c r="A28" s="51" t="str">
        <f>_xlfn.IFNA(INDEX(Table3[],MATCH(MainTracker[[#This Row],[IDR / UFDR]],Table3[Pack],0),1),"")</f>
        <v/>
      </c>
      <c r="B28" s="7">
        <v>214.04</v>
      </c>
      <c r="C28" s="7" t="s">
        <v>251</v>
      </c>
      <c r="D28" s="44" t="s">
        <v>252</v>
      </c>
      <c r="E28" s="3" t="s">
        <v>253</v>
      </c>
      <c r="F28" s="2" t="s">
        <v>129</v>
      </c>
      <c r="G28" s="1">
        <v>45240</v>
      </c>
      <c r="H28" s="1">
        <v>45273</v>
      </c>
      <c r="I28" s="1"/>
      <c r="J28" s="2"/>
      <c r="K28" s="3" t="s">
        <v>254</v>
      </c>
      <c r="L28" s="3"/>
      <c r="M28" s="4" t="s">
        <v>255</v>
      </c>
      <c r="N28" s="4"/>
      <c r="O28" s="4" t="s">
        <v>256</v>
      </c>
      <c r="P28" s="4"/>
      <c r="Q28" s="4"/>
      <c r="R28" s="4"/>
      <c r="S28" s="4"/>
      <c r="T28" s="4"/>
      <c r="U28" s="4" t="s">
        <v>257</v>
      </c>
      <c r="V28" s="3" t="s">
        <v>70</v>
      </c>
      <c r="W28" s="5" t="s">
        <v>258</v>
      </c>
      <c r="X28" s="4" t="str">
        <f>IF(AND(MainTracker[[#This Row],[Completion date.]]&gt;=45139,MainTracker[[#This Row],[Status]]="10 - Complete"),NETWORKDAYS(MAX(MainTracker[[#This Row],[Request sent on (Date)]:[Compliant source file received on (Date)]]),MainTracker[[#This Row],[Completion date.]],Holiday[Holidays])-1,"")</f>
        <v/>
      </c>
      <c r="Y2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28" s="4" t="str">
        <f>IF(AND(MainTracker[[#This Row],[Completion date.]]&gt;=45139,MainTracker[[#This Row],[Status]]="10 - Complete",MainTracker[[#This Row],[Compliant source file received on (Date)]]&lt;&gt;""),MainTracker[[#This Row],[Compliant source file received on (Date)]]-MainTracker[[#This Row],[Request sent on (Date)]],"")</f>
        <v/>
      </c>
    </row>
    <row r="29" spans="1:26" s="5" customFormat="1" ht="30" hidden="1">
      <c r="A29" s="51" t="str">
        <f>_xlfn.IFNA(INDEX(Table3[],MATCH(MainTracker[[#This Row],[IDR / UFDR]],Table3[Pack],0),1),"")</f>
        <v/>
      </c>
      <c r="B29" s="7">
        <v>236.03</v>
      </c>
      <c r="C29" s="7" t="s">
        <v>259</v>
      </c>
      <c r="D29" s="44" t="s">
        <v>260</v>
      </c>
      <c r="E29" s="3" t="s">
        <v>261</v>
      </c>
      <c r="F29" s="2" t="s">
        <v>111</v>
      </c>
      <c r="G29" s="1">
        <v>45243</v>
      </c>
      <c r="H29" s="1">
        <v>45250</v>
      </c>
      <c r="I29" s="1">
        <v>45252</v>
      </c>
      <c r="J29" s="11"/>
      <c r="K29" s="3" t="s">
        <v>262</v>
      </c>
      <c r="L29" s="9"/>
      <c r="M29" s="4" t="s">
        <v>263</v>
      </c>
      <c r="N29" s="4"/>
      <c r="O29" s="4" t="s">
        <v>264</v>
      </c>
      <c r="P29" s="4"/>
      <c r="Q29" s="4"/>
      <c r="R29" s="4"/>
      <c r="S29" s="4"/>
      <c r="T29" s="4"/>
      <c r="U29" s="3" t="s">
        <v>106</v>
      </c>
      <c r="V29" s="3" t="s">
        <v>69</v>
      </c>
      <c r="W29" s="5" t="s">
        <v>265</v>
      </c>
      <c r="X29" s="4">
        <f>IF(AND(MainTracker[[#This Row],[Completion date.]]&gt;=45139,MainTracker[[#This Row],[Status]]="10 - Complete"),NETWORKDAYS(MAX(MainTracker[[#This Row],[Request sent on (Date)]:[Compliant source file received on (Date)]]),MainTracker[[#This Row],[Completion date.]],Holiday[Holidays])-1,"")</f>
        <v>2</v>
      </c>
      <c r="Y2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9" s="4">
        <f>IF(AND(MainTracker[[#This Row],[Completion date.]]&gt;=45139,MainTracker[[#This Row],[Status]]="10 - Complete",MainTracker[[#This Row],[Compliant source file received on (Date)]]&lt;&gt;""),MainTracker[[#This Row],[Compliant source file received on (Date)]]-MainTracker[[#This Row],[Request sent on (Date)]],"")</f>
        <v>7</v>
      </c>
    </row>
    <row r="30" spans="1:26" s="5" customFormat="1" ht="30" hidden="1">
      <c r="A30" s="51" t="str">
        <f>_xlfn.IFNA(INDEX(Table3[],MATCH(MainTracker[[#This Row],[IDR / UFDR]],Table3[Pack],0),1),"")</f>
        <v/>
      </c>
      <c r="B30" s="7">
        <v>236.03</v>
      </c>
      <c r="C30" s="7" t="s">
        <v>266</v>
      </c>
      <c r="D30" s="44" t="s">
        <v>267</v>
      </c>
      <c r="E30" s="3" t="s">
        <v>268</v>
      </c>
      <c r="F30" s="2" t="s">
        <v>111</v>
      </c>
      <c r="G30" s="1">
        <v>45243</v>
      </c>
      <c r="H30" s="1">
        <v>45245</v>
      </c>
      <c r="I30" s="1">
        <v>45246</v>
      </c>
      <c r="J30" s="8"/>
      <c r="K30" s="3" t="s">
        <v>269</v>
      </c>
      <c r="L30" s="9"/>
      <c r="M30" s="4" t="s">
        <v>270</v>
      </c>
      <c r="N30" s="4"/>
      <c r="O30" s="4"/>
      <c r="P30" s="4"/>
      <c r="Q30" s="4"/>
      <c r="R30" s="4"/>
      <c r="S30" s="4"/>
      <c r="T30" s="4"/>
      <c r="U30" s="3" t="s">
        <v>106</v>
      </c>
      <c r="V30" s="3" t="s">
        <v>69</v>
      </c>
      <c r="W30" s="5" t="s">
        <v>265</v>
      </c>
      <c r="X30" s="4">
        <f>IF(AND(MainTracker[[#This Row],[Completion date.]]&gt;=45139,MainTracker[[#This Row],[Status]]="10 - Complete"),NETWORKDAYS(MAX(MainTracker[[#This Row],[Request sent on (Date)]:[Compliant source file received on (Date)]]),MainTracker[[#This Row],[Completion date.]],Holiday[Holidays])-1,"")</f>
        <v>1</v>
      </c>
      <c r="Y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 s="4">
        <f>IF(AND(MainTracker[[#This Row],[Completion date.]]&gt;=45139,MainTracker[[#This Row],[Status]]="10 - Complete",MainTracker[[#This Row],[Compliant source file received on (Date)]]&lt;&gt;""),MainTracker[[#This Row],[Compliant source file received on (Date)]]-MainTracker[[#This Row],[Request sent on (Date)]],"")</f>
        <v>2</v>
      </c>
    </row>
    <row r="31" spans="1:26" s="5" customFormat="1" ht="30" hidden="1">
      <c r="A31" s="51" t="str">
        <f>_xlfn.IFNA(INDEX(Table3[],MATCH(MainTracker[[#This Row],[IDR / UFDR]],Table3[Pack],0),1),"")</f>
        <v/>
      </c>
      <c r="B31" s="7" t="s">
        <v>271</v>
      </c>
      <c r="C31" s="7" t="s">
        <v>272</v>
      </c>
      <c r="D31" s="44" t="s">
        <v>273</v>
      </c>
      <c r="E31" s="3" t="s">
        <v>274</v>
      </c>
      <c r="F31" s="2" t="s">
        <v>111</v>
      </c>
      <c r="G31" s="1">
        <v>45244</v>
      </c>
      <c r="H31" s="1">
        <v>45251</v>
      </c>
      <c r="I31" s="1"/>
      <c r="J31" s="83"/>
      <c r="K31" s="3" t="s">
        <v>275</v>
      </c>
      <c r="L31" s="9"/>
      <c r="M31" s="4" t="s">
        <v>276</v>
      </c>
      <c r="N31" s="4"/>
      <c r="O31" s="4" t="s">
        <v>277</v>
      </c>
      <c r="P31" s="4"/>
      <c r="Q31" s="4"/>
      <c r="R31" s="4"/>
      <c r="S31" s="4"/>
      <c r="T31" s="4"/>
      <c r="U31" s="3" t="s">
        <v>257</v>
      </c>
      <c r="V31" s="3" t="s">
        <v>69</v>
      </c>
      <c r="W31" s="5" t="s">
        <v>278</v>
      </c>
      <c r="X31" s="4" t="str">
        <f>IF(AND(MainTracker[[#This Row],[Completion date.]]&gt;=45139,MainTracker[[#This Row],[Status]]="10 - Complete"),NETWORKDAYS(MAX(MainTracker[[#This Row],[Request sent on (Date)]:[Compliant source file received on (Date)]]),MainTracker[[#This Row],[Completion date.]],Holiday[Holidays])-1,"")</f>
        <v/>
      </c>
      <c r="Y3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1" s="4" t="str">
        <f>IF(AND(MainTracker[[#This Row],[Completion date.]]&gt;=45139,MainTracker[[#This Row],[Status]]="10 - Complete",MainTracker[[#This Row],[Compliant source file received on (Date)]]&lt;&gt;""),MainTracker[[#This Row],[Compliant source file received on (Date)]]-MainTracker[[#This Row],[Request sent on (Date)]],"")</f>
        <v/>
      </c>
    </row>
    <row r="32" spans="1:26" s="5" customFormat="1" ht="30" hidden="1">
      <c r="A32" s="51" t="str">
        <f>_xlfn.IFNA(INDEX(Table3[],MATCH(MainTracker[[#This Row],[IDR / UFDR]],Table3[Pack],0),1),"")</f>
        <v/>
      </c>
      <c r="B32" s="7" t="s">
        <v>202</v>
      </c>
      <c r="C32" s="7" t="s">
        <v>279</v>
      </c>
      <c r="D32" s="44" t="s">
        <v>280</v>
      </c>
      <c r="E32" s="3" t="s">
        <v>281</v>
      </c>
      <c r="F32" s="2" t="s">
        <v>111</v>
      </c>
      <c r="G32" s="1">
        <v>45244</v>
      </c>
      <c r="H32" s="1">
        <v>45245</v>
      </c>
      <c r="I32" s="1">
        <v>45246</v>
      </c>
      <c r="J32" s="11"/>
      <c r="K32" s="3" t="s">
        <v>282</v>
      </c>
      <c r="L32" s="9"/>
      <c r="M32" s="4" t="s">
        <v>283</v>
      </c>
      <c r="N32" s="4"/>
      <c r="O32" s="4"/>
      <c r="P32" s="4"/>
      <c r="Q32" s="4"/>
      <c r="R32" s="4"/>
      <c r="S32" s="4"/>
      <c r="T32" s="4"/>
      <c r="U32" s="3" t="s">
        <v>106</v>
      </c>
      <c r="V32" s="3" t="s">
        <v>70</v>
      </c>
      <c r="W32" s="5" t="s">
        <v>284</v>
      </c>
      <c r="X32" s="4">
        <f>IF(AND(MainTracker[[#This Row],[Completion date.]]&gt;=45139,MainTracker[[#This Row],[Status]]="10 - Complete"),NETWORKDAYS(MAX(MainTracker[[#This Row],[Request sent on (Date)]:[Compliant source file received on (Date)]]),MainTracker[[#This Row],[Completion date.]],Holiday[Holidays])-1,"")</f>
        <v>1</v>
      </c>
      <c r="Y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 s="4">
        <f>IF(AND(MainTracker[[#This Row],[Completion date.]]&gt;=45139,MainTracker[[#This Row],[Status]]="10 - Complete",MainTracker[[#This Row],[Compliant source file received on (Date)]]&lt;&gt;""),MainTracker[[#This Row],[Compliant source file received on (Date)]]-MainTracker[[#This Row],[Request sent on (Date)]],"")</f>
        <v>1</v>
      </c>
    </row>
    <row r="33" spans="1:26" s="5" customFormat="1" ht="30" hidden="1">
      <c r="A33" s="51" t="str">
        <f>_xlfn.IFNA(INDEX(Table3[],MATCH(MainTracker[[#This Row],[IDR / UFDR]],Table3[Pack],0),1),"")</f>
        <v/>
      </c>
      <c r="B33" s="7" t="s">
        <v>202</v>
      </c>
      <c r="C33" s="7" t="s">
        <v>285</v>
      </c>
      <c r="D33" s="44" t="s">
        <v>286</v>
      </c>
      <c r="E33" s="3" t="s">
        <v>287</v>
      </c>
      <c r="F33" s="2" t="s">
        <v>111</v>
      </c>
      <c r="G33" s="1">
        <v>45244</v>
      </c>
      <c r="H33" s="1">
        <v>45245</v>
      </c>
      <c r="I33" s="1">
        <v>45247</v>
      </c>
      <c r="J33" s="11"/>
      <c r="K33" s="3" t="s">
        <v>288</v>
      </c>
      <c r="L33" s="9"/>
      <c r="M33" s="4" t="s">
        <v>283</v>
      </c>
      <c r="N33" s="4"/>
      <c r="O33" s="4"/>
      <c r="P33" s="4"/>
      <c r="Q33" s="4"/>
      <c r="R33" s="4"/>
      <c r="S33" s="4"/>
      <c r="T33" s="4"/>
      <c r="U33" s="3" t="s">
        <v>106</v>
      </c>
      <c r="V33" s="3" t="s">
        <v>70</v>
      </c>
      <c r="W33" s="5" t="s">
        <v>284</v>
      </c>
      <c r="X33" s="4">
        <f>IF(AND(MainTracker[[#This Row],[Completion date.]]&gt;=45139,MainTracker[[#This Row],[Status]]="10 - Complete"),NETWORKDAYS(MAX(MainTracker[[#This Row],[Request sent on (Date)]:[Compliant source file received on (Date)]]),MainTracker[[#This Row],[Completion date.]],Holiday[Holidays])-1,"")</f>
        <v>2</v>
      </c>
      <c r="Y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 s="4">
        <f>IF(AND(MainTracker[[#This Row],[Completion date.]]&gt;=45139,MainTracker[[#This Row],[Status]]="10 - Complete",MainTracker[[#This Row],[Compliant source file received on (Date)]]&lt;&gt;""),MainTracker[[#This Row],[Compliant source file received on (Date)]]-MainTracker[[#This Row],[Request sent on (Date)]],"")</f>
        <v>1</v>
      </c>
    </row>
    <row r="34" spans="1:26" s="5" customFormat="1" ht="30" hidden="1">
      <c r="A34" s="51" t="str">
        <f>_xlfn.IFNA(INDEX(Table3[],MATCH(MainTracker[[#This Row],[IDR / UFDR]],Table3[Pack],0),1),"")</f>
        <v/>
      </c>
      <c r="B34" s="7" t="s">
        <v>289</v>
      </c>
      <c r="C34" s="7" t="s">
        <v>290</v>
      </c>
      <c r="D34" s="44" t="s">
        <v>291</v>
      </c>
      <c r="E34" s="3" t="s">
        <v>292</v>
      </c>
      <c r="F34" s="2" t="s">
        <v>101</v>
      </c>
      <c r="G34" s="1">
        <v>45244</v>
      </c>
      <c r="H34" s="1">
        <v>45247</v>
      </c>
      <c r="I34" s="1">
        <v>45250</v>
      </c>
      <c r="J34" s="11"/>
      <c r="K34" s="3" t="s">
        <v>293</v>
      </c>
      <c r="L34" s="9"/>
      <c r="M34" s="4" t="s">
        <v>294</v>
      </c>
      <c r="N34" s="4"/>
      <c r="O34" s="4" t="s">
        <v>295</v>
      </c>
      <c r="P34" s="4"/>
      <c r="Q34" s="4"/>
      <c r="R34" s="4"/>
      <c r="S34" s="4"/>
      <c r="T34" s="4"/>
      <c r="U34" s="3" t="s">
        <v>106</v>
      </c>
      <c r="V34" s="3" t="s">
        <v>69</v>
      </c>
      <c r="W34" s="5" t="s">
        <v>296</v>
      </c>
      <c r="X34" s="4">
        <f>IF(AND(MainTracker[[#This Row],[Completion date.]]&gt;=45139,MainTracker[[#This Row],[Status]]="10 - Complete"),NETWORKDAYS(MAX(MainTracker[[#This Row],[Request sent on (Date)]:[Compliant source file received on (Date)]]),MainTracker[[#This Row],[Completion date.]],Holiday[Holidays])-1,"")</f>
        <v>1</v>
      </c>
      <c r="Y3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4" s="4">
        <f>IF(AND(MainTracker[[#This Row],[Completion date.]]&gt;=45139,MainTracker[[#This Row],[Status]]="10 - Complete",MainTracker[[#This Row],[Compliant source file received on (Date)]]&lt;&gt;""),MainTracker[[#This Row],[Compliant source file received on (Date)]]-MainTracker[[#This Row],[Request sent on (Date)]],"")</f>
        <v>3</v>
      </c>
    </row>
    <row r="35" spans="1:26" s="5" customFormat="1" ht="30" hidden="1">
      <c r="A35" s="51" t="str">
        <f>_xlfn.IFNA(INDEX(Table3[],MATCH(MainTracker[[#This Row],[IDR / UFDR]],Table3[Pack],0),1),"")</f>
        <v/>
      </c>
      <c r="B35" s="7">
        <v>220.5</v>
      </c>
      <c r="C35" s="7" t="s">
        <v>297</v>
      </c>
      <c r="D35" s="44" t="s">
        <v>298</v>
      </c>
      <c r="E35" s="3" t="s">
        <v>299</v>
      </c>
      <c r="F35" s="2" t="s">
        <v>111</v>
      </c>
      <c r="G35" s="1">
        <v>45244</v>
      </c>
      <c r="H35" s="1">
        <v>45245</v>
      </c>
      <c r="I35" s="1">
        <v>45246</v>
      </c>
      <c r="J35" s="8"/>
      <c r="K35" s="3" t="s">
        <v>300</v>
      </c>
      <c r="L35" s="9"/>
      <c r="M35" s="4" t="s">
        <v>301</v>
      </c>
      <c r="N35" s="4"/>
      <c r="O35" s="4"/>
      <c r="P35" s="4"/>
      <c r="Q35" s="4"/>
      <c r="R35" s="4"/>
      <c r="S35" s="4"/>
      <c r="T35" s="4"/>
      <c r="U35" s="3" t="s">
        <v>106</v>
      </c>
      <c r="V35" s="3" t="s">
        <v>70</v>
      </c>
      <c r="W35" s="5" t="s">
        <v>302</v>
      </c>
      <c r="X35" s="4">
        <f>IF(AND(MainTracker[[#This Row],[Completion date.]]&gt;=45139,MainTracker[[#This Row],[Status]]="10 - Complete"),NETWORKDAYS(MAX(MainTracker[[#This Row],[Request sent on (Date)]:[Compliant source file received on (Date)]]),MainTracker[[#This Row],[Completion date.]],Holiday[Holidays])-1,"")</f>
        <v>1</v>
      </c>
      <c r="Y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 s="4">
        <f>IF(AND(MainTracker[[#This Row],[Completion date.]]&gt;=45139,MainTracker[[#This Row],[Status]]="10 - Complete",MainTracker[[#This Row],[Compliant source file received on (Date)]]&lt;&gt;""),MainTracker[[#This Row],[Compliant source file received on (Date)]]-MainTracker[[#This Row],[Request sent on (Date)]],"")</f>
        <v>1</v>
      </c>
    </row>
    <row r="36" spans="1:26" s="5" customFormat="1" ht="30" hidden="1">
      <c r="A36" s="51" t="str">
        <f>_xlfn.IFNA(INDEX(Table3[],MATCH(MainTracker[[#This Row],[IDR / UFDR]],Table3[Pack],0),1),"")</f>
        <v/>
      </c>
      <c r="B36" s="7">
        <v>211.1</v>
      </c>
      <c r="C36" s="7" t="s">
        <v>303</v>
      </c>
      <c r="D36" s="44" t="s">
        <v>304</v>
      </c>
      <c r="E36" s="3" t="s">
        <v>305</v>
      </c>
      <c r="F36" s="2" t="s">
        <v>229</v>
      </c>
      <c r="G36" s="1">
        <v>45244</v>
      </c>
      <c r="H36" s="1">
        <v>45247</v>
      </c>
      <c r="I36" s="1">
        <v>45250</v>
      </c>
      <c r="J36" s="11"/>
      <c r="K36" s="3" t="s">
        <v>306</v>
      </c>
      <c r="L36" s="9"/>
      <c r="M36" s="4" t="s">
        <v>307</v>
      </c>
      <c r="N36" s="4"/>
      <c r="O36" s="4"/>
      <c r="P36" s="4"/>
      <c r="Q36" s="4"/>
      <c r="R36" s="4"/>
      <c r="S36" s="4"/>
      <c r="T36" s="4"/>
      <c r="U36" s="3" t="s">
        <v>106</v>
      </c>
      <c r="V36" s="3" t="s">
        <v>69</v>
      </c>
      <c r="W36" s="5" t="s">
        <v>308</v>
      </c>
      <c r="X36" s="4">
        <f>IF(AND(MainTracker[[#This Row],[Completion date.]]&gt;=45139,MainTracker[[#This Row],[Status]]="10 - Complete"),NETWORKDAYS(MAX(MainTracker[[#This Row],[Request sent on (Date)]:[Compliant source file received on (Date)]]),MainTracker[[#This Row],[Completion date.]],Holiday[Holidays])-1,"")</f>
        <v>1</v>
      </c>
      <c r="Y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 s="4">
        <f>IF(AND(MainTracker[[#This Row],[Completion date.]]&gt;=45139,MainTracker[[#This Row],[Status]]="10 - Complete",MainTracker[[#This Row],[Compliant source file received on (Date)]]&lt;&gt;""),MainTracker[[#This Row],[Compliant source file received on (Date)]]-MainTracker[[#This Row],[Request sent on (Date)]],"")</f>
        <v>3</v>
      </c>
    </row>
    <row r="37" spans="1:26" s="5" customFormat="1" ht="30" hidden="1">
      <c r="A37" s="51" t="str">
        <f>_xlfn.IFNA(INDEX(Table3[],MATCH(MainTracker[[#This Row],[IDR / UFDR]],Table3[Pack],0),1),"")</f>
        <v/>
      </c>
      <c r="B37" s="7" t="s">
        <v>309</v>
      </c>
      <c r="C37" s="116" t="s">
        <v>310</v>
      </c>
      <c r="D37" s="117" t="s">
        <v>311</v>
      </c>
      <c r="E37" s="3" t="s">
        <v>312</v>
      </c>
      <c r="F37" s="170" t="s">
        <v>111</v>
      </c>
      <c r="G37" s="1">
        <v>45245</v>
      </c>
      <c r="H37" s="1">
        <v>45247</v>
      </c>
      <c r="I37" s="1"/>
      <c r="J37" s="83"/>
      <c r="K37" s="3" t="s">
        <v>313</v>
      </c>
      <c r="L37" s="9"/>
      <c r="M37" s="4" t="s">
        <v>314</v>
      </c>
      <c r="N37" s="4"/>
      <c r="O37" s="4" t="s">
        <v>315</v>
      </c>
      <c r="P37" s="4"/>
      <c r="Q37" s="4"/>
      <c r="R37" s="4"/>
      <c r="S37" s="4"/>
      <c r="T37" s="4"/>
      <c r="U37" s="3" t="s">
        <v>257</v>
      </c>
      <c r="V37" s="3" t="s">
        <v>70</v>
      </c>
      <c r="W37" s="5" t="s">
        <v>316</v>
      </c>
      <c r="X37" s="4" t="str">
        <f>IF(AND(MainTracker[[#This Row],[Completion date.]]&gt;=45139,MainTracker[[#This Row],[Status]]="10 - Complete"),NETWORKDAYS(MAX(MainTracker[[#This Row],[Request sent on (Date)]:[Compliant source file received on (Date)]]),MainTracker[[#This Row],[Completion date.]],Holiday[Holidays])-1,"")</f>
        <v/>
      </c>
      <c r="Y3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7" s="4" t="str">
        <f>IF(AND(MainTracker[[#This Row],[Completion date.]]&gt;=45139,MainTracker[[#This Row],[Status]]="10 - Complete",MainTracker[[#This Row],[Compliant source file received on (Date)]]&lt;&gt;""),MainTracker[[#This Row],[Compliant source file received on (Date)]]-MainTracker[[#This Row],[Request sent on (Date)]],"")</f>
        <v/>
      </c>
    </row>
    <row r="38" spans="1:26" s="5" customFormat="1" ht="30" hidden="1">
      <c r="A38" s="51" t="str">
        <f>_xlfn.IFNA(INDEX(Table3[],MATCH(MainTracker[[#This Row],[IDR / UFDR]],Table3[Pack],0),1),"")</f>
        <v/>
      </c>
      <c r="B38" s="7" t="s">
        <v>309</v>
      </c>
      <c r="C38" s="7" t="s">
        <v>317</v>
      </c>
      <c r="D38" s="44" t="s">
        <v>318</v>
      </c>
      <c r="E38" s="3" t="s">
        <v>319</v>
      </c>
      <c r="F38" s="170" t="s">
        <v>111</v>
      </c>
      <c r="G38" s="1">
        <v>45245</v>
      </c>
      <c r="H38" s="1"/>
      <c r="I38" s="1">
        <v>45251</v>
      </c>
      <c r="J38" s="8"/>
      <c r="K38" s="3" t="s">
        <v>320</v>
      </c>
      <c r="L38" s="9"/>
      <c r="M38" s="4" t="s">
        <v>314</v>
      </c>
      <c r="N38" s="4"/>
      <c r="O38" s="4"/>
      <c r="P38" s="4"/>
      <c r="Q38" s="4"/>
      <c r="R38" s="4"/>
      <c r="S38" s="4"/>
      <c r="T38" s="4"/>
      <c r="U38" s="3" t="s">
        <v>106</v>
      </c>
      <c r="V38" s="3" t="s">
        <v>70</v>
      </c>
      <c r="W38" s="5" t="s">
        <v>316</v>
      </c>
      <c r="X38" s="4">
        <f>IF(AND(MainTracker[[#This Row],[Completion date.]]&gt;=45139,MainTracker[[#This Row],[Status]]="10 - Complete"),NETWORKDAYS(MAX(MainTracker[[#This Row],[Request sent on (Date)]:[Compliant source file received on (Date)]]),MainTracker[[#This Row],[Completion date.]],Holiday[Holidays])-1,"")</f>
        <v>4</v>
      </c>
      <c r="Y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 s="4" t="str">
        <f>IF(AND(MainTracker[[#This Row],[Completion date.]]&gt;=45139,MainTracker[[#This Row],[Status]]="10 - Complete",MainTracker[[#This Row],[Compliant source file received on (Date)]]&lt;&gt;""),MainTracker[[#This Row],[Compliant source file received on (Date)]]-MainTracker[[#This Row],[Request sent on (Date)]],"")</f>
        <v/>
      </c>
    </row>
    <row r="39" spans="1:26" s="5" customFormat="1" ht="30" hidden="1">
      <c r="A39" s="51" t="str">
        <f>_xlfn.IFNA(INDEX(Table3[],MATCH(MainTracker[[#This Row],[IDR / UFDR]],Table3[Pack],0),1),"")</f>
        <v/>
      </c>
      <c r="B39" s="7" t="s">
        <v>309</v>
      </c>
      <c r="C39" s="116" t="s">
        <v>321</v>
      </c>
      <c r="D39" s="44" t="s">
        <v>322</v>
      </c>
      <c r="E39" s="3" t="s">
        <v>323</v>
      </c>
      <c r="F39" s="2" t="s">
        <v>111</v>
      </c>
      <c r="G39" s="1">
        <v>45245</v>
      </c>
      <c r="H39" s="1">
        <v>45246</v>
      </c>
      <c r="I39" s="1"/>
      <c r="J39" s="83"/>
      <c r="K39" s="3" t="s">
        <v>324</v>
      </c>
      <c r="L39" s="9"/>
      <c r="M39" s="4" t="s">
        <v>314</v>
      </c>
      <c r="N39" s="4"/>
      <c r="O39" s="4"/>
      <c r="P39" s="4"/>
      <c r="Q39" s="4"/>
      <c r="R39" s="4"/>
      <c r="S39" s="4"/>
      <c r="T39" s="4"/>
      <c r="U39" s="3" t="s">
        <v>257</v>
      </c>
      <c r="V39" s="3" t="s">
        <v>70</v>
      </c>
      <c r="W39" s="5" t="s">
        <v>316</v>
      </c>
      <c r="X39" s="4" t="str">
        <f>IF(AND(MainTracker[[#This Row],[Completion date.]]&gt;=45139,MainTracker[[#This Row],[Status]]="10 - Complete"),NETWORKDAYS(MAX(MainTracker[[#This Row],[Request sent on (Date)]:[Compliant source file received on (Date)]]),MainTracker[[#This Row],[Completion date.]],Holiday[Holidays])-1,"")</f>
        <v/>
      </c>
      <c r="Y3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9" s="4" t="str">
        <f>IF(AND(MainTracker[[#This Row],[Completion date.]]&gt;=45139,MainTracker[[#This Row],[Status]]="10 - Complete",MainTracker[[#This Row],[Compliant source file received on (Date)]]&lt;&gt;""),MainTracker[[#This Row],[Compliant source file received on (Date)]]-MainTracker[[#This Row],[Request sent on (Date)]],"")</f>
        <v/>
      </c>
    </row>
    <row r="40" spans="1:26" s="5" customFormat="1" ht="45" hidden="1">
      <c r="A40" s="51" t="str">
        <f>_xlfn.IFNA(INDEX(Table3[],MATCH(MainTracker[[#This Row],[IDR / UFDR]],Table3[Pack],0),1),"")</f>
        <v/>
      </c>
      <c r="B40" s="7">
        <v>211.1</v>
      </c>
      <c r="C40" s="7" t="s">
        <v>325</v>
      </c>
      <c r="D40" s="44" t="s">
        <v>326</v>
      </c>
      <c r="E40" s="3" t="s">
        <v>327</v>
      </c>
      <c r="F40" s="2" t="s">
        <v>229</v>
      </c>
      <c r="G40" s="1">
        <v>45246</v>
      </c>
      <c r="H40" s="1">
        <v>45246</v>
      </c>
      <c r="I40" s="1">
        <v>45247</v>
      </c>
      <c r="J40" s="11"/>
      <c r="K40" s="3" t="s">
        <v>328</v>
      </c>
      <c r="L40" s="9"/>
      <c r="M40" s="4" t="s">
        <v>329</v>
      </c>
      <c r="N40" s="4"/>
      <c r="O40" s="4"/>
      <c r="P40" s="4"/>
      <c r="Q40" s="4"/>
      <c r="R40" s="4"/>
      <c r="S40" s="4"/>
      <c r="T40" s="4"/>
      <c r="U40" s="3" t="s">
        <v>106</v>
      </c>
      <c r="V40" s="3" t="s">
        <v>70</v>
      </c>
      <c r="W40" s="5" t="s">
        <v>308</v>
      </c>
      <c r="X40" s="4">
        <f>IF(AND(MainTracker[[#This Row],[Completion date.]]&gt;=45139,MainTracker[[#This Row],[Status]]="10 - Complete"),NETWORKDAYS(MAX(MainTracker[[#This Row],[Request sent on (Date)]:[Compliant source file received on (Date)]]),MainTracker[[#This Row],[Completion date.]],Holiday[Holidays])-1,"")</f>
        <v>1</v>
      </c>
      <c r="Y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0" s="4">
        <f>IF(AND(MainTracker[[#This Row],[Completion date.]]&gt;=45139,MainTracker[[#This Row],[Status]]="10 - Complete",MainTracker[[#This Row],[Compliant source file received on (Date)]]&lt;&gt;""),MainTracker[[#This Row],[Compliant source file received on (Date)]]-MainTracker[[#This Row],[Request sent on (Date)]],"")</f>
        <v>0</v>
      </c>
    </row>
    <row r="41" spans="1:26" s="5" customFormat="1" ht="75" hidden="1">
      <c r="A41" s="51" t="str">
        <f>_xlfn.IFNA(INDEX(Table3[],MATCH(MainTracker[[#This Row],[IDR / UFDR]],Table3[Pack],0),1),"")</f>
        <v/>
      </c>
      <c r="B41" s="7" t="s">
        <v>330</v>
      </c>
      <c r="C41" s="7" t="s">
        <v>331</v>
      </c>
      <c r="D41" s="44" t="s">
        <v>332</v>
      </c>
      <c r="E41" s="3" t="s">
        <v>333</v>
      </c>
      <c r="F41" s="2" t="s">
        <v>111</v>
      </c>
      <c r="G41" s="1">
        <v>45247</v>
      </c>
      <c r="H41" s="1">
        <v>45258</v>
      </c>
      <c r="I41" s="1">
        <v>45259</v>
      </c>
      <c r="J41" s="8"/>
      <c r="K41" s="3" t="s">
        <v>334</v>
      </c>
      <c r="L41" s="9"/>
      <c r="M41" s="4" t="s">
        <v>335</v>
      </c>
      <c r="N41" s="4"/>
      <c r="O41" s="4" t="s">
        <v>336</v>
      </c>
      <c r="P41" s="4"/>
      <c r="Q41" s="4" t="s">
        <v>337</v>
      </c>
      <c r="R41" s="4"/>
      <c r="S41" s="4"/>
      <c r="T41" s="4"/>
      <c r="U41" s="3" t="s">
        <v>106</v>
      </c>
      <c r="V41" s="3" t="s">
        <v>69</v>
      </c>
      <c r="W41" s="5" t="s">
        <v>338</v>
      </c>
      <c r="X41" s="4">
        <f>IF(AND(MainTracker[[#This Row],[Completion date.]]&gt;=45139,MainTracker[[#This Row],[Status]]="10 - Complete"),NETWORKDAYS(MAX(MainTracker[[#This Row],[Request sent on (Date)]:[Compliant source file received on (Date)]]),MainTracker[[#This Row],[Completion date.]],Holiday[Holidays])-1,"")</f>
        <v>1</v>
      </c>
      <c r="Y4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1" s="4">
        <f>IF(AND(MainTracker[[#This Row],[Completion date.]]&gt;=45139,MainTracker[[#This Row],[Status]]="10 - Complete",MainTracker[[#This Row],[Compliant source file received on (Date)]]&lt;&gt;""),MainTracker[[#This Row],[Compliant source file received on (Date)]]-MainTracker[[#This Row],[Request sent on (Date)]],"")</f>
        <v>11</v>
      </c>
    </row>
    <row r="42" spans="1:26" s="5" customFormat="1" ht="45" hidden="1">
      <c r="A42" s="51" t="str">
        <f>_xlfn.IFNA(INDEX(Table3[],MATCH(MainTracker[[#This Row],[IDR / UFDR]],Table3[Pack],0),1),"")</f>
        <v/>
      </c>
      <c r="B42" s="7">
        <v>236.01</v>
      </c>
      <c r="C42" s="7" t="s">
        <v>339</v>
      </c>
      <c r="D42" s="44" t="s">
        <v>340</v>
      </c>
      <c r="E42" s="3" t="s">
        <v>341</v>
      </c>
      <c r="F42" s="2" t="s">
        <v>111</v>
      </c>
      <c r="G42" s="1">
        <v>45247</v>
      </c>
      <c r="H42" s="1"/>
      <c r="I42" s="1">
        <v>45251</v>
      </c>
      <c r="J42" s="8"/>
      <c r="K42" s="3" t="s">
        <v>342</v>
      </c>
      <c r="L42" s="9"/>
      <c r="M42" s="4"/>
      <c r="N42" s="4"/>
      <c r="O42" s="4"/>
      <c r="P42" s="4"/>
      <c r="Q42" s="4"/>
      <c r="R42" s="4"/>
      <c r="S42" s="4"/>
      <c r="T42" s="4"/>
      <c r="U42" s="3" t="s">
        <v>106</v>
      </c>
      <c r="V42" s="3" t="s">
        <v>70</v>
      </c>
      <c r="W42" s="5" t="s">
        <v>343</v>
      </c>
      <c r="X42" s="4">
        <f>IF(AND(MainTracker[[#This Row],[Completion date.]]&gt;=45139,MainTracker[[#This Row],[Status]]="10 - Complete"),NETWORKDAYS(MAX(MainTracker[[#This Row],[Request sent on (Date)]:[Compliant source file received on (Date)]]),MainTracker[[#This Row],[Completion date.]],Holiday[Holidays])-1,"")</f>
        <v>2</v>
      </c>
      <c r="Y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 s="4" t="str">
        <f>IF(AND(MainTracker[[#This Row],[Completion date.]]&gt;=45139,MainTracker[[#This Row],[Status]]="10 - Complete",MainTracker[[#This Row],[Compliant source file received on (Date)]]&lt;&gt;""),MainTracker[[#This Row],[Compliant source file received on (Date)]]-MainTracker[[#This Row],[Request sent on (Date)]],"")</f>
        <v/>
      </c>
    </row>
    <row r="43" spans="1:26" s="5" customFormat="1" ht="45" hidden="1">
      <c r="A43" s="51" t="str">
        <f>_xlfn.IFNA(INDEX(Table3[],MATCH(MainTracker[[#This Row],[IDR / UFDR]],Table3[Pack],0),1),"")</f>
        <v/>
      </c>
      <c r="B43" s="7">
        <v>236.01</v>
      </c>
      <c r="C43" s="7" t="s">
        <v>344</v>
      </c>
      <c r="D43" s="44" t="s">
        <v>340</v>
      </c>
      <c r="E43" s="3" t="s">
        <v>345</v>
      </c>
      <c r="F43" s="2" t="s">
        <v>101</v>
      </c>
      <c r="G43" s="1">
        <v>45247</v>
      </c>
      <c r="H43" s="1">
        <v>45247</v>
      </c>
      <c r="I43" s="1">
        <v>45251</v>
      </c>
      <c r="J43" s="8"/>
      <c r="K43" s="3" t="s">
        <v>346</v>
      </c>
      <c r="L43" s="9"/>
      <c r="M43" s="4"/>
      <c r="N43" s="4"/>
      <c r="O43" s="4"/>
      <c r="P43" s="4"/>
      <c r="Q43" s="4"/>
      <c r="R43" s="4"/>
      <c r="S43" s="4"/>
      <c r="T43" s="4"/>
      <c r="U43" s="3" t="s">
        <v>106</v>
      </c>
      <c r="V43" s="3" t="s">
        <v>69</v>
      </c>
      <c r="W43" s="5" t="s">
        <v>347</v>
      </c>
      <c r="X43" s="4">
        <f>IF(AND(MainTracker[[#This Row],[Completion date.]]&gt;=45139,MainTracker[[#This Row],[Status]]="10 - Complete"),NETWORKDAYS(MAX(MainTracker[[#This Row],[Request sent on (Date)]:[Compliant source file received on (Date)]]),MainTracker[[#This Row],[Completion date.]],Holiday[Holidays])-1,"")</f>
        <v>2</v>
      </c>
      <c r="Y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 s="4">
        <f>IF(AND(MainTracker[[#This Row],[Completion date.]]&gt;=45139,MainTracker[[#This Row],[Status]]="10 - Complete",MainTracker[[#This Row],[Compliant source file received on (Date)]]&lt;&gt;""),MainTracker[[#This Row],[Compliant source file received on (Date)]]-MainTracker[[#This Row],[Request sent on (Date)]],"")</f>
        <v>0</v>
      </c>
    </row>
    <row r="44" spans="1:26" s="5" customFormat="1" ht="75" hidden="1">
      <c r="A44" s="51" t="str">
        <f>_xlfn.IFNA(INDEX(Table3[],MATCH(MainTracker[[#This Row],[IDR / UFDR]],Table3[Pack],0),1),"")</f>
        <v/>
      </c>
      <c r="B44" s="7">
        <v>230.01</v>
      </c>
      <c r="C44" s="7" t="s">
        <v>348</v>
      </c>
      <c r="D44" s="44" t="s">
        <v>349</v>
      </c>
      <c r="E44" s="3" t="s">
        <v>350</v>
      </c>
      <c r="F44" s="2" t="s">
        <v>229</v>
      </c>
      <c r="G44" s="1">
        <v>45247</v>
      </c>
      <c r="H44" s="1">
        <v>45251</v>
      </c>
      <c r="I44" s="1">
        <v>45253</v>
      </c>
      <c r="J44" s="11"/>
      <c r="K44" s="3" t="s">
        <v>351</v>
      </c>
      <c r="L44" s="9"/>
      <c r="M44" s="4" t="s">
        <v>352</v>
      </c>
      <c r="N44" s="4"/>
      <c r="O44" s="4" t="s">
        <v>277</v>
      </c>
      <c r="P44" s="4"/>
      <c r="Q44" s="4" t="s">
        <v>353</v>
      </c>
      <c r="R44" s="4"/>
      <c r="S44" s="4"/>
      <c r="T44" s="4"/>
      <c r="U44" s="3" t="s">
        <v>106</v>
      </c>
      <c r="V44" s="3" t="s">
        <v>69</v>
      </c>
      <c r="W44" s="5" t="s">
        <v>354</v>
      </c>
      <c r="X44" s="4">
        <f>IF(AND(MainTracker[[#This Row],[Completion date.]]&gt;=45139,MainTracker[[#This Row],[Status]]="10 - Complete"),NETWORKDAYS(MAX(MainTracker[[#This Row],[Request sent on (Date)]:[Compliant source file received on (Date)]]),MainTracker[[#This Row],[Completion date.]],Holiday[Holidays])-1,"")</f>
        <v>2</v>
      </c>
      <c r="Y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4" s="4">
        <f>IF(AND(MainTracker[[#This Row],[Completion date.]]&gt;=45139,MainTracker[[#This Row],[Status]]="10 - Complete",MainTracker[[#This Row],[Compliant source file received on (Date)]]&lt;&gt;""),MainTracker[[#This Row],[Compliant source file received on (Date)]]-MainTracker[[#This Row],[Request sent on (Date)]],"")</f>
        <v>4</v>
      </c>
    </row>
    <row r="45" spans="1:26" s="5" customFormat="1" ht="18.75" hidden="1">
      <c r="A45" s="51" t="str">
        <f>_xlfn.IFNA(INDEX(Table3[],MATCH(MainTracker[[#This Row],[IDR / UFDR]],Table3[Pack],0),1),"")</f>
        <v/>
      </c>
      <c r="B45" s="7">
        <v>204.2</v>
      </c>
      <c r="C45" s="7" t="s">
        <v>355</v>
      </c>
      <c r="D45" s="44" t="s">
        <v>356</v>
      </c>
      <c r="E45" s="3" t="s">
        <v>357</v>
      </c>
      <c r="F45" s="2" t="s">
        <v>101</v>
      </c>
      <c r="G45" s="1">
        <v>45247</v>
      </c>
      <c r="H45" s="1">
        <v>45250</v>
      </c>
      <c r="I45" s="1">
        <v>45251</v>
      </c>
      <c r="J45" s="8"/>
      <c r="K45" s="3" t="s">
        <v>358</v>
      </c>
      <c r="L45" s="9"/>
      <c r="M45" s="4" t="s">
        <v>352</v>
      </c>
      <c r="N45" s="4"/>
      <c r="O45" s="4" t="s">
        <v>359</v>
      </c>
      <c r="P45" s="4"/>
      <c r="Q45" s="4" t="s">
        <v>360</v>
      </c>
      <c r="R45" s="4"/>
      <c r="S45" s="4"/>
      <c r="T45" s="4"/>
      <c r="U45" s="3" t="s">
        <v>106</v>
      </c>
      <c r="V45" s="3" t="s">
        <v>69</v>
      </c>
      <c r="W45" s="5" t="s">
        <v>361</v>
      </c>
      <c r="X45" s="4">
        <f>IF(AND(MainTracker[[#This Row],[Completion date.]]&gt;=45139,MainTracker[[#This Row],[Status]]="10 - Complete"),NETWORKDAYS(MAX(MainTracker[[#This Row],[Request sent on (Date)]:[Compliant source file received on (Date)]]),MainTracker[[#This Row],[Completion date.]],Holiday[Holidays])-1,"")</f>
        <v>1</v>
      </c>
      <c r="Y4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5" s="4">
        <f>IF(AND(MainTracker[[#This Row],[Completion date.]]&gt;=45139,MainTracker[[#This Row],[Status]]="10 - Complete",MainTracker[[#This Row],[Compliant source file received on (Date)]]&lt;&gt;""),MainTracker[[#This Row],[Compliant source file received on (Date)]]-MainTracker[[#This Row],[Request sent on (Date)]],"")</f>
        <v>3</v>
      </c>
    </row>
    <row r="46" spans="1:26" s="5" customFormat="1" ht="30" hidden="1">
      <c r="A46" s="51" t="str">
        <f>_xlfn.IFNA(INDEX(Table3[],MATCH(MainTracker[[#This Row],[IDR / UFDR]],Table3[Pack],0),1),"")</f>
        <v/>
      </c>
      <c r="B46" s="7" t="s">
        <v>202</v>
      </c>
      <c r="C46" s="7" t="s">
        <v>362</v>
      </c>
      <c r="D46" s="44" t="s">
        <v>363</v>
      </c>
      <c r="E46" s="3" t="s">
        <v>364</v>
      </c>
      <c r="F46" s="2" t="s">
        <v>111</v>
      </c>
      <c r="G46" s="1">
        <v>45250</v>
      </c>
      <c r="H46" s="1">
        <v>45252</v>
      </c>
      <c r="I46" s="1">
        <v>45252</v>
      </c>
      <c r="J46" s="11"/>
      <c r="K46" s="3" t="s">
        <v>365</v>
      </c>
      <c r="L46" s="9"/>
      <c r="M46" s="4" t="s">
        <v>366</v>
      </c>
      <c r="N46" s="4"/>
      <c r="O46" s="4" t="s">
        <v>367</v>
      </c>
      <c r="P46" s="4"/>
      <c r="Q46" s="4"/>
      <c r="R46" s="4"/>
      <c r="S46" s="4"/>
      <c r="T46" s="4"/>
      <c r="U46" s="3" t="s">
        <v>106</v>
      </c>
      <c r="V46" s="3" t="s">
        <v>368</v>
      </c>
      <c r="W46" s="5" t="s">
        <v>369</v>
      </c>
      <c r="X46" s="4">
        <f>IF(AND(MainTracker[[#This Row],[Completion date.]]&gt;=45139,MainTracker[[#This Row],[Status]]="10 - Complete"),NETWORKDAYS(MAX(MainTracker[[#This Row],[Request sent on (Date)]:[Compliant source file received on (Date)]]),MainTracker[[#This Row],[Completion date.]],Holiday[Holidays])-1,"")</f>
        <v>0</v>
      </c>
      <c r="Y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6" s="4">
        <f>IF(AND(MainTracker[[#This Row],[Completion date.]]&gt;=45139,MainTracker[[#This Row],[Status]]="10 - Complete",MainTracker[[#This Row],[Compliant source file received on (Date)]]&lt;&gt;""),MainTracker[[#This Row],[Compliant source file received on (Date)]]-MainTracker[[#This Row],[Request sent on (Date)]],"")</f>
        <v>2</v>
      </c>
    </row>
    <row r="47" spans="1:26" s="5" customFormat="1" ht="30" hidden="1">
      <c r="A47" s="51" t="str">
        <f>_xlfn.IFNA(INDEX(Table3[],MATCH(MainTracker[[#This Row],[IDR / UFDR]],Table3[Pack],0),1),"")</f>
        <v/>
      </c>
      <c r="B47" s="7" t="s">
        <v>202</v>
      </c>
      <c r="C47" s="7" t="s">
        <v>370</v>
      </c>
      <c r="D47" s="44" t="s">
        <v>371</v>
      </c>
      <c r="E47" s="3" t="s">
        <v>372</v>
      </c>
      <c r="F47" s="2" t="s">
        <v>111</v>
      </c>
      <c r="G47" s="1">
        <v>45250</v>
      </c>
      <c r="H47" s="1">
        <v>45252</v>
      </c>
      <c r="I47" s="1">
        <v>45253</v>
      </c>
      <c r="J47" s="11"/>
      <c r="K47" s="3" t="s">
        <v>373</v>
      </c>
      <c r="L47" s="9"/>
      <c r="M47" s="4" t="s">
        <v>366</v>
      </c>
      <c r="N47" s="4"/>
      <c r="O47" s="4" t="s">
        <v>367</v>
      </c>
      <c r="P47" s="4"/>
      <c r="Q47" s="4"/>
      <c r="R47" s="4"/>
      <c r="S47" s="4"/>
      <c r="T47" s="4"/>
      <c r="U47" s="3" t="s">
        <v>106</v>
      </c>
      <c r="V47" s="3" t="s">
        <v>368</v>
      </c>
      <c r="W47" s="5" t="s">
        <v>369</v>
      </c>
      <c r="X47" s="4">
        <f>IF(AND(MainTracker[[#This Row],[Completion date.]]&gt;=45139,MainTracker[[#This Row],[Status]]="10 - Complete"),NETWORKDAYS(MAX(MainTracker[[#This Row],[Request sent on (Date)]:[Compliant source file received on (Date)]]),MainTracker[[#This Row],[Completion date.]],Holiday[Holidays])-1,"")</f>
        <v>1</v>
      </c>
      <c r="Y4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 s="4">
        <f>IF(AND(MainTracker[[#This Row],[Completion date.]]&gt;=45139,MainTracker[[#This Row],[Status]]="10 - Complete",MainTracker[[#This Row],[Compliant source file received on (Date)]]&lt;&gt;""),MainTracker[[#This Row],[Compliant source file received on (Date)]]-MainTracker[[#This Row],[Request sent on (Date)]],"")</f>
        <v>2</v>
      </c>
    </row>
    <row r="48" spans="1:26" s="5" customFormat="1" ht="30" hidden="1">
      <c r="A48" s="51" t="str">
        <f>_xlfn.IFNA(INDEX(Table3[],MATCH(MainTracker[[#This Row],[IDR / UFDR]],Table3[Pack],0),1),"")</f>
        <v/>
      </c>
      <c r="B48" s="7" t="s">
        <v>202</v>
      </c>
      <c r="C48" s="7" t="s">
        <v>374</v>
      </c>
      <c r="D48" s="44" t="s">
        <v>375</v>
      </c>
      <c r="E48" s="3" t="s">
        <v>376</v>
      </c>
      <c r="F48" s="2" t="s">
        <v>111</v>
      </c>
      <c r="G48" s="1">
        <v>45250</v>
      </c>
      <c r="H48" s="1">
        <v>45252</v>
      </c>
      <c r="I48" s="1">
        <v>45253</v>
      </c>
      <c r="J48" s="11"/>
      <c r="K48" s="3" t="s">
        <v>377</v>
      </c>
      <c r="L48" s="9"/>
      <c r="M48" s="4" t="s">
        <v>366</v>
      </c>
      <c r="N48" s="4"/>
      <c r="O48" s="4" t="s">
        <v>367</v>
      </c>
      <c r="P48" s="4"/>
      <c r="Q48" s="4" t="s">
        <v>378</v>
      </c>
      <c r="R48" s="4"/>
      <c r="S48" s="4"/>
      <c r="T48" s="4"/>
      <c r="U48" s="3" t="s">
        <v>106</v>
      </c>
      <c r="V48" s="3" t="s">
        <v>368</v>
      </c>
      <c r="W48" s="5" t="s">
        <v>369</v>
      </c>
      <c r="X48" s="4">
        <f>IF(AND(MainTracker[[#This Row],[Completion date.]]&gt;=45139,MainTracker[[#This Row],[Status]]="10 - Complete"),NETWORKDAYS(MAX(MainTracker[[#This Row],[Request sent on (Date)]:[Compliant source file received on (Date)]]),MainTracker[[#This Row],[Completion date.]],Holiday[Holidays])-1,"")</f>
        <v>1</v>
      </c>
      <c r="Y4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 s="4">
        <f>IF(AND(MainTracker[[#This Row],[Completion date.]]&gt;=45139,MainTracker[[#This Row],[Status]]="10 - Complete",MainTracker[[#This Row],[Compliant source file received on (Date)]]&lt;&gt;""),MainTracker[[#This Row],[Compliant source file received on (Date)]]-MainTracker[[#This Row],[Request sent on (Date)]],"")</f>
        <v>2</v>
      </c>
    </row>
    <row r="49" spans="1:26" s="5" customFormat="1" ht="18.75" hidden="1">
      <c r="A49" s="51" t="str">
        <f>_xlfn.IFNA(INDEX(Table3[],MATCH(MainTracker[[#This Row],[IDR / UFDR]],Table3[Pack],0),1),"")</f>
        <v/>
      </c>
      <c r="B49" s="7" t="s">
        <v>379</v>
      </c>
      <c r="C49" s="7" t="s">
        <v>380</v>
      </c>
      <c r="D49" s="44" t="s">
        <v>381</v>
      </c>
      <c r="E49" s="3" t="s">
        <v>382</v>
      </c>
      <c r="F49" s="2" t="s">
        <v>111</v>
      </c>
      <c r="G49" s="1">
        <v>45250</v>
      </c>
      <c r="H49" s="1">
        <v>45252</v>
      </c>
      <c r="I49" s="1">
        <v>45252</v>
      </c>
      <c r="J49" s="8"/>
      <c r="K49" s="3" t="s">
        <v>383</v>
      </c>
      <c r="L49" s="3"/>
      <c r="M49" s="4" t="s">
        <v>384</v>
      </c>
      <c r="N49" s="4"/>
      <c r="O49" s="4" t="s">
        <v>385</v>
      </c>
      <c r="P49" s="4"/>
      <c r="Q49" s="4"/>
      <c r="R49" s="4"/>
      <c r="S49" s="4"/>
      <c r="T49" s="4"/>
      <c r="U49" s="3" t="s">
        <v>106</v>
      </c>
      <c r="V49" s="3" t="s">
        <v>69</v>
      </c>
      <c r="W49" s="5" t="s">
        <v>386</v>
      </c>
      <c r="X49" s="4">
        <f>IF(AND(MainTracker[[#This Row],[Completion date.]]&gt;=45139,MainTracker[[#This Row],[Status]]="10 - Complete"),NETWORKDAYS(MAX(MainTracker[[#This Row],[Request sent on (Date)]:[Compliant source file received on (Date)]]),MainTracker[[#This Row],[Completion date.]],Holiday[Holidays])-1,"")</f>
        <v>0</v>
      </c>
      <c r="Y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9" s="4">
        <f>IF(AND(MainTracker[[#This Row],[Completion date.]]&gt;=45139,MainTracker[[#This Row],[Status]]="10 - Complete",MainTracker[[#This Row],[Compliant source file received on (Date)]]&lt;&gt;""),MainTracker[[#This Row],[Compliant source file received on (Date)]]-MainTracker[[#This Row],[Request sent on (Date)]],"")</f>
        <v>2</v>
      </c>
    </row>
    <row r="50" spans="1:26" s="5" customFormat="1" ht="30" hidden="1">
      <c r="A50" s="51" t="str">
        <f>_xlfn.IFNA(INDEX(Table3[],MATCH(MainTracker[[#This Row],[IDR / UFDR]],Table3[Pack],0),1),"")</f>
        <v/>
      </c>
      <c r="B50" s="7" t="s">
        <v>202</v>
      </c>
      <c r="C50" s="7" t="s">
        <v>203</v>
      </c>
      <c r="D50" s="44" t="s">
        <v>204</v>
      </c>
      <c r="E50" s="3" t="s">
        <v>205</v>
      </c>
      <c r="F50" s="2" t="s">
        <v>387</v>
      </c>
      <c r="G50" s="1">
        <v>45251</v>
      </c>
      <c r="H50" s="1">
        <v>45251</v>
      </c>
      <c r="I50" s="1">
        <v>45251</v>
      </c>
      <c r="J50" s="11"/>
      <c r="K50" s="3" t="s">
        <v>206</v>
      </c>
      <c r="L50" s="9"/>
      <c r="M50" s="4"/>
      <c r="N50" s="4"/>
      <c r="O50" s="4"/>
      <c r="P50" s="4"/>
      <c r="Q50" s="4"/>
      <c r="R50" s="4"/>
      <c r="S50" s="4"/>
      <c r="T50" s="4"/>
      <c r="U50" s="3" t="s">
        <v>106</v>
      </c>
      <c r="V50" s="3" t="s">
        <v>70</v>
      </c>
      <c r="W50" s="5" t="s">
        <v>388</v>
      </c>
      <c r="X50" s="4">
        <f>IF(AND(MainTracker[[#This Row],[Completion date.]]&gt;=45139,MainTracker[[#This Row],[Status]]="10 - Complete"),NETWORKDAYS(MAX(MainTracker[[#This Row],[Request sent on (Date)]:[Compliant source file received on (Date)]]),MainTracker[[#This Row],[Completion date.]],Holiday[Holidays])-1,"")</f>
        <v>0</v>
      </c>
      <c r="Y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 s="4">
        <f>IF(AND(MainTracker[[#This Row],[Completion date.]]&gt;=45139,MainTracker[[#This Row],[Status]]="10 - Complete",MainTracker[[#This Row],[Compliant source file received on (Date)]]&lt;&gt;""),MainTracker[[#This Row],[Compliant source file received on (Date)]]-MainTracker[[#This Row],[Request sent on (Date)]],"")</f>
        <v>0</v>
      </c>
    </row>
    <row r="51" spans="1:26" s="5" customFormat="1" ht="90" hidden="1">
      <c r="A51" s="51" t="str">
        <f>_xlfn.IFNA(INDEX(Table3[],MATCH(MainTracker[[#This Row],[IDR / UFDR]],Table3[Pack],0),1),"")</f>
        <v/>
      </c>
      <c r="B51" s="7" t="s">
        <v>202</v>
      </c>
      <c r="C51" s="7" t="s">
        <v>389</v>
      </c>
      <c r="D51" s="44" t="s">
        <v>390</v>
      </c>
      <c r="E51" s="3" t="s">
        <v>391</v>
      </c>
      <c r="F51" s="2" t="s">
        <v>387</v>
      </c>
      <c r="G51" s="1">
        <v>45251</v>
      </c>
      <c r="H51" s="1">
        <v>45254</v>
      </c>
      <c r="I51" s="1">
        <v>45257</v>
      </c>
      <c r="J51" s="11"/>
      <c r="K51" s="3" t="s">
        <v>392</v>
      </c>
      <c r="L51" s="9"/>
      <c r="M51" s="4" t="s">
        <v>393</v>
      </c>
      <c r="N51" s="4"/>
      <c r="O51" s="4" t="s">
        <v>394</v>
      </c>
      <c r="P51" s="4"/>
      <c r="Q51" s="4" t="s">
        <v>395</v>
      </c>
      <c r="R51" s="4"/>
      <c r="S51" s="4"/>
      <c r="T51" s="4"/>
      <c r="U51" s="3" t="s">
        <v>106</v>
      </c>
      <c r="V51" s="3" t="s">
        <v>69</v>
      </c>
      <c r="W51" s="5" t="s">
        <v>396</v>
      </c>
      <c r="X51" s="4">
        <f>IF(AND(MainTracker[[#This Row],[Completion date.]]&gt;=45139,MainTracker[[#This Row],[Status]]="10 - Complete"),NETWORKDAYS(MAX(MainTracker[[#This Row],[Request sent on (Date)]:[Compliant source file received on (Date)]]),MainTracker[[#This Row],[Completion date.]],Holiday[Holidays])-1,"")</f>
        <v>1</v>
      </c>
      <c r="Y5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51" s="4">
        <f>IF(AND(MainTracker[[#This Row],[Completion date.]]&gt;=45139,MainTracker[[#This Row],[Status]]="10 - Complete",MainTracker[[#This Row],[Compliant source file received on (Date)]]&lt;&gt;""),MainTracker[[#This Row],[Compliant source file received on (Date)]]-MainTracker[[#This Row],[Request sent on (Date)]],"")</f>
        <v>3</v>
      </c>
    </row>
    <row r="52" spans="1:26" s="5" customFormat="1" ht="45" hidden="1">
      <c r="A52" s="51" t="str">
        <f>_xlfn.IFNA(INDEX(Table3[],MATCH(MainTracker[[#This Row],[IDR / UFDR]],Table3[Pack],0),1),"")</f>
        <v/>
      </c>
      <c r="B52" s="7">
        <v>236.01</v>
      </c>
      <c r="C52" s="7" t="s">
        <v>397</v>
      </c>
      <c r="D52" s="44" t="s">
        <v>398</v>
      </c>
      <c r="E52" s="3" t="s">
        <v>399</v>
      </c>
      <c r="F52" s="2" t="s">
        <v>111</v>
      </c>
      <c r="G52" s="1">
        <v>45251</v>
      </c>
      <c r="H52" s="1">
        <v>45253</v>
      </c>
      <c r="I52" s="1">
        <v>45253</v>
      </c>
      <c r="J52" s="11"/>
      <c r="K52" s="3" t="s">
        <v>400</v>
      </c>
      <c r="L52" s="9"/>
      <c r="M52" s="4" t="s">
        <v>401</v>
      </c>
      <c r="N52" s="4"/>
      <c r="O52" s="4" t="s">
        <v>402</v>
      </c>
      <c r="P52" s="4"/>
      <c r="Q52" s="4"/>
      <c r="R52" s="4"/>
      <c r="S52" s="4"/>
      <c r="T52" s="4"/>
      <c r="U52" s="3" t="s">
        <v>106</v>
      </c>
      <c r="V52" s="3" t="s">
        <v>69</v>
      </c>
      <c r="W52" s="5" t="s">
        <v>347</v>
      </c>
      <c r="X52" s="4">
        <f>IF(AND(MainTracker[[#This Row],[Completion date.]]&gt;=45139,MainTracker[[#This Row],[Status]]="10 - Complete"),NETWORKDAYS(MAX(MainTracker[[#This Row],[Request sent on (Date)]:[Compliant source file received on (Date)]]),MainTracker[[#This Row],[Completion date.]],Holiday[Holidays])-1,"")</f>
        <v>0</v>
      </c>
      <c r="Y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2" s="4">
        <f>IF(AND(MainTracker[[#This Row],[Completion date.]]&gt;=45139,MainTracker[[#This Row],[Status]]="10 - Complete",MainTracker[[#This Row],[Compliant source file received on (Date)]]&lt;&gt;""),MainTracker[[#This Row],[Compliant source file received on (Date)]]-MainTracker[[#This Row],[Request sent on (Date)]],"")</f>
        <v>2</v>
      </c>
    </row>
    <row r="53" spans="1:26" s="5" customFormat="1" ht="45" hidden="1">
      <c r="A53" s="51" t="str">
        <f>_xlfn.IFNA(INDEX(Table3[],MATCH(MainTracker[[#This Row],[IDR / UFDR]],Table3[Pack],0),1),"")</f>
        <v/>
      </c>
      <c r="B53" s="7">
        <v>236.01</v>
      </c>
      <c r="C53" s="7" t="s">
        <v>403</v>
      </c>
      <c r="D53" s="44" t="s">
        <v>404</v>
      </c>
      <c r="E53" s="3" t="s">
        <v>405</v>
      </c>
      <c r="F53" s="2" t="s">
        <v>111</v>
      </c>
      <c r="G53" s="1">
        <v>45251</v>
      </c>
      <c r="H53" s="1">
        <v>45251</v>
      </c>
      <c r="I53" s="1">
        <v>45253</v>
      </c>
      <c r="J53" s="11"/>
      <c r="K53" s="3" t="s">
        <v>406</v>
      </c>
      <c r="L53" s="9"/>
      <c r="M53" s="4" t="s">
        <v>401</v>
      </c>
      <c r="N53" s="4"/>
      <c r="O53" s="4" t="s">
        <v>402</v>
      </c>
      <c r="P53" s="4"/>
      <c r="Q53" s="4"/>
      <c r="R53" s="4"/>
      <c r="S53" s="4"/>
      <c r="T53" s="4"/>
      <c r="U53" s="3" t="s">
        <v>106</v>
      </c>
      <c r="V53" s="3" t="s">
        <v>69</v>
      </c>
      <c r="W53" s="5" t="s">
        <v>116</v>
      </c>
      <c r="X53" s="4">
        <f>IF(AND(MainTracker[[#This Row],[Completion date.]]&gt;=45139,MainTracker[[#This Row],[Status]]="10 - Complete"),NETWORKDAYS(MAX(MainTracker[[#This Row],[Request sent on (Date)]:[Compliant source file received on (Date)]]),MainTracker[[#This Row],[Completion date.]],Holiday[Holidays])-1,"")</f>
        <v>2</v>
      </c>
      <c r="Y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3" s="4">
        <f>IF(AND(MainTracker[[#This Row],[Completion date.]]&gt;=45139,MainTracker[[#This Row],[Status]]="10 - Complete",MainTracker[[#This Row],[Compliant source file received on (Date)]]&lt;&gt;""),MainTracker[[#This Row],[Compliant source file received on (Date)]]-MainTracker[[#This Row],[Request sent on (Date)]],"")</f>
        <v>0</v>
      </c>
    </row>
    <row r="54" spans="1:26" s="5" customFormat="1" ht="45" hidden="1">
      <c r="A54" s="51" t="str">
        <f>_xlfn.IFNA(INDEX(Table3[],MATCH(MainTracker[[#This Row],[IDR / UFDR]],Table3[Pack],0),1),"")</f>
        <v/>
      </c>
      <c r="B54" s="7">
        <v>236.01</v>
      </c>
      <c r="C54" s="7" t="s">
        <v>407</v>
      </c>
      <c r="D54" s="44" t="s">
        <v>408</v>
      </c>
      <c r="E54" s="3" t="s">
        <v>409</v>
      </c>
      <c r="F54" s="2" t="s">
        <v>111</v>
      </c>
      <c r="G54" s="1">
        <v>45251</v>
      </c>
      <c r="H54" s="1">
        <v>45251</v>
      </c>
      <c r="I54" s="1">
        <v>45253</v>
      </c>
      <c r="J54" s="11"/>
      <c r="K54" s="3" t="s">
        <v>410</v>
      </c>
      <c r="L54" s="9"/>
      <c r="M54" s="4" t="s">
        <v>401</v>
      </c>
      <c r="N54" s="4"/>
      <c r="O54" s="4" t="s">
        <v>402</v>
      </c>
      <c r="P54" s="4"/>
      <c r="Q54" s="4"/>
      <c r="R54" s="4"/>
      <c r="S54" s="4"/>
      <c r="T54" s="4"/>
      <c r="U54" s="3" t="s">
        <v>106</v>
      </c>
      <c r="V54" s="3" t="s">
        <v>69</v>
      </c>
      <c r="W54" s="5" t="s">
        <v>116</v>
      </c>
      <c r="X54" s="4">
        <f>IF(AND(MainTracker[[#This Row],[Completion date.]]&gt;=45139,MainTracker[[#This Row],[Status]]="10 - Complete"),NETWORKDAYS(MAX(MainTracker[[#This Row],[Request sent on (Date)]:[Compliant source file received on (Date)]]),MainTracker[[#This Row],[Completion date.]],Holiday[Holidays])-1,"")</f>
        <v>2</v>
      </c>
      <c r="Y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 s="4">
        <f>IF(AND(MainTracker[[#This Row],[Completion date.]]&gt;=45139,MainTracker[[#This Row],[Status]]="10 - Complete",MainTracker[[#This Row],[Compliant source file received on (Date)]]&lt;&gt;""),MainTracker[[#This Row],[Compliant source file received on (Date)]]-MainTracker[[#This Row],[Request sent on (Date)]],"")</f>
        <v>0</v>
      </c>
    </row>
    <row r="55" spans="1:26" s="5" customFormat="1" ht="45" hidden="1">
      <c r="A55" s="51" t="str">
        <f>_xlfn.IFNA(INDEX(Table3[],MATCH(MainTracker[[#This Row],[IDR / UFDR]],Table3[Pack],0),1),"")</f>
        <v/>
      </c>
      <c r="B55" s="7">
        <v>236.01</v>
      </c>
      <c r="C55" s="7" t="s">
        <v>411</v>
      </c>
      <c r="D55" s="44" t="s">
        <v>412</v>
      </c>
      <c r="E55" s="3" t="s">
        <v>413</v>
      </c>
      <c r="F55" s="2" t="s">
        <v>111</v>
      </c>
      <c r="G55" s="1">
        <v>45251</v>
      </c>
      <c r="H55" s="1">
        <v>45253</v>
      </c>
      <c r="I55" s="1">
        <v>45253</v>
      </c>
      <c r="J55" s="11"/>
      <c r="K55" s="3" t="s">
        <v>414</v>
      </c>
      <c r="L55" s="9"/>
      <c r="M55" s="4" t="s">
        <v>401</v>
      </c>
      <c r="N55" s="4"/>
      <c r="O55" s="4" t="s">
        <v>402</v>
      </c>
      <c r="P55" s="4"/>
      <c r="Q55" s="4"/>
      <c r="R55" s="4"/>
      <c r="S55" s="4"/>
      <c r="T55" s="4"/>
      <c r="U55" s="3" t="s">
        <v>106</v>
      </c>
      <c r="V55" s="3" t="s">
        <v>69</v>
      </c>
      <c r="W55" s="5" t="s">
        <v>116</v>
      </c>
      <c r="X55" s="4">
        <f>IF(AND(MainTracker[[#This Row],[Completion date.]]&gt;=45139,MainTracker[[#This Row],[Status]]="10 - Complete"),NETWORKDAYS(MAX(MainTracker[[#This Row],[Request sent on (Date)]:[Compliant source file received on (Date)]]),MainTracker[[#This Row],[Completion date.]],Holiday[Holidays])-1,"")</f>
        <v>0</v>
      </c>
      <c r="Y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 s="4">
        <f>IF(AND(MainTracker[[#This Row],[Completion date.]]&gt;=45139,MainTracker[[#This Row],[Status]]="10 - Complete",MainTracker[[#This Row],[Compliant source file received on (Date)]]&lt;&gt;""),MainTracker[[#This Row],[Compliant source file received on (Date)]]-MainTracker[[#This Row],[Request sent on (Date)]],"")</f>
        <v>2</v>
      </c>
    </row>
    <row r="56" spans="1:26" s="5" customFormat="1" ht="18.75" hidden="1">
      <c r="A56" s="51" t="str">
        <f>_xlfn.IFNA(INDEX(Table3[],MATCH(MainTracker[[#This Row],[IDR / UFDR]],Table3[Pack],0),1),"")</f>
        <v/>
      </c>
      <c r="B56" s="7" t="s">
        <v>225</v>
      </c>
      <c r="C56" s="7" t="s">
        <v>415</v>
      </c>
      <c r="D56" s="44" t="s">
        <v>416</v>
      </c>
      <c r="E56" s="3" t="s">
        <v>417</v>
      </c>
      <c r="F56" s="2" t="s">
        <v>111</v>
      </c>
      <c r="G56" s="1">
        <v>45252</v>
      </c>
      <c r="H56" s="1">
        <v>45254</v>
      </c>
      <c r="I56" s="1">
        <v>45254</v>
      </c>
      <c r="J56" s="11"/>
      <c r="K56" s="3" t="s">
        <v>418</v>
      </c>
      <c r="L56" s="9"/>
      <c r="M56" s="4" t="s">
        <v>419</v>
      </c>
      <c r="N56" s="4"/>
      <c r="O56" s="4"/>
      <c r="P56" s="4"/>
      <c r="Q56" s="4"/>
      <c r="R56" s="4"/>
      <c r="S56" s="4"/>
      <c r="T56" s="4"/>
      <c r="U56" s="3" t="s">
        <v>106</v>
      </c>
      <c r="V56" s="3" t="s">
        <v>70</v>
      </c>
      <c r="W56" s="5" t="s">
        <v>420</v>
      </c>
      <c r="X56" s="4">
        <f>IF(AND(MainTracker[[#This Row],[Completion date.]]&gt;=45139,MainTracker[[#This Row],[Status]]="10 - Complete"),NETWORKDAYS(MAX(MainTracker[[#This Row],[Request sent on (Date)]:[Compliant source file received on (Date)]]),MainTracker[[#This Row],[Completion date.]],Holiday[Holidays])-1,"")</f>
        <v>0</v>
      </c>
      <c r="Y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 s="4">
        <f>IF(AND(MainTracker[[#This Row],[Completion date.]]&gt;=45139,MainTracker[[#This Row],[Status]]="10 - Complete",MainTracker[[#This Row],[Compliant source file received on (Date)]]&lt;&gt;""),MainTracker[[#This Row],[Compliant source file received on (Date)]]-MainTracker[[#This Row],[Request sent on (Date)]],"")</f>
        <v>2</v>
      </c>
    </row>
    <row r="57" spans="1:26" s="5" customFormat="1" ht="165" hidden="1">
      <c r="A57" s="51" t="str">
        <f>_xlfn.IFNA(INDEX(Table3[],MATCH(MainTracker[[#This Row],[IDR / UFDR]],Table3[Pack],0),1),"")</f>
        <v/>
      </c>
      <c r="B57" s="7">
        <v>209.1</v>
      </c>
      <c r="C57" s="7" t="s">
        <v>421</v>
      </c>
      <c r="D57" s="44" t="s">
        <v>422</v>
      </c>
      <c r="E57" s="3" t="s">
        <v>423</v>
      </c>
      <c r="F57" s="2" t="s">
        <v>229</v>
      </c>
      <c r="G57" s="1">
        <v>45252</v>
      </c>
      <c r="H57" s="1">
        <v>45252</v>
      </c>
      <c r="I57" s="1">
        <v>45252</v>
      </c>
      <c r="J57" s="8"/>
      <c r="K57" s="3" t="s">
        <v>424</v>
      </c>
      <c r="L57" s="3"/>
      <c r="M57" s="4" t="s">
        <v>425</v>
      </c>
      <c r="N57" s="4"/>
      <c r="O57" s="4" t="s">
        <v>426</v>
      </c>
      <c r="P57" s="4"/>
      <c r="Q57" s="4" t="s">
        <v>427</v>
      </c>
      <c r="R57" s="4"/>
      <c r="S57" s="4" t="s">
        <v>428</v>
      </c>
      <c r="T57" s="4"/>
      <c r="U57" s="3" t="s">
        <v>106</v>
      </c>
      <c r="V57" s="3" t="s">
        <v>69</v>
      </c>
      <c r="W57" s="5" t="s">
        <v>429</v>
      </c>
      <c r="X57" s="4">
        <f>IF(AND(MainTracker[[#This Row],[Completion date.]]&gt;=45139,MainTracker[[#This Row],[Status]]="10 - Complete"),NETWORKDAYS(MAX(MainTracker[[#This Row],[Request sent on (Date)]:[Compliant source file received on (Date)]]),MainTracker[[#This Row],[Completion date.]],Holiday[Holidays])-1,"")</f>
        <v>0</v>
      </c>
      <c r="Y5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57" s="4">
        <f>IF(AND(MainTracker[[#This Row],[Completion date.]]&gt;=45139,MainTracker[[#This Row],[Status]]="10 - Complete",MainTracker[[#This Row],[Compliant source file received on (Date)]]&lt;&gt;""),MainTracker[[#This Row],[Compliant source file received on (Date)]]-MainTracker[[#This Row],[Request sent on (Date)]],"")</f>
        <v>0</v>
      </c>
    </row>
    <row r="58" spans="1:26" s="5" customFormat="1" ht="30" hidden="1">
      <c r="A58" s="51" t="str">
        <f>_xlfn.IFNA(INDEX(Table3[],MATCH(MainTracker[[#This Row],[IDR / UFDR]],Table3[Pack],0),1),"")</f>
        <v/>
      </c>
      <c r="B58" s="7" t="s">
        <v>202</v>
      </c>
      <c r="C58" s="7" t="s">
        <v>430</v>
      </c>
      <c r="D58" s="44" t="s">
        <v>431</v>
      </c>
      <c r="E58" s="3" t="s">
        <v>432</v>
      </c>
      <c r="F58" s="2" t="s">
        <v>111</v>
      </c>
      <c r="G58" s="1">
        <v>45253</v>
      </c>
      <c r="H58" s="1">
        <v>45257</v>
      </c>
      <c r="I58" s="1">
        <v>45257</v>
      </c>
      <c r="J58" s="11"/>
      <c r="K58" s="3" t="s">
        <v>433</v>
      </c>
      <c r="L58" s="9"/>
      <c r="M58" s="4"/>
      <c r="N58" s="4"/>
      <c r="O58" s="4"/>
      <c r="P58" s="4"/>
      <c r="Q58" s="4"/>
      <c r="R58" s="4"/>
      <c r="S58" s="4"/>
      <c r="T58" s="4"/>
      <c r="U58" s="3" t="s">
        <v>106</v>
      </c>
      <c r="V58" s="3" t="s">
        <v>69</v>
      </c>
      <c r="W58" s="5" t="s">
        <v>434</v>
      </c>
      <c r="X58" s="4">
        <f>IF(AND(MainTracker[[#This Row],[Completion date.]]&gt;=45139,MainTracker[[#This Row],[Status]]="10 - Complete"),NETWORKDAYS(MAX(MainTracker[[#This Row],[Request sent on (Date)]:[Compliant source file received on (Date)]]),MainTracker[[#This Row],[Completion date.]],Holiday[Holidays])-1,"")</f>
        <v>0</v>
      </c>
      <c r="Y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8" s="4">
        <f>IF(AND(MainTracker[[#This Row],[Completion date.]]&gt;=45139,MainTracker[[#This Row],[Status]]="10 - Complete",MainTracker[[#This Row],[Compliant source file received on (Date)]]&lt;&gt;""),MainTracker[[#This Row],[Compliant source file received on (Date)]]-MainTracker[[#This Row],[Request sent on (Date)]],"")</f>
        <v>4</v>
      </c>
    </row>
    <row r="59" spans="1:26" s="5" customFormat="1" ht="30" hidden="1">
      <c r="A59" s="51" t="str">
        <f>_xlfn.IFNA(INDEX(Table3[],MATCH(MainTracker[[#This Row],[IDR / UFDR]],Table3[Pack],0),1),"")</f>
        <v/>
      </c>
      <c r="B59" s="7" t="s">
        <v>202</v>
      </c>
      <c r="C59" s="7" t="s">
        <v>435</v>
      </c>
      <c r="D59" s="44" t="s">
        <v>436</v>
      </c>
      <c r="E59" s="3" t="s">
        <v>437</v>
      </c>
      <c r="F59" s="2" t="s">
        <v>111</v>
      </c>
      <c r="G59" s="1">
        <v>45253</v>
      </c>
      <c r="H59" s="1">
        <v>45257</v>
      </c>
      <c r="I59" s="1">
        <v>45259</v>
      </c>
      <c r="J59" s="11"/>
      <c r="K59" s="3" t="s">
        <v>438</v>
      </c>
      <c r="L59" s="9"/>
      <c r="M59" s="4" t="s">
        <v>439</v>
      </c>
      <c r="N59" s="4"/>
      <c r="O59" s="4" t="s">
        <v>440</v>
      </c>
      <c r="P59" s="4"/>
      <c r="Q59" s="4"/>
      <c r="R59" s="4"/>
      <c r="S59" s="4"/>
      <c r="T59" s="4"/>
      <c r="U59" s="3" t="s">
        <v>106</v>
      </c>
      <c r="V59" s="3" t="s">
        <v>69</v>
      </c>
      <c r="W59" s="5" t="s">
        <v>434</v>
      </c>
      <c r="X59" s="4">
        <f>IF(AND(MainTracker[[#This Row],[Completion date.]]&gt;=45139,MainTracker[[#This Row],[Status]]="10 - Complete"),NETWORKDAYS(MAX(MainTracker[[#This Row],[Request sent on (Date)]:[Compliant source file received on (Date)]]),MainTracker[[#This Row],[Completion date.]],Holiday[Holidays])-1,"")</f>
        <v>2</v>
      </c>
      <c r="Y5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9" s="4">
        <f>IF(AND(MainTracker[[#This Row],[Completion date.]]&gt;=45139,MainTracker[[#This Row],[Status]]="10 - Complete",MainTracker[[#This Row],[Compliant source file received on (Date)]]&lt;&gt;""),MainTracker[[#This Row],[Compliant source file received on (Date)]]-MainTracker[[#This Row],[Request sent on (Date)]],"")</f>
        <v>4</v>
      </c>
    </row>
    <row r="60" spans="1:26" s="5" customFormat="1" ht="30" hidden="1">
      <c r="A60" s="51" t="str">
        <f>_xlfn.IFNA(INDEX(Table3[],MATCH(MainTracker[[#This Row],[IDR / UFDR]],Table3[Pack],0),1),"")</f>
        <v/>
      </c>
      <c r="B60" s="7" t="s">
        <v>202</v>
      </c>
      <c r="C60" s="7" t="s">
        <v>441</v>
      </c>
      <c r="D60" s="44" t="s">
        <v>442</v>
      </c>
      <c r="E60" s="3" t="s">
        <v>443</v>
      </c>
      <c r="F60" s="2" t="s">
        <v>111</v>
      </c>
      <c r="G60" s="1">
        <v>45253</v>
      </c>
      <c r="H60" s="1">
        <v>45257</v>
      </c>
      <c r="I60" s="1">
        <v>45257</v>
      </c>
      <c r="J60" s="11"/>
      <c r="K60" s="3" t="s">
        <v>444</v>
      </c>
      <c r="L60" s="9"/>
      <c r="M60" s="4"/>
      <c r="N60" s="4"/>
      <c r="O60" s="4"/>
      <c r="P60" s="4"/>
      <c r="Q60" s="4"/>
      <c r="R60" s="4"/>
      <c r="S60" s="4"/>
      <c r="T60" s="4"/>
      <c r="U60" s="3" t="s">
        <v>106</v>
      </c>
      <c r="V60" s="3" t="s">
        <v>69</v>
      </c>
      <c r="W60" s="5" t="s">
        <v>434</v>
      </c>
      <c r="X60" s="4">
        <f>IF(AND(MainTracker[[#This Row],[Completion date.]]&gt;=45139,MainTracker[[#This Row],[Status]]="10 - Complete"),NETWORKDAYS(MAX(MainTracker[[#This Row],[Request sent on (Date)]:[Compliant source file received on (Date)]]),MainTracker[[#This Row],[Completion date.]],Holiday[Holidays])-1,"")</f>
        <v>0</v>
      </c>
      <c r="Y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 s="4">
        <f>IF(AND(MainTracker[[#This Row],[Completion date.]]&gt;=45139,MainTracker[[#This Row],[Status]]="10 - Complete",MainTracker[[#This Row],[Compliant source file received on (Date)]]&lt;&gt;""),MainTracker[[#This Row],[Compliant source file received on (Date)]]-MainTracker[[#This Row],[Request sent on (Date)]],"")</f>
        <v>4</v>
      </c>
    </row>
    <row r="61" spans="1:26" s="5" customFormat="1" ht="30" hidden="1">
      <c r="A61" s="51" t="str">
        <f>_xlfn.IFNA(INDEX(Table3[],MATCH(MainTracker[[#This Row],[IDR / UFDR]],Table3[Pack],0),1),"")</f>
        <v/>
      </c>
      <c r="B61" s="7">
        <v>223.4</v>
      </c>
      <c r="C61" s="7" t="s">
        <v>163</v>
      </c>
      <c r="D61" s="44" t="s">
        <v>164</v>
      </c>
      <c r="E61" s="3" t="s">
        <v>165</v>
      </c>
      <c r="F61" s="2" t="s">
        <v>111</v>
      </c>
      <c r="G61" s="1">
        <v>45254</v>
      </c>
      <c r="H61" s="1">
        <v>45257</v>
      </c>
      <c r="I61" s="1">
        <v>45257</v>
      </c>
      <c r="J61" s="11"/>
      <c r="K61" s="3" t="s">
        <v>166</v>
      </c>
      <c r="L61" s="9"/>
      <c r="M61" s="4"/>
      <c r="N61" s="4"/>
      <c r="O61" s="4"/>
      <c r="P61" s="4"/>
      <c r="Q61" s="4"/>
      <c r="R61" s="4"/>
      <c r="S61" s="4"/>
      <c r="T61" s="4"/>
      <c r="U61" s="3" t="s">
        <v>106</v>
      </c>
      <c r="V61" s="3" t="s">
        <v>70</v>
      </c>
      <c r="W61" s="5" t="s">
        <v>445</v>
      </c>
      <c r="X61" s="4">
        <f>IF(AND(MainTracker[[#This Row],[Completion date.]]&gt;=45139,MainTracker[[#This Row],[Status]]="10 - Complete"),NETWORKDAYS(MAX(MainTracker[[#This Row],[Request sent on (Date)]:[Compliant source file received on (Date)]]),MainTracker[[#This Row],[Completion date.]],Holiday[Holidays])-1,"")</f>
        <v>0</v>
      </c>
      <c r="Y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 s="4">
        <f>IF(AND(MainTracker[[#This Row],[Completion date.]]&gt;=45139,MainTracker[[#This Row],[Status]]="10 - Complete",MainTracker[[#This Row],[Compliant source file received on (Date)]]&lt;&gt;""),MainTracker[[#This Row],[Compliant source file received on (Date)]]-MainTracker[[#This Row],[Request sent on (Date)]],"")</f>
        <v>3</v>
      </c>
    </row>
    <row r="62" spans="1:26" s="5" customFormat="1" ht="30" hidden="1">
      <c r="A62" s="51" t="str">
        <f>_xlfn.IFNA(INDEX(Table3[],MATCH(MainTracker[[#This Row],[IDR / UFDR]],Table3[Pack],0),1),"")</f>
        <v/>
      </c>
      <c r="B62" s="7">
        <v>223.4</v>
      </c>
      <c r="C62" s="7" t="s">
        <v>169</v>
      </c>
      <c r="D62" s="44" t="s">
        <v>170</v>
      </c>
      <c r="E62" s="3" t="s">
        <v>171</v>
      </c>
      <c r="F62" s="2" t="s">
        <v>111</v>
      </c>
      <c r="G62" s="1">
        <v>45254</v>
      </c>
      <c r="H62" s="1">
        <v>45257</v>
      </c>
      <c r="I62" s="1">
        <v>45257</v>
      </c>
      <c r="J62" s="11"/>
      <c r="K62" s="3" t="s">
        <v>172</v>
      </c>
      <c r="L62" s="9"/>
      <c r="M62" s="4"/>
      <c r="N62" s="4"/>
      <c r="O62" s="4"/>
      <c r="P62" s="4"/>
      <c r="Q62" s="4"/>
      <c r="R62" s="4"/>
      <c r="S62" s="4"/>
      <c r="T62" s="4"/>
      <c r="U62" s="3" t="s">
        <v>106</v>
      </c>
      <c r="V62" s="3" t="s">
        <v>70</v>
      </c>
      <c r="W62" s="5" t="s">
        <v>445</v>
      </c>
      <c r="X62" s="4">
        <f>IF(AND(MainTracker[[#This Row],[Completion date.]]&gt;=45139,MainTracker[[#This Row],[Status]]="10 - Complete"),NETWORKDAYS(MAX(MainTracker[[#This Row],[Request sent on (Date)]:[Compliant source file received on (Date)]]),MainTracker[[#This Row],[Completion date.]],Holiday[Holidays])-1,"")</f>
        <v>0</v>
      </c>
      <c r="Y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 s="4">
        <f>IF(AND(MainTracker[[#This Row],[Completion date.]]&gt;=45139,MainTracker[[#This Row],[Status]]="10 - Complete",MainTracker[[#This Row],[Compliant source file received on (Date)]]&lt;&gt;""),MainTracker[[#This Row],[Compliant source file received on (Date)]]-MainTracker[[#This Row],[Request sent on (Date)]],"")</f>
        <v>3</v>
      </c>
    </row>
    <row r="63" spans="1:26" s="5" customFormat="1" ht="30" hidden="1">
      <c r="A63" s="51" t="str">
        <f>_xlfn.IFNA(INDEX(Table3[],MATCH(MainTracker[[#This Row],[IDR / UFDR]],Table3[Pack],0),1),"")</f>
        <v/>
      </c>
      <c r="B63" s="7">
        <v>223.4</v>
      </c>
      <c r="C63" s="7" t="s">
        <v>173</v>
      </c>
      <c r="D63" s="44" t="s">
        <v>174</v>
      </c>
      <c r="E63" s="3" t="s">
        <v>175</v>
      </c>
      <c r="F63" s="2" t="s">
        <v>111</v>
      </c>
      <c r="G63" s="1">
        <v>45254</v>
      </c>
      <c r="H63" s="1">
        <v>45257</v>
      </c>
      <c r="I63" s="1">
        <v>45257</v>
      </c>
      <c r="J63" s="11"/>
      <c r="K63" s="3" t="s">
        <v>176</v>
      </c>
      <c r="L63" s="9"/>
      <c r="M63" s="4"/>
      <c r="N63" s="4"/>
      <c r="O63" s="4"/>
      <c r="P63" s="4"/>
      <c r="Q63" s="4"/>
      <c r="R63" s="4"/>
      <c r="S63" s="4"/>
      <c r="T63" s="4"/>
      <c r="U63" s="3" t="s">
        <v>106</v>
      </c>
      <c r="V63" s="3" t="s">
        <v>70</v>
      </c>
      <c r="W63" s="5" t="s">
        <v>445</v>
      </c>
      <c r="X63" s="4">
        <f>IF(AND(MainTracker[[#This Row],[Completion date.]]&gt;=45139,MainTracker[[#This Row],[Status]]="10 - Complete"),NETWORKDAYS(MAX(MainTracker[[#This Row],[Request sent on (Date)]:[Compliant source file received on (Date)]]),MainTracker[[#This Row],[Completion date.]],Holiday[Holidays])-1,"")</f>
        <v>0</v>
      </c>
      <c r="Y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 s="4">
        <f>IF(AND(MainTracker[[#This Row],[Completion date.]]&gt;=45139,MainTracker[[#This Row],[Status]]="10 - Complete",MainTracker[[#This Row],[Compliant source file received on (Date)]]&lt;&gt;""),MainTracker[[#This Row],[Compliant source file received on (Date)]]-MainTracker[[#This Row],[Request sent on (Date)]],"")</f>
        <v>3</v>
      </c>
    </row>
    <row r="64" spans="1:26" s="5" customFormat="1" ht="30" hidden="1">
      <c r="A64" s="51" t="str">
        <f>_xlfn.IFNA(INDEX(Table3[],MATCH(MainTracker[[#This Row],[IDR / UFDR]],Table3[Pack],0),1),"")</f>
        <v/>
      </c>
      <c r="B64" s="7">
        <v>226.1</v>
      </c>
      <c r="C64" s="7" t="s">
        <v>446</v>
      </c>
      <c r="D64" s="44" t="s">
        <v>447</v>
      </c>
      <c r="E64" s="3" t="s">
        <v>448</v>
      </c>
      <c r="F64" s="2" t="s">
        <v>111</v>
      </c>
      <c r="G64" s="1">
        <v>45258</v>
      </c>
      <c r="H64" s="1">
        <v>45261</v>
      </c>
      <c r="I64" s="1">
        <v>45264</v>
      </c>
      <c r="J64" s="1"/>
      <c r="K64" s="3" t="s">
        <v>449</v>
      </c>
      <c r="L64" s="9"/>
      <c r="M64" s="4" t="s">
        <v>450</v>
      </c>
      <c r="N64" s="4"/>
      <c r="O64" s="4" t="s">
        <v>451</v>
      </c>
      <c r="P64" s="4"/>
      <c r="Q64" s="4" t="s">
        <v>452</v>
      </c>
      <c r="R64" s="4"/>
      <c r="S64" s="4"/>
      <c r="T64" s="4"/>
      <c r="U64" s="3" t="s">
        <v>106</v>
      </c>
      <c r="V64" s="3" t="s">
        <v>69</v>
      </c>
      <c r="W64" s="5" t="s">
        <v>453</v>
      </c>
      <c r="X64" s="4">
        <f>IF(AND(MainTracker[[#This Row],[Completion date.]]&gt;=45139,MainTracker[[#This Row],[Status]]="10 - Complete"),NETWORKDAYS(MAX(MainTracker[[#This Row],[Request sent on (Date)]:[Compliant source file received on (Date)]]),MainTracker[[#This Row],[Completion date.]],Holiday[Holidays])-1,"")</f>
        <v>1</v>
      </c>
      <c r="Y6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64" s="4">
        <f>IF(AND(MainTracker[[#This Row],[Completion date.]]&gt;=45139,MainTracker[[#This Row],[Status]]="10 - Complete",MainTracker[[#This Row],[Compliant source file received on (Date)]]&lt;&gt;""),MainTracker[[#This Row],[Compliant source file received on (Date)]]-MainTracker[[#This Row],[Request sent on (Date)]],"")</f>
        <v>3</v>
      </c>
    </row>
    <row r="65" spans="1:26" s="5" customFormat="1" ht="45" hidden="1">
      <c r="A65" s="51" t="str">
        <f>_xlfn.IFNA(INDEX(Table3[],MATCH(MainTracker[[#This Row],[IDR / UFDR]],Table3[Pack],0),1),"")</f>
        <v/>
      </c>
      <c r="B65" s="7">
        <v>236.03</v>
      </c>
      <c r="C65" s="7" t="s">
        <v>454</v>
      </c>
      <c r="D65" s="44" t="s">
        <v>455</v>
      </c>
      <c r="E65" s="3" t="s">
        <v>456</v>
      </c>
      <c r="F65" s="2" t="s">
        <v>111</v>
      </c>
      <c r="G65" s="1">
        <v>45259</v>
      </c>
      <c r="H65" s="1">
        <v>45261</v>
      </c>
      <c r="I65" s="1">
        <v>45265</v>
      </c>
      <c r="J65" s="11"/>
      <c r="K65" s="3" t="s">
        <v>457</v>
      </c>
      <c r="L65" s="9"/>
      <c r="M65" s="4"/>
      <c r="N65" s="4"/>
      <c r="O65" s="4"/>
      <c r="P65" s="4"/>
      <c r="Q65" s="4"/>
      <c r="R65" s="4"/>
      <c r="S65" s="4"/>
      <c r="T65" s="4"/>
      <c r="U65" s="3" t="s">
        <v>106</v>
      </c>
      <c r="V65" s="3" t="s">
        <v>70</v>
      </c>
      <c r="W65" s="5" t="s">
        <v>458</v>
      </c>
      <c r="X65" s="4">
        <f>IF(AND(MainTracker[[#This Row],[Completion date.]]&gt;=45139,MainTracker[[#This Row],[Status]]="10 - Complete"),NETWORKDAYS(MAX(MainTracker[[#This Row],[Request sent on (Date)]:[Compliant source file received on (Date)]]),MainTracker[[#This Row],[Completion date.]],Holiday[Holidays])-1,"")</f>
        <v>2</v>
      </c>
      <c r="Y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5" s="4">
        <f>IF(AND(MainTracker[[#This Row],[Completion date.]]&gt;=45139,MainTracker[[#This Row],[Status]]="10 - Complete",MainTracker[[#This Row],[Compliant source file received on (Date)]]&lt;&gt;""),MainTracker[[#This Row],[Compliant source file received on (Date)]]-MainTracker[[#This Row],[Request sent on (Date)]],"")</f>
        <v>2</v>
      </c>
    </row>
    <row r="66" spans="1:26" s="5" customFormat="1" ht="18.75" hidden="1">
      <c r="A66" s="51" t="str">
        <f>_xlfn.IFNA(INDEX(Table3[],MATCH(MainTracker[[#This Row],[IDR / UFDR]],Table3[Pack],0),1),"")</f>
        <v/>
      </c>
      <c r="B66" s="7">
        <v>236.03</v>
      </c>
      <c r="C66" s="7" t="s">
        <v>459</v>
      </c>
      <c r="D66" s="44" t="s">
        <v>460</v>
      </c>
      <c r="E66" s="3" t="s">
        <v>461</v>
      </c>
      <c r="F66" s="2" t="s">
        <v>111</v>
      </c>
      <c r="G66" s="1">
        <v>45259</v>
      </c>
      <c r="H66" s="1">
        <v>45261</v>
      </c>
      <c r="I66" s="1">
        <v>45265</v>
      </c>
      <c r="J66" s="11"/>
      <c r="K66" s="3" t="s">
        <v>462</v>
      </c>
      <c r="L66" s="9"/>
      <c r="M66" s="4"/>
      <c r="N66" s="4"/>
      <c r="O66" s="4"/>
      <c r="P66" s="4"/>
      <c r="Q66" s="4"/>
      <c r="R66" s="4"/>
      <c r="S66" s="4"/>
      <c r="T66" s="4"/>
      <c r="U66" s="3" t="s">
        <v>106</v>
      </c>
      <c r="V66" s="3" t="s">
        <v>70</v>
      </c>
      <c r="W66" s="5" t="s">
        <v>458</v>
      </c>
      <c r="X66" s="4">
        <f>IF(AND(MainTracker[[#This Row],[Completion date.]]&gt;=45139,MainTracker[[#This Row],[Status]]="10 - Complete"),NETWORKDAYS(MAX(MainTracker[[#This Row],[Request sent on (Date)]:[Compliant source file received on (Date)]]),MainTracker[[#This Row],[Completion date.]],Holiday[Holidays])-1,"")</f>
        <v>2</v>
      </c>
      <c r="Y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 s="4">
        <f>IF(AND(MainTracker[[#This Row],[Completion date.]]&gt;=45139,MainTracker[[#This Row],[Status]]="10 - Complete",MainTracker[[#This Row],[Compliant source file received on (Date)]]&lt;&gt;""),MainTracker[[#This Row],[Compliant source file received on (Date)]]-MainTracker[[#This Row],[Request sent on (Date)]],"")</f>
        <v>2</v>
      </c>
    </row>
    <row r="67" spans="1:26" s="5" customFormat="1" ht="30" hidden="1">
      <c r="A67" s="51" t="str">
        <f>_xlfn.IFNA(INDEX(Table3[],MATCH(MainTracker[[#This Row],[IDR / UFDR]],Table3[Pack],0),1),"")</f>
        <v/>
      </c>
      <c r="B67" s="7">
        <v>224.4</v>
      </c>
      <c r="C67" s="7" t="s">
        <v>463</v>
      </c>
      <c r="D67" s="44" t="s">
        <v>464</v>
      </c>
      <c r="E67" s="3" t="s">
        <v>465</v>
      </c>
      <c r="F67" s="2" t="s">
        <v>101</v>
      </c>
      <c r="G67" s="1">
        <v>45260</v>
      </c>
      <c r="H67" s="1">
        <v>45264</v>
      </c>
      <c r="I67" s="1">
        <v>45266</v>
      </c>
      <c r="J67" s="11"/>
      <c r="K67" s="3" t="s">
        <v>466</v>
      </c>
      <c r="L67" s="9"/>
      <c r="M67" s="4" t="s">
        <v>467</v>
      </c>
      <c r="N67" s="4"/>
      <c r="O67" s="4"/>
      <c r="P67" s="4"/>
      <c r="Q67" s="4"/>
      <c r="R67" s="4"/>
      <c r="S67" s="4"/>
      <c r="T67" s="4"/>
      <c r="U67" s="3" t="s">
        <v>106</v>
      </c>
      <c r="V67" s="3" t="s">
        <v>69</v>
      </c>
      <c r="W67" s="5" t="s">
        <v>468</v>
      </c>
      <c r="X67" s="4">
        <f>IF(AND(MainTracker[[#This Row],[Completion date.]]&gt;=45139,MainTracker[[#This Row],[Status]]="10 - Complete"),NETWORKDAYS(MAX(MainTracker[[#This Row],[Request sent on (Date)]:[Compliant source file received on (Date)]]),MainTracker[[#This Row],[Completion date.]],Holiday[Holidays])-1,"")</f>
        <v>2</v>
      </c>
      <c r="Y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 s="4">
        <f>IF(AND(MainTracker[[#This Row],[Completion date.]]&gt;=45139,MainTracker[[#This Row],[Status]]="10 - Complete",MainTracker[[#This Row],[Compliant source file received on (Date)]]&lt;&gt;""),MainTracker[[#This Row],[Compliant source file received on (Date)]]-MainTracker[[#This Row],[Request sent on (Date)]],"")</f>
        <v>4</v>
      </c>
    </row>
    <row r="68" spans="1:26" s="5" customFormat="1" ht="30" hidden="1">
      <c r="A68" s="51" t="str">
        <f>_xlfn.IFNA(INDEX(Table3[],MATCH(MainTracker[[#This Row],[IDR / UFDR]],Table3[Pack],0),1),"")</f>
        <v/>
      </c>
      <c r="B68" s="7">
        <v>224.4</v>
      </c>
      <c r="C68" s="7" t="s">
        <v>469</v>
      </c>
      <c r="D68" s="44" t="s">
        <v>470</v>
      </c>
      <c r="E68" s="3" t="s">
        <v>471</v>
      </c>
      <c r="F68" s="2" t="s">
        <v>101</v>
      </c>
      <c r="G68" s="1">
        <v>45260</v>
      </c>
      <c r="H68" s="1"/>
      <c r="I68" s="1"/>
      <c r="J68" s="2"/>
      <c r="K68" s="3" t="s">
        <v>472</v>
      </c>
      <c r="L68" s="3"/>
      <c r="M68" s="4" t="s">
        <v>473</v>
      </c>
      <c r="N68" s="4"/>
      <c r="O68" s="4"/>
      <c r="P68" s="4"/>
      <c r="Q68" s="4"/>
      <c r="R68" s="4"/>
      <c r="S68" s="4"/>
      <c r="T68" s="4"/>
      <c r="U68" s="4" t="s">
        <v>257</v>
      </c>
      <c r="V68" s="3" t="s">
        <v>69</v>
      </c>
      <c r="W68" s="5" t="s">
        <v>468</v>
      </c>
      <c r="X68" s="4" t="str">
        <f>IF(AND(MainTracker[[#This Row],[Completion date.]]&gt;=45139,MainTracker[[#This Row],[Status]]="10 - Complete"),NETWORKDAYS(MAX(MainTracker[[#This Row],[Request sent on (Date)]:[Compliant source file received on (Date)]]),MainTracker[[#This Row],[Completion date.]],Holiday[Holidays])-1,"")</f>
        <v/>
      </c>
      <c r="Y6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8" s="4" t="str">
        <f>IF(AND(MainTracker[[#This Row],[Completion date.]]&gt;=45139,MainTracker[[#This Row],[Status]]="10 - Complete",MainTracker[[#This Row],[Compliant source file received on (Date)]]&lt;&gt;""),MainTracker[[#This Row],[Compliant source file received on (Date)]]-MainTracker[[#This Row],[Request sent on (Date)]],"")</f>
        <v/>
      </c>
    </row>
    <row r="69" spans="1:26" s="5" customFormat="1" ht="18.75" hidden="1">
      <c r="A69" s="51" t="str">
        <f>_xlfn.IFNA(INDEX(Table3[],MATCH(MainTracker[[#This Row],[IDR / UFDR]],Table3[Pack],0),1),"")</f>
        <v/>
      </c>
      <c r="B69" s="7">
        <v>224.4</v>
      </c>
      <c r="C69" s="7" t="s">
        <v>474</v>
      </c>
      <c r="D69" s="44" t="s">
        <v>475</v>
      </c>
      <c r="E69" s="3" t="s">
        <v>476</v>
      </c>
      <c r="F69" s="2" t="s">
        <v>101</v>
      </c>
      <c r="G69" s="1">
        <v>45260</v>
      </c>
      <c r="H69" s="1">
        <v>45264</v>
      </c>
      <c r="I69" s="1">
        <v>45266</v>
      </c>
      <c r="J69" s="11"/>
      <c r="K69" s="3" t="s">
        <v>477</v>
      </c>
      <c r="L69" s="9"/>
      <c r="M69" s="4" t="s">
        <v>467</v>
      </c>
      <c r="N69" s="4"/>
      <c r="O69" s="4"/>
      <c r="P69" s="4"/>
      <c r="Q69" s="4"/>
      <c r="R69" s="4"/>
      <c r="S69" s="4"/>
      <c r="T69" s="4"/>
      <c r="U69" s="3" t="s">
        <v>106</v>
      </c>
      <c r="V69" s="3" t="s">
        <v>69</v>
      </c>
      <c r="W69" s="5" t="s">
        <v>468</v>
      </c>
      <c r="X69" s="4">
        <f>IF(AND(MainTracker[[#This Row],[Completion date.]]&gt;=45139,MainTracker[[#This Row],[Status]]="10 - Complete"),NETWORKDAYS(MAX(MainTracker[[#This Row],[Request sent on (Date)]:[Compliant source file received on (Date)]]),MainTracker[[#This Row],[Completion date.]],Holiday[Holidays])-1,"")</f>
        <v>2</v>
      </c>
      <c r="Y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 s="4">
        <f>IF(AND(MainTracker[[#This Row],[Completion date.]]&gt;=45139,MainTracker[[#This Row],[Status]]="10 - Complete",MainTracker[[#This Row],[Compliant source file received on (Date)]]&lt;&gt;""),MainTracker[[#This Row],[Compliant source file received on (Date)]]-MainTracker[[#This Row],[Request sent on (Date)]],"")</f>
        <v>4</v>
      </c>
    </row>
    <row r="70" spans="1:26" s="5" customFormat="1" ht="30" hidden="1">
      <c r="A70" s="51" t="str">
        <f>_xlfn.IFNA(INDEX(Table3[],MATCH(MainTracker[[#This Row],[IDR / UFDR]],Table3[Pack],0),1),"")</f>
        <v/>
      </c>
      <c r="B70" s="7">
        <v>217.03</v>
      </c>
      <c r="C70" s="7" t="s">
        <v>478</v>
      </c>
      <c r="D70" s="44" t="s">
        <v>479</v>
      </c>
      <c r="E70" s="3" t="s">
        <v>480</v>
      </c>
      <c r="F70" s="2" t="s">
        <v>111</v>
      </c>
      <c r="G70" s="1">
        <v>45260</v>
      </c>
      <c r="H70" s="1">
        <v>45261</v>
      </c>
      <c r="I70" s="1">
        <v>45264</v>
      </c>
      <c r="J70" s="1"/>
      <c r="K70" s="3" t="s">
        <v>481</v>
      </c>
      <c r="L70" s="3"/>
      <c r="M70" s="4"/>
      <c r="N70" s="4"/>
      <c r="O70" s="4"/>
      <c r="P70" s="4"/>
      <c r="Q70" s="4"/>
      <c r="R70" s="4"/>
      <c r="S70" s="4"/>
      <c r="T70" s="4"/>
      <c r="U70" s="3" t="s">
        <v>106</v>
      </c>
      <c r="V70" s="3" t="s">
        <v>69</v>
      </c>
      <c r="W70" s="5" t="s">
        <v>157</v>
      </c>
      <c r="X70" s="4">
        <f>IF(AND(MainTracker[[#This Row],[Completion date.]]&gt;=45139,MainTracker[[#This Row],[Status]]="10 - Complete"),NETWORKDAYS(MAX(MainTracker[[#This Row],[Request sent on (Date)]:[Compliant source file received on (Date)]]),MainTracker[[#This Row],[Completion date.]],Holiday[Holidays])-1,"")</f>
        <v>1</v>
      </c>
      <c r="Y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 s="4">
        <f>IF(AND(MainTracker[[#This Row],[Completion date.]]&gt;=45139,MainTracker[[#This Row],[Status]]="10 - Complete",MainTracker[[#This Row],[Compliant source file received on (Date)]]&lt;&gt;""),MainTracker[[#This Row],[Compliant source file received on (Date)]]-MainTracker[[#This Row],[Request sent on (Date)]],"")</f>
        <v>1</v>
      </c>
    </row>
    <row r="71" spans="1:26" s="5" customFormat="1" ht="30" hidden="1">
      <c r="A71" s="51" t="str">
        <f>_xlfn.IFNA(INDEX(Table3[],MATCH(MainTracker[[#This Row],[IDR / UFDR]],Table3[Pack],0),1),"")</f>
        <v/>
      </c>
      <c r="B71" s="7">
        <v>222.2</v>
      </c>
      <c r="C71" s="7" t="s">
        <v>482</v>
      </c>
      <c r="D71" s="44" t="s">
        <v>483</v>
      </c>
      <c r="E71" s="3" t="s">
        <v>484</v>
      </c>
      <c r="F71" s="2" t="s">
        <v>101</v>
      </c>
      <c r="G71" s="1">
        <v>45264</v>
      </c>
      <c r="H71" s="1">
        <v>45264</v>
      </c>
      <c r="I71" s="1">
        <v>45265</v>
      </c>
      <c r="J71" s="11"/>
      <c r="K71" s="3" t="s">
        <v>485</v>
      </c>
      <c r="L71" s="9"/>
      <c r="M71" s="4"/>
      <c r="N71" s="4"/>
      <c r="O71" s="4"/>
      <c r="P71" s="4"/>
      <c r="Q71" s="4"/>
      <c r="R71" s="4"/>
      <c r="S71" s="4"/>
      <c r="T71" s="4"/>
      <c r="U71" s="3" t="s">
        <v>106</v>
      </c>
      <c r="V71" s="3" t="s">
        <v>70</v>
      </c>
      <c r="W71" s="5" t="s">
        <v>244</v>
      </c>
      <c r="X71" s="4">
        <f>IF(AND(MainTracker[[#This Row],[Completion date.]]&gt;=45139,MainTracker[[#This Row],[Status]]="10 - Complete"),NETWORKDAYS(MAX(MainTracker[[#This Row],[Request sent on (Date)]:[Compliant source file received on (Date)]]),MainTracker[[#This Row],[Completion date.]],Holiday[Holidays])-1,"")</f>
        <v>1</v>
      </c>
      <c r="Y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 s="4">
        <f>IF(AND(MainTracker[[#This Row],[Completion date.]]&gt;=45139,MainTracker[[#This Row],[Status]]="10 - Complete",MainTracker[[#This Row],[Compliant source file received on (Date)]]&lt;&gt;""),MainTracker[[#This Row],[Compliant source file received on (Date)]]-MainTracker[[#This Row],[Request sent on (Date)]],"")</f>
        <v>0</v>
      </c>
    </row>
    <row r="72" spans="1:26" s="5" customFormat="1" ht="30" hidden="1">
      <c r="A72" s="51" t="str">
        <f>_xlfn.IFNA(INDEX(Table3[],MATCH(MainTracker[[#This Row],[IDR / UFDR]],Table3[Pack],0),1),"")</f>
        <v/>
      </c>
      <c r="B72" s="7">
        <v>222.2</v>
      </c>
      <c r="C72" s="7" t="s">
        <v>486</v>
      </c>
      <c r="D72" s="44" t="s">
        <v>487</v>
      </c>
      <c r="E72" s="3" t="s">
        <v>488</v>
      </c>
      <c r="F72" s="2" t="s">
        <v>101</v>
      </c>
      <c r="G72" s="1">
        <v>45264</v>
      </c>
      <c r="H72" s="1">
        <v>45264</v>
      </c>
      <c r="I72" s="1">
        <v>45265</v>
      </c>
      <c r="J72" s="11"/>
      <c r="K72" s="3" t="s">
        <v>489</v>
      </c>
      <c r="L72" s="9"/>
      <c r="M72" s="4"/>
      <c r="N72" s="4"/>
      <c r="O72" s="4"/>
      <c r="P72" s="4"/>
      <c r="Q72" s="4"/>
      <c r="R72" s="4"/>
      <c r="S72" s="4"/>
      <c r="T72" s="4"/>
      <c r="U72" s="3" t="s">
        <v>106</v>
      </c>
      <c r="V72" s="3" t="s">
        <v>70</v>
      </c>
      <c r="W72" s="5" t="s">
        <v>244</v>
      </c>
      <c r="X72" s="4">
        <f>IF(AND(MainTracker[[#This Row],[Completion date.]]&gt;=45139,MainTracker[[#This Row],[Status]]="10 - Complete"),NETWORKDAYS(MAX(MainTracker[[#This Row],[Request sent on (Date)]:[Compliant source file received on (Date)]]),MainTracker[[#This Row],[Completion date.]],Holiday[Holidays])-1,"")</f>
        <v>1</v>
      </c>
      <c r="Y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 s="4">
        <f>IF(AND(MainTracker[[#This Row],[Completion date.]]&gt;=45139,MainTracker[[#This Row],[Status]]="10 - Complete",MainTracker[[#This Row],[Compliant source file received on (Date)]]&lt;&gt;""),MainTracker[[#This Row],[Compliant source file received on (Date)]]-MainTracker[[#This Row],[Request sent on (Date)]],"")</f>
        <v>0</v>
      </c>
    </row>
    <row r="73" spans="1:26" s="5" customFormat="1" ht="30" hidden="1">
      <c r="A73" s="51" t="str">
        <f>_xlfn.IFNA(INDEX(Table3[],MATCH(MainTracker[[#This Row],[IDR / UFDR]],Table3[Pack],0),1),"")</f>
        <v/>
      </c>
      <c r="B73" s="7">
        <v>222.2</v>
      </c>
      <c r="C73" s="7" t="s">
        <v>490</v>
      </c>
      <c r="D73" s="44" t="s">
        <v>491</v>
      </c>
      <c r="E73" s="3" t="s">
        <v>492</v>
      </c>
      <c r="F73" s="2" t="s">
        <v>101</v>
      </c>
      <c r="G73" s="1">
        <v>45264</v>
      </c>
      <c r="H73" s="1">
        <v>45264</v>
      </c>
      <c r="I73" s="1">
        <v>45266</v>
      </c>
      <c r="J73" s="11"/>
      <c r="K73" s="3" t="s">
        <v>493</v>
      </c>
      <c r="L73" s="9"/>
      <c r="M73" s="4"/>
      <c r="N73" s="4"/>
      <c r="O73" s="4"/>
      <c r="P73" s="4"/>
      <c r="Q73" s="4"/>
      <c r="R73" s="4"/>
      <c r="S73" s="4"/>
      <c r="T73" s="4"/>
      <c r="U73" s="3" t="s">
        <v>106</v>
      </c>
      <c r="V73" s="3" t="s">
        <v>70</v>
      </c>
      <c r="W73" s="5" t="s">
        <v>244</v>
      </c>
      <c r="X73" s="4">
        <f>IF(AND(MainTracker[[#This Row],[Completion date.]]&gt;=45139,MainTracker[[#This Row],[Status]]="10 - Complete"),NETWORKDAYS(MAX(MainTracker[[#This Row],[Request sent on (Date)]:[Compliant source file received on (Date)]]),MainTracker[[#This Row],[Completion date.]],Holiday[Holidays])-1,"")</f>
        <v>2</v>
      </c>
      <c r="Y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 s="4">
        <f>IF(AND(MainTracker[[#This Row],[Completion date.]]&gt;=45139,MainTracker[[#This Row],[Status]]="10 - Complete",MainTracker[[#This Row],[Compliant source file received on (Date)]]&lt;&gt;""),MainTracker[[#This Row],[Compliant source file received on (Date)]]-MainTracker[[#This Row],[Request sent on (Date)]],"")</f>
        <v>0</v>
      </c>
    </row>
    <row r="74" spans="1:26" s="5" customFormat="1" ht="30" hidden="1">
      <c r="A74" s="51" t="str">
        <f>_xlfn.IFNA(INDEX(Table3[],MATCH(MainTracker[[#This Row],[IDR / UFDR]],Table3[Pack],0),1),"")</f>
        <v/>
      </c>
      <c r="B74" s="7">
        <v>220.5</v>
      </c>
      <c r="C74" s="7" t="s">
        <v>494</v>
      </c>
      <c r="D74" s="44" t="s">
        <v>495</v>
      </c>
      <c r="E74" s="3" t="s">
        <v>496</v>
      </c>
      <c r="F74" s="2" t="s">
        <v>111</v>
      </c>
      <c r="G74" s="1">
        <v>45264</v>
      </c>
      <c r="H74" s="1">
        <v>45264</v>
      </c>
      <c r="I74" s="1">
        <v>45267</v>
      </c>
      <c r="J74" s="11"/>
      <c r="K74" s="3" t="s">
        <v>497</v>
      </c>
      <c r="L74" s="9"/>
      <c r="M74" s="4"/>
      <c r="N74" s="4"/>
      <c r="O74" s="4"/>
      <c r="P74" s="4"/>
      <c r="Q74" s="4"/>
      <c r="R74" s="4"/>
      <c r="S74" s="4"/>
      <c r="T74" s="4"/>
      <c r="U74" s="3" t="s">
        <v>106</v>
      </c>
      <c r="V74" s="3" t="s">
        <v>69</v>
      </c>
      <c r="W74" s="5" t="s">
        <v>498</v>
      </c>
      <c r="X74" s="4">
        <f>IF(AND(MainTracker[[#This Row],[Completion date.]]&gt;=45139,MainTracker[[#This Row],[Status]]="10 - Complete"),NETWORKDAYS(MAX(MainTracker[[#This Row],[Request sent on (Date)]:[Compliant source file received on (Date)]]),MainTracker[[#This Row],[Completion date.]],Holiday[Holidays])-1,"")</f>
        <v>3</v>
      </c>
      <c r="Y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 s="4">
        <f>IF(AND(MainTracker[[#This Row],[Completion date.]]&gt;=45139,MainTracker[[#This Row],[Status]]="10 - Complete",MainTracker[[#This Row],[Compliant source file received on (Date)]]&lt;&gt;""),MainTracker[[#This Row],[Compliant source file received on (Date)]]-MainTracker[[#This Row],[Request sent on (Date)]],"")</f>
        <v>0</v>
      </c>
    </row>
    <row r="75" spans="1:26" s="5" customFormat="1" ht="60" hidden="1">
      <c r="A75" s="51" t="str">
        <f>_xlfn.IFNA(INDEX(Table3[],MATCH(MainTracker[[#This Row],[IDR / UFDR]],Table3[Pack],0),1),"")</f>
        <v/>
      </c>
      <c r="B75" s="7">
        <v>236.03</v>
      </c>
      <c r="C75" s="7" t="s">
        <v>499</v>
      </c>
      <c r="D75" s="44" t="s">
        <v>500</v>
      </c>
      <c r="E75" s="3" t="s">
        <v>501</v>
      </c>
      <c r="F75" s="2" t="s">
        <v>111</v>
      </c>
      <c r="G75" s="1">
        <v>45265</v>
      </c>
      <c r="H75" s="1">
        <v>45265</v>
      </c>
      <c r="I75" s="1">
        <v>45266</v>
      </c>
      <c r="J75" s="11"/>
      <c r="K75" s="3" t="s">
        <v>502</v>
      </c>
      <c r="L75" s="9"/>
      <c r="M75" s="4"/>
      <c r="N75" s="4"/>
      <c r="O75" s="4"/>
      <c r="P75" s="4"/>
      <c r="Q75" s="4"/>
      <c r="R75" s="4"/>
      <c r="S75" s="4"/>
      <c r="T75" s="4"/>
      <c r="U75" s="3" t="s">
        <v>106</v>
      </c>
      <c r="V75" s="3" t="s">
        <v>70</v>
      </c>
      <c r="W75" s="5" t="s">
        <v>503</v>
      </c>
      <c r="X75" s="4">
        <f>IF(AND(MainTracker[[#This Row],[Completion date.]]&gt;=45139,MainTracker[[#This Row],[Status]]="10 - Complete"),NETWORKDAYS(MAX(MainTracker[[#This Row],[Request sent on (Date)]:[Compliant source file received on (Date)]]),MainTracker[[#This Row],[Completion date.]],Holiday[Holidays])-1,"")</f>
        <v>1</v>
      </c>
      <c r="Y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 s="4">
        <f>IF(AND(MainTracker[[#This Row],[Completion date.]]&gt;=45139,MainTracker[[#This Row],[Status]]="10 - Complete",MainTracker[[#This Row],[Compliant source file received on (Date)]]&lt;&gt;""),MainTracker[[#This Row],[Compliant source file received on (Date)]]-MainTracker[[#This Row],[Request sent on (Date)]],"")</f>
        <v>0</v>
      </c>
    </row>
    <row r="76" spans="1:26" s="5" customFormat="1" ht="45" hidden="1">
      <c r="A76" s="51" t="str">
        <f>_xlfn.IFNA(INDEX(Table3[],MATCH(MainTracker[[#This Row],[IDR / UFDR]],Table3[Pack],0),1),"")</f>
        <v/>
      </c>
      <c r="B76" s="7">
        <v>236.03</v>
      </c>
      <c r="C76" s="7" t="s">
        <v>504</v>
      </c>
      <c r="D76" s="44" t="s">
        <v>505</v>
      </c>
      <c r="E76" s="3" t="s">
        <v>506</v>
      </c>
      <c r="F76" s="2" t="s">
        <v>101</v>
      </c>
      <c r="G76" s="1">
        <v>45265</v>
      </c>
      <c r="H76" s="1">
        <v>45265</v>
      </c>
      <c r="I76" s="1">
        <v>45266</v>
      </c>
      <c r="J76" s="11"/>
      <c r="K76" s="3" t="s">
        <v>507</v>
      </c>
      <c r="L76" s="9"/>
      <c r="M76" s="4"/>
      <c r="N76" s="4"/>
      <c r="O76" s="4"/>
      <c r="P76" s="4"/>
      <c r="Q76" s="4"/>
      <c r="R76" s="4"/>
      <c r="S76" s="4"/>
      <c r="T76" s="4"/>
      <c r="U76" s="3" t="s">
        <v>106</v>
      </c>
      <c r="V76" s="3" t="s">
        <v>70</v>
      </c>
      <c r="W76" s="5" t="s">
        <v>503</v>
      </c>
      <c r="X76" s="4">
        <f>IF(AND(MainTracker[[#This Row],[Completion date.]]&gt;=45139,MainTracker[[#This Row],[Status]]="10 - Complete"),NETWORKDAYS(MAX(MainTracker[[#This Row],[Request sent on (Date)]:[Compliant source file received on (Date)]]),MainTracker[[#This Row],[Completion date.]],Holiday[Holidays])-1,"")</f>
        <v>1</v>
      </c>
      <c r="Y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 s="4">
        <f>IF(AND(MainTracker[[#This Row],[Completion date.]]&gt;=45139,MainTracker[[#This Row],[Status]]="10 - Complete",MainTracker[[#This Row],[Compliant source file received on (Date)]]&lt;&gt;""),MainTracker[[#This Row],[Compliant source file received on (Date)]]-MainTracker[[#This Row],[Request sent on (Date)]],"")</f>
        <v>0</v>
      </c>
    </row>
    <row r="77" spans="1:26" s="5" customFormat="1" ht="45" hidden="1">
      <c r="A77" s="51" t="str">
        <f>_xlfn.IFNA(INDEX(Table3[],MATCH(MainTracker[[#This Row],[IDR / UFDR]],Table3[Pack],0),1),"")</f>
        <v/>
      </c>
      <c r="B77" s="7">
        <v>235.01</v>
      </c>
      <c r="C77" s="7" t="s">
        <v>508</v>
      </c>
      <c r="D77" s="44" t="s">
        <v>509</v>
      </c>
      <c r="E77" s="3" t="s">
        <v>510</v>
      </c>
      <c r="F77" s="2" t="s">
        <v>111</v>
      </c>
      <c r="G77" s="1">
        <v>45265</v>
      </c>
      <c r="H77" s="1">
        <v>45272</v>
      </c>
      <c r="I77" s="1">
        <v>45273</v>
      </c>
      <c r="J77" s="8"/>
      <c r="K77" s="3" t="s">
        <v>511</v>
      </c>
      <c r="L77" s="9"/>
      <c r="M77" s="4" t="s">
        <v>512</v>
      </c>
      <c r="N77" s="4"/>
      <c r="O77" s="4" t="s">
        <v>513</v>
      </c>
      <c r="P77" s="4"/>
      <c r="Q77" s="4"/>
      <c r="R77" s="4"/>
      <c r="S77" s="4"/>
      <c r="T77" s="4"/>
      <c r="U77" s="3" t="s">
        <v>106</v>
      </c>
      <c r="V77" s="3" t="s">
        <v>70</v>
      </c>
      <c r="W77" s="5" t="s">
        <v>162</v>
      </c>
      <c r="X77" s="4">
        <f>IF(AND(MainTracker[[#This Row],[Completion date.]]&gt;=45139,MainTracker[[#This Row],[Status]]="10 - Complete"),NETWORKDAYS(MAX(MainTracker[[#This Row],[Request sent on (Date)]:[Compliant source file received on (Date)]]),MainTracker[[#This Row],[Completion date.]],Holiday[Holidays])-1,"")</f>
        <v>1</v>
      </c>
      <c r="Y7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7" s="4">
        <f>IF(AND(MainTracker[[#This Row],[Completion date.]]&gt;=45139,MainTracker[[#This Row],[Status]]="10 - Complete",MainTracker[[#This Row],[Compliant source file received on (Date)]]&lt;&gt;""),MainTracker[[#This Row],[Compliant source file received on (Date)]]-MainTracker[[#This Row],[Request sent on (Date)]],"")</f>
        <v>7</v>
      </c>
    </row>
    <row r="78" spans="1:26" s="5" customFormat="1" ht="30" hidden="1">
      <c r="A78" s="51" t="str">
        <f>_xlfn.IFNA(INDEX(Table3[],MATCH(MainTracker[[#This Row],[IDR / UFDR]],Table3[Pack],0),1),"")</f>
        <v/>
      </c>
      <c r="B78" s="7">
        <v>226.3</v>
      </c>
      <c r="C78" s="7" t="s">
        <v>514</v>
      </c>
      <c r="D78" s="44" t="s">
        <v>515</v>
      </c>
      <c r="E78" s="3" t="s">
        <v>516</v>
      </c>
      <c r="F78" s="2" t="s">
        <v>101</v>
      </c>
      <c r="G78" s="1">
        <v>45265</v>
      </c>
      <c r="H78" s="1">
        <v>45265</v>
      </c>
      <c r="I78" s="1">
        <v>45267</v>
      </c>
      <c r="J78" s="11"/>
      <c r="K78" s="3" t="s">
        <v>517</v>
      </c>
      <c r="L78" s="9"/>
      <c r="M78" s="4"/>
      <c r="N78" s="4"/>
      <c r="O78" s="4"/>
      <c r="P78" s="4"/>
      <c r="Q78" s="4"/>
      <c r="R78" s="4"/>
      <c r="S78" s="4"/>
      <c r="T78" s="4"/>
      <c r="U78" s="3" t="s">
        <v>106</v>
      </c>
      <c r="V78" s="3" t="s">
        <v>70</v>
      </c>
      <c r="W78" s="5" t="s">
        <v>168</v>
      </c>
      <c r="X78" s="4">
        <f>IF(AND(MainTracker[[#This Row],[Completion date.]]&gt;=45139,MainTracker[[#This Row],[Status]]="10 - Complete"),NETWORKDAYS(MAX(MainTracker[[#This Row],[Request sent on (Date)]:[Compliant source file received on (Date)]]),MainTracker[[#This Row],[Completion date.]],Holiday[Holidays])-1,"")</f>
        <v>2</v>
      </c>
      <c r="Y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 s="4">
        <f>IF(AND(MainTracker[[#This Row],[Completion date.]]&gt;=45139,MainTracker[[#This Row],[Status]]="10 - Complete",MainTracker[[#This Row],[Compliant source file received on (Date)]]&lt;&gt;""),MainTracker[[#This Row],[Compliant source file received on (Date)]]-MainTracker[[#This Row],[Request sent on (Date)]],"")</f>
        <v>0</v>
      </c>
    </row>
    <row r="79" spans="1:26" s="5" customFormat="1" ht="30" hidden="1">
      <c r="A79" s="51" t="str">
        <f>_xlfn.IFNA(INDEX(Table3[],MATCH(MainTracker[[#This Row],[IDR / UFDR]],Table3[Pack],0),1),"")</f>
        <v/>
      </c>
      <c r="B79" s="7">
        <v>222.4</v>
      </c>
      <c r="C79" s="7" t="s">
        <v>518</v>
      </c>
      <c r="D79" s="44" t="s">
        <v>519</v>
      </c>
      <c r="E79" s="3" t="s">
        <v>520</v>
      </c>
      <c r="F79" s="2" t="s">
        <v>101</v>
      </c>
      <c r="G79" s="1">
        <v>45265</v>
      </c>
      <c r="H79" s="1"/>
      <c r="I79" s="1"/>
      <c r="J79" s="2"/>
      <c r="K79" s="3" t="s">
        <v>521</v>
      </c>
      <c r="L79" s="3"/>
      <c r="M79" s="4" t="s">
        <v>522</v>
      </c>
      <c r="N79" s="4"/>
      <c r="O79" s="4"/>
      <c r="P79" s="4"/>
      <c r="Q79" s="4"/>
      <c r="R79" s="4"/>
      <c r="S79" s="4"/>
      <c r="T79" s="4"/>
      <c r="U79" s="4" t="s">
        <v>257</v>
      </c>
      <c r="V79" s="3" t="s">
        <v>69</v>
      </c>
      <c r="W79" s="5" t="s">
        <v>523</v>
      </c>
      <c r="X79" s="4" t="str">
        <f>IF(AND(MainTracker[[#This Row],[Completion date.]]&gt;=45139,MainTracker[[#This Row],[Status]]="10 - Complete"),NETWORKDAYS(MAX(MainTracker[[#This Row],[Request sent on (Date)]:[Compliant source file received on (Date)]]),MainTracker[[#This Row],[Completion date.]],Holiday[Holidays])-1,"")</f>
        <v/>
      </c>
      <c r="Y7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79" s="4" t="str">
        <f>IF(AND(MainTracker[[#This Row],[Completion date.]]&gt;=45139,MainTracker[[#This Row],[Status]]="10 - Complete",MainTracker[[#This Row],[Compliant source file received on (Date)]]&lt;&gt;""),MainTracker[[#This Row],[Compliant source file received on (Date)]]-MainTracker[[#This Row],[Request sent on (Date)]],"")</f>
        <v/>
      </c>
    </row>
    <row r="80" spans="1:26" s="5" customFormat="1" ht="45" hidden="1">
      <c r="A80" s="51" t="str">
        <f>_xlfn.IFNA(INDEX(Table3[],MATCH(MainTracker[[#This Row],[IDR / UFDR]],Table3[Pack],0),1),"")</f>
        <v/>
      </c>
      <c r="B80" s="7">
        <v>236.03</v>
      </c>
      <c r="C80" s="7" t="s">
        <v>524</v>
      </c>
      <c r="D80" s="44" t="s">
        <v>525</v>
      </c>
      <c r="E80" s="3" t="s">
        <v>526</v>
      </c>
      <c r="F80" s="2" t="s">
        <v>111</v>
      </c>
      <c r="G80" s="1">
        <v>45266</v>
      </c>
      <c r="H80" s="1">
        <v>45267</v>
      </c>
      <c r="I80" s="1">
        <v>45267</v>
      </c>
      <c r="J80" s="11"/>
      <c r="K80" s="3" t="s">
        <v>527</v>
      </c>
      <c r="L80" s="9"/>
      <c r="M80" s="4" t="s">
        <v>528</v>
      </c>
      <c r="N80" s="4"/>
      <c r="O80" s="4"/>
      <c r="P80" s="4"/>
      <c r="Q80" s="4" t="s">
        <v>529</v>
      </c>
      <c r="R80" s="4"/>
      <c r="S80" s="4"/>
      <c r="T80" s="4"/>
      <c r="U80" s="3" t="s">
        <v>106</v>
      </c>
      <c r="V80" s="3" t="s">
        <v>70</v>
      </c>
      <c r="W80" s="5" t="s">
        <v>530</v>
      </c>
      <c r="X80" s="4">
        <f>IF(AND(MainTracker[[#This Row],[Completion date.]]&gt;=45139,MainTracker[[#This Row],[Status]]="10 - Complete"),NETWORKDAYS(MAX(MainTracker[[#This Row],[Request sent on (Date)]:[Compliant source file received on (Date)]]),MainTracker[[#This Row],[Completion date.]],Holiday[Holidays])-1,"")</f>
        <v>0</v>
      </c>
      <c r="Y8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0" s="4">
        <f>IF(AND(MainTracker[[#This Row],[Completion date.]]&gt;=45139,MainTracker[[#This Row],[Status]]="10 - Complete",MainTracker[[#This Row],[Compliant source file received on (Date)]]&lt;&gt;""),MainTracker[[#This Row],[Compliant source file received on (Date)]]-MainTracker[[#This Row],[Request sent on (Date)]],"")</f>
        <v>1</v>
      </c>
    </row>
    <row r="81" spans="1:26" s="5" customFormat="1" ht="45" hidden="1">
      <c r="A81" s="51" t="str">
        <f>_xlfn.IFNA(INDEX(Table3[],MATCH(MainTracker[[#This Row],[IDR / UFDR]],Table3[Pack],0),1),"")</f>
        <v/>
      </c>
      <c r="B81" s="7">
        <v>236.03</v>
      </c>
      <c r="C81" s="7" t="s">
        <v>531</v>
      </c>
      <c r="D81" s="44" t="s">
        <v>532</v>
      </c>
      <c r="E81" s="3" t="s">
        <v>533</v>
      </c>
      <c r="F81" s="2" t="s">
        <v>111</v>
      </c>
      <c r="G81" s="1">
        <v>45266</v>
      </c>
      <c r="H81" s="1">
        <v>45267</v>
      </c>
      <c r="I81" s="1">
        <v>45267</v>
      </c>
      <c r="J81" s="11"/>
      <c r="K81" s="3" t="s">
        <v>534</v>
      </c>
      <c r="L81" s="9"/>
      <c r="M81" s="4" t="s">
        <v>535</v>
      </c>
      <c r="N81" s="4"/>
      <c r="O81" s="4" t="s">
        <v>536</v>
      </c>
      <c r="P81" s="4"/>
      <c r="Q81" s="4" t="s">
        <v>529</v>
      </c>
      <c r="R81" s="4"/>
      <c r="S81" s="4"/>
      <c r="T81" s="4"/>
      <c r="U81" s="3" t="s">
        <v>106</v>
      </c>
      <c r="V81" s="3" t="s">
        <v>70</v>
      </c>
      <c r="W81" s="5" t="s">
        <v>530</v>
      </c>
      <c r="X81" s="4">
        <f>IF(AND(MainTracker[[#This Row],[Completion date.]]&gt;=45139,MainTracker[[#This Row],[Status]]="10 - Complete"),NETWORKDAYS(MAX(MainTracker[[#This Row],[Request sent on (Date)]:[Compliant source file received on (Date)]]),MainTracker[[#This Row],[Completion date.]],Holiday[Holidays])-1,"")</f>
        <v>0</v>
      </c>
      <c r="Y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1" s="4">
        <f>IF(AND(MainTracker[[#This Row],[Completion date.]]&gt;=45139,MainTracker[[#This Row],[Status]]="10 - Complete",MainTracker[[#This Row],[Compliant source file received on (Date)]]&lt;&gt;""),MainTracker[[#This Row],[Compliant source file received on (Date)]]-MainTracker[[#This Row],[Request sent on (Date)]],"")</f>
        <v>1</v>
      </c>
    </row>
    <row r="82" spans="1:26" s="5" customFormat="1" ht="45" hidden="1">
      <c r="A82" s="51" t="str">
        <f>_xlfn.IFNA(INDEX(Table3[],MATCH(MainTracker[[#This Row],[IDR / UFDR]],Table3[Pack],0),1),"")</f>
        <v/>
      </c>
      <c r="B82" s="7">
        <v>236.03</v>
      </c>
      <c r="C82" s="7" t="s">
        <v>537</v>
      </c>
      <c r="D82" s="44" t="s">
        <v>538</v>
      </c>
      <c r="E82" s="3" t="s">
        <v>539</v>
      </c>
      <c r="F82" s="2" t="s">
        <v>111</v>
      </c>
      <c r="G82" s="1">
        <v>45266</v>
      </c>
      <c r="H82" s="1">
        <v>45267</v>
      </c>
      <c r="I82" s="1">
        <v>45267</v>
      </c>
      <c r="J82" s="11"/>
      <c r="K82" s="3" t="s">
        <v>540</v>
      </c>
      <c r="L82" s="9"/>
      <c r="M82" s="4" t="s">
        <v>535</v>
      </c>
      <c r="N82" s="4"/>
      <c r="O82" s="4" t="s">
        <v>536</v>
      </c>
      <c r="P82" s="4"/>
      <c r="Q82" s="4" t="s">
        <v>529</v>
      </c>
      <c r="R82" s="4"/>
      <c r="S82" s="4"/>
      <c r="T82" s="4"/>
      <c r="U82" s="3" t="s">
        <v>106</v>
      </c>
      <c r="V82" s="3" t="s">
        <v>70</v>
      </c>
      <c r="W82" s="5" t="s">
        <v>530</v>
      </c>
      <c r="X82" s="4">
        <f>IF(AND(MainTracker[[#This Row],[Completion date.]]&gt;=45139,MainTracker[[#This Row],[Status]]="10 - Complete"),NETWORKDAYS(MAX(MainTracker[[#This Row],[Request sent on (Date)]:[Compliant source file received on (Date)]]),MainTracker[[#This Row],[Completion date.]],Holiday[Holidays])-1,"")</f>
        <v>0</v>
      </c>
      <c r="Y8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2" s="4">
        <f>IF(AND(MainTracker[[#This Row],[Completion date.]]&gt;=45139,MainTracker[[#This Row],[Status]]="10 - Complete",MainTracker[[#This Row],[Compliant source file received on (Date)]]&lt;&gt;""),MainTracker[[#This Row],[Compliant source file received on (Date)]]-MainTracker[[#This Row],[Request sent on (Date)]],"")</f>
        <v>1</v>
      </c>
    </row>
    <row r="83" spans="1:26" s="5" customFormat="1" ht="45" hidden="1">
      <c r="A83" s="51" t="str">
        <f>_xlfn.IFNA(INDEX(Table3[],MATCH(MainTracker[[#This Row],[IDR / UFDR]],Table3[Pack],0),1),"")</f>
        <v/>
      </c>
      <c r="B83" s="7">
        <v>236.03</v>
      </c>
      <c r="C83" s="7" t="s">
        <v>541</v>
      </c>
      <c r="D83" s="44" t="s">
        <v>542</v>
      </c>
      <c r="E83" s="3" t="s">
        <v>543</v>
      </c>
      <c r="F83" s="2" t="s">
        <v>111</v>
      </c>
      <c r="G83" s="1">
        <v>45266</v>
      </c>
      <c r="H83" s="1">
        <v>45267</v>
      </c>
      <c r="I83" s="1">
        <v>45267</v>
      </c>
      <c r="J83" s="11"/>
      <c r="K83" s="3" t="s">
        <v>544</v>
      </c>
      <c r="L83" s="9"/>
      <c r="M83" s="4" t="s">
        <v>535</v>
      </c>
      <c r="N83" s="4"/>
      <c r="O83" s="4" t="s">
        <v>536</v>
      </c>
      <c r="P83" s="4"/>
      <c r="Q83" s="4" t="s">
        <v>529</v>
      </c>
      <c r="R83" s="4"/>
      <c r="S83" s="4"/>
      <c r="T83" s="4"/>
      <c r="U83" s="3" t="s">
        <v>106</v>
      </c>
      <c r="V83" s="3" t="s">
        <v>70</v>
      </c>
      <c r="W83" s="5" t="s">
        <v>530</v>
      </c>
      <c r="X83" s="4">
        <f>IF(AND(MainTracker[[#This Row],[Completion date.]]&gt;=45139,MainTracker[[#This Row],[Status]]="10 - Complete"),NETWORKDAYS(MAX(MainTracker[[#This Row],[Request sent on (Date)]:[Compliant source file received on (Date)]]),MainTracker[[#This Row],[Completion date.]],Holiday[Holidays])-1,"")</f>
        <v>0</v>
      </c>
      <c r="Y8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3" s="4">
        <f>IF(AND(MainTracker[[#This Row],[Completion date.]]&gt;=45139,MainTracker[[#This Row],[Status]]="10 - Complete",MainTracker[[#This Row],[Compliant source file received on (Date)]]&lt;&gt;""),MainTracker[[#This Row],[Compliant source file received on (Date)]]-MainTracker[[#This Row],[Request sent on (Date)]],"")</f>
        <v>1</v>
      </c>
    </row>
    <row r="84" spans="1:26" s="5" customFormat="1" ht="75" hidden="1">
      <c r="A84" s="51" t="str">
        <f>_xlfn.IFNA(INDEX(Table3[],MATCH(MainTracker[[#This Row],[IDR / UFDR]],Table3[Pack],0),1),"")</f>
        <v/>
      </c>
      <c r="B84" s="7">
        <v>236.03</v>
      </c>
      <c r="C84" s="7" t="s">
        <v>545</v>
      </c>
      <c r="D84" s="44" t="s">
        <v>546</v>
      </c>
      <c r="E84" s="3" t="s">
        <v>547</v>
      </c>
      <c r="F84" s="2" t="s">
        <v>111</v>
      </c>
      <c r="G84" s="1">
        <v>45266</v>
      </c>
      <c r="H84" s="1">
        <v>45267</v>
      </c>
      <c r="I84" s="1">
        <v>45268</v>
      </c>
      <c r="J84" s="11"/>
      <c r="K84" s="3" t="s">
        <v>548</v>
      </c>
      <c r="L84" s="9"/>
      <c r="M84" s="4" t="s">
        <v>549</v>
      </c>
      <c r="N84" s="4"/>
      <c r="O84" s="4" t="s">
        <v>550</v>
      </c>
      <c r="P84" s="4"/>
      <c r="Q84" s="4" t="s">
        <v>551</v>
      </c>
      <c r="R84" s="4"/>
      <c r="S84" s="4" t="s">
        <v>552</v>
      </c>
      <c r="T84" s="4"/>
      <c r="U84" s="3" t="s">
        <v>106</v>
      </c>
      <c r="V84" s="3" t="s">
        <v>69</v>
      </c>
      <c r="W84" s="5" t="s">
        <v>553</v>
      </c>
      <c r="X84" s="4">
        <f>IF(AND(MainTracker[[#This Row],[Completion date.]]&gt;=45139,MainTracker[[#This Row],[Status]]="10 - Complete"),NETWORKDAYS(MAX(MainTracker[[#This Row],[Request sent on (Date)]:[Compliant source file received on (Date)]]),MainTracker[[#This Row],[Completion date.]],Holiday[Holidays])-1,"")</f>
        <v>1</v>
      </c>
      <c r="Y8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4" s="4">
        <f>IF(AND(MainTracker[[#This Row],[Completion date.]]&gt;=45139,MainTracker[[#This Row],[Status]]="10 - Complete",MainTracker[[#This Row],[Compliant source file received on (Date)]]&lt;&gt;""),MainTracker[[#This Row],[Compliant source file received on (Date)]]-MainTracker[[#This Row],[Request sent on (Date)]],"")</f>
        <v>1</v>
      </c>
    </row>
    <row r="85" spans="1:26" s="5" customFormat="1" ht="75" hidden="1">
      <c r="A85" s="51" t="str">
        <f>_xlfn.IFNA(INDEX(Table3[],MATCH(MainTracker[[#This Row],[IDR / UFDR]],Table3[Pack],0),1),"")</f>
        <v/>
      </c>
      <c r="B85" s="7">
        <v>236.03</v>
      </c>
      <c r="C85" s="7" t="s">
        <v>554</v>
      </c>
      <c r="D85" s="44" t="s">
        <v>555</v>
      </c>
      <c r="E85" s="3" t="s">
        <v>556</v>
      </c>
      <c r="F85" s="2" t="s">
        <v>111</v>
      </c>
      <c r="G85" s="1">
        <v>45266</v>
      </c>
      <c r="H85" s="1">
        <v>45267</v>
      </c>
      <c r="I85" s="1">
        <v>45268</v>
      </c>
      <c r="J85" s="11"/>
      <c r="K85" s="3" t="s">
        <v>557</v>
      </c>
      <c r="L85" s="9"/>
      <c r="M85" s="4" t="s">
        <v>549</v>
      </c>
      <c r="N85" s="4"/>
      <c r="O85" s="4" t="s">
        <v>550</v>
      </c>
      <c r="P85" s="4"/>
      <c r="Q85" s="4" t="s">
        <v>551</v>
      </c>
      <c r="R85" s="4"/>
      <c r="S85" s="4" t="s">
        <v>552</v>
      </c>
      <c r="T85" s="4"/>
      <c r="U85" s="3" t="s">
        <v>106</v>
      </c>
      <c r="V85" s="3" t="s">
        <v>69</v>
      </c>
      <c r="W85" s="5" t="s">
        <v>553</v>
      </c>
      <c r="X85" s="4">
        <f>IF(AND(MainTracker[[#This Row],[Completion date.]]&gt;=45139,MainTracker[[#This Row],[Status]]="10 - Complete"),NETWORKDAYS(MAX(MainTracker[[#This Row],[Request sent on (Date)]:[Compliant source file received on (Date)]]),MainTracker[[#This Row],[Completion date.]],Holiday[Holidays])-1,"")</f>
        <v>1</v>
      </c>
      <c r="Y8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5" s="4">
        <f>IF(AND(MainTracker[[#This Row],[Completion date.]]&gt;=45139,MainTracker[[#This Row],[Status]]="10 - Complete",MainTracker[[#This Row],[Compliant source file received on (Date)]]&lt;&gt;""),MainTracker[[#This Row],[Compliant source file received on (Date)]]-MainTracker[[#This Row],[Request sent on (Date)]],"")</f>
        <v>1</v>
      </c>
    </row>
    <row r="86" spans="1:26" s="5" customFormat="1" ht="75" hidden="1">
      <c r="A86" s="51" t="str">
        <f>_xlfn.IFNA(INDEX(Table3[],MATCH(MainTracker[[#This Row],[IDR / UFDR]],Table3[Pack],0),1),"")</f>
        <v/>
      </c>
      <c r="B86" s="7">
        <v>236.03</v>
      </c>
      <c r="C86" s="7" t="s">
        <v>558</v>
      </c>
      <c r="D86" s="44" t="s">
        <v>559</v>
      </c>
      <c r="E86" s="3" t="s">
        <v>560</v>
      </c>
      <c r="F86" s="2" t="s">
        <v>111</v>
      </c>
      <c r="G86" s="1">
        <v>45266</v>
      </c>
      <c r="H86" s="1">
        <v>45267</v>
      </c>
      <c r="I86" s="1">
        <v>45268</v>
      </c>
      <c r="J86" s="11"/>
      <c r="K86" s="3" t="s">
        <v>561</v>
      </c>
      <c r="L86" s="9"/>
      <c r="M86" s="4" t="s">
        <v>549</v>
      </c>
      <c r="N86" s="4"/>
      <c r="O86" s="4" t="s">
        <v>550</v>
      </c>
      <c r="P86" s="4"/>
      <c r="Q86" s="4" t="s">
        <v>551</v>
      </c>
      <c r="R86" s="4"/>
      <c r="S86" s="4" t="s">
        <v>552</v>
      </c>
      <c r="T86" s="4"/>
      <c r="U86" s="3" t="s">
        <v>106</v>
      </c>
      <c r="V86" s="3" t="s">
        <v>69</v>
      </c>
      <c r="W86" s="5" t="s">
        <v>553</v>
      </c>
      <c r="X86" s="4">
        <f>IF(AND(MainTracker[[#This Row],[Completion date.]]&gt;=45139,MainTracker[[#This Row],[Status]]="10 - Complete"),NETWORKDAYS(MAX(MainTracker[[#This Row],[Request sent on (Date)]:[Compliant source file received on (Date)]]),MainTracker[[#This Row],[Completion date.]],Holiday[Holidays])-1,"")</f>
        <v>1</v>
      </c>
      <c r="Y8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6" s="4">
        <f>IF(AND(MainTracker[[#This Row],[Completion date.]]&gt;=45139,MainTracker[[#This Row],[Status]]="10 - Complete",MainTracker[[#This Row],[Compliant source file received on (Date)]]&lt;&gt;""),MainTracker[[#This Row],[Compliant source file received on (Date)]]-MainTracker[[#This Row],[Request sent on (Date)]],"")</f>
        <v>1</v>
      </c>
    </row>
    <row r="87" spans="1:26" s="5" customFormat="1" ht="75" hidden="1">
      <c r="A87" s="51" t="str">
        <f>_xlfn.IFNA(INDEX(Table3[],MATCH(MainTracker[[#This Row],[IDR / UFDR]],Table3[Pack],0),1),"")</f>
        <v/>
      </c>
      <c r="B87" s="7">
        <v>236.03</v>
      </c>
      <c r="C87" s="7" t="s">
        <v>562</v>
      </c>
      <c r="D87" s="44" t="s">
        <v>563</v>
      </c>
      <c r="E87" s="3" t="s">
        <v>564</v>
      </c>
      <c r="F87" s="2" t="s">
        <v>111</v>
      </c>
      <c r="G87" s="1">
        <v>45266</v>
      </c>
      <c r="H87" s="1">
        <v>45267</v>
      </c>
      <c r="I87" s="1">
        <v>45268</v>
      </c>
      <c r="J87" s="11"/>
      <c r="K87" s="3" t="s">
        <v>565</v>
      </c>
      <c r="L87" s="9"/>
      <c r="M87" s="4" t="s">
        <v>549</v>
      </c>
      <c r="N87" s="4"/>
      <c r="O87" s="4" t="s">
        <v>550</v>
      </c>
      <c r="P87" s="4"/>
      <c r="Q87" s="4" t="s">
        <v>551</v>
      </c>
      <c r="R87" s="4"/>
      <c r="S87" s="4" t="s">
        <v>552</v>
      </c>
      <c r="T87" s="4"/>
      <c r="U87" s="3" t="s">
        <v>106</v>
      </c>
      <c r="V87" s="3" t="s">
        <v>69</v>
      </c>
      <c r="W87" s="5" t="s">
        <v>553</v>
      </c>
      <c r="X87" s="4">
        <f>IF(AND(MainTracker[[#This Row],[Completion date.]]&gt;=45139,MainTracker[[#This Row],[Status]]="10 - Complete"),NETWORKDAYS(MAX(MainTracker[[#This Row],[Request sent on (Date)]:[Compliant source file received on (Date)]]),MainTracker[[#This Row],[Completion date.]],Holiday[Holidays])-1,"")</f>
        <v>1</v>
      </c>
      <c r="Y8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7" s="4">
        <f>IF(AND(MainTracker[[#This Row],[Completion date.]]&gt;=45139,MainTracker[[#This Row],[Status]]="10 - Complete",MainTracker[[#This Row],[Compliant source file received on (Date)]]&lt;&gt;""),MainTracker[[#This Row],[Compliant source file received on (Date)]]-MainTracker[[#This Row],[Request sent on (Date)]],"")</f>
        <v>1</v>
      </c>
    </row>
    <row r="88" spans="1:26" s="5" customFormat="1" ht="45" hidden="1">
      <c r="A88" s="51" t="str">
        <f>_xlfn.IFNA(INDEX(Table3[],MATCH(MainTracker[[#This Row],[IDR / UFDR]],Table3[Pack],0),1),"")</f>
        <v/>
      </c>
      <c r="B88" s="7">
        <v>235.01</v>
      </c>
      <c r="C88" s="7" t="s">
        <v>566</v>
      </c>
      <c r="D88" s="44" t="s">
        <v>567</v>
      </c>
      <c r="E88" s="3" t="s">
        <v>568</v>
      </c>
      <c r="F88" s="2" t="s">
        <v>387</v>
      </c>
      <c r="G88" s="1">
        <v>45266</v>
      </c>
      <c r="H88" s="1">
        <v>45300</v>
      </c>
      <c r="I88" s="1">
        <v>45302</v>
      </c>
      <c r="J88" s="11"/>
      <c r="K88" s="3" t="s">
        <v>569</v>
      </c>
      <c r="L88" s="3"/>
      <c r="M88" s="4" t="s">
        <v>570</v>
      </c>
      <c r="N88" s="4"/>
      <c r="O88" s="4"/>
      <c r="P88" s="4"/>
      <c r="Q88" s="4"/>
      <c r="R88" s="4"/>
      <c r="S88" s="4"/>
      <c r="T88" s="4"/>
      <c r="U88" s="3" t="s">
        <v>106</v>
      </c>
      <c r="V88" s="3" t="s">
        <v>70</v>
      </c>
      <c r="W88" s="5" t="s">
        <v>571</v>
      </c>
      <c r="X88" s="4">
        <f>IF(AND(MainTracker[[#This Row],[Completion date.]]&gt;=45139,MainTracker[[#This Row],[Status]]="10 - Complete"),NETWORKDAYS(MAX(MainTracker[[#This Row],[Request sent on (Date)]:[Compliant source file received on (Date)]]),MainTracker[[#This Row],[Completion date.]],Holiday[Holidays])-1,"")</f>
        <v>2</v>
      </c>
      <c r="Y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8" s="4">
        <f>IF(AND(MainTracker[[#This Row],[Completion date.]]&gt;=45139,MainTracker[[#This Row],[Status]]="10 - Complete",MainTracker[[#This Row],[Compliant source file received on (Date)]]&lt;&gt;""),MainTracker[[#This Row],[Compliant source file received on (Date)]]-MainTracker[[#This Row],[Request sent on (Date)]],"")</f>
        <v>34</v>
      </c>
    </row>
    <row r="89" spans="1:26" s="5" customFormat="1" ht="30" hidden="1">
      <c r="A89" s="51" t="str">
        <f>_xlfn.IFNA(INDEX(Table3[],MATCH(MainTracker[[#This Row],[IDR / UFDR]],Table3[Pack],0),1),"")</f>
        <v/>
      </c>
      <c r="B89" s="7" t="s">
        <v>151</v>
      </c>
      <c r="C89" s="7" t="s">
        <v>572</v>
      </c>
      <c r="D89" s="44" t="s">
        <v>573</v>
      </c>
      <c r="E89" s="3" t="s">
        <v>574</v>
      </c>
      <c r="F89" s="2" t="s">
        <v>387</v>
      </c>
      <c r="G89" s="1">
        <v>45267</v>
      </c>
      <c r="H89" s="1">
        <v>45267</v>
      </c>
      <c r="I89" s="1">
        <v>45269</v>
      </c>
      <c r="J89" s="11"/>
      <c r="K89" s="3" t="s">
        <v>575</v>
      </c>
      <c r="L89" s="9"/>
      <c r="M89" s="4" t="s">
        <v>576</v>
      </c>
      <c r="N89" s="4"/>
      <c r="O89" s="4" t="s">
        <v>577</v>
      </c>
      <c r="P89" s="4"/>
      <c r="Q89" s="4"/>
      <c r="R89" s="4"/>
      <c r="S89" s="4"/>
      <c r="T89" s="4"/>
      <c r="U89" s="3" t="s">
        <v>106</v>
      </c>
      <c r="V89" s="3" t="s">
        <v>69</v>
      </c>
      <c r="W89" s="5" t="s">
        <v>578</v>
      </c>
      <c r="X89" s="4">
        <f>IF(AND(MainTracker[[#This Row],[Completion date.]]&gt;=45139,MainTracker[[#This Row],[Status]]="10 - Complete"),NETWORKDAYS(MAX(MainTracker[[#This Row],[Request sent on (Date)]:[Compliant source file received on (Date)]]),MainTracker[[#This Row],[Completion date.]],Holiday[Holidays])-1,"")</f>
        <v>1</v>
      </c>
      <c r="Y8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9" s="4">
        <f>IF(AND(MainTracker[[#This Row],[Completion date.]]&gt;=45139,MainTracker[[#This Row],[Status]]="10 - Complete",MainTracker[[#This Row],[Compliant source file received on (Date)]]&lt;&gt;""),MainTracker[[#This Row],[Compliant source file received on (Date)]]-MainTracker[[#This Row],[Request sent on (Date)]],"")</f>
        <v>0</v>
      </c>
    </row>
    <row r="90" spans="1:26" s="5" customFormat="1" ht="75" hidden="1">
      <c r="A90" s="51" t="str">
        <f>_xlfn.IFNA(INDEX(Table3[],MATCH(MainTracker[[#This Row],[IDR / UFDR]],Table3[Pack],0),1),"")</f>
        <v/>
      </c>
      <c r="B90" s="7">
        <v>237.03</v>
      </c>
      <c r="C90" s="7" t="s">
        <v>579</v>
      </c>
      <c r="D90" s="44" t="s">
        <v>580</v>
      </c>
      <c r="E90" s="3" t="s">
        <v>581</v>
      </c>
      <c r="F90" s="2" t="s">
        <v>111</v>
      </c>
      <c r="G90" s="1">
        <v>45271</v>
      </c>
      <c r="H90" s="1">
        <v>45303</v>
      </c>
      <c r="I90" s="1">
        <v>45307</v>
      </c>
      <c r="J90" s="11"/>
      <c r="K90" s="3" t="s">
        <v>582</v>
      </c>
      <c r="L90" s="3"/>
      <c r="M90" s="4" t="s">
        <v>583</v>
      </c>
      <c r="N90" s="4"/>
      <c r="O90" s="4" t="s">
        <v>584</v>
      </c>
      <c r="P90" s="4"/>
      <c r="Q90" s="4" t="s">
        <v>585</v>
      </c>
      <c r="R90" s="4"/>
      <c r="S90" s="4"/>
      <c r="T90" s="4"/>
      <c r="U90" s="3" t="s">
        <v>106</v>
      </c>
      <c r="V90" s="3" t="s">
        <v>69</v>
      </c>
      <c r="W90" s="5" t="s">
        <v>586</v>
      </c>
      <c r="X90" s="4">
        <f>IF(AND(MainTracker[[#This Row],[Completion date.]]&gt;=45139,MainTracker[[#This Row],[Status]]="10 - Complete"),NETWORKDAYS(MAX(MainTracker[[#This Row],[Request sent on (Date)]:[Compliant source file received on (Date)]]),MainTracker[[#This Row],[Completion date.]],Holiday[Holidays])-1,"")</f>
        <v>2</v>
      </c>
      <c r="Y9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0" s="4">
        <f>IF(AND(MainTracker[[#This Row],[Completion date.]]&gt;=45139,MainTracker[[#This Row],[Status]]="10 - Complete",MainTracker[[#This Row],[Compliant source file received on (Date)]]&lt;&gt;""),MainTracker[[#This Row],[Compliant source file received on (Date)]]-MainTracker[[#This Row],[Request sent on (Date)]],"")</f>
        <v>32</v>
      </c>
    </row>
    <row r="91" spans="1:26" s="5" customFormat="1" ht="75" hidden="1">
      <c r="A91" s="51" t="str">
        <f>_xlfn.IFNA(INDEX(Table3[],MATCH(MainTracker[[#This Row],[IDR / UFDR]],Table3[Pack],0),1),"")</f>
        <v/>
      </c>
      <c r="B91" s="7">
        <v>237.03</v>
      </c>
      <c r="C91" s="7" t="s">
        <v>587</v>
      </c>
      <c r="D91" s="44" t="s">
        <v>588</v>
      </c>
      <c r="E91" s="3" t="s">
        <v>589</v>
      </c>
      <c r="F91" s="2" t="s">
        <v>111</v>
      </c>
      <c r="G91" s="1">
        <v>45271</v>
      </c>
      <c r="H91" s="1">
        <v>45303</v>
      </c>
      <c r="I91" s="1">
        <v>45307</v>
      </c>
      <c r="J91" s="11"/>
      <c r="K91" s="3" t="s">
        <v>590</v>
      </c>
      <c r="L91" s="3"/>
      <c r="M91" s="4" t="s">
        <v>583</v>
      </c>
      <c r="N91" s="4"/>
      <c r="O91" s="4" t="s">
        <v>584</v>
      </c>
      <c r="P91" s="4"/>
      <c r="Q91" s="4" t="s">
        <v>585</v>
      </c>
      <c r="R91" s="4"/>
      <c r="S91" s="4"/>
      <c r="T91" s="4"/>
      <c r="U91" s="3" t="s">
        <v>106</v>
      </c>
      <c r="V91" s="3" t="s">
        <v>69</v>
      </c>
      <c r="W91" s="5" t="s">
        <v>586</v>
      </c>
      <c r="X91" s="4">
        <f>IF(AND(MainTracker[[#This Row],[Completion date.]]&gt;=45139,MainTracker[[#This Row],[Status]]="10 - Complete"),NETWORKDAYS(MAX(MainTracker[[#This Row],[Request sent on (Date)]:[Compliant source file received on (Date)]]),MainTracker[[#This Row],[Completion date.]],Holiday[Holidays])-1,"")</f>
        <v>2</v>
      </c>
      <c r="Y9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1" s="4">
        <f>IF(AND(MainTracker[[#This Row],[Completion date.]]&gt;=45139,MainTracker[[#This Row],[Status]]="10 - Complete",MainTracker[[#This Row],[Compliant source file received on (Date)]]&lt;&gt;""),MainTracker[[#This Row],[Compliant source file received on (Date)]]-MainTracker[[#This Row],[Request sent on (Date)]],"")</f>
        <v>32</v>
      </c>
    </row>
    <row r="92" spans="1:26" s="5" customFormat="1" ht="75" hidden="1">
      <c r="A92" s="51" t="str">
        <f>_xlfn.IFNA(INDEX(Table3[],MATCH(MainTracker[[#This Row],[IDR / UFDR]],Table3[Pack],0),1),"")</f>
        <v/>
      </c>
      <c r="B92" s="7">
        <v>237.03</v>
      </c>
      <c r="C92" s="7" t="s">
        <v>591</v>
      </c>
      <c r="D92" s="44" t="s">
        <v>592</v>
      </c>
      <c r="E92" s="3" t="s">
        <v>593</v>
      </c>
      <c r="F92" s="2" t="s">
        <v>111</v>
      </c>
      <c r="G92" s="1">
        <v>45271</v>
      </c>
      <c r="H92" s="1">
        <v>45306</v>
      </c>
      <c r="I92" s="1">
        <v>45308</v>
      </c>
      <c r="J92" s="11"/>
      <c r="K92" s="3" t="s">
        <v>594</v>
      </c>
      <c r="L92" s="3"/>
      <c r="M92" s="4" t="s">
        <v>583</v>
      </c>
      <c r="N92" s="4"/>
      <c r="O92" s="4" t="s">
        <v>584</v>
      </c>
      <c r="P92" s="4"/>
      <c r="Q92" s="4" t="s">
        <v>585</v>
      </c>
      <c r="R92" s="4"/>
      <c r="S92" s="4"/>
      <c r="T92" s="4"/>
      <c r="U92" s="3" t="s">
        <v>106</v>
      </c>
      <c r="V92" s="3" t="s">
        <v>69</v>
      </c>
      <c r="W92" s="5" t="s">
        <v>586</v>
      </c>
      <c r="X92" s="4">
        <f>IF(AND(MainTracker[[#This Row],[Completion date.]]&gt;=45139,MainTracker[[#This Row],[Status]]="10 - Complete"),NETWORKDAYS(MAX(MainTracker[[#This Row],[Request sent on (Date)]:[Compliant source file received on (Date)]]),MainTracker[[#This Row],[Completion date.]],Holiday[Holidays])-1,"")</f>
        <v>2</v>
      </c>
      <c r="Y9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2" s="4">
        <f>IF(AND(MainTracker[[#This Row],[Completion date.]]&gt;=45139,MainTracker[[#This Row],[Status]]="10 - Complete",MainTracker[[#This Row],[Compliant source file received on (Date)]]&lt;&gt;""),MainTracker[[#This Row],[Compliant source file received on (Date)]]-MainTracker[[#This Row],[Request sent on (Date)]],"")</f>
        <v>35</v>
      </c>
    </row>
    <row r="93" spans="1:26" s="5" customFormat="1" ht="75" hidden="1">
      <c r="A93" s="51" t="str">
        <f>_xlfn.IFNA(INDEX(Table3[],MATCH(MainTracker[[#This Row],[IDR / UFDR]],Table3[Pack],0),1),"")</f>
        <v/>
      </c>
      <c r="B93" s="7">
        <v>237.03</v>
      </c>
      <c r="C93" s="7" t="s">
        <v>595</v>
      </c>
      <c r="D93" s="44" t="s">
        <v>596</v>
      </c>
      <c r="E93" s="3" t="s">
        <v>597</v>
      </c>
      <c r="F93" s="2" t="s">
        <v>111</v>
      </c>
      <c r="G93" s="1">
        <v>45271</v>
      </c>
      <c r="H93" s="1">
        <v>45307</v>
      </c>
      <c r="I93" s="1">
        <v>45307</v>
      </c>
      <c r="J93" s="86"/>
      <c r="K93" s="3" t="s">
        <v>598</v>
      </c>
      <c r="L93" s="3"/>
      <c r="M93" s="4" t="s">
        <v>583</v>
      </c>
      <c r="N93" s="4"/>
      <c r="O93" s="4" t="s">
        <v>584</v>
      </c>
      <c r="P93" s="4"/>
      <c r="Q93" s="4" t="s">
        <v>585</v>
      </c>
      <c r="R93" s="4"/>
      <c r="S93" s="4"/>
      <c r="T93" s="4"/>
      <c r="U93" s="3" t="s">
        <v>106</v>
      </c>
      <c r="V93" s="3" t="s">
        <v>69</v>
      </c>
      <c r="W93" s="5" t="s">
        <v>586</v>
      </c>
      <c r="X93" s="4">
        <f>IF(AND(MainTracker[[#This Row],[Completion date.]]&gt;=45139,MainTracker[[#This Row],[Status]]="10 - Complete"),NETWORKDAYS(MAX(MainTracker[[#This Row],[Request sent on (Date)]:[Compliant source file received on (Date)]]),MainTracker[[#This Row],[Completion date.]],Holiday[Holidays])-1,"")</f>
        <v>0</v>
      </c>
      <c r="Y9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3" s="4">
        <f>IF(AND(MainTracker[[#This Row],[Completion date.]]&gt;=45139,MainTracker[[#This Row],[Status]]="10 - Complete",MainTracker[[#This Row],[Compliant source file received on (Date)]]&lt;&gt;""),MainTracker[[#This Row],[Compliant source file received on (Date)]]-MainTracker[[#This Row],[Request sent on (Date)]],"")</f>
        <v>36</v>
      </c>
    </row>
    <row r="94" spans="1:26" s="5" customFormat="1" ht="75" hidden="1">
      <c r="A94" s="51" t="str">
        <f>_xlfn.IFNA(INDEX(Table3[],MATCH(MainTracker[[#This Row],[IDR / UFDR]],Table3[Pack],0),1),"")</f>
        <v/>
      </c>
      <c r="B94" s="7">
        <v>237.03</v>
      </c>
      <c r="C94" s="7" t="s">
        <v>599</v>
      </c>
      <c r="D94" s="44" t="s">
        <v>600</v>
      </c>
      <c r="E94" s="3" t="s">
        <v>601</v>
      </c>
      <c r="F94" s="2" t="s">
        <v>111</v>
      </c>
      <c r="G94" s="1">
        <v>45271</v>
      </c>
      <c r="H94" s="1">
        <v>45306</v>
      </c>
      <c r="I94" s="1">
        <v>45307</v>
      </c>
      <c r="J94" s="86"/>
      <c r="K94" s="3" t="s">
        <v>602</v>
      </c>
      <c r="L94" s="3"/>
      <c r="M94" s="4" t="s">
        <v>583</v>
      </c>
      <c r="N94" s="4"/>
      <c r="O94" s="4" t="s">
        <v>584</v>
      </c>
      <c r="P94" s="4"/>
      <c r="Q94" s="4" t="s">
        <v>585</v>
      </c>
      <c r="R94" s="4"/>
      <c r="S94" s="4"/>
      <c r="T94" s="4"/>
      <c r="U94" s="3" t="s">
        <v>106</v>
      </c>
      <c r="V94" s="3" t="s">
        <v>69</v>
      </c>
      <c r="W94" s="5" t="s">
        <v>586</v>
      </c>
      <c r="X94" s="4">
        <f>IF(AND(MainTracker[[#This Row],[Completion date.]]&gt;=45139,MainTracker[[#This Row],[Status]]="10 - Complete"),NETWORKDAYS(MAX(MainTracker[[#This Row],[Request sent on (Date)]:[Compliant source file received on (Date)]]),MainTracker[[#This Row],[Completion date.]],Holiday[Holidays])-1,"")</f>
        <v>1</v>
      </c>
      <c r="Y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4" s="4">
        <f>IF(AND(MainTracker[[#This Row],[Completion date.]]&gt;=45139,MainTracker[[#This Row],[Status]]="10 - Complete",MainTracker[[#This Row],[Compliant source file received on (Date)]]&lt;&gt;""),MainTracker[[#This Row],[Compliant source file received on (Date)]]-MainTracker[[#This Row],[Request sent on (Date)]],"")</f>
        <v>35</v>
      </c>
    </row>
    <row r="95" spans="1:26" s="5" customFormat="1" ht="60" hidden="1">
      <c r="A95" s="51" t="str">
        <f>_xlfn.IFNA(INDEX(Table3[],MATCH(MainTracker[[#This Row],[IDR / UFDR]],Table3[Pack],0),1),"")</f>
        <v/>
      </c>
      <c r="B95" s="7">
        <v>237.03</v>
      </c>
      <c r="C95" s="7" t="s">
        <v>603</v>
      </c>
      <c r="D95" s="44" t="s">
        <v>604</v>
      </c>
      <c r="E95" s="3" t="s">
        <v>605</v>
      </c>
      <c r="F95" s="2" t="s">
        <v>111</v>
      </c>
      <c r="G95" s="1">
        <v>45271</v>
      </c>
      <c r="H95" s="1">
        <v>45308</v>
      </c>
      <c r="I95" s="1">
        <v>45308</v>
      </c>
      <c r="J95" s="11"/>
      <c r="K95" s="3" t="s">
        <v>606</v>
      </c>
      <c r="L95" s="3"/>
      <c r="M95" s="4" t="s">
        <v>584</v>
      </c>
      <c r="N95" s="4"/>
      <c r="O95" s="4" t="s">
        <v>607</v>
      </c>
      <c r="P95" s="4"/>
      <c r="Q95" s="4" t="s">
        <v>585</v>
      </c>
      <c r="R95" s="4"/>
      <c r="S95" s="4" t="s">
        <v>608</v>
      </c>
      <c r="T95" s="4"/>
      <c r="U95" s="3" t="s">
        <v>106</v>
      </c>
      <c r="V95" s="3" t="s">
        <v>69</v>
      </c>
      <c r="W95" s="5" t="s">
        <v>586</v>
      </c>
      <c r="X95" s="4">
        <f>IF(AND(MainTracker[[#This Row],[Completion date.]]&gt;=45139,MainTracker[[#This Row],[Status]]="10 - Complete"),NETWORKDAYS(MAX(MainTracker[[#This Row],[Request sent on (Date)]:[Compliant source file received on (Date)]]),MainTracker[[#This Row],[Completion date.]],Holiday[Holidays])-1,"")</f>
        <v>0</v>
      </c>
      <c r="Y9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5" s="4">
        <f>IF(AND(MainTracker[[#This Row],[Completion date.]]&gt;=45139,MainTracker[[#This Row],[Status]]="10 - Complete",MainTracker[[#This Row],[Compliant source file received on (Date)]]&lt;&gt;""),MainTracker[[#This Row],[Compliant source file received on (Date)]]-MainTracker[[#This Row],[Request sent on (Date)]],"")</f>
        <v>37</v>
      </c>
    </row>
    <row r="96" spans="1:26" s="5" customFormat="1" ht="30" hidden="1">
      <c r="A96" s="51" t="str">
        <f>_xlfn.IFNA(INDEX(Table3[],MATCH(MainTracker[[#This Row],[IDR / UFDR]],Table3[Pack],0),1),"")</f>
        <v/>
      </c>
      <c r="B96" s="7">
        <v>234.02</v>
      </c>
      <c r="C96" s="7" t="s">
        <v>609</v>
      </c>
      <c r="D96" s="44" t="s">
        <v>610</v>
      </c>
      <c r="E96" s="3" t="s">
        <v>611</v>
      </c>
      <c r="F96" s="2" t="s">
        <v>229</v>
      </c>
      <c r="G96" s="1">
        <v>45271</v>
      </c>
      <c r="H96" s="1">
        <v>45275</v>
      </c>
      <c r="I96" s="1">
        <v>45350</v>
      </c>
      <c r="J96" s="2"/>
      <c r="K96" s="3" t="s">
        <v>612</v>
      </c>
      <c r="L96" s="3"/>
      <c r="M96" s="4" t="s">
        <v>613</v>
      </c>
      <c r="N96" s="4"/>
      <c r="O96" s="4" t="s">
        <v>614</v>
      </c>
      <c r="P96" s="4"/>
      <c r="Q96" s="4" t="s">
        <v>615</v>
      </c>
      <c r="R96" s="4"/>
      <c r="S96" s="4"/>
      <c r="T96" s="4"/>
      <c r="U96" s="3" t="s">
        <v>106</v>
      </c>
      <c r="V96" s="3" t="s">
        <v>70</v>
      </c>
      <c r="W96" s="5" t="s">
        <v>338</v>
      </c>
      <c r="X96" s="4">
        <f>IF(AND(MainTracker[[#This Row],[Completion date.]]&gt;=45139,MainTracker[[#This Row],[Status]]="10 - Complete"),NETWORKDAYS(MAX(MainTracker[[#This Row],[Request sent on (Date)]:[Compliant source file received on (Date)]]),MainTracker[[#This Row],[Completion date.]],Holiday[Holidays])-1,"")</f>
        <v>47</v>
      </c>
      <c r="Y9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 s="4">
        <f>IF(AND(MainTracker[[#This Row],[Completion date.]]&gt;=45139,MainTracker[[#This Row],[Status]]="10 - Complete",MainTracker[[#This Row],[Compliant source file received on (Date)]]&lt;&gt;""),MainTracker[[#This Row],[Compliant source file received on (Date)]]-MainTracker[[#This Row],[Request sent on (Date)]],"")</f>
        <v>4</v>
      </c>
    </row>
    <row r="97" spans="1:26" s="5" customFormat="1" ht="30" hidden="1">
      <c r="A97" s="51" t="str">
        <f>_xlfn.IFNA(INDEX(Table3[],MATCH(MainTracker[[#This Row],[IDR / UFDR]],Table3[Pack],0),1),"")</f>
        <v/>
      </c>
      <c r="B97" s="7">
        <v>208.2</v>
      </c>
      <c r="C97" s="7" t="s">
        <v>616</v>
      </c>
      <c r="D97" s="44" t="s">
        <v>617</v>
      </c>
      <c r="E97" s="3" t="s">
        <v>618</v>
      </c>
      <c r="F97" s="2" t="s">
        <v>229</v>
      </c>
      <c r="G97" s="1">
        <v>45271</v>
      </c>
      <c r="H97" s="1">
        <v>45273</v>
      </c>
      <c r="I97" s="1">
        <v>45274</v>
      </c>
      <c r="J97" s="11"/>
      <c r="K97" s="3" t="s">
        <v>619</v>
      </c>
      <c r="L97" s="3"/>
      <c r="M97" s="4" t="s">
        <v>620</v>
      </c>
      <c r="N97" s="4"/>
      <c r="O97" s="4" t="s">
        <v>621</v>
      </c>
      <c r="P97" s="4"/>
      <c r="Q97" s="4"/>
      <c r="R97" s="4"/>
      <c r="S97" s="4"/>
      <c r="T97" s="4"/>
      <c r="U97" s="3" t="s">
        <v>106</v>
      </c>
      <c r="V97" s="3" t="s">
        <v>69</v>
      </c>
      <c r="W97" s="5" t="s">
        <v>622</v>
      </c>
      <c r="X97" s="4">
        <f>IF(AND(MainTracker[[#This Row],[Completion date.]]&gt;=45139,MainTracker[[#This Row],[Status]]="10 - Complete"),NETWORKDAYS(MAX(MainTracker[[#This Row],[Request sent on (Date)]:[Compliant source file received on (Date)]]),MainTracker[[#This Row],[Completion date.]],Holiday[Holidays])-1,"")</f>
        <v>1</v>
      </c>
      <c r="Y9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7" s="4">
        <f>IF(AND(MainTracker[[#This Row],[Completion date.]]&gt;=45139,MainTracker[[#This Row],[Status]]="10 - Complete",MainTracker[[#This Row],[Compliant source file received on (Date)]]&lt;&gt;""),MainTracker[[#This Row],[Compliant source file received on (Date)]]-MainTracker[[#This Row],[Request sent on (Date)]],"")</f>
        <v>2</v>
      </c>
    </row>
    <row r="98" spans="1:26" s="5" customFormat="1" ht="45" hidden="1">
      <c r="A98" s="51" t="str">
        <f>_xlfn.IFNA(INDEX(Table3[],MATCH(MainTracker[[#This Row],[IDR / UFDR]],Table3[Pack],0),1),"")</f>
        <v/>
      </c>
      <c r="B98" s="7">
        <v>237.03</v>
      </c>
      <c r="C98" s="7" t="s">
        <v>623</v>
      </c>
      <c r="D98" s="44" t="s">
        <v>624</v>
      </c>
      <c r="E98" s="3" t="s">
        <v>625</v>
      </c>
      <c r="F98" s="2" t="s">
        <v>111</v>
      </c>
      <c r="G98" s="1">
        <v>45272</v>
      </c>
      <c r="H98" s="1">
        <v>45273</v>
      </c>
      <c r="I98" s="1">
        <v>45274</v>
      </c>
      <c r="J98" s="11"/>
      <c r="K98" s="3" t="s">
        <v>626</v>
      </c>
      <c r="L98" s="9"/>
      <c r="M98" s="4" t="s">
        <v>627</v>
      </c>
      <c r="N98" s="4"/>
      <c r="O98" s="4"/>
      <c r="P98" s="4"/>
      <c r="Q98" s="4"/>
      <c r="R98" s="4"/>
      <c r="S98" s="4"/>
      <c r="T98" s="4"/>
      <c r="U98" s="3" t="s">
        <v>106</v>
      </c>
      <c r="V98" s="3" t="s">
        <v>70</v>
      </c>
      <c r="W98" s="5" t="s">
        <v>586</v>
      </c>
      <c r="X98" s="4">
        <f>IF(AND(MainTracker[[#This Row],[Completion date.]]&gt;=45139,MainTracker[[#This Row],[Status]]="10 - Complete"),NETWORKDAYS(MAX(MainTracker[[#This Row],[Request sent on (Date)]:[Compliant source file received on (Date)]]),MainTracker[[#This Row],[Completion date.]],Holiday[Holidays])-1,"")</f>
        <v>1</v>
      </c>
      <c r="Y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 s="4">
        <f>IF(AND(MainTracker[[#This Row],[Completion date.]]&gt;=45139,MainTracker[[#This Row],[Status]]="10 - Complete",MainTracker[[#This Row],[Compliant source file received on (Date)]]&lt;&gt;""),MainTracker[[#This Row],[Compliant source file received on (Date)]]-MainTracker[[#This Row],[Request sent on (Date)]],"")</f>
        <v>1</v>
      </c>
    </row>
    <row r="99" spans="1:26" s="5" customFormat="1" ht="45" hidden="1">
      <c r="A99" s="51" t="str">
        <f>_xlfn.IFNA(INDEX(Table3[],MATCH(MainTracker[[#This Row],[IDR / UFDR]],Table3[Pack],0),1),"")</f>
        <v/>
      </c>
      <c r="B99" s="7">
        <v>237.03</v>
      </c>
      <c r="C99" s="7" t="s">
        <v>628</v>
      </c>
      <c r="D99" s="44" t="s">
        <v>629</v>
      </c>
      <c r="E99" s="3" t="s">
        <v>630</v>
      </c>
      <c r="F99" s="2" t="s">
        <v>111</v>
      </c>
      <c r="G99" s="1">
        <v>45272</v>
      </c>
      <c r="H99" s="1">
        <v>45273</v>
      </c>
      <c r="I99" s="1">
        <v>45274</v>
      </c>
      <c r="J99" s="11"/>
      <c r="K99" s="3" t="s">
        <v>631</v>
      </c>
      <c r="L99" s="9"/>
      <c r="M99" s="4" t="s">
        <v>627</v>
      </c>
      <c r="N99" s="4"/>
      <c r="O99" s="4"/>
      <c r="P99" s="4"/>
      <c r="Q99" s="4"/>
      <c r="R99" s="4"/>
      <c r="S99" s="4"/>
      <c r="T99" s="4"/>
      <c r="U99" s="3" t="s">
        <v>106</v>
      </c>
      <c r="V99" s="3" t="s">
        <v>70</v>
      </c>
      <c r="W99" s="5" t="s">
        <v>586</v>
      </c>
      <c r="X99" s="4">
        <f>IF(AND(MainTracker[[#This Row],[Completion date.]]&gt;=45139,MainTracker[[#This Row],[Status]]="10 - Complete"),NETWORKDAYS(MAX(MainTracker[[#This Row],[Request sent on (Date)]:[Compliant source file received on (Date)]]),MainTracker[[#This Row],[Completion date.]],Holiday[Holidays])-1,"")</f>
        <v>1</v>
      </c>
      <c r="Y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 s="4">
        <f>IF(AND(MainTracker[[#This Row],[Completion date.]]&gt;=45139,MainTracker[[#This Row],[Status]]="10 - Complete",MainTracker[[#This Row],[Compliant source file received on (Date)]]&lt;&gt;""),MainTracker[[#This Row],[Compliant source file received on (Date)]]-MainTracker[[#This Row],[Request sent on (Date)]],"")</f>
        <v>1</v>
      </c>
    </row>
    <row r="100" spans="1:26" s="5" customFormat="1" ht="18.75" hidden="1">
      <c r="A100" s="51" t="str">
        <f>_xlfn.IFNA(INDEX(Table3[],MATCH(MainTracker[[#This Row],[IDR / UFDR]],Table3[Pack],0),1),"")</f>
        <v/>
      </c>
      <c r="B100" s="7">
        <v>208.2</v>
      </c>
      <c r="C100" s="7" t="s">
        <v>632</v>
      </c>
      <c r="D100" s="44" t="s">
        <v>633</v>
      </c>
      <c r="E100" s="3" t="s">
        <v>634</v>
      </c>
      <c r="F100" s="2" t="s">
        <v>101</v>
      </c>
      <c r="G100" s="1">
        <v>45272</v>
      </c>
      <c r="H100" s="1">
        <v>45278</v>
      </c>
      <c r="I100" s="1">
        <v>45280</v>
      </c>
      <c r="J100" s="11"/>
      <c r="K100" s="3" t="s">
        <v>635</v>
      </c>
      <c r="L100" s="9"/>
      <c r="M100" s="4" t="s">
        <v>636</v>
      </c>
      <c r="N100" s="4"/>
      <c r="O100" s="4" t="s">
        <v>637</v>
      </c>
      <c r="P100" s="4"/>
      <c r="Q100" s="4"/>
      <c r="R100" s="4"/>
      <c r="S100" s="4"/>
      <c r="T100" s="4"/>
      <c r="U100" s="3" t="s">
        <v>106</v>
      </c>
      <c r="V100" s="3" t="s">
        <v>69</v>
      </c>
      <c r="W100" s="5" t="s">
        <v>429</v>
      </c>
      <c r="X100" s="4">
        <f>IF(AND(MainTracker[[#This Row],[Completion date.]]&gt;=45139,MainTracker[[#This Row],[Status]]="10 - Complete"),NETWORKDAYS(MAX(MainTracker[[#This Row],[Request sent on (Date)]:[Compliant source file received on (Date)]]),MainTracker[[#This Row],[Completion date.]],Holiday[Holidays])-1,"")</f>
        <v>2</v>
      </c>
      <c r="Y1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0" s="4">
        <f>IF(AND(MainTracker[[#This Row],[Completion date.]]&gt;=45139,MainTracker[[#This Row],[Status]]="10 - Complete",MainTracker[[#This Row],[Compliant source file received on (Date)]]&lt;&gt;""),MainTracker[[#This Row],[Compliant source file received on (Date)]]-MainTracker[[#This Row],[Request sent on (Date)]],"")</f>
        <v>6</v>
      </c>
    </row>
    <row r="101" spans="1:26" s="5" customFormat="1" ht="18.75" hidden="1">
      <c r="A101" s="51" t="str">
        <f>_xlfn.IFNA(INDEX(Table3[],MATCH(MainTracker[[#This Row],[IDR / UFDR]],Table3[Pack],0),1),"")</f>
        <v/>
      </c>
      <c r="B101" s="7">
        <v>208.2</v>
      </c>
      <c r="C101" s="7" t="s">
        <v>638</v>
      </c>
      <c r="D101" s="44" t="s">
        <v>639</v>
      </c>
      <c r="E101" s="3" t="s">
        <v>640</v>
      </c>
      <c r="F101" s="2" t="s">
        <v>101</v>
      </c>
      <c r="G101" s="1">
        <v>45272</v>
      </c>
      <c r="H101" s="1">
        <v>45279</v>
      </c>
      <c r="I101" s="1">
        <v>45280</v>
      </c>
      <c r="J101" s="11"/>
      <c r="K101" s="3" t="s">
        <v>641</v>
      </c>
      <c r="L101" s="9"/>
      <c r="M101" s="4" t="s">
        <v>636</v>
      </c>
      <c r="N101" s="4"/>
      <c r="O101" s="4" t="s">
        <v>642</v>
      </c>
      <c r="P101" s="4"/>
      <c r="Q101" s="4"/>
      <c r="R101" s="4"/>
      <c r="S101" s="4"/>
      <c r="T101" s="4"/>
      <c r="U101" s="3" t="s">
        <v>106</v>
      </c>
      <c r="V101" s="3" t="s">
        <v>69</v>
      </c>
      <c r="W101" s="5" t="s">
        <v>429</v>
      </c>
      <c r="X101" s="4">
        <f>IF(AND(MainTracker[[#This Row],[Completion date.]]&gt;=45139,MainTracker[[#This Row],[Status]]="10 - Complete"),NETWORKDAYS(MAX(MainTracker[[#This Row],[Request sent on (Date)]:[Compliant source file received on (Date)]]),MainTracker[[#This Row],[Completion date.]],Holiday[Holidays])-1,"")</f>
        <v>1</v>
      </c>
      <c r="Y10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1" s="4">
        <f>IF(AND(MainTracker[[#This Row],[Completion date.]]&gt;=45139,MainTracker[[#This Row],[Status]]="10 - Complete",MainTracker[[#This Row],[Compliant source file received on (Date)]]&lt;&gt;""),MainTracker[[#This Row],[Compliant source file received on (Date)]]-MainTracker[[#This Row],[Request sent on (Date)]],"")</f>
        <v>7</v>
      </c>
    </row>
    <row r="102" spans="1:26" s="5" customFormat="1" ht="30" hidden="1">
      <c r="A102" s="51" t="str">
        <f>_xlfn.IFNA(INDEX(Table3[],MATCH(MainTracker[[#This Row],[IDR / UFDR]],Table3[Pack],0),1),"")</f>
        <v/>
      </c>
      <c r="B102" s="7" t="s">
        <v>309</v>
      </c>
      <c r="C102" s="116" t="s">
        <v>310</v>
      </c>
      <c r="D102" s="44" t="s">
        <v>311</v>
      </c>
      <c r="E102" s="3" t="s">
        <v>312</v>
      </c>
      <c r="F102" s="170" t="s">
        <v>111</v>
      </c>
      <c r="G102" s="1">
        <v>45274</v>
      </c>
      <c r="H102" s="1">
        <v>45275</v>
      </c>
      <c r="I102" s="1">
        <v>45280</v>
      </c>
      <c r="J102" s="11"/>
      <c r="K102" s="3" t="s">
        <v>313</v>
      </c>
      <c r="L102" s="9"/>
      <c r="M102" s="4" t="s">
        <v>643</v>
      </c>
      <c r="N102" s="4"/>
      <c r="O102" s="4" t="s">
        <v>256</v>
      </c>
      <c r="P102" s="4"/>
      <c r="Q102" s="4" t="s">
        <v>644</v>
      </c>
      <c r="R102" s="4"/>
      <c r="S102" s="4"/>
      <c r="T102" s="4"/>
      <c r="U102" s="3" t="s">
        <v>106</v>
      </c>
      <c r="V102" s="3" t="s">
        <v>69</v>
      </c>
      <c r="W102" s="5" t="s">
        <v>645</v>
      </c>
      <c r="X102" s="4">
        <f>IF(AND(MainTracker[[#This Row],[Completion date.]]&gt;=45139,MainTracker[[#This Row],[Status]]="10 - Complete"),NETWORKDAYS(MAX(MainTracker[[#This Row],[Request sent on (Date)]:[Compliant source file received on (Date)]]),MainTracker[[#This Row],[Completion date.]],Holiday[Holidays])-1,"")</f>
        <v>3</v>
      </c>
      <c r="Y10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2" s="4">
        <f>IF(AND(MainTracker[[#This Row],[Completion date.]]&gt;=45139,MainTracker[[#This Row],[Status]]="10 - Complete",MainTracker[[#This Row],[Compliant source file received on (Date)]]&lt;&gt;""),MainTracker[[#This Row],[Compliant source file received on (Date)]]-MainTracker[[#This Row],[Request sent on (Date)]],"")</f>
        <v>1</v>
      </c>
    </row>
    <row r="103" spans="1:26" s="5" customFormat="1" ht="45" hidden="1">
      <c r="A103" s="51" t="str">
        <f>_xlfn.IFNA(INDEX(Table3[],MATCH(MainTracker[[#This Row],[IDR / UFDR]],Table3[Pack],0),1),"")</f>
        <v/>
      </c>
      <c r="B103" s="7" t="s">
        <v>646</v>
      </c>
      <c r="C103" s="116" t="s">
        <v>647</v>
      </c>
      <c r="D103" s="44" t="s">
        <v>648</v>
      </c>
      <c r="E103" s="3" t="s">
        <v>649</v>
      </c>
      <c r="F103" s="2" t="s">
        <v>111</v>
      </c>
      <c r="G103" s="1">
        <v>45274</v>
      </c>
      <c r="H103" s="1">
        <v>45302</v>
      </c>
      <c r="I103" s="1">
        <v>45303</v>
      </c>
      <c r="J103" s="11"/>
      <c r="K103" s="3" t="s">
        <v>650</v>
      </c>
      <c r="L103" s="3"/>
      <c r="M103" s="4" t="s">
        <v>651</v>
      </c>
      <c r="N103" s="4"/>
      <c r="O103" s="4" t="s">
        <v>652</v>
      </c>
      <c r="P103" s="4"/>
      <c r="Q103" s="4" t="s">
        <v>653</v>
      </c>
      <c r="R103" s="4"/>
      <c r="S103" s="4" t="s">
        <v>654</v>
      </c>
      <c r="T103" s="4"/>
      <c r="U103" s="3" t="s">
        <v>106</v>
      </c>
      <c r="V103" s="3" t="s">
        <v>69</v>
      </c>
      <c r="W103" s="5" t="s">
        <v>655</v>
      </c>
      <c r="X103" s="4">
        <f>IF(AND(MainTracker[[#This Row],[Completion date.]]&gt;=45139,MainTracker[[#This Row],[Status]]="10 - Complete"),NETWORKDAYS(MAX(MainTracker[[#This Row],[Request sent on (Date)]:[Compliant source file received on (Date)]]),MainTracker[[#This Row],[Completion date.]],Holiday[Holidays])-1,"")</f>
        <v>1</v>
      </c>
      <c r="Y10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3" s="4">
        <f>IF(AND(MainTracker[[#This Row],[Completion date.]]&gt;=45139,MainTracker[[#This Row],[Status]]="10 - Complete",MainTracker[[#This Row],[Compliant source file received on (Date)]]&lt;&gt;""),MainTracker[[#This Row],[Compliant source file received on (Date)]]-MainTracker[[#This Row],[Request sent on (Date)]],"")</f>
        <v>28</v>
      </c>
    </row>
    <row r="104" spans="1:26" s="5" customFormat="1" ht="30" hidden="1">
      <c r="A104" s="51" t="str">
        <f>_xlfn.IFNA(INDEX(Table3[],MATCH(MainTracker[[#This Row],[IDR / UFDR]],Table3[Pack],0),1),"")</f>
        <v/>
      </c>
      <c r="B104" s="7" t="s">
        <v>309</v>
      </c>
      <c r="C104" s="7" t="s">
        <v>656</v>
      </c>
      <c r="D104" s="44" t="s">
        <v>657</v>
      </c>
      <c r="E104" s="3" t="s">
        <v>658</v>
      </c>
      <c r="F104" s="2" t="s">
        <v>111</v>
      </c>
      <c r="G104" s="1">
        <v>45275</v>
      </c>
      <c r="H104" s="1"/>
      <c r="I104" s="1">
        <v>45280</v>
      </c>
      <c r="J104" s="11"/>
      <c r="K104" s="3" t="s">
        <v>659</v>
      </c>
      <c r="L104" s="3"/>
      <c r="M104" s="4"/>
      <c r="N104" s="4"/>
      <c r="O104" s="4" t="s">
        <v>660</v>
      </c>
      <c r="P104" s="4"/>
      <c r="Q104" s="4"/>
      <c r="R104" s="4"/>
      <c r="S104" s="4"/>
      <c r="T104" s="4"/>
      <c r="U104" s="3" t="s">
        <v>106</v>
      </c>
      <c r="V104" s="3" t="s">
        <v>70</v>
      </c>
      <c r="W104" s="5" t="s">
        <v>661</v>
      </c>
      <c r="X104" s="4">
        <f>IF(AND(MainTracker[[#This Row],[Completion date.]]&gt;=45139,MainTracker[[#This Row],[Status]]="10 - Complete"),NETWORKDAYS(MAX(MainTracker[[#This Row],[Request sent on (Date)]:[Compliant source file received on (Date)]]),MainTracker[[#This Row],[Completion date.]],Holiday[Holidays])-1,"")</f>
        <v>3</v>
      </c>
      <c r="Y1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4" s="4" t="str">
        <f>IF(AND(MainTracker[[#This Row],[Completion date.]]&gt;=45139,MainTracker[[#This Row],[Status]]="10 - Complete",MainTracker[[#This Row],[Compliant source file received on (Date)]]&lt;&gt;""),MainTracker[[#This Row],[Compliant source file received on (Date)]]-MainTracker[[#This Row],[Request sent on (Date)]],"")</f>
        <v/>
      </c>
    </row>
    <row r="105" spans="1:26" s="5" customFormat="1" ht="45" hidden="1">
      <c r="A105" s="51" t="str">
        <f>_xlfn.IFNA(INDEX(Table3[],MATCH(MainTracker[[#This Row],[IDR / UFDR]],Table3[Pack],0),1),"")</f>
        <v/>
      </c>
      <c r="B105" s="7" t="s">
        <v>309</v>
      </c>
      <c r="C105" s="7" t="s">
        <v>317</v>
      </c>
      <c r="D105" s="44" t="s">
        <v>318</v>
      </c>
      <c r="E105" s="3" t="s">
        <v>319</v>
      </c>
      <c r="F105" s="2" t="s">
        <v>129</v>
      </c>
      <c r="G105" s="1">
        <v>45275</v>
      </c>
      <c r="H105" s="1">
        <v>45278</v>
      </c>
      <c r="I105" s="1">
        <v>45280</v>
      </c>
      <c r="J105" s="11"/>
      <c r="K105" s="3" t="s">
        <v>320</v>
      </c>
      <c r="L105" s="9"/>
      <c r="M105" s="4" t="s">
        <v>662</v>
      </c>
      <c r="N105" s="4"/>
      <c r="O105" s="4" t="s">
        <v>663</v>
      </c>
      <c r="P105" s="4"/>
      <c r="Q105" s="4"/>
      <c r="R105" s="4"/>
      <c r="S105" s="4"/>
      <c r="T105" s="4"/>
      <c r="U105" s="3" t="s">
        <v>106</v>
      </c>
      <c r="V105" s="3" t="s">
        <v>69</v>
      </c>
      <c r="W105" s="5" t="s">
        <v>316</v>
      </c>
      <c r="X105" s="4">
        <f>IF(AND(MainTracker[[#This Row],[Completion date.]]&gt;=45139,MainTracker[[#This Row],[Status]]="10 - Complete"),NETWORKDAYS(MAX(MainTracker[[#This Row],[Request sent on (Date)]:[Compliant source file received on (Date)]]),MainTracker[[#This Row],[Completion date.]],Holiday[Holidays])-1,"")</f>
        <v>2</v>
      </c>
      <c r="Y1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5" s="4">
        <f>IF(AND(MainTracker[[#This Row],[Completion date.]]&gt;=45139,MainTracker[[#This Row],[Status]]="10 - Complete",MainTracker[[#This Row],[Compliant source file received on (Date)]]&lt;&gt;""),MainTracker[[#This Row],[Compliant source file received on (Date)]]-MainTracker[[#This Row],[Request sent on (Date)]],"")</f>
        <v>3</v>
      </c>
    </row>
    <row r="106" spans="1:26" s="5" customFormat="1" ht="30" hidden="1">
      <c r="A106" s="51" t="str">
        <f>_xlfn.IFNA(INDEX(Table3[],MATCH(MainTracker[[#This Row],[IDR / UFDR]],Table3[Pack],0),1),"")</f>
        <v/>
      </c>
      <c r="B106" s="7" t="s">
        <v>309</v>
      </c>
      <c r="C106" s="7" t="s">
        <v>321</v>
      </c>
      <c r="D106" s="44" t="s">
        <v>664</v>
      </c>
      <c r="E106" s="3" t="s">
        <v>323</v>
      </c>
      <c r="F106" s="2" t="s">
        <v>111</v>
      </c>
      <c r="G106" s="1">
        <v>45275</v>
      </c>
      <c r="H106" s="1">
        <v>45279</v>
      </c>
      <c r="I106" s="1">
        <v>45280</v>
      </c>
      <c r="J106" s="11"/>
      <c r="K106" s="3" t="s">
        <v>324</v>
      </c>
      <c r="L106" s="9"/>
      <c r="M106" s="4" t="s">
        <v>665</v>
      </c>
      <c r="N106" s="4"/>
      <c r="O106" s="4" t="s">
        <v>666</v>
      </c>
      <c r="P106" s="4"/>
      <c r="Q106" s="4"/>
      <c r="R106" s="4"/>
      <c r="S106" s="4"/>
      <c r="T106" s="4"/>
      <c r="U106" s="3" t="s">
        <v>106</v>
      </c>
      <c r="V106" s="3" t="s">
        <v>69</v>
      </c>
      <c r="W106" s="5" t="s">
        <v>667</v>
      </c>
      <c r="X106" s="4">
        <f>IF(AND(MainTracker[[#This Row],[Completion date.]]&gt;=45139,MainTracker[[#This Row],[Status]]="10 - Complete"),NETWORKDAYS(MAX(MainTracker[[#This Row],[Request sent on (Date)]:[Compliant source file received on (Date)]]),MainTracker[[#This Row],[Completion date.]],Holiday[Holidays])-1,"")</f>
        <v>1</v>
      </c>
      <c r="Y1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6" s="4">
        <f>IF(AND(MainTracker[[#This Row],[Completion date.]]&gt;=45139,MainTracker[[#This Row],[Status]]="10 - Complete",MainTracker[[#This Row],[Compliant source file received on (Date)]]&lt;&gt;""),MainTracker[[#This Row],[Compliant source file received on (Date)]]-MainTracker[[#This Row],[Request sent on (Date)]],"")</f>
        <v>4</v>
      </c>
    </row>
    <row r="107" spans="1:26" s="5" customFormat="1" ht="30" hidden="1">
      <c r="A107" s="51" t="str">
        <f>_xlfn.IFNA(INDEX(Table3[],MATCH(MainTracker[[#This Row],[IDR / UFDR]],Table3[Pack],0),1),"")</f>
        <v/>
      </c>
      <c r="B107" s="7" t="s">
        <v>309</v>
      </c>
      <c r="C107" s="7" t="s">
        <v>668</v>
      </c>
      <c r="D107" s="44" t="s">
        <v>669</v>
      </c>
      <c r="E107" s="3" t="s">
        <v>670</v>
      </c>
      <c r="F107" s="2" t="s">
        <v>111</v>
      </c>
      <c r="G107" s="1">
        <v>45275</v>
      </c>
      <c r="H107" s="1">
        <v>45275</v>
      </c>
      <c r="I107" s="1">
        <v>45278</v>
      </c>
      <c r="J107" s="11"/>
      <c r="K107" s="3" t="s">
        <v>671</v>
      </c>
      <c r="L107" s="9"/>
      <c r="M107" s="4" t="s">
        <v>672</v>
      </c>
      <c r="N107" s="4"/>
      <c r="O107" s="4" t="s">
        <v>673</v>
      </c>
      <c r="P107" s="4"/>
      <c r="Q107" s="4"/>
      <c r="R107" s="4"/>
      <c r="S107" s="4"/>
      <c r="T107" s="4"/>
      <c r="U107" s="3" t="s">
        <v>106</v>
      </c>
      <c r="V107" s="3" t="s">
        <v>69</v>
      </c>
      <c r="W107" s="5" t="s">
        <v>661</v>
      </c>
      <c r="X107" s="4">
        <f>IF(AND(MainTracker[[#This Row],[Completion date.]]&gt;=45139,MainTracker[[#This Row],[Status]]="10 - Complete"),NETWORKDAYS(MAX(MainTracker[[#This Row],[Request sent on (Date)]:[Compliant source file received on (Date)]]),MainTracker[[#This Row],[Completion date.]],Holiday[Holidays])-1,"")</f>
        <v>1</v>
      </c>
      <c r="Y1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 s="4">
        <f>IF(AND(MainTracker[[#This Row],[Completion date.]]&gt;=45139,MainTracker[[#This Row],[Status]]="10 - Complete",MainTracker[[#This Row],[Compliant source file received on (Date)]]&lt;&gt;""),MainTracker[[#This Row],[Compliant source file received on (Date)]]-MainTracker[[#This Row],[Request sent on (Date)]],"")</f>
        <v>0</v>
      </c>
    </row>
    <row r="108" spans="1:26" s="5" customFormat="1" ht="30" hidden="1">
      <c r="A108" s="51" t="str">
        <f>_xlfn.IFNA(INDEX(Table3[],MATCH(MainTracker[[#This Row],[IDR / UFDR]],Table3[Pack],0),1),"")</f>
        <v/>
      </c>
      <c r="B108" s="7" t="s">
        <v>309</v>
      </c>
      <c r="C108" s="7" t="s">
        <v>674</v>
      </c>
      <c r="D108" s="44" t="s">
        <v>675</v>
      </c>
      <c r="E108" s="3" t="s">
        <v>676</v>
      </c>
      <c r="F108" s="2" t="s">
        <v>111</v>
      </c>
      <c r="G108" s="1">
        <v>45275</v>
      </c>
      <c r="H108" s="1">
        <v>45278</v>
      </c>
      <c r="I108" s="1">
        <v>45278</v>
      </c>
      <c r="J108" s="11"/>
      <c r="K108" s="3" t="s">
        <v>677</v>
      </c>
      <c r="L108" s="9"/>
      <c r="M108" s="4" t="s">
        <v>678</v>
      </c>
      <c r="N108" s="4"/>
      <c r="O108" s="4" t="s">
        <v>679</v>
      </c>
      <c r="P108" s="4"/>
      <c r="Q108" s="4"/>
      <c r="R108" s="4"/>
      <c r="S108" s="4"/>
      <c r="T108" s="4"/>
      <c r="U108" s="3" t="s">
        <v>106</v>
      </c>
      <c r="V108" s="3" t="s">
        <v>69</v>
      </c>
      <c r="W108" s="5" t="s">
        <v>661</v>
      </c>
      <c r="X108" s="4">
        <f>IF(AND(MainTracker[[#This Row],[Completion date.]]&gt;=45139,MainTracker[[#This Row],[Status]]="10 - Complete"),NETWORKDAYS(MAX(MainTracker[[#This Row],[Request sent on (Date)]:[Compliant source file received on (Date)]]),MainTracker[[#This Row],[Completion date.]],Holiday[Holidays])-1,"")</f>
        <v>0</v>
      </c>
      <c r="Y1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 s="4">
        <f>IF(AND(MainTracker[[#This Row],[Completion date.]]&gt;=45139,MainTracker[[#This Row],[Status]]="10 - Complete",MainTracker[[#This Row],[Compliant source file received on (Date)]]&lt;&gt;""),MainTracker[[#This Row],[Compliant source file received on (Date)]]-MainTracker[[#This Row],[Request sent on (Date)]],"")</f>
        <v>3</v>
      </c>
    </row>
    <row r="109" spans="1:26" s="5" customFormat="1" ht="30" hidden="1">
      <c r="A109" s="51" t="str">
        <f>_xlfn.IFNA(INDEX(Table3[],MATCH(MainTracker[[#This Row],[IDR / UFDR]],Table3[Pack],0),1),"")</f>
        <v/>
      </c>
      <c r="B109" s="7" t="s">
        <v>309</v>
      </c>
      <c r="C109" s="7" t="s">
        <v>680</v>
      </c>
      <c r="D109" s="44" t="s">
        <v>681</v>
      </c>
      <c r="E109" s="3" t="s">
        <v>682</v>
      </c>
      <c r="F109" s="2" t="s">
        <v>111</v>
      </c>
      <c r="G109" s="1">
        <v>45275</v>
      </c>
      <c r="H109" s="1">
        <v>45278</v>
      </c>
      <c r="I109" s="1">
        <v>45278</v>
      </c>
      <c r="J109" s="11"/>
      <c r="K109" s="3" t="s">
        <v>683</v>
      </c>
      <c r="L109" s="9"/>
      <c r="M109" s="4" t="s">
        <v>678</v>
      </c>
      <c r="N109" s="4"/>
      <c r="O109" s="4" t="s">
        <v>679</v>
      </c>
      <c r="P109" s="4"/>
      <c r="Q109" s="4"/>
      <c r="R109" s="4"/>
      <c r="S109" s="4"/>
      <c r="T109" s="4"/>
      <c r="U109" s="3" t="s">
        <v>106</v>
      </c>
      <c r="V109" s="3" t="s">
        <v>69</v>
      </c>
      <c r="W109" s="5" t="s">
        <v>661</v>
      </c>
      <c r="X109" s="4">
        <f>IF(AND(MainTracker[[#This Row],[Completion date.]]&gt;=45139,MainTracker[[#This Row],[Status]]="10 - Complete"),NETWORKDAYS(MAX(MainTracker[[#This Row],[Request sent on (Date)]:[Compliant source file received on (Date)]]),MainTracker[[#This Row],[Completion date.]],Holiday[Holidays])-1,"")</f>
        <v>0</v>
      </c>
      <c r="Y1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9" s="4">
        <f>IF(AND(MainTracker[[#This Row],[Completion date.]]&gt;=45139,MainTracker[[#This Row],[Status]]="10 - Complete",MainTracker[[#This Row],[Compliant source file received on (Date)]]&lt;&gt;""),MainTracker[[#This Row],[Compliant source file received on (Date)]]-MainTracker[[#This Row],[Request sent on (Date)]],"")</f>
        <v>3</v>
      </c>
    </row>
    <row r="110" spans="1:26" s="5" customFormat="1" ht="30" hidden="1">
      <c r="A110" s="51" t="str">
        <f>_xlfn.IFNA(INDEX(Table3[],MATCH(MainTracker[[#This Row],[IDR / UFDR]],Table3[Pack],0),1),"")</f>
        <v/>
      </c>
      <c r="B110" s="7" t="s">
        <v>309</v>
      </c>
      <c r="C110" s="7" t="s">
        <v>684</v>
      </c>
      <c r="D110" s="44" t="s">
        <v>685</v>
      </c>
      <c r="E110" s="3" t="s">
        <v>686</v>
      </c>
      <c r="F110" s="2" t="s">
        <v>111</v>
      </c>
      <c r="G110" s="1">
        <v>45275</v>
      </c>
      <c r="H110" s="1">
        <v>45275</v>
      </c>
      <c r="I110" s="1">
        <v>45278</v>
      </c>
      <c r="J110" s="11"/>
      <c r="K110" s="3" t="s">
        <v>687</v>
      </c>
      <c r="L110" s="9"/>
      <c r="M110" s="4" t="s">
        <v>672</v>
      </c>
      <c r="N110" s="4"/>
      <c r="O110" s="4" t="s">
        <v>673</v>
      </c>
      <c r="P110" s="4"/>
      <c r="Q110" s="4"/>
      <c r="R110" s="4"/>
      <c r="S110" s="4"/>
      <c r="T110" s="4"/>
      <c r="U110" s="3" t="s">
        <v>106</v>
      </c>
      <c r="V110" s="3" t="s">
        <v>69</v>
      </c>
      <c r="W110" s="5" t="s">
        <v>661</v>
      </c>
      <c r="X110" s="4">
        <f>IF(AND(MainTracker[[#This Row],[Completion date.]]&gt;=45139,MainTracker[[#This Row],[Status]]="10 - Complete"),NETWORKDAYS(MAX(MainTracker[[#This Row],[Request sent on (Date)]:[Compliant source file received on (Date)]]),MainTracker[[#This Row],[Completion date.]],Holiday[Holidays])-1,"")</f>
        <v>1</v>
      </c>
      <c r="Y1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 s="4">
        <f>IF(AND(MainTracker[[#This Row],[Completion date.]]&gt;=45139,MainTracker[[#This Row],[Status]]="10 - Complete",MainTracker[[#This Row],[Compliant source file received on (Date)]]&lt;&gt;""),MainTracker[[#This Row],[Compliant source file received on (Date)]]-MainTracker[[#This Row],[Request sent on (Date)]],"")</f>
        <v>0</v>
      </c>
    </row>
    <row r="111" spans="1:26" s="5" customFormat="1" ht="30" hidden="1">
      <c r="A111" s="51" t="str">
        <f>_xlfn.IFNA(INDEX(Table3[],MATCH(MainTracker[[#This Row],[IDR / UFDR]],Table3[Pack],0),1),"")</f>
        <v/>
      </c>
      <c r="B111" s="7" t="s">
        <v>309</v>
      </c>
      <c r="C111" s="7" t="s">
        <v>688</v>
      </c>
      <c r="D111" s="44" t="s">
        <v>689</v>
      </c>
      <c r="E111" s="3" t="s">
        <v>690</v>
      </c>
      <c r="F111" s="2" t="s">
        <v>111</v>
      </c>
      <c r="G111" s="1">
        <v>45275</v>
      </c>
      <c r="H111" s="1">
        <v>45275</v>
      </c>
      <c r="I111" s="1">
        <v>45278</v>
      </c>
      <c r="J111" s="11"/>
      <c r="K111" s="3" t="s">
        <v>691</v>
      </c>
      <c r="L111" s="9"/>
      <c r="M111" s="4" t="s">
        <v>672</v>
      </c>
      <c r="N111" s="4"/>
      <c r="O111" s="4" t="s">
        <v>673</v>
      </c>
      <c r="P111" s="4"/>
      <c r="Q111" s="4"/>
      <c r="R111" s="4"/>
      <c r="S111" s="4"/>
      <c r="T111" s="4"/>
      <c r="U111" s="3" t="s">
        <v>106</v>
      </c>
      <c r="V111" s="3" t="s">
        <v>69</v>
      </c>
      <c r="W111" s="5" t="s">
        <v>661</v>
      </c>
      <c r="X111" s="4">
        <f>IF(AND(MainTracker[[#This Row],[Completion date.]]&gt;=45139,MainTracker[[#This Row],[Status]]="10 - Complete"),NETWORKDAYS(MAX(MainTracker[[#This Row],[Request sent on (Date)]:[Compliant source file received on (Date)]]),MainTracker[[#This Row],[Completion date.]],Holiday[Holidays])-1,"")</f>
        <v>1</v>
      </c>
      <c r="Y1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1" s="4">
        <f>IF(AND(MainTracker[[#This Row],[Completion date.]]&gt;=45139,MainTracker[[#This Row],[Status]]="10 - Complete",MainTracker[[#This Row],[Compliant source file received on (Date)]]&lt;&gt;""),MainTracker[[#This Row],[Compliant source file received on (Date)]]-MainTracker[[#This Row],[Request sent on (Date)]],"")</f>
        <v>0</v>
      </c>
    </row>
    <row r="112" spans="1:26" s="5" customFormat="1" ht="30" hidden="1">
      <c r="A112" s="51" t="str">
        <f>_xlfn.IFNA(INDEX(Table3[],MATCH(MainTracker[[#This Row],[IDR / UFDR]],Table3[Pack],0),1),"")</f>
        <v/>
      </c>
      <c r="B112" s="7" t="s">
        <v>309</v>
      </c>
      <c r="C112" s="7" t="s">
        <v>692</v>
      </c>
      <c r="D112" s="44" t="s">
        <v>693</v>
      </c>
      <c r="E112" s="3" t="s">
        <v>694</v>
      </c>
      <c r="F112" s="2" t="s">
        <v>111</v>
      </c>
      <c r="G112" s="1">
        <v>45275</v>
      </c>
      <c r="H112" s="1">
        <v>45275</v>
      </c>
      <c r="I112" s="1">
        <v>45278</v>
      </c>
      <c r="J112" s="11"/>
      <c r="K112" s="3" t="s">
        <v>695</v>
      </c>
      <c r="L112" s="9"/>
      <c r="M112" s="4" t="s">
        <v>672</v>
      </c>
      <c r="N112" s="4"/>
      <c r="O112" s="4" t="s">
        <v>673</v>
      </c>
      <c r="P112" s="4"/>
      <c r="Q112" s="4"/>
      <c r="R112" s="4"/>
      <c r="S112" s="4"/>
      <c r="T112" s="4"/>
      <c r="U112" s="3" t="s">
        <v>106</v>
      </c>
      <c r="V112" s="3" t="s">
        <v>69</v>
      </c>
      <c r="W112" s="5" t="s">
        <v>661</v>
      </c>
      <c r="X112" s="4">
        <f>IF(AND(MainTracker[[#This Row],[Completion date.]]&gt;=45139,MainTracker[[#This Row],[Status]]="10 - Complete"),NETWORKDAYS(MAX(MainTracker[[#This Row],[Request sent on (Date)]:[Compliant source file received on (Date)]]),MainTracker[[#This Row],[Completion date.]],Holiday[Holidays])-1,"")</f>
        <v>1</v>
      </c>
      <c r="Y1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2" s="4">
        <f>IF(AND(MainTracker[[#This Row],[Completion date.]]&gt;=45139,MainTracker[[#This Row],[Status]]="10 - Complete",MainTracker[[#This Row],[Compliant source file received on (Date)]]&lt;&gt;""),MainTracker[[#This Row],[Compliant source file received on (Date)]]-MainTracker[[#This Row],[Request sent on (Date)]],"")</f>
        <v>0</v>
      </c>
    </row>
    <row r="113" spans="1:26" s="5" customFormat="1" ht="18.75" hidden="1">
      <c r="A113" s="51" t="str">
        <f>_xlfn.IFNA(INDEX(Table3[],MATCH(MainTracker[[#This Row],[IDR / UFDR]],Table3[Pack],0),1),"")</f>
        <v/>
      </c>
      <c r="B113" s="7" t="s">
        <v>309</v>
      </c>
      <c r="C113" s="7" t="s">
        <v>696</v>
      </c>
      <c r="D113" s="44" t="s">
        <v>697</v>
      </c>
      <c r="E113" s="3" t="s">
        <v>698</v>
      </c>
      <c r="F113" s="2" t="s">
        <v>111</v>
      </c>
      <c r="G113" s="1">
        <v>45275</v>
      </c>
      <c r="H113" s="1">
        <v>45275</v>
      </c>
      <c r="I113" s="1">
        <v>45278</v>
      </c>
      <c r="J113" s="11"/>
      <c r="K113" s="3" t="s">
        <v>699</v>
      </c>
      <c r="L113" s="9"/>
      <c r="M113" s="4" t="s">
        <v>672</v>
      </c>
      <c r="N113" s="4"/>
      <c r="O113" s="4" t="s">
        <v>673</v>
      </c>
      <c r="P113" s="4"/>
      <c r="Q113" s="4"/>
      <c r="R113" s="4"/>
      <c r="S113" s="4"/>
      <c r="T113" s="4"/>
      <c r="U113" s="3" t="s">
        <v>106</v>
      </c>
      <c r="V113" s="3" t="s">
        <v>69</v>
      </c>
      <c r="W113" s="5" t="s">
        <v>661</v>
      </c>
      <c r="X113" s="4">
        <f>IF(AND(MainTracker[[#This Row],[Completion date.]]&gt;=45139,MainTracker[[#This Row],[Status]]="10 - Complete"),NETWORKDAYS(MAX(MainTracker[[#This Row],[Request sent on (Date)]:[Compliant source file received on (Date)]]),MainTracker[[#This Row],[Completion date.]],Holiday[Holidays])-1,"")</f>
        <v>1</v>
      </c>
      <c r="Y11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3" s="4">
        <f>IF(AND(MainTracker[[#This Row],[Completion date.]]&gt;=45139,MainTracker[[#This Row],[Status]]="10 - Complete",MainTracker[[#This Row],[Compliant source file received on (Date)]]&lt;&gt;""),MainTracker[[#This Row],[Compliant source file received on (Date)]]-MainTracker[[#This Row],[Request sent on (Date)]],"")</f>
        <v>0</v>
      </c>
    </row>
    <row r="114" spans="1:26" s="5" customFormat="1" ht="18.75" hidden="1">
      <c r="A114" s="51" t="str">
        <f>_xlfn.IFNA(INDEX(Table3[],MATCH(MainTracker[[#This Row],[IDR / UFDR]],Table3[Pack],0),1),"")</f>
        <v/>
      </c>
      <c r="B114" s="7" t="s">
        <v>309</v>
      </c>
      <c r="C114" s="7" t="s">
        <v>700</v>
      </c>
      <c r="D114" s="44" t="s">
        <v>701</v>
      </c>
      <c r="E114" s="3" t="s">
        <v>702</v>
      </c>
      <c r="F114" s="2" t="s">
        <v>387</v>
      </c>
      <c r="G114" s="1">
        <v>45275</v>
      </c>
      <c r="H114" s="1">
        <v>45275</v>
      </c>
      <c r="I114" s="1">
        <v>45278</v>
      </c>
      <c r="J114" s="11"/>
      <c r="K114" s="3" t="s">
        <v>703</v>
      </c>
      <c r="L114" s="9"/>
      <c r="M114" s="4" t="s">
        <v>672</v>
      </c>
      <c r="N114" s="4"/>
      <c r="O114" s="4" t="s">
        <v>673</v>
      </c>
      <c r="P114" s="4"/>
      <c r="Q114" s="4"/>
      <c r="R114" s="4"/>
      <c r="S114" s="4"/>
      <c r="T114" s="4"/>
      <c r="U114" s="3" t="s">
        <v>106</v>
      </c>
      <c r="V114" s="3" t="s">
        <v>69</v>
      </c>
      <c r="W114" s="5" t="s">
        <v>661</v>
      </c>
      <c r="X114" s="4">
        <f>IF(AND(MainTracker[[#This Row],[Completion date.]]&gt;=45139,MainTracker[[#This Row],[Status]]="10 - Complete"),NETWORKDAYS(MAX(MainTracker[[#This Row],[Request sent on (Date)]:[Compliant source file received on (Date)]]),MainTracker[[#This Row],[Completion date.]],Holiday[Holidays])-1,"")</f>
        <v>1</v>
      </c>
      <c r="Y11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4" s="4">
        <f>IF(AND(MainTracker[[#This Row],[Completion date.]]&gt;=45139,MainTracker[[#This Row],[Status]]="10 - Complete",MainTracker[[#This Row],[Compliant source file received on (Date)]]&lt;&gt;""),MainTracker[[#This Row],[Compliant source file received on (Date)]]-MainTracker[[#This Row],[Request sent on (Date)]],"")</f>
        <v>0</v>
      </c>
    </row>
    <row r="115" spans="1:26" s="5" customFormat="1" ht="30" hidden="1">
      <c r="A115" s="51">
        <f>_xlfn.IFNA(INDEX(Table3[],MATCH(MainTracker[[#This Row],[IDR / UFDR]],Table3[Pack],0),1),"")</f>
        <v>1</v>
      </c>
      <c r="B115" s="7">
        <v>238.02</v>
      </c>
      <c r="C115" s="7" t="s">
        <v>704</v>
      </c>
      <c r="D115" s="44" t="s">
        <v>705</v>
      </c>
      <c r="E115" s="3" t="s">
        <v>706</v>
      </c>
      <c r="F115" s="170" t="s">
        <v>111</v>
      </c>
      <c r="G115" s="1">
        <v>45275</v>
      </c>
      <c r="H115" s="1">
        <v>45275</v>
      </c>
      <c r="I115" s="1">
        <v>45278</v>
      </c>
      <c r="J115" s="11"/>
      <c r="K115" s="3" t="s">
        <v>707</v>
      </c>
      <c r="L115" s="9"/>
      <c r="M115" s="4" t="s">
        <v>708</v>
      </c>
      <c r="N115" s="4"/>
      <c r="O115" s="4"/>
      <c r="P115" s="4"/>
      <c r="Q115" s="4"/>
      <c r="R115" s="4"/>
      <c r="S115" s="4"/>
      <c r="T115" s="4"/>
      <c r="U115" s="3" t="s">
        <v>106</v>
      </c>
      <c r="V115" s="3" t="s">
        <v>70</v>
      </c>
      <c r="W115" s="5" t="s">
        <v>709</v>
      </c>
      <c r="X115" s="4">
        <f>IF(AND(MainTracker[[#This Row],[Completion date.]]&gt;=45139,MainTracker[[#This Row],[Status]]="10 - Complete"),NETWORKDAYS(MAX(MainTracker[[#This Row],[Request sent on (Date)]:[Compliant source file received on (Date)]]),MainTracker[[#This Row],[Completion date.]],Holiday[Holidays])-1,"")</f>
        <v>1</v>
      </c>
      <c r="Y1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 s="4">
        <f>IF(AND(MainTracker[[#This Row],[Completion date.]]&gt;=45139,MainTracker[[#This Row],[Status]]="10 - Complete",MainTracker[[#This Row],[Compliant source file received on (Date)]]&lt;&gt;""),MainTracker[[#This Row],[Compliant source file received on (Date)]]-MainTracker[[#This Row],[Request sent on (Date)]],"")</f>
        <v>0</v>
      </c>
    </row>
    <row r="116" spans="1:26" s="5" customFormat="1" ht="30" hidden="1">
      <c r="A116" s="51" t="str">
        <f>_xlfn.IFNA(INDEX(Table3[],MATCH(MainTracker[[#This Row],[IDR / UFDR]],Table3[Pack],0),1),"")</f>
        <v/>
      </c>
      <c r="B116" s="119">
        <v>237.02</v>
      </c>
      <c r="C116" s="7" t="s">
        <v>198</v>
      </c>
      <c r="D116" s="44" t="s">
        <v>199</v>
      </c>
      <c r="E116" s="3" t="s">
        <v>200</v>
      </c>
      <c r="F116" s="171" t="s">
        <v>101</v>
      </c>
      <c r="G116" s="1">
        <v>45275</v>
      </c>
      <c r="H116" s="1">
        <v>45278</v>
      </c>
      <c r="I116" s="1">
        <v>45278</v>
      </c>
      <c r="J116" s="11"/>
      <c r="K116" s="3" t="s">
        <v>201</v>
      </c>
      <c r="L116" s="9"/>
      <c r="M116" s="4" t="s">
        <v>710</v>
      </c>
      <c r="N116" s="4"/>
      <c r="O116" s="4" t="s">
        <v>679</v>
      </c>
      <c r="P116" s="4"/>
      <c r="Q116" s="4"/>
      <c r="R116" s="4"/>
      <c r="S116" s="4"/>
      <c r="T116" s="4"/>
      <c r="U116" s="3" t="s">
        <v>106</v>
      </c>
      <c r="V116" s="3" t="s">
        <v>69</v>
      </c>
      <c r="W116" s="5" t="s">
        <v>711</v>
      </c>
      <c r="X116" s="4">
        <f>IF(AND(MainTracker[[#This Row],[Completion date.]]&gt;=45139,MainTracker[[#This Row],[Status]]="10 - Complete"),NETWORKDAYS(MAX(MainTracker[[#This Row],[Request sent on (Date)]:[Compliant source file received on (Date)]]),MainTracker[[#This Row],[Completion date.]],Holiday[Holidays])-1,"")</f>
        <v>0</v>
      </c>
      <c r="Y1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6" s="4">
        <f>IF(AND(MainTracker[[#This Row],[Completion date.]]&gt;=45139,MainTracker[[#This Row],[Status]]="10 - Complete",MainTracker[[#This Row],[Compliant source file received on (Date)]]&lt;&gt;""),MainTracker[[#This Row],[Compliant source file received on (Date)]]-MainTracker[[#This Row],[Request sent on (Date)]],"")</f>
        <v>3</v>
      </c>
    </row>
    <row r="117" spans="1:26" s="5" customFormat="1" ht="30" hidden="1">
      <c r="A117" s="51" t="str">
        <f>_xlfn.IFNA(INDEX(Table3[],MATCH(MainTracker[[#This Row],[IDR / UFDR]],Table3[Pack],0),1),"")</f>
        <v/>
      </c>
      <c r="B117" s="119">
        <v>237.02</v>
      </c>
      <c r="C117" s="7" t="s">
        <v>193</v>
      </c>
      <c r="D117" s="44" t="s">
        <v>194</v>
      </c>
      <c r="E117" s="3" t="s">
        <v>195</v>
      </c>
      <c r="F117" s="171" t="s">
        <v>229</v>
      </c>
      <c r="G117" s="1">
        <v>45275</v>
      </c>
      <c r="H117" s="1">
        <v>45278</v>
      </c>
      <c r="I117" s="1">
        <v>45278</v>
      </c>
      <c r="J117" s="11"/>
      <c r="K117" s="3" t="s">
        <v>196</v>
      </c>
      <c r="L117" s="9"/>
      <c r="M117" s="4" t="s">
        <v>710</v>
      </c>
      <c r="N117" s="4"/>
      <c r="O117" s="4" t="s">
        <v>679</v>
      </c>
      <c r="P117" s="4"/>
      <c r="Q117" s="4"/>
      <c r="R117" s="4"/>
      <c r="S117" s="4"/>
      <c r="T117" s="4"/>
      <c r="U117" s="3" t="s">
        <v>106</v>
      </c>
      <c r="V117" s="3" t="s">
        <v>69</v>
      </c>
      <c r="W117" s="5" t="s">
        <v>711</v>
      </c>
      <c r="X117" s="4">
        <f>IF(AND(MainTracker[[#This Row],[Completion date.]]&gt;=45139,MainTracker[[#This Row],[Status]]="10 - Complete"),NETWORKDAYS(MAX(MainTracker[[#This Row],[Request sent on (Date)]:[Compliant source file received on (Date)]]),MainTracker[[#This Row],[Completion date.]],Holiday[Holidays])-1,"")</f>
        <v>0</v>
      </c>
      <c r="Y11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7" s="4">
        <f>IF(AND(MainTracker[[#This Row],[Completion date.]]&gt;=45139,MainTracker[[#This Row],[Status]]="10 - Complete",MainTracker[[#This Row],[Compliant source file received on (Date)]]&lt;&gt;""),MainTracker[[#This Row],[Compliant source file received on (Date)]]-MainTracker[[#This Row],[Request sent on (Date)]],"")</f>
        <v>3</v>
      </c>
    </row>
    <row r="118" spans="1:26" s="5" customFormat="1" ht="60" hidden="1">
      <c r="A118" s="51" t="str">
        <f>_xlfn.IFNA(INDEX(Table3[],MATCH(MainTracker[[#This Row],[IDR / UFDR]],Table3[Pack],0),1),"")</f>
        <v/>
      </c>
      <c r="B118" s="7">
        <v>208.2</v>
      </c>
      <c r="C118" s="7" t="s">
        <v>712</v>
      </c>
      <c r="D118" s="44" t="s">
        <v>713</v>
      </c>
      <c r="E118" s="3" t="s">
        <v>714</v>
      </c>
      <c r="F118" s="2" t="s">
        <v>111</v>
      </c>
      <c r="G118" s="1">
        <v>45275</v>
      </c>
      <c r="H118" s="1"/>
      <c r="I118" s="1">
        <v>45278</v>
      </c>
      <c r="J118" s="11"/>
      <c r="K118" s="159"/>
      <c r="L118" s="159"/>
      <c r="M118" s="4"/>
      <c r="N118" s="4"/>
      <c r="O118" s="4"/>
      <c r="P118" s="4"/>
      <c r="Q118" s="4"/>
      <c r="R118" s="4"/>
      <c r="S118" s="4"/>
      <c r="T118" s="4"/>
      <c r="U118" s="3" t="s">
        <v>106</v>
      </c>
      <c r="V118" s="3" t="s">
        <v>70</v>
      </c>
      <c r="W118" s="5" t="s">
        <v>715</v>
      </c>
      <c r="X118" s="4">
        <f>IF(AND(MainTracker[[#This Row],[Completion date.]]&gt;=45139,MainTracker[[#This Row],[Status]]="10 - Complete"),NETWORKDAYS(MAX(MainTracker[[#This Row],[Request sent on (Date)]:[Compliant source file received on (Date)]]),MainTracker[[#This Row],[Completion date.]],Holiday[Holidays])-1,"")</f>
        <v>1</v>
      </c>
      <c r="Y1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 s="4" t="str">
        <f>IF(AND(MainTracker[[#This Row],[Completion date.]]&gt;=45139,MainTracker[[#This Row],[Status]]="10 - Complete",MainTracker[[#This Row],[Compliant source file received on (Date)]]&lt;&gt;""),MainTracker[[#This Row],[Compliant source file received on (Date)]]-MainTracker[[#This Row],[Request sent on (Date)]],"")</f>
        <v/>
      </c>
    </row>
    <row r="119" spans="1:26" s="5" customFormat="1" ht="30" hidden="1">
      <c r="A119" s="51" t="str">
        <f>_xlfn.IFNA(INDEX(Table3[],MATCH(MainTracker[[#This Row],[IDR / UFDR]],Table3[Pack],0),1),"")</f>
        <v/>
      </c>
      <c r="B119" s="7">
        <v>237.02</v>
      </c>
      <c r="C119" s="7" t="s">
        <v>716</v>
      </c>
      <c r="D119" s="44" t="s">
        <v>717</v>
      </c>
      <c r="E119" s="3" t="s">
        <v>718</v>
      </c>
      <c r="F119" s="2" t="s">
        <v>111</v>
      </c>
      <c r="G119" s="1">
        <v>45278</v>
      </c>
      <c r="H119" s="1">
        <v>45295</v>
      </c>
      <c r="I119" s="1">
        <v>45296</v>
      </c>
      <c r="J119" s="11"/>
      <c r="K119" s="3" t="s">
        <v>719</v>
      </c>
      <c r="L119" s="3"/>
      <c r="M119" s="4" t="s">
        <v>720</v>
      </c>
      <c r="N119" s="4"/>
      <c r="O119" s="4" t="s">
        <v>721</v>
      </c>
      <c r="P119" s="4"/>
      <c r="Q119" s="4"/>
      <c r="R119" s="4"/>
      <c r="S119" s="4"/>
      <c r="T119" s="4"/>
      <c r="U119" s="3" t="s">
        <v>106</v>
      </c>
      <c r="V119" s="3" t="s">
        <v>70</v>
      </c>
      <c r="W119" s="5" t="s">
        <v>265</v>
      </c>
      <c r="X119" s="4">
        <f>IF(AND(MainTracker[[#This Row],[Completion date.]]&gt;=45139,MainTracker[[#This Row],[Status]]="10 - Complete"),NETWORKDAYS(MAX(MainTracker[[#This Row],[Request sent on (Date)]:[Compliant source file received on (Date)]]),MainTracker[[#This Row],[Completion date.]],Holiday[Holidays])-1,"")</f>
        <v>1</v>
      </c>
      <c r="Y11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 s="4">
        <f>IF(AND(MainTracker[[#This Row],[Completion date.]]&gt;=45139,MainTracker[[#This Row],[Status]]="10 - Complete",MainTracker[[#This Row],[Compliant source file received on (Date)]]&lt;&gt;""),MainTracker[[#This Row],[Compliant source file received on (Date)]]-MainTracker[[#This Row],[Request sent on (Date)]],"")</f>
        <v>17</v>
      </c>
    </row>
    <row r="120" spans="1:26" s="5" customFormat="1" ht="30" hidden="1">
      <c r="A120" s="51" t="str">
        <f>_xlfn.IFNA(INDEX(Table3[],MATCH(MainTracker[[#This Row],[IDR / UFDR]],Table3[Pack],0),1),"")</f>
        <v/>
      </c>
      <c r="B120" s="7">
        <v>237.02</v>
      </c>
      <c r="C120" s="7" t="s">
        <v>722</v>
      </c>
      <c r="D120" s="44" t="s">
        <v>723</v>
      </c>
      <c r="E120" s="3" t="s">
        <v>724</v>
      </c>
      <c r="F120" s="2" t="s">
        <v>111</v>
      </c>
      <c r="G120" s="1">
        <v>45278</v>
      </c>
      <c r="H120" s="1">
        <v>45295</v>
      </c>
      <c r="I120" s="1">
        <v>45296</v>
      </c>
      <c r="J120" s="11"/>
      <c r="K120" s="3" t="s">
        <v>725</v>
      </c>
      <c r="L120" s="3"/>
      <c r="M120" s="4" t="s">
        <v>720</v>
      </c>
      <c r="N120" s="4"/>
      <c r="O120" s="4" t="s">
        <v>721</v>
      </c>
      <c r="P120" s="4"/>
      <c r="Q120" s="4"/>
      <c r="R120" s="4"/>
      <c r="S120" s="4"/>
      <c r="T120" s="4"/>
      <c r="U120" s="3" t="s">
        <v>106</v>
      </c>
      <c r="V120" s="3" t="s">
        <v>70</v>
      </c>
      <c r="W120" s="5" t="s">
        <v>265</v>
      </c>
      <c r="X120" s="4">
        <f>IF(AND(MainTracker[[#This Row],[Completion date.]]&gt;=45139,MainTracker[[#This Row],[Status]]="10 - Complete"),NETWORKDAYS(MAX(MainTracker[[#This Row],[Request sent on (Date)]:[Compliant source file received on (Date)]]),MainTracker[[#This Row],[Completion date.]],Holiday[Holidays])-1,"")</f>
        <v>1</v>
      </c>
      <c r="Y12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0" s="4">
        <f>IF(AND(MainTracker[[#This Row],[Completion date.]]&gt;=45139,MainTracker[[#This Row],[Status]]="10 - Complete",MainTracker[[#This Row],[Compliant source file received on (Date)]]&lt;&gt;""),MainTracker[[#This Row],[Compliant source file received on (Date)]]-MainTracker[[#This Row],[Request sent on (Date)]],"")</f>
        <v>17</v>
      </c>
    </row>
    <row r="121" spans="1:26" s="5" customFormat="1" ht="105" hidden="1">
      <c r="A121" s="51" t="str">
        <f>_xlfn.IFNA(INDEX(Table3[],MATCH(MainTracker[[#This Row],[IDR / UFDR]],Table3[Pack],0),1),"")</f>
        <v/>
      </c>
      <c r="B121" s="7" t="s">
        <v>309</v>
      </c>
      <c r="C121" s="7" t="s">
        <v>726</v>
      </c>
      <c r="D121" s="44" t="s">
        <v>727</v>
      </c>
      <c r="E121" s="3" t="s">
        <v>728</v>
      </c>
      <c r="F121" s="2" t="s">
        <v>111</v>
      </c>
      <c r="G121" s="1">
        <v>45280</v>
      </c>
      <c r="H121" s="1">
        <v>45296</v>
      </c>
      <c r="I121" s="1">
        <v>45300</v>
      </c>
      <c r="J121" s="11"/>
      <c r="K121" s="3" t="s">
        <v>729</v>
      </c>
      <c r="L121" s="3"/>
      <c r="M121" s="4" t="s">
        <v>730</v>
      </c>
      <c r="N121" s="4"/>
      <c r="O121" s="4" t="s">
        <v>731</v>
      </c>
      <c r="P121" s="4"/>
      <c r="Q121" s="4" t="s">
        <v>732</v>
      </c>
      <c r="R121" s="4"/>
      <c r="S121" s="4" t="s">
        <v>733</v>
      </c>
      <c r="T121" s="4"/>
      <c r="U121" s="3" t="s">
        <v>106</v>
      </c>
      <c r="V121" s="3" t="s">
        <v>69</v>
      </c>
      <c r="W121" s="5" t="s">
        <v>734</v>
      </c>
      <c r="X121" s="4">
        <f>IF(AND(MainTracker[[#This Row],[Completion date.]]&gt;=45139,MainTracker[[#This Row],[Status]]="10 - Complete"),NETWORKDAYS(MAX(MainTracker[[#This Row],[Request sent on (Date)]:[Compliant source file received on (Date)]]),MainTracker[[#This Row],[Completion date.]],Holiday[Holidays])-1,"")</f>
        <v>2</v>
      </c>
      <c r="Y12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21" s="4">
        <f>IF(AND(MainTracker[[#This Row],[Completion date.]]&gt;=45139,MainTracker[[#This Row],[Status]]="10 - Complete",MainTracker[[#This Row],[Compliant source file received on (Date)]]&lt;&gt;""),MainTracker[[#This Row],[Compliant source file received on (Date)]]-MainTracker[[#This Row],[Request sent on (Date)]],"")</f>
        <v>16</v>
      </c>
    </row>
    <row r="122" spans="1:26" s="5" customFormat="1" ht="60" hidden="1">
      <c r="A122" s="51" t="str">
        <f>_xlfn.IFNA(INDEX(Table3[],MATCH(MainTracker[[#This Row],[IDR / UFDR]],Table3[Pack],0),1),"")</f>
        <v/>
      </c>
      <c r="B122" s="7" t="s">
        <v>309</v>
      </c>
      <c r="C122" s="7" t="s">
        <v>735</v>
      </c>
      <c r="D122" s="44" t="s">
        <v>736</v>
      </c>
      <c r="E122" s="3" t="s">
        <v>737</v>
      </c>
      <c r="F122" s="2" t="s">
        <v>111</v>
      </c>
      <c r="G122" s="1">
        <v>45280</v>
      </c>
      <c r="H122" s="1">
        <v>45300</v>
      </c>
      <c r="I122" s="1">
        <v>45301</v>
      </c>
      <c r="J122" s="11"/>
      <c r="K122" s="3" t="s">
        <v>738</v>
      </c>
      <c r="L122" s="3"/>
      <c r="M122" s="4" t="s">
        <v>731</v>
      </c>
      <c r="N122" s="4"/>
      <c r="O122" s="4" t="s">
        <v>732</v>
      </c>
      <c r="P122" s="4"/>
      <c r="Q122" s="4" t="s">
        <v>739</v>
      </c>
      <c r="R122" s="4"/>
      <c r="S122" s="4"/>
      <c r="T122" s="4"/>
      <c r="U122" s="3" t="s">
        <v>106</v>
      </c>
      <c r="V122" s="3" t="s">
        <v>69</v>
      </c>
      <c r="W122" s="5" t="s">
        <v>734</v>
      </c>
      <c r="X122" s="4">
        <f>IF(AND(MainTracker[[#This Row],[Completion date.]]&gt;=45139,MainTracker[[#This Row],[Status]]="10 - Complete"),NETWORKDAYS(MAX(MainTracker[[#This Row],[Request sent on (Date)]:[Compliant source file received on (Date)]]),MainTracker[[#This Row],[Completion date.]],Holiday[Holidays])-1,"")</f>
        <v>1</v>
      </c>
      <c r="Y12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2" s="4">
        <f>IF(AND(MainTracker[[#This Row],[Completion date.]]&gt;=45139,MainTracker[[#This Row],[Status]]="10 - Complete",MainTracker[[#This Row],[Compliant source file received on (Date)]]&lt;&gt;""),MainTracker[[#This Row],[Compliant source file received on (Date)]]-MainTracker[[#This Row],[Request sent on (Date)]],"")</f>
        <v>20</v>
      </c>
    </row>
    <row r="123" spans="1:26" s="5" customFormat="1" ht="18.75" hidden="1">
      <c r="A123" s="51" t="str">
        <f>_xlfn.IFNA(INDEX(Table3[],MATCH(MainTracker[[#This Row],[IDR / UFDR]],Table3[Pack],0),1),"")</f>
        <v/>
      </c>
      <c r="B123" s="7" t="s">
        <v>309</v>
      </c>
      <c r="C123" s="7" t="s">
        <v>740</v>
      </c>
      <c r="D123" s="44" t="s">
        <v>741</v>
      </c>
      <c r="E123" s="3" t="s">
        <v>742</v>
      </c>
      <c r="F123" s="2" t="s">
        <v>111</v>
      </c>
      <c r="G123" s="1">
        <v>45280</v>
      </c>
      <c r="H123" s="1">
        <v>45302</v>
      </c>
      <c r="I123" s="1">
        <v>45303</v>
      </c>
      <c r="J123" s="11"/>
      <c r="K123" s="3" t="s">
        <v>743</v>
      </c>
      <c r="L123" s="3"/>
      <c r="M123" s="4" t="s">
        <v>744</v>
      </c>
      <c r="N123" s="4"/>
      <c r="O123" s="4" t="s">
        <v>732</v>
      </c>
      <c r="P123" s="4"/>
      <c r="Q123" s="4" t="s">
        <v>739</v>
      </c>
      <c r="R123" s="4"/>
      <c r="S123" s="4"/>
      <c r="T123" s="4"/>
      <c r="U123" s="3" t="s">
        <v>106</v>
      </c>
      <c r="V123" s="3" t="s">
        <v>69</v>
      </c>
      <c r="W123" s="5" t="s">
        <v>745</v>
      </c>
      <c r="X123" s="4">
        <f>IF(AND(MainTracker[[#This Row],[Completion date.]]&gt;=45139,MainTracker[[#This Row],[Status]]="10 - Complete"),NETWORKDAYS(MAX(MainTracker[[#This Row],[Request sent on (Date)]:[Compliant source file received on (Date)]]),MainTracker[[#This Row],[Completion date.]],Holiday[Holidays])-1,"")</f>
        <v>1</v>
      </c>
      <c r="Y12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3" s="4">
        <f>IF(AND(MainTracker[[#This Row],[Completion date.]]&gt;=45139,MainTracker[[#This Row],[Status]]="10 - Complete",MainTracker[[#This Row],[Compliant source file received on (Date)]]&lt;&gt;""),MainTracker[[#This Row],[Compliant source file received on (Date)]]-MainTracker[[#This Row],[Request sent on (Date)]],"")</f>
        <v>22</v>
      </c>
    </row>
    <row r="124" spans="1:26" s="5" customFormat="1" ht="60" hidden="1">
      <c r="A124" s="51" t="str">
        <f>_xlfn.IFNA(INDEX(Table3[],MATCH(MainTracker[[#This Row],[IDR / UFDR]],Table3[Pack],0),1),"")</f>
        <v/>
      </c>
      <c r="B124" s="7" t="s">
        <v>309</v>
      </c>
      <c r="C124" s="7" t="s">
        <v>746</v>
      </c>
      <c r="D124" s="44" t="s">
        <v>747</v>
      </c>
      <c r="E124" s="3" t="s">
        <v>748</v>
      </c>
      <c r="F124" s="2" t="s">
        <v>111</v>
      </c>
      <c r="G124" s="1">
        <v>45280</v>
      </c>
      <c r="H124" s="1">
        <v>45300</v>
      </c>
      <c r="I124" s="1">
        <v>45302</v>
      </c>
      <c r="J124" s="11"/>
      <c r="K124" s="3" t="s">
        <v>749</v>
      </c>
      <c r="L124" s="3"/>
      <c r="M124" s="4" t="s">
        <v>731</v>
      </c>
      <c r="N124" s="4"/>
      <c r="O124" s="4" t="s">
        <v>732</v>
      </c>
      <c r="P124" s="4"/>
      <c r="Q124" s="4" t="s">
        <v>739</v>
      </c>
      <c r="R124" s="4"/>
      <c r="S124" s="4"/>
      <c r="T124" s="4"/>
      <c r="U124" s="3" t="s">
        <v>106</v>
      </c>
      <c r="V124" s="3" t="s">
        <v>69</v>
      </c>
      <c r="W124" s="5" t="s">
        <v>734</v>
      </c>
      <c r="X124" s="4">
        <f>IF(AND(MainTracker[[#This Row],[Completion date.]]&gt;=45139,MainTracker[[#This Row],[Status]]="10 - Complete"),NETWORKDAYS(MAX(MainTracker[[#This Row],[Request sent on (Date)]:[Compliant source file received on (Date)]]),MainTracker[[#This Row],[Completion date.]],Holiday[Holidays])-1,"")</f>
        <v>2</v>
      </c>
      <c r="Y12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4" s="4">
        <f>IF(AND(MainTracker[[#This Row],[Completion date.]]&gt;=45139,MainTracker[[#This Row],[Status]]="10 - Complete",MainTracker[[#This Row],[Compliant source file received on (Date)]]&lt;&gt;""),MainTracker[[#This Row],[Compliant source file received on (Date)]]-MainTracker[[#This Row],[Request sent on (Date)]],"")</f>
        <v>20</v>
      </c>
    </row>
    <row r="125" spans="1:26" s="5" customFormat="1" ht="105" hidden="1">
      <c r="A125" s="51" t="str">
        <f>_xlfn.IFNA(INDEX(Table3[],MATCH(MainTracker[[#This Row],[IDR / UFDR]],Table3[Pack],0),1),"")</f>
        <v/>
      </c>
      <c r="B125" s="7" t="s">
        <v>309</v>
      </c>
      <c r="C125" s="7" t="s">
        <v>750</v>
      </c>
      <c r="D125" s="44" t="s">
        <v>751</v>
      </c>
      <c r="E125" s="3" t="s">
        <v>752</v>
      </c>
      <c r="F125" s="2" t="s">
        <v>111</v>
      </c>
      <c r="G125" s="1">
        <v>45280</v>
      </c>
      <c r="H125" s="1">
        <v>45296</v>
      </c>
      <c r="I125" s="1">
        <v>45300</v>
      </c>
      <c r="J125" s="11"/>
      <c r="K125" s="3" t="s">
        <v>753</v>
      </c>
      <c r="L125" s="3"/>
      <c r="M125" s="4" t="s">
        <v>730</v>
      </c>
      <c r="N125" s="4"/>
      <c r="O125" s="4" t="s">
        <v>731</v>
      </c>
      <c r="P125" s="4"/>
      <c r="Q125" s="4" t="s">
        <v>732</v>
      </c>
      <c r="R125" s="4"/>
      <c r="S125" s="4" t="s">
        <v>733</v>
      </c>
      <c r="T125" s="4"/>
      <c r="U125" s="3" t="s">
        <v>106</v>
      </c>
      <c r="V125" s="3" t="s">
        <v>69</v>
      </c>
      <c r="W125" s="5" t="s">
        <v>734</v>
      </c>
      <c r="X125" s="4">
        <f>IF(AND(MainTracker[[#This Row],[Completion date.]]&gt;=45139,MainTracker[[#This Row],[Status]]="10 - Complete"),NETWORKDAYS(MAX(MainTracker[[#This Row],[Request sent on (Date)]:[Compliant source file received on (Date)]]),MainTracker[[#This Row],[Completion date.]],Holiday[Holidays])-1,"")</f>
        <v>2</v>
      </c>
      <c r="Y12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25" s="4">
        <f>IF(AND(MainTracker[[#This Row],[Completion date.]]&gt;=45139,MainTracker[[#This Row],[Status]]="10 - Complete",MainTracker[[#This Row],[Compliant source file received on (Date)]]&lt;&gt;""),MainTracker[[#This Row],[Compliant source file received on (Date)]]-MainTracker[[#This Row],[Request sent on (Date)]],"")</f>
        <v>16</v>
      </c>
    </row>
    <row r="126" spans="1:26" s="5" customFormat="1" ht="60" hidden="1">
      <c r="A126" s="51" t="str">
        <f>_xlfn.IFNA(INDEX(Table3[],MATCH(MainTracker[[#This Row],[IDR / UFDR]],Table3[Pack],0),1),"")</f>
        <v/>
      </c>
      <c r="B126" s="7" t="s">
        <v>754</v>
      </c>
      <c r="C126" s="7" t="s">
        <v>755</v>
      </c>
      <c r="D126" s="44" t="s">
        <v>756</v>
      </c>
      <c r="E126" s="3" t="s">
        <v>757</v>
      </c>
      <c r="F126" s="2" t="s">
        <v>111</v>
      </c>
      <c r="G126" s="1">
        <v>45281</v>
      </c>
      <c r="H126" s="1"/>
      <c r="I126" s="1">
        <v>45282</v>
      </c>
      <c r="J126" s="11"/>
      <c r="K126" s="3" t="s">
        <v>758</v>
      </c>
      <c r="L126" s="9"/>
      <c r="M126" s="4"/>
      <c r="N126" s="4"/>
      <c r="O126" s="4"/>
      <c r="P126" s="4"/>
      <c r="Q126" s="4"/>
      <c r="R126" s="4"/>
      <c r="S126" s="4"/>
      <c r="T126" s="4"/>
      <c r="U126" s="3" t="s">
        <v>106</v>
      </c>
      <c r="V126" s="3" t="s">
        <v>70</v>
      </c>
      <c r="W126" s="5" t="s">
        <v>759</v>
      </c>
      <c r="X126" s="4">
        <f>IF(AND(MainTracker[[#This Row],[Completion date.]]&gt;=45139,MainTracker[[#This Row],[Status]]="10 - Complete"),NETWORKDAYS(MAX(MainTracker[[#This Row],[Request sent on (Date)]:[Compliant source file received on (Date)]]),MainTracker[[#This Row],[Completion date.]],Holiday[Holidays])-1,"")</f>
        <v>1</v>
      </c>
      <c r="Y1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6" s="4" t="str">
        <f>IF(AND(MainTracker[[#This Row],[Completion date.]]&gt;=45139,MainTracker[[#This Row],[Status]]="10 - Complete",MainTracker[[#This Row],[Compliant source file received on (Date)]]&lt;&gt;""),MainTracker[[#This Row],[Compliant source file received on (Date)]]-MainTracker[[#This Row],[Request sent on (Date)]],"")</f>
        <v/>
      </c>
    </row>
    <row r="127" spans="1:26" s="5" customFormat="1" ht="45" hidden="1">
      <c r="A127" s="51" t="str">
        <f>_xlfn.IFNA(INDEX(Table3[],MATCH(MainTracker[[#This Row],[IDR / UFDR]],Table3[Pack],0),1),"")</f>
        <v/>
      </c>
      <c r="B127" s="7" t="s">
        <v>754</v>
      </c>
      <c r="C127" s="7" t="s">
        <v>760</v>
      </c>
      <c r="D127" s="44" t="s">
        <v>761</v>
      </c>
      <c r="E127" s="3" t="s">
        <v>762</v>
      </c>
      <c r="F127" s="2" t="s">
        <v>111</v>
      </c>
      <c r="G127" s="1">
        <v>45281</v>
      </c>
      <c r="H127" s="1"/>
      <c r="I127" s="1">
        <v>45296</v>
      </c>
      <c r="J127" s="11"/>
      <c r="K127" s="3" t="s">
        <v>763</v>
      </c>
      <c r="L127" s="3"/>
      <c r="M127" s="4"/>
      <c r="N127" s="4"/>
      <c r="O127" s="4"/>
      <c r="P127" s="4"/>
      <c r="Q127" s="4"/>
      <c r="R127" s="4"/>
      <c r="S127" s="4"/>
      <c r="T127" s="4"/>
      <c r="U127" s="3" t="s">
        <v>106</v>
      </c>
      <c r="V127" s="3" t="s">
        <v>70</v>
      </c>
      <c r="W127" s="5" t="s">
        <v>759</v>
      </c>
      <c r="X127" s="4">
        <f>IF(AND(MainTracker[[#This Row],[Completion date.]]&gt;=45139,MainTracker[[#This Row],[Status]]="10 - Complete"),NETWORKDAYS(MAX(MainTracker[[#This Row],[Request sent on (Date)]:[Compliant source file received on (Date)]]),MainTracker[[#This Row],[Completion date.]],Holiday[Holidays])-1,"")</f>
        <v>5</v>
      </c>
      <c r="Y1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 s="4" t="str">
        <f>IF(AND(MainTracker[[#This Row],[Completion date.]]&gt;=45139,MainTracker[[#This Row],[Status]]="10 - Complete",MainTracker[[#This Row],[Compliant source file received on (Date)]]&lt;&gt;""),MainTracker[[#This Row],[Compliant source file received on (Date)]]-MainTracker[[#This Row],[Request sent on (Date)]],"")</f>
        <v/>
      </c>
    </row>
    <row r="128" spans="1:26" s="5" customFormat="1" ht="18.75" hidden="1">
      <c r="A128" s="51" t="str">
        <f>_xlfn.IFNA(INDEX(Table3[],MATCH(MainTracker[[#This Row],[IDR / UFDR]],Table3[Pack],0),1),"")</f>
        <v/>
      </c>
      <c r="B128" s="7">
        <v>228</v>
      </c>
      <c r="C128" s="7" t="s">
        <v>764</v>
      </c>
      <c r="D128" s="44" t="s">
        <v>765</v>
      </c>
      <c r="E128" s="3" t="s">
        <v>766</v>
      </c>
      <c r="F128" s="2" t="s">
        <v>111</v>
      </c>
      <c r="G128" s="1">
        <v>45282</v>
      </c>
      <c r="H128" s="1"/>
      <c r="I128" s="1">
        <v>45296</v>
      </c>
      <c r="J128" s="11"/>
      <c r="K128" s="3" t="s">
        <v>767</v>
      </c>
      <c r="L128" s="3"/>
      <c r="M128" s="4"/>
      <c r="N128" s="4"/>
      <c r="O128" s="4"/>
      <c r="P128" s="4"/>
      <c r="Q128" s="4"/>
      <c r="R128" s="4"/>
      <c r="S128" s="4"/>
      <c r="T128" s="4"/>
      <c r="U128" s="3" t="s">
        <v>106</v>
      </c>
      <c r="V128" s="3" t="s">
        <v>70</v>
      </c>
      <c r="W128" s="5" t="s">
        <v>768</v>
      </c>
      <c r="X128" s="4">
        <f>IF(AND(MainTracker[[#This Row],[Completion date.]]&gt;=45139,MainTracker[[#This Row],[Status]]="10 - Complete"),NETWORKDAYS(MAX(MainTracker[[#This Row],[Request sent on (Date)]:[Compliant source file received on (Date)]]),MainTracker[[#This Row],[Completion date.]],Holiday[Holidays])-1,"")</f>
        <v>4</v>
      </c>
      <c r="Y1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 s="4" t="str">
        <f>IF(AND(MainTracker[[#This Row],[Completion date.]]&gt;=45139,MainTracker[[#This Row],[Status]]="10 - Complete",MainTracker[[#This Row],[Compliant source file received on (Date)]]&lt;&gt;""),MainTracker[[#This Row],[Compliant source file received on (Date)]]-MainTracker[[#This Row],[Request sent on (Date)]],"")</f>
        <v/>
      </c>
    </row>
    <row r="129" spans="1:26" s="5" customFormat="1" ht="45" hidden="1">
      <c r="A129" s="51" t="str">
        <f>_xlfn.IFNA(INDEX(Table3[],MATCH(MainTracker[[#This Row],[IDR / UFDR]],Table3[Pack],0),1),"")</f>
        <v/>
      </c>
      <c r="B129" s="7">
        <v>238.01</v>
      </c>
      <c r="C129" s="7" t="s">
        <v>769</v>
      </c>
      <c r="D129" s="44" t="s">
        <v>770</v>
      </c>
      <c r="E129" s="3" t="s">
        <v>771</v>
      </c>
      <c r="F129" s="2" t="s">
        <v>111</v>
      </c>
      <c r="G129" s="1">
        <v>45293</v>
      </c>
      <c r="H129" s="1">
        <v>45308</v>
      </c>
      <c r="I129" s="1">
        <v>45309</v>
      </c>
      <c r="J129" s="11"/>
      <c r="K129" s="3" t="s">
        <v>772</v>
      </c>
      <c r="L129" s="3"/>
      <c r="M129" s="4" t="s">
        <v>773</v>
      </c>
      <c r="N129" s="4"/>
      <c r="O129" s="4"/>
      <c r="P129" s="4"/>
      <c r="Q129" s="4"/>
      <c r="R129" s="4"/>
      <c r="S129" s="4"/>
      <c r="T129" s="4"/>
      <c r="U129" s="3" t="s">
        <v>106</v>
      </c>
      <c r="V129" s="3" t="s">
        <v>69</v>
      </c>
      <c r="W129" s="5" t="s">
        <v>774</v>
      </c>
      <c r="X129" s="4">
        <f>IF(AND(MainTracker[[#This Row],[Completion date.]]&gt;=45139,MainTracker[[#This Row],[Status]]="10 - Complete"),NETWORKDAYS(MAX(MainTracker[[#This Row],[Request sent on (Date)]:[Compliant source file received on (Date)]]),MainTracker[[#This Row],[Completion date.]],Holiday[Holidays])-1,"")</f>
        <v>1</v>
      </c>
      <c r="Y1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 s="4">
        <f>IF(AND(MainTracker[[#This Row],[Completion date.]]&gt;=45139,MainTracker[[#This Row],[Status]]="10 - Complete",MainTracker[[#This Row],[Compliant source file received on (Date)]]&lt;&gt;""),MainTracker[[#This Row],[Compliant source file received on (Date)]]-MainTracker[[#This Row],[Request sent on (Date)]],"")</f>
        <v>15</v>
      </c>
    </row>
    <row r="130" spans="1:26" s="5" customFormat="1" ht="45" hidden="1">
      <c r="A130" s="51" t="str">
        <f>_xlfn.IFNA(INDEX(Table3[],MATCH(MainTracker[[#This Row],[IDR / UFDR]],Table3[Pack],0),1),"")</f>
        <v/>
      </c>
      <c r="B130" s="7">
        <v>238.01</v>
      </c>
      <c r="C130" s="7" t="s">
        <v>775</v>
      </c>
      <c r="D130" s="44" t="s">
        <v>776</v>
      </c>
      <c r="E130" s="3" t="s">
        <v>777</v>
      </c>
      <c r="F130" s="2" t="s">
        <v>111</v>
      </c>
      <c r="G130" s="1">
        <v>45294</v>
      </c>
      <c r="H130" s="1">
        <v>45295</v>
      </c>
      <c r="I130" s="1">
        <v>45300</v>
      </c>
      <c r="J130" s="11"/>
      <c r="K130" s="3" t="s">
        <v>778</v>
      </c>
      <c r="L130" s="3"/>
      <c r="M130" s="4" t="s">
        <v>779</v>
      </c>
      <c r="N130" s="4"/>
      <c r="O130" s="4" t="s">
        <v>780</v>
      </c>
      <c r="P130" s="4"/>
      <c r="Q130" s="4"/>
      <c r="R130" s="4"/>
      <c r="S130" s="4"/>
      <c r="T130" s="4"/>
      <c r="U130" s="3" t="s">
        <v>106</v>
      </c>
      <c r="V130" s="3" t="s">
        <v>69</v>
      </c>
      <c r="W130" s="5" t="s">
        <v>781</v>
      </c>
      <c r="X130" s="4">
        <f>IF(AND(MainTracker[[#This Row],[Completion date.]]&gt;=45139,MainTracker[[#This Row],[Status]]="10 - Complete"),NETWORKDAYS(MAX(MainTracker[[#This Row],[Request sent on (Date)]:[Compliant source file received on (Date)]]),MainTracker[[#This Row],[Completion date.]],Holiday[Holidays])-1,"")</f>
        <v>3</v>
      </c>
      <c r="Y13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0" s="4">
        <f>IF(AND(MainTracker[[#This Row],[Completion date.]]&gt;=45139,MainTracker[[#This Row],[Status]]="10 - Complete",MainTracker[[#This Row],[Compliant source file received on (Date)]]&lt;&gt;""),MainTracker[[#This Row],[Compliant source file received on (Date)]]-MainTracker[[#This Row],[Request sent on (Date)]],"")</f>
        <v>1</v>
      </c>
    </row>
    <row r="131" spans="1:26" s="5" customFormat="1" ht="45" hidden="1">
      <c r="A131" s="51" t="str">
        <f>_xlfn.IFNA(INDEX(Table3[],MATCH(MainTracker[[#This Row],[IDR / UFDR]],Table3[Pack],0),1),"")</f>
        <v/>
      </c>
      <c r="B131" s="7">
        <v>238.01</v>
      </c>
      <c r="C131" s="7" t="s">
        <v>782</v>
      </c>
      <c r="D131" s="44" t="s">
        <v>783</v>
      </c>
      <c r="E131" s="3" t="s">
        <v>784</v>
      </c>
      <c r="F131" s="2" t="s">
        <v>111</v>
      </c>
      <c r="G131" s="1">
        <v>45294</v>
      </c>
      <c r="H131" s="1">
        <v>45295</v>
      </c>
      <c r="I131" s="1">
        <v>45300</v>
      </c>
      <c r="J131" s="11"/>
      <c r="K131" s="3" t="s">
        <v>785</v>
      </c>
      <c r="L131" s="3"/>
      <c r="M131" s="4" t="s">
        <v>779</v>
      </c>
      <c r="N131" s="4"/>
      <c r="O131" s="4" t="s">
        <v>780</v>
      </c>
      <c r="P131" s="4"/>
      <c r="Q131" s="4" t="s">
        <v>786</v>
      </c>
      <c r="R131" s="4"/>
      <c r="S131" s="4"/>
      <c r="T131" s="4"/>
      <c r="U131" s="3" t="s">
        <v>106</v>
      </c>
      <c r="V131" s="3" t="s">
        <v>69</v>
      </c>
      <c r="W131" s="5" t="s">
        <v>781</v>
      </c>
      <c r="X131" s="4">
        <f>IF(AND(MainTracker[[#This Row],[Completion date.]]&gt;=45139,MainTracker[[#This Row],[Status]]="10 - Complete"),NETWORKDAYS(MAX(MainTracker[[#This Row],[Request sent on (Date)]:[Compliant source file received on (Date)]]),MainTracker[[#This Row],[Completion date.]],Holiday[Holidays])-1,"")</f>
        <v>3</v>
      </c>
      <c r="Y13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1" s="4">
        <f>IF(AND(MainTracker[[#This Row],[Completion date.]]&gt;=45139,MainTracker[[#This Row],[Status]]="10 - Complete",MainTracker[[#This Row],[Compliant source file received on (Date)]]&lt;&gt;""),MainTracker[[#This Row],[Compliant source file received on (Date)]]-MainTracker[[#This Row],[Request sent on (Date)]],"")</f>
        <v>1</v>
      </c>
    </row>
    <row r="132" spans="1:26" s="5" customFormat="1" ht="45" hidden="1">
      <c r="A132" s="51" t="str">
        <f>_xlfn.IFNA(INDEX(Table3[],MATCH(MainTracker[[#This Row],[IDR / UFDR]],Table3[Pack],0),1),"")</f>
        <v/>
      </c>
      <c r="B132" s="7">
        <v>238.01</v>
      </c>
      <c r="C132" s="7" t="s">
        <v>787</v>
      </c>
      <c r="D132" s="44" t="s">
        <v>788</v>
      </c>
      <c r="E132" s="3" t="s">
        <v>789</v>
      </c>
      <c r="F132" s="2" t="s">
        <v>111</v>
      </c>
      <c r="G132" s="1">
        <v>45294</v>
      </c>
      <c r="H132" s="1">
        <v>45295</v>
      </c>
      <c r="I132" s="1">
        <v>45300</v>
      </c>
      <c r="J132" s="11"/>
      <c r="K132" s="3" t="s">
        <v>790</v>
      </c>
      <c r="L132" s="3"/>
      <c r="M132" s="4" t="s">
        <v>779</v>
      </c>
      <c r="N132" s="4"/>
      <c r="O132" s="4" t="s">
        <v>780</v>
      </c>
      <c r="P132" s="4"/>
      <c r="Q132" s="4" t="s">
        <v>786</v>
      </c>
      <c r="R132" s="4"/>
      <c r="S132" s="4"/>
      <c r="T132" s="4"/>
      <c r="U132" s="3" t="s">
        <v>106</v>
      </c>
      <c r="V132" s="3" t="s">
        <v>69</v>
      </c>
      <c r="W132" s="5" t="s">
        <v>781</v>
      </c>
      <c r="X132" s="4">
        <f>IF(AND(MainTracker[[#This Row],[Completion date.]]&gt;=45139,MainTracker[[#This Row],[Status]]="10 - Complete"),NETWORKDAYS(MAX(MainTracker[[#This Row],[Request sent on (Date)]:[Compliant source file received on (Date)]]),MainTracker[[#This Row],[Completion date.]],Holiday[Holidays])-1,"")</f>
        <v>3</v>
      </c>
      <c r="Y13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2" s="4">
        <f>IF(AND(MainTracker[[#This Row],[Completion date.]]&gt;=45139,MainTracker[[#This Row],[Status]]="10 - Complete",MainTracker[[#This Row],[Compliant source file received on (Date)]]&lt;&gt;""),MainTracker[[#This Row],[Compliant source file received on (Date)]]-MainTracker[[#This Row],[Request sent on (Date)]],"")</f>
        <v>1</v>
      </c>
    </row>
    <row r="133" spans="1:26" s="5" customFormat="1" ht="30" hidden="1">
      <c r="A133" s="51" t="str">
        <f>_xlfn.IFNA(INDEX(Table3[],MATCH(MainTracker[[#This Row],[IDR / UFDR]],Table3[Pack],0),1),"")</f>
        <v/>
      </c>
      <c r="B133" s="7">
        <v>226.3</v>
      </c>
      <c r="C133" s="7" t="s">
        <v>514</v>
      </c>
      <c r="D133" s="44" t="s">
        <v>515</v>
      </c>
      <c r="E133" s="3" t="s">
        <v>516</v>
      </c>
      <c r="F133" s="2" t="s">
        <v>120</v>
      </c>
      <c r="G133" s="1">
        <v>45299</v>
      </c>
      <c r="H133" s="1">
        <v>45301</v>
      </c>
      <c r="I133" s="1">
        <v>45302</v>
      </c>
      <c r="J133" s="11"/>
      <c r="K133" s="3" t="s">
        <v>517</v>
      </c>
      <c r="L133" s="9"/>
      <c r="M133" s="4"/>
      <c r="N133" s="4"/>
      <c r="O133" s="4"/>
      <c r="P133" s="4"/>
      <c r="Q133" s="4"/>
      <c r="R133" s="4"/>
      <c r="S133" s="4"/>
      <c r="T133" s="4"/>
      <c r="U133" s="3" t="s">
        <v>106</v>
      </c>
      <c r="V133" s="3" t="s">
        <v>70</v>
      </c>
      <c r="W133" s="5" t="s">
        <v>523</v>
      </c>
      <c r="X133" s="4">
        <f>IF(AND(MainTracker[[#This Row],[Completion date.]]&gt;=45139,MainTracker[[#This Row],[Status]]="10 - Complete"),NETWORKDAYS(MAX(MainTracker[[#This Row],[Request sent on (Date)]:[Compliant source file received on (Date)]]),MainTracker[[#This Row],[Completion date.]],Holiday[Holidays])-1,"")</f>
        <v>1</v>
      </c>
      <c r="Y1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3" s="4">
        <f>IF(AND(MainTracker[[#This Row],[Completion date.]]&gt;=45139,MainTracker[[#This Row],[Status]]="10 - Complete",MainTracker[[#This Row],[Compliant source file received on (Date)]]&lt;&gt;""),MainTracker[[#This Row],[Compliant source file received on (Date)]]-MainTracker[[#This Row],[Request sent on (Date)]],"")</f>
        <v>2</v>
      </c>
    </row>
    <row r="134" spans="1:26" s="5" customFormat="1" ht="30" hidden="1">
      <c r="A134" s="51" t="str">
        <f>_xlfn.IFNA(INDEX(Table3[],MATCH(MainTracker[[#This Row],[IDR / UFDR]],Table3[Pack],0),1),"")</f>
        <v/>
      </c>
      <c r="B134" s="7">
        <v>222.2</v>
      </c>
      <c r="C134" s="7" t="s">
        <v>486</v>
      </c>
      <c r="D134" s="44" t="s">
        <v>487</v>
      </c>
      <c r="E134" s="3" t="s">
        <v>488</v>
      </c>
      <c r="F134" s="2" t="s">
        <v>387</v>
      </c>
      <c r="G134" s="1">
        <v>45299</v>
      </c>
      <c r="H134" s="1">
        <v>45300</v>
      </c>
      <c r="I134" s="1">
        <v>45301</v>
      </c>
      <c r="J134" s="11"/>
      <c r="K134" s="3" t="s">
        <v>489</v>
      </c>
      <c r="L134" s="9"/>
      <c r="M134" s="4"/>
      <c r="N134" s="4"/>
      <c r="O134" s="4"/>
      <c r="P134" s="4"/>
      <c r="Q134" s="4"/>
      <c r="R134" s="4"/>
      <c r="S134" s="4"/>
      <c r="T134" s="4"/>
      <c r="U134" s="3" t="s">
        <v>106</v>
      </c>
      <c r="V134" s="3" t="s">
        <v>69</v>
      </c>
      <c r="W134" s="5" t="s">
        <v>523</v>
      </c>
      <c r="X134" s="4">
        <f>IF(AND(MainTracker[[#This Row],[Completion date.]]&gt;=45139,MainTracker[[#This Row],[Status]]="10 - Complete"),NETWORKDAYS(MAX(MainTracker[[#This Row],[Request sent on (Date)]:[Compliant source file received on (Date)]]),MainTracker[[#This Row],[Completion date.]],Holiday[Holidays])-1,"")</f>
        <v>1</v>
      </c>
      <c r="Y1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4" s="4">
        <f>IF(AND(MainTracker[[#This Row],[Completion date.]]&gt;=45139,MainTracker[[#This Row],[Status]]="10 - Complete",MainTracker[[#This Row],[Compliant source file received on (Date)]]&lt;&gt;""),MainTracker[[#This Row],[Compliant source file received on (Date)]]-MainTracker[[#This Row],[Request sent on (Date)]],"")</f>
        <v>1</v>
      </c>
    </row>
    <row r="135" spans="1:26" s="5" customFormat="1" ht="30" hidden="1">
      <c r="A135" s="51" t="str">
        <f>_xlfn.IFNA(INDEX(Table3[],MATCH(MainTracker[[#This Row],[IDR / UFDR]],Table3[Pack],0),1),"")</f>
        <v/>
      </c>
      <c r="B135" s="7">
        <v>222.2</v>
      </c>
      <c r="C135" s="7" t="s">
        <v>490</v>
      </c>
      <c r="D135" s="44" t="s">
        <v>491</v>
      </c>
      <c r="E135" s="3" t="s">
        <v>492</v>
      </c>
      <c r="F135" s="2" t="s">
        <v>387</v>
      </c>
      <c r="G135" s="1">
        <v>45299</v>
      </c>
      <c r="H135" s="1">
        <v>45300</v>
      </c>
      <c r="I135" s="1">
        <v>45302</v>
      </c>
      <c r="J135" s="11"/>
      <c r="K135" s="3" t="s">
        <v>493</v>
      </c>
      <c r="L135" s="9"/>
      <c r="M135" s="85"/>
      <c r="N135" s="85"/>
      <c r="O135" s="4"/>
      <c r="P135" s="4"/>
      <c r="Q135" s="4"/>
      <c r="R135" s="4"/>
      <c r="S135" s="4"/>
      <c r="T135" s="4"/>
      <c r="U135" s="3" t="s">
        <v>106</v>
      </c>
      <c r="V135" s="3" t="s">
        <v>69</v>
      </c>
      <c r="W135" s="5" t="s">
        <v>523</v>
      </c>
      <c r="X135" s="4">
        <f>IF(AND(MainTracker[[#This Row],[Completion date.]]&gt;=45139,MainTracker[[#This Row],[Status]]="10 - Complete"),NETWORKDAYS(MAX(MainTracker[[#This Row],[Request sent on (Date)]:[Compliant source file received on (Date)]]),MainTracker[[#This Row],[Completion date.]],Holiday[Holidays])-1,"")</f>
        <v>2</v>
      </c>
      <c r="Y1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5" s="4">
        <f>IF(AND(MainTracker[[#This Row],[Completion date.]]&gt;=45139,MainTracker[[#This Row],[Status]]="10 - Complete",MainTracker[[#This Row],[Compliant source file received on (Date)]]&lt;&gt;""),MainTracker[[#This Row],[Compliant source file received on (Date)]]-MainTracker[[#This Row],[Request sent on (Date)]],"")</f>
        <v>1</v>
      </c>
    </row>
    <row r="136" spans="1:26" s="5" customFormat="1" ht="30" hidden="1">
      <c r="A136" s="51" t="str">
        <f>_xlfn.IFNA(INDEX(Table3[],MATCH(MainTracker[[#This Row],[IDR / UFDR]],Table3[Pack],0),1),"")</f>
        <v/>
      </c>
      <c r="B136" s="7" t="s">
        <v>791</v>
      </c>
      <c r="C136" s="7" t="s">
        <v>792</v>
      </c>
      <c r="D136" s="44" t="s">
        <v>793</v>
      </c>
      <c r="E136" s="3" t="s">
        <v>794</v>
      </c>
      <c r="F136" s="2" t="s">
        <v>111</v>
      </c>
      <c r="G136" s="1">
        <v>45300</v>
      </c>
      <c r="H136" s="1">
        <v>45309</v>
      </c>
      <c r="I136" s="1">
        <v>45309</v>
      </c>
      <c r="J136" s="11"/>
      <c r="K136" s="3" t="s">
        <v>795</v>
      </c>
      <c r="L136" s="3"/>
      <c r="M136" s="4" t="s">
        <v>796</v>
      </c>
      <c r="N136" s="4"/>
      <c r="O136" s="4" t="s">
        <v>797</v>
      </c>
      <c r="P136" s="4"/>
      <c r="Q136" s="4"/>
      <c r="R136" s="4"/>
      <c r="S136" s="4"/>
      <c r="T136" s="4"/>
      <c r="U136" s="3" t="s">
        <v>106</v>
      </c>
      <c r="V136" s="3" t="s">
        <v>70</v>
      </c>
      <c r="W136" s="5" t="s">
        <v>798</v>
      </c>
      <c r="X136" s="4">
        <f>IF(AND(MainTracker[[#This Row],[Completion date.]]&gt;=45139,MainTracker[[#This Row],[Status]]="10 - Complete"),NETWORKDAYS(MAX(MainTracker[[#This Row],[Request sent on (Date)]:[Compliant source file received on (Date)]]),MainTracker[[#This Row],[Completion date.]],Holiday[Holidays])-1,"")</f>
        <v>0</v>
      </c>
      <c r="Y13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6" s="4">
        <f>IF(AND(MainTracker[[#This Row],[Completion date.]]&gt;=45139,MainTracker[[#This Row],[Status]]="10 - Complete",MainTracker[[#This Row],[Compliant source file received on (Date)]]&lt;&gt;""),MainTracker[[#This Row],[Compliant source file received on (Date)]]-MainTracker[[#This Row],[Request sent on (Date)]],"")</f>
        <v>9</v>
      </c>
    </row>
    <row r="137" spans="1:26" s="5" customFormat="1" ht="30" hidden="1">
      <c r="A137" s="51" t="str">
        <f>_xlfn.IFNA(INDEX(Table3[],MATCH(MainTracker[[#This Row],[IDR / UFDR]],Table3[Pack],0),1),"")</f>
        <v/>
      </c>
      <c r="B137" s="7" t="s">
        <v>791</v>
      </c>
      <c r="C137" s="7" t="s">
        <v>799</v>
      </c>
      <c r="D137" s="44" t="s">
        <v>800</v>
      </c>
      <c r="E137" s="3" t="s">
        <v>801</v>
      </c>
      <c r="F137" s="2" t="s">
        <v>111</v>
      </c>
      <c r="G137" s="1">
        <v>45300</v>
      </c>
      <c r="H137" s="1">
        <v>45309</v>
      </c>
      <c r="I137" s="1">
        <v>45309</v>
      </c>
      <c r="J137" s="11"/>
      <c r="K137" s="3" t="s">
        <v>802</v>
      </c>
      <c r="L137" s="3"/>
      <c r="M137" s="4" t="s">
        <v>796</v>
      </c>
      <c r="N137" s="4"/>
      <c r="O137" s="4" t="s">
        <v>803</v>
      </c>
      <c r="P137" s="4"/>
      <c r="Q137" s="4"/>
      <c r="R137" s="4"/>
      <c r="S137" s="4"/>
      <c r="T137" s="4"/>
      <c r="U137" s="3" t="s">
        <v>106</v>
      </c>
      <c r="V137" s="3" t="s">
        <v>70</v>
      </c>
      <c r="W137" s="5" t="s">
        <v>798</v>
      </c>
      <c r="X137" s="4">
        <f>IF(AND(MainTracker[[#This Row],[Completion date.]]&gt;=45139,MainTracker[[#This Row],[Status]]="10 - Complete"),NETWORKDAYS(MAX(MainTracker[[#This Row],[Request sent on (Date)]:[Compliant source file received on (Date)]]),MainTracker[[#This Row],[Completion date.]],Holiday[Holidays])-1,"")</f>
        <v>0</v>
      </c>
      <c r="Y13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 s="4">
        <f>IF(AND(MainTracker[[#This Row],[Completion date.]]&gt;=45139,MainTracker[[#This Row],[Status]]="10 - Complete",MainTracker[[#This Row],[Compliant source file received on (Date)]]&lt;&gt;""),MainTracker[[#This Row],[Compliant source file received on (Date)]]-MainTracker[[#This Row],[Request sent on (Date)]],"")</f>
        <v>9</v>
      </c>
    </row>
    <row r="138" spans="1:26" s="5" customFormat="1" ht="18.75" hidden="1">
      <c r="A138" s="51" t="str">
        <f>_xlfn.IFNA(INDEX(Table3[],MATCH(MainTracker[[#This Row],[IDR / UFDR]],Table3[Pack],0),1),"")</f>
        <v/>
      </c>
      <c r="B138" s="7">
        <v>222.8</v>
      </c>
      <c r="C138" s="7" t="s">
        <v>804</v>
      </c>
      <c r="D138" s="44" t="s">
        <v>805</v>
      </c>
      <c r="E138" s="3" t="s">
        <v>806</v>
      </c>
      <c r="F138" s="2" t="s">
        <v>111</v>
      </c>
      <c r="G138" s="1">
        <v>45300</v>
      </c>
      <c r="H138" s="1">
        <v>45301</v>
      </c>
      <c r="I138" s="1">
        <v>45302</v>
      </c>
      <c r="J138" s="11"/>
      <c r="K138" s="3" t="s">
        <v>807</v>
      </c>
      <c r="L138" s="9"/>
      <c r="M138" s="4"/>
      <c r="N138" s="4"/>
      <c r="O138" s="4"/>
      <c r="P138" s="4"/>
      <c r="Q138" s="4"/>
      <c r="R138" s="4"/>
      <c r="S138" s="4"/>
      <c r="T138" s="4"/>
      <c r="U138" s="3" t="s">
        <v>106</v>
      </c>
      <c r="V138" s="3" t="s">
        <v>70</v>
      </c>
      <c r="W138" s="5" t="s">
        <v>808</v>
      </c>
      <c r="X138" s="4">
        <f>IF(AND(MainTracker[[#This Row],[Completion date.]]&gt;=45139,MainTracker[[#This Row],[Status]]="10 - Complete"),NETWORKDAYS(MAX(MainTracker[[#This Row],[Request sent on (Date)]:[Compliant source file received on (Date)]]),MainTracker[[#This Row],[Completion date.]],Holiday[Holidays])-1,"")</f>
        <v>1</v>
      </c>
      <c r="Y1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 s="4">
        <f>IF(AND(MainTracker[[#This Row],[Completion date.]]&gt;=45139,MainTracker[[#This Row],[Status]]="10 - Complete",MainTracker[[#This Row],[Compliant source file received on (Date)]]&lt;&gt;""),MainTracker[[#This Row],[Compliant source file received on (Date)]]-MainTracker[[#This Row],[Request sent on (Date)]],"")</f>
        <v>1</v>
      </c>
    </row>
    <row r="139" spans="1:26" s="5" customFormat="1" ht="30" hidden="1">
      <c r="A139" s="51" t="str">
        <f>_xlfn.IFNA(INDEX(Table3[],MATCH(MainTracker[[#This Row],[IDR / UFDR]],Table3[Pack],0),1),"")</f>
        <v/>
      </c>
      <c r="B139" s="7">
        <v>222.4</v>
      </c>
      <c r="C139" s="7" t="s">
        <v>518</v>
      </c>
      <c r="D139" s="44" t="s">
        <v>519</v>
      </c>
      <c r="E139" s="3" t="s">
        <v>520</v>
      </c>
      <c r="F139" s="2" t="s">
        <v>387</v>
      </c>
      <c r="G139" s="1">
        <v>45300</v>
      </c>
      <c r="H139" s="1">
        <v>45301</v>
      </c>
      <c r="I139" s="1">
        <v>45302</v>
      </c>
      <c r="J139" s="11"/>
      <c r="K139" s="3" t="s">
        <v>521</v>
      </c>
      <c r="L139" s="9"/>
      <c r="M139" s="4"/>
      <c r="N139" s="4"/>
      <c r="O139" s="4"/>
      <c r="P139" s="4"/>
      <c r="Q139" s="4"/>
      <c r="R139" s="4"/>
      <c r="S139" s="4"/>
      <c r="T139" s="4"/>
      <c r="U139" s="3" t="s">
        <v>106</v>
      </c>
      <c r="V139" s="3" t="s">
        <v>70</v>
      </c>
      <c r="W139" s="5" t="s">
        <v>523</v>
      </c>
      <c r="X139" s="4">
        <f>IF(AND(MainTracker[[#This Row],[Completion date.]]&gt;=45139,MainTracker[[#This Row],[Status]]="10 - Complete"),NETWORKDAYS(MAX(MainTracker[[#This Row],[Request sent on (Date)]:[Compliant source file received on (Date)]]),MainTracker[[#This Row],[Completion date.]],Holiday[Holidays])-1,"")</f>
        <v>1</v>
      </c>
      <c r="Y1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 s="4">
        <f>IF(AND(MainTracker[[#This Row],[Completion date.]]&gt;=45139,MainTracker[[#This Row],[Status]]="10 - Complete",MainTracker[[#This Row],[Compliant source file received on (Date)]]&lt;&gt;""),MainTracker[[#This Row],[Compliant source file received on (Date)]]-MainTracker[[#This Row],[Request sent on (Date)]],"")</f>
        <v>1</v>
      </c>
    </row>
    <row r="140" spans="1:26" s="5" customFormat="1" ht="30" hidden="1">
      <c r="A140" s="51" t="str">
        <f>_xlfn.IFNA(INDEX(Table3[],MATCH(MainTracker[[#This Row],[IDR / UFDR]],Table3[Pack],0),1),"")</f>
        <v/>
      </c>
      <c r="B140" s="7">
        <v>222.2</v>
      </c>
      <c r="C140" s="7" t="s">
        <v>482</v>
      </c>
      <c r="D140" s="44" t="s">
        <v>483</v>
      </c>
      <c r="E140" s="3" t="s">
        <v>484</v>
      </c>
      <c r="F140" s="2" t="s">
        <v>387</v>
      </c>
      <c r="G140" s="1">
        <v>45300</v>
      </c>
      <c r="H140" s="1">
        <v>45301</v>
      </c>
      <c r="I140" s="1">
        <v>45302</v>
      </c>
      <c r="J140" s="11"/>
      <c r="K140" s="3" t="s">
        <v>485</v>
      </c>
      <c r="L140" s="9"/>
      <c r="M140" s="4"/>
      <c r="N140" s="4"/>
      <c r="O140" s="4"/>
      <c r="P140" s="4"/>
      <c r="Q140" s="4"/>
      <c r="R140" s="4"/>
      <c r="S140" s="4"/>
      <c r="T140" s="4"/>
      <c r="U140" s="3" t="s">
        <v>106</v>
      </c>
      <c r="V140" s="3" t="s">
        <v>70</v>
      </c>
      <c r="W140" s="5" t="s">
        <v>523</v>
      </c>
      <c r="X140" s="4">
        <f>IF(AND(MainTracker[[#This Row],[Completion date.]]&gt;=45139,MainTracker[[#This Row],[Status]]="10 - Complete"),NETWORKDAYS(MAX(MainTracker[[#This Row],[Request sent on (Date)]:[Compliant source file received on (Date)]]),MainTracker[[#This Row],[Completion date.]],Holiday[Holidays])-1,"")</f>
        <v>1</v>
      </c>
      <c r="Y1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 s="4">
        <f>IF(AND(MainTracker[[#This Row],[Completion date.]]&gt;=45139,MainTracker[[#This Row],[Status]]="10 - Complete",MainTracker[[#This Row],[Compliant source file received on (Date)]]&lt;&gt;""),MainTracker[[#This Row],[Compliant source file received on (Date)]]-MainTracker[[#This Row],[Request sent on (Date)]],"")</f>
        <v>1</v>
      </c>
    </row>
    <row r="141" spans="1:26" s="5" customFormat="1" ht="30" hidden="1">
      <c r="A141" s="51" t="str">
        <f>_xlfn.IFNA(INDEX(Table3[],MATCH(MainTracker[[#This Row],[IDR / UFDR]],Table3[Pack],0),1),"")</f>
        <v/>
      </c>
      <c r="B141" s="7">
        <v>238.01</v>
      </c>
      <c r="C141" s="7" t="s">
        <v>809</v>
      </c>
      <c r="D141" s="44" t="s">
        <v>810</v>
      </c>
      <c r="E141" s="3" t="s">
        <v>811</v>
      </c>
      <c r="F141" s="2" t="s">
        <v>111</v>
      </c>
      <c r="G141" s="1">
        <v>45301</v>
      </c>
      <c r="H141" s="1">
        <v>45309</v>
      </c>
      <c r="I141" s="1">
        <v>45310</v>
      </c>
      <c r="J141" s="11"/>
      <c r="K141" s="3" t="s">
        <v>812</v>
      </c>
      <c r="L141" s="9"/>
      <c r="M141" s="4" t="s">
        <v>813</v>
      </c>
      <c r="N141" s="4"/>
      <c r="O141" s="4" t="s">
        <v>814</v>
      </c>
      <c r="P141" s="4"/>
      <c r="Q141" s="4"/>
      <c r="R141" s="4"/>
      <c r="S141" s="4"/>
      <c r="T141" s="4"/>
      <c r="U141" s="3" t="s">
        <v>106</v>
      </c>
      <c r="V141" s="3" t="s">
        <v>69</v>
      </c>
      <c r="W141" s="5" t="s">
        <v>347</v>
      </c>
      <c r="X141" s="4">
        <f>IF(AND(MainTracker[[#This Row],[Completion date.]]&gt;=45139,MainTracker[[#This Row],[Status]]="10 - Complete"),NETWORKDAYS(MAX(MainTracker[[#This Row],[Request sent on (Date)]:[Compliant source file received on (Date)]]),MainTracker[[#This Row],[Completion date.]],Holiday[Holidays])-1,"")</f>
        <v>1</v>
      </c>
      <c r="Y1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1" s="4">
        <f>IF(AND(MainTracker[[#This Row],[Completion date.]]&gt;=45139,MainTracker[[#This Row],[Status]]="10 - Complete",MainTracker[[#This Row],[Compliant source file received on (Date)]]&lt;&gt;""),MainTracker[[#This Row],[Compliant source file received on (Date)]]-MainTracker[[#This Row],[Request sent on (Date)]],"")</f>
        <v>8</v>
      </c>
    </row>
    <row r="142" spans="1:26" s="5" customFormat="1" ht="18.75" hidden="1">
      <c r="A142" s="51" t="str">
        <f>_xlfn.IFNA(INDEX(Table3[],MATCH(MainTracker[[#This Row],[IDR / UFDR]],Table3[Pack],0),1),"")</f>
        <v/>
      </c>
      <c r="B142" s="7">
        <v>237.02</v>
      </c>
      <c r="C142" s="7" t="s">
        <v>815</v>
      </c>
      <c r="D142" s="44" t="s">
        <v>816</v>
      </c>
      <c r="E142" s="3" t="s">
        <v>817</v>
      </c>
      <c r="F142" s="2" t="s">
        <v>111</v>
      </c>
      <c r="G142" s="1">
        <v>45301</v>
      </c>
      <c r="H142" s="1">
        <v>45301</v>
      </c>
      <c r="I142" s="1">
        <v>45303</v>
      </c>
      <c r="J142" s="11"/>
      <c r="K142" s="3" t="s">
        <v>818</v>
      </c>
      <c r="L142" s="9"/>
      <c r="M142" s="85"/>
      <c r="N142" s="85"/>
      <c r="O142" s="4"/>
      <c r="P142" s="4"/>
      <c r="Q142" s="4"/>
      <c r="R142" s="4"/>
      <c r="S142" s="4"/>
      <c r="T142" s="4"/>
      <c r="U142" s="3" t="s">
        <v>106</v>
      </c>
      <c r="V142" s="3" t="s">
        <v>69</v>
      </c>
      <c r="W142" s="5" t="s">
        <v>265</v>
      </c>
      <c r="X142" s="4">
        <f>IF(AND(MainTracker[[#This Row],[Completion date.]]&gt;=45139,MainTracker[[#This Row],[Status]]="10 - Complete"),NETWORKDAYS(MAX(MainTracker[[#This Row],[Request sent on (Date)]:[Compliant source file received on (Date)]]),MainTracker[[#This Row],[Completion date.]],Holiday[Holidays])-1,"")</f>
        <v>2</v>
      </c>
      <c r="Y1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 s="4">
        <f>IF(AND(MainTracker[[#This Row],[Completion date.]]&gt;=45139,MainTracker[[#This Row],[Status]]="10 - Complete",MainTracker[[#This Row],[Compliant source file received on (Date)]]&lt;&gt;""),MainTracker[[#This Row],[Compliant source file received on (Date)]]-MainTracker[[#This Row],[Request sent on (Date)]],"")</f>
        <v>0</v>
      </c>
    </row>
    <row r="143" spans="1:26" s="5" customFormat="1" ht="45" hidden="1">
      <c r="A143" s="51" t="str">
        <f>_xlfn.IFNA(INDEX(Table3[],MATCH(MainTracker[[#This Row],[IDR / UFDR]],Table3[Pack],0),1),"")</f>
        <v/>
      </c>
      <c r="B143" s="7">
        <v>226.2</v>
      </c>
      <c r="C143" s="7" t="s">
        <v>819</v>
      </c>
      <c r="D143" s="44" t="s">
        <v>820</v>
      </c>
      <c r="E143" s="3" t="s">
        <v>821</v>
      </c>
      <c r="F143" s="2" t="s">
        <v>111</v>
      </c>
      <c r="G143" s="1">
        <v>45301</v>
      </c>
      <c r="H143" s="1">
        <v>45315</v>
      </c>
      <c r="I143" s="1">
        <v>45316</v>
      </c>
      <c r="J143" s="11"/>
      <c r="K143" s="3" t="s">
        <v>822</v>
      </c>
      <c r="L143" s="9"/>
      <c r="M143" s="4" t="s">
        <v>823</v>
      </c>
      <c r="N143" s="4"/>
      <c r="O143" s="4" t="s">
        <v>824</v>
      </c>
      <c r="P143" s="4"/>
      <c r="Q143" s="85" t="s">
        <v>825</v>
      </c>
      <c r="R143" s="85"/>
      <c r="S143" s="4"/>
      <c r="T143" s="85"/>
      <c r="U143" s="3" t="s">
        <v>106</v>
      </c>
      <c r="V143" s="3" t="s">
        <v>69</v>
      </c>
      <c r="W143" s="5" t="s">
        <v>826</v>
      </c>
      <c r="X143" s="4">
        <f>IF(AND(MainTracker[[#This Row],[Completion date.]]&gt;=45139,MainTracker[[#This Row],[Status]]="10 - Complete"),NETWORKDAYS(MAX(MainTracker[[#This Row],[Request sent on (Date)]:[Compliant source file received on (Date)]]),MainTracker[[#This Row],[Completion date.]],Holiday[Holidays])-1,"")</f>
        <v>1</v>
      </c>
      <c r="Y14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3" s="4">
        <f>IF(AND(MainTracker[[#This Row],[Completion date.]]&gt;=45139,MainTracker[[#This Row],[Status]]="10 - Complete",MainTracker[[#This Row],[Compliant source file received on (Date)]]&lt;&gt;""),MainTracker[[#This Row],[Compliant source file received on (Date)]]-MainTracker[[#This Row],[Request sent on (Date)]],"")</f>
        <v>14</v>
      </c>
    </row>
    <row r="144" spans="1:26" s="5" customFormat="1" ht="30" hidden="1">
      <c r="A144" s="51" t="str">
        <f>_xlfn.IFNA(INDEX(Table3[],MATCH(MainTracker[[#This Row],[IDR / UFDR]],Table3[Pack],0),1),"")</f>
        <v/>
      </c>
      <c r="B144" s="7">
        <v>222.8</v>
      </c>
      <c r="C144" s="7" t="s">
        <v>827</v>
      </c>
      <c r="D144" s="44" t="s">
        <v>805</v>
      </c>
      <c r="E144" s="3" t="s">
        <v>828</v>
      </c>
      <c r="F144" s="169" t="s">
        <v>111</v>
      </c>
      <c r="G144" s="1">
        <v>45301</v>
      </c>
      <c r="H144" s="1">
        <v>45309</v>
      </c>
      <c r="I144" s="1">
        <v>45310</v>
      </c>
      <c r="J144" s="11"/>
      <c r="K144" s="3" t="s">
        <v>829</v>
      </c>
      <c r="L144" s="9"/>
      <c r="M144" s="4" t="s">
        <v>830</v>
      </c>
      <c r="N144" s="4"/>
      <c r="O144" s="4" t="s">
        <v>831</v>
      </c>
      <c r="P144" s="4"/>
      <c r="Q144" s="4" t="s">
        <v>832</v>
      </c>
      <c r="R144" s="4"/>
      <c r="S144" s="4"/>
      <c r="T144" s="4"/>
      <c r="U144" s="3" t="s">
        <v>106</v>
      </c>
      <c r="V144" s="3" t="s">
        <v>69</v>
      </c>
      <c r="W144" s="5" t="s">
        <v>833</v>
      </c>
      <c r="X144" s="4">
        <f>IF(AND(MainTracker[[#This Row],[Completion date.]]&gt;=45139,MainTracker[[#This Row],[Status]]="10 - Complete"),NETWORKDAYS(MAX(MainTracker[[#This Row],[Request sent on (Date)]:[Compliant source file received on (Date)]]),MainTracker[[#This Row],[Completion date.]],Holiday[Holidays])-1,"")</f>
        <v>1</v>
      </c>
      <c r="Y1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4" s="4">
        <f>IF(AND(MainTracker[[#This Row],[Completion date.]]&gt;=45139,MainTracker[[#This Row],[Status]]="10 - Complete",MainTracker[[#This Row],[Compliant source file received on (Date)]]&lt;&gt;""),MainTracker[[#This Row],[Compliant source file received on (Date)]]-MainTracker[[#This Row],[Request sent on (Date)]],"")</f>
        <v>8</v>
      </c>
    </row>
    <row r="145" spans="1:26" s="5" customFormat="1" ht="18.75" hidden="1">
      <c r="A145" s="51" t="str">
        <f>_xlfn.IFNA(INDEX(Table3[],MATCH(MainTracker[[#This Row],[IDR / UFDR]],Table3[Pack],0),1),"")</f>
        <v/>
      </c>
      <c r="B145" s="7">
        <v>208.2</v>
      </c>
      <c r="C145" s="7" t="s">
        <v>834</v>
      </c>
      <c r="D145" s="44" t="s">
        <v>835</v>
      </c>
      <c r="E145" s="3" t="s">
        <v>836</v>
      </c>
      <c r="F145" s="2" t="s">
        <v>101</v>
      </c>
      <c r="G145" s="1">
        <v>45301</v>
      </c>
      <c r="H145" s="1"/>
      <c r="I145" s="1">
        <v>45303</v>
      </c>
      <c r="J145" s="11"/>
      <c r="K145" s="3" t="s">
        <v>837</v>
      </c>
      <c r="L145" s="9"/>
      <c r="M145" s="4"/>
      <c r="N145" s="4"/>
      <c r="O145" s="4"/>
      <c r="P145" s="4"/>
      <c r="Q145" s="4"/>
      <c r="R145" s="4"/>
      <c r="S145" s="4"/>
      <c r="T145" s="4"/>
      <c r="U145" s="3" t="s">
        <v>106</v>
      </c>
      <c r="V145" s="3" t="s">
        <v>70</v>
      </c>
      <c r="W145" s="5" t="s">
        <v>838</v>
      </c>
      <c r="X145" s="4">
        <f>IF(AND(MainTracker[[#This Row],[Completion date.]]&gt;=45139,MainTracker[[#This Row],[Status]]="10 - Complete"),NETWORKDAYS(MAX(MainTracker[[#This Row],[Request sent on (Date)]:[Compliant source file received on (Date)]]),MainTracker[[#This Row],[Completion date.]],Holiday[Holidays])-1,"")</f>
        <v>2</v>
      </c>
      <c r="Y1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 s="4" t="str">
        <f>IF(AND(MainTracker[[#This Row],[Completion date.]]&gt;=45139,MainTracker[[#This Row],[Status]]="10 - Complete",MainTracker[[#This Row],[Compliant source file received on (Date)]]&lt;&gt;""),MainTracker[[#This Row],[Compliant source file received on (Date)]]-MainTracker[[#This Row],[Request sent on (Date)]],"")</f>
        <v/>
      </c>
    </row>
    <row r="146" spans="1:26" s="5" customFormat="1" ht="30" hidden="1">
      <c r="A146" s="51" t="str">
        <f>_xlfn.IFNA(INDEX(Table3[],MATCH(MainTracker[[#This Row],[IDR / UFDR]],Table3[Pack],0),1),"")</f>
        <v/>
      </c>
      <c r="B146" s="7">
        <v>207.2</v>
      </c>
      <c r="C146" s="7" t="s">
        <v>839</v>
      </c>
      <c r="D146" s="44" t="s">
        <v>840</v>
      </c>
      <c r="E146" s="3" t="s">
        <v>841</v>
      </c>
      <c r="F146" s="169" t="s">
        <v>111</v>
      </c>
      <c r="G146" s="1">
        <v>45301</v>
      </c>
      <c r="H146" s="1">
        <v>45323</v>
      </c>
      <c r="I146" s="1">
        <v>45324</v>
      </c>
      <c r="J146" s="8"/>
      <c r="K146" s="3" t="s">
        <v>842</v>
      </c>
      <c r="L146" s="9"/>
      <c r="M146" s="4" t="s">
        <v>843</v>
      </c>
      <c r="N146" s="4"/>
      <c r="O146" s="4" t="s">
        <v>844</v>
      </c>
      <c r="P146" s="4"/>
      <c r="Q146" s="4" t="s">
        <v>845</v>
      </c>
      <c r="R146" s="4"/>
      <c r="S146" s="4"/>
      <c r="T146" s="4"/>
      <c r="U146" s="4" t="s">
        <v>106</v>
      </c>
      <c r="V146" s="3" t="s">
        <v>69</v>
      </c>
      <c r="W146" s="5" t="s">
        <v>846</v>
      </c>
      <c r="X146" s="4">
        <f>IF(AND(MainTracker[[#This Row],[Completion date.]]&gt;=45139,MainTracker[[#This Row],[Status]]="10 - Complete"),NETWORKDAYS(MAX(MainTracker[[#This Row],[Request sent on (Date)]:[Compliant source file received on (Date)]]),MainTracker[[#This Row],[Completion date.]],Holiday[Holidays])-1,"")</f>
        <v>1</v>
      </c>
      <c r="Y14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6" s="4">
        <f>IF(AND(MainTracker[[#This Row],[Completion date.]]&gt;=45139,MainTracker[[#This Row],[Status]]="10 - Complete",MainTracker[[#This Row],[Compliant source file received on (Date)]]&lt;&gt;""),MainTracker[[#This Row],[Compliant source file received on (Date)]]-MainTracker[[#This Row],[Request sent on (Date)]],"")</f>
        <v>22</v>
      </c>
    </row>
    <row r="147" spans="1:26" s="5" customFormat="1" ht="30" hidden="1">
      <c r="A147" s="51" t="str">
        <f>_xlfn.IFNA(INDEX(Table3[],MATCH(MainTracker[[#This Row],[IDR / UFDR]],Table3[Pack],0),1),"")</f>
        <v/>
      </c>
      <c r="B147" s="7">
        <v>205.3</v>
      </c>
      <c r="C147" s="7" t="s">
        <v>847</v>
      </c>
      <c r="D147" s="44" t="s">
        <v>848</v>
      </c>
      <c r="E147" s="3" t="s">
        <v>849</v>
      </c>
      <c r="F147" s="2" t="s">
        <v>101</v>
      </c>
      <c r="G147" s="1">
        <v>45301</v>
      </c>
      <c r="H147" s="1">
        <v>45301</v>
      </c>
      <c r="I147" s="1">
        <v>45303</v>
      </c>
      <c r="J147" s="11"/>
      <c r="K147" s="3" t="s">
        <v>850</v>
      </c>
      <c r="L147" s="9"/>
      <c r="M147" s="4"/>
      <c r="N147" s="4"/>
      <c r="O147" s="4"/>
      <c r="P147" s="4"/>
      <c r="Q147" s="4"/>
      <c r="R147" s="4"/>
      <c r="S147" s="4"/>
      <c r="T147" s="4"/>
      <c r="U147" s="3" t="s">
        <v>106</v>
      </c>
      <c r="V147" s="3" t="s">
        <v>69</v>
      </c>
      <c r="W147" s="5" t="s">
        <v>851</v>
      </c>
      <c r="X147" s="4">
        <f>IF(AND(MainTracker[[#This Row],[Completion date.]]&gt;=45139,MainTracker[[#This Row],[Status]]="10 - Complete"),NETWORKDAYS(MAX(MainTracker[[#This Row],[Request sent on (Date)]:[Compliant source file received on (Date)]]),MainTracker[[#This Row],[Completion date.]],Holiday[Holidays])-1,"")</f>
        <v>2</v>
      </c>
      <c r="Y1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 s="4">
        <f>IF(AND(MainTracker[[#This Row],[Completion date.]]&gt;=45139,MainTracker[[#This Row],[Status]]="10 - Complete",MainTracker[[#This Row],[Compliant source file received on (Date)]]&lt;&gt;""),MainTracker[[#This Row],[Compliant source file received on (Date)]]-MainTracker[[#This Row],[Request sent on (Date)]],"")</f>
        <v>0</v>
      </c>
    </row>
    <row r="148" spans="1:26" s="5" customFormat="1" ht="30" hidden="1">
      <c r="A148" s="51" t="str">
        <f>_xlfn.IFNA(INDEX(Table3[],MATCH(MainTracker[[#This Row],[IDR / UFDR]],Table3[Pack],0),1),"")</f>
        <v/>
      </c>
      <c r="B148" s="7" t="s">
        <v>225</v>
      </c>
      <c r="C148" s="7" t="s">
        <v>852</v>
      </c>
      <c r="D148" s="44" t="s">
        <v>853</v>
      </c>
      <c r="E148" s="3" t="s">
        <v>854</v>
      </c>
      <c r="F148" s="2" t="s">
        <v>111</v>
      </c>
      <c r="G148" s="1">
        <v>45302</v>
      </c>
      <c r="H148" s="1">
        <v>45302</v>
      </c>
      <c r="I148" s="1">
        <v>45302</v>
      </c>
      <c r="J148" s="11"/>
      <c r="K148" s="3" t="s">
        <v>855</v>
      </c>
      <c r="L148" s="9"/>
      <c r="M148" s="4" t="s">
        <v>856</v>
      </c>
      <c r="N148" s="4"/>
      <c r="O148" s="4"/>
      <c r="P148" s="4"/>
      <c r="Q148" s="4"/>
      <c r="R148" s="4"/>
      <c r="S148" s="4"/>
      <c r="T148" s="4"/>
      <c r="U148" s="3" t="s">
        <v>106</v>
      </c>
      <c r="V148" s="3" t="s">
        <v>69</v>
      </c>
      <c r="W148" s="5" t="s">
        <v>857</v>
      </c>
      <c r="X148" s="4">
        <f>IF(AND(MainTracker[[#This Row],[Completion date.]]&gt;=45139,MainTracker[[#This Row],[Status]]="10 - Complete"),NETWORKDAYS(MAX(MainTracker[[#This Row],[Request sent on (Date)]:[Compliant source file received on (Date)]]),MainTracker[[#This Row],[Completion date.]],Holiday[Holidays])-1,"")</f>
        <v>0</v>
      </c>
      <c r="Y1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8" s="4">
        <f>IF(AND(MainTracker[[#This Row],[Completion date.]]&gt;=45139,MainTracker[[#This Row],[Status]]="10 - Complete",MainTracker[[#This Row],[Compliant source file received on (Date)]]&lt;&gt;""),MainTracker[[#This Row],[Compliant source file received on (Date)]]-MainTracker[[#This Row],[Request sent on (Date)]],"")</f>
        <v>0</v>
      </c>
    </row>
    <row r="149" spans="1:26" s="5" customFormat="1" ht="30" hidden="1">
      <c r="A149" s="51" t="str">
        <f>_xlfn.IFNA(INDEX(Table3[],MATCH(MainTracker[[#This Row],[IDR / UFDR]],Table3[Pack],0),1),"")</f>
        <v/>
      </c>
      <c r="B149" s="7" t="s">
        <v>140</v>
      </c>
      <c r="C149" s="7" t="s">
        <v>858</v>
      </c>
      <c r="D149" s="44" t="s">
        <v>859</v>
      </c>
      <c r="E149" s="3" t="s">
        <v>860</v>
      </c>
      <c r="F149" s="2" t="s">
        <v>111</v>
      </c>
      <c r="G149" s="1">
        <v>45302</v>
      </c>
      <c r="H149" s="1"/>
      <c r="I149" s="1">
        <v>45303</v>
      </c>
      <c r="J149" s="11"/>
      <c r="K149" s="3" t="s">
        <v>861</v>
      </c>
      <c r="L149" s="9"/>
      <c r="M149" s="4"/>
      <c r="N149" s="4"/>
      <c r="O149" s="4"/>
      <c r="P149" s="4"/>
      <c r="Q149" s="4"/>
      <c r="R149" s="4"/>
      <c r="S149" s="4"/>
      <c r="T149" s="4"/>
      <c r="U149" s="3" t="s">
        <v>106</v>
      </c>
      <c r="V149" s="3" t="s">
        <v>70</v>
      </c>
      <c r="W149" s="5" t="s">
        <v>862</v>
      </c>
      <c r="X149" s="4">
        <f>IF(AND(MainTracker[[#This Row],[Completion date.]]&gt;=45139,MainTracker[[#This Row],[Status]]="10 - Complete"),NETWORKDAYS(MAX(MainTracker[[#This Row],[Request sent on (Date)]:[Compliant source file received on (Date)]]),MainTracker[[#This Row],[Completion date.]],Holiday[Holidays])-1,"")</f>
        <v>1</v>
      </c>
      <c r="Y1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9" s="4" t="str">
        <f>IF(AND(MainTracker[[#This Row],[Completion date.]]&gt;=45139,MainTracker[[#This Row],[Status]]="10 - Complete",MainTracker[[#This Row],[Compliant source file received on (Date)]]&lt;&gt;""),MainTracker[[#This Row],[Compliant source file received on (Date)]]-MainTracker[[#This Row],[Request sent on (Date)]],"")</f>
        <v/>
      </c>
    </row>
    <row r="150" spans="1:26" s="5" customFormat="1" ht="30" hidden="1">
      <c r="A150" s="51" t="str">
        <f>_xlfn.IFNA(INDEX(Table3[],MATCH(MainTracker[[#This Row],[IDR / UFDR]],Table3[Pack],0),1),"")</f>
        <v/>
      </c>
      <c r="B150" s="7">
        <v>226.2</v>
      </c>
      <c r="C150" s="7" t="s">
        <v>863</v>
      </c>
      <c r="D150" s="44" t="s">
        <v>864</v>
      </c>
      <c r="E150" s="3" t="s">
        <v>865</v>
      </c>
      <c r="F150" s="2" t="s">
        <v>111</v>
      </c>
      <c r="G150" s="1">
        <v>45302</v>
      </c>
      <c r="H150" s="1"/>
      <c r="I150" s="1">
        <v>45309</v>
      </c>
      <c r="J150" s="11"/>
      <c r="K150" s="3" t="s">
        <v>866</v>
      </c>
      <c r="L150" s="9"/>
      <c r="M150" s="4"/>
      <c r="N150" s="4"/>
      <c r="O150" s="4"/>
      <c r="P150" s="4"/>
      <c r="Q150" s="4"/>
      <c r="R150" s="4"/>
      <c r="S150" s="4"/>
      <c r="T150" s="4"/>
      <c r="U150" s="3" t="s">
        <v>106</v>
      </c>
      <c r="V150" s="3" t="s">
        <v>70</v>
      </c>
      <c r="W150" s="5" t="s">
        <v>523</v>
      </c>
      <c r="X150" s="4">
        <f>IF(AND(MainTracker[[#This Row],[Completion date.]]&gt;=45139,MainTracker[[#This Row],[Status]]="10 - Complete"),NETWORKDAYS(MAX(MainTracker[[#This Row],[Request sent on (Date)]:[Compliant source file received on (Date)]]),MainTracker[[#This Row],[Completion date.]],Holiday[Holidays])-1,"")</f>
        <v>5</v>
      </c>
      <c r="Y1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50" s="4" t="str">
        <f>IF(AND(MainTracker[[#This Row],[Completion date.]]&gt;=45139,MainTracker[[#This Row],[Status]]="10 - Complete",MainTracker[[#This Row],[Compliant source file received on (Date)]]&lt;&gt;""),MainTracker[[#This Row],[Compliant source file received on (Date)]]-MainTracker[[#This Row],[Request sent on (Date)]],"")</f>
        <v/>
      </c>
    </row>
    <row r="151" spans="1:26" s="5" customFormat="1" ht="60" hidden="1">
      <c r="A151" s="51" t="str">
        <f>_xlfn.IFNA(INDEX(Table3[],MATCH(MainTracker[[#This Row],[IDR / UFDR]],Table3[Pack],0),1),"")</f>
        <v/>
      </c>
      <c r="B151" s="7" t="s">
        <v>867</v>
      </c>
      <c r="C151" s="7" t="s">
        <v>868</v>
      </c>
      <c r="D151" s="44" t="s">
        <v>869</v>
      </c>
      <c r="E151" s="3" t="s">
        <v>870</v>
      </c>
      <c r="F151" s="2" t="s">
        <v>111</v>
      </c>
      <c r="G151" s="1">
        <v>45306</v>
      </c>
      <c r="H151" s="1">
        <v>45328</v>
      </c>
      <c r="I151" s="1"/>
      <c r="J151" s="2"/>
      <c r="K151" s="3" t="s">
        <v>871</v>
      </c>
      <c r="L151" s="9"/>
      <c r="M151" s="4" t="s">
        <v>872</v>
      </c>
      <c r="N151" s="4"/>
      <c r="O151" s="4" t="s">
        <v>873</v>
      </c>
      <c r="P151" s="4"/>
      <c r="Q151" s="4" t="s">
        <v>874</v>
      </c>
      <c r="R151" s="4"/>
      <c r="S151" s="4" t="s">
        <v>875</v>
      </c>
      <c r="T151" s="4"/>
      <c r="U151" s="4" t="s">
        <v>257</v>
      </c>
      <c r="V151" s="3" t="s">
        <v>70</v>
      </c>
      <c r="W151" s="5" t="s">
        <v>876</v>
      </c>
      <c r="X151" s="4" t="str">
        <f>IF(AND(MainTracker[[#This Row],[Completion date.]]&gt;=45139,MainTracker[[#This Row],[Status]]="10 - Complete"),NETWORKDAYS(MAX(MainTracker[[#This Row],[Request sent on (Date)]:[Compliant source file received on (Date)]]),MainTracker[[#This Row],[Completion date.]],Holiday[Holidays])-1,"")</f>
        <v/>
      </c>
      <c r="Y15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51" s="4" t="str">
        <f>IF(AND(MainTracker[[#This Row],[Completion date.]]&gt;=45139,MainTracker[[#This Row],[Status]]="10 - Complete",MainTracker[[#This Row],[Compliant source file received on (Date)]]&lt;&gt;""),MainTracker[[#This Row],[Compliant source file received on (Date)]]-MainTracker[[#This Row],[Request sent on (Date)]],"")</f>
        <v/>
      </c>
    </row>
    <row r="152" spans="1:26" s="5" customFormat="1" ht="60" hidden="1">
      <c r="A152" s="51" t="str">
        <f>_xlfn.IFNA(INDEX(Table3[],MATCH(MainTracker[[#This Row],[IDR / UFDR]],Table3[Pack],0),1),"")</f>
        <v/>
      </c>
      <c r="B152" s="7" t="s">
        <v>867</v>
      </c>
      <c r="C152" s="7" t="s">
        <v>877</v>
      </c>
      <c r="D152" s="44" t="s">
        <v>878</v>
      </c>
      <c r="E152" s="3" t="s">
        <v>879</v>
      </c>
      <c r="F152" s="2" t="s">
        <v>111</v>
      </c>
      <c r="G152" s="1">
        <v>45306</v>
      </c>
      <c r="H152" s="1">
        <v>45328</v>
      </c>
      <c r="I152" s="1">
        <v>45329</v>
      </c>
      <c r="J152" s="11"/>
      <c r="K152" s="3" t="s">
        <v>880</v>
      </c>
      <c r="L152" s="9"/>
      <c r="M152" s="4" t="s">
        <v>881</v>
      </c>
      <c r="N152" s="4"/>
      <c r="O152" s="4" t="s">
        <v>873</v>
      </c>
      <c r="P152" s="4"/>
      <c r="Q152" s="4" t="s">
        <v>882</v>
      </c>
      <c r="R152" s="4"/>
      <c r="S152" s="4"/>
      <c r="T152" s="4"/>
      <c r="U152" s="4" t="s">
        <v>106</v>
      </c>
      <c r="V152" s="3" t="s">
        <v>70</v>
      </c>
      <c r="W152" s="5" t="s">
        <v>876</v>
      </c>
      <c r="X152" s="4">
        <f>IF(AND(MainTracker[[#This Row],[Completion date.]]&gt;=45139,MainTracker[[#This Row],[Status]]="10 - Complete"),NETWORKDAYS(MAX(MainTracker[[#This Row],[Request sent on (Date)]:[Compliant source file received on (Date)]]),MainTracker[[#This Row],[Completion date.]],Holiday[Holidays])-1,"")</f>
        <v>1</v>
      </c>
      <c r="Y15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52" s="4">
        <f>IF(AND(MainTracker[[#This Row],[Completion date.]]&gt;=45139,MainTracker[[#This Row],[Status]]="10 - Complete",MainTracker[[#This Row],[Compliant source file received on (Date)]]&lt;&gt;""),MainTracker[[#This Row],[Compliant source file received on (Date)]]-MainTracker[[#This Row],[Request sent on (Date)]],"")</f>
        <v>22</v>
      </c>
    </row>
    <row r="153" spans="1:26" s="5" customFormat="1" ht="45" hidden="1">
      <c r="A153" s="51" t="str">
        <f>_xlfn.IFNA(INDEX(Table3[],MATCH(MainTracker[[#This Row],[IDR / UFDR]],Table3[Pack],0),1),"")</f>
        <v/>
      </c>
      <c r="B153" s="7" t="s">
        <v>379</v>
      </c>
      <c r="C153" s="7" t="s">
        <v>883</v>
      </c>
      <c r="D153" s="44" t="s">
        <v>884</v>
      </c>
      <c r="E153" s="3" t="s">
        <v>885</v>
      </c>
      <c r="F153" s="2" t="s">
        <v>387</v>
      </c>
      <c r="G153" s="1">
        <v>45306</v>
      </c>
      <c r="H153" s="1">
        <v>45307</v>
      </c>
      <c r="I153" s="1">
        <v>45309</v>
      </c>
      <c r="J153" s="11"/>
      <c r="K153" s="3" t="s">
        <v>886</v>
      </c>
      <c r="L153" s="9"/>
      <c r="M153" s="4" t="s">
        <v>887</v>
      </c>
      <c r="N153" s="4"/>
      <c r="O153" s="4" t="s">
        <v>888</v>
      </c>
      <c r="P153" s="4"/>
      <c r="Q153" s="4"/>
      <c r="R153" s="4"/>
      <c r="S153" s="4"/>
      <c r="T153" s="4"/>
      <c r="U153" s="3" t="s">
        <v>106</v>
      </c>
      <c r="V153" s="3" t="s">
        <v>69</v>
      </c>
      <c r="W153" s="5" t="s">
        <v>889</v>
      </c>
      <c r="X153" s="4">
        <f>IF(AND(MainTracker[[#This Row],[Completion date.]]&gt;=45139,MainTracker[[#This Row],[Status]]="10 - Complete"),NETWORKDAYS(MAX(MainTracker[[#This Row],[Request sent on (Date)]:[Compliant source file received on (Date)]]),MainTracker[[#This Row],[Completion date.]],Holiday[Holidays])-1,"")</f>
        <v>2</v>
      </c>
      <c r="Y1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3" s="4">
        <f>IF(AND(MainTracker[[#This Row],[Completion date.]]&gt;=45139,MainTracker[[#This Row],[Status]]="10 - Complete",MainTracker[[#This Row],[Compliant source file received on (Date)]]&lt;&gt;""),MainTracker[[#This Row],[Compliant source file received on (Date)]]-MainTracker[[#This Row],[Request sent on (Date)]],"")</f>
        <v>1</v>
      </c>
    </row>
    <row r="154" spans="1:26" s="5" customFormat="1" ht="45" hidden="1">
      <c r="A154" s="51" t="str">
        <f>_xlfn.IFNA(INDEX(Table3[],MATCH(MainTracker[[#This Row],[IDR / UFDR]],Table3[Pack],0),1),"")</f>
        <v/>
      </c>
      <c r="B154" s="7" t="s">
        <v>379</v>
      </c>
      <c r="C154" s="7" t="s">
        <v>890</v>
      </c>
      <c r="D154" s="44" t="s">
        <v>891</v>
      </c>
      <c r="E154" s="3" t="s">
        <v>892</v>
      </c>
      <c r="F154" s="2" t="s">
        <v>387</v>
      </c>
      <c r="G154" s="1">
        <v>45306</v>
      </c>
      <c r="H154" s="1">
        <v>45307</v>
      </c>
      <c r="I154" s="1">
        <v>45309</v>
      </c>
      <c r="J154" s="11"/>
      <c r="K154" s="3" t="s">
        <v>893</v>
      </c>
      <c r="L154" s="9"/>
      <c r="M154" s="4" t="s">
        <v>887</v>
      </c>
      <c r="N154" s="4"/>
      <c r="O154" s="4" t="s">
        <v>888</v>
      </c>
      <c r="P154" s="4"/>
      <c r="Q154" s="4"/>
      <c r="R154" s="4"/>
      <c r="S154" s="4"/>
      <c r="T154" s="4"/>
      <c r="U154" s="3" t="s">
        <v>106</v>
      </c>
      <c r="V154" s="3" t="s">
        <v>69</v>
      </c>
      <c r="W154" s="5" t="s">
        <v>889</v>
      </c>
      <c r="X154" s="4">
        <f>IF(AND(MainTracker[[#This Row],[Completion date.]]&gt;=45139,MainTracker[[#This Row],[Status]]="10 - Complete"),NETWORKDAYS(MAX(MainTracker[[#This Row],[Request sent on (Date)]:[Compliant source file received on (Date)]]),MainTracker[[#This Row],[Completion date.]],Holiday[Holidays])-1,"")</f>
        <v>2</v>
      </c>
      <c r="Y1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4" s="4">
        <f>IF(AND(MainTracker[[#This Row],[Completion date.]]&gt;=45139,MainTracker[[#This Row],[Status]]="10 - Complete",MainTracker[[#This Row],[Compliant source file received on (Date)]]&lt;&gt;""),MainTracker[[#This Row],[Compliant source file received on (Date)]]-MainTracker[[#This Row],[Request sent on (Date)]],"")</f>
        <v>1</v>
      </c>
    </row>
    <row r="155" spans="1:26" s="5" customFormat="1" ht="18.75" hidden="1">
      <c r="A155" s="51" t="str">
        <f>_xlfn.IFNA(INDEX(Table3[],MATCH(MainTracker[[#This Row],[IDR / UFDR]],Table3[Pack],0),1),"")</f>
        <v/>
      </c>
      <c r="B155" s="7" t="s">
        <v>754</v>
      </c>
      <c r="C155" s="7" t="s">
        <v>894</v>
      </c>
      <c r="D155" s="44" t="s">
        <v>895</v>
      </c>
      <c r="E155" s="3" t="s">
        <v>896</v>
      </c>
      <c r="F155" s="2" t="s">
        <v>387</v>
      </c>
      <c r="G155" s="1">
        <v>45308</v>
      </c>
      <c r="H155" s="1">
        <v>45309</v>
      </c>
      <c r="I155" s="1">
        <v>45310</v>
      </c>
      <c r="J155" s="11"/>
      <c r="K155" s="3" t="s">
        <v>897</v>
      </c>
      <c r="L155" s="9"/>
      <c r="M155" s="4" t="s">
        <v>898</v>
      </c>
      <c r="N155" s="4"/>
      <c r="O155" s="4"/>
      <c r="P155" s="4"/>
      <c r="Q155" s="4"/>
      <c r="R155" s="4"/>
      <c r="S155" s="4"/>
      <c r="T155" s="4"/>
      <c r="U155" s="3" t="s">
        <v>106</v>
      </c>
      <c r="V155" s="3" t="s">
        <v>70</v>
      </c>
      <c r="X155" s="4">
        <f>IF(AND(MainTracker[[#This Row],[Completion date.]]&gt;=45139,MainTracker[[#This Row],[Status]]="10 - Complete"),NETWORKDAYS(MAX(MainTracker[[#This Row],[Request sent on (Date)]:[Compliant source file received on (Date)]]),MainTracker[[#This Row],[Completion date.]],Holiday[Holidays])-1,"")</f>
        <v>1</v>
      </c>
      <c r="Y1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5" s="4">
        <f>IF(AND(MainTracker[[#This Row],[Completion date.]]&gt;=45139,MainTracker[[#This Row],[Status]]="10 - Complete",MainTracker[[#This Row],[Compliant source file received on (Date)]]&lt;&gt;""),MainTracker[[#This Row],[Compliant source file received on (Date)]]-MainTracker[[#This Row],[Request sent on (Date)]],"")</f>
        <v>1</v>
      </c>
    </row>
    <row r="156" spans="1:26" s="5" customFormat="1" ht="45" hidden="1">
      <c r="A156" s="51" t="str">
        <f>_xlfn.IFNA(INDEX(Table3[],MATCH(MainTracker[[#This Row],[IDR / UFDR]],Table3[Pack],0),1),"")</f>
        <v/>
      </c>
      <c r="B156" s="7" t="s">
        <v>646</v>
      </c>
      <c r="C156" s="7" t="s">
        <v>899</v>
      </c>
      <c r="D156" s="44" t="s">
        <v>900</v>
      </c>
      <c r="E156" s="3" t="s">
        <v>901</v>
      </c>
      <c r="F156" s="2" t="s">
        <v>101</v>
      </c>
      <c r="G156" s="1">
        <v>45308</v>
      </c>
      <c r="H156" s="1">
        <v>45309</v>
      </c>
      <c r="I156" s="1">
        <v>45310</v>
      </c>
      <c r="J156" s="11"/>
      <c r="K156" s="3" t="s">
        <v>902</v>
      </c>
      <c r="L156" s="3"/>
      <c r="M156" s="4" t="s">
        <v>903</v>
      </c>
      <c r="N156" s="4"/>
      <c r="O156" s="4" t="s">
        <v>904</v>
      </c>
      <c r="P156" s="4"/>
      <c r="Q156" s="4"/>
      <c r="R156" s="4"/>
      <c r="S156" s="4"/>
      <c r="T156" s="4"/>
      <c r="U156" s="3" t="s">
        <v>106</v>
      </c>
      <c r="V156" s="3" t="s">
        <v>69</v>
      </c>
      <c r="W156" s="5" t="s">
        <v>862</v>
      </c>
      <c r="X156" s="4">
        <f>IF(AND(MainTracker[[#This Row],[Completion date.]]&gt;=45139,MainTracker[[#This Row],[Status]]="10 - Complete"),NETWORKDAYS(MAX(MainTracker[[#This Row],[Request sent on (Date)]:[Compliant source file received on (Date)]]),MainTracker[[#This Row],[Completion date.]],Holiday[Holidays])-1,"")</f>
        <v>1</v>
      </c>
      <c r="Y1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6" s="4">
        <f>IF(AND(MainTracker[[#This Row],[Completion date.]]&gt;=45139,MainTracker[[#This Row],[Status]]="10 - Complete",MainTracker[[#This Row],[Compliant source file received on (Date)]]&lt;&gt;""),MainTracker[[#This Row],[Compliant source file received on (Date)]]-MainTracker[[#This Row],[Request sent on (Date)]],"")</f>
        <v>1</v>
      </c>
    </row>
    <row r="157" spans="1:26" s="5" customFormat="1" ht="30" hidden="1">
      <c r="A157" s="51" t="str">
        <f>_xlfn.IFNA(INDEX(Table3[],MATCH(MainTracker[[#This Row],[IDR / UFDR]],Table3[Pack],0),1),"")</f>
        <v/>
      </c>
      <c r="B157" s="7">
        <v>205.3</v>
      </c>
      <c r="C157" s="7" t="s">
        <v>905</v>
      </c>
      <c r="D157" s="44" t="s">
        <v>906</v>
      </c>
      <c r="E157" s="3" t="s">
        <v>907</v>
      </c>
      <c r="F157" s="2" t="s">
        <v>101</v>
      </c>
      <c r="G157" s="1">
        <v>45308</v>
      </c>
      <c r="H157" s="1">
        <v>45309</v>
      </c>
      <c r="I157" s="1">
        <v>45310</v>
      </c>
      <c r="J157" s="11"/>
      <c r="K157" s="3" t="s">
        <v>908</v>
      </c>
      <c r="L157" s="3"/>
      <c r="M157" s="4" t="s">
        <v>898</v>
      </c>
      <c r="N157" s="4"/>
      <c r="O157" s="4"/>
      <c r="P157" s="4"/>
      <c r="Q157" s="4"/>
      <c r="R157" s="4"/>
      <c r="S157" s="4"/>
      <c r="T157" s="4"/>
      <c r="U157" s="3" t="s">
        <v>106</v>
      </c>
      <c r="V157" s="3" t="s">
        <v>70</v>
      </c>
      <c r="W157" s="5" t="s">
        <v>851</v>
      </c>
      <c r="X157" s="4">
        <f>IF(AND(MainTracker[[#This Row],[Completion date.]]&gt;=45139,MainTracker[[#This Row],[Status]]="10 - Complete"),NETWORKDAYS(MAX(MainTracker[[#This Row],[Request sent on (Date)]:[Compliant source file received on (Date)]]),MainTracker[[#This Row],[Completion date.]],Holiday[Holidays])-1,"")</f>
        <v>1</v>
      </c>
      <c r="Y15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7" s="4">
        <f>IF(AND(MainTracker[[#This Row],[Completion date.]]&gt;=45139,MainTracker[[#This Row],[Status]]="10 - Complete",MainTracker[[#This Row],[Compliant source file received on (Date)]]&lt;&gt;""),MainTracker[[#This Row],[Compliant source file received on (Date)]]-MainTracker[[#This Row],[Request sent on (Date)]],"")</f>
        <v>1</v>
      </c>
    </row>
    <row r="158" spans="1:26" s="5" customFormat="1" ht="18.75" hidden="1">
      <c r="A158" s="51" t="str">
        <f>_xlfn.IFNA(INDEX(Table3[],MATCH(MainTracker[[#This Row],[IDR / UFDR]],Table3[Pack],0),1),"")</f>
        <v/>
      </c>
      <c r="B158" s="7" t="s">
        <v>909</v>
      </c>
      <c r="C158" s="7" t="s">
        <v>910</v>
      </c>
      <c r="D158" s="44" t="s">
        <v>911</v>
      </c>
      <c r="E158" s="3" t="s">
        <v>912</v>
      </c>
      <c r="F158" s="2" t="s">
        <v>387</v>
      </c>
      <c r="G158" s="1">
        <v>45309</v>
      </c>
      <c r="H158" s="1"/>
      <c r="I158" s="1">
        <v>45310</v>
      </c>
      <c r="J158" s="11"/>
      <c r="K158" s="3" t="s">
        <v>913</v>
      </c>
      <c r="L158" s="9"/>
      <c r="M158" s="4"/>
      <c r="N158" s="4"/>
      <c r="O158" s="4"/>
      <c r="P158" s="4"/>
      <c r="Q158" s="4"/>
      <c r="R158" s="4"/>
      <c r="S158" s="4"/>
      <c r="T158" s="4"/>
      <c r="U158" s="3" t="s">
        <v>106</v>
      </c>
      <c r="V158" s="3" t="s">
        <v>70</v>
      </c>
      <c r="W158" s="5" t="s">
        <v>667</v>
      </c>
      <c r="X158" s="4">
        <f>IF(AND(MainTracker[[#This Row],[Completion date.]]&gt;=45139,MainTracker[[#This Row],[Status]]="10 - Complete"),NETWORKDAYS(MAX(MainTracker[[#This Row],[Request sent on (Date)]:[Compliant source file received on (Date)]]),MainTracker[[#This Row],[Completion date.]],Holiday[Holidays])-1,"")</f>
        <v>1</v>
      </c>
      <c r="Y1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58" s="4" t="str">
        <f>IF(AND(MainTracker[[#This Row],[Completion date.]]&gt;=45139,MainTracker[[#This Row],[Status]]="10 - Complete",MainTracker[[#This Row],[Compliant source file received on (Date)]]&lt;&gt;""),MainTracker[[#This Row],[Compliant source file received on (Date)]]-MainTracker[[#This Row],[Request sent on (Date)]],"")</f>
        <v/>
      </c>
    </row>
    <row r="159" spans="1:26" s="5" customFormat="1" ht="30" hidden="1">
      <c r="A159" s="51" t="str">
        <f>_xlfn.IFNA(INDEX(Table3[],MATCH(MainTracker[[#This Row],[IDR / UFDR]],Table3[Pack],0),1),"")</f>
        <v/>
      </c>
      <c r="B159" s="7">
        <v>228</v>
      </c>
      <c r="C159" s="7" t="s">
        <v>914</v>
      </c>
      <c r="D159" s="44" t="s">
        <v>915</v>
      </c>
      <c r="E159" s="3" t="s">
        <v>916</v>
      </c>
      <c r="F159" s="2" t="s">
        <v>111</v>
      </c>
      <c r="G159" s="1">
        <v>45309</v>
      </c>
      <c r="H159" s="1">
        <v>45314</v>
      </c>
      <c r="I159" s="1">
        <v>45315</v>
      </c>
      <c r="J159" s="11"/>
      <c r="K159" s="3" t="s">
        <v>917</v>
      </c>
      <c r="L159" s="9"/>
      <c r="M159" s="4" t="s">
        <v>898</v>
      </c>
      <c r="N159" s="4"/>
      <c r="O159" s="4"/>
      <c r="P159" s="4"/>
      <c r="Q159" s="4"/>
      <c r="R159" s="4"/>
      <c r="S159" s="4"/>
      <c r="T159" s="4"/>
      <c r="U159" s="3" t="s">
        <v>106</v>
      </c>
      <c r="V159" s="3" t="s">
        <v>70</v>
      </c>
      <c r="W159" s="5" t="s">
        <v>918</v>
      </c>
      <c r="X159" s="4">
        <f>IF(AND(MainTracker[[#This Row],[Completion date.]]&gt;=45139,MainTracker[[#This Row],[Status]]="10 - Complete"),NETWORKDAYS(MAX(MainTracker[[#This Row],[Request sent on (Date)]:[Compliant source file received on (Date)]]),MainTracker[[#This Row],[Completion date.]],Holiday[Holidays])-1,"")</f>
        <v>1</v>
      </c>
      <c r="Y1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9" s="4">
        <f>IF(AND(MainTracker[[#This Row],[Completion date.]]&gt;=45139,MainTracker[[#This Row],[Status]]="10 - Complete",MainTracker[[#This Row],[Compliant source file received on (Date)]]&lt;&gt;""),MainTracker[[#This Row],[Compliant source file received on (Date)]]-MainTracker[[#This Row],[Request sent on (Date)]],"")</f>
        <v>5</v>
      </c>
    </row>
    <row r="160" spans="1:26" s="5" customFormat="1" ht="60" hidden="1">
      <c r="A160" s="51" t="str">
        <f>_xlfn.IFNA(INDEX(Table3[],MATCH(MainTracker[[#This Row],[IDR / UFDR]],Table3[Pack],0),1),"")</f>
        <v/>
      </c>
      <c r="B160" s="7">
        <v>228</v>
      </c>
      <c r="C160" s="7" t="s">
        <v>919</v>
      </c>
      <c r="D160" s="44" t="s">
        <v>920</v>
      </c>
      <c r="E160" s="3" t="s">
        <v>921</v>
      </c>
      <c r="F160" s="2" t="s">
        <v>111</v>
      </c>
      <c r="G160" s="1">
        <v>45309</v>
      </c>
      <c r="H160" s="1">
        <v>45314</v>
      </c>
      <c r="I160" s="1">
        <v>45316</v>
      </c>
      <c r="J160" s="11"/>
      <c r="K160" s="3" t="s">
        <v>922</v>
      </c>
      <c r="L160" s="9"/>
      <c r="M160" s="4" t="s">
        <v>898</v>
      </c>
      <c r="N160" s="4"/>
      <c r="O160" s="4"/>
      <c r="P160" s="4"/>
      <c r="Q160" s="4"/>
      <c r="R160" s="4"/>
      <c r="S160" s="4"/>
      <c r="T160" s="4"/>
      <c r="U160" s="3" t="s">
        <v>106</v>
      </c>
      <c r="V160" s="3" t="s">
        <v>70</v>
      </c>
      <c r="W160" s="5" t="s">
        <v>918</v>
      </c>
      <c r="X160" s="4">
        <f>IF(AND(MainTracker[[#This Row],[Completion date.]]&gt;=45139,MainTracker[[#This Row],[Status]]="10 - Complete"),NETWORKDAYS(MAX(MainTracker[[#This Row],[Request sent on (Date)]:[Compliant source file received on (Date)]]),MainTracker[[#This Row],[Completion date.]],Holiday[Holidays])-1,"")</f>
        <v>2</v>
      </c>
      <c r="Y1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0" s="4">
        <f>IF(AND(MainTracker[[#This Row],[Completion date.]]&gt;=45139,MainTracker[[#This Row],[Status]]="10 - Complete",MainTracker[[#This Row],[Compliant source file received on (Date)]]&lt;&gt;""),MainTracker[[#This Row],[Compliant source file received on (Date)]]-MainTracker[[#This Row],[Request sent on (Date)]],"")</f>
        <v>5</v>
      </c>
    </row>
    <row r="161" spans="1:26" s="5" customFormat="1" ht="45" hidden="1">
      <c r="A161" s="51" t="str">
        <f>_xlfn.IFNA(INDEX(Table3[],MATCH(MainTracker[[#This Row],[IDR / UFDR]],Table3[Pack],0),1),"")</f>
        <v/>
      </c>
      <c r="B161" s="7" t="s">
        <v>754</v>
      </c>
      <c r="C161" s="7" t="s">
        <v>923</v>
      </c>
      <c r="D161" s="44" t="s">
        <v>924</v>
      </c>
      <c r="E161" s="3" t="s">
        <v>925</v>
      </c>
      <c r="F161" s="2" t="s">
        <v>101</v>
      </c>
      <c r="G161" s="1">
        <v>45310</v>
      </c>
      <c r="H161" s="1">
        <v>45327</v>
      </c>
      <c r="I161" s="1">
        <v>45328</v>
      </c>
      <c r="J161" s="11"/>
      <c r="K161" s="3" t="s">
        <v>926</v>
      </c>
      <c r="L161" s="9"/>
      <c r="M161" s="4" t="s">
        <v>927</v>
      </c>
      <c r="N161" s="4"/>
      <c r="O161" s="4"/>
      <c r="P161" s="4"/>
      <c r="Q161" s="4" t="s">
        <v>928</v>
      </c>
      <c r="R161" s="4"/>
      <c r="S161" s="4"/>
      <c r="T161" s="4"/>
      <c r="U161" s="4" t="s">
        <v>106</v>
      </c>
      <c r="V161" s="3" t="s">
        <v>69</v>
      </c>
      <c r="W161" s="5" t="s">
        <v>929</v>
      </c>
      <c r="X161" s="4">
        <f>IF(AND(MainTracker[[#This Row],[Completion date.]]&gt;=45139,MainTracker[[#This Row],[Status]]="10 - Complete"),NETWORKDAYS(MAX(MainTracker[[#This Row],[Request sent on (Date)]:[Compliant source file received on (Date)]]),MainTracker[[#This Row],[Completion date.]],Holiday[Holidays])-1,"")</f>
        <v>1</v>
      </c>
      <c r="Y1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1" s="4">
        <f>IF(AND(MainTracker[[#This Row],[Completion date.]]&gt;=45139,MainTracker[[#This Row],[Status]]="10 - Complete",MainTracker[[#This Row],[Compliant source file received on (Date)]]&lt;&gt;""),MainTracker[[#This Row],[Compliant source file received on (Date)]]-MainTracker[[#This Row],[Request sent on (Date)]],"")</f>
        <v>17</v>
      </c>
    </row>
    <row r="162" spans="1:26" s="5" customFormat="1" ht="90" hidden="1">
      <c r="A162" s="51" t="str">
        <f>_xlfn.IFNA(INDEX(Table3[],MATCH(MainTracker[[#This Row],[IDR / UFDR]],Table3[Pack],0),1),"")</f>
        <v/>
      </c>
      <c r="B162" s="7" t="s">
        <v>754</v>
      </c>
      <c r="C162" s="7" t="s">
        <v>930</v>
      </c>
      <c r="D162" s="44" t="s">
        <v>931</v>
      </c>
      <c r="E162" s="3" t="s">
        <v>932</v>
      </c>
      <c r="F162" s="2" t="s">
        <v>101</v>
      </c>
      <c r="G162" s="1">
        <v>45310</v>
      </c>
      <c r="H162" s="1">
        <v>45327</v>
      </c>
      <c r="I162" s="1">
        <v>45328</v>
      </c>
      <c r="J162" s="11"/>
      <c r="K162" s="3" t="s">
        <v>933</v>
      </c>
      <c r="L162" s="9"/>
      <c r="M162" s="4" t="s">
        <v>927</v>
      </c>
      <c r="N162" s="4"/>
      <c r="O162" s="4" t="s">
        <v>934</v>
      </c>
      <c r="P162" s="4"/>
      <c r="Q162" s="4" t="s">
        <v>928</v>
      </c>
      <c r="R162" s="4"/>
      <c r="S162" s="4"/>
      <c r="T162" s="4"/>
      <c r="U162" s="4" t="s">
        <v>106</v>
      </c>
      <c r="V162" s="3" t="s">
        <v>69</v>
      </c>
      <c r="W162" s="5" t="s">
        <v>929</v>
      </c>
      <c r="X162" s="4">
        <f>IF(AND(MainTracker[[#This Row],[Completion date.]]&gt;=45139,MainTracker[[#This Row],[Status]]="10 - Complete"),NETWORKDAYS(MAX(MainTracker[[#This Row],[Request sent on (Date)]:[Compliant source file received on (Date)]]),MainTracker[[#This Row],[Completion date.]],Holiday[Holidays])-1,"")</f>
        <v>1</v>
      </c>
      <c r="Y16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62" s="4">
        <f>IF(AND(MainTracker[[#This Row],[Completion date.]]&gt;=45139,MainTracker[[#This Row],[Status]]="10 - Complete",MainTracker[[#This Row],[Compliant source file received on (Date)]]&lt;&gt;""),MainTracker[[#This Row],[Compliant source file received on (Date)]]-MainTracker[[#This Row],[Request sent on (Date)]],"")</f>
        <v>17</v>
      </c>
    </row>
    <row r="163" spans="1:26" s="5" customFormat="1" ht="18.75" hidden="1">
      <c r="A163" s="51">
        <f>_xlfn.IFNA(INDEX(Table3[],MATCH(MainTracker[[#This Row],[IDR / UFDR]],Table3[Pack],0),1),"")</f>
        <v>1</v>
      </c>
      <c r="B163" s="7">
        <v>238.02</v>
      </c>
      <c r="C163" s="7" t="s">
        <v>935</v>
      </c>
      <c r="D163" s="44" t="s">
        <v>936</v>
      </c>
      <c r="E163" s="3" t="s">
        <v>937</v>
      </c>
      <c r="F163" s="2" t="s">
        <v>111</v>
      </c>
      <c r="G163" s="1">
        <v>45310</v>
      </c>
      <c r="H163" s="1"/>
      <c r="I163" s="1">
        <v>45313</v>
      </c>
      <c r="J163" s="11"/>
      <c r="K163" s="3" t="s">
        <v>938</v>
      </c>
      <c r="L163" s="9"/>
      <c r="M163" s="4"/>
      <c r="N163" s="4"/>
      <c r="O163" s="4"/>
      <c r="P163" s="4"/>
      <c r="Q163" s="4"/>
      <c r="R163" s="4"/>
      <c r="S163" s="4"/>
      <c r="T163" s="4"/>
      <c r="U163" s="3" t="s">
        <v>106</v>
      </c>
      <c r="V163" s="3" t="s">
        <v>70</v>
      </c>
      <c r="W163" s="5" t="s">
        <v>939</v>
      </c>
      <c r="X163" s="4">
        <f>IF(AND(MainTracker[[#This Row],[Completion date.]]&gt;=45139,MainTracker[[#This Row],[Status]]="10 - Complete"),NETWORKDAYS(MAX(MainTracker[[#This Row],[Request sent on (Date)]:[Compliant source file received on (Date)]]),MainTracker[[#This Row],[Completion date.]],Holiday[Holidays])-1,"")</f>
        <v>1</v>
      </c>
      <c r="Y1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63" s="4" t="str">
        <f>IF(AND(MainTracker[[#This Row],[Completion date.]]&gt;=45139,MainTracker[[#This Row],[Status]]="10 - Complete",MainTracker[[#This Row],[Compliant source file received on (Date)]]&lt;&gt;""),MainTracker[[#This Row],[Compliant source file received on (Date)]]-MainTracker[[#This Row],[Request sent on (Date)]],"")</f>
        <v/>
      </c>
    </row>
    <row r="164" spans="1:26" s="5" customFormat="1" ht="60" hidden="1">
      <c r="A164" s="51" t="str">
        <f>_xlfn.IFNA(INDEX(Table3[],MATCH(MainTracker[[#This Row],[IDR / UFDR]],Table3[Pack],0),1),"")</f>
        <v/>
      </c>
      <c r="B164" s="7">
        <v>228</v>
      </c>
      <c r="C164" s="7" t="s">
        <v>940</v>
      </c>
      <c r="D164" s="44" t="s">
        <v>941</v>
      </c>
      <c r="E164" s="3" t="s">
        <v>942</v>
      </c>
      <c r="F164" s="2" t="s">
        <v>229</v>
      </c>
      <c r="G164" s="1">
        <v>45310</v>
      </c>
      <c r="H164" s="1">
        <v>45323</v>
      </c>
      <c r="I164" s="1">
        <v>45323</v>
      </c>
      <c r="J164" s="1"/>
      <c r="K164" s="3" t="s">
        <v>943</v>
      </c>
      <c r="L164" s="9"/>
      <c r="M164" s="4" t="s">
        <v>944</v>
      </c>
      <c r="N164" s="4"/>
      <c r="O164" s="4"/>
      <c r="P164" s="4"/>
      <c r="Q164" s="4"/>
      <c r="R164" s="4"/>
      <c r="S164" s="4"/>
      <c r="T164" s="4"/>
      <c r="U164" s="4" t="s">
        <v>106</v>
      </c>
      <c r="V164" s="3" t="s">
        <v>69</v>
      </c>
      <c r="W164" s="5" t="s">
        <v>945</v>
      </c>
      <c r="X164" s="4">
        <f>IF(AND(MainTracker[[#This Row],[Completion date.]]&gt;=45139,MainTracker[[#This Row],[Status]]="10 - Complete"),NETWORKDAYS(MAX(MainTracker[[#This Row],[Request sent on (Date)]:[Compliant source file received on (Date)]]),MainTracker[[#This Row],[Completion date.]],Holiday[Holidays])-1,"")</f>
        <v>0</v>
      </c>
      <c r="Y1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4" s="4">
        <f>IF(AND(MainTracker[[#This Row],[Completion date.]]&gt;=45139,MainTracker[[#This Row],[Status]]="10 - Complete",MainTracker[[#This Row],[Compliant source file received on (Date)]]&lt;&gt;""),MainTracker[[#This Row],[Compliant source file received on (Date)]]-MainTracker[[#This Row],[Request sent on (Date)]],"")</f>
        <v>13</v>
      </c>
    </row>
    <row r="165" spans="1:26" s="5" customFormat="1" ht="75" hidden="1">
      <c r="A165" s="51" t="str">
        <f>_xlfn.IFNA(INDEX(Table3[],MATCH(MainTracker[[#This Row],[IDR / UFDR]],Table3[Pack],0),1),"")</f>
        <v/>
      </c>
      <c r="B165" s="7">
        <v>228</v>
      </c>
      <c r="C165" s="7" t="s">
        <v>946</v>
      </c>
      <c r="D165" s="44" t="s">
        <v>947</v>
      </c>
      <c r="E165" s="3" t="s">
        <v>948</v>
      </c>
      <c r="F165" s="2" t="s">
        <v>229</v>
      </c>
      <c r="G165" s="1">
        <v>45310</v>
      </c>
      <c r="H165" s="1">
        <v>45320</v>
      </c>
      <c r="I165" s="1">
        <v>45323</v>
      </c>
      <c r="J165" s="1"/>
      <c r="K165" s="3" t="s">
        <v>949</v>
      </c>
      <c r="L165" s="9"/>
      <c r="M165" s="4" t="s">
        <v>950</v>
      </c>
      <c r="N165" s="4"/>
      <c r="O165" s="4"/>
      <c r="P165" s="4"/>
      <c r="Q165" s="4"/>
      <c r="R165" s="4"/>
      <c r="S165" s="4"/>
      <c r="T165" s="4"/>
      <c r="U165" s="4" t="s">
        <v>106</v>
      </c>
      <c r="V165" s="3" t="s">
        <v>69</v>
      </c>
      <c r="W165" s="5" t="s">
        <v>945</v>
      </c>
      <c r="X165" s="4">
        <f>IF(AND(MainTracker[[#This Row],[Completion date.]]&gt;=45139,MainTracker[[#This Row],[Status]]="10 - Complete"),NETWORKDAYS(MAX(MainTracker[[#This Row],[Request sent on (Date)]:[Compliant source file received on (Date)]]),MainTracker[[#This Row],[Completion date.]],Holiday[Holidays])-1,"")</f>
        <v>3</v>
      </c>
      <c r="Y1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5" s="4">
        <f>IF(AND(MainTracker[[#This Row],[Completion date.]]&gt;=45139,MainTracker[[#This Row],[Status]]="10 - Complete",MainTracker[[#This Row],[Compliant source file received on (Date)]]&lt;&gt;""),MainTracker[[#This Row],[Compliant source file received on (Date)]]-MainTracker[[#This Row],[Request sent on (Date)]],"")</f>
        <v>10</v>
      </c>
    </row>
    <row r="166" spans="1:26" s="5" customFormat="1" ht="30" hidden="1">
      <c r="A166" s="51" t="str">
        <f>_xlfn.IFNA(INDEX(Table3[],MATCH(MainTracker[[#This Row],[IDR / UFDR]],Table3[Pack],0),1),"")</f>
        <v/>
      </c>
      <c r="B166" s="7">
        <v>228</v>
      </c>
      <c r="C166" s="7" t="s">
        <v>951</v>
      </c>
      <c r="D166" s="44" t="s">
        <v>952</v>
      </c>
      <c r="E166" s="3" t="s">
        <v>953</v>
      </c>
      <c r="F166" s="2" t="s">
        <v>229</v>
      </c>
      <c r="G166" s="1">
        <v>45310</v>
      </c>
      <c r="H166" s="1">
        <v>45317</v>
      </c>
      <c r="I166" s="1">
        <v>45321</v>
      </c>
      <c r="J166" s="11"/>
      <c r="K166" s="3" t="s">
        <v>954</v>
      </c>
      <c r="L166" s="9"/>
      <c r="M166" s="4" t="s">
        <v>955</v>
      </c>
      <c r="N166" s="4"/>
      <c r="O166" s="4" t="s">
        <v>956</v>
      </c>
      <c r="P166" s="4"/>
      <c r="Q166" s="4"/>
      <c r="R166" s="4"/>
      <c r="S166" s="4"/>
      <c r="T166" s="4"/>
      <c r="U166" s="4" t="s">
        <v>106</v>
      </c>
      <c r="V166" s="3" t="s">
        <v>69</v>
      </c>
      <c r="W166" s="5" t="s">
        <v>945</v>
      </c>
      <c r="X166" s="4">
        <f>IF(AND(MainTracker[[#This Row],[Completion date.]]&gt;=45139,MainTracker[[#This Row],[Status]]="10 - Complete"),NETWORKDAYS(MAX(MainTracker[[#This Row],[Request sent on (Date)]:[Compliant source file received on (Date)]]),MainTracker[[#This Row],[Completion date.]],Holiday[Holidays])-1,"")</f>
        <v>2</v>
      </c>
      <c r="Y1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6" s="4">
        <f>IF(AND(MainTracker[[#This Row],[Completion date.]]&gt;=45139,MainTracker[[#This Row],[Status]]="10 - Complete",MainTracker[[#This Row],[Compliant source file received on (Date)]]&lt;&gt;""),MainTracker[[#This Row],[Compliant source file received on (Date)]]-MainTracker[[#This Row],[Request sent on (Date)]],"")</f>
        <v>7</v>
      </c>
    </row>
    <row r="167" spans="1:26" s="5" customFormat="1" ht="75" hidden="1">
      <c r="A167" s="51" t="str">
        <f>_xlfn.IFNA(INDEX(Table3[],MATCH(MainTracker[[#This Row],[IDR / UFDR]],Table3[Pack],0),1),"")</f>
        <v/>
      </c>
      <c r="B167" s="7">
        <v>228</v>
      </c>
      <c r="C167" s="7" t="s">
        <v>957</v>
      </c>
      <c r="D167" s="44" t="s">
        <v>958</v>
      </c>
      <c r="E167" s="3" t="s">
        <v>959</v>
      </c>
      <c r="F167" s="2" t="s">
        <v>229</v>
      </c>
      <c r="G167" s="1">
        <v>45310</v>
      </c>
      <c r="H167" s="1">
        <v>45329</v>
      </c>
      <c r="I167" s="1">
        <v>45330</v>
      </c>
      <c r="J167" s="11"/>
      <c r="K167" s="3" t="s">
        <v>960</v>
      </c>
      <c r="L167" s="9"/>
      <c r="M167" s="4" t="s">
        <v>961</v>
      </c>
      <c r="N167" s="4"/>
      <c r="O167" s="6" t="s">
        <v>962</v>
      </c>
      <c r="P167" s="6" t="s">
        <v>963</v>
      </c>
      <c r="Q167" s="4" t="s">
        <v>964</v>
      </c>
      <c r="R167" s="4"/>
      <c r="S167" s="4"/>
      <c r="T167" s="4"/>
      <c r="U167" s="4" t="s">
        <v>106</v>
      </c>
      <c r="V167" s="3" t="s">
        <v>69</v>
      </c>
      <c r="W167" s="5" t="s">
        <v>945</v>
      </c>
      <c r="X167" s="4">
        <f>IF(AND(MainTracker[[#This Row],[Completion date.]]&gt;=45139,MainTracker[[#This Row],[Status]]="10 - Complete"),NETWORKDAYS(MAX(MainTracker[[#This Row],[Request sent on (Date)]:[Compliant source file received on (Date)]]),MainTracker[[#This Row],[Completion date.]],Holiday[Holidays])-1,"")</f>
        <v>1</v>
      </c>
      <c r="Y16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67" s="4">
        <f>IF(AND(MainTracker[[#This Row],[Completion date.]]&gt;=45139,MainTracker[[#This Row],[Status]]="10 - Complete",MainTracker[[#This Row],[Compliant source file received on (Date)]]&lt;&gt;""),MainTracker[[#This Row],[Compliant source file received on (Date)]]-MainTracker[[#This Row],[Request sent on (Date)]],"")</f>
        <v>19</v>
      </c>
    </row>
    <row r="168" spans="1:26" s="5" customFormat="1" ht="45" hidden="1">
      <c r="A168" s="51" t="str">
        <f>_xlfn.IFNA(INDEX(Table3[],MATCH(MainTracker[[#This Row],[IDR / UFDR]],Table3[Pack],0),1),"")</f>
        <v/>
      </c>
      <c r="B168" s="7">
        <v>228</v>
      </c>
      <c r="C168" s="7" t="s">
        <v>965</v>
      </c>
      <c r="D168" s="44" t="s">
        <v>966</v>
      </c>
      <c r="E168" s="3" t="s">
        <v>967</v>
      </c>
      <c r="F168" s="2" t="s">
        <v>387</v>
      </c>
      <c r="G168" s="1">
        <v>45310</v>
      </c>
      <c r="H168" s="1">
        <v>45317</v>
      </c>
      <c r="I168" s="1">
        <v>45321</v>
      </c>
      <c r="J168" s="11"/>
      <c r="K168" s="3" t="s">
        <v>968</v>
      </c>
      <c r="L168" s="9"/>
      <c r="M168" s="4" t="s">
        <v>955</v>
      </c>
      <c r="N168" s="4"/>
      <c r="O168" s="4" t="s">
        <v>956</v>
      </c>
      <c r="P168" s="4"/>
      <c r="Q168" s="4"/>
      <c r="R168" s="4"/>
      <c r="S168" s="4"/>
      <c r="T168" s="4"/>
      <c r="U168" s="4" t="s">
        <v>106</v>
      </c>
      <c r="V168" s="3" t="s">
        <v>69</v>
      </c>
      <c r="W168" s="5" t="s">
        <v>945</v>
      </c>
      <c r="X168" s="4">
        <f>IF(AND(MainTracker[[#This Row],[Completion date.]]&gt;=45139,MainTracker[[#This Row],[Status]]="10 - Complete"),NETWORKDAYS(MAX(MainTracker[[#This Row],[Request sent on (Date)]:[Compliant source file received on (Date)]]),MainTracker[[#This Row],[Completion date.]],Holiday[Holidays])-1,"")</f>
        <v>2</v>
      </c>
      <c r="Y16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8" s="4">
        <f>IF(AND(MainTracker[[#This Row],[Completion date.]]&gt;=45139,MainTracker[[#This Row],[Status]]="10 - Complete",MainTracker[[#This Row],[Compliant source file received on (Date)]]&lt;&gt;""),MainTracker[[#This Row],[Compliant source file received on (Date)]]-MainTracker[[#This Row],[Request sent on (Date)]],"")</f>
        <v>7</v>
      </c>
    </row>
    <row r="169" spans="1:26" s="5" customFormat="1" ht="45" hidden="1">
      <c r="A169" s="51" t="str">
        <f>_xlfn.IFNA(INDEX(Table3[],MATCH(MainTracker[[#This Row],[IDR / UFDR]],Table3[Pack],0),1),"")</f>
        <v/>
      </c>
      <c r="B169" s="7">
        <v>228</v>
      </c>
      <c r="C169" s="7" t="s">
        <v>969</v>
      </c>
      <c r="D169" s="44" t="s">
        <v>970</v>
      </c>
      <c r="E169" s="3" t="s">
        <v>971</v>
      </c>
      <c r="F169" s="2" t="s">
        <v>387</v>
      </c>
      <c r="G169" s="1">
        <v>45310</v>
      </c>
      <c r="H169" s="1">
        <v>45317</v>
      </c>
      <c r="I169" s="1">
        <v>45321</v>
      </c>
      <c r="J169" s="11"/>
      <c r="K169" s="3" t="s">
        <v>972</v>
      </c>
      <c r="L169" s="9"/>
      <c r="M169" s="4" t="s">
        <v>955</v>
      </c>
      <c r="N169" s="4"/>
      <c r="O169" s="4" t="s">
        <v>956</v>
      </c>
      <c r="P169" s="4"/>
      <c r="Q169" s="4"/>
      <c r="R169" s="4"/>
      <c r="S169" s="4"/>
      <c r="T169" s="4"/>
      <c r="U169" s="4" t="s">
        <v>106</v>
      </c>
      <c r="V169" s="3" t="s">
        <v>69</v>
      </c>
      <c r="W169" s="5" t="s">
        <v>945</v>
      </c>
      <c r="X169" s="4">
        <f>IF(AND(MainTracker[[#This Row],[Completion date.]]&gt;=45139,MainTracker[[#This Row],[Status]]="10 - Complete"),NETWORKDAYS(MAX(MainTracker[[#This Row],[Request sent on (Date)]:[Compliant source file received on (Date)]]),MainTracker[[#This Row],[Completion date.]],Holiday[Holidays])-1,"")</f>
        <v>2</v>
      </c>
      <c r="Y16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9" s="4">
        <f>IF(AND(MainTracker[[#This Row],[Completion date.]]&gt;=45139,MainTracker[[#This Row],[Status]]="10 - Complete",MainTracker[[#This Row],[Compliant source file received on (Date)]]&lt;&gt;""),MainTracker[[#This Row],[Compliant source file received on (Date)]]-MainTracker[[#This Row],[Request sent on (Date)]],"")</f>
        <v>7</v>
      </c>
    </row>
    <row r="170" spans="1:26" s="5" customFormat="1" ht="60" hidden="1">
      <c r="A170" s="51" t="str">
        <f>_xlfn.IFNA(INDEX(Table3[],MATCH(MainTracker[[#This Row],[IDR / UFDR]],Table3[Pack],0),1),"")</f>
        <v/>
      </c>
      <c r="B170" s="7">
        <v>214.1</v>
      </c>
      <c r="C170" s="7" t="s">
        <v>973</v>
      </c>
      <c r="D170" s="44" t="s">
        <v>974</v>
      </c>
      <c r="E170" s="3" t="s">
        <v>975</v>
      </c>
      <c r="F170" s="2" t="s">
        <v>111</v>
      </c>
      <c r="G170" s="1">
        <v>45310</v>
      </c>
      <c r="H170" s="1"/>
      <c r="I170" s="1"/>
      <c r="J170" s="2"/>
      <c r="K170" s="3" t="s">
        <v>976</v>
      </c>
      <c r="L170" s="9"/>
      <c r="M170" s="4" t="s">
        <v>977</v>
      </c>
      <c r="N170" s="4"/>
      <c r="O170" s="4" t="s">
        <v>978</v>
      </c>
      <c r="P170" s="4"/>
      <c r="Q170" s="4" t="s">
        <v>979</v>
      </c>
      <c r="R170" s="4"/>
      <c r="S170" s="4" t="s">
        <v>980</v>
      </c>
      <c r="T170" s="4"/>
      <c r="U170" s="4" t="s">
        <v>257</v>
      </c>
      <c r="V170" s="3" t="s">
        <v>70</v>
      </c>
      <c r="W170" s="5" t="s">
        <v>981</v>
      </c>
      <c r="X170" s="4" t="str">
        <f>IF(AND(MainTracker[[#This Row],[Completion date.]]&gt;=45139,MainTracker[[#This Row],[Status]]="10 - Complete"),NETWORKDAYS(MAX(MainTracker[[#This Row],[Request sent on (Date)]:[Compliant source file received on (Date)]]),MainTracker[[#This Row],[Completion date.]],Holiday[Holidays])-1,"")</f>
        <v/>
      </c>
      <c r="Y17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70" s="4" t="str">
        <f>IF(AND(MainTracker[[#This Row],[Completion date.]]&gt;=45139,MainTracker[[#This Row],[Status]]="10 - Complete",MainTracker[[#This Row],[Compliant source file received on (Date)]]&lt;&gt;""),MainTracker[[#This Row],[Compliant source file received on (Date)]]-MainTracker[[#This Row],[Request sent on (Date)]],"")</f>
        <v/>
      </c>
    </row>
    <row r="171" spans="1:26" s="5" customFormat="1" ht="18.75" hidden="1">
      <c r="A171" s="51" t="str">
        <f>_xlfn.IFNA(INDEX(Table3[],MATCH(MainTracker[[#This Row],[IDR / UFDR]],Table3[Pack],0),1),"")</f>
        <v/>
      </c>
      <c r="B171" s="7" t="s">
        <v>309</v>
      </c>
      <c r="C171" s="7" t="s">
        <v>740</v>
      </c>
      <c r="D171" s="44" t="s">
        <v>741</v>
      </c>
      <c r="E171" s="3" t="s">
        <v>742</v>
      </c>
      <c r="F171" s="2" t="s">
        <v>982</v>
      </c>
      <c r="G171" s="1">
        <v>45314</v>
      </c>
      <c r="H171" s="1">
        <v>45314</v>
      </c>
      <c r="I171" s="1">
        <v>45315</v>
      </c>
      <c r="J171" s="11"/>
      <c r="K171" s="3" t="s">
        <v>743</v>
      </c>
      <c r="L171" s="3"/>
      <c r="M171" s="4" t="s">
        <v>983</v>
      </c>
      <c r="N171" s="4"/>
      <c r="O171" s="4"/>
      <c r="P171" s="4"/>
      <c r="Q171" s="4"/>
      <c r="R171" s="4"/>
      <c r="S171" s="4"/>
      <c r="T171" s="4"/>
      <c r="U171" s="3" t="s">
        <v>106</v>
      </c>
      <c r="V171" s="3" t="s">
        <v>69</v>
      </c>
      <c r="W171" s="5" t="s">
        <v>745</v>
      </c>
      <c r="X171" s="4">
        <f>IF(AND(MainTracker[[#This Row],[Completion date.]]&gt;=45139,MainTracker[[#This Row],[Status]]="10 - Complete"),NETWORKDAYS(MAX(MainTracker[[#This Row],[Request sent on (Date)]:[Compliant source file received on (Date)]]),MainTracker[[#This Row],[Completion date.]],Holiday[Holidays])-1,"")</f>
        <v>1</v>
      </c>
      <c r="Y1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71" s="4">
        <f>IF(AND(MainTracker[[#This Row],[Completion date.]]&gt;=45139,MainTracker[[#This Row],[Status]]="10 - Complete",MainTracker[[#This Row],[Compliant source file received on (Date)]]&lt;&gt;""),MainTracker[[#This Row],[Compliant source file received on (Date)]]-MainTracker[[#This Row],[Request sent on (Date)]],"")</f>
        <v>0</v>
      </c>
    </row>
    <row r="172" spans="1:26" s="5" customFormat="1" ht="18.75" hidden="1">
      <c r="A172" s="51">
        <f>_xlfn.IFNA(INDEX(Table3[],MATCH(MainTracker[[#This Row],[IDR / UFDR]],Table3[Pack],0),1),"")</f>
        <v>1</v>
      </c>
      <c r="B172" s="7">
        <v>238.02</v>
      </c>
      <c r="C172" s="7" t="s">
        <v>984</v>
      </c>
      <c r="D172" s="44" t="s">
        <v>936</v>
      </c>
      <c r="E172" s="3" t="s">
        <v>985</v>
      </c>
      <c r="F172" s="2" t="s">
        <v>111</v>
      </c>
      <c r="G172" s="1">
        <v>45314</v>
      </c>
      <c r="H172" s="1">
        <v>45315</v>
      </c>
      <c r="I172" s="1">
        <v>45315</v>
      </c>
      <c r="J172" s="1"/>
      <c r="K172" s="3" t="s">
        <v>986</v>
      </c>
      <c r="L172" s="9"/>
      <c r="M172" s="4"/>
      <c r="N172" s="4"/>
      <c r="O172" s="4"/>
      <c r="P172" s="4"/>
      <c r="Q172" s="4"/>
      <c r="R172" s="4"/>
      <c r="S172" s="4"/>
      <c r="T172" s="4"/>
      <c r="U172" s="3" t="s">
        <v>106</v>
      </c>
      <c r="V172" s="3" t="s">
        <v>70</v>
      </c>
      <c r="W172" s="5" t="s">
        <v>939</v>
      </c>
      <c r="X172" s="4">
        <f>IF(AND(MainTracker[[#This Row],[Completion date.]]&gt;=45139,MainTracker[[#This Row],[Status]]="10 - Complete"),NETWORKDAYS(MAX(MainTracker[[#This Row],[Request sent on (Date)]:[Compliant source file received on (Date)]]),MainTracker[[#This Row],[Completion date.]],Holiday[Holidays])-1,"")</f>
        <v>0</v>
      </c>
      <c r="Y1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72" s="4">
        <f>IF(AND(MainTracker[[#This Row],[Completion date.]]&gt;=45139,MainTracker[[#This Row],[Status]]="10 - Complete",MainTracker[[#This Row],[Compliant source file received on (Date)]]&lt;&gt;""),MainTracker[[#This Row],[Compliant source file received on (Date)]]-MainTracker[[#This Row],[Request sent on (Date)]],"")</f>
        <v>1</v>
      </c>
    </row>
    <row r="173" spans="1:26" s="5" customFormat="1" ht="30" hidden="1">
      <c r="A173" s="51" t="str">
        <f>_xlfn.IFNA(INDEX(Table3[],MATCH(MainTracker[[#This Row],[IDR / UFDR]],Table3[Pack],0),1),"")</f>
        <v/>
      </c>
      <c r="B173" s="7">
        <v>208.2</v>
      </c>
      <c r="C173" s="7" t="s">
        <v>987</v>
      </c>
      <c r="D173" s="44" t="s">
        <v>988</v>
      </c>
      <c r="E173" s="3" t="s">
        <v>989</v>
      </c>
      <c r="F173" s="2" t="s">
        <v>111</v>
      </c>
      <c r="G173" s="1">
        <v>45314</v>
      </c>
      <c r="H173" s="1">
        <v>45328</v>
      </c>
      <c r="I173" s="1">
        <v>45329</v>
      </c>
      <c r="J173" s="11"/>
      <c r="K173" s="3" t="s">
        <v>990</v>
      </c>
      <c r="L173" s="9"/>
      <c r="M173" s="4" t="s">
        <v>991</v>
      </c>
      <c r="N173" s="25">
        <v>45323</v>
      </c>
      <c r="O173" s="4" t="s">
        <v>992</v>
      </c>
      <c r="P173" s="25">
        <v>45328</v>
      </c>
      <c r="Q173" s="4" t="s">
        <v>993</v>
      </c>
      <c r="R173" s="4"/>
      <c r="S173" s="4"/>
      <c r="T173" s="4"/>
      <c r="U173" s="4" t="s">
        <v>106</v>
      </c>
      <c r="V173" s="3" t="s">
        <v>69</v>
      </c>
      <c r="W173" s="5" t="s">
        <v>994</v>
      </c>
      <c r="X173" s="4">
        <f>IF(AND(MainTracker[[#This Row],[Completion date.]]&gt;=45139,MainTracker[[#This Row],[Status]]="10 - Complete"),NETWORKDAYS(MAX(MainTracker[[#This Row],[Request sent on (Date)]:[Compliant source file received on (Date)]]),MainTracker[[#This Row],[Completion date.]],Holiday[Holidays])-1,"")</f>
        <v>1</v>
      </c>
      <c r="Y1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3" s="4">
        <f>IF(AND(MainTracker[[#This Row],[Completion date.]]&gt;=45139,MainTracker[[#This Row],[Status]]="10 - Complete",MainTracker[[#This Row],[Compliant source file received on (Date)]]&lt;&gt;""),MainTracker[[#This Row],[Compliant source file received on (Date)]]-MainTracker[[#This Row],[Request sent on (Date)]],"")</f>
        <v>14</v>
      </c>
    </row>
    <row r="174" spans="1:26" s="5" customFormat="1" ht="30" hidden="1">
      <c r="A174" s="51" t="str">
        <f>_xlfn.IFNA(INDEX(Table3[],MATCH(MainTracker[[#This Row],[IDR / UFDR]],Table3[Pack],0),1),"")</f>
        <v/>
      </c>
      <c r="B174" s="7">
        <v>208.2</v>
      </c>
      <c r="C174" s="7" t="s">
        <v>995</v>
      </c>
      <c r="D174" s="44" t="s">
        <v>996</v>
      </c>
      <c r="E174" s="3" t="s">
        <v>997</v>
      </c>
      <c r="F174" s="2" t="s">
        <v>111</v>
      </c>
      <c r="G174" s="1">
        <v>45314</v>
      </c>
      <c r="H174" s="1">
        <v>45328</v>
      </c>
      <c r="I174" s="1">
        <v>45329</v>
      </c>
      <c r="J174" s="11"/>
      <c r="K174" s="3" t="s">
        <v>998</v>
      </c>
      <c r="L174" s="3"/>
      <c r="M174" s="4" t="s">
        <v>991</v>
      </c>
      <c r="N174" s="25">
        <v>45323</v>
      </c>
      <c r="O174" s="4" t="s">
        <v>999</v>
      </c>
      <c r="P174" s="25">
        <v>45328</v>
      </c>
      <c r="Q174" s="4" t="s">
        <v>993</v>
      </c>
      <c r="R174" s="4"/>
      <c r="S174" s="4"/>
      <c r="T174" s="4"/>
      <c r="U174" s="4" t="s">
        <v>106</v>
      </c>
      <c r="V174" s="3" t="s">
        <v>69</v>
      </c>
      <c r="W174" s="5" t="s">
        <v>994</v>
      </c>
      <c r="X174" s="4">
        <f>IF(AND(MainTracker[[#This Row],[Completion date.]]&gt;=45139,MainTracker[[#This Row],[Status]]="10 - Complete"),NETWORKDAYS(MAX(MainTracker[[#This Row],[Request sent on (Date)]:[Compliant source file received on (Date)]]),MainTracker[[#This Row],[Completion date.]],Holiday[Holidays])-1,"")</f>
        <v>1</v>
      </c>
      <c r="Y17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4" s="4">
        <f>IF(AND(MainTracker[[#This Row],[Completion date.]]&gt;=45139,MainTracker[[#This Row],[Status]]="10 - Complete",MainTracker[[#This Row],[Compliant source file received on (Date)]]&lt;&gt;""),MainTracker[[#This Row],[Compliant source file received on (Date)]]-MainTracker[[#This Row],[Request sent on (Date)]],"")</f>
        <v>14</v>
      </c>
    </row>
    <row r="175" spans="1:26" s="5" customFormat="1" ht="45" hidden="1">
      <c r="A175" s="51" t="str">
        <f>_xlfn.IFNA(INDEX(Table3[],MATCH(MainTracker[[#This Row],[IDR / UFDR]],Table3[Pack],0),1),"")</f>
        <v/>
      </c>
      <c r="B175" s="7">
        <v>208.2</v>
      </c>
      <c r="C175" s="7" t="s">
        <v>1000</v>
      </c>
      <c r="D175" s="44" t="s">
        <v>1001</v>
      </c>
      <c r="E175" s="3" t="s">
        <v>1002</v>
      </c>
      <c r="F175" s="2" t="s">
        <v>111</v>
      </c>
      <c r="G175" s="1">
        <v>45314</v>
      </c>
      <c r="H175" s="1">
        <v>45328</v>
      </c>
      <c r="I175" s="1">
        <v>45329</v>
      </c>
      <c r="J175" s="11"/>
      <c r="K175" s="28" t="s">
        <v>1003</v>
      </c>
      <c r="L175" s="28"/>
      <c r="M175" s="4" t="s">
        <v>991</v>
      </c>
      <c r="N175" s="25">
        <v>45323</v>
      </c>
      <c r="O175" s="4" t="s">
        <v>999</v>
      </c>
      <c r="P175" s="25">
        <v>45328</v>
      </c>
      <c r="Q175" s="4" t="s">
        <v>993</v>
      </c>
      <c r="R175" s="4" t="s">
        <v>1004</v>
      </c>
      <c r="S175" s="4" t="s">
        <v>1005</v>
      </c>
      <c r="T175" s="4"/>
      <c r="U175" s="4" t="s">
        <v>106</v>
      </c>
      <c r="V175" s="3" t="s">
        <v>69</v>
      </c>
      <c r="W175" s="5" t="s">
        <v>994</v>
      </c>
      <c r="X175" s="4">
        <f>IF(AND(MainTracker[[#This Row],[Completion date.]]&gt;=45139,MainTracker[[#This Row],[Status]]="10 - Complete"),NETWORKDAYS(MAX(MainTracker[[#This Row],[Request sent on (Date)]:[Compliant source file received on (Date)]]),MainTracker[[#This Row],[Completion date.]],Holiday[Holidays])-1,"")</f>
        <v>1</v>
      </c>
      <c r="Y17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75" s="4">
        <f>IF(AND(MainTracker[[#This Row],[Completion date.]]&gt;=45139,MainTracker[[#This Row],[Status]]="10 - Complete",MainTracker[[#This Row],[Compliant source file received on (Date)]]&lt;&gt;""),MainTracker[[#This Row],[Compliant source file received on (Date)]]-MainTracker[[#This Row],[Request sent on (Date)]],"")</f>
        <v>14</v>
      </c>
    </row>
    <row r="176" spans="1:26" s="5" customFormat="1" ht="30" hidden="1">
      <c r="A176" s="51" t="str">
        <f>_xlfn.IFNA(INDEX(Table3[],MATCH(MainTracker[[#This Row],[IDR / UFDR]],Table3[Pack],0),1),"")</f>
        <v/>
      </c>
      <c r="B176" s="7" t="s">
        <v>1006</v>
      </c>
      <c r="C176" s="7" t="s">
        <v>1007</v>
      </c>
      <c r="D176" s="44" t="s">
        <v>1008</v>
      </c>
      <c r="E176" s="3" t="s">
        <v>1009</v>
      </c>
      <c r="F176" s="2" t="s">
        <v>101</v>
      </c>
      <c r="G176" s="1">
        <v>45315</v>
      </c>
      <c r="H176" s="1">
        <v>45336</v>
      </c>
      <c r="I176" s="1">
        <v>45341</v>
      </c>
      <c r="J176" s="11"/>
      <c r="K176" s="3" t="s">
        <v>1010</v>
      </c>
      <c r="L176" s="9"/>
      <c r="M176" s="4" t="s">
        <v>1011</v>
      </c>
      <c r="N176" s="25">
        <v>45330</v>
      </c>
      <c r="O176" s="6" t="s">
        <v>1012</v>
      </c>
      <c r="P176" s="4"/>
      <c r="Q176" s="4"/>
      <c r="R176" s="4"/>
      <c r="S176" s="4"/>
      <c r="T176" s="4"/>
      <c r="U176" s="6" t="s">
        <v>106</v>
      </c>
      <c r="V176" s="3" t="s">
        <v>69</v>
      </c>
      <c r="W176" s="5" t="s">
        <v>1013</v>
      </c>
      <c r="X176" s="4">
        <f>IF(AND(MainTracker[[#This Row],[Completion date.]]&gt;=45139,MainTracker[[#This Row],[Status]]="10 - Complete"),NETWORKDAYS(MAX(MainTracker[[#This Row],[Request sent on (Date)]:[Compliant source file received on (Date)]]),MainTracker[[#This Row],[Completion date.]],Holiday[Holidays])-1,"")</f>
        <v>3</v>
      </c>
      <c r="Y1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6" s="4">
        <f>IF(AND(MainTracker[[#This Row],[Completion date.]]&gt;=45139,MainTracker[[#This Row],[Status]]="10 - Complete",MainTracker[[#This Row],[Compliant source file received on (Date)]]&lt;&gt;""),MainTracker[[#This Row],[Compliant source file received on (Date)]]-MainTracker[[#This Row],[Request sent on (Date)]],"")</f>
        <v>21</v>
      </c>
    </row>
    <row r="177" spans="1:26" s="5" customFormat="1" ht="18.75" hidden="1">
      <c r="A177" s="51" t="str">
        <f>_xlfn.IFNA(INDEX(Table3[],MATCH(MainTracker[[#This Row],[IDR / UFDR]],Table3[Pack],0),1),"")</f>
        <v/>
      </c>
      <c r="B177" s="7">
        <v>226.2</v>
      </c>
      <c r="C177" s="7" t="s">
        <v>1014</v>
      </c>
      <c r="D177" s="44" t="s">
        <v>1015</v>
      </c>
      <c r="E177" s="3" t="s">
        <v>1016</v>
      </c>
      <c r="F177" s="2" t="s">
        <v>111</v>
      </c>
      <c r="G177" s="1">
        <v>45315</v>
      </c>
      <c r="H177" s="1">
        <v>45320</v>
      </c>
      <c r="I177" s="1">
        <v>45320</v>
      </c>
      <c r="J177" s="11"/>
      <c r="K177" s="3" t="s">
        <v>1017</v>
      </c>
      <c r="L177" s="9"/>
      <c r="M177" s="4" t="s">
        <v>1018</v>
      </c>
      <c r="N177" s="4"/>
      <c r="O177" s="4" t="s">
        <v>1019</v>
      </c>
      <c r="P177" s="4"/>
      <c r="Q177" s="4"/>
      <c r="R177" s="4"/>
      <c r="S177" s="4"/>
      <c r="T177" s="4"/>
      <c r="U177" s="4" t="s">
        <v>106</v>
      </c>
      <c r="V177" s="3" t="s">
        <v>69</v>
      </c>
      <c r="W177" s="5" t="s">
        <v>214</v>
      </c>
      <c r="X177" s="4">
        <f>IF(AND(MainTracker[[#This Row],[Completion date.]]&gt;=45139,MainTracker[[#This Row],[Status]]="10 - Complete"),NETWORKDAYS(MAX(MainTracker[[#This Row],[Request sent on (Date)]:[Compliant source file received on (Date)]]),MainTracker[[#This Row],[Completion date.]],Holiday[Holidays])-1,"")</f>
        <v>0</v>
      </c>
      <c r="Y17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7" s="4">
        <f>IF(AND(MainTracker[[#This Row],[Completion date.]]&gt;=45139,MainTracker[[#This Row],[Status]]="10 - Complete",MainTracker[[#This Row],[Compliant source file received on (Date)]]&lt;&gt;""),MainTracker[[#This Row],[Compliant source file received on (Date)]]-MainTracker[[#This Row],[Request sent on (Date)]],"")</f>
        <v>5</v>
      </c>
    </row>
    <row r="178" spans="1:26" s="5" customFormat="1" ht="45" hidden="1">
      <c r="A178" s="51" t="str">
        <f>_xlfn.IFNA(INDEX(Table3[],MATCH(MainTracker[[#This Row],[IDR / UFDR]],Table3[Pack],0),1),"")</f>
        <v/>
      </c>
      <c r="B178" s="7">
        <v>226.2</v>
      </c>
      <c r="C178" s="7" t="s">
        <v>1020</v>
      </c>
      <c r="D178" s="44" t="s">
        <v>1021</v>
      </c>
      <c r="E178" s="3" t="s">
        <v>1022</v>
      </c>
      <c r="F178" s="2" t="s">
        <v>111</v>
      </c>
      <c r="G178" s="1">
        <v>45315</v>
      </c>
      <c r="H178" s="1"/>
      <c r="I178" s="1">
        <v>45320</v>
      </c>
      <c r="J178" s="11"/>
      <c r="K178" s="3" t="s">
        <v>1023</v>
      </c>
      <c r="L178" s="9"/>
      <c r="M178" s="4" t="s">
        <v>991</v>
      </c>
      <c r="N178" s="4"/>
      <c r="O178" s="4" t="s">
        <v>1018</v>
      </c>
      <c r="P178" s="4"/>
      <c r="Q178" s="4" t="s">
        <v>1019</v>
      </c>
      <c r="R178" s="4"/>
      <c r="S178" s="4"/>
      <c r="T178" s="4"/>
      <c r="U178" s="4" t="s">
        <v>106</v>
      </c>
      <c r="V178" s="3" t="s">
        <v>69</v>
      </c>
      <c r="W178" s="5" t="s">
        <v>214</v>
      </c>
      <c r="X178" s="4">
        <f>IF(AND(MainTracker[[#This Row],[Completion date.]]&gt;=45139,MainTracker[[#This Row],[Status]]="10 - Complete"),NETWORKDAYS(MAX(MainTracker[[#This Row],[Request sent on (Date)]:[Compliant source file received on (Date)]]),MainTracker[[#This Row],[Completion date.]],Holiday[Holidays])-1,"")</f>
        <v>3</v>
      </c>
      <c r="Y17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8" s="4" t="str">
        <f>IF(AND(MainTracker[[#This Row],[Completion date.]]&gt;=45139,MainTracker[[#This Row],[Status]]="10 - Complete",MainTracker[[#This Row],[Compliant source file received on (Date)]]&lt;&gt;""),MainTracker[[#This Row],[Compliant source file received on (Date)]]-MainTracker[[#This Row],[Request sent on (Date)]],"")</f>
        <v/>
      </c>
    </row>
    <row r="179" spans="1:26" s="5" customFormat="1" ht="75" hidden="1">
      <c r="A179" s="51" t="str">
        <f>_xlfn.IFNA(INDEX(Table3[],MATCH(MainTracker[[#This Row],[IDR / UFDR]],Table3[Pack],0),1),"")</f>
        <v/>
      </c>
      <c r="B179" s="7">
        <v>221.2</v>
      </c>
      <c r="C179" s="7" t="s">
        <v>1024</v>
      </c>
      <c r="D179" s="44" t="s">
        <v>1025</v>
      </c>
      <c r="E179" s="90" t="s">
        <v>1026</v>
      </c>
      <c r="F179" s="2" t="s">
        <v>111</v>
      </c>
      <c r="G179" s="1">
        <v>45315</v>
      </c>
      <c r="H179" s="1">
        <v>45412</v>
      </c>
      <c r="I179" s="1">
        <v>45413</v>
      </c>
      <c r="J179" s="2"/>
      <c r="K179" s="90" t="s">
        <v>1027</v>
      </c>
      <c r="L179" s="90"/>
      <c r="M179" s="4" t="s">
        <v>1028</v>
      </c>
      <c r="N179" s="6" t="s">
        <v>963</v>
      </c>
      <c r="O179" s="4" t="s">
        <v>1029</v>
      </c>
      <c r="P179" s="4"/>
      <c r="Q179" s="4"/>
      <c r="R179" s="4"/>
      <c r="S179" s="4"/>
      <c r="T179" s="4"/>
      <c r="U179" s="4" t="s">
        <v>106</v>
      </c>
      <c r="V179" s="3" t="s">
        <v>69</v>
      </c>
      <c r="W179" s="5" t="s">
        <v>1030</v>
      </c>
      <c r="X179" s="4">
        <f>IF(AND(MainTracker[[#This Row],[Completion date.]]&gt;=45139,MainTracker[[#This Row],[Status]]="10 - Complete"),NETWORKDAYS(MAX(MainTracker[[#This Row],[Request sent on (Date)]:[Compliant source file received on (Date)]]),MainTracker[[#This Row],[Completion date.]],Holiday[Holidays])-1,"")</f>
        <v>1</v>
      </c>
      <c r="Y17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9" s="4">
        <f>IF(AND(MainTracker[[#This Row],[Completion date.]]&gt;=45139,MainTracker[[#This Row],[Status]]="10 - Complete",MainTracker[[#This Row],[Compliant source file received on (Date)]]&lt;&gt;""),MainTracker[[#This Row],[Compliant source file received on (Date)]]-MainTracker[[#This Row],[Request sent on (Date)]],"")</f>
        <v>97</v>
      </c>
    </row>
    <row r="180" spans="1:26" s="5" customFormat="1" ht="30" hidden="1">
      <c r="A180" s="51" t="str">
        <f>_xlfn.IFNA(INDEX(Table3[],MATCH(MainTracker[[#This Row],[IDR / UFDR]],Table3[Pack],0),1),"")</f>
        <v/>
      </c>
      <c r="B180" s="7" t="s">
        <v>1031</v>
      </c>
      <c r="C180" s="7" t="s">
        <v>1032</v>
      </c>
      <c r="D180" s="44" t="s">
        <v>1033</v>
      </c>
      <c r="E180" s="3" t="s">
        <v>1034</v>
      </c>
      <c r="F180" s="2" t="s">
        <v>229</v>
      </c>
      <c r="G180" s="1">
        <v>45316</v>
      </c>
      <c r="H180" s="1">
        <v>45316</v>
      </c>
      <c r="I180" s="1">
        <v>45317</v>
      </c>
      <c r="J180" s="11"/>
      <c r="K180" s="3" t="s">
        <v>1035</v>
      </c>
      <c r="L180" s="9"/>
      <c r="M180" s="4"/>
      <c r="N180" s="4"/>
      <c r="O180" s="4"/>
      <c r="P180" s="4"/>
      <c r="Q180" s="4"/>
      <c r="R180" s="4"/>
      <c r="S180" s="4"/>
      <c r="T180" s="4"/>
      <c r="U180" s="3" t="s">
        <v>106</v>
      </c>
      <c r="V180" s="3" t="s">
        <v>69</v>
      </c>
      <c r="W180" s="5" t="s">
        <v>347</v>
      </c>
      <c r="X180" s="4">
        <f>IF(AND(MainTracker[[#This Row],[Completion date.]]&gt;=45139,MainTracker[[#This Row],[Status]]="10 - Complete"),NETWORKDAYS(MAX(MainTracker[[#This Row],[Request sent on (Date)]:[Compliant source file received on (Date)]]),MainTracker[[#This Row],[Completion date.]],Holiday[Holidays])-1,"")</f>
        <v>1</v>
      </c>
      <c r="Y1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0" s="4">
        <f>IF(AND(MainTracker[[#This Row],[Completion date.]]&gt;=45139,MainTracker[[#This Row],[Status]]="10 - Complete",MainTracker[[#This Row],[Compliant source file received on (Date)]]&lt;&gt;""),MainTracker[[#This Row],[Compliant source file received on (Date)]]-MainTracker[[#This Row],[Request sent on (Date)]],"")</f>
        <v>0</v>
      </c>
    </row>
    <row r="181" spans="1:26" s="5" customFormat="1" ht="75" hidden="1">
      <c r="A181" s="51" t="str">
        <f>_xlfn.IFNA(INDEX(Table3[],MATCH(MainTracker[[#This Row],[IDR / UFDR]],Table3[Pack],0),1),"")</f>
        <v/>
      </c>
      <c r="B181" s="7">
        <v>235.01</v>
      </c>
      <c r="C181" s="7" t="s">
        <v>1036</v>
      </c>
      <c r="D181" s="44" t="s">
        <v>1037</v>
      </c>
      <c r="E181" s="4" t="s">
        <v>1038</v>
      </c>
      <c r="F181" s="2" t="s">
        <v>111</v>
      </c>
      <c r="G181" s="1">
        <v>45316</v>
      </c>
      <c r="H181" s="24">
        <v>45379</v>
      </c>
      <c r="I181" s="1">
        <v>45384</v>
      </c>
      <c r="J181" s="2"/>
      <c r="K181" s="3" t="s">
        <v>1039</v>
      </c>
      <c r="L181" s="9"/>
      <c r="M181" s="4" t="s">
        <v>1040</v>
      </c>
      <c r="N181" s="4" t="s">
        <v>1041</v>
      </c>
      <c r="O181" s="4" t="s">
        <v>1042</v>
      </c>
      <c r="P181" s="4" t="s">
        <v>1043</v>
      </c>
      <c r="Q181" s="4" t="s">
        <v>1044</v>
      </c>
      <c r="R181" s="4"/>
      <c r="S181" s="4"/>
      <c r="T181" s="4"/>
      <c r="U181" s="4" t="s">
        <v>106</v>
      </c>
      <c r="V181" s="3" t="s">
        <v>69</v>
      </c>
      <c r="W181" s="5" t="s">
        <v>1045</v>
      </c>
      <c r="X181" s="4">
        <f>IF(AND(MainTracker[[#This Row],[Completion date.]]&gt;=45139,MainTracker[[#This Row],[Status]]="10 - Complete"),NETWORKDAYS(MAX(MainTracker[[#This Row],[Request sent on (Date)]:[Compliant source file received on (Date)]]),MainTracker[[#This Row],[Completion date.]],Holiday[Holidays])-1,"")</f>
        <v>1</v>
      </c>
      <c r="Y1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81" s="4">
        <f>IF(AND(MainTracker[[#This Row],[Completion date.]]&gt;=45139,MainTracker[[#This Row],[Status]]="10 - Complete",MainTracker[[#This Row],[Compliant source file received on (Date)]]&lt;&gt;""),MainTracker[[#This Row],[Compliant source file received on (Date)]]-MainTracker[[#This Row],[Request sent on (Date)]],"")</f>
        <v>63</v>
      </c>
    </row>
    <row r="182" spans="1:26" s="5" customFormat="1" ht="30" hidden="1">
      <c r="A182" s="51" t="str">
        <f>_xlfn.IFNA(INDEX(Table3[],MATCH(MainTracker[[#This Row],[IDR / UFDR]],Table3[Pack],0),1),"")</f>
        <v/>
      </c>
      <c r="B182" s="7">
        <v>226.2</v>
      </c>
      <c r="C182" s="7" t="s">
        <v>863</v>
      </c>
      <c r="D182" s="44" t="s">
        <v>864</v>
      </c>
      <c r="E182" s="3" t="s">
        <v>865</v>
      </c>
      <c r="F182" s="2" t="s">
        <v>120</v>
      </c>
      <c r="G182" s="1">
        <v>45316</v>
      </c>
      <c r="H182" s="1"/>
      <c r="I182" s="1">
        <v>45321</v>
      </c>
      <c r="J182" s="11"/>
      <c r="K182" s="3" t="s">
        <v>866</v>
      </c>
      <c r="L182" s="9"/>
      <c r="M182" s="4" t="s">
        <v>1046</v>
      </c>
      <c r="N182" s="4"/>
      <c r="O182" s="4"/>
      <c r="P182" s="4"/>
      <c r="Q182" s="4"/>
      <c r="R182" s="4"/>
      <c r="S182" s="4"/>
      <c r="T182" s="4"/>
      <c r="U182" s="4" t="s">
        <v>106</v>
      </c>
      <c r="V182" s="3" t="s">
        <v>69</v>
      </c>
      <c r="W182" s="5" t="s">
        <v>523</v>
      </c>
      <c r="X182" s="4">
        <f>IF(AND(MainTracker[[#This Row],[Completion date.]]&gt;=45139,MainTracker[[#This Row],[Status]]="10 - Complete"),NETWORKDAYS(MAX(MainTracker[[#This Row],[Request sent on (Date)]:[Compliant source file received on (Date)]]),MainTracker[[#This Row],[Completion date.]],Holiday[Holidays])-1,"")</f>
        <v>3</v>
      </c>
      <c r="Y1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2" s="4" t="str">
        <f>IF(AND(MainTracker[[#This Row],[Completion date.]]&gt;=45139,MainTracker[[#This Row],[Status]]="10 - Complete",MainTracker[[#This Row],[Compliant source file received on (Date)]]&lt;&gt;""),MainTracker[[#This Row],[Compliant source file received on (Date)]]-MainTracker[[#This Row],[Request sent on (Date)]],"")</f>
        <v/>
      </c>
    </row>
    <row r="183" spans="1:26" s="5" customFormat="1" ht="30" hidden="1">
      <c r="A183" s="51" t="str">
        <f>_xlfn.IFNA(INDEX(Table3[],MATCH(MainTracker[[#This Row],[IDR / UFDR]],Table3[Pack],0),1),"")</f>
        <v/>
      </c>
      <c r="B183" s="7">
        <v>228</v>
      </c>
      <c r="C183" s="7" t="s">
        <v>1047</v>
      </c>
      <c r="D183" s="44" t="s">
        <v>1048</v>
      </c>
      <c r="E183" s="3" t="s">
        <v>1049</v>
      </c>
      <c r="F183" s="2" t="s">
        <v>229</v>
      </c>
      <c r="G183" s="1">
        <v>45317</v>
      </c>
      <c r="H183" s="1">
        <v>45329</v>
      </c>
      <c r="I183" s="1">
        <v>45330</v>
      </c>
      <c r="J183" s="11"/>
      <c r="K183" s="3" t="s">
        <v>1050</v>
      </c>
      <c r="L183" s="9"/>
      <c r="M183" s="4" t="s">
        <v>1051</v>
      </c>
      <c r="N183" s="85"/>
      <c r="O183" s="4"/>
      <c r="P183" s="4"/>
      <c r="Q183" s="4"/>
      <c r="R183" s="4"/>
      <c r="S183" s="4"/>
      <c r="T183" s="4"/>
      <c r="U183" s="4" t="s">
        <v>106</v>
      </c>
      <c r="V183" s="3" t="s">
        <v>70</v>
      </c>
      <c r="W183" s="5" t="s">
        <v>945</v>
      </c>
      <c r="X183" s="4">
        <f>IF(AND(MainTracker[[#This Row],[Completion date.]]&gt;=45139,MainTracker[[#This Row],[Status]]="10 - Complete"),NETWORKDAYS(MAX(MainTracker[[#This Row],[Request sent on (Date)]:[Compliant source file received on (Date)]]),MainTracker[[#This Row],[Completion date.]],Holiday[Holidays])-1,"")</f>
        <v>1</v>
      </c>
      <c r="Y1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3" s="4">
        <f>IF(AND(MainTracker[[#This Row],[Completion date.]]&gt;=45139,MainTracker[[#This Row],[Status]]="10 - Complete",MainTracker[[#This Row],[Compliant source file received on (Date)]]&lt;&gt;""),MainTracker[[#This Row],[Compliant source file received on (Date)]]-MainTracker[[#This Row],[Request sent on (Date)]],"")</f>
        <v>12</v>
      </c>
    </row>
    <row r="184" spans="1:26" s="5" customFormat="1" ht="18.75" hidden="1">
      <c r="A184" s="51" t="str">
        <f>_xlfn.IFNA(INDEX(Table3[],MATCH(MainTracker[[#This Row],[IDR / UFDR]],Table3[Pack],0),1),"")</f>
        <v/>
      </c>
      <c r="B184" s="7">
        <v>228</v>
      </c>
      <c r="C184" s="7" t="s">
        <v>1052</v>
      </c>
      <c r="D184" s="44" t="s">
        <v>1053</v>
      </c>
      <c r="E184" s="3" t="s">
        <v>1054</v>
      </c>
      <c r="F184" s="2" t="s">
        <v>111</v>
      </c>
      <c r="G184" s="1">
        <v>45317</v>
      </c>
      <c r="H184" s="1"/>
      <c r="I184" s="1">
        <v>45320</v>
      </c>
      <c r="J184" s="11"/>
      <c r="K184" s="3" t="s">
        <v>1055</v>
      </c>
      <c r="L184" s="9"/>
      <c r="M184" s="4"/>
      <c r="N184" s="4"/>
      <c r="O184" s="4"/>
      <c r="P184" s="4"/>
      <c r="Q184" s="4"/>
      <c r="R184" s="4"/>
      <c r="S184" s="4"/>
      <c r="T184" s="4"/>
      <c r="U184" s="3" t="s">
        <v>106</v>
      </c>
      <c r="V184" s="3" t="s">
        <v>70</v>
      </c>
      <c r="W184" s="5" t="s">
        <v>945</v>
      </c>
      <c r="X184" s="4">
        <f>IF(AND(MainTracker[[#This Row],[Completion date.]]&gt;=45139,MainTracker[[#This Row],[Status]]="10 - Complete"),NETWORKDAYS(MAX(MainTracker[[#This Row],[Request sent on (Date)]:[Compliant source file received on (Date)]]),MainTracker[[#This Row],[Completion date.]],Holiday[Holidays])-1,"")</f>
        <v>1</v>
      </c>
      <c r="Y1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4" s="4" t="str">
        <f>IF(AND(MainTracker[[#This Row],[Completion date.]]&gt;=45139,MainTracker[[#This Row],[Status]]="10 - Complete",MainTracker[[#This Row],[Compliant source file received on (Date)]]&lt;&gt;""),MainTracker[[#This Row],[Compliant source file received on (Date)]]-MainTracker[[#This Row],[Request sent on (Date)]],"")</f>
        <v/>
      </c>
    </row>
    <row r="185" spans="1:26" s="5" customFormat="1" ht="30" hidden="1">
      <c r="A185" s="51" t="str">
        <f>_xlfn.IFNA(INDEX(Table3[],MATCH(MainTracker[[#This Row],[IDR / UFDR]],Table3[Pack],0),1),"")</f>
        <v/>
      </c>
      <c r="B185" s="7">
        <v>205.3</v>
      </c>
      <c r="C185" s="7" t="s">
        <v>847</v>
      </c>
      <c r="D185" s="44" t="s">
        <v>848</v>
      </c>
      <c r="E185" s="3" t="s">
        <v>849</v>
      </c>
      <c r="F185" s="2" t="s">
        <v>387</v>
      </c>
      <c r="G185" s="1">
        <v>45317</v>
      </c>
      <c r="H185" s="1"/>
      <c r="I185" s="1">
        <v>45321</v>
      </c>
      <c r="J185" s="11"/>
      <c r="K185" s="3" t="s">
        <v>850</v>
      </c>
      <c r="L185" s="9"/>
      <c r="M185" s="4"/>
      <c r="N185" s="4"/>
      <c r="O185" s="4"/>
      <c r="P185" s="4"/>
      <c r="Q185" s="4"/>
      <c r="R185" s="4"/>
      <c r="S185" s="4"/>
      <c r="T185" s="4"/>
      <c r="U185" s="4" t="s">
        <v>106</v>
      </c>
      <c r="V185" s="3" t="s">
        <v>70</v>
      </c>
      <c r="W185" s="5" t="s">
        <v>1056</v>
      </c>
      <c r="X185" s="4">
        <f>IF(AND(MainTracker[[#This Row],[Completion date.]]&gt;=45139,MainTracker[[#This Row],[Status]]="10 - Complete"),NETWORKDAYS(MAX(MainTracker[[#This Row],[Request sent on (Date)]:[Compliant source file received on (Date)]]),MainTracker[[#This Row],[Completion date.]],Holiday[Holidays])-1,"")</f>
        <v>2</v>
      </c>
      <c r="Y1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5" s="4" t="str">
        <f>IF(AND(MainTracker[[#This Row],[Completion date.]]&gt;=45139,MainTracker[[#This Row],[Status]]="10 - Complete",MainTracker[[#This Row],[Compliant source file received on (Date)]]&lt;&gt;""),MainTracker[[#This Row],[Compliant source file received on (Date)]]-MainTracker[[#This Row],[Request sent on (Date)]],"")</f>
        <v/>
      </c>
    </row>
    <row r="186" spans="1:26" s="5" customFormat="1" ht="30" hidden="1">
      <c r="A186" s="51" t="str">
        <f>_xlfn.IFNA(INDEX(Table3[],MATCH(MainTracker[[#This Row],[IDR / UFDR]],Table3[Pack],0),1),"")</f>
        <v/>
      </c>
      <c r="B186" s="7">
        <v>237.05</v>
      </c>
      <c r="C186" s="7" t="s">
        <v>1057</v>
      </c>
      <c r="D186" s="44" t="s">
        <v>1058</v>
      </c>
      <c r="E186" s="34" t="s">
        <v>1059</v>
      </c>
      <c r="F186" s="2" t="s">
        <v>111</v>
      </c>
      <c r="G186" s="1">
        <v>45320</v>
      </c>
      <c r="H186" s="1"/>
      <c r="I186" s="1">
        <v>45322</v>
      </c>
      <c r="J186" s="11"/>
      <c r="K186" s="3" t="s">
        <v>1060</v>
      </c>
      <c r="L186" s="9"/>
      <c r="M186" s="4" t="s">
        <v>1061</v>
      </c>
      <c r="N186" s="4"/>
      <c r="O186" s="4"/>
      <c r="P186" s="4"/>
      <c r="Q186" s="4"/>
      <c r="R186" s="4"/>
      <c r="S186" s="4"/>
      <c r="T186" s="4"/>
      <c r="U186" s="4" t="s">
        <v>106</v>
      </c>
      <c r="V186" s="3" t="s">
        <v>70</v>
      </c>
      <c r="W186" s="5" t="s">
        <v>1062</v>
      </c>
      <c r="X186" s="4">
        <f>IF(AND(MainTracker[[#This Row],[Completion date.]]&gt;=45139,MainTracker[[#This Row],[Status]]="10 - Complete"),NETWORKDAYS(MAX(MainTracker[[#This Row],[Request sent on (Date)]:[Compliant source file received on (Date)]]),MainTracker[[#This Row],[Completion date.]],Holiday[Holidays])-1,"")</f>
        <v>2</v>
      </c>
      <c r="Y1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6" s="4" t="str">
        <f>IF(AND(MainTracker[[#This Row],[Completion date.]]&gt;=45139,MainTracker[[#This Row],[Status]]="10 - Complete",MainTracker[[#This Row],[Compliant source file received on (Date)]]&lt;&gt;""),MainTracker[[#This Row],[Compliant source file received on (Date)]]-MainTracker[[#This Row],[Request sent on (Date)]],"")</f>
        <v/>
      </c>
    </row>
    <row r="187" spans="1:26" s="5" customFormat="1" ht="45" hidden="1">
      <c r="A187" s="51" t="str">
        <f>_xlfn.IFNA(INDEX(Table3[],MATCH(MainTracker[[#This Row],[IDR / UFDR]],Table3[Pack],0),1),"")</f>
        <v/>
      </c>
      <c r="B187" s="7">
        <v>221</v>
      </c>
      <c r="C187" s="7" t="s">
        <v>1063</v>
      </c>
      <c r="D187" s="44" t="s">
        <v>1064</v>
      </c>
      <c r="E187" s="3" t="s">
        <v>1065</v>
      </c>
      <c r="F187" s="2" t="s">
        <v>101</v>
      </c>
      <c r="G187" s="1">
        <v>45320</v>
      </c>
      <c r="H187" s="1">
        <v>45357</v>
      </c>
      <c r="I187" s="1">
        <v>45358</v>
      </c>
      <c r="J187" s="2"/>
      <c r="K187" s="3" t="s">
        <v>1066</v>
      </c>
      <c r="L187" s="3"/>
      <c r="M187" s="4" t="s">
        <v>1067</v>
      </c>
      <c r="N187" s="4"/>
      <c r="O187" s="4" t="s">
        <v>1068</v>
      </c>
      <c r="P187" s="4"/>
      <c r="Q187" s="4" t="s">
        <v>1069</v>
      </c>
      <c r="R187" s="4" t="s">
        <v>1070</v>
      </c>
      <c r="S187" s="4"/>
      <c r="T187" s="4"/>
      <c r="U187" s="4" t="s">
        <v>106</v>
      </c>
      <c r="V187" s="3" t="s">
        <v>70</v>
      </c>
      <c r="W187" s="5" t="s">
        <v>302</v>
      </c>
      <c r="X187" s="4">
        <f>IF(AND(MainTracker[[#This Row],[Completion date.]]&gt;=45139,MainTracker[[#This Row],[Status]]="10 - Complete"),NETWORKDAYS(MAX(MainTracker[[#This Row],[Request sent on (Date)]:[Compliant source file received on (Date)]]),MainTracker[[#This Row],[Completion date.]],Holiday[Holidays])-1,"")</f>
        <v>1</v>
      </c>
      <c r="Y18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87" s="4">
        <f>IF(AND(MainTracker[[#This Row],[Completion date.]]&gt;=45139,MainTracker[[#This Row],[Status]]="10 - Complete",MainTracker[[#This Row],[Compliant source file received on (Date)]]&lt;&gt;""),MainTracker[[#This Row],[Compliant source file received on (Date)]]-MainTracker[[#This Row],[Request sent on (Date)]],"")</f>
        <v>37</v>
      </c>
    </row>
    <row r="188" spans="1:26" s="5" customFormat="1" ht="30" hidden="1">
      <c r="A188" s="51" t="str">
        <f>_xlfn.IFNA(INDEX(Table3[],MATCH(MainTracker[[#This Row],[IDR / UFDR]],Table3[Pack],0),1),"")</f>
        <v/>
      </c>
      <c r="B188" s="7">
        <v>205.3</v>
      </c>
      <c r="C188" s="7" t="s">
        <v>905</v>
      </c>
      <c r="D188" s="44" t="s">
        <v>906</v>
      </c>
      <c r="E188" s="3" t="s">
        <v>907</v>
      </c>
      <c r="F188" s="2" t="s">
        <v>229</v>
      </c>
      <c r="G188" s="1">
        <v>45320</v>
      </c>
      <c r="H188" s="1"/>
      <c r="I188" s="1">
        <v>45322</v>
      </c>
      <c r="J188" s="11"/>
      <c r="K188" s="3" t="s">
        <v>908</v>
      </c>
      <c r="L188" s="9"/>
      <c r="M188" s="4"/>
      <c r="N188" s="4"/>
      <c r="O188" s="4"/>
      <c r="P188" s="4"/>
      <c r="Q188" s="4"/>
      <c r="R188" s="4"/>
      <c r="S188" s="4"/>
      <c r="T188" s="4"/>
      <c r="U188" s="4" t="s">
        <v>106</v>
      </c>
      <c r="V188" s="3" t="s">
        <v>70</v>
      </c>
      <c r="W188" s="5" t="s">
        <v>1071</v>
      </c>
      <c r="X188" s="4">
        <f>IF(AND(MainTracker[[#This Row],[Completion date.]]&gt;=45139,MainTracker[[#This Row],[Status]]="10 - Complete"),NETWORKDAYS(MAX(MainTracker[[#This Row],[Request sent on (Date)]:[Compliant source file received on (Date)]]),MainTracker[[#This Row],[Completion date.]],Holiday[Holidays])-1,"")</f>
        <v>2</v>
      </c>
      <c r="Y1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8" s="4" t="str">
        <f>IF(AND(MainTracker[[#This Row],[Completion date.]]&gt;=45139,MainTracker[[#This Row],[Status]]="10 - Complete",MainTracker[[#This Row],[Compliant source file received on (Date)]]&lt;&gt;""),MainTracker[[#This Row],[Compliant source file received on (Date)]]-MainTracker[[#This Row],[Request sent on (Date)]],"")</f>
        <v/>
      </c>
    </row>
    <row r="189" spans="1:26" s="5" customFormat="1" ht="18.75" hidden="1">
      <c r="A189" s="51" t="str">
        <f>_xlfn.IFNA(INDEX(Table3[],MATCH(MainTracker[[#This Row],[IDR / UFDR]],Table3[Pack],0),1),"")</f>
        <v/>
      </c>
      <c r="B189" s="119" t="s">
        <v>1072</v>
      </c>
      <c r="C189" s="7" t="s">
        <v>1073</v>
      </c>
      <c r="D189" s="44" t="s">
        <v>1074</v>
      </c>
      <c r="E189" s="28" t="s">
        <v>1075</v>
      </c>
      <c r="F189" s="2" t="s">
        <v>111</v>
      </c>
      <c r="G189" s="1">
        <v>45321</v>
      </c>
      <c r="H189" s="1"/>
      <c r="I189" s="1">
        <v>45323</v>
      </c>
      <c r="J189" s="1"/>
      <c r="K189" s="3" t="s">
        <v>1076</v>
      </c>
      <c r="L189" s="9"/>
      <c r="M189" s="4"/>
      <c r="N189" s="4"/>
      <c r="O189" s="4"/>
      <c r="P189" s="4"/>
      <c r="Q189" s="4"/>
      <c r="R189" s="4"/>
      <c r="S189" s="4"/>
      <c r="T189" s="4"/>
      <c r="U189" s="4" t="s">
        <v>106</v>
      </c>
      <c r="V189" s="3" t="s">
        <v>70</v>
      </c>
      <c r="W189" s="5" t="s">
        <v>798</v>
      </c>
      <c r="X189" s="4">
        <f>IF(AND(MainTracker[[#This Row],[Completion date.]]&gt;=45139,MainTracker[[#This Row],[Status]]="10 - Complete"),NETWORKDAYS(MAX(MainTracker[[#This Row],[Request sent on (Date)]:[Compliant source file received on (Date)]]),MainTracker[[#This Row],[Completion date.]],Holiday[Holidays])-1,"")</f>
        <v>2</v>
      </c>
      <c r="Y1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9" s="4" t="str">
        <f>IF(AND(MainTracker[[#This Row],[Completion date.]]&gt;=45139,MainTracker[[#This Row],[Status]]="10 - Complete",MainTracker[[#This Row],[Compliant source file received on (Date)]]&lt;&gt;""),MainTracker[[#This Row],[Compliant source file received on (Date)]]-MainTracker[[#This Row],[Request sent on (Date)]],"")</f>
        <v/>
      </c>
    </row>
    <row r="190" spans="1:26" s="5" customFormat="1" ht="18.75" hidden="1">
      <c r="A190" s="51" t="str">
        <f>_xlfn.IFNA(INDEX(Table3[],MATCH(MainTracker[[#This Row],[IDR / UFDR]],Table3[Pack],0),1),"")</f>
        <v/>
      </c>
      <c r="B190" s="195" t="s">
        <v>1072</v>
      </c>
      <c r="C190" s="7" t="s">
        <v>1077</v>
      </c>
      <c r="D190" s="44" t="s">
        <v>1078</v>
      </c>
      <c r="E190" s="34" t="s">
        <v>1079</v>
      </c>
      <c r="F190" s="2" t="s">
        <v>111</v>
      </c>
      <c r="G190" s="1">
        <v>45321</v>
      </c>
      <c r="H190" s="1"/>
      <c r="I190" s="1">
        <v>45324</v>
      </c>
      <c r="J190" s="8"/>
      <c r="K190" s="3" t="s">
        <v>1080</v>
      </c>
      <c r="L190" s="9"/>
      <c r="M190" s="4"/>
      <c r="N190" s="4"/>
      <c r="O190" s="4"/>
      <c r="P190" s="4"/>
      <c r="Q190" s="4"/>
      <c r="R190" s="4"/>
      <c r="S190" s="4"/>
      <c r="T190" s="4"/>
      <c r="U190" s="4" t="s">
        <v>106</v>
      </c>
      <c r="V190" s="3" t="s">
        <v>70</v>
      </c>
      <c r="W190" s="5" t="s">
        <v>798</v>
      </c>
      <c r="X190" s="4">
        <f>IF(AND(MainTracker[[#This Row],[Completion date.]]&gt;=45139,MainTracker[[#This Row],[Status]]="10 - Complete"),NETWORKDAYS(MAX(MainTracker[[#This Row],[Request sent on (Date)]:[Compliant source file received on (Date)]]),MainTracker[[#This Row],[Completion date.]],Holiday[Holidays])-1,"")</f>
        <v>3</v>
      </c>
      <c r="Y1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0" s="4" t="str">
        <f>IF(AND(MainTracker[[#This Row],[Completion date.]]&gt;=45139,MainTracker[[#This Row],[Status]]="10 - Complete",MainTracker[[#This Row],[Compliant source file received on (Date)]]&lt;&gt;""),MainTracker[[#This Row],[Compliant source file received on (Date)]]-MainTracker[[#This Row],[Request sent on (Date)]],"")</f>
        <v/>
      </c>
    </row>
    <row r="191" spans="1:26" s="5" customFormat="1" ht="18.75" hidden="1">
      <c r="A191" s="51" t="str">
        <f>_xlfn.IFNA(INDEX(Table3[],MATCH(MainTracker[[#This Row],[IDR / UFDR]],Table3[Pack],0),1),"")</f>
        <v/>
      </c>
      <c r="B191" s="119" t="s">
        <v>1072</v>
      </c>
      <c r="C191" s="7" t="s">
        <v>1081</v>
      </c>
      <c r="D191" s="44" t="s">
        <v>1082</v>
      </c>
      <c r="E191" s="28" t="s">
        <v>1083</v>
      </c>
      <c r="F191" s="2" t="s">
        <v>111</v>
      </c>
      <c r="G191" s="1">
        <v>45321</v>
      </c>
      <c r="H191" s="1"/>
      <c r="I191" s="1">
        <v>45323</v>
      </c>
      <c r="J191" s="1"/>
      <c r="K191" s="3" t="s">
        <v>1084</v>
      </c>
      <c r="L191" s="9"/>
      <c r="M191" s="4"/>
      <c r="N191" s="4"/>
      <c r="O191" s="4"/>
      <c r="P191" s="4"/>
      <c r="Q191" s="4"/>
      <c r="R191" s="4"/>
      <c r="S191" s="4"/>
      <c r="T191" s="4"/>
      <c r="U191" s="4" t="s">
        <v>106</v>
      </c>
      <c r="V191" s="3" t="s">
        <v>70</v>
      </c>
      <c r="W191" s="5" t="s">
        <v>798</v>
      </c>
      <c r="X191" s="4">
        <f>IF(AND(MainTracker[[#This Row],[Completion date.]]&gt;=45139,MainTracker[[#This Row],[Status]]="10 - Complete"),NETWORKDAYS(MAX(MainTracker[[#This Row],[Request sent on (Date)]:[Compliant source file received on (Date)]]),MainTracker[[#This Row],[Completion date.]],Holiday[Holidays])-1,"")</f>
        <v>2</v>
      </c>
      <c r="Y1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1" s="4" t="str">
        <f>IF(AND(MainTracker[[#This Row],[Completion date.]]&gt;=45139,MainTracker[[#This Row],[Status]]="10 - Complete",MainTracker[[#This Row],[Compliant source file received on (Date)]]&lt;&gt;""),MainTracker[[#This Row],[Compliant source file received on (Date)]]-MainTracker[[#This Row],[Request sent on (Date)]],"")</f>
        <v/>
      </c>
    </row>
    <row r="192" spans="1:26" s="5" customFormat="1" ht="18.75" hidden="1">
      <c r="A192" s="51" t="str">
        <f>_xlfn.IFNA(INDEX(Table3[],MATCH(MainTracker[[#This Row],[IDR / UFDR]],Table3[Pack],0),1),"")</f>
        <v/>
      </c>
      <c r="B192" s="7" t="s">
        <v>909</v>
      </c>
      <c r="C192" s="116" t="s">
        <v>1085</v>
      </c>
      <c r="D192" s="44" t="s">
        <v>1086</v>
      </c>
      <c r="E192" s="28" t="s">
        <v>1087</v>
      </c>
      <c r="F192" s="2" t="s">
        <v>387</v>
      </c>
      <c r="G192" s="1">
        <v>45321</v>
      </c>
      <c r="H192" s="1"/>
      <c r="I192" s="1">
        <v>45324</v>
      </c>
      <c r="J192"/>
      <c r="K192" s="3" t="s">
        <v>1088</v>
      </c>
      <c r="L192" s="9"/>
      <c r="M192" s="4"/>
      <c r="N192" s="4"/>
      <c r="O192" s="4"/>
      <c r="P192" s="4"/>
      <c r="Q192" s="4"/>
      <c r="R192" s="4"/>
      <c r="S192" s="4"/>
      <c r="T192" s="4"/>
      <c r="U192" s="4" t="s">
        <v>106</v>
      </c>
      <c r="V192" s="3" t="s">
        <v>70</v>
      </c>
      <c r="W192" s="5" t="s">
        <v>1089</v>
      </c>
      <c r="X192" s="4">
        <f>IF(AND(MainTracker[[#This Row],[Completion date.]]&gt;=45139,MainTracker[[#This Row],[Status]]="10 - Complete"),NETWORKDAYS(MAX(MainTracker[[#This Row],[Request sent on (Date)]:[Compliant source file received on (Date)]]),MainTracker[[#This Row],[Completion date.]],Holiday[Holidays])-1,"")</f>
        <v>3</v>
      </c>
      <c r="Y1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2" s="4" t="str">
        <f>IF(AND(MainTracker[[#This Row],[Completion date.]]&gt;=45139,MainTracker[[#This Row],[Status]]="10 - Complete",MainTracker[[#This Row],[Compliant source file received on (Date)]]&lt;&gt;""),MainTracker[[#This Row],[Compliant source file received on (Date)]]-MainTracker[[#This Row],[Request sent on (Date)]],"")</f>
        <v/>
      </c>
    </row>
    <row r="193" spans="1:26" s="5" customFormat="1" ht="30" hidden="1">
      <c r="A193" s="51" t="str">
        <f>_xlfn.IFNA(INDEX(Table3[],MATCH(MainTracker[[#This Row],[IDR / UFDR]],Table3[Pack],0),1),"")</f>
        <v/>
      </c>
      <c r="B193" s="7" t="s">
        <v>909</v>
      </c>
      <c r="C193" s="7" t="s">
        <v>1090</v>
      </c>
      <c r="D193" s="44" t="s">
        <v>1091</v>
      </c>
      <c r="E193" s="28" t="s">
        <v>1092</v>
      </c>
      <c r="F193" s="2" t="s">
        <v>111</v>
      </c>
      <c r="G193" s="1">
        <v>45321</v>
      </c>
      <c r="H193" s="1">
        <v>45329</v>
      </c>
      <c r="I193" s="1">
        <v>45329</v>
      </c>
      <c r="J193" s="11"/>
      <c r="K193" s="3" t="s">
        <v>1093</v>
      </c>
      <c r="L193" s="9"/>
      <c r="M193" s="4" t="s">
        <v>1094</v>
      </c>
      <c r="N193" s="4"/>
      <c r="O193" s="4"/>
      <c r="P193" s="4"/>
      <c r="Q193" s="4"/>
      <c r="R193" s="4"/>
      <c r="S193" s="4"/>
      <c r="T193" s="4"/>
      <c r="U193" s="4" t="s">
        <v>106</v>
      </c>
      <c r="V193" s="3" t="s">
        <v>70</v>
      </c>
      <c r="W193" s="5" t="s">
        <v>1095</v>
      </c>
      <c r="X193" s="4">
        <f>IF(AND(MainTracker[[#This Row],[Completion date.]]&gt;=45139,MainTracker[[#This Row],[Status]]="10 - Complete"),NETWORKDAYS(MAX(MainTracker[[#This Row],[Request sent on (Date)]:[Compliant source file received on (Date)]]),MainTracker[[#This Row],[Completion date.]],Holiday[Holidays])-1,"")</f>
        <v>0</v>
      </c>
      <c r="Y1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93" s="4">
        <f>IF(AND(MainTracker[[#This Row],[Completion date.]]&gt;=45139,MainTracker[[#This Row],[Status]]="10 - Complete",MainTracker[[#This Row],[Compliant source file received on (Date)]]&lt;&gt;""),MainTracker[[#This Row],[Compliant source file received on (Date)]]-MainTracker[[#This Row],[Request sent on (Date)]],"")</f>
        <v>8</v>
      </c>
    </row>
    <row r="194" spans="1:26" s="5" customFormat="1" ht="30" hidden="1">
      <c r="A194" s="51" t="str">
        <f>_xlfn.IFNA(INDEX(Table3[],MATCH(MainTracker[[#This Row],[IDR / UFDR]],Table3[Pack],0),1),"")</f>
        <v/>
      </c>
      <c r="B194" s="7">
        <v>229.03</v>
      </c>
      <c r="C194" s="7" t="s">
        <v>1096</v>
      </c>
      <c r="D194" s="44" t="s">
        <v>1097</v>
      </c>
      <c r="E194" s="28" t="s">
        <v>1098</v>
      </c>
      <c r="F194" s="2" t="s">
        <v>111</v>
      </c>
      <c r="G194" s="1">
        <v>45321</v>
      </c>
      <c r="H194" s="1">
        <v>45322</v>
      </c>
      <c r="I194" s="1">
        <v>45323</v>
      </c>
      <c r="J194" s="11"/>
      <c r="K194" s="3" t="s">
        <v>1099</v>
      </c>
      <c r="L194" s="9"/>
      <c r="M194" s="4" t="s">
        <v>1100</v>
      </c>
      <c r="N194" s="4"/>
      <c r="O194" s="4" t="s">
        <v>1101</v>
      </c>
      <c r="P194" s="4"/>
      <c r="Q194" s="4"/>
      <c r="R194" s="4"/>
      <c r="S194" s="4"/>
      <c r="T194" s="4"/>
      <c r="U194" s="4" t="s">
        <v>106</v>
      </c>
      <c r="V194" s="3" t="s">
        <v>70</v>
      </c>
      <c r="W194" s="5" t="s">
        <v>1102</v>
      </c>
      <c r="X194" s="4">
        <f>IF(AND(MainTracker[[#This Row],[Completion date.]]&gt;=45139,MainTracker[[#This Row],[Status]]="10 - Complete"),NETWORKDAYS(MAX(MainTracker[[#This Row],[Request sent on (Date)]:[Compliant source file received on (Date)]]),MainTracker[[#This Row],[Completion date.]],Holiday[Holidays])-1,"")</f>
        <v>1</v>
      </c>
      <c r="Y1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4" s="4">
        <f>IF(AND(MainTracker[[#This Row],[Completion date.]]&gt;=45139,MainTracker[[#This Row],[Status]]="10 - Complete",MainTracker[[#This Row],[Compliant source file received on (Date)]]&lt;&gt;""),MainTracker[[#This Row],[Compliant source file received on (Date)]]-MainTracker[[#This Row],[Request sent on (Date)]],"")</f>
        <v>1</v>
      </c>
    </row>
    <row r="195" spans="1:26" s="5" customFormat="1" ht="18.75" hidden="1">
      <c r="A195" s="51" t="str">
        <f>_xlfn.IFNA(INDEX(Table3[],MATCH(MainTracker[[#This Row],[IDR / UFDR]],Table3[Pack],0),1),"")</f>
        <v/>
      </c>
      <c r="B195" s="7">
        <v>220.3</v>
      </c>
      <c r="C195" s="7" t="s">
        <v>1103</v>
      </c>
      <c r="D195" s="44" t="s">
        <v>1104</v>
      </c>
      <c r="E195" s="3" t="s">
        <v>1105</v>
      </c>
      <c r="F195" s="2" t="s">
        <v>111</v>
      </c>
      <c r="G195" s="1">
        <v>45322</v>
      </c>
      <c r="H195" s="1"/>
      <c r="I195" s="1">
        <v>45324</v>
      </c>
      <c r="J195" s="11"/>
      <c r="K195" s="3" t="s">
        <v>1106</v>
      </c>
      <c r="L195" s="9"/>
      <c r="M195" s="4"/>
      <c r="N195" s="4"/>
      <c r="O195" s="85"/>
      <c r="P195" s="4"/>
      <c r="Q195" s="4"/>
      <c r="R195" s="4"/>
      <c r="S195" s="4"/>
      <c r="T195" s="4"/>
      <c r="U195" s="4" t="s">
        <v>106</v>
      </c>
      <c r="V195" s="3" t="s">
        <v>70</v>
      </c>
      <c r="W195" s="5" t="s">
        <v>808</v>
      </c>
      <c r="X195" s="4">
        <f>IF(AND(MainTracker[[#This Row],[Completion date.]]&gt;=45139,MainTracker[[#This Row],[Status]]="10 - Complete"),NETWORKDAYS(MAX(MainTracker[[#This Row],[Request sent on (Date)]:[Compliant source file received on (Date)]]),MainTracker[[#This Row],[Completion date.]],Holiday[Holidays])-1,"")</f>
        <v>2</v>
      </c>
      <c r="Y1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5" s="4" t="str">
        <f>IF(AND(MainTracker[[#This Row],[Completion date.]]&gt;=45139,MainTracker[[#This Row],[Status]]="10 - Complete",MainTracker[[#This Row],[Compliant source file received on (Date)]]&lt;&gt;""),MainTracker[[#This Row],[Compliant source file received on (Date)]]-MainTracker[[#This Row],[Request sent on (Date)]],"")</f>
        <v/>
      </c>
    </row>
    <row r="196" spans="1:26" s="5" customFormat="1" ht="30" hidden="1">
      <c r="A196" s="51" t="str">
        <f>_xlfn.IFNA(INDEX(Table3[],MATCH(MainTracker[[#This Row],[IDR / UFDR]],Table3[Pack],0),1),"")</f>
        <v/>
      </c>
      <c r="B196" s="7">
        <v>220.3</v>
      </c>
      <c r="C196" s="7" t="s">
        <v>1107</v>
      </c>
      <c r="D196" s="44" t="s">
        <v>1108</v>
      </c>
      <c r="E196" s="3" t="s">
        <v>1109</v>
      </c>
      <c r="F196" s="2" t="s">
        <v>111</v>
      </c>
      <c r="G196" s="1">
        <v>45322</v>
      </c>
      <c r="H196" s="1"/>
      <c r="I196" s="1">
        <v>45324</v>
      </c>
      <c r="J196" s="11"/>
      <c r="K196" s="3" t="s">
        <v>1110</v>
      </c>
      <c r="L196" s="9"/>
      <c r="M196" s="4"/>
      <c r="N196" s="4"/>
      <c r="O196" s="85"/>
      <c r="P196" s="4"/>
      <c r="Q196" s="4"/>
      <c r="R196" s="4"/>
      <c r="S196" s="4"/>
      <c r="T196" s="4"/>
      <c r="U196" s="4" t="s">
        <v>106</v>
      </c>
      <c r="V196" s="3" t="s">
        <v>70</v>
      </c>
      <c r="W196" s="5" t="s">
        <v>808</v>
      </c>
      <c r="X196" s="4">
        <f>IF(AND(MainTracker[[#This Row],[Completion date.]]&gt;=45139,MainTracker[[#This Row],[Status]]="10 - Complete"),NETWORKDAYS(MAX(MainTracker[[#This Row],[Request sent on (Date)]:[Compliant source file received on (Date)]]),MainTracker[[#This Row],[Completion date.]],Holiday[Holidays])-1,"")</f>
        <v>2</v>
      </c>
      <c r="Y1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6" s="4" t="str">
        <f>IF(AND(MainTracker[[#This Row],[Completion date.]]&gt;=45139,MainTracker[[#This Row],[Status]]="10 - Complete",MainTracker[[#This Row],[Compliant source file received on (Date)]]&lt;&gt;""),MainTracker[[#This Row],[Compliant source file received on (Date)]]-MainTracker[[#This Row],[Request sent on (Date)]],"")</f>
        <v/>
      </c>
    </row>
    <row r="197" spans="1:26" s="5" customFormat="1" ht="60" hidden="1">
      <c r="A197" s="51" t="str">
        <f>_xlfn.IFNA(INDEX(Table3[],MATCH(MainTracker[[#This Row],[IDR / UFDR]],Table3[Pack],0),1),"")</f>
        <v/>
      </c>
      <c r="B197" s="7">
        <v>208.2</v>
      </c>
      <c r="C197" s="7" t="s">
        <v>1111</v>
      </c>
      <c r="D197" s="44" t="s">
        <v>1112</v>
      </c>
      <c r="E197" s="28" t="s">
        <v>1113</v>
      </c>
      <c r="F197" s="2" t="s">
        <v>111</v>
      </c>
      <c r="G197" s="1">
        <v>45322</v>
      </c>
      <c r="H197" s="1">
        <v>45328</v>
      </c>
      <c r="I197" s="1">
        <v>45329</v>
      </c>
      <c r="J197" s="11"/>
      <c r="K197" s="3" t="s">
        <v>1114</v>
      </c>
      <c r="L197" s="9"/>
      <c r="M197" s="4" t="s">
        <v>1115</v>
      </c>
      <c r="N197" s="25">
        <v>45328</v>
      </c>
      <c r="O197" s="4"/>
      <c r="P197" s="4"/>
      <c r="Q197" s="4"/>
      <c r="R197" s="4"/>
      <c r="S197" s="4"/>
      <c r="T197" s="4"/>
      <c r="U197" s="4" t="s">
        <v>106</v>
      </c>
      <c r="V197" s="3" t="s">
        <v>69</v>
      </c>
      <c r="W197" s="5" t="s">
        <v>1116</v>
      </c>
      <c r="X197" s="4">
        <f>IF(AND(MainTracker[[#This Row],[Completion date.]]&gt;=45139,MainTracker[[#This Row],[Status]]="10 - Complete"),NETWORKDAYS(MAX(MainTracker[[#This Row],[Request sent on (Date)]:[Compliant source file received on (Date)]]),MainTracker[[#This Row],[Completion date.]],Holiday[Holidays])-1,"")</f>
        <v>1</v>
      </c>
      <c r="Y1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97" s="4">
        <f>IF(AND(MainTracker[[#This Row],[Completion date.]]&gt;=45139,MainTracker[[#This Row],[Status]]="10 - Complete",MainTracker[[#This Row],[Compliant source file received on (Date)]]&lt;&gt;""),MainTracker[[#This Row],[Compliant source file received on (Date)]]-MainTracker[[#This Row],[Request sent on (Date)]],"")</f>
        <v>6</v>
      </c>
    </row>
    <row r="198" spans="1:26" s="5" customFormat="1" ht="60" hidden="1">
      <c r="A198" s="51" t="str">
        <f>_xlfn.IFNA(INDEX(Table3[],MATCH(MainTracker[[#This Row],[IDR / UFDR]],Table3[Pack],0),1),"")</f>
        <v/>
      </c>
      <c r="B198" s="7">
        <v>208.2</v>
      </c>
      <c r="C198" s="7" t="s">
        <v>1117</v>
      </c>
      <c r="D198" s="44" t="s">
        <v>1118</v>
      </c>
      <c r="E198" s="3" t="s">
        <v>1119</v>
      </c>
      <c r="F198" s="2" t="s">
        <v>111</v>
      </c>
      <c r="G198" s="1">
        <v>45322</v>
      </c>
      <c r="H198" s="1">
        <v>45327</v>
      </c>
      <c r="I198" s="1">
        <v>45329</v>
      </c>
      <c r="J198" s="11"/>
      <c r="K198" s="3" t="s">
        <v>1120</v>
      </c>
      <c r="L198" s="9"/>
      <c r="M198" s="4" t="s">
        <v>1121</v>
      </c>
      <c r="N198" s="4" t="s">
        <v>1122</v>
      </c>
      <c r="O198" s="6" t="s">
        <v>963</v>
      </c>
      <c r="P198" s="4" t="s">
        <v>1123</v>
      </c>
      <c r="Q198" s="4"/>
      <c r="R198" s="4"/>
      <c r="S198" s="4"/>
      <c r="T198" s="4"/>
      <c r="U198" s="4" t="s">
        <v>106</v>
      </c>
      <c r="V198" s="3" t="s">
        <v>69</v>
      </c>
      <c r="W198" s="5" t="s">
        <v>1124</v>
      </c>
      <c r="X198" s="4">
        <f>IF(AND(MainTracker[[#This Row],[Completion date.]]&gt;=45139,MainTracker[[#This Row],[Status]]="10 - Complete"),NETWORKDAYS(MAX(MainTracker[[#This Row],[Request sent on (Date)]:[Compliant source file received on (Date)]]),MainTracker[[#This Row],[Completion date.]],Holiday[Holidays])-1,"")</f>
        <v>2</v>
      </c>
      <c r="Y19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8" s="4">
        <f>IF(AND(MainTracker[[#This Row],[Completion date.]]&gt;=45139,MainTracker[[#This Row],[Status]]="10 - Complete",MainTracker[[#This Row],[Compliant source file received on (Date)]]&lt;&gt;""),MainTracker[[#This Row],[Compliant source file received on (Date)]]-MainTracker[[#This Row],[Request sent on (Date)]],"")</f>
        <v>5</v>
      </c>
    </row>
    <row r="199" spans="1:26" s="5" customFormat="1" ht="60" hidden="1">
      <c r="A199" s="51" t="str">
        <f>_xlfn.IFNA(INDEX(Table3[],MATCH(MainTracker[[#This Row],[IDR / UFDR]],Table3[Pack],0),1),"")</f>
        <v/>
      </c>
      <c r="B199" s="7">
        <v>208.2</v>
      </c>
      <c r="C199" s="7" t="s">
        <v>1125</v>
      </c>
      <c r="D199" s="44" t="s">
        <v>1126</v>
      </c>
      <c r="E199" s="28" t="s">
        <v>1127</v>
      </c>
      <c r="F199" s="2" t="s">
        <v>111</v>
      </c>
      <c r="G199" s="1">
        <v>45322</v>
      </c>
      <c r="H199" s="1">
        <v>45328</v>
      </c>
      <c r="I199" s="1">
        <v>45329</v>
      </c>
      <c r="J199" s="11"/>
      <c r="K199" s="3" t="s">
        <v>1128</v>
      </c>
      <c r="L199" s="9"/>
      <c r="M199" s="4" t="s">
        <v>1115</v>
      </c>
      <c r="N199" s="4" t="s">
        <v>1129</v>
      </c>
      <c r="O199" s="4" t="s">
        <v>1130</v>
      </c>
      <c r="P199" s="25">
        <v>45328</v>
      </c>
      <c r="Q199" s="4"/>
      <c r="R199" s="4"/>
      <c r="S199" s="4"/>
      <c r="T199" s="4"/>
      <c r="U199" s="4" t="s">
        <v>106</v>
      </c>
      <c r="V199" s="3" t="s">
        <v>69</v>
      </c>
      <c r="W199" s="5" t="s">
        <v>1116</v>
      </c>
      <c r="X199" s="4">
        <f>IF(AND(MainTracker[[#This Row],[Completion date.]]&gt;=45139,MainTracker[[#This Row],[Status]]="10 - Complete"),NETWORKDAYS(MAX(MainTracker[[#This Row],[Request sent on (Date)]:[Compliant source file received on (Date)]]),MainTracker[[#This Row],[Completion date.]],Holiday[Holidays])-1,"")</f>
        <v>1</v>
      </c>
      <c r="Y1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9" s="4">
        <f>IF(AND(MainTracker[[#This Row],[Completion date.]]&gt;=45139,MainTracker[[#This Row],[Status]]="10 - Complete",MainTracker[[#This Row],[Compliant source file received on (Date)]]&lt;&gt;""),MainTracker[[#This Row],[Compliant source file received on (Date)]]-MainTracker[[#This Row],[Request sent on (Date)]],"")</f>
        <v>6</v>
      </c>
    </row>
    <row r="200" spans="1:26" s="5" customFormat="1" ht="60" hidden="1">
      <c r="A200" s="51" t="str">
        <f>_xlfn.IFNA(INDEX(Table3[],MATCH(MainTracker[[#This Row],[IDR / UFDR]],Table3[Pack],0),1),"")</f>
        <v/>
      </c>
      <c r="B200" s="7">
        <v>208.2</v>
      </c>
      <c r="C200" s="7" t="s">
        <v>1131</v>
      </c>
      <c r="D200" s="44" t="s">
        <v>1132</v>
      </c>
      <c r="E200" s="3" t="s">
        <v>1133</v>
      </c>
      <c r="F200" s="2" t="s">
        <v>111</v>
      </c>
      <c r="G200" s="1">
        <v>45322</v>
      </c>
      <c r="H200" s="1">
        <v>45328</v>
      </c>
      <c r="I200" s="1">
        <v>45330</v>
      </c>
      <c r="J200" s="11"/>
      <c r="K200" s="3" t="s">
        <v>1134</v>
      </c>
      <c r="L200" s="9"/>
      <c r="M200" s="4" t="s">
        <v>1121</v>
      </c>
      <c r="N200" s="4" t="s">
        <v>1122</v>
      </c>
      <c r="O200" s="6" t="s">
        <v>963</v>
      </c>
      <c r="P200" s="4" t="s">
        <v>1123</v>
      </c>
      <c r="Q200" s="4"/>
      <c r="R200" s="4"/>
      <c r="S200" s="4"/>
      <c r="T200" s="4"/>
      <c r="U200" s="4" t="s">
        <v>106</v>
      </c>
      <c r="V200" s="3" t="s">
        <v>69</v>
      </c>
      <c r="W200" s="5" t="s">
        <v>1124</v>
      </c>
      <c r="X200" s="4">
        <f>IF(AND(MainTracker[[#This Row],[Completion date.]]&gt;=45139,MainTracker[[#This Row],[Status]]="10 - Complete"),NETWORKDAYS(MAX(MainTracker[[#This Row],[Request sent on (Date)]:[Compliant source file received on (Date)]]),MainTracker[[#This Row],[Completion date.]],Holiday[Holidays])-1,"")</f>
        <v>2</v>
      </c>
      <c r="Y2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00" s="4">
        <f>IF(AND(MainTracker[[#This Row],[Completion date.]]&gt;=45139,MainTracker[[#This Row],[Status]]="10 - Complete",MainTracker[[#This Row],[Compliant source file received on (Date)]]&lt;&gt;""),MainTracker[[#This Row],[Compliant source file received on (Date)]]-MainTracker[[#This Row],[Request sent on (Date)]],"")</f>
        <v>6</v>
      </c>
    </row>
    <row r="201" spans="1:26" s="5" customFormat="1" ht="18.75" hidden="1">
      <c r="A201" s="51" t="str">
        <f>_xlfn.IFNA(INDEX(Table3[],MATCH(MainTracker[[#This Row],[IDR / UFDR]],Table3[Pack],0),1),"")</f>
        <v/>
      </c>
      <c r="B201" s="7" t="s">
        <v>1135</v>
      </c>
      <c r="C201" s="7" t="s">
        <v>1136</v>
      </c>
      <c r="D201" s="44" t="s">
        <v>1137</v>
      </c>
      <c r="E201" s="4" t="s">
        <v>1138</v>
      </c>
      <c r="F201" s="2" t="s">
        <v>101</v>
      </c>
      <c r="G201" s="1">
        <v>45323</v>
      </c>
      <c r="H201" s="1">
        <v>45323</v>
      </c>
      <c r="I201" s="1">
        <v>45324</v>
      </c>
      <c r="J201" s="11"/>
      <c r="K201" s="3" t="s">
        <v>1139</v>
      </c>
      <c r="L201" s="3"/>
      <c r="M201" s="4"/>
      <c r="N201" s="4"/>
      <c r="O201" s="4"/>
      <c r="P201" s="4"/>
      <c r="Q201" s="4"/>
      <c r="R201" s="4"/>
      <c r="S201" s="4"/>
      <c r="T201" s="4"/>
      <c r="U201" s="4" t="s">
        <v>106</v>
      </c>
      <c r="V201" s="3" t="s">
        <v>70</v>
      </c>
      <c r="W201" s="5" t="s">
        <v>1140</v>
      </c>
      <c r="X201" s="4">
        <f>IF(AND(MainTracker[[#This Row],[Completion date.]]&gt;=45139,MainTracker[[#This Row],[Status]]="10 - Complete"),NETWORKDAYS(MAX(MainTracker[[#This Row],[Request sent on (Date)]:[Compliant source file received on (Date)]]),MainTracker[[#This Row],[Completion date.]],Holiday[Holidays])-1,"")</f>
        <v>1</v>
      </c>
      <c r="Y2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01" s="4">
        <f>IF(AND(MainTracker[[#This Row],[Completion date.]]&gt;=45139,MainTracker[[#This Row],[Status]]="10 - Complete",MainTracker[[#This Row],[Compliant source file received on (Date)]]&lt;&gt;""),MainTracker[[#This Row],[Compliant source file received on (Date)]]-MainTracker[[#This Row],[Request sent on (Date)]],"")</f>
        <v>0</v>
      </c>
    </row>
    <row r="202" spans="1:26" s="5" customFormat="1" ht="30" hidden="1">
      <c r="A202" s="51" t="str">
        <f>_xlfn.IFNA(INDEX(Table3[],MATCH(MainTracker[[#This Row],[IDR / UFDR]],Table3[Pack],0),1),"")</f>
        <v/>
      </c>
      <c r="B202" s="7">
        <v>237.02</v>
      </c>
      <c r="C202" s="7" t="s">
        <v>1141</v>
      </c>
      <c r="D202" s="44" t="s">
        <v>1142</v>
      </c>
      <c r="E202" s="3" t="s">
        <v>1143</v>
      </c>
      <c r="F202" s="2" t="s">
        <v>111</v>
      </c>
      <c r="G202" s="1">
        <v>45323</v>
      </c>
      <c r="H202" s="1">
        <v>45327</v>
      </c>
      <c r="I202" s="1">
        <v>45329</v>
      </c>
      <c r="J202" s="1"/>
      <c r="K202" s="3" t="s">
        <v>1144</v>
      </c>
      <c r="L202" s="9"/>
      <c r="M202" s="4" t="s">
        <v>1145</v>
      </c>
      <c r="N202" s="4"/>
      <c r="O202" s="4"/>
      <c r="P202" s="4"/>
      <c r="Q202" s="4"/>
      <c r="R202" s="4"/>
      <c r="S202" s="4"/>
      <c r="T202" s="4"/>
      <c r="U202" s="4" t="s">
        <v>106</v>
      </c>
      <c r="V202" s="3" t="s">
        <v>70</v>
      </c>
      <c r="W202" s="5" t="s">
        <v>197</v>
      </c>
      <c r="X202" s="4">
        <f>IF(AND(MainTracker[[#This Row],[Completion date.]]&gt;=45139,MainTracker[[#This Row],[Status]]="10 - Complete"),NETWORKDAYS(MAX(MainTracker[[#This Row],[Request sent on (Date)]:[Compliant source file received on (Date)]]),MainTracker[[#This Row],[Completion date.]],Holiday[Holidays])-1,"")</f>
        <v>2</v>
      </c>
      <c r="Y2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2" s="4">
        <f>IF(AND(MainTracker[[#This Row],[Completion date.]]&gt;=45139,MainTracker[[#This Row],[Status]]="10 - Complete",MainTracker[[#This Row],[Compliant source file received on (Date)]]&lt;&gt;""),MainTracker[[#This Row],[Compliant source file received on (Date)]]-MainTracker[[#This Row],[Request sent on (Date)]],"")</f>
        <v>4</v>
      </c>
    </row>
    <row r="203" spans="1:26" s="5" customFormat="1" ht="30" hidden="1">
      <c r="A203" s="51" t="str">
        <f>_xlfn.IFNA(INDEX(Table3[],MATCH(MainTracker[[#This Row],[IDR / UFDR]],Table3[Pack],0),1),"")</f>
        <v/>
      </c>
      <c r="B203" s="7">
        <v>237.02</v>
      </c>
      <c r="C203" s="7" t="s">
        <v>1146</v>
      </c>
      <c r="D203" s="44" t="s">
        <v>1147</v>
      </c>
      <c r="E203" s="3" t="s">
        <v>1148</v>
      </c>
      <c r="F203" s="2" t="s">
        <v>111</v>
      </c>
      <c r="G203" s="1">
        <v>45323</v>
      </c>
      <c r="H203" s="1">
        <v>45327</v>
      </c>
      <c r="I203" s="1">
        <v>45329</v>
      </c>
      <c r="J203" s="1"/>
      <c r="K203" s="3" t="s">
        <v>1149</v>
      </c>
      <c r="L203" s="9"/>
      <c r="M203" s="4" t="s">
        <v>1145</v>
      </c>
      <c r="N203" s="4"/>
      <c r="O203" s="4"/>
      <c r="P203" s="4"/>
      <c r="Q203" s="4"/>
      <c r="R203" s="4"/>
      <c r="S203" s="4"/>
      <c r="T203" s="4"/>
      <c r="U203" s="4" t="s">
        <v>106</v>
      </c>
      <c r="V203" s="3" t="s">
        <v>70</v>
      </c>
      <c r="W203" s="5" t="s">
        <v>197</v>
      </c>
      <c r="X203" s="4">
        <f>IF(AND(MainTracker[[#This Row],[Completion date.]]&gt;=45139,MainTracker[[#This Row],[Status]]="10 - Complete"),NETWORKDAYS(MAX(MainTracker[[#This Row],[Request sent on (Date)]:[Compliant source file received on (Date)]]),MainTracker[[#This Row],[Completion date.]],Holiday[Holidays])-1,"")</f>
        <v>2</v>
      </c>
      <c r="Y2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3" s="4">
        <f>IF(AND(MainTracker[[#This Row],[Completion date.]]&gt;=45139,MainTracker[[#This Row],[Status]]="10 - Complete",MainTracker[[#This Row],[Compliant source file received on (Date)]]&lt;&gt;""),MainTracker[[#This Row],[Compliant source file received on (Date)]]-MainTracker[[#This Row],[Request sent on (Date)]],"")</f>
        <v>4</v>
      </c>
    </row>
    <row r="204" spans="1:26" s="5" customFormat="1" ht="30" hidden="1">
      <c r="A204" s="51" t="str">
        <f>_xlfn.IFNA(INDEX(Table3[],MATCH(MainTracker[[#This Row],[IDR / UFDR]],Table3[Pack],0),1),"")</f>
        <v/>
      </c>
      <c r="B204" s="7">
        <v>237.02</v>
      </c>
      <c r="C204" s="7" t="s">
        <v>1150</v>
      </c>
      <c r="D204" s="44" t="s">
        <v>1151</v>
      </c>
      <c r="E204" s="3" t="s">
        <v>1152</v>
      </c>
      <c r="F204" s="2" t="s">
        <v>111</v>
      </c>
      <c r="G204" s="1">
        <v>45323</v>
      </c>
      <c r="H204" s="1">
        <v>45327</v>
      </c>
      <c r="I204" s="1">
        <v>45329</v>
      </c>
      <c r="J204" s="1"/>
      <c r="K204" s="3" t="s">
        <v>1153</v>
      </c>
      <c r="L204" s="9"/>
      <c r="M204" s="4" t="s">
        <v>1145</v>
      </c>
      <c r="N204" s="4"/>
      <c r="O204" s="4"/>
      <c r="P204" s="4"/>
      <c r="Q204" s="4"/>
      <c r="R204" s="4"/>
      <c r="S204" s="4"/>
      <c r="T204" s="4"/>
      <c r="U204" s="4" t="s">
        <v>106</v>
      </c>
      <c r="V204" s="3" t="s">
        <v>70</v>
      </c>
      <c r="W204" s="5" t="s">
        <v>197</v>
      </c>
      <c r="X204" s="4">
        <f>IF(AND(MainTracker[[#This Row],[Completion date.]]&gt;=45139,MainTracker[[#This Row],[Status]]="10 - Complete"),NETWORKDAYS(MAX(MainTracker[[#This Row],[Request sent on (Date)]:[Compliant source file received on (Date)]]),MainTracker[[#This Row],[Completion date.]],Holiday[Holidays])-1,"")</f>
        <v>2</v>
      </c>
      <c r="Y2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4" s="4">
        <f>IF(AND(MainTracker[[#This Row],[Completion date.]]&gt;=45139,MainTracker[[#This Row],[Status]]="10 - Complete",MainTracker[[#This Row],[Compliant source file received on (Date)]]&lt;&gt;""),MainTracker[[#This Row],[Compliant source file received on (Date)]]-MainTracker[[#This Row],[Request sent on (Date)]],"")</f>
        <v>4</v>
      </c>
    </row>
    <row r="205" spans="1:26" s="5" customFormat="1" ht="30" hidden="1">
      <c r="A205" s="51" t="str">
        <f>_xlfn.IFNA(INDEX(Table3[],MATCH(MainTracker[[#This Row],[IDR / UFDR]],Table3[Pack],0),1),"")</f>
        <v/>
      </c>
      <c r="B205" s="7">
        <v>237.02</v>
      </c>
      <c r="C205" s="7" t="s">
        <v>1154</v>
      </c>
      <c r="D205" s="44" t="s">
        <v>1155</v>
      </c>
      <c r="E205" s="3" t="s">
        <v>1156</v>
      </c>
      <c r="F205" s="2" t="s">
        <v>111</v>
      </c>
      <c r="G205" s="1">
        <v>45323</v>
      </c>
      <c r="H205" s="1">
        <v>45327</v>
      </c>
      <c r="I205" s="1">
        <v>45329</v>
      </c>
      <c r="J205" s="1"/>
      <c r="K205" s="3" t="s">
        <v>1157</v>
      </c>
      <c r="L205" s="9"/>
      <c r="M205" s="4" t="s">
        <v>1145</v>
      </c>
      <c r="N205" s="4"/>
      <c r="O205" s="4"/>
      <c r="P205" s="4"/>
      <c r="Q205" s="4"/>
      <c r="R205" s="4"/>
      <c r="S205" s="4"/>
      <c r="T205" s="4"/>
      <c r="U205" s="4" t="s">
        <v>106</v>
      </c>
      <c r="V205" s="3" t="s">
        <v>70</v>
      </c>
      <c r="W205" s="5" t="s">
        <v>197</v>
      </c>
      <c r="X205" s="4">
        <f>IF(AND(MainTracker[[#This Row],[Completion date.]]&gt;=45139,MainTracker[[#This Row],[Status]]="10 - Complete"),NETWORKDAYS(MAX(MainTracker[[#This Row],[Request sent on (Date)]:[Compliant source file received on (Date)]]),MainTracker[[#This Row],[Completion date.]],Holiday[Holidays])-1,"")</f>
        <v>2</v>
      </c>
      <c r="Y2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5" s="4">
        <f>IF(AND(MainTracker[[#This Row],[Completion date.]]&gt;=45139,MainTracker[[#This Row],[Status]]="10 - Complete",MainTracker[[#This Row],[Compliant source file received on (Date)]]&lt;&gt;""),MainTracker[[#This Row],[Compliant source file received on (Date)]]-MainTracker[[#This Row],[Request sent on (Date)]],"")</f>
        <v>4</v>
      </c>
    </row>
    <row r="206" spans="1:26" s="5" customFormat="1" ht="30" hidden="1">
      <c r="A206" s="51" t="str">
        <f>_xlfn.IFNA(INDEX(Table3[],MATCH(MainTracker[[#This Row],[IDR / UFDR]],Table3[Pack],0),1),"")</f>
        <v/>
      </c>
      <c r="B206" s="7">
        <v>237.02</v>
      </c>
      <c r="C206" s="7" t="s">
        <v>1158</v>
      </c>
      <c r="D206" s="44" t="s">
        <v>1159</v>
      </c>
      <c r="E206" s="3" t="s">
        <v>1160</v>
      </c>
      <c r="F206" s="2" t="s">
        <v>111</v>
      </c>
      <c r="G206" s="1">
        <v>45323</v>
      </c>
      <c r="H206" s="1">
        <v>45327</v>
      </c>
      <c r="I206" s="1">
        <v>45329</v>
      </c>
      <c r="J206" s="1"/>
      <c r="K206" s="3" t="s">
        <v>1161</v>
      </c>
      <c r="L206" s="9"/>
      <c r="M206" s="4" t="s">
        <v>1145</v>
      </c>
      <c r="N206" s="4"/>
      <c r="O206" s="4"/>
      <c r="P206" s="4"/>
      <c r="Q206" s="4"/>
      <c r="R206" s="4"/>
      <c r="S206" s="4"/>
      <c r="T206" s="4"/>
      <c r="U206" s="4" t="s">
        <v>106</v>
      </c>
      <c r="V206" s="3" t="s">
        <v>70</v>
      </c>
      <c r="W206" s="5" t="s">
        <v>197</v>
      </c>
      <c r="X206" s="4">
        <f>IF(AND(MainTracker[[#This Row],[Completion date.]]&gt;=45139,MainTracker[[#This Row],[Status]]="10 - Complete"),NETWORKDAYS(MAX(MainTracker[[#This Row],[Request sent on (Date)]:[Compliant source file received on (Date)]]),MainTracker[[#This Row],[Completion date.]],Holiday[Holidays])-1,"")</f>
        <v>2</v>
      </c>
      <c r="Y2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6" s="4">
        <f>IF(AND(MainTracker[[#This Row],[Completion date.]]&gt;=45139,MainTracker[[#This Row],[Status]]="10 - Complete",MainTracker[[#This Row],[Compliant source file received on (Date)]]&lt;&gt;""),MainTracker[[#This Row],[Compliant source file received on (Date)]]-MainTracker[[#This Row],[Request sent on (Date)]],"")</f>
        <v>4</v>
      </c>
    </row>
    <row r="207" spans="1:26" s="5" customFormat="1" ht="30" hidden="1">
      <c r="A207" s="51" t="str">
        <f>_xlfn.IFNA(INDEX(Table3[],MATCH(MainTracker[[#This Row],[IDR / UFDR]],Table3[Pack],0),1),"")</f>
        <v/>
      </c>
      <c r="B207" s="7">
        <v>237.02</v>
      </c>
      <c r="C207" s="7" t="s">
        <v>1162</v>
      </c>
      <c r="D207" s="44" t="s">
        <v>1163</v>
      </c>
      <c r="E207" s="3" t="s">
        <v>1164</v>
      </c>
      <c r="F207" s="2" t="s">
        <v>111</v>
      </c>
      <c r="G207" s="1">
        <v>45323</v>
      </c>
      <c r="H207" s="1">
        <v>45327</v>
      </c>
      <c r="I207" s="1">
        <v>45329</v>
      </c>
      <c r="J207" s="1"/>
      <c r="K207" s="3" t="s">
        <v>1165</v>
      </c>
      <c r="L207" s="9"/>
      <c r="M207" s="4" t="s">
        <v>1145</v>
      </c>
      <c r="N207" s="4"/>
      <c r="O207" s="4"/>
      <c r="P207" s="4"/>
      <c r="Q207" s="4"/>
      <c r="R207" s="4"/>
      <c r="S207" s="4"/>
      <c r="T207" s="4"/>
      <c r="U207" s="4" t="s">
        <v>106</v>
      </c>
      <c r="V207" s="3" t="s">
        <v>70</v>
      </c>
      <c r="W207" s="5" t="s">
        <v>197</v>
      </c>
      <c r="X207" s="4">
        <f>IF(AND(MainTracker[[#This Row],[Completion date.]]&gt;=45139,MainTracker[[#This Row],[Status]]="10 - Complete"),NETWORKDAYS(MAX(MainTracker[[#This Row],[Request sent on (Date)]:[Compliant source file received on (Date)]]),MainTracker[[#This Row],[Completion date.]],Holiday[Holidays])-1,"")</f>
        <v>2</v>
      </c>
      <c r="Y2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7" s="4">
        <f>IF(AND(MainTracker[[#This Row],[Completion date.]]&gt;=45139,MainTracker[[#This Row],[Status]]="10 - Complete",MainTracker[[#This Row],[Compliant source file received on (Date)]]&lt;&gt;""),MainTracker[[#This Row],[Compliant source file received on (Date)]]-MainTracker[[#This Row],[Request sent on (Date)]],"")</f>
        <v>4</v>
      </c>
    </row>
    <row r="208" spans="1:26" s="5" customFormat="1" ht="45" hidden="1">
      <c r="A208" s="51" t="str">
        <f>_xlfn.IFNA(INDEX(Table3[],MATCH(MainTracker[[#This Row],[IDR / UFDR]],Table3[Pack],0),1),"")</f>
        <v/>
      </c>
      <c r="B208" s="7">
        <v>228</v>
      </c>
      <c r="C208" s="7" t="s">
        <v>1166</v>
      </c>
      <c r="D208" s="44" t="s">
        <v>1167</v>
      </c>
      <c r="E208" s="3" t="s">
        <v>1168</v>
      </c>
      <c r="F208" s="2" t="s">
        <v>111</v>
      </c>
      <c r="G208" s="1">
        <v>45323</v>
      </c>
      <c r="H208" s="1">
        <v>45337</v>
      </c>
      <c r="I208" s="1">
        <v>45338</v>
      </c>
      <c r="J208" s="11"/>
      <c r="K208" s="3" t="s">
        <v>1169</v>
      </c>
      <c r="L208" s="9"/>
      <c r="M208" s="4" t="s">
        <v>1170</v>
      </c>
      <c r="N208" s="4"/>
      <c r="O208" s="4" t="s">
        <v>1171</v>
      </c>
      <c r="P208" s="4"/>
      <c r="Q208" s="4" t="s">
        <v>1172</v>
      </c>
      <c r="R208" s="4"/>
      <c r="S208" s="4"/>
      <c r="T208" s="4"/>
      <c r="U208" s="4" t="s">
        <v>106</v>
      </c>
      <c r="V208" s="3" t="s">
        <v>70</v>
      </c>
      <c r="W208" s="5" t="s">
        <v>1173</v>
      </c>
      <c r="X208" s="4">
        <f>IF(AND(MainTracker[[#This Row],[Completion date.]]&gt;=45139,MainTracker[[#This Row],[Status]]="10 - Complete"),NETWORKDAYS(MAX(MainTracker[[#This Row],[Request sent on (Date)]:[Compliant source file received on (Date)]]),MainTracker[[#This Row],[Completion date.]],Holiday[Holidays])-1,"")</f>
        <v>1</v>
      </c>
      <c r="Y20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08" s="4">
        <f>IF(AND(MainTracker[[#This Row],[Completion date.]]&gt;=45139,MainTracker[[#This Row],[Status]]="10 - Complete",MainTracker[[#This Row],[Compliant source file received on (Date)]]&lt;&gt;""),MainTracker[[#This Row],[Compliant source file received on (Date)]]-MainTracker[[#This Row],[Request sent on (Date)]],"")</f>
        <v>14</v>
      </c>
    </row>
    <row r="209" spans="1:26" s="5" customFormat="1" ht="30" hidden="1">
      <c r="A209" s="51" t="str">
        <f>_xlfn.IFNA(INDEX(Table3[],MATCH(MainTracker[[#This Row],[IDR / UFDR]],Table3[Pack],0),1),"")</f>
        <v/>
      </c>
      <c r="B209" s="7">
        <v>228</v>
      </c>
      <c r="C209" s="7" t="s">
        <v>1174</v>
      </c>
      <c r="D209" s="44" t="s">
        <v>1175</v>
      </c>
      <c r="E209" s="3" t="s">
        <v>1176</v>
      </c>
      <c r="F209" s="2" t="s">
        <v>111</v>
      </c>
      <c r="G209" s="1">
        <v>45323</v>
      </c>
      <c r="H209" s="1">
        <v>45330</v>
      </c>
      <c r="I209" s="1">
        <v>45334</v>
      </c>
      <c r="J209" s="1"/>
      <c r="K209" s="3" t="s">
        <v>1177</v>
      </c>
      <c r="L209" s="9"/>
      <c r="M209" s="4" t="s">
        <v>1178</v>
      </c>
      <c r="N209" s="25">
        <v>45417</v>
      </c>
      <c r="O209" s="85"/>
      <c r="P209" s="4"/>
      <c r="Q209" s="4"/>
      <c r="R209" s="4"/>
      <c r="S209" s="4"/>
      <c r="T209" s="4"/>
      <c r="U209" s="4" t="s">
        <v>106</v>
      </c>
      <c r="V209" s="3" t="s">
        <v>69</v>
      </c>
      <c r="W209" s="5" t="s">
        <v>774</v>
      </c>
      <c r="X209" s="4">
        <f>IF(AND(MainTracker[[#This Row],[Completion date.]]&gt;=45139,MainTracker[[#This Row],[Status]]="10 - Complete"),NETWORKDAYS(MAX(MainTracker[[#This Row],[Request sent on (Date)]:[Compliant source file received on (Date)]]),MainTracker[[#This Row],[Completion date.]],Holiday[Holidays])-1,"")</f>
        <v>2</v>
      </c>
      <c r="Y2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9" s="4">
        <f>IF(AND(MainTracker[[#This Row],[Completion date.]]&gt;=45139,MainTracker[[#This Row],[Status]]="10 - Complete",MainTracker[[#This Row],[Compliant source file received on (Date)]]&lt;&gt;""),MainTracker[[#This Row],[Compliant source file received on (Date)]]-MainTracker[[#This Row],[Request sent on (Date)]],"")</f>
        <v>7</v>
      </c>
    </row>
    <row r="210" spans="1:26" s="5" customFormat="1" ht="30" hidden="1">
      <c r="A210" s="51" t="str">
        <f>_xlfn.IFNA(INDEX(Table3[],MATCH(MainTracker[[#This Row],[IDR / UFDR]],Table3[Pack],0),1),"")</f>
        <v/>
      </c>
      <c r="B210" s="7">
        <v>228</v>
      </c>
      <c r="C210" s="7" t="s">
        <v>1179</v>
      </c>
      <c r="D210" s="44" t="s">
        <v>1180</v>
      </c>
      <c r="E210" s="3" t="s">
        <v>1181</v>
      </c>
      <c r="F210" s="2" t="s">
        <v>111</v>
      </c>
      <c r="G210" s="1">
        <v>45323</v>
      </c>
      <c r="H210" s="1">
        <v>45330</v>
      </c>
      <c r="I210" s="1">
        <v>45331</v>
      </c>
      <c r="J210" s="11"/>
      <c r="K210" s="3" t="s">
        <v>1182</v>
      </c>
      <c r="L210" s="9"/>
      <c r="M210" s="4" t="s">
        <v>1178</v>
      </c>
      <c r="N210" s="25">
        <v>45327</v>
      </c>
      <c r="O210" s="6"/>
      <c r="P210" s="4"/>
      <c r="Q210" s="4"/>
      <c r="R210" s="4"/>
      <c r="S210" s="4"/>
      <c r="T210" s="4"/>
      <c r="U210" s="4" t="s">
        <v>106</v>
      </c>
      <c r="V210" s="3" t="s">
        <v>69</v>
      </c>
      <c r="W210" s="5" t="s">
        <v>774</v>
      </c>
      <c r="X210" s="4">
        <f>IF(AND(MainTracker[[#This Row],[Completion date.]]&gt;=45139,MainTracker[[#This Row],[Status]]="10 - Complete"),NETWORKDAYS(MAX(MainTracker[[#This Row],[Request sent on (Date)]:[Compliant source file received on (Date)]]),MainTracker[[#This Row],[Completion date.]],Holiday[Holidays])-1,"")</f>
        <v>1</v>
      </c>
      <c r="Y2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0" s="4">
        <f>IF(AND(MainTracker[[#This Row],[Completion date.]]&gt;=45139,MainTracker[[#This Row],[Status]]="10 - Complete",MainTracker[[#This Row],[Compliant source file received on (Date)]]&lt;&gt;""),MainTracker[[#This Row],[Compliant source file received on (Date)]]-MainTracker[[#This Row],[Request sent on (Date)]],"")</f>
        <v>7</v>
      </c>
    </row>
    <row r="211" spans="1:26" s="5" customFormat="1" ht="30" hidden="1">
      <c r="A211" s="51" t="str">
        <f>_xlfn.IFNA(INDEX(Table3[],MATCH(MainTracker[[#This Row],[IDR / UFDR]],Table3[Pack],0),1),"")</f>
        <v/>
      </c>
      <c r="B211" s="7">
        <v>228</v>
      </c>
      <c r="C211" s="7" t="s">
        <v>1183</v>
      </c>
      <c r="D211" s="44" t="s">
        <v>1184</v>
      </c>
      <c r="E211" s="3" t="s">
        <v>1185</v>
      </c>
      <c r="F211" s="2" t="s">
        <v>111</v>
      </c>
      <c r="G211" s="1">
        <v>45323</v>
      </c>
      <c r="H211" s="1">
        <v>45330</v>
      </c>
      <c r="I211" s="1">
        <v>45331</v>
      </c>
      <c r="J211" s="11"/>
      <c r="K211" s="3" t="s">
        <v>1186</v>
      </c>
      <c r="L211" s="9"/>
      <c r="M211" s="4" t="s">
        <v>1178</v>
      </c>
      <c r="N211" s="25">
        <v>45327</v>
      </c>
      <c r="O211" s="85"/>
      <c r="P211" s="4"/>
      <c r="Q211" s="4"/>
      <c r="R211" s="4"/>
      <c r="S211" s="4"/>
      <c r="T211" s="4"/>
      <c r="U211" s="4" t="s">
        <v>106</v>
      </c>
      <c r="V211" s="3" t="s">
        <v>69</v>
      </c>
      <c r="W211" s="5" t="s">
        <v>774</v>
      </c>
      <c r="X211" s="4">
        <f>IF(AND(MainTracker[[#This Row],[Completion date.]]&gt;=45139,MainTracker[[#This Row],[Status]]="10 - Complete"),NETWORKDAYS(MAX(MainTracker[[#This Row],[Request sent on (Date)]:[Compliant source file received on (Date)]]),MainTracker[[#This Row],[Completion date.]],Holiday[Holidays])-1,"")</f>
        <v>1</v>
      </c>
      <c r="Y2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1" s="4">
        <f>IF(AND(MainTracker[[#This Row],[Completion date.]]&gt;=45139,MainTracker[[#This Row],[Status]]="10 - Complete",MainTracker[[#This Row],[Compliant source file received on (Date)]]&lt;&gt;""),MainTracker[[#This Row],[Compliant source file received on (Date)]]-MainTracker[[#This Row],[Request sent on (Date)]],"")</f>
        <v>7</v>
      </c>
    </row>
    <row r="212" spans="1:26" s="5" customFormat="1" ht="30" hidden="1">
      <c r="A212" s="51" t="str">
        <f>_xlfn.IFNA(INDEX(Table3[],MATCH(MainTracker[[#This Row],[IDR / UFDR]],Table3[Pack],0),1),"")</f>
        <v/>
      </c>
      <c r="B212" s="7">
        <v>228</v>
      </c>
      <c r="C212" s="7" t="s">
        <v>1187</v>
      </c>
      <c r="D212" s="44" t="s">
        <v>1188</v>
      </c>
      <c r="E212" s="3" t="s">
        <v>1189</v>
      </c>
      <c r="F212" s="2" t="s">
        <v>111</v>
      </c>
      <c r="G212" s="1">
        <v>45323</v>
      </c>
      <c r="H212" s="1">
        <v>45330</v>
      </c>
      <c r="I212" s="1">
        <v>45331</v>
      </c>
      <c r="J212" s="11"/>
      <c r="K212" s="3" t="s">
        <v>1190</v>
      </c>
      <c r="L212" s="9"/>
      <c r="M212" s="4" t="s">
        <v>1178</v>
      </c>
      <c r="N212" s="25">
        <v>45329</v>
      </c>
      <c r="O212" s="6"/>
      <c r="P212" s="4"/>
      <c r="Q212" s="4"/>
      <c r="R212" s="4"/>
      <c r="S212" s="4"/>
      <c r="T212" s="4"/>
      <c r="U212" s="4" t="s">
        <v>106</v>
      </c>
      <c r="V212" s="3" t="s">
        <v>69</v>
      </c>
      <c r="W212" s="5" t="s">
        <v>774</v>
      </c>
      <c r="X212" s="4">
        <f>IF(AND(MainTracker[[#This Row],[Completion date.]]&gt;=45139,MainTracker[[#This Row],[Status]]="10 - Complete"),NETWORKDAYS(MAX(MainTracker[[#This Row],[Request sent on (Date)]:[Compliant source file received on (Date)]]),MainTracker[[#This Row],[Completion date.]],Holiday[Holidays])-1,"")</f>
        <v>1</v>
      </c>
      <c r="Y2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2" s="4">
        <f>IF(AND(MainTracker[[#This Row],[Completion date.]]&gt;=45139,MainTracker[[#This Row],[Status]]="10 - Complete",MainTracker[[#This Row],[Compliant source file received on (Date)]]&lt;&gt;""),MainTracker[[#This Row],[Compliant source file received on (Date)]]-MainTracker[[#This Row],[Request sent on (Date)]],"")</f>
        <v>7</v>
      </c>
    </row>
    <row r="213" spans="1:26" s="5" customFormat="1" ht="30" hidden="1">
      <c r="A213" s="51" t="str">
        <f>_xlfn.IFNA(INDEX(Table3[],MATCH(MainTracker[[#This Row],[IDR / UFDR]],Table3[Pack],0),1),"")</f>
        <v/>
      </c>
      <c r="B213" s="7">
        <v>228</v>
      </c>
      <c r="C213" s="7" t="s">
        <v>1191</v>
      </c>
      <c r="D213" s="44" t="s">
        <v>1192</v>
      </c>
      <c r="E213" s="3" t="s">
        <v>1193</v>
      </c>
      <c r="F213" s="2" t="s">
        <v>111</v>
      </c>
      <c r="G213" s="1">
        <v>45323</v>
      </c>
      <c r="H213" s="1">
        <v>45330</v>
      </c>
      <c r="I213" s="1">
        <v>45331</v>
      </c>
      <c r="J213" s="11"/>
      <c r="K213" s="3" t="s">
        <v>1194</v>
      </c>
      <c r="L213" s="9"/>
      <c r="M213" s="4" t="s">
        <v>1178</v>
      </c>
      <c r="N213" s="25">
        <v>45329</v>
      </c>
      <c r="O213" s="6"/>
      <c r="P213" s="4"/>
      <c r="Q213" s="4"/>
      <c r="R213" s="4"/>
      <c r="S213" s="4"/>
      <c r="T213" s="4"/>
      <c r="U213" s="4" t="s">
        <v>106</v>
      </c>
      <c r="V213" s="3" t="s">
        <v>69</v>
      </c>
      <c r="W213" s="5" t="s">
        <v>774</v>
      </c>
      <c r="X213" s="4">
        <f>IF(AND(MainTracker[[#This Row],[Completion date.]]&gt;=45139,MainTracker[[#This Row],[Status]]="10 - Complete"),NETWORKDAYS(MAX(MainTracker[[#This Row],[Request sent on (Date)]:[Compliant source file received on (Date)]]),MainTracker[[#This Row],[Completion date.]],Holiday[Holidays])-1,"")</f>
        <v>1</v>
      </c>
      <c r="Y2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3" s="4">
        <f>IF(AND(MainTracker[[#This Row],[Completion date.]]&gt;=45139,MainTracker[[#This Row],[Status]]="10 - Complete",MainTracker[[#This Row],[Compliant source file received on (Date)]]&lt;&gt;""),MainTracker[[#This Row],[Compliant source file received on (Date)]]-MainTracker[[#This Row],[Request sent on (Date)]],"")</f>
        <v>7</v>
      </c>
    </row>
    <row r="214" spans="1:26" s="5" customFormat="1" ht="30" hidden="1">
      <c r="A214" s="51" t="str">
        <f>_xlfn.IFNA(INDEX(Table3[],MATCH(MainTracker[[#This Row],[IDR / UFDR]],Table3[Pack],0),1),"")</f>
        <v/>
      </c>
      <c r="B214" s="7">
        <v>228</v>
      </c>
      <c r="C214" s="7" t="s">
        <v>1195</v>
      </c>
      <c r="D214" s="44" t="s">
        <v>1196</v>
      </c>
      <c r="E214" s="3" t="s">
        <v>1197</v>
      </c>
      <c r="F214" s="2" t="s">
        <v>111</v>
      </c>
      <c r="G214" s="1">
        <v>45323</v>
      </c>
      <c r="H214" s="1">
        <v>45330</v>
      </c>
      <c r="I214" s="1">
        <v>45335</v>
      </c>
      <c r="J214" s="11"/>
      <c r="K214" s="3" t="s">
        <v>1198</v>
      </c>
      <c r="L214" s="9"/>
      <c r="M214" s="4" t="s">
        <v>1178</v>
      </c>
      <c r="N214" s="25">
        <v>45329</v>
      </c>
      <c r="O214" s="85"/>
      <c r="P214" s="4"/>
      <c r="Q214" s="4"/>
      <c r="R214" s="4"/>
      <c r="S214" s="4"/>
      <c r="T214" s="4"/>
      <c r="U214" s="6" t="s">
        <v>106</v>
      </c>
      <c r="V214" s="3" t="s">
        <v>69</v>
      </c>
      <c r="W214" s="5" t="s">
        <v>774</v>
      </c>
      <c r="X214" s="4">
        <f>IF(AND(MainTracker[[#This Row],[Completion date.]]&gt;=45139,MainTracker[[#This Row],[Status]]="10 - Complete"),NETWORKDAYS(MAX(MainTracker[[#This Row],[Request sent on (Date)]:[Compliant source file received on (Date)]]),MainTracker[[#This Row],[Completion date.]],Holiday[Holidays])-1,"")</f>
        <v>3</v>
      </c>
      <c r="Y2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4" s="4">
        <f>IF(AND(MainTracker[[#This Row],[Completion date.]]&gt;=45139,MainTracker[[#This Row],[Status]]="10 - Complete",MainTracker[[#This Row],[Compliant source file received on (Date)]]&lt;&gt;""),MainTracker[[#This Row],[Compliant source file received on (Date)]]-MainTracker[[#This Row],[Request sent on (Date)]],"")</f>
        <v>7</v>
      </c>
    </row>
    <row r="215" spans="1:26" s="5" customFormat="1" ht="30" hidden="1">
      <c r="A215" s="51" t="str">
        <f>_xlfn.IFNA(INDEX(Table3[],MATCH(MainTracker[[#This Row],[IDR / UFDR]],Table3[Pack],0),1),"")</f>
        <v/>
      </c>
      <c r="B215" s="7">
        <v>228</v>
      </c>
      <c r="C215" s="7" t="s">
        <v>1199</v>
      </c>
      <c r="D215" s="44" t="s">
        <v>1200</v>
      </c>
      <c r="E215" s="3" t="s">
        <v>1201</v>
      </c>
      <c r="F215" s="2" t="s">
        <v>111</v>
      </c>
      <c r="G215" s="1">
        <v>45323</v>
      </c>
      <c r="H215" s="1">
        <v>45330</v>
      </c>
      <c r="I215" s="1">
        <v>45331</v>
      </c>
      <c r="J215" s="11"/>
      <c r="K215" s="3" t="s">
        <v>1202</v>
      </c>
      <c r="L215" s="9"/>
      <c r="M215" s="4" t="s">
        <v>1178</v>
      </c>
      <c r="N215" s="25">
        <v>45329</v>
      </c>
      <c r="O215" s="4"/>
      <c r="P215" s="4"/>
      <c r="Q215" s="4"/>
      <c r="R215" s="4"/>
      <c r="S215" s="4"/>
      <c r="T215" s="4"/>
      <c r="U215" s="4" t="s">
        <v>106</v>
      </c>
      <c r="V215" s="3" t="s">
        <v>69</v>
      </c>
      <c r="W215" s="5" t="s">
        <v>774</v>
      </c>
      <c r="X215" s="4">
        <f>IF(AND(MainTracker[[#This Row],[Completion date.]]&gt;=45139,MainTracker[[#This Row],[Status]]="10 - Complete"),NETWORKDAYS(MAX(MainTracker[[#This Row],[Request sent on (Date)]:[Compliant source file received on (Date)]]),MainTracker[[#This Row],[Completion date.]],Holiday[Holidays])-1,"")</f>
        <v>1</v>
      </c>
      <c r="Y2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5" s="4">
        <f>IF(AND(MainTracker[[#This Row],[Completion date.]]&gt;=45139,MainTracker[[#This Row],[Status]]="10 - Complete",MainTracker[[#This Row],[Compliant source file received on (Date)]]&lt;&gt;""),MainTracker[[#This Row],[Compliant source file received on (Date)]]-MainTracker[[#This Row],[Request sent on (Date)]],"")</f>
        <v>7</v>
      </c>
    </row>
    <row r="216" spans="1:26" s="5" customFormat="1" ht="30" hidden="1">
      <c r="A216" s="51" t="str">
        <f>_xlfn.IFNA(INDEX(Table3[],MATCH(MainTracker[[#This Row],[IDR / UFDR]],Table3[Pack],0),1),"")</f>
        <v/>
      </c>
      <c r="B216" s="7">
        <v>228</v>
      </c>
      <c r="C216" s="7" t="s">
        <v>1203</v>
      </c>
      <c r="D216" s="44" t="s">
        <v>1204</v>
      </c>
      <c r="E216" s="3" t="s">
        <v>1205</v>
      </c>
      <c r="F216" s="2" t="s">
        <v>111</v>
      </c>
      <c r="G216" s="1">
        <v>45323</v>
      </c>
      <c r="H216" s="1">
        <v>45330</v>
      </c>
      <c r="I216" s="1">
        <v>45331</v>
      </c>
      <c r="J216" s="11"/>
      <c r="K216" s="3" t="s">
        <v>1206</v>
      </c>
      <c r="L216" s="9"/>
      <c r="M216" s="4" t="s">
        <v>1178</v>
      </c>
      <c r="N216" s="25">
        <v>45329</v>
      </c>
      <c r="O216" s="4"/>
      <c r="P216" s="4"/>
      <c r="Q216" s="4"/>
      <c r="R216" s="4"/>
      <c r="S216" s="4"/>
      <c r="T216" s="4"/>
      <c r="U216" s="4" t="s">
        <v>106</v>
      </c>
      <c r="V216" s="3" t="s">
        <v>69</v>
      </c>
      <c r="W216" s="5" t="s">
        <v>774</v>
      </c>
      <c r="X216" s="4">
        <f>IF(AND(MainTracker[[#This Row],[Completion date.]]&gt;=45139,MainTracker[[#This Row],[Status]]="10 - Complete"),NETWORKDAYS(MAX(MainTracker[[#This Row],[Request sent on (Date)]:[Compliant source file received on (Date)]]),MainTracker[[#This Row],[Completion date.]],Holiday[Holidays])-1,"")</f>
        <v>1</v>
      </c>
      <c r="Y2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6" s="4">
        <f>IF(AND(MainTracker[[#This Row],[Completion date.]]&gt;=45139,MainTracker[[#This Row],[Status]]="10 - Complete",MainTracker[[#This Row],[Compliant source file received on (Date)]]&lt;&gt;""),MainTracker[[#This Row],[Compliant source file received on (Date)]]-MainTracker[[#This Row],[Request sent on (Date)]],"")</f>
        <v>7</v>
      </c>
    </row>
    <row r="217" spans="1:26" s="5" customFormat="1" ht="30" hidden="1">
      <c r="A217" s="51" t="str">
        <f>_xlfn.IFNA(INDEX(Table3[],MATCH(MainTracker[[#This Row],[IDR / UFDR]],Table3[Pack],0),1),"")</f>
        <v/>
      </c>
      <c r="B217" s="7">
        <v>228</v>
      </c>
      <c r="C217" s="7" t="s">
        <v>1207</v>
      </c>
      <c r="D217" s="44" t="s">
        <v>1208</v>
      </c>
      <c r="E217" s="3" t="s">
        <v>1209</v>
      </c>
      <c r="F217" s="2" t="s">
        <v>111</v>
      </c>
      <c r="G217" s="1">
        <v>45323</v>
      </c>
      <c r="H217" s="1">
        <v>45330</v>
      </c>
      <c r="I217" s="1">
        <v>45331</v>
      </c>
      <c r="J217" s="11"/>
      <c r="K217" s="3" t="s">
        <v>1210</v>
      </c>
      <c r="L217" s="9"/>
      <c r="M217" s="4" t="s">
        <v>1178</v>
      </c>
      <c r="N217" s="25">
        <v>45329</v>
      </c>
      <c r="O217" s="4"/>
      <c r="P217" s="4"/>
      <c r="Q217" s="4"/>
      <c r="R217" s="4"/>
      <c r="S217" s="4"/>
      <c r="T217" s="4"/>
      <c r="U217" s="4" t="s">
        <v>106</v>
      </c>
      <c r="V217" s="3" t="s">
        <v>69</v>
      </c>
      <c r="W217" s="5" t="s">
        <v>774</v>
      </c>
      <c r="X217" s="4">
        <f>IF(AND(MainTracker[[#This Row],[Completion date.]]&gt;=45139,MainTracker[[#This Row],[Status]]="10 - Complete"),NETWORKDAYS(MAX(MainTracker[[#This Row],[Request sent on (Date)]:[Compliant source file received on (Date)]]),MainTracker[[#This Row],[Completion date.]],Holiday[Holidays])-1,"")</f>
        <v>1</v>
      </c>
      <c r="Y2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7" s="4">
        <f>IF(AND(MainTracker[[#This Row],[Completion date.]]&gt;=45139,MainTracker[[#This Row],[Status]]="10 - Complete",MainTracker[[#This Row],[Compliant source file received on (Date)]]&lt;&gt;""),MainTracker[[#This Row],[Compliant source file received on (Date)]]-MainTracker[[#This Row],[Request sent on (Date)]],"")</f>
        <v>7</v>
      </c>
    </row>
    <row r="218" spans="1:26" s="5" customFormat="1" ht="30" hidden="1">
      <c r="A218" s="51" t="str">
        <f>_xlfn.IFNA(INDEX(Table3[],MATCH(MainTracker[[#This Row],[IDR / UFDR]],Table3[Pack],0),1),"")</f>
        <v/>
      </c>
      <c r="B218" s="7">
        <v>228</v>
      </c>
      <c r="C218" s="7" t="s">
        <v>1211</v>
      </c>
      <c r="D218" s="44" t="s">
        <v>1212</v>
      </c>
      <c r="E218" s="3" t="s">
        <v>1213</v>
      </c>
      <c r="F218" s="2" t="s">
        <v>111</v>
      </c>
      <c r="G218" s="1">
        <v>45323</v>
      </c>
      <c r="H218" s="1">
        <v>45330</v>
      </c>
      <c r="I218" s="1">
        <v>45331</v>
      </c>
      <c r="J218" s="11"/>
      <c r="K218" s="3" t="s">
        <v>1214</v>
      </c>
      <c r="L218" s="9"/>
      <c r="M218" s="4" t="s">
        <v>1178</v>
      </c>
      <c r="N218" s="25">
        <v>45329</v>
      </c>
      <c r="O218" s="4"/>
      <c r="P218" s="4"/>
      <c r="Q218" s="4"/>
      <c r="R218" s="4"/>
      <c r="S218" s="4"/>
      <c r="T218" s="4"/>
      <c r="U218" s="4" t="s">
        <v>106</v>
      </c>
      <c r="V218" s="3" t="s">
        <v>69</v>
      </c>
      <c r="W218" s="5" t="s">
        <v>774</v>
      </c>
      <c r="X218" s="4">
        <f>IF(AND(MainTracker[[#This Row],[Completion date.]]&gt;=45139,MainTracker[[#This Row],[Status]]="10 - Complete"),NETWORKDAYS(MAX(MainTracker[[#This Row],[Request sent on (Date)]:[Compliant source file received on (Date)]]),MainTracker[[#This Row],[Completion date.]],Holiday[Holidays])-1,"")</f>
        <v>1</v>
      </c>
      <c r="Y2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8" s="4">
        <f>IF(AND(MainTracker[[#This Row],[Completion date.]]&gt;=45139,MainTracker[[#This Row],[Status]]="10 - Complete",MainTracker[[#This Row],[Compliant source file received on (Date)]]&lt;&gt;""),MainTracker[[#This Row],[Compliant source file received on (Date)]]-MainTracker[[#This Row],[Request sent on (Date)]],"")</f>
        <v>7</v>
      </c>
    </row>
    <row r="219" spans="1:26" s="5" customFormat="1" ht="30" hidden="1">
      <c r="A219" s="51" t="str">
        <f>_xlfn.IFNA(INDEX(Table3[],MATCH(MainTracker[[#This Row],[IDR / UFDR]],Table3[Pack],0),1),"")</f>
        <v/>
      </c>
      <c r="B219" s="7">
        <v>228</v>
      </c>
      <c r="C219" s="7" t="s">
        <v>1215</v>
      </c>
      <c r="D219" s="44" t="s">
        <v>1216</v>
      </c>
      <c r="E219" s="3" t="s">
        <v>1217</v>
      </c>
      <c r="F219" s="2" t="s">
        <v>111</v>
      </c>
      <c r="G219" s="1">
        <v>45323</v>
      </c>
      <c r="H219" s="1">
        <v>45330</v>
      </c>
      <c r="I219" s="1">
        <v>45331</v>
      </c>
      <c r="J219" s="11"/>
      <c r="K219" s="3" t="s">
        <v>1218</v>
      </c>
      <c r="L219" s="9"/>
      <c r="M219" s="4" t="s">
        <v>1178</v>
      </c>
      <c r="N219" s="25">
        <v>45329</v>
      </c>
      <c r="O219" s="4"/>
      <c r="P219" s="4"/>
      <c r="Q219" s="4"/>
      <c r="R219" s="4"/>
      <c r="S219" s="4"/>
      <c r="T219" s="4"/>
      <c r="U219" s="4" t="s">
        <v>106</v>
      </c>
      <c r="V219" s="3" t="s">
        <v>69</v>
      </c>
      <c r="W219" s="5" t="s">
        <v>774</v>
      </c>
      <c r="X219" s="4">
        <f>IF(AND(MainTracker[[#This Row],[Completion date.]]&gt;=45139,MainTracker[[#This Row],[Status]]="10 - Complete"),NETWORKDAYS(MAX(MainTracker[[#This Row],[Request sent on (Date)]:[Compliant source file received on (Date)]]),MainTracker[[#This Row],[Completion date.]],Holiday[Holidays])-1,"")</f>
        <v>1</v>
      </c>
      <c r="Y2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9" s="4">
        <f>IF(AND(MainTracker[[#This Row],[Completion date.]]&gt;=45139,MainTracker[[#This Row],[Status]]="10 - Complete",MainTracker[[#This Row],[Compliant source file received on (Date)]]&lt;&gt;""),MainTracker[[#This Row],[Compliant source file received on (Date)]]-MainTracker[[#This Row],[Request sent on (Date)]],"")</f>
        <v>7</v>
      </c>
    </row>
    <row r="220" spans="1:26" s="5" customFormat="1" ht="30" hidden="1">
      <c r="A220" s="51" t="str">
        <f>_xlfn.IFNA(INDEX(Table3[],MATCH(MainTracker[[#This Row],[IDR / UFDR]],Table3[Pack],0),1),"")</f>
        <v/>
      </c>
      <c r="B220" s="7">
        <v>228</v>
      </c>
      <c r="C220" s="7" t="s">
        <v>1219</v>
      </c>
      <c r="D220" s="44" t="s">
        <v>1220</v>
      </c>
      <c r="E220" s="3" t="s">
        <v>1221</v>
      </c>
      <c r="F220" s="2" t="s">
        <v>111</v>
      </c>
      <c r="G220" s="1">
        <v>45323</v>
      </c>
      <c r="H220" s="1">
        <v>45330</v>
      </c>
      <c r="I220" s="1">
        <v>45331</v>
      </c>
      <c r="J220" s="11"/>
      <c r="K220" s="3" t="s">
        <v>1222</v>
      </c>
      <c r="L220" s="9"/>
      <c r="M220" s="4" t="s">
        <v>1178</v>
      </c>
      <c r="N220" s="25">
        <v>45329</v>
      </c>
      <c r="O220" s="4"/>
      <c r="P220" s="4"/>
      <c r="Q220" s="4"/>
      <c r="R220" s="4"/>
      <c r="S220" s="4"/>
      <c r="T220" s="4"/>
      <c r="U220" s="4" t="s">
        <v>106</v>
      </c>
      <c r="V220" s="3" t="s">
        <v>69</v>
      </c>
      <c r="W220" s="5" t="s">
        <v>774</v>
      </c>
      <c r="X220" s="4">
        <f>IF(AND(MainTracker[[#This Row],[Completion date.]]&gt;=45139,MainTracker[[#This Row],[Status]]="10 - Complete"),NETWORKDAYS(MAX(MainTracker[[#This Row],[Request sent on (Date)]:[Compliant source file received on (Date)]]),MainTracker[[#This Row],[Completion date.]],Holiday[Holidays])-1,"")</f>
        <v>1</v>
      </c>
      <c r="Y2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0" s="4">
        <f>IF(AND(MainTracker[[#This Row],[Completion date.]]&gt;=45139,MainTracker[[#This Row],[Status]]="10 - Complete",MainTracker[[#This Row],[Compliant source file received on (Date)]]&lt;&gt;""),MainTracker[[#This Row],[Compliant source file received on (Date)]]-MainTracker[[#This Row],[Request sent on (Date)]],"")</f>
        <v>7</v>
      </c>
    </row>
    <row r="221" spans="1:26" s="5" customFormat="1" ht="30" hidden="1">
      <c r="A221" s="51" t="str">
        <f>_xlfn.IFNA(INDEX(Table3[],MATCH(MainTracker[[#This Row],[IDR / UFDR]],Table3[Pack],0),1),"")</f>
        <v/>
      </c>
      <c r="B221" s="7">
        <v>228</v>
      </c>
      <c r="C221" s="7" t="s">
        <v>1223</v>
      </c>
      <c r="D221" s="44" t="s">
        <v>1224</v>
      </c>
      <c r="E221" s="3" t="s">
        <v>1225</v>
      </c>
      <c r="F221" s="2" t="s">
        <v>111</v>
      </c>
      <c r="G221" s="1">
        <v>45323</v>
      </c>
      <c r="H221" s="1">
        <v>45330</v>
      </c>
      <c r="I221" s="1">
        <v>45331</v>
      </c>
      <c r="J221" s="11"/>
      <c r="K221" s="3" t="s">
        <v>1226</v>
      </c>
      <c r="L221" s="9"/>
      <c r="M221" s="4" t="s">
        <v>1178</v>
      </c>
      <c r="N221" s="25">
        <v>45329</v>
      </c>
      <c r="O221" s="4"/>
      <c r="P221" s="4"/>
      <c r="Q221" s="4"/>
      <c r="R221" s="4"/>
      <c r="S221" s="4"/>
      <c r="T221" s="4"/>
      <c r="U221" s="4" t="s">
        <v>106</v>
      </c>
      <c r="V221" s="3" t="s">
        <v>69</v>
      </c>
      <c r="W221" s="5" t="s">
        <v>774</v>
      </c>
      <c r="X221" s="4">
        <f>IF(AND(MainTracker[[#This Row],[Completion date.]]&gt;=45139,MainTracker[[#This Row],[Status]]="10 - Complete"),NETWORKDAYS(MAX(MainTracker[[#This Row],[Request sent on (Date)]:[Compliant source file received on (Date)]]),MainTracker[[#This Row],[Completion date.]],Holiday[Holidays])-1,"")</f>
        <v>1</v>
      </c>
      <c r="Y2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1" s="4">
        <f>IF(AND(MainTracker[[#This Row],[Completion date.]]&gt;=45139,MainTracker[[#This Row],[Status]]="10 - Complete",MainTracker[[#This Row],[Compliant source file received on (Date)]]&lt;&gt;""),MainTracker[[#This Row],[Compliant source file received on (Date)]]-MainTracker[[#This Row],[Request sent on (Date)]],"")</f>
        <v>7</v>
      </c>
    </row>
    <row r="222" spans="1:26" s="5" customFormat="1" ht="30" hidden="1">
      <c r="A222" s="51" t="str">
        <f>_xlfn.IFNA(INDEX(Table3[],MATCH(MainTracker[[#This Row],[IDR / UFDR]],Table3[Pack],0),1),"")</f>
        <v/>
      </c>
      <c r="B222" s="7">
        <v>228</v>
      </c>
      <c r="C222" s="7" t="s">
        <v>1227</v>
      </c>
      <c r="D222" s="44" t="s">
        <v>1228</v>
      </c>
      <c r="E222" s="3" t="s">
        <v>1229</v>
      </c>
      <c r="F222" s="2" t="s">
        <v>111</v>
      </c>
      <c r="G222" s="1">
        <v>45323</v>
      </c>
      <c r="H222" s="1">
        <v>45330</v>
      </c>
      <c r="I222" s="1">
        <v>45331</v>
      </c>
      <c r="J222" s="11"/>
      <c r="K222" s="3" t="s">
        <v>1230</v>
      </c>
      <c r="L222" s="9"/>
      <c r="M222" s="4" t="s">
        <v>1178</v>
      </c>
      <c r="N222" s="25">
        <v>45329</v>
      </c>
      <c r="O222" s="4"/>
      <c r="P222" s="4"/>
      <c r="Q222" s="4"/>
      <c r="R222" s="4"/>
      <c r="S222" s="4"/>
      <c r="T222" s="4"/>
      <c r="U222" s="4" t="s">
        <v>106</v>
      </c>
      <c r="V222" s="3" t="s">
        <v>69</v>
      </c>
      <c r="W222" s="5" t="s">
        <v>774</v>
      </c>
      <c r="X222" s="4">
        <f>IF(AND(MainTracker[[#This Row],[Completion date.]]&gt;=45139,MainTracker[[#This Row],[Status]]="10 - Complete"),NETWORKDAYS(MAX(MainTracker[[#This Row],[Request sent on (Date)]:[Compliant source file received on (Date)]]),MainTracker[[#This Row],[Completion date.]],Holiday[Holidays])-1,"")</f>
        <v>1</v>
      </c>
      <c r="Y2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2" s="4">
        <f>IF(AND(MainTracker[[#This Row],[Completion date.]]&gt;=45139,MainTracker[[#This Row],[Status]]="10 - Complete",MainTracker[[#This Row],[Compliant source file received on (Date)]]&lt;&gt;""),MainTracker[[#This Row],[Compliant source file received on (Date)]]-MainTracker[[#This Row],[Request sent on (Date)]],"")</f>
        <v>7</v>
      </c>
    </row>
    <row r="223" spans="1:26" s="5" customFormat="1" ht="30" hidden="1">
      <c r="A223" s="51" t="str">
        <f>_xlfn.IFNA(INDEX(Table3[],MATCH(MainTracker[[#This Row],[IDR / UFDR]],Table3[Pack],0),1),"")</f>
        <v/>
      </c>
      <c r="B223" s="7">
        <v>228</v>
      </c>
      <c r="C223" s="7" t="s">
        <v>1231</v>
      </c>
      <c r="D223" s="44" t="s">
        <v>1232</v>
      </c>
      <c r="E223" s="3" t="s">
        <v>1233</v>
      </c>
      <c r="F223" s="2" t="s">
        <v>111</v>
      </c>
      <c r="G223" s="1">
        <v>45323</v>
      </c>
      <c r="H223" s="1">
        <v>45330</v>
      </c>
      <c r="I223" s="1">
        <v>45331</v>
      </c>
      <c r="J223" s="11"/>
      <c r="K223" s="3" t="s">
        <v>1234</v>
      </c>
      <c r="L223" s="9"/>
      <c r="M223" s="4" t="s">
        <v>1178</v>
      </c>
      <c r="N223" s="25">
        <v>45327</v>
      </c>
      <c r="O223" s="4"/>
      <c r="P223" s="4"/>
      <c r="Q223" s="4"/>
      <c r="R223" s="4"/>
      <c r="S223" s="4"/>
      <c r="T223" s="4"/>
      <c r="U223" s="4" t="s">
        <v>106</v>
      </c>
      <c r="V223" s="3" t="s">
        <v>69</v>
      </c>
      <c r="W223" s="5" t="s">
        <v>774</v>
      </c>
      <c r="X223" s="4">
        <f>IF(AND(MainTracker[[#This Row],[Completion date.]]&gt;=45139,MainTracker[[#This Row],[Status]]="10 - Complete"),NETWORKDAYS(MAX(MainTracker[[#This Row],[Request sent on (Date)]:[Compliant source file received on (Date)]]),MainTracker[[#This Row],[Completion date.]],Holiday[Holidays])-1,"")</f>
        <v>1</v>
      </c>
      <c r="Y2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3" s="4">
        <f>IF(AND(MainTracker[[#This Row],[Completion date.]]&gt;=45139,MainTracker[[#This Row],[Status]]="10 - Complete",MainTracker[[#This Row],[Compliant source file received on (Date)]]&lt;&gt;""),MainTracker[[#This Row],[Compliant source file received on (Date)]]-MainTracker[[#This Row],[Request sent on (Date)]],"")</f>
        <v>7</v>
      </c>
    </row>
    <row r="224" spans="1:26" s="5" customFormat="1" ht="30" hidden="1">
      <c r="A224" s="51" t="str">
        <f>_xlfn.IFNA(INDEX(Table3[],MATCH(MainTracker[[#This Row],[IDR / UFDR]],Table3[Pack],0),1),"")</f>
        <v/>
      </c>
      <c r="B224" s="7">
        <v>228</v>
      </c>
      <c r="C224" s="7" t="s">
        <v>1235</v>
      </c>
      <c r="D224" s="44" t="s">
        <v>1236</v>
      </c>
      <c r="E224" s="3" t="s">
        <v>1237</v>
      </c>
      <c r="F224" s="2" t="s">
        <v>111</v>
      </c>
      <c r="G224" s="1">
        <v>45323</v>
      </c>
      <c r="H224" s="1">
        <v>45330</v>
      </c>
      <c r="I224" s="1">
        <v>45335</v>
      </c>
      <c r="J224" s="11"/>
      <c r="K224" s="3" t="s">
        <v>1238</v>
      </c>
      <c r="L224" s="9"/>
      <c r="M224" s="4" t="s">
        <v>1178</v>
      </c>
      <c r="N224" s="25">
        <v>45327</v>
      </c>
      <c r="O224" s="85"/>
      <c r="P224" s="4"/>
      <c r="Q224" s="4"/>
      <c r="R224" s="4"/>
      <c r="S224" s="4"/>
      <c r="T224" s="4"/>
      <c r="U224" s="6" t="s">
        <v>106</v>
      </c>
      <c r="V224" s="3" t="s">
        <v>69</v>
      </c>
      <c r="W224" s="5" t="s">
        <v>774</v>
      </c>
      <c r="X224" s="4">
        <f>IF(AND(MainTracker[[#This Row],[Completion date.]]&gt;=45139,MainTracker[[#This Row],[Status]]="10 - Complete"),NETWORKDAYS(MAX(MainTracker[[#This Row],[Request sent on (Date)]:[Compliant source file received on (Date)]]),MainTracker[[#This Row],[Completion date.]],Holiday[Holidays])-1,"")</f>
        <v>3</v>
      </c>
      <c r="Y2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4" s="4">
        <f>IF(AND(MainTracker[[#This Row],[Completion date.]]&gt;=45139,MainTracker[[#This Row],[Status]]="10 - Complete",MainTracker[[#This Row],[Compliant source file received on (Date)]]&lt;&gt;""),MainTracker[[#This Row],[Compliant source file received on (Date)]]-MainTracker[[#This Row],[Request sent on (Date)]],"")</f>
        <v>7</v>
      </c>
    </row>
    <row r="225" spans="1:26" s="5" customFormat="1" ht="30" hidden="1">
      <c r="A225" s="51" t="str">
        <f>_xlfn.IFNA(INDEX(Table3[],MATCH(MainTracker[[#This Row],[IDR / UFDR]],Table3[Pack],0),1),"")</f>
        <v/>
      </c>
      <c r="B225" s="7">
        <v>208.2</v>
      </c>
      <c r="C225" s="7" t="s">
        <v>1239</v>
      </c>
      <c r="D225" s="44" t="s">
        <v>1240</v>
      </c>
      <c r="E225" s="3" t="s">
        <v>1241</v>
      </c>
      <c r="F225" s="2" t="s">
        <v>111</v>
      </c>
      <c r="G225" s="1">
        <v>45323</v>
      </c>
      <c r="H225" s="1">
        <v>45327</v>
      </c>
      <c r="I225" s="1">
        <v>45328</v>
      </c>
      <c r="J225" s="11"/>
      <c r="K225" s="3" t="s">
        <v>1242</v>
      </c>
      <c r="L225" s="3"/>
      <c r="M225" s="4" t="s">
        <v>1243</v>
      </c>
      <c r="N225" s="25">
        <v>45417</v>
      </c>
      <c r="O225" s="85"/>
      <c r="P225" s="4"/>
      <c r="Q225" s="4"/>
      <c r="R225" s="4"/>
      <c r="S225" s="4"/>
      <c r="T225" s="4"/>
      <c r="U225" s="4" t="s">
        <v>106</v>
      </c>
      <c r="V225" s="3" t="s">
        <v>69</v>
      </c>
      <c r="W225" s="5" t="s">
        <v>1244</v>
      </c>
      <c r="X225" s="4">
        <f>IF(AND(MainTracker[[#This Row],[Completion date.]]&gt;=45139,MainTracker[[#This Row],[Status]]="10 - Complete"),NETWORKDAYS(MAX(MainTracker[[#This Row],[Request sent on (Date)]:[Compliant source file received on (Date)]]),MainTracker[[#This Row],[Completion date.]],Holiday[Holidays])-1,"")</f>
        <v>1</v>
      </c>
      <c r="Y2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5" s="4">
        <f>IF(AND(MainTracker[[#This Row],[Completion date.]]&gt;=45139,MainTracker[[#This Row],[Status]]="10 - Complete",MainTracker[[#This Row],[Compliant source file received on (Date)]]&lt;&gt;""),MainTracker[[#This Row],[Compliant source file received on (Date)]]-MainTracker[[#This Row],[Request sent on (Date)]],"")</f>
        <v>4</v>
      </c>
    </row>
    <row r="226" spans="1:26" s="5" customFormat="1" ht="30" hidden="1">
      <c r="A226" s="51" t="str">
        <f>_xlfn.IFNA(INDEX(Table3[],MATCH(MainTracker[[#This Row],[IDR / UFDR]],Table3[Pack],0),1),"")</f>
        <v/>
      </c>
      <c r="B226" s="7">
        <v>208.2</v>
      </c>
      <c r="C226" s="7" t="s">
        <v>1245</v>
      </c>
      <c r="D226" s="44" t="s">
        <v>1246</v>
      </c>
      <c r="E226" s="3" t="s">
        <v>1247</v>
      </c>
      <c r="F226" s="2" t="s">
        <v>111</v>
      </c>
      <c r="G226" s="1">
        <v>45323</v>
      </c>
      <c r="H226" s="1">
        <v>45327</v>
      </c>
      <c r="I226" s="1">
        <v>45328</v>
      </c>
      <c r="J226" s="11"/>
      <c r="K226" s="3" t="s">
        <v>1248</v>
      </c>
      <c r="L226" s="9"/>
      <c r="M226" s="4" t="s">
        <v>1243</v>
      </c>
      <c r="N226" s="25">
        <v>45417</v>
      </c>
      <c r="O226" s="85"/>
      <c r="P226" s="4"/>
      <c r="Q226" s="4"/>
      <c r="R226" s="4"/>
      <c r="S226" s="4"/>
      <c r="T226" s="4"/>
      <c r="U226" s="4" t="s">
        <v>106</v>
      </c>
      <c r="V226" s="3" t="s">
        <v>69</v>
      </c>
      <c r="W226" s="5" t="s">
        <v>1244</v>
      </c>
      <c r="X226" s="4">
        <f>IF(AND(MainTracker[[#This Row],[Completion date.]]&gt;=45139,MainTracker[[#This Row],[Status]]="10 - Complete"),NETWORKDAYS(MAX(MainTracker[[#This Row],[Request sent on (Date)]:[Compliant source file received on (Date)]]),MainTracker[[#This Row],[Completion date.]],Holiday[Holidays])-1,"")</f>
        <v>1</v>
      </c>
      <c r="Y2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6" s="4">
        <f>IF(AND(MainTracker[[#This Row],[Completion date.]]&gt;=45139,MainTracker[[#This Row],[Status]]="10 - Complete",MainTracker[[#This Row],[Compliant source file received on (Date)]]&lt;&gt;""),MainTracker[[#This Row],[Compliant source file received on (Date)]]-MainTracker[[#This Row],[Request sent on (Date)]],"")</f>
        <v>4</v>
      </c>
    </row>
    <row r="227" spans="1:26" s="5" customFormat="1" ht="30" hidden="1">
      <c r="A227" s="51" t="str">
        <f>_xlfn.IFNA(INDEX(Table3[],MATCH(MainTracker[[#This Row],[IDR / UFDR]],Table3[Pack],0),1),"")</f>
        <v/>
      </c>
      <c r="B227" s="7" t="s">
        <v>1249</v>
      </c>
      <c r="C227" s="7" t="s">
        <v>1250</v>
      </c>
      <c r="D227" s="44" t="s">
        <v>1251</v>
      </c>
      <c r="E227" s="28" t="s">
        <v>1252</v>
      </c>
      <c r="F227" s="2" t="s">
        <v>111</v>
      </c>
      <c r="G227" s="1">
        <v>45324</v>
      </c>
      <c r="H227" s="1">
        <v>45328</v>
      </c>
      <c r="I227" s="1">
        <v>45329</v>
      </c>
      <c r="J227" s="11"/>
      <c r="K227" s="3" t="s">
        <v>1253</v>
      </c>
      <c r="L227" s="9"/>
      <c r="M227" s="4" t="s">
        <v>1254</v>
      </c>
      <c r="N227" s="25">
        <v>45328</v>
      </c>
      <c r="O227" s="4" t="s">
        <v>1255</v>
      </c>
      <c r="P227" s="4"/>
      <c r="Q227" s="4"/>
      <c r="R227" s="4"/>
      <c r="S227" s="4"/>
      <c r="T227" s="4"/>
      <c r="U227" s="4" t="s">
        <v>106</v>
      </c>
      <c r="V227" s="3" t="s">
        <v>70</v>
      </c>
      <c r="W227" s="5" t="s">
        <v>453</v>
      </c>
      <c r="X227" s="4">
        <f>IF(AND(MainTracker[[#This Row],[Completion date.]]&gt;=45139,MainTracker[[#This Row],[Status]]="10 - Complete"),NETWORKDAYS(MAX(MainTracker[[#This Row],[Request sent on (Date)]:[Compliant source file received on (Date)]]),MainTracker[[#This Row],[Completion date.]],Holiday[Holidays])-1,"")</f>
        <v>1</v>
      </c>
      <c r="Y22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27" s="4">
        <f>IF(AND(MainTracker[[#This Row],[Completion date.]]&gt;=45139,MainTracker[[#This Row],[Status]]="10 - Complete",MainTracker[[#This Row],[Compliant source file received on (Date)]]&lt;&gt;""),MainTracker[[#This Row],[Compliant source file received on (Date)]]-MainTracker[[#This Row],[Request sent on (Date)]],"")</f>
        <v>4</v>
      </c>
    </row>
    <row r="228" spans="1:26" s="5" customFormat="1" ht="30" hidden="1">
      <c r="A228" s="51" t="str">
        <f>_xlfn.IFNA(INDEX(Table3[],MATCH(MainTracker[[#This Row],[IDR / UFDR]],Table3[Pack],0),1),"")</f>
        <v/>
      </c>
      <c r="B228" s="7">
        <v>238.01</v>
      </c>
      <c r="C228" s="7" t="s">
        <v>775</v>
      </c>
      <c r="D228" s="44" t="s">
        <v>776</v>
      </c>
      <c r="E228" s="3" t="s">
        <v>777</v>
      </c>
      <c r="F228" s="2" t="s">
        <v>387</v>
      </c>
      <c r="G228" s="1">
        <v>45324</v>
      </c>
      <c r="H228" s="1">
        <v>45327</v>
      </c>
      <c r="I228" s="1">
        <v>45329</v>
      </c>
      <c r="J228" s="1"/>
      <c r="K228" s="3" t="s">
        <v>778</v>
      </c>
      <c r="L228" s="9"/>
      <c r="M228" s="4" t="s">
        <v>1256</v>
      </c>
      <c r="N228" s="4"/>
      <c r="O228" s="85"/>
      <c r="P228" s="85"/>
      <c r="Q228" s="4"/>
      <c r="R228" s="4"/>
      <c r="S228" s="4"/>
      <c r="T228" s="4"/>
      <c r="U228" s="4" t="s">
        <v>106</v>
      </c>
      <c r="V228" s="3" t="s">
        <v>70</v>
      </c>
      <c r="W228" s="5" t="s">
        <v>781</v>
      </c>
      <c r="X228" s="4">
        <f>IF(AND(MainTracker[[#This Row],[Completion date.]]&gt;=45139,MainTracker[[#This Row],[Status]]="10 - Complete"),NETWORKDAYS(MAX(MainTracker[[#This Row],[Request sent on (Date)]:[Compliant source file received on (Date)]]),MainTracker[[#This Row],[Completion date.]],Holiday[Holidays])-1,"")</f>
        <v>2</v>
      </c>
      <c r="Y2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8" s="4">
        <f>IF(AND(MainTracker[[#This Row],[Completion date.]]&gt;=45139,MainTracker[[#This Row],[Status]]="10 - Complete",MainTracker[[#This Row],[Compliant source file received on (Date)]]&lt;&gt;""),MainTracker[[#This Row],[Compliant source file received on (Date)]]-MainTracker[[#This Row],[Request sent on (Date)]],"")</f>
        <v>3</v>
      </c>
    </row>
    <row r="229" spans="1:26" s="5" customFormat="1" ht="30" hidden="1">
      <c r="A229" s="51" t="str">
        <f>_xlfn.IFNA(INDEX(Table3[],MATCH(MainTracker[[#This Row],[IDR / UFDR]],Table3[Pack],0),1),"")</f>
        <v/>
      </c>
      <c r="B229" s="7">
        <v>238.01</v>
      </c>
      <c r="C229" s="7" t="s">
        <v>782</v>
      </c>
      <c r="D229" s="44" t="s">
        <v>783</v>
      </c>
      <c r="E229" s="3" t="s">
        <v>784</v>
      </c>
      <c r="F229" s="2" t="s">
        <v>387</v>
      </c>
      <c r="G229" s="1">
        <v>45324</v>
      </c>
      <c r="H229" s="1">
        <v>45327</v>
      </c>
      <c r="I229" s="1">
        <v>45329</v>
      </c>
      <c r="J229" s="1"/>
      <c r="K229" s="3" t="s">
        <v>785</v>
      </c>
      <c r="L229" s="9"/>
      <c r="M229" s="4" t="s">
        <v>1256</v>
      </c>
      <c r="N229" s="4"/>
      <c r="O229" s="85"/>
      <c r="P229" s="85"/>
      <c r="Q229" s="4"/>
      <c r="R229" s="4"/>
      <c r="S229" s="4"/>
      <c r="T229" s="4"/>
      <c r="U229" s="4" t="s">
        <v>106</v>
      </c>
      <c r="V229" s="3" t="s">
        <v>70</v>
      </c>
      <c r="W229" s="5" t="s">
        <v>781</v>
      </c>
      <c r="X229" s="4">
        <f>IF(AND(MainTracker[[#This Row],[Completion date.]]&gt;=45139,MainTracker[[#This Row],[Status]]="10 - Complete"),NETWORKDAYS(MAX(MainTracker[[#This Row],[Request sent on (Date)]:[Compliant source file received on (Date)]]),MainTracker[[#This Row],[Completion date.]],Holiday[Holidays])-1,"")</f>
        <v>2</v>
      </c>
      <c r="Y2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9" s="4">
        <f>IF(AND(MainTracker[[#This Row],[Completion date.]]&gt;=45139,MainTracker[[#This Row],[Status]]="10 - Complete",MainTracker[[#This Row],[Compliant source file received on (Date)]]&lt;&gt;""),MainTracker[[#This Row],[Compliant source file received on (Date)]]-MainTracker[[#This Row],[Request sent on (Date)]],"")</f>
        <v>3</v>
      </c>
    </row>
    <row r="230" spans="1:26" s="5" customFormat="1" ht="30" hidden="1">
      <c r="A230" s="51" t="str">
        <f>_xlfn.IFNA(INDEX(Table3[],MATCH(MainTracker[[#This Row],[IDR / UFDR]],Table3[Pack],0),1),"")</f>
        <v/>
      </c>
      <c r="B230" s="7">
        <v>238.01</v>
      </c>
      <c r="C230" s="7" t="s">
        <v>787</v>
      </c>
      <c r="D230" s="44" t="s">
        <v>788</v>
      </c>
      <c r="E230" s="3" t="s">
        <v>789</v>
      </c>
      <c r="F230" s="2" t="s">
        <v>387</v>
      </c>
      <c r="G230" s="1">
        <v>45324</v>
      </c>
      <c r="H230" s="1">
        <v>45327</v>
      </c>
      <c r="I230" s="1">
        <v>45329</v>
      </c>
      <c r="J230" s="11"/>
      <c r="K230" s="3" t="s">
        <v>790</v>
      </c>
      <c r="L230" s="9"/>
      <c r="M230" s="4" t="s">
        <v>1256</v>
      </c>
      <c r="N230" s="4"/>
      <c r="O230" s="85"/>
      <c r="P230" s="85"/>
      <c r="Q230" s="4"/>
      <c r="R230" s="4"/>
      <c r="S230" s="4"/>
      <c r="T230" s="4"/>
      <c r="U230" s="4" t="s">
        <v>106</v>
      </c>
      <c r="V230" s="3" t="s">
        <v>70</v>
      </c>
      <c r="W230" s="5" t="s">
        <v>781</v>
      </c>
      <c r="X230" s="4">
        <f>IF(AND(MainTracker[[#This Row],[Completion date.]]&gt;=45139,MainTracker[[#This Row],[Status]]="10 - Complete"),NETWORKDAYS(MAX(MainTracker[[#This Row],[Request sent on (Date)]:[Compliant source file received on (Date)]]),MainTracker[[#This Row],[Completion date.]],Holiday[Holidays])-1,"")</f>
        <v>2</v>
      </c>
      <c r="Y2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0" s="4">
        <f>IF(AND(MainTracker[[#This Row],[Completion date.]]&gt;=45139,MainTracker[[#This Row],[Status]]="10 - Complete",MainTracker[[#This Row],[Compliant source file received on (Date)]]&lt;&gt;""),MainTracker[[#This Row],[Compliant source file received on (Date)]]-MainTracker[[#This Row],[Request sent on (Date)]],"")</f>
        <v>3</v>
      </c>
    </row>
    <row r="231" spans="1:26" s="5" customFormat="1" ht="45" hidden="1">
      <c r="A231" s="51" t="str">
        <f>_xlfn.IFNA(INDEX(Table3[],MATCH(MainTracker[[#This Row],[IDR / UFDR]],Table3[Pack],0),1),"")</f>
        <v/>
      </c>
      <c r="B231" s="7" t="s">
        <v>909</v>
      </c>
      <c r="C231" s="7" t="s">
        <v>1257</v>
      </c>
      <c r="D231" s="44" t="s">
        <v>1258</v>
      </c>
      <c r="E231" s="3" t="s">
        <v>1259</v>
      </c>
      <c r="F231" s="2" t="s">
        <v>111</v>
      </c>
      <c r="G231" s="13">
        <v>45327</v>
      </c>
      <c r="H231" s="1">
        <v>45328</v>
      </c>
      <c r="I231" s="1">
        <v>45330</v>
      </c>
      <c r="J231" s="11"/>
      <c r="K231" s="28" t="s">
        <v>1260</v>
      </c>
      <c r="L231" s="29"/>
      <c r="M231" s="4" t="s">
        <v>1261</v>
      </c>
      <c r="N231" s="25">
        <v>45328</v>
      </c>
      <c r="O231" s="6" t="s">
        <v>1262</v>
      </c>
      <c r="P231" s="4"/>
      <c r="Q231" s="4"/>
      <c r="R231" s="4"/>
      <c r="S231" s="4"/>
      <c r="T231" s="4"/>
      <c r="U231" s="4" t="s">
        <v>106</v>
      </c>
      <c r="V231" s="3" t="s">
        <v>69</v>
      </c>
      <c r="W231" s="5" t="s">
        <v>1263</v>
      </c>
      <c r="X231" s="4">
        <f>IF(AND(MainTracker[[#This Row],[Completion date.]]&gt;=45139,MainTracker[[#This Row],[Status]]="10 - Complete"),NETWORKDAYS(MAX(MainTracker[[#This Row],[Request sent on (Date)]:[Compliant source file received on (Date)]]),MainTracker[[#This Row],[Completion date.]],Holiday[Holidays])-1,"")</f>
        <v>2</v>
      </c>
      <c r="Y23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31" s="4">
        <f>IF(AND(MainTracker[[#This Row],[Completion date.]]&gt;=45139,MainTracker[[#This Row],[Status]]="10 - Complete",MainTracker[[#This Row],[Compliant source file received on (Date)]]&lt;&gt;""),MainTracker[[#This Row],[Compliant source file received on (Date)]]-MainTracker[[#This Row],[Request sent on (Date)]],"")</f>
        <v>1</v>
      </c>
    </row>
    <row r="232" spans="1:26" s="5" customFormat="1" ht="45" hidden="1">
      <c r="A232" s="51" t="str">
        <f>_xlfn.IFNA(INDEX(Table3[],MATCH(MainTracker[[#This Row],[IDR / UFDR]],Table3[Pack],0),1),"")</f>
        <v/>
      </c>
      <c r="B232" s="7" t="s">
        <v>1264</v>
      </c>
      <c r="C232" s="7" t="s">
        <v>1265</v>
      </c>
      <c r="D232" s="44" t="s">
        <v>1266</v>
      </c>
      <c r="E232" s="3" t="s">
        <v>1267</v>
      </c>
      <c r="F232" s="2" t="s">
        <v>111</v>
      </c>
      <c r="G232" s="13">
        <v>45327</v>
      </c>
      <c r="H232" s="1">
        <v>45331</v>
      </c>
      <c r="I232" s="1">
        <v>45335</v>
      </c>
      <c r="J232" s="11"/>
      <c r="K232" s="3" t="s">
        <v>1268</v>
      </c>
      <c r="L232" s="9"/>
      <c r="M232" s="4" t="s">
        <v>1269</v>
      </c>
      <c r="N232" s="4"/>
      <c r="O232" s="4"/>
      <c r="P232" s="4"/>
      <c r="Q232" s="4"/>
      <c r="R232" s="4"/>
      <c r="S232" s="4"/>
      <c r="T232" s="4"/>
      <c r="U232" s="4" t="s">
        <v>106</v>
      </c>
      <c r="V232" s="3" t="s">
        <v>70</v>
      </c>
      <c r="W232" s="5" t="s">
        <v>1270</v>
      </c>
      <c r="X232" s="4">
        <f>IF(AND(MainTracker[[#This Row],[Completion date.]]&gt;=45139,MainTracker[[#This Row],[Status]]="10 - Complete"),NETWORKDAYS(MAX(MainTracker[[#This Row],[Request sent on (Date)]:[Compliant source file received on (Date)]]),MainTracker[[#This Row],[Completion date.]],Holiday[Holidays])-1,"")</f>
        <v>2</v>
      </c>
      <c r="Y2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2" s="4">
        <f>IF(AND(MainTracker[[#This Row],[Completion date.]]&gt;=45139,MainTracker[[#This Row],[Status]]="10 - Complete",MainTracker[[#This Row],[Compliant source file received on (Date)]]&lt;&gt;""),MainTracker[[#This Row],[Compliant source file received on (Date)]]-MainTracker[[#This Row],[Request sent on (Date)]],"")</f>
        <v>4</v>
      </c>
    </row>
    <row r="233" spans="1:26" s="5" customFormat="1" ht="45" hidden="1">
      <c r="A233" s="51" t="str">
        <f>_xlfn.IFNA(INDEX(Table3[],MATCH(MainTracker[[#This Row],[IDR / UFDR]],Table3[Pack],0),1),"")</f>
        <v/>
      </c>
      <c r="B233" s="7" t="s">
        <v>1264</v>
      </c>
      <c r="C233" s="7" t="s">
        <v>1271</v>
      </c>
      <c r="D233" s="44" t="s">
        <v>1272</v>
      </c>
      <c r="E233" s="3" t="s">
        <v>1273</v>
      </c>
      <c r="F233" s="2" t="s">
        <v>111</v>
      </c>
      <c r="G233" s="13">
        <v>45327</v>
      </c>
      <c r="H233" s="1">
        <v>45335</v>
      </c>
      <c r="I233" s="1">
        <v>45336</v>
      </c>
      <c r="J233" s="11"/>
      <c r="K233" s="3" t="s">
        <v>1274</v>
      </c>
      <c r="L233" s="9"/>
      <c r="M233" s="4" t="s">
        <v>1269</v>
      </c>
      <c r="N233" s="4"/>
      <c r="O233" s="4" t="s">
        <v>1275</v>
      </c>
      <c r="P233" s="4"/>
      <c r="Q233" s="4"/>
      <c r="R233" s="4"/>
      <c r="S233" s="4"/>
      <c r="T233" s="4"/>
      <c r="U233" s="4" t="s">
        <v>106</v>
      </c>
      <c r="V233" s="3" t="s">
        <v>70</v>
      </c>
      <c r="W233" s="5" t="s">
        <v>1270</v>
      </c>
      <c r="X233" s="4">
        <f>IF(AND(MainTracker[[#This Row],[Completion date.]]&gt;=45139,MainTracker[[#This Row],[Status]]="10 - Complete"),NETWORKDAYS(MAX(MainTracker[[#This Row],[Request sent on (Date)]:[Compliant source file received on (Date)]]),MainTracker[[#This Row],[Completion date.]],Holiday[Holidays])-1,"")</f>
        <v>1</v>
      </c>
      <c r="Y2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33" s="4">
        <f>IF(AND(MainTracker[[#This Row],[Completion date.]]&gt;=45139,MainTracker[[#This Row],[Status]]="10 - Complete",MainTracker[[#This Row],[Compliant source file received on (Date)]]&lt;&gt;""),MainTracker[[#This Row],[Compliant source file received on (Date)]]-MainTracker[[#This Row],[Request sent on (Date)]],"")</f>
        <v>8</v>
      </c>
    </row>
    <row r="234" spans="1:26" s="5" customFormat="1" ht="30" hidden="1">
      <c r="A234" s="51" t="str">
        <f>_xlfn.IFNA(INDEX(Table3[],MATCH(MainTracker[[#This Row],[IDR / UFDR]],Table3[Pack],0),1),"")</f>
        <v/>
      </c>
      <c r="B234" s="7" t="s">
        <v>1264</v>
      </c>
      <c r="C234" s="7" t="s">
        <v>1276</v>
      </c>
      <c r="D234" s="44" t="s">
        <v>1277</v>
      </c>
      <c r="E234" s="3" t="s">
        <v>1278</v>
      </c>
      <c r="F234" s="2" t="s">
        <v>111</v>
      </c>
      <c r="G234" s="13">
        <v>45327</v>
      </c>
      <c r="H234" s="1">
        <v>45331</v>
      </c>
      <c r="I234" s="1">
        <v>44970</v>
      </c>
      <c r="J234" s="11"/>
      <c r="K234" s="3" t="s">
        <v>1279</v>
      </c>
      <c r="L234" s="9"/>
      <c r="M234" s="4" t="s">
        <v>1269</v>
      </c>
      <c r="N234" s="4"/>
      <c r="O234" s="4"/>
      <c r="P234" s="4"/>
      <c r="Q234" s="4"/>
      <c r="R234" s="4"/>
      <c r="S234" s="4"/>
      <c r="T234" s="4"/>
      <c r="U234" s="4" t="s">
        <v>106</v>
      </c>
      <c r="V234" s="3" t="s">
        <v>70</v>
      </c>
      <c r="W234" s="5" t="s">
        <v>1270</v>
      </c>
      <c r="X234" s="4" t="str">
        <f>IF(AND(MainTracker[[#This Row],[Completion date.]]&gt;=45139,MainTracker[[#This Row],[Status]]="10 - Complete"),NETWORKDAYS(MAX(MainTracker[[#This Row],[Request sent on (Date)]:[Compliant source file received on (Date)]]),MainTracker[[#This Row],[Completion date.]],Holiday[Holidays])-1,"")</f>
        <v/>
      </c>
      <c r="Y23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234" s="4" t="str">
        <f>IF(AND(MainTracker[[#This Row],[Completion date.]]&gt;=45139,MainTracker[[#This Row],[Status]]="10 - Complete",MainTracker[[#This Row],[Compliant source file received on (Date)]]&lt;&gt;""),MainTracker[[#This Row],[Compliant source file received on (Date)]]-MainTracker[[#This Row],[Request sent on (Date)]],"")</f>
        <v/>
      </c>
    </row>
    <row r="235" spans="1:26" s="5" customFormat="1" ht="30" hidden="1">
      <c r="A235" s="51" t="str">
        <f>_xlfn.IFNA(INDEX(Table3[],MATCH(MainTracker[[#This Row],[IDR / UFDR]],Table3[Pack],0),1),"")</f>
        <v/>
      </c>
      <c r="B235" s="7">
        <v>235.01</v>
      </c>
      <c r="C235" s="7" t="s">
        <v>272</v>
      </c>
      <c r="D235" s="44" t="s">
        <v>273</v>
      </c>
      <c r="E235" s="3" t="s">
        <v>274</v>
      </c>
      <c r="F235" s="2" t="s">
        <v>229</v>
      </c>
      <c r="G235" s="13">
        <v>45327</v>
      </c>
      <c r="H235" s="1">
        <v>45329</v>
      </c>
      <c r="I235" s="1">
        <v>45335</v>
      </c>
      <c r="J235" s="11"/>
      <c r="K235" s="3" t="s">
        <v>275</v>
      </c>
      <c r="L235" s="9"/>
      <c r="M235" s="4" t="s">
        <v>1280</v>
      </c>
      <c r="N235" s="4"/>
      <c r="O235" s="4"/>
      <c r="P235" s="4"/>
      <c r="Q235" s="4"/>
      <c r="R235" s="4"/>
      <c r="S235" s="4"/>
      <c r="T235" s="4"/>
      <c r="U235" s="6" t="s">
        <v>106</v>
      </c>
      <c r="V235" s="3" t="s">
        <v>69</v>
      </c>
      <c r="W235" s="5" t="s">
        <v>1281</v>
      </c>
      <c r="X235" s="4">
        <f>IF(AND(MainTracker[[#This Row],[Completion date.]]&gt;=45139,MainTracker[[#This Row],[Status]]="10 - Complete"),NETWORKDAYS(MAX(MainTracker[[#This Row],[Request sent on (Date)]:[Compliant source file received on (Date)]]),MainTracker[[#This Row],[Completion date.]],Holiday[Holidays])-1,"")</f>
        <v>4</v>
      </c>
      <c r="Y2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5" s="4">
        <f>IF(AND(MainTracker[[#This Row],[Completion date.]]&gt;=45139,MainTracker[[#This Row],[Status]]="10 - Complete",MainTracker[[#This Row],[Compliant source file received on (Date)]]&lt;&gt;""),MainTracker[[#This Row],[Compliant source file received on (Date)]]-MainTracker[[#This Row],[Request sent on (Date)]],"")</f>
        <v>2</v>
      </c>
    </row>
    <row r="236" spans="1:26" s="5" customFormat="1" ht="45" hidden="1">
      <c r="A236" s="51" t="str">
        <f>_xlfn.IFNA(INDEX(Table3[],MATCH(MainTracker[[#This Row],[IDR / UFDR]],Table3[Pack],0),1),"")</f>
        <v/>
      </c>
      <c r="B236" s="7">
        <v>229.03</v>
      </c>
      <c r="C236" s="7" t="s">
        <v>1282</v>
      </c>
      <c r="D236" s="44" t="s">
        <v>1283</v>
      </c>
      <c r="E236" s="3" t="s">
        <v>1284</v>
      </c>
      <c r="F236" s="2" t="s">
        <v>111</v>
      </c>
      <c r="G236" s="13">
        <v>45327</v>
      </c>
      <c r="H236" s="1">
        <v>45328</v>
      </c>
      <c r="I236" s="1">
        <v>45330</v>
      </c>
      <c r="J236" s="11"/>
      <c r="K236" s="3" t="s">
        <v>1285</v>
      </c>
      <c r="L236" s="9"/>
      <c r="M236" s="4"/>
      <c r="N236" s="4"/>
      <c r="O236" s="4"/>
      <c r="P236" s="4"/>
      <c r="Q236" s="4"/>
      <c r="R236" s="4"/>
      <c r="S236" s="4"/>
      <c r="T236" s="4"/>
      <c r="U236" s="4" t="s">
        <v>106</v>
      </c>
      <c r="V236" s="3" t="s">
        <v>70</v>
      </c>
      <c r="W236" s="27" t="s">
        <v>1286</v>
      </c>
      <c r="X236" s="4">
        <f>IF(AND(MainTracker[[#This Row],[Completion date.]]&gt;=45139,MainTracker[[#This Row],[Status]]="10 - Complete"),NETWORKDAYS(MAX(MainTracker[[#This Row],[Request sent on (Date)]:[Compliant source file received on (Date)]]),MainTracker[[#This Row],[Completion date.]],Holiday[Holidays])-1,"")</f>
        <v>2</v>
      </c>
      <c r="Y2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6" s="4">
        <f>IF(AND(MainTracker[[#This Row],[Completion date.]]&gt;=45139,MainTracker[[#This Row],[Status]]="10 - Complete",MainTracker[[#This Row],[Compliant source file received on (Date)]]&lt;&gt;""),MainTracker[[#This Row],[Compliant source file received on (Date)]]-MainTracker[[#This Row],[Request sent on (Date)]],"")</f>
        <v>1</v>
      </c>
    </row>
    <row r="237" spans="1:26" s="5" customFormat="1" ht="18.75" hidden="1">
      <c r="A237" s="51" t="str">
        <f>_xlfn.IFNA(INDEX(Table3[],MATCH(MainTracker[[#This Row],[IDR / UFDR]],Table3[Pack],0),1),"")</f>
        <v/>
      </c>
      <c r="B237" s="7" t="s">
        <v>1287</v>
      </c>
      <c r="C237" s="7" t="s">
        <v>1288</v>
      </c>
      <c r="D237" s="44" t="s">
        <v>1289</v>
      </c>
      <c r="E237" s="28" t="s">
        <v>1290</v>
      </c>
      <c r="F237" s="2" t="s">
        <v>111</v>
      </c>
      <c r="G237" s="13">
        <v>45328</v>
      </c>
      <c r="H237" s="1">
        <v>45329</v>
      </c>
      <c r="I237" s="1">
        <v>45330</v>
      </c>
      <c r="J237" s="11"/>
      <c r="K237" s="28" t="s">
        <v>1291</v>
      </c>
      <c r="L237" s="28"/>
      <c r="M237" s="4"/>
      <c r="N237" s="4"/>
      <c r="O237" s="4"/>
      <c r="P237" s="4"/>
      <c r="Q237" s="4"/>
      <c r="R237" s="4"/>
      <c r="S237" s="4"/>
      <c r="T237" s="4"/>
      <c r="U237" s="4" t="s">
        <v>106</v>
      </c>
      <c r="V237" s="3" t="s">
        <v>70</v>
      </c>
      <c r="W237" s="27" t="s">
        <v>1292</v>
      </c>
      <c r="X237" s="4">
        <f>IF(AND(MainTracker[[#This Row],[Completion date.]]&gt;=45139,MainTracker[[#This Row],[Status]]="10 - Complete"),NETWORKDAYS(MAX(MainTracker[[#This Row],[Request sent on (Date)]:[Compliant source file received on (Date)]]),MainTracker[[#This Row],[Completion date.]],Holiday[Holidays])-1,"")</f>
        <v>1</v>
      </c>
      <c r="Y2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7" s="4">
        <f>IF(AND(MainTracker[[#This Row],[Completion date.]]&gt;=45139,MainTracker[[#This Row],[Status]]="10 - Complete",MainTracker[[#This Row],[Compliant source file received on (Date)]]&lt;&gt;""),MainTracker[[#This Row],[Compliant source file received on (Date)]]-MainTracker[[#This Row],[Request sent on (Date)]],"")</f>
        <v>1</v>
      </c>
    </row>
    <row r="238" spans="1:26" s="5" customFormat="1" ht="18.75" hidden="1">
      <c r="A238" s="51" t="str">
        <f>_xlfn.IFNA(INDEX(Table3[],MATCH(MainTracker[[#This Row],[IDR / UFDR]],Table3[Pack],0),1),"")</f>
        <v/>
      </c>
      <c r="B238" s="7">
        <v>224.4</v>
      </c>
      <c r="C238" s="7" t="s">
        <v>1293</v>
      </c>
      <c r="D238" s="44" t="s">
        <v>1294</v>
      </c>
      <c r="E238" s="34" t="s">
        <v>1295</v>
      </c>
      <c r="F238" s="2" t="s">
        <v>111</v>
      </c>
      <c r="G238" s="1">
        <v>45328</v>
      </c>
      <c r="H238" s="1">
        <v>45329</v>
      </c>
      <c r="I238" s="1">
        <v>45330</v>
      </c>
      <c r="J238" s="11"/>
      <c r="K238" s="34" t="s">
        <v>1296</v>
      </c>
      <c r="L238" s="29"/>
      <c r="M238" s="4" t="s">
        <v>1297</v>
      </c>
      <c r="N238" s="85"/>
      <c r="O238" s="4"/>
      <c r="P238" s="4"/>
      <c r="Q238" s="4"/>
      <c r="R238" s="4"/>
      <c r="S238" s="4"/>
      <c r="T238" s="4"/>
      <c r="U238" s="4" t="s">
        <v>106</v>
      </c>
      <c r="V238" s="3" t="s">
        <v>70</v>
      </c>
      <c r="W238" s="27" t="s">
        <v>453</v>
      </c>
      <c r="X238" s="4">
        <f>IF(AND(MainTracker[[#This Row],[Completion date.]]&gt;=45139,MainTracker[[#This Row],[Status]]="10 - Complete"),NETWORKDAYS(MAX(MainTracker[[#This Row],[Request sent on (Date)]:[Compliant source file received on (Date)]]),MainTracker[[#This Row],[Completion date.]],Holiday[Holidays])-1,"")</f>
        <v>1</v>
      </c>
      <c r="Y2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8" s="4">
        <f>IF(AND(MainTracker[[#This Row],[Completion date.]]&gt;=45139,MainTracker[[#This Row],[Status]]="10 - Complete",MainTracker[[#This Row],[Compliant source file received on (Date)]]&lt;&gt;""),MainTracker[[#This Row],[Compliant source file received on (Date)]]-MainTracker[[#This Row],[Request sent on (Date)]],"")</f>
        <v>1</v>
      </c>
    </row>
    <row r="239" spans="1:26" s="5" customFormat="1" ht="18.75" hidden="1">
      <c r="A239" s="51" t="str">
        <f>_xlfn.IFNA(INDEX(Table3[],MATCH(MainTracker[[#This Row],[IDR / UFDR]],Table3[Pack],0),1),"")</f>
        <v/>
      </c>
      <c r="B239" s="7">
        <v>237.05</v>
      </c>
      <c r="C239" s="7" t="s">
        <v>1298</v>
      </c>
      <c r="D239" s="44" t="s">
        <v>1058</v>
      </c>
      <c r="E239" s="28" t="s">
        <v>1299</v>
      </c>
      <c r="F239" s="2" t="s">
        <v>111</v>
      </c>
      <c r="G239" s="13">
        <v>45329</v>
      </c>
      <c r="H239" s="1">
        <v>45334</v>
      </c>
      <c r="I239" s="1">
        <v>45334</v>
      </c>
      <c r="J239" s="11"/>
      <c r="K239" s="28" t="s">
        <v>1300</v>
      </c>
      <c r="L239" s="28"/>
      <c r="M239" s="4"/>
      <c r="N239" s="4"/>
      <c r="O239" s="4"/>
      <c r="P239" s="4"/>
      <c r="Q239" s="4"/>
      <c r="R239" s="4"/>
      <c r="S239" s="4"/>
      <c r="T239" s="4"/>
      <c r="U239" s="4" t="s">
        <v>106</v>
      </c>
      <c r="V239" s="3" t="s">
        <v>70</v>
      </c>
      <c r="W239" s="27" t="s">
        <v>1301</v>
      </c>
      <c r="X239" s="4">
        <f>IF(AND(MainTracker[[#This Row],[Completion date.]]&gt;=45139,MainTracker[[#This Row],[Status]]="10 - Complete"),NETWORKDAYS(MAX(MainTracker[[#This Row],[Request sent on (Date)]:[Compliant source file received on (Date)]]),MainTracker[[#This Row],[Completion date.]],Holiday[Holidays])-1,"")</f>
        <v>0</v>
      </c>
      <c r="Y2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9" s="4">
        <f>IF(AND(MainTracker[[#This Row],[Completion date.]]&gt;=45139,MainTracker[[#This Row],[Status]]="10 - Complete",MainTracker[[#This Row],[Compliant source file received on (Date)]]&lt;&gt;""),MainTracker[[#This Row],[Compliant source file received on (Date)]]-MainTracker[[#This Row],[Request sent on (Date)]],"")</f>
        <v>5</v>
      </c>
    </row>
    <row r="240" spans="1:26" s="5" customFormat="1" ht="18.75" hidden="1">
      <c r="A240" s="51" t="str">
        <f>_xlfn.IFNA(INDEX(Table3[],MATCH(MainTracker[[#This Row],[IDR / UFDR]],Table3[Pack],0),1),"")</f>
        <v/>
      </c>
      <c r="B240" s="7">
        <v>235.01</v>
      </c>
      <c r="C240" s="7" t="s">
        <v>1302</v>
      </c>
      <c r="D240" s="44" t="s">
        <v>1303</v>
      </c>
      <c r="E240" s="28" t="s">
        <v>1304</v>
      </c>
      <c r="F240" s="2" t="s">
        <v>101</v>
      </c>
      <c r="G240" s="13">
        <v>45329</v>
      </c>
      <c r="H240" s="1">
        <v>45331</v>
      </c>
      <c r="I240" s="1">
        <v>45335</v>
      </c>
      <c r="J240" s="11"/>
      <c r="K240" s="28" t="s">
        <v>1305</v>
      </c>
      <c r="L240" s="29"/>
      <c r="M240" s="4" t="s">
        <v>1306</v>
      </c>
      <c r="N240" s="4" t="s">
        <v>1307</v>
      </c>
      <c r="O240" s="4"/>
      <c r="P240" s="4"/>
      <c r="Q240" s="4"/>
      <c r="R240" s="4"/>
      <c r="S240" s="4"/>
      <c r="T240" s="4"/>
      <c r="U240" s="4" t="s">
        <v>106</v>
      </c>
      <c r="V240" s="3" t="s">
        <v>69</v>
      </c>
      <c r="W240" s="27" t="s">
        <v>265</v>
      </c>
      <c r="X240" s="4">
        <f>IF(AND(MainTracker[[#This Row],[Completion date.]]&gt;=45139,MainTracker[[#This Row],[Status]]="10 - Complete"),NETWORKDAYS(MAX(MainTracker[[#This Row],[Request sent on (Date)]:[Compliant source file received on (Date)]]),MainTracker[[#This Row],[Completion date.]],Holiday[Holidays])-1,"")</f>
        <v>2</v>
      </c>
      <c r="Y2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0" s="4">
        <f>IF(AND(MainTracker[[#This Row],[Completion date.]]&gt;=45139,MainTracker[[#This Row],[Status]]="10 - Complete",MainTracker[[#This Row],[Compliant source file received on (Date)]]&lt;&gt;""),MainTracker[[#This Row],[Compliant source file received on (Date)]]-MainTracker[[#This Row],[Request sent on (Date)]],"")</f>
        <v>2</v>
      </c>
    </row>
    <row r="241" spans="1:26" s="5" customFormat="1" ht="75" hidden="1">
      <c r="A241" s="51" t="str">
        <f>_xlfn.IFNA(INDEX(Table3[],MATCH(MainTracker[[#This Row],[IDR / UFDR]],Table3[Pack],0),1),"")</f>
        <v/>
      </c>
      <c r="B241" s="7" t="s">
        <v>1308</v>
      </c>
      <c r="C241" s="7" t="s">
        <v>1309</v>
      </c>
      <c r="D241" s="44" t="s">
        <v>1310</v>
      </c>
      <c r="E241" s="28" t="s">
        <v>1311</v>
      </c>
      <c r="F241" s="2" t="s">
        <v>229</v>
      </c>
      <c r="G241" s="13">
        <v>45330</v>
      </c>
      <c r="H241" s="1">
        <v>45343</v>
      </c>
      <c r="I241" s="1">
        <v>45345</v>
      </c>
      <c r="J241" s="11"/>
      <c r="K241" s="28" t="s">
        <v>1312</v>
      </c>
      <c r="L241" s="28"/>
      <c r="M241" s="4" t="s">
        <v>1313</v>
      </c>
      <c r="N241" s="24" t="s">
        <v>1314</v>
      </c>
      <c r="O241" s="4" t="s">
        <v>1315</v>
      </c>
      <c r="P241" s="4"/>
      <c r="Q241" s="4"/>
      <c r="R241" s="4"/>
      <c r="S241" s="4"/>
      <c r="T241" s="4"/>
      <c r="U241" s="4" t="s">
        <v>106</v>
      </c>
      <c r="V241" s="3" t="s">
        <v>69</v>
      </c>
      <c r="W241" s="27" t="s">
        <v>1316</v>
      </c>
      <c r="X241" s="4">
        <f>IF(AND(MainTracker[[#This Row],[Completion date.]]&gt;=45139,MainTracker[[#This Row],[Status]]="10 - Complete"),NETWORKDAYS(MAX(MainTracker[[#This Row],[Request sent on (Date)]:[Compliant source file received on (Date)]]),MainTracker[[#This Row],[Completion date.]],Holiday[Holidays])-1,"")</f>
        <v>2</v>
      </c>
      <c r="Y2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41" s="4">
        <f>IF(AND(MainTracker[[#This Row],[Completion date.]]&gt;=45139,MainTracker[[#This Row],[Status]]="10 - Complete",MainTracker[[#This Row],[Compliant source file received on (Date)]]&lt;&gt;""),MainTracker[[#This Row],[Compliant source file received on (Date)]]-MainTracker[[#This Row],[Request sent on (Date)]],"")</f>
        <v>13</v>
      </c>
    </row>
    <row r="242" spans="1:26" s="5" customFormat="1" ht="45" hidden="1">
      <c r="A242" s="51" t="str">
        <f>_xlfn.IFNA(INDEX(Table3[],MATCH(MainTracker[[#This Row],[IDR / UFDR]],Table3[Pack],0),1),"")</f>
        <v/>
      </c>
      <c r="B242" s="7">
        <v>238.01</v>
      </c>
      <c r="C242" s="7" t="s">
        <v>1317</v>
      </c>
      <c r="D242" s="44" t="s">
        <v>1318</v>
      </c>
      <c r="E242" s="28" t="s">
        <v>1319</v>
      </c>
      <c r="F242" s="2" t="s">
        <v>101</v>
      </c>
      <c r="G242" s="13">
        <v>45330</v>
      </c>
      <c r="H242" s="1">
        <v>45341</v>
      </c>
      <c r="I242" s="1">
        <v>45344</v>
      </c>
      <c r="J242" s="8"/>
      <c r="K242" s="28" t="s">
        <v>1320</v>
      </c>
      <c r="L242" s="28"/>
      <c r="M242" s="4" t="s">
        <v>1321</v>
      </c>
      <c r="N242" s="25">
        <v>45341</v>
      </c>
      <c r="O242" s="4"/>
      <c r="P242" s="4"/>
      <c r="Q242" s="4"/>
      <c r="R242" s="4"/>
      <c r="S242" s="4"/>
      <c r="T242" s="4"/>
      <c r="U242" s="4" t="s">
        <v>106</v>
      </c>
      <c r="V242" s="3" t="s">
        <v>69</v>
      </c>
      <c r="W242" s="27" t="s">
        <v>774</v>
      </c>
      <c r="X242" s="4">
        <f>IF(AND(MainTracker[[#This Row],[Completion date.]]&gt;=45139,MainTracker[[#This Row],[Status]]="10 - Complete"),NETWORKDAYS(MAX(MainTracker[[#This Row],[Request sent on (Date)]:[Compliant source file received on (Date)]]),MainTracker[[#This Row],[Completion date.]],Holiday[Holidays])-1,"")</f>
        <v>3</v>
      </c>
      <c r="Y2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2" s="4">
        <f>IF(AND(MainTracker[[#This Row],[Completion date.]]&gt;=45139,MainTracker[[#This Row],[Status]]="10 - Complete",MainTracker[[#This Row],[Compliant source file received on (Date)]]&lt;&gt;""),MainTracker[[#This Row],[Compliant source file received on (Date)]]-MainTracker[[#This Row],[Request sent on (Date)]],"")</f>
        <v>11</v>
      </c>
    </row>
    <row r="243" spans="1:26" s="5" customFormat="1" ht="30" hidden="1">
      <c r="A243" s="51" t="str">
        <f>_xlfn.IFNA(INDEX(Table3[],MATCH(MainTracker[[#This Row],[IDR / UFDR]],Table3[Pack],0),1),"")</f>
        <v/>
      </c>
      <c r="B243" s="7">
        <v>238.01</v>
      </c>
      <c r="C243" s="7" t="s">
        <v>1322</v>
      </c>
      <c r="D243" s="44" t="s">
        <v>1323</v>
      </c>
      <c r="E243" s="28" t="s">
        <v>1324</v>
      </c>
      <c r="F243" s="2" t="s">
        <v>101</v>
      </c>
      <c r="G243" s="13">
        <v>45330</v>
      </c>
      <c r="H243" s="1">
        <v>45330</v>
      </c>
      <c r="I243" s="1">
        <v>45335</v>
      </c>
      <c r="J243" s="11"/>
      <c r="K243" s="28" t="s">
        <v>1325</v>
      </c>
      <c r="L243" s="28"/>
      <c r="M243" s="4" t="s">
        <v>1326</v>
      </c>
      <c r="N243" s="4"/>
      <c r="O243" s="4"/>
      <c r="P243" s="4"/>
      <c r="Q243" s="4"/>
      <c r="R243" s="4"/>
      <c r="S243" s="4"/>
      <c r="T243" s="4"/>
      <c r="U243" s="4" t="s">
        <v>106</v>
      </c>
      <c r="V243" s="3" t="s">
        <v>69</v>
      </c>
      <c r="W243" s="27" t="s">
        <v>774</v>
      </c>
      <c r="X243" s="4">
        <f>IF(AND(MainTracker[[#This Row],[Completion date.]]&gt;=45139,MainTracker[[#This Row],[Status]]="10 - Complete"),NETWORKDAYS(MAX(MainTracker[[#This Row],[Request sent on (Date)]:[Compliant source file received on (Date)]]),MainTracker[[#This Row],[Completion date.]],Holiday[Holidays])-1,"")</f>
        <v>3</v>
      </c>
      <c r="Y2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3" s="4">
        <f>IF(AND(MainTracker[[#This Row],[Completion date.]]&gt;=45139,MainTracker[[#This Row],[Status]]="10 - Complete",MainTracker[[#This Row],[Compliant source file received on (Date)]]&lt;&gt;""),MainTracker[[#This Row],[Compliant source file received on (Date)]]-MainTracker[[#This Row],[Request sent on (Date)]],"")</f>
        <v>0</v>
      </c>
    </row>
    <row r="244" spans="1:26" s="5" customFormat="1" ht="18.75" hidden="1">
      <c r="A244" s="51" t="str">
        <f>_xlfn.IFNA(INDEX(Table3[],MATCH(MainTracker[[#This Row],[IDR / UFDR]],Table3[Pack],0),1),"")</f>
        <v/>
      </c>
      <c r="B244" s="7">
        <v>238.01</v>
      </c>
      <c r="C244" s="7" t="s">
        <v>1327</v>
      </c>
      <c r="D244" s="44" t="s">
        <v>1328</v>
      </c>
      <c r="E244" s="28" t="s">
        <v>1329</v>
      </c>
      <c r="F244" s="2" t="s">
        <v>101</v>
      </c>
      <c r="G244" s="13">
        <v>45330</v>
      </c>
      <c r="H244" s="1">
        <v>45330</v>
      </c>
      <c r="I244" s="1">
        <v>45342</v>
      </c>
      <c r="J244" s="8"/>
      <c r="K244" s="28" t="s">
        <v>1330</v>
      </c>
      <c r="L244" s="28"/>
      <c r="M244" s="4" t="s">
        <v>1331</v>
      </c>
      <c r="N244" s="4"/>
      <c r="O244" s="4"/>
      <c r="P244" s="4"/>
      <c r="Q244" s="4"/>
      <c r="R244" s="4"/>
      <c r="S244" s="4"/>
      <c r="T244" s="4"/>
      <c r="U244" s="4" t="s">
        <v>106</v>
      </c>
      <c r="V244" s="3" t="s">
        <v>69</v>
      </c>
      <c r="W244" s="27" t="s">
        <v>774</v>
      </c>
      <c r="X244" s="4">
        <f>IF(AND(MainTracker[[#This Row],[Completion date.]]&gt;=45139,MainTracker[[#This Row],[Status]]="10 - Complete"),NETWORKDAYS(MAX(MainTracker[[#This Row],[Request sent on (Date)]:[Compliant source file received on (Date)]]),MainTracker[[#This Row],[Completion date.]],Holiday[Holidays])-1,"")</f>
        <v>8</v>
      </c>
      <c r="Y2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4" s="4">
        <f>IF(AND(MainTracker[[#This Row],[Completion date.]]&gt;=45139,MainTracker[[#This Row],[Status]]="10 - Complete",MainTracker[[#This Row],[Compliant source file received on (Date)]]&lt;&gt;""),MainTracker[[#This Row],[Compliant source file received on (Date)]]-MainTracker[[#This Row],[Request sent on (Date)]],"")</f>
        <v>0</v>
      </c>
    </row>
    <row r="245" spans="1:26" s="5" customFormat="1" ht="30" hidden="1">
      <c r="A245" s="51" t="str">
        <f>_xlfn.IFNA(INDEX(Table3[],MATCH(MainTracker[[#This Row],[IDR / UFDR]],Table3[Pack],0),1),"")</f>
        <v/>
      </c>
      <c r="B245" s="7">
        <v>213.06</v>
      </c>
      <c r="C245" s="7" t="s">
        <v>1332</v>
      </c>
      <c r="D245" s="44" t="s">
        <v>1333</v>
      </c>
      <c r="E245" s="28" t="s">
        <v>1334</v>
      </c>
      <c r="F245" s="2"/>
      <c r="G245" s="13">
        <v>45330</v>
      </c>
      <c r="H245" s="1">
        <v>45334</v>
      </c>
      <c r="I245" s="1">
        <v>45336</v>
      </c>
      <c r="J245" s="11"/>
      <c r="K245" s="28" t="s">
        <v>1335</v>
      </c>
      <c r="L245" s="28"/>
      <c r="M245" s="4" t="s">
        <v>1336</v>
      </c>
      <c r="N245" s="24">
        <v>45334</v>
      </c>
      <c r="O245" s="4"/>
      <c r="P245" s="4"/>
      <c r="Q245" s="4"/>
      <c r="R245" s="4"/>
      <c r="S245" s="4"/>
      <c r="T245" s="4"/>
      <c r="U245" s="4" t="s">
        <v>106</v>
      </c>
      <c r="V245" s="3" t="s">
        <v>69</v>
      </c>
      <c r="W245" s="27" t="s">
        <v>157</v>
      </c>
      <c r="X245" s="4">
        <f>IF(AND(MainTracker[[#This Row],[Completion date.]]&gt;=45139,MainTracker[[#This Row],[Status]]="10 - Complete"),NETWORKDAYS(MAX(MainTracker[[#This Row],[Request sent on (Date)]:[Compliant source file received on (Date)]]),MainTracker[[#This Row],[Completion date.]],Holiday[Holidays])-1,"")</f>
        <v>2</v>
      </c>
      <c r="Y2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5" s="4">
        <f>IF(AND(MainTracker[[#This Row],[Completion date.]]&gt;=45139,MainTracker[[#This Row],[Status]]="10 - Complete",MainTracker[[#This Row],[Compliant source file received on (Date)]]&lt;&gt;""),MainTracker[[#This Row],[Compliant source file received on (Date)]]-MainTracker[[#This Row],[Request sent on (Date)]],"")</f>
        <v>4</v>
      </c>
    </row>
    <row r="246" spans="1:26" s="5" customFormat="1" ht="30" hidden="1">
      <c r="A246" s="51" t="str">
        <f>_xlfn.IFNA(INDEX(Table3[],MATCH(MainTracker[[#This Row],[IDR / UFDR]],Table3[Pack],0),1),"")</f>
        <v/>
      </c>
      <c r="B246" s="7">
        <v>204.3</v>
      </c>
      <c r="C246" s="7" t="s">
        <v>1337</v>
      </c>
      <c r="D246" s="44" t="s">
        <v>1338</v>
      </c>
      <c r="E246" s="28" t="s">
        <v>1339</v>
      </c>
      <c r="F246" s="2" t="s">
        <v>111</v>
      </c>
      <c r="G246" s="13">
        <v>45330</v>
      </c>
      <c r="H246" s="1">
        <v>45342</v>
      </c>
      <c r="I246" s="1">
        <v>45344</v>
      </c>
      <c r="J246" s="11"/>
      <c r="K246" s="28" t="s">
        <v>1340</v>
      </c>
      <c r="L246" s="28"/>
      <c r="M246" s="4" t="s">
        <v>1341</v>
      </c>
      <c r="N246" s="4"/>
      <c r="O246" s="4"/>
      <c r="P246" s="4"/>
      <c r="Q246" s="4"/>
      <c r="R246" s="4"/>
      <c r="S246" s="4"/>
      <c r="T246" s="4"/>
      <c r="U246" s="4" t="s">
        <v>106</v>
      </c>
      <c r="V246" s="3" t="s">
        <v>69</v>
      </c>
      <c r="W246" s="27" t="s">
        <v>833</v>
      </c>
      <c r="X246" s="4">
        <f>IF(AND(MainTracker[[#This Row],[Completion date.]]&gt;=45139,MainTracker[[#This Row],[Status]]="10 - Complete"),NETWORKDAYS(MAX(MainTracker[[#This Row],[Request sent on (Date)]:[Compliant source file received on (Date)]]),MainTracker[[#This Row],[Completion date.]],Holiday[Holidays])-1,"")</f>
        <v>2</v>
      </c>
      <c r="Y2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6" s="4">
        <f>IF(AND(MainTracker[[#This Row],[Completion date.]]&gt;=45139,MainTracker[[#This Row],[Status]]="10 - Complete",MainTracker[[#This Row],[Compliant source file received on (Date)]]&lt;&gt;""),MainTracker[[#This Row],[Compliant source file received on (Date)]]-MainTracker[[#This Row],[Request sent on (Date)]],"")</f>
        <v>12</v>
      </c>
    </row>
    <row r="247" spans="1:26" s="5" customFormat="1" ht="30" hidden="1">
      <c r="A247" s="51" t="str">
        <f>_xlfn.IFNA(INDEX(Table3[],MATCH(MainTracker[[#This Row],[IDR / UFDR]],Table3[Pack],0),1),"")</f>
        <v/>
      </c>
      <c r="B247" s="7">
        <v>204.3</v>
      </c>
      <c r="C247" s="7" t="s">
        <v>1342</v>
      </c>
      <c r="D247" s="44" t="s">
        <v>1343</v>
      </c>
      <c r="E247" s="34" t="s">
        <v>1344</v>
      </c>
      <c r="F247" s="2" t="s">
        <v>111</v>
      </c>
      <c r="G247" s="1">
        <v>45330</v>
      </c>
      <c r="H247" s="1">
        <v>45338</v>
      </c>
      <c r="I247" s="1">
        <v>45347</v>
      </c>
      <c r="J247" s="8"/>
      <c r="K247" s="34" t="s">
        <v>1345</v>
      </c>
      <c r="L247" s="28"/>
      <c r="M247" s="4" t="s">
        <v>1341</v>
      </c>
      <c r="N247" s="24">
        <v>45338</v>
      </c>
      <c r="O247" s="4"/>
      <c r="P247" s="4"/>
      <c r="Q247" s="4"/>
      <c r="R247" s="4"/>
      <c r="S247" s="4"/>
      <c r="T247" s="4"/>
      <c r="U247" s="4" t="s">
        <v>106</v>
      </c>
      <c r="V247" s="3" t="s">
        <v>69</v>
      </c>
      <c r="W247" s="27" t="s">
        <v>833</v>
      </c>
      <c r="X247" s="4">
        <f>IF(AND(MainTracker[[#This Row],[Completion date.]]&gt;=45139,MainTracker[[#This Row],[Status]]="10 - Complete"),NETWORKDAYS(MAX(MainTracker[[#This Row],[Request sent on (Date)]:[Compliant source file received on (Date)]]),MainTracker[[#This Row],[Completion date.]],Holiday[Holidays])-1,"")</f>
        <v>5</v>
      </c>
      <c r="Y2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7" s="4">
        <f>IF(AND(MainTracker[[#This Row],[Completion date.]]&gt;=45139,MainTracker[[#This Row],[Status]]="10 - Complete",MainTracker[[#This Row],[Compliant source file received on (Date)]]&lt;&gt;""),MainTracker[[#This Row],[Compliant source file received on (Date)]]-MainTracker[[#This Row],[Request sent on (Date)]],"")</f>
        <v>8</v>
      </c>
    </row>
    <row r="248" spans="1:26" s="5" customFormat="1" ht="30" hidden="1">
      <c r="A248" s="51" t="str">
        <f>_xlfn.IFNA(INDEX(Table3[],MATCH(MainTracker[[#This Row],[IDR / UFDR]],Table3[Pack],0),1),"")</f>
        <v/>
      </c>
      <c r="B248" s="7" t="s">
        <v>1346</v>
      </c>
      <c r="C248" s="7" t="s">
        <v>1347</v>
      </c>
      <c r="D248" s="44" t="s">
        <v>1348</v>
      </c>
      <c r="E248" s="28" t="s">
        <v>1349</v>
      </c>
      <c r="F248" s="2" t="s">
        <v>111</v>
      </c>
      <c r="G248" s="13">
        <v>45331</v>
      </c>
      <c r="H248" s="1">
        <v>45352</v>
      </c>
      <c r="I248" s="1">
        <v>45352</v>
      </c>
      <c r="J248" s="13"/>
      <c r="K248" s="28" t="s">
        <v>1350</v>
      </c>
      <c r="L248" s="29"/>
      <c r="M248" s="4" t="s">
        <v>1351</v>
      </c>
      <c r="N248" s="4"/>
      <c r="O248" s="4"/>
      <c r="P248" s="4"/>
      <c r="Q248" s="4"/>
      <c r="R248" s="4"/>
      <c r="S248" s="4"/>
      <c r="T248" s="4"/>
      <c r="U248" s="4" t="s">
        <v>106</v>
      </c>
      <c r="V248" s="3" t="s">
        <v>70</v>
      </c>
      <c r="W248" s="27" t="s">
        <v>1352</v>
      </c>
      <c r="X248" s="4">
        <f>IF(AND(MainTracker[[#This Row],[Completion date.]]&gt;=45139,MainTracker[[#This Row],[Status]]="10 - Complete"),NETWORKDAYS(MAX(MainTracker[[#This Row],[Request sent on (Date)]:[Compliant source file received on (Date)]]),MainTracker[[#This Row],[Completion date.]],Holiday[Holidays])-1,"")</f>
        <v>0</v>
      </c>
      <c r="Y2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8" s="4">
        <f>IF(AND(MainTracker[[#This Row],[Completion date.]]&gt;=45139,MainTracker[[#This Row],[Status]]="10 - Complete",MainTracker[[#This Row],[Compliant source file received on (Date)]]&lt;&gt;""),MainTracker[[#This Row],[Compliant source file received on (Date)]]-MainTracker[[#This Row],[Request sent on (Date)]],"")</f>
        <v>21</v>
      </c>
    </row>
    <row r="249" spans="1:26" s="5" customFormat="1" ht="45" hidden="1">
      <c r="A249" s="51" t="str">
        <f>_xlfn.IFNA(INDEX(Table3[],MATCH(MainTracker[[#This Row],[IDR / UFDR]],Table3[Pack],0),1),"")</f>
        <v/>
      </c>
      <c r="B249" s="7">
        <v>237.02</v>
      </c>
      <c r="C249" s="7" t="s">
        <v>1353</v>
      </c>
      <c r="D249" s="44" t="s">
        <v>1354</v>
      </c>
      <c r="E249" s="73" t="s">
        <v>1355</v>
      </c>
      <c r="F249" s="2" t="s">
        <v>111</v>
      </c>
      <c r="G249" s="13">
        <v>45331</v>
      </c>
      <c r="H249" s="1">
        <v>45331</v>
      </c>
      <c r="I249" s="1">
        <v>45335</v>
      </c>
      <c r="J249" s="11"/>
      <c r="K249" s="182" t="s">
        <v>1356</v>
      </c>
      <c r="L249" s="30"/>
      <c r="M249" s="4" t="s">
        <v>1357</v>
      </c>
      <c r="N249" s="4"/>
      <c r="O249" s="4"/>
      <c r="P249" s="4"/>
      <c r="Q249" s="4" t="s">
        <v>1358</v>
      </c>
      <c r="R249" s="4"/>
      <c r="S249" s="4"/>
      <c r="T249" s="4"/>
      <c r="U249" s="4" t="s">
        <v>106</v>
      </c>
      <c r="V249" s="3" t="s">
        <v>70</v>
      </c>
      <c r="W249" s="78" t="s">
        <v>1359</v>
      </c>
      <c r="X249" s="4">
        <f>IF(AND(MainTracker[[#This Row],[Completion date.]]&gt;=45139,MainTracker[[#This Row],[Status]]="10 - Complete"),NETWORKDAYS(MAX(MainTracker[[#This Row],[Request sent on (Date)]:[Compliant source file received on (Date)]]),MainTracker[[#This Row],[Completion date.]],Holiday[Holidays])-1,"")</f>
        <v>2</v>
      </c>
      <c r="Y2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49" s="4">
        <f>IF(AND(MainTracker[[#This Row],[Completion date.]]&gt;=45139,MainTracker[[#This Row],[Status]]="10 - Complete",MainTracker[[#This Row],[Compliant source file received on (Date)]]&lt;&gt;""),MainTracker[[#This Row],[Compliant source file received on (Date)]]-MainTracker[[#This Row],[Request sent on (Date)]],"")</f>
        <v>0</v>
      </c>
    </row>
    <row r="250" spans="1:26" s="5" customFormat="1" ht="45" hidden="1">
      <c r="A250" s="51" t="str">
        <f>_xlfn.IFNA(INDEX(Table3[],MATCH(MainTracker[[#This Row],[IDR / UFDR]],Table3[Pack],0),1),"")</f>
        <v/>
      </c>
      <c r="B250" s="7">
        <v>237.02</v>
      </c>
      <c r="C250" s="7" t="s">
        <v>1360</v>
      </c>
      <c r="D250" s="44" t="s">
        <v>1361</v>
      </c>
      <c r="E250" s="73" t="s">
        <v>1362</v>
      </c>
      <c r="F250" s="2" t="s">
        <v>111</v>
      </c>
      <c r="G250" s="13">
        <v>45331</v>
      </c>
      <c r="H250" s="1">
        <v>45331</v>
      </c>
      <c r="I250" s="1">
        <v>45335</v>
      </c>
      <c r="J250" s="13"/>
      <c r="K250" s="182" t="s">
        <v>1363</v>
      </c>
      <c r="L250" s="30"/>
      <c r="M250" s="4" t="s">
        <v>1357</v>
      </c>
      <c r="N250" s="4"/>
      <c r="O250" s="4"/>
      <c r="P250" s="4"/>
      <c r="Q250" s="4" t="s">
        <v>1358</v>
      </c>
      <c r="R250" s="4"/>
      <c r="S250" s="4"/>
      <c r="T250" s="4"/>
      <c r="U250" s="4" t="s">
        <v>106</v>
      </c>
      <c r="V250" s="3" t="s">
        <v>70</v>
      </c>
      <c r="W250" s="78" t="s">
        <v>1359</v>
      </c>
      <c r="X250" s="4">
        <f>IF(AND(MainTracker[[#This Row],[Completion date.]]&gt;=45139,MainTracker[[#This Row],[Status]]="10 - Complete"),NETWORKDAYS(MAX(MainTracker[[#This Row],[Request sent on (Date)]:[Compliant source file received on (Date)]]),MainTracker[[#This Row],[Completion date.]],Holiday[Holidays])-1,"")</f>
        <v>2</v>
      </c>
      <c r="Y2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0" s="4">
        <f>IF(AND(MainTracker[[#This Row],[Completion date.]]&gt;=45139,MainTracker[[#This Row],[Status]]="10 - Complete",MainTracker[[#This Row],[Compliant source file received on (Date)]]&lt;&gt;""),MainTracker[[#This Row],[Compliant source file received on (Date)]]-MainTracker[[#This Row],[Request sent on (Date)]],"")</f>
        <v>0</v>
      </c>
    </row>
    <row r="251" spans="1:26" s="5" customFormat="1" ht="45" hidden="1">
      <c r="A251" s="51" t="str">
        <f>_xlfn.IFNA(INDEX(Table3[],MATCH(MainTracker[[#This Row],[IDR / UFDR]],Table3[Pack],0),1),"")</f>
        <v/>
      </c>
      <c r="B251" s="7">
        <v>237.02</v>
      </c>
      <c r="C251" s="7" t="s">
        <v>1364</v>
      </c>
      <c r="D251" s="44" t="s">
        <v>1365</v>
      </c>
      <c r="E251" s="73" t="s">
        <v>1366</v>
      </c>
      <c r="F251" s="2" t="s">
        <v>111</v>
      </c>
      <c r="G251" s="13">
        <v>45331</v>
      </c>
      <c r="H251" s="1">
        <v>45331</v>
      </c>
      <c r="I251" s="1">
        <v>45335</v>
      </c>
      <c r="J251" s="11"/>
      <c r="K251" s="182" t="s">
        <v>1367</v>
      </c>
      <c r="L251" s="30"/>
      <c r="M251" s="4" t="s">
        <v>1357</v>
      </c>
      <c r="N251" s="4"/>
      <c r="O251" s="4"/>
      <c r="P251" s="4"/>
      <c r="Q251" s="4" t="s">
        <v>1358</v>
      </c>
      <c r="R251" s="4"/>
      <c r="S251" s="4"/>
      <c r="T251" s="4"/>
      <c r="U251" s="4" t="s">
        <v>106</v>
      </c>
      <c r="V251" s="3" t="s">
        <v>70</v>
      </c>
      <c r="W251" s="78" t="s">
        <v>1359</v>
      </c>
      <c r="X251" s="4">
        <f>IF(AND(MainTracker[[#This Row],[Completion date.]]&gt;=45139,MainTracker[[#This Row],[Status]]="10 - Complete"),NETWORKDAYS(MAX(MainTracker[[#This Row],[Request sent on (Date)]:[Compliant source file received on (Date)]]),MainTracker[[#This Row],[Completion date.]],Holiday[Holidays])-1,"")</f>
        <v>2</v>
      </c>
      <c r="Y2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1" s="4">
        <f>IF(AND(MainTracker[[#This Row],[Completion date.]]&gt;=45139,MainTracker[[#This Row],[Status]]="10 - Complete",MainTracker[[#This Row],[Compliant source file received on (Date)]]&lt;&gt;""),MainTracker[[#This Row],[Compliant source file received on (Date)]]-MainTracker[[#This Row],[Request sent on (Date)]],"")</f>
        <v>0</v>
      </c>
    </row>
    <row r="252" spans="1:26" s="5" customFormat="1" ht="45" hidden="1">
      <c r="A252" s="51" t="str">
        <f>_xlfn.IFNA(INDEX(Table3[],MATCH(MainTracker[[#This Row],[IDR / UFDR]],Table3[Pack],0),1),"")</f>
        <v/>
      </c>
      <c r="B252" s="7">
        <v>237.02</v>
      </c>
      <c r="C252" s="7" t="s">
        <v>1368</v>
      </c>
      <c r="D252" s="44" t="s">
        <v>1369</v>
      </c>
      <c r="E252" s="73" t="s">
        <v>1370</v>
      </c>
      <c r="F252" s="2" t="s">
        <v>111</v>
      </c>
      <c r="G252" s="13">
        <v>45331</v>
      </c>
      <c r="H252" s="1">
        <v>45331</v>
      </c>
      <c r="I252" s="1">
        <v>45335</v>
      </c>
      <c r="J252" s="11"/>
      <c r="K252" s="182" t="s">
        <v>1371</v>
      </c>
      <c r="L252" s="30"/>
      <c r="M252" s="4" t="s">
        <v>1357</v>
      </c>
      <c r="N252" s="4"/>
      <c r="O252" s="4"/>
      <c r="P252" s="4"/>
      <c r="Q252" s="4" t="s">
        <v>1358</v>
      </c>
      <c r="R252" s="4"/>
      <c r="S252" s="4"/>
      <c r="T252" s="4"/>
      <c r="U252" s="4" t="s">
        <v>106</v>
      </c>
      <c r="V252" s="3" t="s">
        <v>70</v>
      </c>
      <c r="W252" s="78" t="s">
        <v>1359</v>
      </c>
      <c r="X252" s="4">
        <f>IF(AND(MainTracker[[#This Row],[Completion date.]]&gt;=45139,MainTracker[[#This Row],[Status]]="10 - Complete"),NETWORKDAYS(MAX(MainTracker[[#This Row],[Request sent on (Date)]:[Compliant source file received on (Date)]]),MainTracker[[#This Row],[Completion date.]],Holiday[Holidays])-1,"")</f>
        <v>2</v>
      </c>
      <c r="Y2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2" s="4">
        <f>IF(AND(MainTracker[[#This Row],[Completion date.]]&gt;=45139,MainTracker[[#This Row],[Status]]="10 - Complete",MainTracker[[#This Row],[Compliant source file received on (Date)]]&lt;&gt;""),MainTracker[[#This Row],[Compliant source file received on (Date)]]-MainTracker[[#This Row],[Request sent on (Date)]],"")</f>
        <v>0</v>
      </c>
    </row>
    <row r="253" spans="1:26" s="5" customFormat="1" ht="45" hidden="1">
      <c r="A253" s="51" t="str">
        <f>_xlfn.IFNA(INDEX(Table3[],MATCH(MainTracker[[#This Row],[IDR / UFDR]],Table3[Pack],0),1),"")</f>
        <v/>
      </c>
      <c r="B253" s="7">
        <v>237.02</v>
      </c>
      <c r="C253" s="7" t="s">
        <v>1372</v>
      </c>
      <c r="D253" s="44" t="s">
        <v>1373</v>
      </c>
      <c r="E253" s="73" t="s">
        <v>1374</v>
      </c>
      <c r="F253" s="2" t="s">
        <v>111</v>
      </c>
      <c r="G253" s="13">
        <v>45331</v>
      </c>
      <c r="H253" s="1">
        <v>45331</v>
      </c>
      <c r="I253" s="1">
        <v>45335</v>
      </c>
      <c r="J253" s="11"/>
      <c r="K253" s="182" t="s">
        <v>1375</v>
      </c>
      <c r="L253" s="30"/>
      <c r="M253" s="4" t="s">
        <v>1357</v>
      </c>
      <c r="N253" s="4"/>
      <c r="O253" s="4"/>
      <c r="P253" s="4"/>
      <c r="Q253" s="4" t="s">
        <v>1358</v>
      </c>
      <c r="R253" s="4"/>
      <c r="S253" s="4"/>
      <c r="T253" s="4"/>
      <c r="U253" s="4" t="s">
        <v>106</v>
      </c>
      <c r="V253" s="3" t="s">
        <v>70</v>
      </c>
      <c r="W253" s="78" t="s">
        <v>1359</v>
      </c>
      <c r="X253" s="4">
        <f>IF(AND(MainTracker[[#This Row],[Completion date.]]&gt;=45139,MainTracker[[#This Row],[Status]]="10 - Complete"),NETWORKDAYS(MAX(MainTracker[[#This Row],[Request sent on (Date)]:[Compliant source file received on (Date)]]),MainTracker[[#This Row],[Completion date.]],Holiday[Holidays])-1,"")</f>
        <v>2</v>
      </c>
      <c r="Y2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3" s="4">
        <f>IF(AND(MainTracker[[#This Row],[Completion date.]]&gt;=45139,MainTracker[[#This Row],[Status]]="10 - Complete",MainTracker[[#This Row],[Compliant source file received on (Date)]]&lt;&gt;""),MainTracker[[#This Row],[Compliant source file received on (Date)]]-MainTracker[[#This Row],[Request sent on (Date)]],"")</f>
        <v>0</v>
      </c>
    </row>
    <row r="254" spans="1:26" s="5" customFormat="1" ht="45" hidden="1">
      <c r="A254" s="51" t="str">
        <f>_xlfn.IFNA(INDEX(Table3[],MATCH(MainTracker[[#This Row],[IDR / UFDR]],Table3[Pack],0),1),"")</f>
        <v/>
      </c>
      <c r="B254" s="7">
        <v>237.02</v>
      </c>
      <c r="C254" s="7" t="s">
        <v>1376</v>
      </c>
      <c r="D254" s="44" t="s">
        <v>1377</v>
      </c>
      <c r="E254" s="73" t="s">
        <v>1378</v>
      </c>
      <c r="F254" s="2" t="s">
        <v>111</v>
      </c>
      <c r="G254" s="13">
        <v>45331</v>
      </c>
      <c r="H254" s="1">
        <v>45331</v>
      </c>
      <c r="I254" s="1">
        <v>45335</v>
      </c>
      <c r="J254" s="11"/>
      <c r="K254" s="182" t="s">
        <v>1379</v>
      </c>
      <c r="L254" s="30"/>
      <c r="M254" s="4" t="s">
        <v>1357</v>
      </c>
      <c r="N254" s="4"/>
      <c r="O254" s="4"/>
      <c r="P254" s="4"/>
      <c r="Q254" s="4" t="s">
        <v>1358</v>
      </c>
      <c r="R254" s="4"/>
      <c r="S254" s="4"/>
      <c r="T254" s="4"/>
      <c r="U254" s="4" t="s">
        <v>106</v>
      </c>
      <c r="V254" s="3" t="s">
        <v>70</v>
      </c>
      <c r="W254" s="78" t="s">
        <v>1359</v>
      </c>
      <c r="X254" s="4">
        <f>IF(AND(MainTracker[[#This Row],[Completion date.]]&gt;=45139,MainTracker[[#This Row],[Status]]="10 - Complete"),NETWORKDAYS(MAX(MainTracker[[#This Row],[Request sent on (Date)]:[Compliant source file received on (Date)]]),MainTracker[[#This Row],[Completion date.]],Holiday[Holidays])-1,"")</f>
        <v>2</v>
      </c>
      <c r="Y2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4" s="4">
        <f>IF(AND(MainTracker[[#This Row],[Completion date.]]&gt;=45139,MainTracker[[#This Row],[Status]]="10 - Complete",MainTracker[[#This Row],[Compliant source file received on (Date)]]&lt;&gt;""),MainTracker[[#This Row],[Compliant source file received on (Date)]]-MainTracker[[#This Row],[Request sent on (Date)]],"")</f>
        <v>0</v>
      </c>
    </row>
    <row r="255" spans="1:26" s="5" customFormat="1" ht="45" hidden="1">
      <c r="A255" s="51" t="str">
        <f>_xlfn.IFNA(INDEX(Table3[],MATCH(MainTracker[[#This Row],[IDR / UFDR]],Table3[Pack],0),1),"")</f>
        <v/>
      </c>
      <c r="B255" s="7">
        <v>237.02</v>
      </c>
      <c r="C255" s="7" t="s">
        <v>1380</v>
      </c>
      <c r="D255" s="44" t="s">
        <v>1381</v>
      </c>
      <c r="E255" s="137" t="s">
        <v>1382</v>
      </c>
      <c r="F255" s="2" t="s">
        <v>111</v>
      </c>
      <c r="G255" s="13">
        <v>45331</v>
      </c>
      <c r="H255" s="1">
        <v>45331</v>
      </c>
      <c r="I255" s="1">
        <v>45335</v>
      </c>
      <c r="J255" s="13"/>
      <c r="K255" s="183" t="s">
        <v>1383</v>
      </c>
      <c r="L255" s="92"/>
      <c r="M255" s="4" t="s">
        <v>1357</v>
      </c>
      <c r="N255" s="4"/>
      <c r="O255" s="4" t="s">
        <v>1384</v>
      </c>
      <c r="P255" s="4"/>
      <c r="Q255" s="4" t="s">
        <v>1358</v>
      </c>
      <c r="R255" s="4"/>
      <c r="S255" s="4"/>
      <c r="T255" s="4"/>
      <c r="U255" s="4" t="s">
        <v>106</v>
      </c>
      <c r="V255" s="3" t="s">
        <v>69</v>
      </c>
      <c r="W255" s="78" t="s">
        <v>1359</v>
      </c>
      <c r="X255" s="4">
        <f>IF(AND(MainTracker[[#This Row],[Completion date.]]&gt;=45139,MainTracker[[#This Row],[Status]]="10 - Complete"),NETWORKDAYS(MAX(MainTracker[[#This Row],[Request sent on (Date)]:[Compliant source file received on (Date)]]),MainTracker[[#This Row],[Completion date.]],Holiday[Holidays])-1,"")</f>
        <v>2</v>
      </c>
      <c r="Y25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5" s="4">
        <f>IF(AND(MainTracker[[#This Row],[Completion date.]]&gt;=45139,MainTracker[[#This Row],[Status]]="10 - Complete",MainTracker[[#This Row],[Compliant source file received on (Date)]]&lt;&gt;""),MainTracker[[#This Row],[Compliant source file received on (Date)]]-MainTracker[[#This Row],[Request sent on (Date)]],"")</f>
        <v>0</v>
      </c>
    </row>
    <row r="256" spans="1:26" s="5" customFormat="1" ht="45" hidden="1">
      <c r="A256" s="51" t="str">
        <f>_xlfn.IFNA(INDEX(Table3[],MATCH(MainTracker[[#This Row],[IDR / UFDR]],Table3[Pack],0),1),"")</f>
        <v/>
      </c>
      <c r="B256" s="7">
        <v>237.02</v>
      </c>
      <c r="C256" s="7" t="s">
        <v>1385</v>
      </c>
      <c r="D256" s="44" t="s">
        <v>1386</v>
      </c>
      <c r="E256" s="137" t="s">
        <v>1387</v>
      </c>
      <c r="F256" s="2" t="s">
        <v>111</v>
      </c>
      <c r="G256" s="13">
        <v>45331</v>
      </c>
      <c r="H256" s="1">
        <v>45331</v>
      </c>
      <c r="I256" s="1">
        <v>45335</v>
      </c>
      <c r="J256" s="13"/>
      <c r="K256" s="182" t="s">
        <v>1388</v>
      </c>
      <c r="L256" s="30"/>
      <c r="M256" s="4" t="s">
        <v>1357</v>
      </c>
      <c r="N256" s="4"/>
      <c r="O256" s="4" t="s">
        <v>1384</v>
      </c>
      <c r="P256" s="4"/>
      <c r="Q256" s="4" t="s">
        <v>1358</v>
      </c>
      <c r="R256" s="4"/>
      <c r="S256" s="4"/>
      <c r="T256" s="4"/>
      <c r="U256" s="4" t="s">
        <v>106</v>
      </c>
      <c r="V256" s="3" t="s">
        <v>69</v>
      </c>
      <c r="W256" s="78" t="s">
        <v>1359</v>
      </c>
      <c r="X256" s="4">
        <f>IF(AND(MainTracker[[#This Row],[Completion date.]]&gt;=45139,MainTracker[[#This Row],[Status]]="10 - Complete"),NETWORKDAYS(MAX(MainTracker[[#This Row],[Request sent on (Date)]:[Compliant source file received on (Date)]]),MainTracker[[#This Row],[Completion date.]],Holiday[Holidays])-1,"")</f>
        <v>2</v>
      </c>
      <c r="Y25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6" s="4">
        <f>IF(AND(MainTracker[[#This Row],[Completion date.]]&gt;=45139,MainTracker[[#This Row],[Status]]="10 - Complete",MainTracker[[#This Row],[Compliant source file received on (Date)]]&lt;&gt;""),MainTracker[[#This Row],[Compliant source file received on (Date)]]-MainTracker[[#This Row],[Request sent on (Date)]],"")</f>
        <v>0</v>
      </c>
    </row>
    <row r="257" spans="1:26" s="5" customFormat="1" ht="45" hidden="1">
      <c r="A257" s="51" t="str">
        <f>_xlfn.IFNA(INDEX(Table3[],MATCH(MainTracker[[#This Row],[IDR / UFDR]],Table3[Pack],0),1),"")</f>
        <v/>
      </c>
      <c r="B257" s="7">
        <v>237.02</v>
      </c>
      <c r="C257" s="7" t="s">
        <v>1389</v>
      </c>
      <c r="D257" s="44" t="s">
        <v>1390</v>
      </c>
      <c r="E257" s="137" t="s">
        <v>1391</v>
      </c>
      <c r="F257" s="2" t="s">
        <v>111</v>
      </c>
      <c r="G257" s="13">
        <v>45331</v>
      </c>
      <c r="H257" s="1">
        <v>45331</v>
      </c>
      <c r="I257" s="1">
        <v>45335</v>
      </c>
      <c r="J257" s="13"/>
      <c r="K257" s="182" t="s">
        <v>1392</v>
      </c>
      <c r="L257" s="30"/>
      <c r="M257" s="4" t="s">
        <v>1393</v>
      </c>
      <c r="N257" s="4"/>
      <c r="O257" s="4" t="s">
        <v>1394</v>
      </c>
      <c r="P257" s="4"/>
      <c r="Q257" s="4" t="s">
        <v>1358</v>
      </c>
      <c r="R257" s="4"/>
      <c r="S257" s="4"/>
      <c r="T257" s="4"/>
      <c r="U257" s="4" t="s">
        <v>106</v>
      </c>
      <c r="V257" s="3" t="s">
        <v>69</v>
      </c>
      <c r="W257" s="78" t="s">
        <v>1359</v>
      </c>
      <c r="X257" s="4">
        <f>IF(AND(MainTracker[[#This Row],[Completion date.]]&gt;=45139,MainTracker[[#This Row],[Status]]="10 - Complete"),NETWORKDAYS(MAX(MainTracker[[#This Row],[Request sent on (Date)]:[Compliant source file received on (Date)]]),MainTracker[[#This Row],[Completion date.]],Holiday[Holidays])-1,"")</f>
        <v>2</v>
      </c>
      <c r="Y25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7" s="4">
        <f>IF(AND(MainTracker[[#This Row],[Completion date.]]&gt;=45139,MainTracker[[#This Row],[Status]]="10 - Complete",MainTracker[[#This Row],[Compliant source file received on (Date)]]&lt;&gt;""),MainTracker[[#This Row],[Compliant source file received on (Date)]]-MainTracker[[#This Row],[Request sent on (Date)]],"")</f>
        <v>0</v>
      </c>
    </row>
    <row r="258" spans="1:26" s="5" customFormat="1" ht="90" hidden="1">
      <c r="A258" s="51" t="str">
        <f>_xlfn.IFNA(INDEX(Table3[],MATCH(MainTracker[[#This Row],[IDR / UFDR]],Table3[Pack],0),1),"")</f>
        <v/>
      </c>
      <c r="B258" s="7">
        <v>237.02</v>
      </c>
      <c r="C258" s="7" t="s">
        <v>1395</v>
      </c>
      <c r="D258" s="44" t="s">
        <v>1396</v>
      </c>
      <c r="E258" s="137" t="s">
        <v>1397</v>
      </c>
      <c r="F258" s="2" t="s">
        <v>111</v>
      </c>
      <c r="G258" s="13">
        <v>45331</v>
      </c>
      <c r="H258" s="1">
        <v>45331</v>
      </c>
      <c r="I258" s="1">
        <v>45335</v>
      </c>
      <c r="J258" s="13"/>
      <c r="K258" s="182" t="s">
        <v>1398</v>
      </c>
      <c r="L258" s="30"/>
      <c r="M258" s="4" t="s">
        <v>1393</v>
      </c>
      <c r="N258" s="4"/>
      <c r="O258" s="4" t="s">
        <v>1399</v>
      </c>
      <c r="P258" s="4"/>
      <c r="Q258" s="4" t="s">
        <v>1358</v>
      </c>
      <c r="R258" s="4"/>
      <c r="S258" s="4"/>
      <c r="T258" s="4"/>
      <c r="U258" s="4" t="s">
        <v>106</v>
      </c>
      <c r="V258" s="3" t="s">
        <v>69</v>
      </c>
      <c r="W258" s="78" t="s">
        <v>1359</v>
      </c>
      <c r="X258" s="4">
        <f>IF(AND(MainTracker[[#This Row],[Completion date.]]&gt;=45139,MainTracker[[#This Row],[Status]]="10 - Complete"),NETWORKDAYS(MAX(MainTracker[[#This Row],[Request sent on (Date)]:[Compliant source file received on (Date)]]),MainTracker[[#This Row],[Completion date.]],Holiday[Holidays])-1,"")</f>
        <v>2</v>
      </c>
      <c r="Y25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8" s="4">
        <f>IF(AND(MainTracker[[#This Row],[Completion date.]]&gt;=45139,MainTracker[[#This Row],[Status]]="10 - Complete",MainTracker[[#This Row],[Compliant source file received on (Date)]]&lt;&gt;""),MainTracker[[#This Row],[Compliant source file received on (Date)]]-MainTracker[[#This Row],[Request sent on (Date)]],"")</f>
        <v>0</v>
      </c>
    </row>
    <row r="259" spans="1:26" s="5" customFormat="1" ht="45" hidden="1">
      <c r="A259" s="51" t="str">
        <f>_xlfn.IFNA(INDEX(Table3[],MATCH(MainTracker[[#This Row],[IDR / UFDR]],Table3[Pack],0),1),"")</f>
        <v/>
      </c>
      <c r="B259" s="7">
        <v>237.02</v>
      </c>
      <c r="C259" s="7" t="s">
        <v>1400</v>
      </c>
      <c r="D259" s="44" t="s">
        <v>1401</v>
      </c>
      <c r="E259" s="137" t="s">
        <v>1402</v>
      </c>
      <c r="F259" s="2" t="s">
        <v>111</v>
      </c>
      <c r="G259" s="13">
        <v>45331</v>
      </c>
      <c r="H259" s="1">
        <v>45331</v>
      </c>
      <c r="I259" s="1">
        <v>45335</v>
      </c>
      <c r="J259" s="13"/>
      <c r="K259" s="182" t="s">
        <v>1403</v>
      </c>
      <c r="L259" s="30"/>
      <c r="M259" s="4" t="s">
        <v>1357</v>
      </c>
      <c r="N259" s="4"/>
      <c r="O259" s="4" t="s">
        <v>636</v>
      </c>
      <c r="P259" s="4"/>
      <c r="Q259" s="4" t="s">
        <v>1358</v>
      </c>
      <c r="R259" s="4"/>
      <c r="S259" s="4"/>
      <c r="T259" s="4"/>
      <c r="U259" s="4" t="s">
        <v>106</v>
      </c>
      <c r="V259" s="3" t="s">
        <v>69</v>
      </c>
      <c r="W259" s="78" t="s">
        <v>1359</v>
      </c>
      <c r="X259" s="4">
        <f>IF(AND(MainTracker[[#This Row],[Completion date.]]&gt;=45139,MainTracker[[#This Row],[Status]]="10 - Complete"),NETWORKDAYS(MAX(MainTracker[[#This Row],[Request sent on (Date)]:[Compliant source file received on (Date)]]),MainTracker[[#This Row],[Completion date.]],Holiday[Holidays])-1,"")</f>
        <v>2</v>
      </c>
      <c r="Y25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9" s="4">
        <f>IF(AND(MainTracker[[#This Row],[Completion date.]]&gt;=45139,MainTracker[[#This Row],[Status]]="10 - Complete",MainTracker[[#This Row],[Compliant source file received on (Date)]]&lt;&gt;""),MainTracker[[#This Row],[Compliant source file received on (Date)]]-MainTracker[[#This Row],[Request sent on (Date)]],"")</f>
        <v>0</v>
      </c>
    </row>
    <row r="260" spans="1:26" s="5" customFormat="1" ht="90" hidden="1">
      <c r="A260" s="51" t="str">
        <f>_xlfn.IFNA(INDEX(Table3[],MATCH(MainTracker[[#This Row],[IDR / UFDR]],Table3[Pack],0),1),"")</f>
        <v/>
      </c>
      <c r="B260" s="7">
        <v>237.02</v>
      </c>
      <c r="C260" s="7" t="s">
        <v>1404</v>
      </c>
      <c r="D260" s="44" t="s">
        <v>1405</v>
      </c>
      <c r="E260" s="73" t="s">
        <v>1406</v>
      </c>
      <c r="F260" s="2" t="s">
        <v>111</v>
      </c>
      <c r="G260" s="13">
        <v>45331</v>
      </c>
      <c r="H260" s="1">
        <v>45331</v>
      </c>
      <c r="I260" s="1">
        <v>45335</v>
      </c>
      <c r="J260" s="13"/>
      <c r="K260" s="182" t="s">
        <v>1407</v>
      </c>
      <c r="L260" s="30"/>
      <c r="M260" s="4" t="s">
        <v>1357</v>
      </c>
      <c r="N260" s="4"/>
      <c r="O260" s="4" t="s">
        <v>1408</v>
      </c>
      <c r="P260" s="4"/>
      <c r="Q260" s="4" t="s">
        <v>1358</v>
      </c>
      <c r="R260" s="4"/>
      <c r="S260" s="4"/>
      <c r="T260" s="4"/>
      <c r="U260" s="4" t="s">
        <v>106</v>
      </c>
      <c r="V260" s="3" t="s">
        <v>69</v>
      </c>
      <c r="W260" s="78" t="s">
        <v>1359</v>
      </c>
      <c r="X260" s="4">
        <f>IF(AND(MainTracker[[#This Row],[Completion date.]]&gt;=45139,MainTracker[[#This Row],[Status]]="10 - Complete"),NETWORKDAYS(MAX(MainTracker[[#This Row],[Request sent on (Date)]:[Compliant source file received on (Date)]]),MainTracker[[#This Row],[Completion date.]],Holiday[Holidays])-1,"")</f>
        <v>2</v>
      </c>
      <c r="Y26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0" s="4">
        <f>IF(AND(MainTracker[[#This Row],[Completion date.]]&gt;=45139,MainTracker[[#This Row],[Status]]="10 - Complete",MainTracker[[#This Row],[Compliant source file received on (Date)]]&lt;&gt;""),MainTracker[[#This Row],[Compliant source file received on (Date)]]-MainTracker[[#This Row],[Request sent on (Date)]],"")</f>
        <v>0</v>
      </c>
    </row>
    <row r="261" spans="1:26" s="5" customFormat="1" ht="90" hidden="1">
      <c r="A261" s="51" t="str">
        <f>_xlfn.IFNA(INDEX(Table3[],MATCH(MainTracker[[#This Row],[IDR / UFDR]],Table3[Pack],0),1),"")</f>
        <v/>
      </c>
      <c r="B261" s="7">
        <v>237.02</v>
      </c>
      <c r="C261" s="7" t="s">
        <v>1409</v>
      </c>
      <c r="D261" s="44" t="s">
        <v>1410</v>
      </c>
      <c r="E261" s="73" t="s">
        <v>1411</v>
      </c>
      <c r="F261" s="2" t="s">
        <v>111</v>
      </c>
      <c r="G261" s="13">
        <v>45331</v>
      </c>
      <c r="H261" s="1">
        <v>45331</v>
      </c>
      <c r="I261" s="1">
        <v>45335</v>
      </c>
      <c r="J261" s="13"/>
      <c r="K261" s="182" t="s">
        <v>1412</v>
      </c>
      <c r="L261" s="30"/>
      <c r="M261" s="4" t="s">
        <v>1357</v>
      </c>
      <c r="N261" s="4"/>
      <c r="O261" s="4" t="s">
        <v>1413</v>
      </c>
      <c r="P261" s="4" t="s">
        <v>1414</v>
      </c>
      <c r="Q261" s="4" t="s">
        <v>1358</v>
      </c>
      <c r="R261" s="4"/>
      <c r="S261" s="4"/>
      <c r="T261" s="4"/>
      <c r="U261" s="4" t="s">
        <v>106</v>
      </c>
      <c r="V261" s="3" t="s">
        <v>69</v>
      </c>
      <c r="W261" s="78" t="s">
        <v>1359</v>
      </c>
      <c r="X261" s="4">
        <f>IF(AND(MainTracker[[#This Row],[Completion date.]]&gt;=45139,MainTracker[[#This Row],[Status]]="10 - Complete"),NETWORKDAYS(MAX(MainTracker[[#This Row],[Request sent on (Date)]:[Compliant source file received on (Date)]]),MainTracker[[#This Row],[Completion date.]],Holiday[Holidays])-1,"")</f>
        <v>2</v>
      </c>
      <c r="Y26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1" s="4">
        <f>IF(AND(MainTracker[[#This Row],[Completion date.]]&gt;=45139,MainTracker[[#This Row],[Status]]="10 - Complete",MainTracker[[#This Row],[Compliant source file received on (Date)]]&lt;&gt;""),MainTracker[[#This Row],[Compliant source file received on (Date)]]-MainTracker[[#This Row],[Request sent on (Date)]],"")</f>
        <v>0</v>
      </c>
    </row>
    <row r="262" spans="1:26" s="5" customFormat="1" ht="30" hidden="1">
      <c r="A262" s="51" t="str">
        <f>_xlfn.IFNA(INDEX(Table3[],MATCH(MainTracker[[#This Row],[IDR / UFDR]],Table3[Pack],0),1),"")</f>
        <v/>
      </c>
      <c r="B262" s="7">
        <v>237.02</v>
      </c>
      <c r="C262" s="7" t="s">
        <v>1415</v>
      </c>
      <c r="D262" s="44" t="s">
        <v>1416</v>
      </c>
      <c r="E262" s="73" t="s">
        <v>1417</v>
      </c>
      <c r="F262" s="2" t="s">
        <v>111</v>
      </c>
      <c r="G262" s="13">
        <v>45331</v>
      </c>
      <c r="H262" s="1">
        <v>45331</v>
      </c>
      <c r="I262" s="1">
        <v>45335</v>
      </c>
      <c r="J262" s="13"/>
      <c r="K262" s="182" t="s">
        <v>1418</v>
      </c>
      <c r="L262" s="30"/>
      <c r="M262" s="4" t="s">
        <v>1357</v>
      </c>
      <c r="N262" s="4"/>
      <c r="O262" s="4" t="s">
        <v>636</v>
      </c>
      <c r="P262" s="4"/>
      <c r="Q262" s="4" t="s">
        <v>1358</v>
      </c>
      <c r="R262" s="4"/>
      <c r="S262" s="4"/>
      <c r="T262" s="4"/>
      <c r="U262" s="4" t="s">
        <v>106</v>
      </c>
      <c r="V262" s="3" t="s">
        <v>69</v>
      </c>
      <c r="W262" s="78" t="s">
        <v>1359</v>
      </c>
      <c r="X262" s="4">
        <f>IF(AND(MainTracker[[#This Row],[Completion date.]]&gt;=45139,MainTracker[[#This Row],[Status]]="10 - Complete"),NETWORKDAYS(MAX(MainTracker[[#This Row],[Request sent on (Date)]:[Compliant source file received on (Date)]]),MainTracker[[#This Row],[Completion date.]],Holiday[Holidays])-1,"")</f>
        <v>2</v>
      </c>
      <c r="Y26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2" s="4">
        <f>IF(AND(MainTracker[[#This Row],[Completion date.]]&gt;=45139,MainTracker[[#This Row],[Status]]="10 - Complete",MainTracker[[#This Row],[Compliant source file received on (Date)]]&lt;&gt;""),MainTracker[[#This Row],[Compliant source file received on (Date)]]-MainTracker[[#This Row],[Request sent on (Date)]],"")</f>
        <v>0</v>
      </c>
    </row>
    <row r="263" spans="1:26" s="5" customFormat="1" ht="30" hidden="1">
      <c r="A263" s="51" t="str">
        <f>_xlfn.IFNA(INDEX(Table3[],MATCH(MainTracker[[#This Row],[IDR / UFDR]],Table3[Pack],0),1),"")</f>
        <v/>
      </c>
      <c r="B263" s="7">
        <v>237.02</v>
      </c>
      <c r="C263" s="7" t="s">
        <v>1419</v>
      </c>
      <c r="D263" s="44" t="s">
        <v>1420</v>
      </c>
      <c r="E263" s="73" t="s">
        <v>1421</v>
      </c>
      <c r="F263" s="2" t="s">
        <v>111</v>
      </c>
      <c r="G263" s="13">
        <v>45331</v>
      </c>
      <c r="H263" s="1">
        <v>45331</v>
      </c>
      <c r="I263" s="1">
        <v>45335</v>
      </c>
      <c r="J263" s="13"/>
      <c r="K263" s="182" t="s">
        <v>1422</v>
      </c>
      <c r="L263" s="30"/>
      <c r="M263" s="4" t="s">
        <v>1357</v>
      </c>
      <c r="N263" s="4"/>
      <c r="O263" s="4"/>
      <c r="P263" s="4"/>
      <c r="Q263" s="4" t="s">
        <v>1358</v>
      </c>
      <c r="R263" s="4"/>
      <c r="S263" s="4"/>
      <c r="T263" s="4"/>
      <c r="U263" s="4" t="s">
        <v>106</v>
      </c>
      <c r="V263" s="3" t="s">
        <v>69</v>
      </c>
      <c r="W263" s="78" t="s">
        <v>1359</v>
      </c>
      <c r="X263" s="4">
        <f>IF(AND(MainTracker[[#This Row],[Completion date.]]&gt;=45139,MainTracker[[#This Row],[Status]]="10 - Complete"),NETWORKDAYS(MAX(MainTracker[[#This Row],[Request sent on (Date)]:[Compliant source file received on (Date)]]),MainTracker[[#This Row],[Completion date.]],Holiday[Holidays])-1,"")</f>
        <v>2</v>
      </c>
      <c r="Y26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3" s="4">
        <f>IF(AND(MainTracker[[#This Row],[Completion date.]]&gt;=45139,MainTracker[[#This Row],[Status]]="10 - Complete",MainTracker[[#This Row],[Compliant source file received on (Date)]]&lt;&gt;""),MainTracker[[#This Row],[Compliant source file received on (Date)]]-MainTracker[[#This Row],[Request sent on (Date)]],"")</f>
        <v>0</v>
      </c>
    </row>
    <row r="264" spans="1:26" s="5" customFormat="1" ht="60" hidden="1">
      <c r="A264" s="51" t="str">
        <f>_xlfn.IFNA(INDEX(Table3[],MATCH(MainTracker[[#This Row],[IDR / UFDR]],Table3[Pack],0),1),"")</f>
        <v/>
      </c>
      <c r="B264" s="7">
        <v>237.02</v>
      </c>
      <c r="C264" s="7" t="s">
        <v>1423</v>
      </c>
      <c r="D264" s="44" t="s">
        <v>1424</v>
      </c>
      <c r="E264" s="73" t="s">
        <v>1425</v>
      </c>
      <c r="F264" s="2" t="s">
        <v>111</v>
      </c>
      <c r="G264" s="13">
        <v>45331</v>
      </c>
      <c r="H264" s="1">
        <v>45331</v>
      </c>
      <c r="I264" s="1">
        <v>45335</v>
      </c>
      <c r="J264" s="13"/>
      <c r="K264" s="182" t="s">
        <v>1426</v>
      </c>
      <c r="L264" s="30"/>
      <c r="M264" s="4" t="s">
        <v>1357</v>
      </c>
      <c r="N264" s="4"/>
      <c r="O264" s="4" t="s">
        <v>1427</v>
      </c>
      <c r="P264" s="4"/>
      <c r="Q264" s="4" t="s">
        <v>1358</v>
      </c>
      <c r="R264" s="4"/>
      <c r="S264" s="4"/>
      <c r="T264" s="4"/>
      <c r="U264" s="4" t="s">
        <v>106</v>
      </c>
      <c r="V264" s="3" t="s">
        <v>69</v>
      </c>
      <c r="W264" s="78" t="s">
        <v>1359</v>
      </c>
      <c r="X264" s="4">
        <f>IF(AND(MainTracker[[#This Row],[Completion date.]]&gt;=45139,MainTracker[[#This Row],[Status]]="10 - Complete"),NETWORKDAYS(MAX(MainTracker[[#This Row],[Request sent on (Date)]:[Compliant source file received on (Date)]]),MainTracker[[#This Row],[Completion date.]],Holiday[Holidays])-1,"")</f>
        <v>2</v>
      </c>
      <c r="Y26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4" s="4">
        <f>IF(AND(MainTracker[[#This Row],[Completion date.]]&gt;=45139,MainTracker[[#This Row],[Status]]="10 - Complete",MainTracker[[#This Row],[Compliant source file received on (Date)]]&lt;&gt;""),MainTracker[[#This Row],[Compliant source file received on (Date)]]-MainTracker[[#This Row],[Request sent on (Date)]],"")</f>
        <v>0</v>
      </c>
    </row>
    <row r="265" spans="1:26" s="5" customFormat="1" ht="45" hidden="1">
      <c r="A265" s="51" t="str">
        <f>_xlfn.IFNA(INDEX(Table3[],MATCH(MainTracker[[#This Row],[IDR / UFDR]],Table3[Pack],0),1),"")</f>
        <v/>
      </c>
      <c r="B265" s="7">
        <v>237.02</v>
      </c>
      <c r="C265" s="7" t="s">
        <v>1428</v>
      </c>
      <c r="D265" s="44" t="s">
        <v>1429</v>
      </c>
      <c r="E265" s="73" t="s">
        <v>1430</v>
      </c>
      <c r="F265" s="2" t="s">
        <v>111</v>
      </c>
      <c r="G265" s="13">
        <v>45331</v>
      </c>
      <c r="H265" s="1">
        <v>45331</v>
      </c>
      <c r="I265" s="1">
        <v>45335</v>
      </c>
      <c r="J265" s="13"/>
      <c r="K265" s="182" t="s">
        <v>1431</v>
      </c>
      <c r="L265" s="30"/>
      <c r="M265" s="4" t="s">
        <v>1357</v>
      </c>
      <c r="N265" s="4"/>
      <c r="O265" s="4" t="s">
        <v>1432</v>
      </c>
      <c r="P265" s="4"/>
      <c r="Q265" s="4" t="s">
        <v>1358</v>
      </c>
      <c r="R265" s="4"/>
      <c r="S265" s="4"/>
      <c r="T265" s="4"/>
      <c r="U265" s="4" t="s">
        <v>106</v>
      </c>
      <c r="V265" s="3" t="s">
        <v>69</v>
      </c>
      <c r="W265" s="78" t="s">
        <v>1359</v>
      </c>
      <c r="X265" s="4">
        <f>IF(AND(MainTracker[[#This Row],[Completion date.]]&gt;=45139,MainTracker[[#This Row],[Status]]="10 - Complete"),NETWORKDAYS(MAX(MainTracker[[#This Row],[Request sent on (Date)]:[Compliant source file received on (Date)]]),MainTracker[[#This Row],[Completion date.]],Holiday[Holidays])-1,"")</f>
        <v>2</v>
      </c>
      <c r="Y26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5" s="4">
        <f>IF(AND(MainTracker[[#This Row],[Completion date.]]&gt;=45139,MainTracker[[#This Row],[Status]]="10 - Complete",MainTracker[[#This Row],[Compliant source file received on (Date)]]&lt;&gt;""),MainTracker[[#This Row],[Compliant source file received on (Date)]]-MainTracker[[#This Row],[Request sent on (Date)]],"")</f>
        <v>0</v>
      </c>
    </row>
    <row r="266" spans="1:26" s="5" customFormat="1" ht="30" hidden="1">
      <c r="A266" s="51" t="str">
        <f>_xlfn.IFNA(INDEX(Table3[],MATCH(MainTracker[[#This Row],[IDR / UFDR]],Table3[Pack],0),1),"")</f>
        <v/>
      </c>
      <c r="B266" s="7">
        <v>237.02</v>
      </c>
      <c r="C266" s="7" t="s">
        <v>1433</v>
      </c>
      <c r="D266" s="44" t="s">
        <v>1434</v>
      </c>
      <c r="E266" s="28" t="s">
        <v>1435</v>
      </c>
      <c r="F266" s="168" t="s">
        <v>120</v>
      </c>
      <c r="G266" s="31">
        <v>45331</v>
      </c>
      <c r="H266" s="1">
        <v>45331</v>
      </c>
      <c r="I266" s="1">
        <v>45335</v>
      </c>
      <c r="J266" s="13"/>
      <c r="K266" s="28" t="s">
        <v>1436</v>
      </c>
      <c r="L266" s="28"/>
      <c r="M266" s="6" t="s">
        <v>1357</v>
      </c>
      <c r="N266" s="6"/>
      <c r="O266" s="6"/>
      <c r="P266" s="4"/>
      <c r="Q266" s="4" t="s">
        <v>1358</v>
      </c>
      <c r="R266" s="4"/>
      <c r="S266" s="4"/>
      <c r="T266" s="4"/>
      <c r="U266" s="4" t="s">
        <v>106</v>
      </c>
      <c r="V266" s="3" t="s">
        <v>69</v>
      </c>
      <c r="W266" s="78" t="s">
        <v>1359</v>
      </c>
      <c r="X266" s="4">
        <f>IF(AND(MainTracker[[#This Row],[Completion date.]]&gt;=45139,MainTracker[[#This Row],[Status]]="10 - Complete"),NETWORKDAYS(MAX(MainTracker[[#This Row],[Request sent on (Date)]:[Compliant source file received on (Date)]]),MainTracker[[#This Row],[Completion date.]],Holiday[Holidays])-1,"")</f>
        <v>2</v>
      </c>
      <c r="Y2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6" s="4">
        <f>IF(AND(MainTracker[[#This Row],[Completion date.]]&gt;=45139,MainTracker[[#This Row],[Status]]="10 - Complete",MainTracker[[#This Row],[Compliant source file received on (Date)]]&lt;&gt;""),MainTracker[[#This Row],[Compliant source file received on (Date)]]-MainTracker[[#This Row],[Request sent on (Date)]],"")</f>
        <v>0</v>
      </c>
    </row>
    <row r="267" spans="1:26" s="5" customFormat="1" ht="30" hidden="1">
      <c r="A267" s="51" t="str">
        <f>_xlfn.IFNA(INDEX(Table3[],MATCH(MainTracker[[#This Row],[IDR / UFDR]],Table3[Pack],0),1),"")</f>
        <v/>
      </c>
      <c r="B267" s="7">
        <v>237.02</v>
      </c>
      <c r="C267" s="7" t="s">
        <v>1437</v>
      </c>
      <c r="D267" s="44" t="s">
        <v>1438</v>
      </c>
      <c r="E267" s="28" t="s">
        <v>1439</v>
      </c>
      <c r="F267" s="168" t="s">
        <v>120</v>
      </c>
      <c r="G267" s="31">
        <v>45331</v>
      </c>
      <c r="H267" s="1">
        <v>45331</v>
      </c>
      <c r="I267" s="1">
        <v>45335</v>
      </c>
      <c r="J267" s="13"/>
      <c r="K267" s="28" t="s">
        <v>1440</v>
      </c>
      <c r="L267" s="28"/>
      <c r="M267" s="6" t="s">
        <v>1357</v>
      </c>
      <c r="N267" s="6"/>
      <c r="O267" s="6"/>
      <c r="P267" s="4"/>
      <c r="Q267" s="4" t="s">
        <v>1358</v>
      </c>
      <c r="R267" s="4"/>
      <c r="S267" s="4"/>
      <c r="T267" s="4"/>
      <c r="U267" s="4" t="s">
        <v>106</v>
      </c>
      <c r="V267" s="3" t="s">
        <v>69</v>
      </c>
      <c r="W267" s="78" t="s">
        <v>1359</v>
      </c>
      <c r="X267" s="4">
        <f>IF(AND(MainTracker[[#This Row],[Completion date.]]&gt;=45139,MainTracker[[#This Row],[Status]]="10 - Complete"),NETWORKDAYS(MAX(MainTracker[[#This Row],[Request sent on (Date)]:[Compliant source file received on (Date)]]),MainTracker[[#This Row],[Completion date.]],Holiday[Holidays])-1,"")</f>
        <v>2</v>
      </c>
      <c r="Y2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7" s="4">
        <f>IF(AND(MainTracker[[#This Row],[Completion date.]]&gt;=45139,MainTracker[[#This Row],[Status]]="10 - Complete",MainTracker[[#This Row],[Compliant source file received on (Date)]]&lt;&gt;""),MainTracker[[#This Row],[Compliant source file received on (Date)]]-MainTracker[[#This Row],[Request sent on (Date)]],"")</f>
        <v>0</v>
      </c>
    </row>
    <row r="268" spans="1:26" s="5" customFormat="1" ht="45" hidden="1">
      <c r="A268" s="51" t="str">
        <f>_xlfn.IFNA(INDEX(Table3[],MATCH(MainTracker[[#This Row],[IDR / UFDR]],Table3[Pack],0),1),"")</f>
        <v/>
      </c>
      <c r="B268" s="7">
        <v>237.02</v>
      </c>
      <c r="C268" s="7" t="s">
        <v>1441</v>
      </c>
      <c r="D268" s="44" t="s">
        <v>1442</v>
      </c>
      <c r="E268" s="137" t="s">
        <v>1443</v>
      </c>
      <c r="F268" s="2" t="s">
        <v>111</v>
      </c>
      <c r="G268" s="13">
        <v>45331</v>
      </c>
      <c r="H268" s="1">
        <v>45331</v>
      </c>
      <c r="I268" s="1">
        <v>45335</v>
      </c>
      <c r="J268" s="13"/>
      <c r="K268" s="184" t="s">
        <v>1444</v>
      </c>
      <c r="L268" s="91"/>
      <c r="M268" s="4" t="s">
        <v>1357</v>
      </c>
      <c r="N268" s="4"/>
      <c r="O268" s="4" t="s">
        <v>636</v>
      </c>
      <c r="P268" s="4"/>
      <c r="Q268" s="4" t="s">
        <v>1358</v>
      </c>
      <c r="R268" s="4"/>
      <c r="S268" s="4"/>
      <c r="T268" s="4"/>
      <c r="U268" s="4" t="s">
        <v>106</v>
      </c>
      <c r="V268" s="3" t="s">
        <v>69</v>
      </c>
      <c r="W268" s="78" t="s">
        <v>1359</v>
      </c>
      <c r="X268" s="4">
        <f>IF(AND(MainTracker[[#This Row],[Completion date.]]&gt;=45139,MainTracker[[#This Row],[Status]]="10 - Complete"),NETWORKDAYS(MAX(MainTracker[[#This Row],[Request sent on (Date)]:[Compliant source file received on (Date)]]),MainTracker[[#This Row],[Completion date.]],Holiday[Holidays])-1,"")</f>
        <v>2</v>
      </c>
      <c r="Y26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8" s="4">
        <f>IF(AND(MainTracker[[#This Row],[Completion date.]]&gt;=45139,MainTracker[[#This Row],[Status]]="10 - Complete",MainTracker[[#This Row],[Compliant source file received on (Date)]]&lt;&gt;""),MainTracker[[#This Row],[Compliant source file received on (Date)]]-MainTracker[[#This Row],[Request sent on (Date)]],"")</f>
        <v>0</v>
      </c>
    </row>
    <row r="269" spans="1:26" s="5" customFormat="1" ht="45" hidden="1">
      <c r="A269" s="51" t="str">
        <f>_xlfn.IFNA(INDEX(Table3[],MATCH(MainTracker[[#This Row],[IDR / UFDR]],Table3[Pack],0),1),"")</f>
        <v/>
      </c>
      <c r="B269" s="7">
        <v>237.02</v>
      </c>
      <c r="C269" s="7" t="s">
        <v>1445</v>
      </c>
      <c r="D269" s="44" t="s">
        <v>1446</v>
      </c>
      <c r="E269" s="137" t="s">
        <v>1447</v>
      </c>
      <c r="F269" s="2" t="s">
        <v>111</v>
      </c>
      <c r="G269" s="13">
        <v>45331</v>
      </c>
      <c r="H269" s="1">
        <v>45331</v>
      </c>
      <c r="I269" s="1">
        <v>45335</v>
      </c>
      <c r="J269" s="13"/>
      <c r="K269" s="184" t="s">
        <v>1448</v>
      </c>
      <c r="L269" s="91"/>
      <c r="M269" s="4" t="s">
        <v>1357</v>
      </c>
      <c r="N269" s="4"/>
      <c r="O269" s="4" t="s">
        <v>636</v>
      </c>
      <c r="P269" s="4"/>
      <c r="Q269" s="4" t="s">
        <v>1358</v>
      </c>
      <c r="R269" s="4"/>
      <c r="S269" s="4"/>
      <c r="T269" s="4"/>
      <c r="U269" s="4" t="s">
        <v>106</v>
      </c>
      <c r="V269" s="3" t="s">
        <v>69</v>
      </c>
      <c r="W269" s="78" t="s">
        <v>1359</v>
      </c>
      <c r="X269" s="4">
        <f>IF(AND(MainTracker[[#This Row],[Completion date.]]&gt;=45139,MainTracker[[#This Row],[Status]]="10 - Complete"),NETWORKDAYS(MAX(MainTracker[[#This Row],[Request sent on (Date)]:[Compliant source file received on (Date)]]),MainTracker[[#This Row],[Completion date.]],Holiday[Holidays])-1,"")</f>
        <v>2</v>
      </c>
      <c r="Y26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9" s="4">
        <f>IF(AND(MainTracker[[#This Row],[Completion date.]]&gt;=45139,MainTracker[[#This Row],[Status]]="10 - Complete",MainTracker[[#This Row],[Compliant source file received on (Date)]]&lt;&gt;""),MainTracker[[#This Row],[Compliant source file received on (Date)]]-MainTracker[[#This Row],[Request sent on (Date)]],"")</f>
        <v>0</v>
      </c>
    </row>
    <row r="270" spans="1:26" s="5" customFormat="1" ht="45" hidden="1">
      <c r="A270" s="51" t="str">
        <f>_xlfn.IFNA(INDEX(Table3[],MATCH(MainTracker[[#This Row],[IDR / UFDR]],Table3[Pack],0),1),"")</f>
        <v/>
      </c>
      <c r="B270" s="7">
        <v>237.02</v>
      </c>
      <c r="C270" s="7" t="s">
        <v>1449</v>
      </c>
      <c r="D270" s="44" t="s">
        <v>1450</v>
      </c>
      <c r="E270" s="137" t="s">
        <v>1451</v>
      </c>
      <c r="F270" s="2" t="s">
        <v>111</v>
      </c>
      <c r="G270" s="13">
        <v>45331</v>
      </c>
      <c r="H270" s="1">
        <v>45331</v>
      </c>
      <c r="I270" s="1">
        <v>45335</v>
      </c>
      <c r="J270" s="13"/>
      <c r="K270" s="184" t="s">
        <v>1452</v>
      </c>
      <c r="L270" s="91"/>
      <c r="M270" s="4" t="s">
        <v>1357</v>
      </c>
      <c r="N270" s="4"/>
      <c r="O270" s="4" t="s">
        <v>636</v>
      </c>
      <c r="P270" s="4"/>
      <c r="Q270" s="4" t="s">
        <v>1358</v>
      </c>
      <c r="R270" s="4"/>
      <c r="S270" s="4"/>
      <c r="T270" s="4"/>
      <c r="U270" s="4" t="s">
        <v>106</v>
      </c>
      <c r="V270" s="3" t="s">
        <v>69</v>
      </c>
      <c r="W270" s="78" t="s">
        <v>1359</v>
      </c>
      <c r="X270" s="4">
        <f>IF(AND(MainTracker[[#This Row],[Completion date.]]&gt;=45139,MainTracker[[#This Row],[Status]]="10 - Complete"),NETWORKDAYS(MAX(MainTracker[[#This Row],[Request sent on (Date)]:[Compliant source file received on (Date)]]),MainTracker[[#This Row],[Completion date.]],Holiday[Holidays])-1,"")</f>
        <v>2</v>
      </c>
      <c r="Y27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0" s="4">
        <f>IF(AND(MainTracker[[#This Row],[Completion date.]]&gt;=45139,MainTracker[[#This Row],[Status]]="10 - Complete",MainTracker[[#This Row],[Compliant source file received on (Date)]]&lt;&gt;""),MainTracker[[#This Row],[Compliant source file received on (Date)]]-MainTracker[[#This Row],[Request sent on (Date)]],"")</f>
        <v>0</v>
      </c>
    </row>
    <row r="271" spans="1:26" s="5" customFormat="1" ht="45" hidden="1">
      <c r="A271" s="51" t="str">
        <f>_xlfn.IFNA(INDEX(Table3[],MATCH(MainTracker[[#This Row],[IDR / UFDR]],Table3[Pack],0),1),"")</f>
        <v/>
      </c>
      <c r="B271" s="7">
        <v>237.02</v>
      </c>
      <c r="C271" s="7" t="s">
        <v>1453</v>
      </c>
      <c r="D271" s="44" t="s">
        <v>1454</v>
      </c>
      <c r="E271" s="137" t="s">
        <v>1455</v>
      </c>
      <c r="F271" s="2" t="s">
        <v>111</v>
      </c>
      <c r="G271" s="13">
        <v>45331</v>
      </c>
      <c r="H271" s="1">
        <v>45331</v>
      </c>
      <c r="I271" s="1">
        <v>45335</v>
      </c>
      <c r="J271" s="13"/>
      <c r="K271" s="184" t="s">
        <v>1456</v>
      </c>
      <c r="L271" s="91"/>
      <c r="M271" s="4" t="s">
        <v>1357</v>
      </c>
      <c r="N271" s="4"/>
      <c r="O271" s="4" t="s">
        <v>636</v>
      </c>
      <c r="P271" s="4"/>
      <c r="Q271" s="4" t="s">
        <v>1358</v>
      </c>
      <c r="R271" s="4"/>
      <c r="S271" s="4"/>
      <c r="T271" s="4"/>
      <c r="U271" s="4" t="s">
        <v>106</v>
      </c>
      <c r="V271" s="3" t="s">
        <v>69</v>
      </c>
      <c r="W271" s="78" t="s">
        <v>1359</v>
      </c>
      <c r="X271" s="4">
        <f>IF(AND(MainTracker[[#This Row],[Completion date.]]&gt;=45139,MainTracker[[#This Row],[Status]]="10 - Complete"),NETWORKDAYS(MAX(MainTracker[[#This Row],[Request sent on (Date)]:[Compliant source file received on (Date)]]),MainTracker[[#This Row],[Completion date.]],Holiday[Holidays])-1,"")</f>
        <v>2</v>
      </c>
      <c r="Y27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1" s="4">
        <f>IF(AND(MainTracker[[#This Row],[Completion date.]]&gt;=45139,MainTracker[[#This Row],[Status]]="10 - Complete",MainTracker[[#This Row],[Compliant source file received on (Date)]]&lt;&gt;""),MainTracker[[#This Row],[Compliant source file received on (Date)]]-MainTracker[[#This Row],[Request sent on (Date)]],"")</f>
        <v>0</v>
      </c>
    </row>
    <row r="272" spans="1:26" s="5" customFormat="1" ht="60" hidden="1">
      <c r="A272" s="51" t="str">
        <f>_xlfn.IFNA(INDEX(Table3[],MATCH(MainTracker[[#This Row],[IDR / UFDR]],Table3[Pack],0),1),"")</f>
        <v/>
      </c>
      <c r="B272" s="7">
        <v>237.02</v>
      </c>
      <c r="C272" s="7" t="s">
        <v>1457</v>
      </c>
      <c r="D272" s="44" t="s">
        <v>1458</v>
      </c>
      <c r="E272" s="73" t="s">
        <v>1459</v>
      </c>
      <c r="F272" s="2" t="s">
        <v>229</v>
      </c>
      <c r="G272" s="13">
        <v>45331</v>
      </c>
      <c r="H272" s="1">
        <v>45331</v>
      </c>
      <c r="I272" s="1">
        <v>45335</v>
      </c>
      <c r="J272" s="13"/>
      <c r="K272" s="28" t="s">
        <v>1460</v>
      </c>
      <c r="L272" s="28"/>
      <c r="M272" s="4" t="s">
        <v>1393</v>
      </c>
      <c r="N272" s="4"/>
      <c r="O272" s="4" t="s">
        <v>1461</v>
      </c>
      <c r="P272" s="4"/>
      <c r="Q272" s="4" t="s">
        <v>1358</v>
      </c>
      <c r="R272" s="4"/>
      <c r="S272" s="4"/>
      <c r="T272" s="4"/>
      <c r="U272" s="4" t="s">
        <v>106</v>
      </c>
      <c r="V272" s="3" t="s">
        <v>69</v>
      </c>
      <c r="W272" s="78" t="s">
        <v>1359</v>
      </c>
      <c r="X272" s="4">
        <f>IF(AND(MainTracker[[#This Row],[Completion date.]]&gt;=45139,MainTracker[[#This Row],[Status]]="10 - Complete"),NETWORKDAYS(MAX(MainTracker[[#This Row],[Request sent on (Date)]:[Compliant source file received on (Date)]]),MainTracker[[#This Row],[Completion date.]],Holiday[Holidays])-1,"")</f>
        <v>2</v>
      </c>
      <c r="Y27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2" s="4">
        <f>IF(AND(MainTracker[[#This Row],[Completion date.]]&gt;=45139,MainTracker[[#This Row],[Status]]="10 - Complete",MainTracker[[#This Row],[Compliant source file received on (Date)]]&lt;&gt;""),MainTracker[[#This Row],[Compliant source file received on (Date)]]-MainTracker[[#This Row],[Request sent on (Date)]],"")</f>
        <v>0</v>
      </c>
    </row>
    <row r="273" spans="1:26" s="5" customFormat="1" ht="105" hidden="1">
      <c r="A273" s="51" t="str">
        <f>_xlfn.IFNA(INDEX(Table3[],MATCH(MainTracker[[#This Row],[IDR / UFDR]],Table3[Pack],0),1),"")</f>
        <v/>
      </c>
      <c r="B273" s="7">
        <v>237.02</v>
      </c>
      <c r="C273" s="7" t="s">
        <v>1462</v>
      </c>
      <c r="D273" s="44" t="s">
        <v>1463</v>
      </c>
      <c r="E273" s="73" t="s">
        <v>1464</v>
      </c>
      <c r="F273" s="2" t="s">
        <v>129</v>
      </c>
      <c r="G273" s="13">
        <v>45331</v>
      </c>
      <c r="H273" s="1">
        <v>45331</v>
      </c>
      <c r="I273" s="1">
        <v>45335</v>
      </c>
      <c r="J273" s="13"/>
      <c r="K273" s="28" t="s">
        <v>1465</v>
      </c>
      <c r="L273" s="28"/>
      <c r="M273" s="4" t="s">
        <v>1357</v>
      </c>
      <c r="N273" s="4"/>
      <c r="O273" s="4" t="s">
        <v>1466</v>
      </c>
      <c r="P273" s="4"/>
      <c r="Q273" s="4" t="s">
        <v>1358</v>
      </c>
      <c r="R273" s="4"/>
      <c r="S273" s="4"/>
      <c r="T273" s="4"/>
      <c r="U273" s="4" t="s">
        <v>106</v>
      </c>
      <c r="V273" s="3" t="s">
        <v>69</v>
      </c>
      <c r="W273" s="78" t="s">
        <v>1359</v>
      </c>
      <c r="X273" s="4">
        <f>IF(AND(MainTracker[[#This Row],[Completion date.]]&gt;=45139,MainTracker[[#This Row],[Status]]="10 - Complete"),NETWORKDAYS(MAX(MainTracker[[#This Row],[Request sent on (Date)]:[Compliant source file received on (Date)]]),MainTracker[[#This Row],[Completion date.]],Holiday[Holidays])-1,"")</f>
        <v>2</v>
      </c>
      <c r="Y2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3" s="4">
        <f>IF(AND(MainTracker[[#This Row],[Completion date.]]&gt;=45139,MainTracker[[#This Row],[Status]]="10 - Complete",MainTracker[[#This Row],[Compliant source file received on (Date)]]&lt;&gt;""),MainTracker[[#This Row],[Compliant source file received on (Date)]]-MainTracker[[#This Row],[Request sent on (Date)]],"")</f>
        <v>0</v>
      </c>
    </row>
    <row r="274" spans="1:26" s="5" customFormat="1" ht="45" hidden="1">
      <c r="A274" s="51" t="str">
        <f>_xlfn.IFNA(INDEX(Table3[],MATCH(MainTracker[[#This Row],[IDR / UFDR]],Table3[Pack],0),1),"")</f>
        <v/>
      </c>
      <c r="B274" s="7">
        <v>237.02</v>
      </c>
      <c r="C274" s="7" t="s">
        <v>1467</v>
      </c>
      <c r="D274" s="44" t="s">
        <v>1468</v>
      </c>
      <c r="E274" s="73" t="s">
        <v>1469</v>
      </c>
      <c r="F274" s="2" t="s">
        <v>120</v>
      </c>
      <c r="G274" s="13">
        <v>45331</v>
      </c>
      <c r="H274" s="1">
        <v>45331</v>
      </c>
      <c r="I274" s="1">
        <v>45335</v>
      </c>
      <c r="J274" s="13"/>
      <c r="K274" s="28" t="s">
        <v>1470</v>
      </c>
      <c r="L274" s="28"/>
      <c r="M274" s="4" t="s">
        <v>1357</v>
      </c>
      <c r="N274" s="4"/>
      <c r="O274" s="4" t="s">
        <v>1471</v>
      </c>
      <c r="P274" s="4"/>
      <c r="Q274" s="4" t="s">
        <v>1358</v>
      </c>
      <c r="R274" s="4"/>
      <c r="S274" s="4"/>
      <c r="T274" s="4"/>
      <c r="U274" s="4" t="s">
        <v>106</v>
      </c>
      <c r="V274" s="3" t="s">
        <v>69</v>
      </c>
      <c r="W274" s="78" t="s">
        <v>1359</v>
      </c>
      <c r="X274" s="4">
        <f>IF(AND(MainTracker[[#This Row],[Completion date.]]&gt;=45139,MainTracker[[#This Row],[Status]]="10 - Complete"),NETWORKDAYS(MAX(MainTracker[[#This Row],[Request sent on (Date)]:[Compliant source file received on (Date)]]),MainTracker[[#This Row],[Completion date.]],Holiday[Holidays])-1,"")</f>
        <v>2</v>
      </c>
      <c r="Y27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4" s="4">
        <f>IF(AND(MainTracker[[#This Row],[Completion date.]]&gt;=45139,MainTracker[[#This Row],[Status]]="10 - Complete",MainTracker[[#This Row],[Compliant source file received on (Date)]]&lt;&gt;""),MainTracker[[#This Row],[Compliant source file received on (Date)]]-MainTracker[[#This Row],[Request sent on (Date)]],"")</f>
        <v>0</v>
      </c>
    </row>
    <row r="275" spans="1:26" s="5" customFormat="1" ht="45" hidden="1">
      <c r="A275" s="51" t="str">
        <f>_xlfn.IFNA(INDEX(Table3[],MATCH(MainTracker[[#This Row],[IDR / UFDR]],Table3[Pack],0),1),"")</f>
        <v/>
      </c>
      <c r="B275" s="7">
        <v>237.02</v>
      </c>
      <c r="C275" s="7" t="s">
        <v>1472</v>
      </c>
      <c r="D275" s="44" t="s">
        <v>1473</v>
      </c>
      <c r="E275" s="73" t="s">
        <v>1474</v>
      </c>
      <c r="F275" s="2" t="s">
        <v>120</v>
      </c>
      <c r="G275" s="13">
        <v>45331</v>
      </c>
      <c r="H275" s="1">
        <v>45331</v>
      </c>
      <c r="I275" s="1">
        <v>45335</v>
      </c>
      <c r="J275" s="13"/>
      <c r="K275" s="28" t="s">
        <v>1475</v>
      </c>
      <c r="L275" s="28"/>
      <c r="M275" s="4" t="s">
        <v>1357</v>
      </c>
      <c r="N275" s="4"/>
      <c r="O275" s="4" t="s">
        <v>1384</v>
      </c>
      <c r="P275" s="4"/>
      <c r="Q275" s="4" t="s">
        <v>1358</v>
      </c>
      <c r="R275" s="4"/>
      <c r="S275" s="4"/>
      <c r="T275" s="4"/>
      <c r="U275" s="4" t="s">
        <v>106</v>
      </c>
      <c r="V275" s="3" t="s">
        <v>69</v>
      </c>
      <c r="W275" s="78" t="s">
        <v>1359</v>
      </c>
      <c r="X275" s="4">
        <f>IF(AND(MainTracker[[#This Row],[Completion date.]]&gt;=45139,MainTracker[[#This Row],[Status]]="10 - Complete"),NETWORKDAYS(MAX(MainTracker[[#This Row],[Request sent on (Date)]:[Compliant source file received on (Date)]]),MainTracker[[#This Row],[Completion date.]],Holiday[Holidays])-1,"")</f>
        <v>2</v>
      </c>
      <c r="Y2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5" s="4">
        <f>IF(AND(MainTracker[[#This Row],[Completion date.]]&gt;=45139,MainTracker[[#This Row],[Status]]="10 - Complete",MainTracker[[#This Row],[Compliant source file received on (Date)]]&lt;&gt;""),MainTracker[[#This Row],[Compliant source file received on (Date)]]-MainTracker[[#This Row],[Request sent on (Date)]],"")</f>
        <v>0</v>
      </c>
    </row>
    <row r="276" spans="1:26" s="5" customFormat="1" ht="45" hidden="1">
      <c r="A276" s="51" t="str">
        <f>_xlfn.IFNA(INDEX(Table3[],MATCH(MainTracker[[#This Row],[IDR / UFDR]],Table3[Pack],0),1),"")</f>
        <v/>
      </c>
      <c r="B276" s="7">
        <v>237.02</v>
      </c>
      <c r="C276" s="7" t="s">
        <v>1476</v>
      </c>
      <c r="D276" s="44" t="s">
        <v>1477</v>
      </c>
      <c r="E276" s="73" t="s">
        <v>1478</v>
      </c>
      <c r="F276" s="2" t="s">
        <v>229</v>
      </c>
      <c r="G276" s="13">
        <v>45331</v>
      </c>
      <c r="H276" s="1">
        <v>45331</v>
      </c>
      <c r="I276" s="1">
        <v>45335</v>
      </c>
      <c r="J276" s="13"/>
      <c r="K276" s="28" t="s">
        <v>1479</v>
      </c>
      <c r="L276" s="28"/>
      <c r="M276" s="4" t="s">
        <v>1357</v>
      </c>
      <c r="N276" s="4"/>
      <c r="O276" s="4" t="s">
        <v>636</v>
      </c>
      <c r="P276" s="4"/>
      <c r="Q276" s="4" t="s">
        <v>1358</v>
      </c>
      <c r="R276" s="4"/>
      <c r="S276" s="4"/>
      <c r="T276" s="4"/>
      <c r="U276" s="4" t="s">
        <v>106</v>
      </c>
      <c r="V276" s="3" t="s">
        <v>69</v>
      </c>
      <c r="W276" s="78" t="s">
        <v>1359</v>
      </c>
      <c r="X276" s="4">
        <f>IF(AND(MainTracker[[#This Row],[Completion date.]]&gt;=45139,MainTracker[[#This Row],[Status]]="10 - Complete"),NETWORKDAYS(MAX(MainTracker[[#This Row],[Request sent on (Date)]:[Compliant source file received on (Date)]]),MainTracker[[#This Row],[Completion date.]],Holiday[Holidays])-1,"")</f>
        <v>2</v>
      </c>
      <c r="Y27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6" s="4">
        <f>IF(AND(MainTracker[[#This Row],[Completion date.]]&gt;=45139,MainTracker[[#This Row],[Status]]="10 - Complete",MainTracker[[#This Row],[Compliant source file received on (Date)]]&lt;&gt;""),MainTracker[[#This Row],[Compliant source file received on (Date)]]-MainTracker[[#This Row],[Request sent on (Date)]],"")</f>
        <v>0</v>
      </c>
    </row>
    <row r="277" spans="1:26" s="5" customFormat="1" ht="45" hidden="1">
      <c r="A277" s="51" t="str">
        <f>_xlfn.IFNA(INDEX(Table3[],MATCH(MainTracker[[#This Row],[IDR / UFDR]],Table3[Pack],0),1),"")</f>
        <v/>
      </c>
      <c r="B277" s="7">
        <v>237.02</v>
      </c>
      <c r="C277" s="7" t="s">
        <v>1480</v>
      </c>
      <c r="D277" s="44" t="s">
        <v>1481</v>
      </c>
      <c r="E277" s="73" t="s">
        <v>1482</v>
      </c>
      <c r="F277" s="2"/>
      <c r="G277" s="13">
        <v>45331</v>
      </c>
      <c r="H277" s="1">
        <v>45331</v>
      </c>
      <c r="I277" s="1">
        <v>45335</v>
      </c>
      <c r="J277" s="13"/>
      <c r="K277" s="167" t="s">
        <v>1483</v>
      </c>
      <c r="L277" s="94"/>
      <c r="M277" s="4" t="s">
        <v>1357</v>
      </c>
      <c r="N277" s="4"/>
      <c r="O277" s="4" t="s">
        <v>1384</v>
      </c>
      <c r="P277" s="4"/>
      <c r="Q277" s="4" t="s">
        <v>1358</v>
      </c>
      <c r="R277" s="4"/>
      <c r="S277" s="4"/>
      <c r="T277" s="4"/>
      <c r="U277" s="4" t="s">
        <v>106</v>
      </c>
      <c r="V277" s="3" t="s">
        <v>69</v>
      </c>
      <c r="W277" s="78" t="s">
        <v>1359</v>
      </c>
      <c r="X277" s="4">
        <f>IF(AND(MainTracker[[#This Row],[Completion date.]]&gt;=45139,MainTracker[[#This Row],[Status]]="10 - Complete"),NETWORKDAYS(MAX(MainTracker[[#This Row],[Request sent on (Date)]:[Compliant source file received on (Date)]]),MainTracker[[#This Row],[Completion date.]],Holiday[Holidays])-1,"")</f>
        <v>2</v>
      </c>
      <c r="Y27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7" s="4">
        <f>IF(AND(MainTracker[[#This Row],[Completion date.]]&gt;=45139,MainTracker[[#This Row],[Status]]="10 - Complete",MainTracker[[#This Row],[Compliant source file received on (Date)]]&lt;&gt;""),MainTracker[[#This Row],[Compliant source file received on (Date)]]-MainTracker[[#This Row],[Request sent on (Date)]],"")</f>
        <v>0</v>
      </c>
    </row>
    <row r="278" spans="1:26" s="5" customFormat="1" ht="30" hidden="1">
      <c r="A278" s="51" t="str">
        <f>_xlfn.IFNA(INDEX(Table3[],MATCH(MainTracker[[#This Row],[IDR / UFDR]],Table3[Pack],0),1),"")</f>
        <v/>
      </c>
      <c r="B278" s="7">
        <v>205.3</v>
      </c>
      <c r="C278" s="7" t="s">
        <v>1484</v>
      </c>
      <c r="D278" s="44" t="s">
        <v>1485</v>
      </c>
      <c r="E278" s="28" t="s">
        <v>1486</v>
      </c>
      <c r="F278" s="2" t="s">
        <v>111</v>
      </c>
      <c r="G278" s="13">
        <v>45331</v>
      </c>
      <c r="H278" s="1">
        <v>45335</v>
      </c>
      <c r="I278" s="1">
        <v>45341</v>
      </c>
      <c r="J278" s="11"/>
      <c r="K278" s="28" t="s">
        <v>1487</v>
      </c>
      <c r="L278" s="29"/>
      <c r="M278" s="4" t="s">
        <v>1488</v>
      </c>
      <c r="N278" s="4"/>
      <c r="O278" s="4"/>
      <c r="P278" s="4"/>
      <c r="Q278" s="4"/>
      <c r="R278" s="4"/>
      <c r="S278" s="4"/>
      <c r="T278" s="4"/>
      <c r="U278" s="4" t="s">
        <v>106</v>
      </c>
      <c r="V278" s="3" t="s">
        <v>70</v>
      </c>
      <c r="W278" s="27" t="s">
        <v>1489</v>
      </c>
      <c r="X278" s="4">
        <f>IF(AND(MainTracker[[#This Row],[Completion date.]]&gt;=45139,MainTracker[[#This Row],[Status]]="10 - Complete"),NETWORKDAYS(MAX(MainTracker[[#This Row],[Request sent on (Date)]:[Compliant source file received on (Date)]]),MainTracker[[#This Row],[Completion date.]],Holiday[Holidays])-1,"")</f>
        <v>4</v>
      </c>
      <c r="Y2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78" s="4">
        <f>IF(AND(MainTracker[[#This Row],[Completion date.]]&gt;=45139,MainTracker[[#This Row],[Status]]="10 - Complete",MainTracker[[#This Row],[Compliant source file received on (Date)]]&lt;&gt;""),MainTracker[[#This Row],[Compliant source file received on (Date)]]-MainTracker[[#This Row],[Request sent on (Date)]],"")</f>
        <v>4</v>
      </c>
    </row>
    <row r="279" spans="1:26" s="5" customFormat="1" ht="18.75" hidden="1">
      <c r="A279" s="51">
        <f>_xlfn.IFNA(INDEX(Table3[],MATCH(MainTracker[[#This Row],[IDR / UFDR]],Table3[Pack],0),1),"")</f>
        <v>22</v>
      </c>
      <c r="B279" s="7" t="s">
        <v>60</v>
      </c>
      <c r="C279" s="7" t="s">
        <v>1490</v>
      </c>
      <c r="D279" s="44" t="s">
        <v>1491</v>
      </c>
      <c r="E279" s="28" t="s">
        <v>1492</v>
      </c>
      <c r="F279" s="2" t="s">
        <v>111</v>
      </c>
      <c r="G279" s="13">
        <v>45334</v>
      </c>
      <c r="H279" s="1">
        <v>45334</v>
      </c>
      <c r="I279" s="1">
        <v>45342</v>
      </c>
      <c r="J279" s="13"/>
      <c r="K279" s="28" t="s">
        <v>1493</v>
      </c>
      <c r="L279" s="29"/>
      <c r="M279" s="4" t="s">
        <v>1494</v>
      </c>
      <c r="N279" s="4"/>
      <c r="O279" s="4"/>
      <c r="P279" s="4"/>
      <c r="Q279" s="4"/>
      <c r="R279" s="4"/>
      <c r="S279" s="4"/>
      <c r="T279" s="4"/>
      <c r="U279" s="4" t="s">
        <v>106</v>
      </c>
      <c r="V279" s="3" t="s">
        <v>69</v>
      </c>
      <c r="W279" s="27" t="s">
        <v>798</v>
      </c>
      <c r="X279" s="4">
        <f>IF(AND(MainTracker[[#This Row],[Completion date.]]&gt;=45139,MainTracker[[#This Row],[Status]]="10 - Complete"),NETWORKDAYS(MAX(MainTracker[[#This Row],[Request sent on (Date)]:[Compliant source file received on (Date)]]),MainTracker[[#This Row],[Completion date.]],Holiday[Holidays])-1,"")</f>
        <v>6</v>
      </c>
      <c r="Y2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79" s="4">
        <f>IF(AND(MainTracker[[#This Row],[Completion date.]]&gt;=45139,MainTracker[[#This Row],[Status]]="10 - Complete",MainTracker[[#This Row],[Compliant source file received on (Date)]]&lt;&gt;""),MainTracker[[#This Row],[Compliant source file received on (Date)]]-MainTracker[[#This Row],[Request sent on (Date)]],"")</f>
        <v>0</v>
      </c>
    </row>
    <row r="280" spans="1:26" s="5" customFormat="1" ht="18.75" hidden="1">
      <c r="A280" s="51">
        <f>_xlfn.IFNA(INDEX(Table3[],MATCH(MainTracker[[#This Row],[IDR / UFDR]],Table3[Pack],0),1),"")</f>
        <v>22</v>
      </c>
      <c r="B280" s="7" t="s">
        <v>60</v>
      </c>
      <c r="C280" s="7" t="s">
        <v>1495</v>
      </c>
      <c r="D280" s="44" t="s">
        <v>1496</v>
      </c>
      <c r="E280" s="28" t="s">
        <v>1497</v>
      </c>
      <c r="F280" s="2" t="s">
        <v>111</v>
      </c>
      <c r="G280" s="13">
        <v>45334</v>
      </c>
      <c r="H280" s="1">
        <v>45334</v>
      </c>
      <c r="I280" s="1">
        <v>45338</v>
      </c>
      <c r="J280" s="11"/>
      <c r="K280" s="28" t="s">
        <v>1498</v>
      </c>
      <c r="L280" s="29"/>
      <c r="M280" s="4" t="s">
        <v>1494</v>
      </c>
      <c r="N280" s="4"/>
      <c r="O280" s="4"/>
      <c r="P280" s="4"/>
      <c r="Q280" s="4"/>
      <c r="R280" s="4"/>
      <c r="S280" s="4"/>
      <c r="T280" s="4"/>
      <c r="U280" s="4" t="s">
        <v>106</v>
      </c>
      <c r="V280" s="3" t="s">
        <v>69</v>
      </c>
      <c r="W280" s="27" t="s">
        <v>798</v>
      </c>
      <c r="X280" s="4">
        <f>IF(AND(MainTracker[[#This Row],[Completion date.]]&gt;=45139,MainTracker[[#This Row],[Status]]="10 - Complete"),NETWORKDAYS(MAX(MainTracker[[#This Row],[Request sent on (Date)]:[Compliant source file received on (Date)]]),MainTracker[[#This Row],[Completion date.]],Holiday[Holidays])-1,"")</f>
        <v>4</v>
      </c>
      <c r="Y2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0" s="4">
        <f>IF(AND(MainTracker[[#This Row],[Completion date.]]&gt;=45139,MainTracker[[#This Row],[Status]]="10 - Complete",MainTracker[[#This Row],[Compliant source file received on (Date)]]&lt;&gt;""),MainTracker[[#This Row],[Compliant source file received on (Date)]]-MainTracker[[#This Row],[Request sent on (Date)]],"")</f>
        <v>0</v>
      </c>
    </row>
    <row r="281" spans="1:26" s="5" customFormat="1" ht="18.75" hidden="1">
      <c r="A281" s="51">
        <f>_xlfn.IFNA(INDEX(Table3[],MATCH(MainTracker[[#This Row],[IDR / UFDR]],Table3[Pack],0),1),"")</f>
        <v>22</v>
      </c>
      <c r="B281" s="7" t="s">
        <v>60</v>
      </c>
      <c r="C281" s="7" t="s">
        <v>1499</v>
      </c>
      <c r="D281" s="44" t="s">
        <v>1500</v>
      </c>
      <c r="E281" s="28" t="s">
        <v>1501</v>
      </c>
      <c r="F281" s="2" t="s">
        <v>111</v>
      </c>
      <c r="G281" s="13">
        <v>45334</v>
      </c>
      <c r="H281" s="1">
        <v>45334</v>
      </c>
      <c r="I281" s="1">
        <v>45338</v>
      </c>
      <c r="J281" s="11"/>
      <c r="K281" s="28" t="s">
        <v>1502</v>
      </c>
      <c r="L281" s="29"/>
      <c r="M281" s="4" t="s">
        <v>1494</v>
      </c>
      <c r="N281" s="4"/>
      <c r="O281" s="4"/>
      <c r="P281" s="4"/>
      <c r="Q281" s="4"/>
      <c r="R281" s="4"/>
      <c r="S281" s="4"/>
      <c r="T281" s="4"/>
      <c r="U281" s="4" t="s">
        <v>106</v>
      </c>
      <c r="V281" s="3" t="s">
        <v>69</v>
      </c>
      <c r="W281" s="27" t="s">
        <v>798</v>
      </c>
      <c r="X281" s="4">
        <f>IF(AND(MainTracker[[#This Row],[Completion date.]]&gt;=45139,MainTracker[[#This Row],[Status]]="10 - Complete"),NETWORKDAYS(MAX(MainTracker[[#This Row],[Request sent on (Date)]:[Compliant source file received on (Date)]]),MainTracker[[#This Row],[Completion date.]],Holiday[Holidays])-1,"")</f>
        <v>4</v>
      </c>
      <c r="Y2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1" s="4">
        <f>IF(AND(MainTracker[[#This Row],[Completion date.]]&gt;=45139,MainTracker[[#This Row],[Status]]="10 - Complete",MainTracker[[#This Row],[Compliant source file received on (Date)]]&lt;&gt;""),MainTracker[[#This Row],[Compliant source file received on (Date)]]-MainTracker[[#This Row],[Request sent on (Date)]],"")</f>
        <v>0</v>
      </c>
    </row>
    <row r="282" spans="1:26" s="5" customFormat="1" ht="18.75" hidden="1">
      <c r="A282" s="51">
        <f>_xlfn.IFNA(INDEX(Table3[],MATCH(MainTracker[[#This Row],[IDR / UFDR]],Table3[Pack],0),1),"")</f>
        <v>22</v>
      </c>
      <c r="B282" s="7" t="s">
        <v>60</v>
      </c>
      <c r="C282" s="7" t="s">
        <v>1503</v>
      </c>
      <c r="D282" s="44" t="s">
        <v>1504</v>
      </c>
      <c r="E282" s="34" t="s">
        <v>1505</v>
      </c>
      <c r="F282" s="2" t="s">
        <v>111</v>
      </c>
      <c r="G282" s="13">
        <v>45334</v>
      </c>
      <c r="H282" s="1">
        <v>45334</v>
      </c>
      <c r="I282" s="1">
        <v>45342</v>
      </c>
      <c r="J282" s="13"/>
      <c r="K282" s="28" t="s">
        <v>1506</v>
      </c>
      <c r="L282" s="29"/>
      <c r="M282" s="4" t="s">
        <v>1494</v>
      </c>
      <c r="N282" s="4"/>
      <c r="O282" s="4"/>
      <c r="P282" s="4"/>
      <c r="Q282" s="4"/>
      <c r="R282" s="4"/>
      <c r="S282" s="4"/>
      <c r="T282" s="4"/>
      <c r="U282" s="4" t="s">
        <v>106</v>
      </c>
      <c r="V282" s="3" t="s">
        <v>69</v>
      </c>
      <c r="W282" s="27" t="s">
        <v>798</v>
      </c>
      <c r="X282" s="4">
        <f>IF(AND(MainTracker[[#This Row],[Completion date.]]&gt;=45139,MainTracker[[#This Row],[Status]]="10 - Complete"),NETWORKDAYS(MAX(MainTracker[[#This Row],[Request sent on (Date)]:[Compliant source file received on (Date)]]),MainTracker[[#This Row],[Completion date.]],Holiday[Holidays])-1,"")</f>
        <v>6</v>
      </c>
      <c r="Y2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2" s="4">
        <f>IF(AND(MainTracker[[#This Row],[Completion date.]]&gt;=45139,MainTracker[[#This Row],[Status]]="10 - Complete",MainTracker[[#This Row],[Compliant source file received on (Date)]]&lt;&gt;""),MainTracker[[#This Row],[Compliant source file received on (Date)]]-MainTracker[[#This Row],[Request sent on (Date)]],"")</f>
        <v>0</v>
      </c>
    </row>
    <row r="283" spans="1:26" s="5" customFormat="1" ht="18.75" hidden="1">
      <c r="A283" s="51">
        <f>_xlfn.IFNA(INDEX(Table3[],MATCH(MainTracker[[#This Row],[IDR / UFDR]],Table3[Pack],0),1),"")</f>
        <v>22</v>
      </c>
      <c r="B283" s="7" t="s">
        <v>60</v>
      </c>
      <c r="C283" s="7" t="s">
        <v>1507</v>
      </c>
      <c r="D283" s="44" t="s">
        <v>1508</v>
      </c>
      <c r="E283" s="28" t="s">
        <v>1509</v>
      </c>
      <c r="F283" s="2" t="s">
        <v>111</v>
      </c>
      <c r="G283" s="13">
        <v>45334</v>
      </c>
      <c r="H283" s="1">
        <v>45334</v>
      </c>
      <c r="I283" s="1">
        <v>45338</v>
      </c>
      <c r="J283" s="11"/>
      <c r="K283" s="28" t="s">
        <v>1510</v>
      </c>
      <c r="L283" s="29"/>
      <c r="M283" s="4" t="s">
        <v>1494</v>
      </c>
      <c r="N283" s="4"/>
      <c r="O283" s="4"/>
      <c r="P283" s="4"/>
      <c r="Q283" s="4"/>
      <c r="R283" s="4"/>
      <c r="S283" s="4"/>
      <c r="T283" s="4"/>
      <c r="U283" s="6" t="s">
        <v>106</v>
      </c>
      <c r="V283" s="3" t="s">
        <v>69</v>
      </c>
      <c r="W283" s="27" t="s">
        <v>798</v>
      </c>
      <c r="X283" s="4">
        <f>IF(AND(MainTracker[[#This Row],[Completion date.]]&gt;=45139,MainTracker[[#This Row],[Status]]="10 - Complete"),NETWORKDAYS(MAX(MainTracker[[#This Row],[Request sent on (Date)]:[Compliant source file received on (Date)]]),MainTracker[[#This Row],[Completion date.]],Holiday[Holidays])-1,"")</f>
        <v>4</v>
      </c>
      <c r="Y2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3" s="4">
        <f>IF(AND(MainTracker[[#This Row],[Completion date.]]&gt;=45139,MainTracker[[#This Row],[Status]]="10 - Complete",MainTracker[[#This Row],[Compliant source file received on (Date)]]&lt;&gt;""),MainTracker[[#This Row],[Compliant source file received on (Date)]]-MainTracker[[#This Row],[Request sent on (Date)]],"")</f>
        <v>0</v>
      </c>
    </row>
    <row r="284" spans="1:26" s="5" customFormat="1" ht="18.75" hidden="1">
      <c r="A284" s="51" t="str">
        <f>_xlfn.IFNA(INDEX(Table3[],MATCH(MainTracker[[#This Row],[IDR / UFDR]],Table3[Pack],0),1),"")</f>
        <v/>
      </c>
      <c r="B284" s="7">
        <v>235.01</v>
      </c>
      <c r="C284" s="7" t="s">
        <v>1511</v>
      </c>
      <c r="D284" s="44" t="s">
        <v>1512</v>
      </c>
      <c r="E284" s="28" t="s">
        <v>1513</v>
      </c>
      <c r="F284" s="2" t="s">
        <v>111</v>
      </c>
      <c r="G284" s="13">
        <v>45334</v>
      </c>
      <c r="H284" s="1">
        <v>45334</v>
      </c>
      <c r="I284" s="1">
        <v>45338</v>
      </c>
      <c r="J284" s="11"/>
      <c r="K284" s="28" t="s">
        <v>1514</v>
      </c>
      <c r="L284" s="29"/>
      <c r="M284" s="4"/>
      <c r="N284" s="4"/>
      <c r="O284" s="4"/>
      <c r="P284" s="4"/>
      <c r="Q284" s="4"/>
      <c r="R284" s="4"/>
      <c r="S284" s="4"/>
      <c r="T284" s="4"/>
      <c r="U284" s="4" t="s">
        <v>106</v>
      </c>
      <c r="V284" s="3" t="s">
        <v>70</v>
      </c>
      <c r="W284" s="27" t="s">
        <v>1515</v>
      </c>
      <c r="X284" s="4">
        <f>IF(AND(MainTracker[[#This Row],[Completion date.]]&gt;=45139,MainTracker[[#This Row],[Status]]="10 - Complete"),NETWORKDAYS(MAX(MainTracker[[#This Row],[Request sent on (Date)]:[Compliant source file received on (Date)]]),MainTracker[[#This Row],[Completion date.]],Holiday[Holidays])-1,"")</f>
        <v>4</v>
      </c>
      <c r="Y2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84" s="4">
        <f>IF(AND(MainTracker[[#This Row],[Completion date.]]&gt;=45139,MainTracker[[#This Row],[Status]]="10 - Complete",MainTracker[[#This Row],[Compliant source file received on (Date)]]&lt;&gt;""),MainTracker[[#This Row],[Compliant source file received on (Date)]]-MainTracker[[#This Row],[Request sent on (Date)]],"")</f>
        <v>0</v>
      </c>
    </row>
    <row r="285" spans="1:26" s="5" customFormat="1" ht="60" hidden="1">
      <c r="A285" s="51" t="str">
        <f>_xlfn.IFNA(INDEX(Table3[],MATCH(MainTracker[[#This Row],[IDR / UFDR]],Table3[Pack],0),1),"")</f>
        <v/>
      </c>
      <c r="B285" s="7">
        <v>220.3</v>
      </c>
      <c r="C285" s="7" t="s">
        <v>1516</v>
      </c>
      <c r="D285" s="44" t="s">
        <v>1517</v>
      </c>
      <c r="E285" s="28" t="s">
        <v>1518</v>
      </c>
      <c r="F285" s="2" t="s">
        <v>129</v>
      </c>
      <c r="G285" s="13">
        <v>45334</v>
      </c>
      <c r="H285" s="1">
        <v>45366</v>
      </c>
      <c r="I285" s="1">
        <v>45369</v>
      </c>
      <c r="J285" s="2"/>
      <c r="K285" s="93" t="s">
        <v>1519</v>
      </c>
      <c r="L285" s="93"/>
      <c r="M285" s="4" t="s">
        <v>1520</v>
      </c>
      <c r="N285" s="4" t="s">
        <v>1521</v>
      </c>
      <c r="O285" s="4" t="s">
        <v>1522</v>
      </c>
      <c r="P285" s="25">
        <v>45359</v>
      </c>
      <c r="Q285" s="4" t="s">
        <v>1523</v>
      </c>
      <c r="R285" s="25">
        <v>45365</v>
      </c>
      <c r="S285" s="4"/>
      <c r="T285" s="4"/>
      <c r="U285" s="4" t="s">
        <v>106</v>
      </c>
      <c r="V285" s="3" t="s">
        <v>69</v>
      </c>
      <c r="W285" s="28" t="s">
        <v>1524</v>
      </c>
      <c r="X285" s="4">
        <f>IF(AND(MainTracker[[#This Row],[Completion date.]]&gt;=45139,MainTracker[[#This Row],[Status]]="10 - Complete"),NETWORKDAYS(MAX(MainTracker[[#This Row],[Request sent on (Date)]:[Compliant source file received on (Date)]]),MainTracker[[#This Row],[Completion date.]],Holiday[Holidays])-1,"")</f>
        <v>1</v>
      </c>
      <c r="Y28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85" s="4">
        <f>IF(AND(MainTracker[[#This Row],[Completion date.]]&gt;=45139,MainTracker[[#This Row],[Status]]="10 - Complete",MainTracker[[#This Row],[Compliant source file received on (Date)]]&lt;&gt;""),MainTracker[[#This Row],[Compliant source file received on (Date)]]-MainTracker[[#This Row],[Request sent on (Date)]],"")</f>
        <v>32</v>
      </c>
    </row>
    <row r="286" spans="1:26" s="5" customFormat="1" ht="30" hidden="1">
      <c r="A286" s="51" t="str">
        <f>_xlfn.IFNA(INDEX(Table3[],MATCH(MainTracker[[#This Row],[IDR / UFDR]],Table3[Pack],0),1),"")</f>
        <v/>
      </c>
      <c r="B286" s="7">
        <v>207.2</v>
      </c>
      <c r="C286" s="7" t="s">
        <v>1525</v>
      </c>
      <c r="D286" s="44" t="s">
        <v>1526</v>
      </c>
      <c r="E286" s="28" t="s">
        <v>1527</v>
      </c>
      <c r="F286" s="2" t="s">
        <v>111</v>
      </c>
      <c r="G286" s="13">
        <v>45334</v>
      </c>
      <c r="H286" s="1">
        <v>45338</v>
      </c>
      <c r="I286" s="1">
        <v>45342</v>
      </c>
      <c r="J286" s="11"/>
      <c r="K286" s="28" t="s">
        <v>1528</v>
      </c>
      <c r="L286" s="26"/>
      <c r="M286" s="4" t="s">
        <v>1529</v>
      </c>
      <c r="N286" s="4"/>
      <c r="O286" s="4"/>
      <c r="P286" s="4"/>
      <c r="Q286" s="4"/>
      <c r="R286" s="4"/>
      <c r="S286" s="4"/>
      <c r="T286" s="4"/>
      <c r="U286" s="4" t="s">
        <v>106</v>
      </c>
      <c r="V286" s="3" t="s">
        <v>70</v>
      </c>
      <c r="W286" s="27" t="s">
        <v>1530</v>
      </c>
      <c r="X286" s="4">
        <f>IF(AND(MainTracker[[#This Row],[Completion date.]]&gt;=45139,MainTracker[[#This Row],[Status]]="10 - Complete"),NETWORKDAYS(MAX(MainTracker[[#This Row],[Request sent on (Date)]:[Compliant source file received on (Date)]]),MainTracker[[#This Row],[Completion date.]],Holiday[Holidays])-1,"")</f>
        <v>2</v>
      </c>
      <c r="Y2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6" s="4">
        <f>IF(AND(MainTracker[[#This Row],[Completion date.]]&gt;=45139,MainTracker[[#This Row],[Status]]="10 - Complete",MainTracker[[#This Row],[Compliant source file received on (Date)]]&lt;&gt;""),MainTracker[[#This Row],[Compliant source file received on (Date)]]-MainTracker[[#This Row],[Request sent on (Date)]],"")</f>
        <v>4</v>
      </c>
    </row>
    <row r="287" spans="1:26" s="5" customFormat="1" ht="18.75" hidden="1">
      <c r="A287" s="51" t="str">
        <f>_xlfn.IFNA(INDEX(Table3[],MATCH(MainTracker[[#This Row],[IDR / UFDR]],Table3[Pack],0),1),"")</f>
        <v/>
      </c>
      <c r="B287" s="7" t="s">
        <v>1287</v>
      </c>
      <c r="C287" s="7" t="s">
        <v>1288</v>
      </c>
      <c r="D287" s="44" t="s">
        <v>1289</v>
      </c>
      <c r="E287" s="28" t="s">
        <v>1290</v>
      </c>
      <c r="F287" s="2" t="s">
        <v>101</v>
      </c>
      <c r="G287" s="13">
        <v>45335</v>
      </c>
      <c r="H287" s="1">
        <v>45337</v>
      </c>
      <c r="I287" s="1">
        <v>45338</v>
      </c>
      <c r="J287" s="11"/>
      <c r="K287" s="28" t="s">
        <v>1291</v>
      </c>
      <c r="L287" s="28"/>
      <c r="M287" s="4"/>
      <c r="N287" s="4"/>
      <c r="O287" s="4"/>
      <c r="P287" s="4"/>
      <c r="Q287" s="4"/>
      <c r="R287" s="4"/>
      <c r="S287" s="4"/>
      <c r="T287" s="4"/>
      <c r="U287" s="4" t="s">
        <v>106</v>
      </c>
      <c r="V287" s="3" t="s">
        <v>70</v>
      </c>
      <c r="W287" s="27" t="s">
        <v>1140</v>
      </c>
      <c r="X287" s="4">
        <f>IF(AND(MainTracker[[#This Row],[Completion date.]]&gt;=45139,MainTracker[[#This Row],[Status]]="10 - Complete"),NETWORKDAYS(MAX(MainTracker[[#This Row],[Request sent on (Date)]:[Compliant source file received on (Date)]]),MainTracker[[#This Row],[Completion date.]],Holiday[Holidays])-1,"")</f>
        <v>1</v>
      </c>
      <c r="Y2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87" s="4">
        <f>IF(AND(MainTracker[[#This Row],[Completion date.]]&gt;=45139,MainTracker[[#This Row],[Status]]="10 - Complete",MainTracker[[#This Row],[Compliant source file received on (Date)]]&lt;&gt;""),MainTracker[[#This Row],[Compliant source file received on (Date)]]-MainTracker[[#This Row],[Request sent on (Date)]],"")</f>
        <v>2</v>
      </c>
    </row>
    <row r="288" spans="1:26" s="5" customFormat="1" ht="30" hidden="1">
      <c r="A288" s="51" t="str">
        <f>_xlfn.IFNA(INDEX(Table3[],MATCH(MainTracker[[#This Row],[IDR / UFDR]],Table3[Pack],0),1),"")</f>
        <v/>
      </c>
      <c r="B288" s="7">
        <v>237.02</v>
      </c>
      <c r="C288" s="7" t="s">
        <v>1531</v>
      </c>
      <c r="D288" s="44" t="s">
        <v>1532</v>
      </c>
      <c r="E288" s="28" t="s">
        <v>1533</v>
      </c>
      <c r="F288" s="2" t="s">
        <v>101</v>
      </c>
      <c r="G288" s="13">
        <v>45335</v>
      </c>
      <c r="H288" s="1">
        <v>45337</v>
      </c>
      <c r="I288" s="1">
        <v>45338</v>
      </c>
      <c r="J288" s="11"/>
      <c r="K288" s="28" t="s">
        <v>1534</v>
      </c>
      <c r="L288" s="29"/>
      <c r="M288" s="4" t="s">
        <v>1535</v>
      </c>
      <c r="N288" s="4"/>
      <c r="O288" s="4"/>
      <c r="P288" s="4"/>
      <c r="Q288" s="4"/>
      <c r="R288" s="4"/>
      <c r="S288" s="4"/>
      <c r="T288" s="4"/>
      <c r="U288" s="4" t="s">
        <v>106</v>
      </c>
      <c r="V288" s="3" t="s">
        <v>70</v>
      </c>
      <c r="W288" s="27" t="s">
        <v>876</v>
      </c>
      <c r="X288" s="4">
        <f>IF(AND(MainTracker[[#This Row],[Completion date.]]&gt;=45139,MainTracker[[#This Row],[Status]]="10 - Complete"),NETWORKDAYS(MAX(MainTracker[[#This Row],[Request sent on (Date)]:[Compliant source file received on (Date)]]),MainTracker[[#This Row],[Completion date.]],Holiday[Holidays])-1,"")</f>
        <v>1</v>
      </c>
      <c r="Y2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8" s="4">
        <f>IF(AND(MainTracker[[#This Row],[Completion date.]]&gt;=45139,MainTracker[[#This Row],[Status]]="10 - Complete",MainTracker[[#This Row],[Compliant source file received on (Date)]]&lt;&gt;""),MainTracker[[#This Row],[Compliant source file received on (Date)]]-MainTracker[[#This Row],[Request sent on (Date)]],"")</f>
        <v>2</v>
      </c>
    </row>
    <row r="289" spans="1:26" s="5" customFormat="1" ht="45" hidden="1">
      <c r="A289" s="51" t="str">
        <f>_xlfn.IFNA(INDEX(Table3[],MATCH(MainTracker[[#This Row],[IDR / UFDR]],Table3[Pack],0),1),"")</f>
        <v/>
      </c>
      <c r="B289" s="7">
        <v>237.02</v>
      </c>
      <c r="C289" s="7" t="s">
        <v>1536</v>
      </c>
      <c r="D289" s="44" t="s">
        <v>1537</v>
      </c>
      <c r="E289" s="28" t="s">
        <v>1538</v>
      </c>
      <c r="F289" s="2" t="s">
        <v>101</v>
      </c>
      <c r="G289" s="13">
        <v>45335</v>
      </c>
      <c r="H289" s="1">
        <v>45337</v>
      </c>
      <c r="I289" s="1">
        <v>45338</v>
      </c>
      <c r="J289" s="11"/>
      <c r="K289" s="28" t="s">
        <v>1539</v>
      </c>
      <c r="L289" s="29"/>
      <c r="M289" s="4" t="s">
        <v>1540</v>
      </c>
      <c r="N289" s="4"/>
      <c r="O289" s="4"/>
      <c r="P289" s="4"/>
      <c r="Q289" s="4"/>
      <c r="R289" s="4"/>
      <c r="S289" s="4"/>
      <c r="T289" s="4"/>
      <c r="U289" s="4" t="s">
        <v>106</v>
      </c>
      <c r="V289" s="3" t="s">
        <v>70</v>
      </c>
      <c r="W289" s="27" t="s">
        <v>876</v>
      </c>
      <c r="X289" s="4">
        <f>IF(AND(MainTracker[[#This Row],[Completion date.]]&gt;=45139,MainTracker[[#This Row],[Status]]="10 - Complete"),NETWORKDAYS(MAX(MainTracker[[#This Row],[Request sent on (Date)]:[Compliant source file received on (Date)]]),MainTracker[[#This Row],[Completion date.]],Holiday[Holidays])-1,"")</f>
        <v>1</v>
      </c>
      <c r="Y2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9" s="4">
        <f>IF(AND(MainTracker[[#This Row],[Completion date.]]&gt;=45139,MainTracker[[#This Row],[Status]]="10 - Complete",MainTracker[[#This Row],[Compliant source file received on (Date)]]&lt;&gt;""),MainTracker[[#This Row],[Compliant source file received on (Date)]]-MainTracker[[#This Row],[Request sent on (Date)]],"")</f>
        <v>2</v>
      </c>
    </row>
    <row r="290" spans="1:26" s="5" customFormat="1" ht="45" hidden="1">
      <c r="A290" s="51" t="str">
        <f>_xlfn.IFNA(INDEX(Table3[],MATCH(MainTracker[[#This Row],[IDR / UFDR]],Table3[Pack],0),1),"")</f>
        <v/>
      </c>
      <c r="B290" s="7">
        <v>218.02</v>
      </c>
      <c r="C290" s="7" t="s">
        <v>1541</v>
      </c>
      <c r="D290" s="44" t="s">
        <v>1542</v>
      </c>
      <c r="E290" s="28" t="s">
        <v>1543</v>
      </c>
      <c r="F290" s="2" t="s">
        <v>387</v>
      </c>
      <c r="G290" s="13">
        <v>45335</v>
      </c>
      <c r="H290" s="1">
        <v>45342</v>
      </c>
      <c r="I290" s="1">
        <v>45342</v>
      </c>
      <c r="J290" s="13"/>
      <c r="K290" s="28" t="s">
        <v>1544</v>
      </c>
      <c r="L290" s="29"/>
      <c r="M290" s="4" t="s">
        <v>1545</v>
      </c>
      <c r="N290" s="24">
        <v>45338</v>
      </c>
      <c r="O290" s="4" t="s">
        <v>1546</v>
      </c>
      <c r="P290" s="4" t="s">
        <v>1547</v>
      </c>
      <c r="Q290" s="4"/>
      <c r="R290" s="4"/>
      <c r="S290" s="4"/>
      <c r="T290" s="4"/>
      <c r="U290" s="4" t="s">
        <v>106</v>
      </c>
      <c r="V290" s="3" t="s">
        <v>69</v>
      </c>
      <c r="W290" s="28" t="s">
        <v>1089</v>
      </c>
      <c r="X290" s="4">
        <f>IF(AND(MainTracker[[#This Row],[Completion date.]]&gt;=45139,MainTracker[[#This Row],[Status]]="10 - Complete"),NETWORKDAYS(MAX(MainTracker[[#This Row],[Request sent on (Date)]:[Compliant source file received on (Date)]]),MainTracker[[#This Row],[Completion date.]],Holiday[Holidays])-1,"")</f>
        <v>0</v>
      </c>
      <c r="Y29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90" s="4">
        <f>IF(AND(MainTracker[[#This Row],[Completion date.]]&gt;=45139,MainTracker[[#This Row],[Status]]="10 - Complete",MainTracker[[#This Row],[Compliant source file received on (Date)]]&lt;&gt;""),MainTracker[[#This Row],[Compliant source file received on (Date)]]-MainTracker[[#This Row],[Request sent on (Date)]],"")</f>
        <v>7</v>
      </c>
    </row>
    <row r="291" spans="1:26" s="5" customFormat="1" ht="30" hidden="1">
      <c r="A291" s="51" t="str">
        <f>_xlfn.IFNA(INDEX(Table3[],MATCH(MainTracker[[#This Row],[IDR / UFDR]],Table3[Pack],0),1),"")</f>
        <v/>
      </c>
      <c r="B291" s="7" t="s">
        <v>867</v>
      </c>
      <c r="C291" s="7" t="s">
        <v>868</v>
      </c>
      <c r="D291" s="44" t="s">
        <v>869</v>
      </c>
      <c r="E291" s="34" t="s">
        <v>870</v>
      </c>
      <c r="F291" s="2" t="s">
        <v>120</v>
      </c>
      <c r="G291" s="13">
        <v>45336</v>
      </c>
      <c r="H291" s="1">
        <v>45338</v>
      </c>
      <c r="I291" s="1">
        <v>45341</v>
      </c>
      <c r="J291" s="11"/>
      <c r="K291" s="34" t="s">
        <v>871</v>
      </c>
      <c r="L291" s="28"/>
      <c r="M291" s="4" t="s">
        <v>1548</v>
      </c>
      <c r="N291" s="4"/>
      <c r="O291" s="4"/>
      <c r="P291" s="4"/>
      <c r="Q291" s="4"/>
      <c r="R291" s="4"/>
      <c r="S291" s="4"/>
      <c r="T291" s="4"/>
      <c r="U291" s="4" t="s">
        <v>106</v>
      </c>
      <c r="V291" s="3" t="s">
        <v>69</v>
      </c>
      <c r="W291" s="27" t="s">
        <v>876</v>
      </c>
      <c r="X291" s="4">
        <f>IF(AND(MainTracker[[#This Row],[Completion date.]]&gt;=45139,MainTracker[[#This Row],[Status]]="10 - Complete"),NETWORKDAYS(MAX(MainTracker[[#This Row],[Request sent on (Date)]:[Compliant source file received on (Date)]]),MainTracker[[#This Row],[Completion date.]],Holiday[Holidays])-1,"")</f>
        <v>1</v>
      </c>
      <c r="Y2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1" s="4">
        <f>IF(AND(MainTracker[[#This Row],[Completion date.]]&gt;=45139,MainTracker[[#This Row],[Status]]="10 - Complete",MainTracker[[#This Row],[Compliant source file received on (Date)]]&lt;&gt;""),MainTracker[[#This Row],[Compliant source file received on (Date)]]-MainTracker[[#This Row],[Request sent on (Date)]],"")</f>
        <v>2</v>
      </c>
    </row>
    <row r="292" spans="1:26" s="5" customFormat="1" ht="30" hidden="1">
      <c r="A292" s="51" t="str">
        <f>_xlfn.IFNA(INDEX(Table3[],MATCH(MainTracker[[#This Row],[IDR / UFDR]],Table3[Pack],0),1),"")</f>
        <v/>
      </c>
      <c r="B292" s="7">
        <v>228</v>
      </c>
      <c r="C292" s="7" t="s">
        <v>1549</v>
      </c>
      <c r="D292" s="44" t="s">
        <v>1550</v>
      </c>
      <c r="E292" s="28" t="s">
        <v>1551</v>
      </c>
      <c r="F292" s="2" t="s">
        <v>120</v>
      </c>
      <c r="G292" s="13">
        <v>45336</v>
      </c>
      <c r="H292" s="1">
        <v>45342</v>
      </c>
      <c r="I292" s="1">
        <v>45347</v>
      </c>
      <c r="J292" s="8"/>
      <c r="K292" s="28" t="s">
        <v>1552</v>
      </c>
      <c r="L292" s="29"/>
      <c r="M292" s="4" t="s">
        <v>1553</v>
      </c>
      <c r="N292" s="24">
        <v>45342</v>
      </c>
      <c r="O292" s="4"/>
      <c r="P292" s="4"/>
      <c r="Q292" s="4"/>
      <c r="R292" s="4"/>
      <c r="S292" s="4"/>
      <c r="T292" s="4"/>
      <c r="U292" s="4" t="s">
        <v>106</v>
      </c>
      <c r="V292" s="3" t="s">
        <v>69</v>
      </c>
      <c r="W292" s="27" t="s">
        <v>945</v>
      </c>
      <c r="X292" s="4">
        <f>IF(AND(MainTracker[[#This Row],[Completion date.]]&gt;=45139,MainTracker[[#This Row],[Status]]="10 - Complete"),NETWORKDAYS(MAX(MainTracker[[#This Row],[Request sent on (Date)]:[Compliant source file received on (Date)]]),MainTracker[[#This Row],[Completion date.]],Holiday[Holidays])-1,"")</f>
        <v>3</v>
      </c>
      <c r="Y2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2" s="4">
        <f>IF(AND(MainTracker[[#This Row],[Completion date.]]&gt;=45139,MainTracker[[#This Row],[Status]]="10 - Complete",MainTracker[[#This Row],[Compliant source file received on (Date)]]&lt;&gt;""),MainTracker[[#This Row],[Compliant source file received on (Date)]]-MainTracker[[#This Row],[Request sent on (Date)]],"")</f>
        <v>6</v>
      </c>
    </row>
    <row r="293" spans="1:26" s="5" customFormat="1" ht="60" hidden="1">
      <c r="A293" s="51" t="str">
        <f>_xlfn.IFNA(INDEX(Table3[],MATCH(MainTracker[[#This Row],[IDR / UFDR]],Table3[Pack],0),1),"")</f>
        <v/>
      </c>
      <c r="B293" s="7">
        <v>228</v>
      </c>
      <c r="C293" s="7" t="s">
        <v>1554</v>
      </c>
      <c r="D293" s="44" t="s">
        <v>1555</v>
      </c>
      <c r="E293" s="28" t="s">
        <v>1556</v>
      </c>
      <c r="F293" s="2" t="s">
        <v>111</v>
      </c>
      <c r="G293" s="13">
        <v>45336</v>
      </c>
      <c r="H293" s="1">
        <v>45336</v>
      </c>
      <c r="I293" s="1">
        <v>45341</v>
      </c>
      <c r="J293" s="11"/>
      <c r="K293" s="28" t="s">
        <v>1557</v>
      </c>
      <c r="L293" s="29"/>
      <c r="M293" s="4" t="s">
        <v>1558</v>
      </c>
      <c r="N293" s="4"/>
      <c r="O293" s="4"/>
      <c r="P293" s="4"/>
      <c r="Q293" s="4"/>
      <c r="R293" s="4"/>
      <c r="S293" s="4"/>
      <c r="T293" s="4"/>
      <c r="U293" s="4" t="s">
        <v>106</v>
      </c>
      <c r="V293" s="3" t="s">
        <v>69</v>
      </c>
      <c r="W293" s="27" t="s">
        <v>945</v>
      </c>
      <c r="X293" s="4">
        <f>IF(AND(MainTracker[[#This Row],[Completion date.]]&gt;=45139,MainTracker[[#This Row],[Status]]="10 - Complete"),NETWORKDAYS(MAX(MainTracker[[#This Row],[Request sent on (Date)]:[Compliant source file received on (Date)]]),MainTracker[[#This Row],[Completion date.]],Holiday[Holidays])-1,"")</f>
        <v>3</v>
      </c>
      <c r="Y2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3" s="4">
        <f>IF(AND(MainTracker[[#This Row],[Completion date.]]&gt;=45139,MainTracker[[#This Row],[Status]]="10 - Complete",MainTracker[[#This Row],[Compliant source file received on (Date)]]&lt;&gt;""),MainTracker[[#This Row],[Compliant source file received on (Date)]]-MainTracker[[#This Row],[Request sent on (Date)]],"")</f>
        <v>0</v>
      </c>
    </row>
    <row r="294" spans="1:26" s="5" customFormat="1" ht="45" hidden="1">
      <c r="A294" s="51" t="str">
        <f>_xlfn.IFNA(INDEX(Table3[],MATCH(MainTracker[[#This Row],[IDR / UFDR]],Table3[Pack],0),1),"")</f>
        <v/>
      </c>
      <c r="B294" s="7">
        <v>228</v>
      </c>
      <c r="C294" s="7" t="s">
        <v>1559</v>
      </c>
      <c r="D294" s="44" t="s">
        <v>1560</v>
      </c>
      <c r="E294" s="28" t="s">
        <v>1561</v>
      </c>
      <c r="F294" s="2" t="s">
        <v>111</v>
      </c>
      <c r="G294" s="13">
        <v>45336</v>
      </c>
      <c r="H294" s="1">
        <v>45337</v>
      </c>
      <c r="I294" s="1">
        <v>45338</v>
      </c>
      <c r="J294" s="11"/>
      <c r="K294" s="28" t="s">
        <v>1562</v>
      </c>
      <c r="L294" s="29"/>
      <c r="M294" s="4"/>
      <c r="N294" s="4"/>
      <c r="O294" s="4"/>
      <c r="P294" s="4"/>
      <c r="Q294" s="4"/>
      <c r="R294" s="4"/>
      <c r="S294" s="4"/>
      <c r="T294" s="4"/>
      <c r="U294" s="4" t="s">
        <v>106</v>
      </c>
      <c r="V294" s="3" t="s">
        <v>70</v>
      </c>
      <c r="W294" s="27" t="s">
        <v>945</v>
      </c>
      <c r="X294" s="4">
        <f>IF(AND(MainTracker[[#This Row],[Completion date.]]&gt;=45139,MainTracker[[#This Row],[Status]]="10 - Complete"),NETWORKDAYS(MAX(MainTracker[[#This Row],[Request sent on (Date)]:[Compliant source file received on (Date)]]),MainTracker[[#This Row],[Completion date.]],Holiday[Holidays])-1,"")</f>
        <v>1</v>
      </c>
      <c r="Y2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4" s="4">
        <f>IF(AND(MainTracker[[#This Row],[Completion date.]]&gt;=45139,MainTracker[[#This Row],[Status]]="10 - Complete",MainTracker[[#This Row],[Compliant source file received on (Date)]]&lt;&gt;""),MainTracker[[#This Row],[Compliant source file received on (Date)]]-MainTracker[[#This Row],[Request sent on (Date)]],"")</f>
        <v>1</v>
      </c>
    </row>
    <row r="295" spans="1:26" s="5" customFormat="1" ht="45" hidden="1">
      <c r="A295" s="51" t="str">
        <f>_xlfn.IFNA(INDEX(Table3[],MATCH(MainTracker[[#This Row],[IDR / UFDR]],Table3[Pack],0),1),"")</f>
        <v/>
      </c>
      <c r="B295" s="7">
        <v>228</v>
      </c>
      <c r="C295" s="7" t="s">
        <v>1563</v>
      </c>
      <c r="D295" s="44" t="s">
        <v>1564</v>
      </c>
      <c r="E295" s="28" t="s">
        <v>1565</v>
      </c>
      <c r="F295" s="2" t="s">
        <v>111</v>
      </c>
      <c r="G295" s="13">
        <v>45336</v>
      </c>
      <c r="H295" s="1">
        <v>45336</v>
      </c>
      <c r="I295" s="1">
        <v>45341</v>
      </c>
      <c r="J295" s="11"/>
      <c r="K295" s="28" t="s">
        <v>1566</v>
      </c>
      <c r="L295" s="29"/>
      <c r="M295" s="4"/>
      <c r="N295" s="4"/>
      <c r="O295" s="4"/>
      <c r="P295" s="4"/>
      <c r="Q295" s="4"/>
      <c r="R295" s="4"/>
      <c r="S295" s="4"/>
      <c r="T295" s="4"/>
      <c r="U295" s="4" t="s">
        <v>106</v>
      </c>
      <c r="V295" s="3" t="s">
        <v>70</v>
      </c>
      <c r="W295" s="27" t="s">
        <v>945</v>
      </c>
      <c r="X295" s="4">
        <f>IF(AND(MainTracker[[#This Row],[Completion date.]]&gt;=45139,MainTracker[[#This Row],[Status]]="10 - Complete"),NETWORKDAYS(MAX(MainTracker[[#This Row],[Request sent on (Date)]:[Compliant source file received on (Date)]]),MainTracker[[#This Row],[Completion date.]],Holiday[Holidays])-1,"")</f>
        <v>3</v>
      </c>
      <c r="Y2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5" s="4">
        <f>IF(AND(MainTracker[[#This Row],[Completion date.]]&gt;=45139,MainTracker[[#This Row],[Status]]="10 - Complete",MainTracker[[#This Row],[Compliant source file received on (Date)]]&lt;&gt;""),MainTracker[[#This Row],[Compliant source file received on (Date)]]-MainTracker[[#This Row],[Request sent on (Date)]],"")</f>
        <v>0</v>
      </c>
    </row>
    <row r="296" spans="1:26" s="5" customFormat="1" ht="30" hidden="1">
      <c r="A296" s="51" t="str">
        <f>_xlfn.IFNA(INDEX(Table3[],MATCH(MainTracker[[#This Row],[IDR / UFDR]],Table3[Pack],0),1),"")</f>
        <v/>
      </c>
      <c r="B296" s="7">
        <v>228</v>
      </c>
      <c r="C296" s="7" t="s">
        <v>1567</v>
      </c>
      <c r="D296" s="44" t="s">
        <v>1568</v>
      </c>
      <c r="E296" s="28" t="s">
        <v>1569</v>
      </c>
      <c r="F296" s="2" t="s">
        <v>111</v>
      </c>
      <c r="G296" s="13">
        <v>45336</v>
      </c>
      <c r="H296" s="1">
        <v>45336</v>
      </c>
      <c r="I296" s="1">
        <v>45337</v>
      </c>
      <c r="J296" s="11"/>
      <c r="K296" s="28" t="s">
        <v>1570</v>
      </c>
      <c r="L296" s="29"/>
      <c r="M296" s="4"/>
      <c r="N296" s="4"/>
      <c r="O296" s="4"/>
      <c r="P296" s="4"/>
      <c r="Q296" s="4"/>
      <c r="R296" s="4"/>
      <c r="S296" s="4"/>
      <c r="T296" s="4"/>
      <c r="U296" s="4" t="s">
        <v>106</v>
      </c>
      <c r="V296" s="3" t="s">
        <v>70</v>
      </c>
      <c r="W296" s="27" t="s">
        <v>945</v>
      </c>
      <c r="X296" s="4">
        <f>IF(AND(MainTracker[[#This Row],[Completion date.]]&gt;=45139,MainTracker[[#This Row],[Status]]="10 - Complete"),NETWORKDAYS(MAX(MainTracker[[#This Row],[Request sent on (Date)]:[Compliant source file received on (Date)]]),MainTracker[[#This Row],[Completion date.]],Holiday[Holidays])-1,"")</f>
        <v>1</v>
      </c>
      <c r="Y2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6" s="4">
        <f>IF(AND(MainTracker[[#This Row],[Completion date.]]&gt;=45139,MainTracker[[#This Row],[Status]]="10 - Complete",MainTracker[[#This Row],[Compliant source file received on (Date)]]&lt;&gt;""),MainTracker[[#This Row],[Compliant source file received on (Date)]]-MainTracker[[#This Row],[Request sent on (Date)]],"")</f>
        <v>0</v>
      </c>
    </row>
    <row r="297" spans="1:26" s="5" customFormat="1" ht="60" hidden="1">
      <c r="A297" s="51" t="str">
        <f>_xlfn.IFNA(INDEX(Table3[],MATCH(MainTracker[[#This Row],[IDR / UFDR]],Table3[Pack],0),1),"")</f>
        <v/>
      </c>
      <c r="B297" s="7">
        <v>205.3</v>
      </c>
      <c r="C297" s="7" t="s">
        <v>1571</v>
      </c>
      <c r="D297" s="44" t="s">
        <v>1572</v>
      </c>
      <c r="E297" s="28" t="s">
        <v>1573</v>
      </c>
      <c r="F297" s="2" t="s">
        <v>111</v>
      </c>
      <c r="G297" s="13">
        <v>45336</v>
      </c>
      <c r="H297" s="1">
        <v>45338</v>
      </c>
      <c r="I297" s="1">
        <v>45345</v>
      </c>
      <c r="J297" s="11"/>
      <c r="K297" s="28" t="s">
        <v>1574</v>
      </c>
      <c r="L297" s="29"/>
      <c r="M297" s="4" t="s">
        <v>1575</v>
      </c>
      <c r="N297" s="24">
        <v>45338</v>
      </c>
      <c r="O297" s="4"/>
      <c r="P297" s="4"/>
      <c r="Q297" s="4"/>
      <c r="R297" s="4"/>
      <c r="S297" s="4"/>
      <c r="T297" s="4"/>
      <c r="U297" s="4" t="s">
        <v>106</v>
      </c>
      <c r="V297" s="3" t="s">
        <v>69</v>
      </c>
      <c r="W297" s="27" t="s">
        <v>1576</v>
      </c>
      <c r="X297" s="4">
        <f>IF(AND(MainTracker[[#This Row],[Completion date.]]&gt;=45139,MainTracker[[#This Row],[Status]]="10 - Complete"),NETWORKDAYS(MAX(MainTracker[[#This Row],[Request sent on (Date)]:[Compliant source file received on (Date)]]),MainTracker[[#This Row],[Completion date.]],Holiday[Holidays])-1,"")</f>
        <v>5</v>
      </c>
      <c r="Y2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7" s="4">
        <f>IF(AND(MainTracker[[#This Row],[Completion date.]]&gt;=45139,MainTracker[[#This Row],[Status]]="10 - Complete",MainTracker[[#This Row],[Compliant source file received on (Date)]]&lt;&gt;""),MainTracker[[#This Row],[Compliant source file received on (Date)]]-MainTracker[[#This Row],[Request sent on (Date)]],"")</f>
        <v>2</v>
      </c>
    </row>
    <row r="298" spans="1:26" s="5" customFormat="1" ht="45" hidden="1">
      <c r="A298" s="51" t="str">
        <f>_xlfn.IFNA(INDEX(Table3[],MATCH(MainTracker[[#This Row],[IDR / UFDR]],Table3[Pack],0),1),"")</f>
        <v/>
      </c>
      <c r="B298" s="7" t="s">
        <v>1577</v>
      </c>
      <c r="C298" s="7" t="s">
        <v>1578</v>
      </c>
      <c r="D298" s="44" t="s">
        <v>1579</v>
      </c>
      <c r="E298" s="28" t="s">
        <v>1580</v>
      </c>
      <c r="F298" s="2" t="s">
        <v>111</v>
      </c>
      <c r="G298" s="13">
        <v>45337</v>
      </c>
      <c r="H298" s="1">
        <v>45338</v>
      </c>
      <c r="I298" s="1">
        <v>45341</v>
      </c>
      <c r="J298" s="11"/>
      <c r="K298" s="28" t="s">
        <v>1581</v>
      </c>
      <c r="L298" s="28"/>
      <c r="M298" s="4" t="s">
        <v>1582</v>
      </c>
      <c r="N298" s="24">
        <v>45338</v>
      </c>
      <c r="O298" s="4"/>
      <c r="P298" s="4"/>
      <c r="Q298" s="4"/>
      <c r="R298" s="4"/>
      <c r="S298" s="4"/>
      <c r="T298" s="4"/>
      <c r="U298" s="4" t="s">
        <v>106</v>
      </c>
      <c r="V298" s="3" t="s">
        <v>69</v>
      </c>
      <c r="W298" s="27" t="s">
        <v>1292</v>
      </c>
      <c r="X298" s="4">
        <f>IF(AND(MainTracker[[#This Row],[Completion date.]]&gt;=45139,MainTracker[[#This Row],[Status]]="10 - Complete"),NETWORKDAYS(MAX(MainTracker[[#This Row],[Request sent on (Date)]:[Compliant source file received on (Date)]]),MainTracker[[#This Row],[Completion date.]],Holiday[Holidays])-1,"")</f>
        <v>1</v>
      </c>
      <c r="Y2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8" s="4">
        <f>IF(AND(MainTracker[[#This Row],[Completion date.]]&gt;=45139,MainTracker[[#This Row],[Status]]="10 - Complete",MainTracker[[#This Row],[Compliant source file received on (Date)]]&lt;&gt;""),MainTracker[[#This Row],[Compliant source file received on (Date)]]-MainTracker[[#This Row],[Request sent on (Date)]],"")</f>
        <v>1</v>
      </c>
    </row>
    <row r="299" spans="1:26" s="5" customFormat="1" ht="45" hidden="1">
      <c r="A299" s="51" t="str">
        <f>_xlfn.IFNA(INDEX(Table3[],MATCH(MainTracker[[#This Row],[IDR / UFDR]],Table3[Pack],0),1),"")</f>
        <v/>
      </c>
      <c r="B299" s="7">
        <v>220.3</v>
      </c>
      <c r="C299" s="7" t="s">
        <v>1583</v>
      </c>
      <c r="D299" s="44" t="s">
        <v>1584</v>
      </c>
      <c r="E299" s="28" t="s">
        <v>1585</v>
      </c>
      <c r="F299" s="2" t="s">
        <v>111</v>
      </c>
      <c r="G299" s="13">
        <v>45337</v>
      </c>
      <c r="H299" s="1">
        <v>45341</v>
      </c>
      <c r="I299" s="1">
        <v>45343</v>
      </c>
      <c r="J299" s="13"/>
      <c r="K299" s="28" t="s">
        <v>1586</v>
      </c>
      <c r="L299" s="28"/>
      <c r="M299" s="4" t="s">
        <v>1587</v>
      </c>
      <c r="N299" s="24">
        <v>45341</v>
      </c>
      <c r="O299" s="4"/>
      <c r="P299" s="4"/>
      <c r="Q299" s="4"/>
      <c r="R299" s="4"/>
      <c r="S299" s="4"/>
      <c r="T299" s="4"/>
      <c r="U299" s="4" t="s">
        <v>106</v>
      </c>
      <c r="V299" s="3" t="s">
        <v>69</v>
      </c>
      <c r="W299" s="27" t="s">
        <v>523</v>
      </c>
      <c r="X299" s="4">
        <f>IF(AND(MainTracker[[#This Row],[Completion date.]]&gt;=45139,MainTracker[[#This Row],[Status]]="10 - Complete"),NETWORKDAYS(MAX(MainTracker[[#This Row],[Request sent on (Date)]:[Compliant source file received on (Date)]]),MainTracker[[#This Row],[Completion date.]],Holiday[Holidays])-1,"")</f>
        <v>2</v>
      </c>
      <c r="Y2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9" s="4">
        <f>IF(AND(MainTracker[[#This Row],[Completion date.]]&gt;=45139,MainTracker[[#This Row],[Status]]="10 - Complete",MainTracker[[#This Row],[Compliant source file received on (Date)]]&lt;&gt;""),MainTracker[[#This Row],[Compliant source file received on (Date)]]-MainTracker[[#This Row],[Request sent on (Date)]],"")</f>
        <v>4</v>
      </c>
    </row>
    <row r="300" spans="1:26" s="5" customFormat="1" ht="18.75" hidden="1">
      <c r="A300" s="51" t="str">
        <f>_xlfn.IFNA(INDEX(Table3[],MATCH(MainTracker[[#This Row],[IDR / UFDR]],Table3[Pack],0),1),"")</f>
        <v/>
      </c>
      <c r="B300" s="7">
        <v>208.2</v>
      </c>
      <c r="C300" s="7" t="s">
        <v>834</v>
      </c>
      <c r="D300" s="44" t="s">
        <v>835</v>
      </c>
      <c r="E300" s="28" t="s">
        <v>836</v>
      </c>
      <c r="F300" s="2" t="s">
        <v>229</v>
      </c>
      <c r="G300" s="13">
        <v>45337</v>
      </c>
      <c r="H300" s="1">
        <v>45337</v>
      </c>
      <c r="I300" s="1">
        <v>45338</v>
      </c>
      <c r="J300" s="11"/>
      <c r="K300" s="28" t="s">
        <v>837</v>
      </c>
      <c r="L300" s="28"/>
      <c r="M300" s="4"/>
      <c r="N300" s="4"/>
      <c r="O300" s="4"/>
      <c r="P300" s="4"/>
      <c r="Q300" s="4"/>
      <c r="R300" s="4"/>
      <c r="S300" s="4"/>
      <c r="T300" s="4"/>
      <c r="U300" s="4" t="s">
        <v>106</v>
      </c>
      <c r="V300" s="3" t="s">
        <v>69</v>
      </c>
      <c r="W300" s="27" t="s">
        <v>838</v>
      </c>
      <c r="X300" s="4">
        <f>IF(AND(MainTracker[[#This Row],[Completion date.]]&gt;=45139,MainTracker[[#This Row],[Status]]="10 - Complete"),NETWORKDAYS(MAX(MainTracker[[#This Row],[Request sent on (Date)]:[Compliant source file received on (Date)]]),MainTracker[[#This Row],[Completion date.]],Holiday[Holidays])-1,"")</f>
        <v>1</v>
      </c>
      <c r="Y3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0" s="4">
        <f>IF(AND(MainTracker[[#This Row],[Completion date.]]&gt;=45139,MainTracker[[#This Row],[Status]]="10 - Complete",MainTracker[[#This Row],[Compliant source file received on (Date)]]&lt;&gt;""),MainTracker[[#This Row],[Compliant source file received on (Date)]]-MainTracker[[#This Row],[Request sent on (Date)]],"")</f>
        <v>0</v>
      </c>
    </row>
    <row r="301" spans="1:26" s="5" customFormat="1" ht="18.75" hidden="1">
      <c r="A301" s="51" t="str">
        <f>_xlfn.IFNA(INDEX(Table3[],MATCH(MainTracker[[#This Row],[IDR / UFDR]],Table3[Pack],0),1),"")</f>
        <v/>
      </c>
      <c r="B301" s="7" t="s">
        <v>1577</v>
      </c>
      <c r="C301" s="7" t="s">
        <v>1588</v>
      </c>
      <c r="D301" s="44" t="s">
        <v>1589</v>
      </c>
      <c r="E301" s="28" t="s">
        <v>1590</v>
      </c>
      <c r="F301" s="2" t="s">
        <v>111</v>
      </c>
      <c r="G301" s="13">
        <v>45338</v>
      </c>
      <c r="H301" s="1">
        <v>45338</v>
      </c>
      <c r="I301" s="1">
        <v>45342</v>
      </c>
      <c r="J301" s="11"/>
      <c r="K301" s="28" t="s">
        <v>1591</v>
      </c>
      <c r="L301" s="28"/>
      <c r="M301" s="4"/>
      <c r="N301" s="4"/>
      <c r="O301" s="4"/>
      <c r="P301" s="4"/>
      <c r="Q301" s="4"/>
      <c r="R301" s="4"/>
      <c r="S301" s="4"/>
      <c r="T301" s="4"/>
      <c r="U301" s="4" t="s">
        <v>106</v>
      </c>
      <c r="V301" s="3" t="s">
        <v>70</v>
      </c>
      <c r="W301" s="27" t="s">
        <v>1592</v>
      </c>
      <c r="X301" s="4">
        <f>IF(AND(MainTracker[[#This Row],[Completion date.]]&gt;=45139,MainTracker[[#This Row],[Status]]="10 - Complete"),NETWORKDAYS(MAX(MainTracker[[#This Row],[Request sent on (Date)]:[Compliant source file received on (Date)]]),MainTracker[[#This Row],[Completion date.]],Holiday[Holidays])-1,"")</f>
        <v>2</v>
      </c>
      <c r="Y3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1" s="4">
        <f>IF(AND(MainTracker[[#This Row],[Completion date.]]&gt;=45139,MainTracker[[#This Row],[Status]]="10 - Complete",MainTracker[[#This Row],[Compliant source file received on (Date)]]&lt;&gt;""),MainTracker[[#This Row],[Compliant source file received on (Date)]]-MainTracker[[#This Row],[Request sent on (Date)]],"")</f>
        <v>0</v>
      </c>
    </row>
    <row r="302" spans="1:26" s="5" customFormat="1" ht="18.75" hidden="1">
      <c r="A302" s="51" t="str">
        <f>_xlfn.IFNA(INDEX(Table3[],MATCH(MainTracker[[#This Row],[IDR / UFDR]],Table3[Pack],0),1),"")</f>
        <v/>
      </c>
      <c r="B302" s="7" t="s">
        <v>1577</v>
      </c>
      <c r="C302" s="7" t="s">
        <v>1593</v>
      </c>
      <c r="D302" s="44" t="s">
        <v>1594</v>
      </c>
      <c r="E302" s="28" t="s">
        <v>1595</v>
      </c>
      <c r="F302" s="2" t="s">
        <v>111</v>
      </c>
      <c r="G302" s="13">
        <v>45338</v>
      </c>
      <c r="H302" s="1">
        <v>45338</v>
      </c>
      <c r="I302" s="1">
        <v>45341</v>
      </c>
      <c r="J302" s="11"/>
      <c r="K302" s="28" t="s">
        <v>1596</v>
      </c>
      <c r="L302" s="28"/>
      <c r="M302" s="4"/>
      <c r="N302" s="4"/>
      <c r="O302" s="4"/>
      <c r="P302" s="4"/>
      <c r="Q302" s="4"/>
      <c r="R302" s="4"/>
      <c r="S302" s="4"/>
      <c r="T302" s="4"/>
      <c r="U302" s="4" t="s">
        <v>106</v>
      </c>
      <c r="V302" s="3" t="s">
        <v>70</v>
      </c>
      <c r="W302" s="27" t="s">
        <v>1592</v>
      </c>
      <c r="X302" s="4">
        <f>IF(AND(MainTracker[[#This Row],[Completion date.]]&gt;=45139,MainTracker[[#This Row],[Status]]="10 - Complete"),NETWORKDAYS(MAX(MainTracker[[#This Row],[Request sent on (Date)]:[Compliant source file received on (Date)]]),MainTracker[[#This Row],[Completion date.]],Holiday[Holidays])-1,"")</f>
        <v>1</v>
      </c>
      <c r="Y3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2" s="4">
        <f>IF(AND(MainTracker[[#This Row],[Completion date.]]&gt;=45139,MainTracker[[#This Row],[Status]]="10 - Complete",MainTracker[[#This Row],[Compliant source file received on (Date)]]&lt;&gt;""),MainTracker[[#This Row],[Compliant source file received on (Date)]]-MainTracker[[#This Row],[Request sent on (Date)]],"")</f>
        <v>0</v>
      </c>
    </row>
    <row r="303" spans="1:26" s="5" customFormat="1" ht="18.75" hidden="1">
      <c r="A303" s="51" t="str">
        <f>_xlfn.IFNA(INDEX(Table3[],MATCH(MainTracker[[#This Row],[IDR / UFDR]],Table3[Pack],0),1),"")</f>
        <v/>
      </c>
      <c r="B303" s="7" t="s">
        <v>1072</v>
      </c>
      <c r="C303" s="7" t="s">
        <v>1077</v>
      </c>
      <c r="D303" s="44" t="s">
        <v>1078</v>
      </c>
      <c r="E303" s="34" t="s">
        <v>1079</v>
      </c>
      <c r="F303" s="2" t="s">
        <v>101</v>
      </c>
      <c r="G303" s="13">
        <v>45338</v>
      </c>
      <c r="H303" s="1">
        <v>45338</v>
      </c>
      <c r="I303" s="1">
        <v>45341</v>
      </c>
      <c r="J303" s="8"/>
      <c r="K303" s="28" t="s">
        <v>1080</v>
      </c>
      <c r="L303" s="28"/>
      <c r="M303" s="4"/>
      <c r="N303" s="4"/>
      <c r="O303" s="4"/>
      <c r="P303" s="4"/>
      <c r="Q303" s="4"/>
      <c r="R303" s="4"/>
      <c r="S303" s="4"/>
      <c r="T303" s="4"/>
      <c r="U303" s="4" t="s">
        <v>106</v>
      </c>
      <c r="V303" s="3" t="s">
        <v>69</v>
      </c>
      <c r="W303" s="27" t="s">
        <v>798</v>
      </c>
      <c r="X303" s="4">
        <f>IF(AND(MainTracker[[#This Row],[Completion date.]]&gt;=45139,MainTracker[[#This Row],[Status]]="10 - Complete"),NETWORKDAYS(MAX(MainTracker[[#This Row],[Request sent on (Date)]:[Compliant source file received on (Date)]]),MainTracker[[#This Row],[Completion date.]],Holiday[Holidays])-1,"")</f>
        <v>1</v>
      </c>
      <c r="Y3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3" s="4">
        <f>IF(AND(MainTracker[[#This Row],[Completion date.]]&gt;=45139,MainTracker[[#This Row],[Status]]="10 - Complete",MainTracker[[#This Row],[Compliant source file received on (Date)]]&lt;&gt;""),MainTracker[[#This Row],[Compliant source file received on (Date)]]-MainTracker[[#This Row],[Request sent on (Date)]],"")</f>
        <v>0</v>
      </c>
    </row>
    <row r="304" spans="1:26" s="5" customFormat="1" ht="30" hidden="1">
      <c r="A304" s="51" t="str">
        <f>_xlfn.IFNA(INDEX(Table3[],MATCH(MainTracker[[#This Row],[IDR / UFDR]],Table3[Pack],0),1),"")</f>
        <v/>
      </c>
      <c r="B304" s="7">
        <v>237.05</v>
      </c>
      <c r="C304" s="7" t="s">
        <v>1597</v>
      </c>
      <c r="D304" s="44" t="s">
        <v>1598</v>
      </c>
      <c r="E304" s="28" t="s">
        <v>1599</v>
      </c>
      <c r="F304" s="2" t="s">
        <v>111</v>
      </c>
      <c r="G304" s="13">
        <v>45338</v>
      </c>
      <c r="H304" s="1">
        <v>45343</v>
      </c>
      <c r="I304" s="1">
        <v>45344</v>
      </c>
      <c r="J304" s="11"/>
      <c r="K304" s="28" t="s">
        <v>1600</v>
      </c>
      <c r="L304" s="28"/>
      <c r="M304" s="4" t="s">
        <v>1601</v>
      </c>
      <c r="N304" s="4"/>
      <c r="O304" s="4"/>
      <c r="P304" s="4"/>
      <c r="Q304" s="4"/>
      <c r="R304" s="4"/>
      <c r="S304" s="4"/>
      <c r="T304" s="4"/>
      <c r="U304" s="4" t="s">
        <v>106</v>
      </c>
      <c r="V304" s="3" t="s">
        <v>70</v>
      </c>
      <c r="W304" s="27" t="s">
        <v>1602</v>
      </c>
      <c r="X304" s="4">
        <f>IF(AND(MainTracker[[#This Row],[Completion date.]]&gt;=45139,MainTracker[[#This Row],[Status]]="10 - Complete"),NETWORKDAYS(MAX(MainTracker[[#This Row],[Request sent on (Date)]:[Compliant source file received on (Date)]]),MainTracker[[#This Row],[Completion date.]],Holiday[Holidays])-1,"")</f>
        <v>1</v>
      </c>
      <c r="Y3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4" s="4">
        <f>IF(AND(MainTracker[[#This Row],[Completion date.]]&gt;=45139,MainTracker[[#This Row],[Status]]="10 - Complete",MainTracker[[#This Row],[Compliant source file received on (Date)]]&lt;&gt;""),MainTracker[[#This Row],[Compliant source file received on (Date)]]-MainTracker[[#This Row],[Request sent on (Date)]],"")</f>
        <v>5</v>
      </c>
    </row>
    <row r="305" spans="1:26" s="5" customFormat="1" ht="45" hidden="1">
      <c r="A305" s="51" t="str">
        <f>_xlfn.IFNA(INDEX(Table3[],MATCH(MainTracker[[#This Row],[IDR / UFDR]],Table3[Pack],0),1),"")</f>
        <v/>
      </c>
      <c r="B305" s="7">
        <v>228</v>
      </c>
      <c r="C305" s="7" t="s">
        <v>1603</v>
      </c>
      <c r="D305" s="44" t="s">
        <v>1604</v>
      </c>
      <c r="E305" s="28" t="s">
        <v>1605</v>
      </c>
      <c r="F305" s="2" t="s">
        <v>111</v>
      </c>
      <c r="G305" s="13">
        <v>45338</v>
      </c>
      <c r="H305" s="1">
        <v>45338</v>
      </c>
      <c r="I305" s="1">
        <v>45345</v>
      </c>
      <c r="J305" s="11"/>
      <c r="K305" s="28" t="s">
        <v>1606</v>
      </c>
      <c r="L305" s="28"/>
      <c r="M305" s="4" t="s">
        <v>1607</v>
      </c>
      <c r="N305" s="4"/>
      <c r="O305" s="4"/>
      <c r="P305" s="4"/>
      <c r="Q305" s="4"/>
      <c r="R305" s="4"/>
      <c r="S305" s="4"/>
      <c r="T305" s="4"/>
      <c r="U305" s="4" t="s">
        <v>106</v>
      </c>
      <c r="V305" s="3" t="s">
        <v>69</v>
      </c>
      <c r="W305" s="27" t="s">
        <v>1608</v>
      </c>
      <c r="X305" s="4">
        <f>IF(AND(MainTracker[[#This Row],[Completion date.]]&gt;=45139,MainTracker[[#This Row],[Status]]="10 - Complete"),NETWORKDAYS(MAX(MainTracker[[#This Row],[Request sent on (Date)]:[Compliant source file received on (Date)]]),MainTracker[[#This Row],[Completion date.]],Holiday[Holidays])-1,"")</f>
        <v>5</v>
      </c>
      <c r="Y3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5" s="4">
        <f>IF(AND(MainTracker[[#This Row],[Completion date.]]&gt;=45139,MainTracker[[#This Row],[Status]]="10 - Complete",MainTracker[[#This Row],[Compliant source file received on (Date)]]&lt;&gt;""),MainTracker[[#This Row],[Compliant source file received on (Date)]]-MainTracker[[#This Row],[Request sent on (Date)]],"")</f>
        <v>0</v>
      </c>
    </row>
    <row r="306" spans="1:26" s="5" customFormat="1" ht="30" hidden="1">
      <c r="A306" s="51" t="str">
        <f>_xlfn.IFNA(INDEX(Table3[],MATCH(MainTracker[[#This Row],[IDR / UFDR]],Table3[Pack],0),1),"")</f>
        <v/>
      </c>
      <c r="B306" s="7">
        <v>201.4</v>
      </c>
      <c r="C306" s="7" t="s">
        <v>1609</v>
      </c>
      <c r="D306" s="44" t="s">
        <v>1610</v>
      </c>
      <c r="E306" s="34" t="s">
        <v>1611</v>
      </c>
      <c r="F306" s="2" t="s">
        <v>111</v>
      </c>
      <c r="G306" s="13">
        <v>45338</v>
      </c>
      <c r="H306" s="1">
        <v>45342</v>
      </c>
      <c r="I306" s="1">
        <v>45344</v>
      </c>
      <c r="J306" s="8"/>
      <c r="K306" s="34" t="s">
        <v>1612</v>
      </c>
      <c r="L306" s="28"/>
      <c r="M306" s="4" t="s">
        <v>1613</v>
      </c>
      <c r="N306" s="24">
        <v>45342</v>
      </c>
      <c r="O306" s="4"/>
      <c r="P306" s="4"/>
      <c r="Q306" s="4"/>
      <c r="R306" s="4"/>
      <c r="S306" s="4"/>
      <c r="T306" s="4"/>
      <c r="U306" s="4" t="s">
        <v>106</v>
      </c>
      <c r="V306" s="3" t="s">
        <v>69</v>
      </c>
      <c r="W306" s="27" t="s">
        <v>1614</v>
      </c>
      <c r="X306" s="4">
        <f>IF(AND(MainTracker[[#This Row],[Completion date.]]&gt;=45139,MainTracker[[#This Row],[Status]]="10 - Complete"),NETWORKDAYS(MAX(MainTracker[[#This Row],[Request sent on (Date)]:[Compliant source file received on (Date)]]),MainTracker[[#This Row],[Completion date.]],Holiday[Holidays])-1,"")</f>
        <v>2</v>
      </c>
      <c r="Y3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6" s="4">
        <f>IF(AND(MainTracker[[#This Row],[Completion date.]]&gt;=45139,MainTracker[[#This Row],[Status]]="10 - Complete",MainTracker[[#This Row],[Compliant source file received on (Date)]]&lt;&gt;""),MainTracker[[#This Row],[Compliant source file received on (Date)]]-MainTracker[[#This Row],[Request sent on (Date)]],"")</f>
        <v>4</v>
      </c>
    </row>
    <row r="307" spans="1:26" s="5" customFormat="1" ht="30" hidden="1">
      <c r="A307" s="51" t="str">
        <f>_xlfn.IFNA(INDEX(Table3[],MATCH(MainTracker[[#This Row],[IDR / UFDR]],Table3[Pack],0),1),"")</f>
        <v/>
      </c>
      <c r="B307" s="7">
        <v>201.4</v>
      </c>
      <c r="C307" s="7" t="s">
        <v>1615</v>
      </c>
      <c r="D307" s="44" t="s">
        <v>1616</v>
      </c>
      <c r="E307" s="28" t="s">
        <v>1617</v>
      </c>
      <c r="F307" s="2" t="s">
        <v>111</v>
      </c>
      <c r="G307" s="13">
        <v>45338</v>
      </c>
      <c r="H307" s="1">
        <v>45342</v>
      </c>
      <c r="I307" s="1">
        <v>45344</v>
      </c>
      <c r="J307" s="8"/>
      <c r="K307" s="28" t="s">
        <v>1618</v>
      </c>
      <c r="L307" s="28"/>
      <c r="M307" s="4" t="s">
        <v>1613</v>
      </c>
      <c r="N307" s="24">
        <v>45342</v>
      </c>
      <c r="O307" s="4"/>
      <c r="P307" s="4"/>
      <c r="Q307" s="4"/>
      <c r="R307" s="4"/>
      <c r="S307" s="4"/>
      <c r="T307" s="4"/>
      <c r="U307" s="4" t="s">
        <v>106</v>
      </c>
      <c r="V307" s="3" t="s">
        <v>69</v>
      </c>
      <c r="W307" s="27" t="s">
        <v>1614</v>
      </c>
      <c r="X307" s="4">
        <f>IF(AND(MainTracker[[#This Row],[Completion date.]]&gt;=45139,MainTracker[[#This Row],[Status]]="10 - Complete"),NETWORKDAYS(MAX(MainTracker[[#This Row],[Request sent on (Date)]:[Compliant source file received on (Date)]]),MainTracker[[#This Row],[Completion date.]],Holiday[Holidays])-1,"")</f>
        <v>2</v>
      </c>
      <c r="Y3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7" s="4">
        <f>IF(AND(MainTracker[[#This Row],[Completion date.]]&gt;=45139,MainTracker[[#This Row],[Status]]="10 - Complete",MainTracker[[#This Row],[Compliant source file received on (Date)]]&lt;&gt;""),MainTracker[[#This Row],[Compliant source file received on (Date)]]-MainTracker[[#This Row],[Request sent on (Date)]],"")</f>
        <v>4</v>
      </c>
    </row>
    <row r="308" spans="1:26" s="5" customFormat="1" ht="75" hidden="1">
      <c r="A308" s="51" t="str">
        <f>_xlfn.IFNA(INDEX(Table3[],MATCH(MainTracker[[#This Row],[IDR / UFDR]],Table3[Pack],0),1),"")</f>
        <v/>
      </c>
      <c r="B308" s="7" t="s">
        <v>140</v>
      </c>
      <c r="C308" s="7" t="s">
        <v>1619</v>
      </c>
      <c r="D308" s="44" t="s">
        <v>1620</v>
      </c>
      <c r="E308" s="28" t="s">
        <v>1621</v>
      </c>
      <c r="F308" s="2" t="s">
        <v>387</v>
      </c>
      <c r="G308" s="13">
        <v>45341</v>
      </c>
      <c r="H308" s="1">
        <v>45352</v>
      </c>
      <c r="I308" s="1">
        <v>45352</v>
      </c>
      <c r="J308" s="13"/>
      <c r="K308" s="28" t="s">
        <v>1622</v>
      </c>
      <c r="L308" s="28"/>
      <c r="M308" s="4" t="s">
        <v>1623</v>
      </c>
      <c r="N308" s="24">
        <v>45342</v>
      </c>
      <c r="O308" s="4" t="s">
        <v>1624</v>
      </c>
      <c r="P308" s="24">
        <v>45348</v>
      </c>
      <c r="Q308" s="4" t="s">
        <v>1625</v>
      </c>
      <c r="R308" s="4" t="s">
        <v>1626</v>
      </c>
      <c r="S308" s="4"/>
      <c r="T308" s="4"/>
      <c r="U308" s="4" t="s">
        <v>106</v>
      </c>
      <c r="V308" s="3" t="s">
        <v>69</v>
      </c>
      <c r="W308" s="27" t="s">
        <v>1627</v>
      </c>
      <c r="X308" s="4">
        <f>IF(AND(MainTracker[[#This Row],[Completion date.]]&gt;=45139,MainTracker[[#This Row],[Status]]="10 - Complete"),NETWORKDAYS(MAX(MainTracker[[#This Row],[Request sent on (Date)]:[Compliant source file received on (Date)]]),MainTracker[[#This Row],[Completion date.]],Holiday[Holidays])-1,"")</f>
        <v>0</v>
      </c>
      <c r="Y30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308" s="4">
        <f>IF(AND(MainTracker[[#This Row],[Completion date.]]&gt;=45139,MainTracker[[#This Row],[Status]]="10 - Complete",MainTracker[[#This Row],[Compliant source file received on (Date)]]&lt;&gt;""),MainTracker[[#This Row],[Compliant source file received on (Date)]]-MainTracker[[#This Row],[Request sent on (Date)]],"")</f>
        <v>11</v>
      </c>
    </row>
    <row r="309" spans="1:26" s="5" customFormat="1" ht="30" hidden="1">
      <c r="A309" s="51" t="str">
        <f>_xlfn.IFNA(INDEX(Table3[],MATCH(MainTracker[[#This Row],[IDR / UFDR]],Table3[Pack],0),1),"")</f>
        <v/>
      </c>
      <c r="B309" s="7">
        <v>220.3</v>
      </c>
      <c r="C309" s="7" t="s">
        <v>1628</v>
      </c>
      <c r="D309" s="44" t="s">
        <v>1629</v>
      </c>
      <c r="E309" s="28" t="s">
        <v>1630</v>
      </c>
      <c r="F309" s="2" t="s">
        <v>111</v>
      </c>
      <c r="G309" s="13">
        <v>45341</v>
      </c>
      <c r="H309" s="1">
        <v>45342</v>
      </c>
      <c r="I309" s="1">
        <v>45344</v>
      </c>
      <c r="J309" s="8"/>
      <c r="K309" s="28" t="s">
        <v>1631</v>
      </c>
      <c r="L309" s="28"/>
      <c r="M309" s="4" t="s">
        <v>1632</v>
      </c>
      <c r="N309" s="24">
        <v>45342</v>
      </c>
      <c r="O309" s="4"/>
      <c r="P309" s="4"/>
      <c r="Q309" s="4"/>
      <c r="R309" s="4"/>
      <c r="S309" s="4"/>
      <c r="T309" s="4"/>
      <c r="U309" s="4" t="s">
        <v>106</v>
      </c>
      <c r="V309" s="3" t="s">
        <v>69</v>
      </c>
      <c r="W309" s="27" t="s">
        <v>250</v>
      </c>
      <c r="X309" s="4">
        <f>IF(AND(MainTracker[[#This Row],[Completion date.]]&gt;=45139,MainTracker[[#This Row],[Status]]="10 - Complete"),NETWORKDAYS(MAX(MainTracker[[#This Row],[Request sent on (Date)]:[Compliant source file received on (Date)]]),MainTracker[[#This Row],[Completion date.]],Holiday[Holidays])-1,"")</f>
        <v>2</v>
      </c>
      <c r="Y3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9" s="4">
        <f>IF(AND(MainTracker[[#This Row],[Completion date.]]&gt;=45139,MainTracker[[#This Row],[Status]]="10 - Complete",MainTracker[[#This Row],[Compliant source file received on (Date)]]&lt;&gt;""),MainTracker[[#This Row],[Compliant source file received on (Date)]]-MainTracker[[#This Row],[Request sent on (Date)]],"")</f>
        <v>1</v>
      </c>
    </row>
    <row r="310" spans="1:26" s="5" customFormat="1" ht="30" hidden="1">
      <c r="A310" s="51" t="str">
        <f>_xlfn.IFNA(INDEX(Table3[],MATCH(MainTracker[[#This Row],[IDR / UFDR]],Table3[Pack],0),1),"")</f>
        <v/>
      </c>
      <c r="B310" s="7">
        <v>220.3</v>
      </c>
      <c r="C310" s="7" t="s">
        <v>1633</v>
      </c>
      <c r="D310" s="44" t="s">
        <v>1634</v>
      </c>
      <c r="E310" s="28" t="s">
        <v>1635</v>
      </c>
      <c r="F310" s="2" t="s">
        <v>111</v>
      </c>
      <c r="G310" s="13">
        <v>45341</v>
      </c>
      <c r="H310" s="1">
        <v>45344</v>
      </c>
      <c r="I310" s="1">
        <v>45344</v>
      </c>
      <c r="J310" s="2"/>
      <c r="K310" s="28" t="s">
        <v>1636</v>
      </c>
      <c r="L310" s="28"/>
      <c r="M310" s="4"/>
      <c r="N310" s="4"/>
      <c r="O310" s="4"/>
      <c r="P310" s="4"/>
      <c r="Q310" s="4"/>
      <c r="R310" s="4"/>
      <c r="S310" s="4"/>
      <c r="T310" s="4"/>
      <c r="U310" s="4" t="s">
        <v>106</v>
      </c>
      <c r="V310" s="3" t="s">
        <v>69</v>
      </c>
      <c r="W310" s="27" t="s">
        <v>250</v>
      </c>
      <c r="X310" s="4">
        <f>IF(AND(MainTracker[[#This Row],[Completion date.]]&gt;=45139,MainTracker[[#This Row],[Status]]="10 - Complete"),NETWORKDAYS(MAX(MainTracker[[#This Row],[Request sent on (Date)]:[Compliant source file received on (Date)]]),MainTracker[[#This Row],[Completion date.]],Holiday[Holidays])-1,"")</f>
        <v>0</v>
      </c>
      <c r="Y3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0" s="4">
        <f>IF(AND(MainTracker[[#This Row],[Completion date.]]&gt;=45139,MainTracker[[#This Row],[Status]]="10 - Complete",MainTracker[[#This Row],[Compliant source file received on (Date)]]&lt;&gt;""),MainTracker[[#This Row],[Compliant source file received on (Date)]]-MainTracker[[#This Row],[Request sent on (Date)]],"")</f>
        <v>3</v>
      </c>
    </row>
    <row r="311" spans="1:26" s="5" customFormat="1" ht="30" hidden="1">
      <c r="A311" s="51" t="str">
        <f>_xlfn.IFNA(INDEX(Table3[],MATCH(MainTracker[[#This Row],[IDR / UFDR]],Table3[Pack],0),1),"")</f>
        <v/>
      </c>
      <c r="B311" s="7">
        <v>220.3</v>
      </c>
      <c r="C311" s="7" t="s">
        <v>1637</v>
      </c>
      <c r="D311" s="44" t="s">
        <v>1638</v>
      </c>
      <c r="E311" s="28" t="s">
        <v>1639</v>
      </c>
      <c r="F311" s="2" t="s">
        <v>111</v>
      </c>
      <c r="G311" s="13">
        <v>45341</v>
      </c>
      <c r="H311" s="1">
        <v>45341</v>
      </c>
      <c r="I311" s="1">
        <v>45345</v>
      </c>
      <c r="J311" s="11"/>
      <c r="K311" s="28" t="s">
        <v>1640</v>
      </c>
      <c r="L311" s="28"/>
      <c r="M311" s="4" t="s">
        <v>1641</v>
      </c>
      <c r="N311" s="4"/>
      <c r="O311" s="4"/>
      <c r="P311" s="4"/>
      <c r="Q311" s="4"/>
      <c r="R311" s="4"/>
      <c r="S311" s="4"/>
      <c r="T311" s="4"/>
      <c r="U311" s="4" t="s">
        <v>106</v>
      </c>
      <c r="V311" s="3" t="s">
        <v>69</v>
      </c>
      <c r="W311" s="27" t="s">
        <v>250</v>
      </c>
      <c r="X311" s="4">
        <f>IF(AND(MainTracker[[#This Row],[Completion date.]]&gt;=45139,MainTracker[[#This Row],[Status]]="10 - Complete"),NETWORKDAYS(MAX(MainTracker[[#This Row],[Request sent on (Date)]:[Compliant source file received on (Date)]]),MainTracker[[#This Row],[Completion date.]],Holiday[Holidays])-1,"")</f>
        <v>4</v>
      </c>
      <c r="Y3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1" s="4">
        <f>IF(AND(MainTracker[[#This Row],[Completion date.]]&gt;=45139,MainTracker[[#This Row],[Status]]="10 - Complete",MainTracker[[#This Row],[Compliant source file received on (Date)]]&lt;&gt;""),MainTracker[[#This Row],[Compliant source file received on (Date)]]-MainTracker[[#This Row],[Request sent on (Date)]],"")</f>
        <v>0</v>
      </c>
    </row>
    <row r="312" spans="1:26" s="5" customFormat="1" ht="45" hidden="1">
      <c r="A312" s="51" t="str">
        <f>_xlfn.IFNA(INDEX(Table3[],MATCH(MainTracker[[#This Row],[IDR / UFDR]],Table3[Pack],0),1),"")</f>
        <v/>
      </c>
      <c r="B312" s="7">
        <v>220.3</v>
      </c>
      <c r="C312" s="7" t="s">
        <v>1642</v>
      </c>
      <c r="D312" s="44" t="s">
        <v>1643</v>
      </c>
      <c r="E312" s="28" t="s">
        <v>1644</v>
      </c>
      <c r="F312" s="2" t="s">
        <v>111</v>
      </c>
      <c r="G312" s="13">
        <v>45341</v>
      </c>
      <c r="H312" s="1">
        <v>45341</v>
      </c>
      <c r="I312" s="1">
        <v>45345</v>
      </c>
      <c r="J312" s="11"/>
      <c r="K312" s="28" t="s">
        <v>1645</v>
      </c>
      <c r="L312" s="28"/>
      <c r="M312" s="4" t="s">
        <v>1641</v>
      </c>
      <c r="N312" s="4"/>
      <c r="O312" s="4"/>
      <c r="P312" s="4"/>
      <c r="Q312" s="4"/>
      <c r="R312" s="4"/>
      <c r="S312" s="4"/>
      <c r="T312" s="4"/>
      <c r="U312" s="4" t="s">
        <v>106</v>
      </c>
      <c r="V312" s="3" t="s">
        <v>69</v>
      </c>
      <c r="W312" s="27" t="s">
        <v>250</v>
      </c>
      <c r="X312" s="4">
        <f>IF(AND(MainTracker[[#This Row],[Completion date.]]&gt;=45139,MainTracker[[#This Row],[Status]]="10 - Complete"),NETWORKDAYS(MAX(MainTracker[[#This Row],[Request sent on (Date)]:[Compliant source file received on (Date)]]),MainTracker[[#This Row],[Completion date.]],Holiday[Holidays])-1,"")</f>
        <v>4</v>
      </c>
      <c r="Y3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2" s="4">
        <f>IF(AND(MainTracker[[#This Row],[Completion date.]]&gt;=45139,MainTracker[[#This Row],[Status]]="10 - Complete",MainTracker[[#This Row],[Compliant source file received on (Date)]]&lt;&gt;""),MainTracker[[#This Row],[Compliant source file received on (Date)]]-MainTracker[[#This Row],[Request sent on (Date)]],"")</f>
        <v>0</v>
      </c>
    </row>
    <row r="313" spans="1:26" s="5" customFormat="1" ht="45" hidden="1">
      <c r="A313" s="51" t="str">
        <f>_xlfn.IFNA(INDEX(Table3[],MATCH(MainTracker[[#This Row],[IDR / UFDR]],Table3[Pack],0),1),"")</f>
        <v/>
      </c>
      <c r="B313" s="7">
        <v>220.3</v>
      </c>
      <c r="C313" s="7" t="s">
        <v>1646</v>
      </c>
      <c r="D313" s="44" t="s">
        <v>1647</v>
      </c>
      <c r="E313" s="28" t="s">
        <v>1648</v>
      </c>
      <c r="F313" s="2" t="s">
        <v>111</v>
      </c>
      <c r="G313" s="13">
        <v>45341</v>
      </c>
      <c r="H313" s="1">
        <v>45341</v>
      </c>
      <c r="I313" s="1">
        <v>45347</v>
      </c>
      <c r="J313" s="11"/>
      <c r="K313" s="28" t="s">
        <v>1649</v>
      </c>
      <c r="L313" s="28"/>
      <c r="M313" s="4" t="s">
        <v>1641</v>
      </c>
      <c r="N313" s="4"/>
      <c r="O313" s="4"/>
      <c r="P313" s="4"/>
      <c r="Q313" s="4"/>
      <c r="R313" s="4"/>
      <c r="S313" s="4"/>
      <c r="T313" s="4"/>
      <c r="U313" s="4" t="s">
        <v>106</v>
      </c>
      <c r="V313" s="3" t="s">
        <v>69</v>
      </c>
      <c r="W313" s="27" t="s">
        <v>250</v>
      </c>
      <c r="X313" s="4">
        <f>IF(AND(MainTracker[[#This Row],[Completion date.]]&gt;=45139,MainTracker[[#This Row],[Status]]="10 - Complete"),NETWORKDAYS(MAX(MainTracker[[#This Row],[Request sent on (Date)]:[Compliant source file received on (Date)]]),MainTracker[[#This Row],[Completion date.]],Holiday[Holidays])-1,"")</f>
        <v>4</v>
      </c>
      <c r="Y3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3" s="4">
        <f>IF(AND(MainTracker[[#This Row],[Completion date.]]&gt;=45139,MainTracker[[#This Row],[Status]]="10 - Complete",MainTracker[[#This Row],[Compliant source file received on (Date)]]&lt;&gt;""),MainTracker[[#This Row],[Compliant source file received on (Date)]]-MainTracker[[#This Row],[Request sent on (Date)]],"")</f>
        <v>0</v>
      </c>
    </row>
    <row r="314" spans="1:26" s="5" customFormat="1" ht="30" hidden="1">
      <c r="A314" s="51" t="str">
        <f>_xlfn.IFNA(INDEX(Table3[],MATCH(MainTracker[[#This Row],[IDR / UFDR]],Table3[Pack],0),1),"")</f>
        <v/>
      </c>
      <c r="B314" s="7">
        <v>205.3</v>
      </c>
      <c r="C314" s="7" t="s">
        <v>1650</v>
      </c>
      <c r="D314" s="44" t="s">
        <v>1651</v>
      </c>
      <c r="E314" s="28" t="s">
        <v>1652</v>
      </c>
      <c r="F314" s="2" t="s">
        <v>111</v>
      </c>
      <c r="G314" s="13">
        <v>45341</v>
      </c>
      <c r="H314" s="1">
        <v>45341</v>
      </c>
      <c r="I314" s="1">
        <v>45342</v>
      </c>
      <c r="J314" s="11"/>
      <c r="K314" s="28" t="s">
        <v>1653</v>
      </c>
      <c r="L314" s="28"/>
      <c r="M314" s="4"/>
      <c r="N314" s="4"/>
      <c r="O314" s="4"/>
      <c r="P314" s="4"/>
      <c r="Q314" s="4"/>
      <c r="R314" s="4"/>
      <c r="S314" s="4"/>
      <c r="T314" s="4"/>
      <c r="U314" s="4" t="s">
        <v>106</v>
      </c>
      <c r="V314" s="3" t="s">
        <v>69</v>
      </c>
      <c r="W314" s="27" t="s">
        <v>1654</v>
      </c>
      <c r="X314" s="4">
        <f>IF(AND(MainTracker[[#This Row],[Completion date.]]&gt;=45139,MainTracker[[#This Row],[Status]]="10 - Complete"),NETWORKDAYS(MAX(MainTracker[[#This Row],[Request sent on (Date)]:[Compliant source file received on (Date)]]),MainTracker[[#This Row],[Completion date.]],Holiday[Holidays])-1,"")</f>
        <v>1</v>
      </c>
      <c r="Y3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4" s="4">
        <f>IF(AND(MainTracker[[#This Row],[Completion date.]]&gt;=45139,MainTracker[[#This Row],[Status]]="10 - Complete",MainTracker[[#This Row],[Compliant source file received on (Date)]]&lt;&gt;""),MainTracker[[#This Row],[Compliant source file received on (Date)]]-MainTracker[[#This Row],[Request sent on (Date)]],"")</f>
        <v>0</v>
      </c>
    </row>
    <row r="315" spans="1:26" s="5" customFormat="1" ht="30" hidden="1">
      <c r="A315" s="51" t="str">
        <f>_xlfn.IFNA(INDEX(Table3[],MATCH(MainTracker[[#This Row],[IDR / UFDR]],Table3[Pack],0),1),"")</f>
        <v/>
      </c>
      <c r="B315" s="7" t="s">
        <v>754</v>
      </c>
      <c r="C315" s="7" t="s">
        <v>1655</v>
      </c>
      <c r="D315" s="44" t="s">
        <v>1656</v>
      </c>
      <c r="E315" s="28" t="s">
        <v>1657</v>
      </c>
      <c r="F315" s="2" t="s">
        <v>111</v>
      </c>
      <c r="G315" s="13">
        <v>45342</v>
      </c>
      <c r="H315" s="1">
        <v>45343</v>
      </c>
      <c r="I315" s="1">
        <v>45344</v>
      </c>
      <c r="J315" s="11"/>
      <c r="K315" s="28" t="s">
        <v>1658</v>
      </c>
      <c r="L315" s="28"/>
      <c r="M315" s="4" t="s">
        <v>1659</v>
      </c>
      <c r="N315" s="4"/>
      <c r="O315" s="4"/>
      <c r="P315" s="4"/>
      <c r="Q315" s="4"/>
      <c r="R315" s="4"/>
      <c r="S315" s="4"/>
      <c r="T315" s="4"/>
      <c r="U315" s="4" t="s">
        <v>106</v>
      </c>
      <c r="V315" s="3" t="s">
        <v>69</v>
      </c>
      <c r="W315" s="27" t="s">
        <v>1660</v>
      </c>
      <c r="X315" s="4">
        <f>IF(AND(MainTracker[[#This Row],[Completion date.]]&gt;=45139,MainTracker[[#This Row],[Status]]="10 - Complete"),NETWORKDAYS(MAX(MainTracker[[#This Row],[Request sent on (Date)]:[Compliant source file received on (Date)]]),MainTracker[[#This Row],[Completion date.]],Holiday[Holidays])-1,"")</f>
        <v>1</v>
      </c>
      <c r="Y3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5" s="4">
        <f>IF(AND(MainTracker[[#This Row],[Completion date.]]&gt;=45139,MainTracker[[#This Row],[Status]]="10 - Complete",MainTracker[[#This Row],[Compliant source file received on (Date)]]&lt;&gt;""),MainTracker[[#This Row],[Compliant source file received on (Date)]]-MainTracker[[#This Row],[Request sent on (Date)]],"")</f>
        <v>1</v>
      </c>
    </row>
    <row r="316" spans="1:26" s="5" customFormat="1" ht="60" hidden="1">
      <c r="A316" s="51">
        <f>_xlfn.IFNA(INDEX(Table3[],MATCH(MainTracker[[#This Row],[IDR / UFDR]],Table3[Pack],0),1),"")</f>
        <v>5</v>
      </c>
      <c r="B316" s="7" t="s">
        <v>23</v>
      </c>
      <c r="C316" s="7" t="s">
        <v>1661</v>
      </c>
      <c r="D316" s="44" t="s">
        <v>1662</v>
      </c>
      <c r="E316" s="34" t="s">
        <v>1663</v>
      </c>
      <c r="F316" s="2" t="s">
        <v>111</v>
      </c>
      <c r="G316" s="13">
        <v>45342</v>
      </c>
      <c r="H316" s="1">
        <v>45345</v>
      </c>
      <c r="I316" s="1">
        <v>45348</v>
      </c>
      <c r="J316" s="11"/>
      <c r="K316" s="34" t="s">
        <v>1664</v>
      </c>
      <c r="L316" s="28"/>
      <c r="M316" s="4" t="s">
        <v>1665</v>
      </c>
      <c r="N316" s="4"/>
      <c r="O316" s="4" t="s">
        <v>1666</v>
      </c>
      <c r="P316" s="4"/>
      <c r="Q316" s="4"/>
      <c r="R316" s="4"/>
      <c r="S316" s="4"/>
      <c r="T316" s="4"/>
      <c r="U316" s="4" t="s">
        <v>106</v>
      </c>
      <c r="V316" s="3" t="s">
        <v>70</v>
      </c>
      <c r="W316" s="27" t="s">
        <v>1667</v>
      </c>
      <c r="X316" s="4">
        <f>IF(AND(MainTracker[[#This Row],[Completion date.]]&gt;=45139,MainTracker[[#This Row],[Status]]="10 - Complete"),NETWORKDAYS(MAX(MainTracker[[#This Row],[Request sent on (Date)]:[Compliant source file received on (Date)]]),MainTracker[[#This Row],[Completion date.]],Holiday[Holidays])-1,"")</f>
        <v>1</v>
      </c>
      <c r="Y3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16" s="4">
        <f>IF(AND(MainTracker[[#This Row],[Completion date.]]&gt;=45139,MainTracker[[#This Row],[Status]]="10 - Complete",MainTracker[[#This Row],[Compliant source file received on (Date)]]&lt;&gt;""),MainTracker[[#This Row],[Compliant source file received on (Date)]]-MainTracker[[#This Row],[Request sent on (Date)]],"")</f>
        <v>3</v>
      </c>
    </row>
    <row r="317" spans="1:26" s="5" customFormat="1" ht="30" hidden="1">
      <c r="A317" s="51" t="str">
        <f>_xlfn.IFNA(INDEX(Table3[],MATCH(MainTracker[[#This Row],[IDR / UFDR]],Table3[Pack],0),1),"")</f>
        <v/>
      </c>
      <c r="B317" s="7">
        <v>205.3</v>
      </c>
      <c r="C317" s="7" t="s">
        <v>1668</v>
      </c>
      <c r="D317" s="44" t="s">
        <v>1669</v>
      </c>
      <c r="E317" s="28" t="s">
        <v>1670</v>
      </c>
      <c r="F317" s="2" t="s">
        <v>111</v>
      </c>
      <c r="G317" s="13">
        <v>45342</v>
      </c>
      <c r="H317" s="1"/>
      <c r="I317" s="1">
        <v>45343</v>
      </c>
      <c r="J317" s="11"/>
      <c r="K317" s="28" t="s">
        <v>1671</v>
      </c>
      <c r="L317" s="28"/>
      <c r="M317" s="4"/>
      <c r="N317" s="4"/>
      <c r="O317" s="4"/>
      <c r="P317" s="4"/>
      <c r="Q317" s="4"/>
      <c r="R317" s="4"/>
      <c r="S317" s="4"/>
      <c r="T317" s="4"/>
      <c r="U317" s="4" t="s">
        <v>106</v>
      </c>
      <c r="V317" s="3" t="s">
        <v>70</v>
      </c>
      <c r="W317" s="27" t="s">
        <v>1124</v>
      </c>
      <c r="X317" s="4">
        <f>IF(AND(MainTracker[[#This Row],[Completion date.]]&gt;=45139,MainTracker[[#This Row],[Status]]="10 - Complete"),NETWORKDAYS(MAX(MainTracker[[#This Row],[Request sent on (Date)]:[Compliant source file received on (Date)]]),MainTracker[[#This Row],[Completion date.]],Holiday[Holidays])-1,"")</f>
        <v>1</v>
      </c>
      <c r="Y3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7" s="4" t="str">
        <f>IF(AND(MainTracker[[#This Row],[Completion date.]]&gt;=45139,MainTracker[[#This Row],[Status]]="10 - Complete",MainTracker[[#This Row],[Compliant source file received on (Date)]]&lt;&gt;""),MainTracker[[#This Row],[Compliant source file received on (Date)]]-MainTracker[[#This Row],[Request sent on (Date)]],"")</f>
        <v/>
      </c>
    </row>
    <row r="318" spans="1:26" s="5" customFormat="1" ht="45" hidden="1">
      <c r="A318" s="51" t="str">
        <f>_xlfn.IFNA(INDEX(Table3[],MATCH(MainTracker[[#This Row],[IDR / UFDR]],Table3[Pack],0),1),"")</f>
        <v/>
      </c>
      <c r="B318" s="7">
        <v>205.3</v>
      </c>
      <c r="C318" s="7" t="s">
        <v>1672</v>
      </c>
      <c r="D318" s="44" t="s">
        <v>1673</v>
      </c>
      <c r="E318" s="28" t="s">
        <v>1674</v>
      </c>
      <c r="F318" s="2" t="s">
        <v>101</v>
      </c>
      <c r="G318" s="13">
        <v>45342</v>
      </c>
      <c r="H318" s="1">
        <v>45344</v>
      </c>
      <c r="I318" s="1">
        <v>45344</v>
      </c>
      <c r="J318" s="11"/>
      <c r="K318" s="28" t="s">
        <v>1675</v>
      </c>
      <c r="L318" s="28"/>
      <c r="M318" s="4" t="s">
        <v>1676</v>
      </c>
      <c r="N318" s="4"/>
      <c r="O318" s="4"/>
      <c r="P318" s="4"/>
      <c r="Q318" s="4"/>
      <c r="R318" s="4"/>
      <c r="S318" s="4"/>
      <c r="T318" s="4"/>
      <c r="U318" s="4" t="s">
        <v>106</v>
      </c>
      <c r="V318" s="3" t="s">
        <v>70</v>
      </c>
      <c r="W318" s="27" t="s">
        <v>1677</v>
      </c>
      <c r="X318" s="4">
        <f>IF(AND(MainTracker[[#This Row],[Completion date.]]&gt;=45139,MainTracker[[#This Row],[Status]]="10 - Complete"),NETWORKDAYS(MAX(MainTracker[[#This Row],[Request sent on (Date)]:[Compliant source file received on (Date)]]),MainTracker[[#This Row],[Completion date.]],Holiday[Holidays])-1,"")</f>
        <v>0</v>
      </c>
      <c r="Y3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8" s="4">
        <f>IF(AND(MainTracker[[#This Row],[Completion date.]]&gt;=45139,MainTracker[[#This Row],[Status]]="10 - Complete",MainTracker[[#This Row],[Compliant source file received on (Date)]]&lt;&gt;""),MainTracker[[#This Row],[Compliant source file received on (Date)]]-MainTracker[[#This Row],[Request sent on (Date)]],"")</f>
        <v>2</v>
      </c>
    </row>
    <row r="319" spans="1:26" s="5" customFormat="1" ht="30" hidden="1">
      <c r="A319" s="51" t="str">
        <f>_xlfn.IFNA(INDEX(Table3[],MATCH(MainTracker[[#This Row],[IDR / UFDR]],Table3[Pack],0),1),"")</f>
        <v/>
      </c>
      <c r="B319" s="7" t="s">
        <v>1678</v>
      </c>
      <c r="C319" s="7" t="s">
        <v>1679</v>
      </c>
      <c r="D319" s="44" t="s">
        <v>1680</v>
      </c>
      <c r="E319" s="34" t="s">
        <v>1681</v>
      </c>
      <c r="F319" s="2" t="s">
        <v>387</v>
      </c>
      <c r="G319" s="13">
        <v>45343</v>
      </c>
      <c r="H319" s="1">
        <v>45343</v>
      </c>
      <c r="I319" s="1">
        <v>45345</v>
      </c>
      <c r="J319" s="11"/>
      <c r="K319" s="28" t="s">
        <v>1682</v>
      </c>
      <c r="L319" s="28"/>
      <c r="M319" s="4" t="s">
        <v>1683</v>
      </c>
      <c r="N319" s="4"/>
      <c r="O319" s="4"/>
      <c r="P319" s="4"/>
      <c r="Q319" s="4"/>
      <c r="R319" s="4"/>
      <c r="S319" s="4"/>
      <c r="T319" s="4"/>
      <c r="U319" s="4" t="s">
        <v>106</v>
      </c>
      <c r="V319" s="3" t="s">
        <v>69</v>
      </c>
      <c r="W319" s="27" t="s">
        <v>1316</v>
      </c>
      <c r="X319" s="4">
        <f>IF(AND(MainTracker[[#This Row],[Completion date.]]&gt;=45139,MainTracker[[#This Row],[Status]]="10 - Complete"),NETWORKDAYS(MAX(MainTracker[[#This Row],[Request sent on (Date)]:[Compliant source file received on (Date)]]),MainTracker[[#This Row],[Completion date.]],Holiday[Holidays])-1,"")</f>
        <v>2</v>
      </c>
      <c r="Y3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9" s="4">
        <f>IF(AND(MainTracker[[#This Row],[Completion date.]]&gt;=45139,MainTracker[[#This Row],[Status]]="10 - Complete",MainTracker[[#This Row],[Compliant source file received on (Date)]]&lt;&gt;""),MainTracker[[#This Row],[Compliant source file received on (Date)]]-MainTracker[[#This Row],[Request sent on (Date)]],"")</f>
        <v>0</v>
      </c>
    </row>
    <row r="320" spans="1:26" s="5" customFormat="1" ht="30" hidden="1">
      <c r="A320" s="51" t="str">
        <f>_xlfn.IFNA(INDEX(Table3[],MATCH(MainTracker[[#This Row],[IDR / UFDR]],Table3[Pack],0),1),"")</f>
        <v/>
      </c>
      <c r="B320" s="7">
        <v>238.01</v>
      </c>
      <c r="C320" s="7" t="s">
        <v>1684</v>
      </c>
      <c r="D320" s="44" t="s">
        <v>1685</v>
      </c>
      <c r="E320" s="34" t="s">
        <v>1686</v>
      </c>
      <c r="F320" s="2" t="s">
        <v>111</v>
      </c>
      <c r="G320" s="13">
        <v>45343</v>
      </c>
      <c r="H320" s="1">
        <v>45348</v>
      </c>
      <c r="I320" s="1">
        <v>45349</v>
      </c>
      <c r="J320" s="2"/>
      <c r="K320" s="34" t="s">
        <v>1687</v>
      </c>
      <c r="L320" s="28"/>
      <c r="M320" s="4" t="s">
        <v>1688</v>
      </c>
      <c r="N320" s="24">
        <v>45348</v>
      </c>
      <c r="O320" s="4"/>
      <c r="P320" s="4"/>
      <c r="Q320" s="4"/>
      <c r="R320" s="4"/>
      <c r="S320" s="4"/>
      <c r="T320" s="4"/>
      <c r="U320" s="4" t="s">
        <v>106</v>
      </c>
      <c r="V320" s="3" t="s">
        <v>69</v>
      </c>
      <c r="W320" s="27" t="s">
        <v>774</v>
      </c>
      <c r="X320" s="4">
        <f>IF(AND(MainTracker[[#This Row],[Completion date.]]&gt;=45139,MainTracker[[#This Row],[Status]]="10 - Complete"),NETWORKDAYS(MAX(MainTracker[[#This Row],[Request sent on (Date)]:[Compliant source file received on (Date)]]),MainTracker[[#This Row],[Completion date.]],Holiday[Holidays])-1,"")</f>
        <v>1</v>
      </c>
      <c r="Y3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0" s="4">
        <f>IF(AND(MainTracker[[#This Row],[Completion date.]]&gt;=45139,MainTracker[[#This Row],[Status]]="10 - Complete",MainTracker[[#This Row],[Compliant source file received on (Date)]]&lt;&gt;""),MainTracker[[#This Row],[Compliant source file received on (Date)]]-MainTracker[[#This Row],[Request sent on (Date)]],"")</f>
        <v>5</v>
      </c>
    </row>
    <row r="321" spans="1:26" s="5" customFormat="1" ht="30" hidden="1">
      <c r="A321" s="51" t="str">
        <f>_xlfn.IFNA(INDEX(Table3[],MATCH(MainTracker[[#This Row],[IDR / UFDR]],Table3[Pack],0),1),"")</f>
        <v/>
      </c>
      <c r="B321" s="7">
        <v>238.01</v>
      </c>
      <c r="C321" s="7" t="s">
        <v>1689</v>
      </c>
      <c r="D321" s="44" t="s">
        <v>1690</v>
      </c>
      <c r="E321" s="28" t="s">
        <v>1691</v>
      </c>
      <c r="F321" s="2" t="s">
        <v>111</v>
      </c>
      <c r="G321" s="13">
        <v>45343</v>
      </c>
      <c r="H321" s="1">
        <v>45343</v>
      </c>
      <c r="I321" s="1">
        <v>45350</v>
      </c>
      <c r="J321" s="11"/>
      <c r="K321" s="28" t="s">
        <v>1692</v>
      </c>
      <c r="L321" s="28"/>
      <c r="M321" s="4" t="s">
        <v>1688</v>
      </c>
      <c r="N321" s="4"/>
      <c r="O321" s="4"/>
      <c r="P321" s="4"/>
      <c r="Q321" s="4"/>
      <c r="R321" s="4"/>
      <c r="S321" s="4"/>
      <c r="T321" s="4"/>
      <c r="U321" s="4" t="s">
        <v>106</v>
      </c>
      <c r="V321" s="3" t="s">
        <v>69</v>
      </c>
      <c r="W321" s="27" t="s">
        <v>774</v>
      </c>
      <c r="X321" s="4">
        <f>IF(AND(MainTracker[[#This Row],[Completion date.]]&gt;=45139,MainTracker[[#This Row],[Status]]="10 - Complete"),NETWORKDAYS(MAX(MainTracker[[#This Row],[Request sent on (Date)]:[Compliant source file received on (Date)]]),MainTracker[[#This Row],[Completion date.]],Holiday[Holidays])-1,"")</f>
        <v>5</v>
      </c>
      <c r="Y3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1" s="4">
        <f>IF(AND(MainTracker[[#This Row],[Completion date.]]&gt;=45139,MainTracker[[#This Row],[Status]]="10 - Complete",MainTracker[[#This Row],[Compliant source file received on (Date)]]&lt;&gt;""),MainTracker[[#This Row],[Compliant source file received on (Date)]]-MainTracker[[#This Row],[Request sent on (Date)]],"")</f>
        <v>0</v>
      </c>
    </row>
    <row r="322" spans="1:26" s="5" customFormat="1" ht="30" hidden="1">
      <c r="A322" s="51" t="str">
        <f>_xlfn.IFNA(INDEX(Table3[],MATCH(MainTracker[[#This Row],[IDR / UFDR]],Table3[Pack],0),1),"")</f>
        <v/>
      </c>
      <c r="B322" s="7">
        <v>228</v>
      </c>
      <c r="C322" s="7" t="s">
        <v>1693</v>
      </c>
      <c r="D322" s="44" t="s">
        <v>1694</v>
      </c>
      <c r="E322" s="28" t="s">
        <v>1695</v>
      </c>
      <c r="F322" s="2" t="s">
        <v>111</v>
      </c>
      <c r="G322" s="13">
        <v>45343</v>
      </c>
      <c r="H322" s="1">
        <v>45345</v>
      </c>
      <c r="I322" s="1">
        <v>45345</v>
      </c>
      <c r="J322" s="11"/>
      <c r="K322" s="28" t="s">
        <v>1696</v>
      </c>
      <c r="L322" s="28"/>
      <c r="M322" s="4" t="s">
        <v>1697</v>
      </c>
      <c r="N322" s="4"/>
      <c r="O322" s="4"/>
      <c r="P322" s="4"/>
      <c r="Q322" s="4"/>
      <c r="R322" s="4"/>
      <c r="S322" s="4"/>
      <c r="T322" s="4"/>
      <c r="U322" s="4" t="s">
        <v>106</v>
      </c>
      <c r="V322" s="3" t="s">
        <v>70</v>
      </c>
      <c r="W322" s="27" t="s">
        <v>774</v>
      </c>
      <c r="X322" s="4">
        <f>IF(AND(MainTracker[[#This Row],[Completion date.]]&gt;=45139,MainTracker[[#This Row],[Status]]="10 - Complete"),NETWORKDAYS(MAX(MainTracker[[#This Row],[Request sent on (Date)]:[Compliant source file received on (Date)]]),MainTracker[[#This Row],[Completion date.]],Holiday[Holidays])-1,"")</f>
        <v>0</v>
      </c>
      <c r="Y3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2" s="4">
        <f>IF(AND(MainTracker[[#This Row],[Completion date.]]&gt;=45139,MainTracker[[#This Row],[Status]]="10 - Complete",MainTracker[[#This Row],[Compliant source file received on (Date)]]&lt;&gt;""),MainTracker[[#This Row],[Compliant source file received on (Date)]]-MainTracker[[#This Row],[Request sent on (Date)]],"")</f>
        <v>2</v>
      </c>
    </row>
    <row r="323" spans="1:26" s="5" customFormat="1" ht="30" hidden="1">
      <c r="A323" s="51" t="str">
        <f>_xlfn.IFNA(INDEX(Table3[],MATCH(MainTracker[[#This Row],[IDR / UFDR]],Table3[Pack],0),1),"")</f>
        <v/>
      </c>
      <c r="B323" s="7">
        <v>205.3</v>
      </c>
      <c r="C323" s="7" t="s">
        <v>1698</v>
      </c>
      <c r="D323" s="44" t="s">
        <v>1699</v>
      </c>
      <c r="E323" s="28" t="s">
        <v>1700</v>
      </c>
      <c r="F323" s="2" t="s">
        <v>111</v>
      </c>
      <c r="G323" s="13">
        <v>45343</v>
      </c>
      <c r="H323" s="1">
        <v>45344</v>
      </c>
      <c r="I323" s="1">
        <v>45344</v>
      </c>
      <c r="J323" s="11"/>
      <c r="K323" s="28" t="s">
        <v>1701</v>
      </c>
      <c r="L323" s="28"/>
      <c r="M323" s="4" t="s">
        <v>1702</v>
      </c>
      <c r="N323" s="4"/>
      <c r="O323" s="4"/>
      <c r="P323" s="4"/>
      <c r="Q323" s="4"/>
      <c r="R323" s="4"/>
      <c r="S323" s="4"/>
      <c r="T323" s="4"/>
      <c r="U323" s="4" t="s">
        <v>106</v>
      </c>
      <c r="V323" s="3" t="s">
        <v>70</v>
      </c>
      <c r="W323" s="27" t="s">
        <v>1627</v>
      </c>
      <c r="X323" s="4">
        <f>IF(AND(MainTracker[[#This Row],[Completion date.]]&gt;=45139,MainTracker[[#This Row],[Status]]="10 - Complete"),NETWORKDAYS(MAX(MainTracker[[#This Row],[Request sent on (Date)]:[Compliant source file received on (Date)]]),MainTracker[[#This Row],[Completion date.]],Holiday[Holidays])-1,"")</f>
        <v>0</v>
      </c>
      <c r="Y3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3" s="4">
        <f>IF(AND(MainTracker[[#This Row],[Completion date.]]&gt;=45139,MainTracker[[#This Row],[Status]]="10 - Complete",MainTracker[[#This Row],[Compliant source file received on (Date)]]&lt;&gt;""),MainTracker[[#This Row],[Compliant source file received on (Date)]]-MainTracker[[#This Row],[Request sent on (Date)]],"")</f>
        <v>1</v>
      </c>
    </row>
    <row r="324" spans="1:26" s="5" customFormat="1" ht="30" hidden="1">
      <c r="A324" s="51" t="str">
        <f>_xlfn.IFNA(INDEX(Table3[],MATCH(MainTracker[[#This Row],[IDR / UFDR]],Table3[Pack],0),1),"")</f>
        <v/>
      </c>
      <c r="B324" s="7" t="s">
        <v>1703</v>
      </c>
      <c r="C324" s="7" t="s">
        <v>1704</v>
      </c>
      <c r="D324" s="44" t="s">
        <v>1705</v>
      </c>
      <c r="E324" s="28" t="s">
        <v>1706</v>
      </c>
      <c r="F324" s="2" t="s">
        <v>111</v>
      </c>
      <c r="G324" s="13">
        <v>45345</v>
      </c>
      <c r="H324" s="1">
        <v>45348</v>
      </c>
      <c r="I324" s="1">
        <v>45349</v>
      </c>
      <c r="J324" s="2" t="s">
        <v>1707</v>
      </c>
      <c r="K324" s="28" t="s">
        <v>1708</v>
      </c>
      <c r="L324" s="29"/>
      <c r="M324" s="4" t="s">
        <v>1709</v>
      </c>
      <c r="N324" s="4"/>
      <c r="O324" s="4"/>
      <c r="P324" s="4"/>
      <c r="Q324" s="4"/>
      <c r="R324" s="4"/>
      <c r="S324" s="4"/>
      <c r="T324" s="4"/>
      <c r="U324" s="4" t="s">
        <v>106</v>
      </c>
      <c r="V324" s="3" t="s">
        <v>70</v>
      </c>
      <c r="W324" s="27" t="s">
        <v>1710</v>
      </c>
      <c r="X324" s="4">
        <f>IF(AND(MainTracker[[#This Row],[Completion date.]]&gt;=45139,MainTracker[[#This Row],[Status]]="10 - Complete"),NETWORKDAYS(MAX(MainTracker[[#This Row],[Request sent on (Date)]:[Compliant source file received on (Date)]]),MainTracker[[#This Row],[Completion date.]],Holiday[Holidays])-1,"")</f>
        <v>1</v>
      </c>
      <c r="Y3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4" s="4">
        <f>IF(AND(MainTracker[[#This Row],[Completion date.]]&gt;=45139,MainTracker[[#This Row],[Status]]="10 - Complete",MainTracker[[#This Row],[Compliant source file received on (Date)]]&lt;&gt;""),MainTracker[[#This Row],[Compliant source file received on (Date)]]-MainTracker[[#This Row],[Request sent on (Date)]],"")</f>
        <v>3</v>
      </c>
    </row>
    <row r="325" spans="1:26" s="5" customFormat="1" ht="30" hidden="1">
      <c r="A325" s="51" t="str">
        <f>_xlfn.IFNA(INDEX(Table3[],MATCH(MainTracker[[#This Row],[IDR / UFDR]],Table3[Pack],0),1),"")</f>
        <v/>
      </c>
      <c r="B325" s="7" t="s">
        <v>1711</v>
      </c>
      <c r="C325" s="7" t="s">
        <v>735</v>
      </c>
      <c r="D325" s="44" t="s">
        <v>736</v>
      </c>
      <c r="E325" s="28" t="s">
        <v>737</v>
      </c>
      <c r="F325" s="2" t="s">
        <v>387</v>
      </c>
      <c r="G325" s="13">
        <v>45345</v>
      </c>
      <c r="H325" s="1">
        <v>45393</v>
      </c>
      <c r="I325" s="1">
        <v>45398</v>
      </c>
      <c r="J325" s="2"/>
      <c r="K325" s="28" t="s">
        <v>738</v>
      </c>
      <c r="L325" s="28"/>
      <c r="M325" s="4" t="s">
        <v>1712</v>
      </c>
      <c r="N325" s="4" t="s">
        <v>1713</v>
      </c>
      <c r="O325" s="4" t="s">
        <v>1714</v>
      </c>
      <c r="P325" s="24">
        <v>45393</v>
      </c>
      <c r="Q325" s="4"/>
      <c r="R325" s="4"/>
      <c r="S325" s="4"/>
      <c r="T325" s="4"/>
      <c r="U325" s="4" t="s">
        <v>106</v>
      </c>
      <c r="V325" s="3" t="s">
        <v>69</v>
      </c>
      <c r="W325" s="27" t="s">
        <v>1715</v>
      </c>
      <c r="X325" s="4">
        <f>IF(AND(MainTracker[[#This Row],[Completion date.]]&gt;=45139,MainTracker[[#This Row],[Status]]="10 - Complete"),NETWORKDAYS(MAX(MainTracker[[#This Row],[Request sent on (Date)]:[Compliant source file received on (Date)]]),MainTracker[[#This Row],[Completion date.]],Holiday[Holidays])-1,"")</f>
        <v>3</v>
      </c>
      <c r="Y3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25" s="4">
        <f>IF(AND(MainTracker[[#This Row],[Completion date.]]&gt;=45139,MainTracker[[#This Row],[Status]]="10 - Complete",MainTracker[[#This Row],[Compliant source file received on (Date)]]&lt;&gt;""),MainTracker[[#This Row],[Compliant source file received on (Date)]]-MainTracker[[#This Row],[Request sent on (Date)]],"")</f>
        <v>48</v>
      </c>
    </row>
    <row r="326" spans="1:26" s="5" customFormat="1" ht="45" hidden="1">
      <c r="A326" s="51" t="str">
        <f>_xlfn.IFNA(INDEX(Table3[],MATCH(MainTracker[[#This Row],[IDR / UFDR]],Table3[Pack],0),1),"")</f>
        <v/>
      </c>
      <c r="B326" s="7" t="s">
        <v>1711</v>
      </c>
      <c r="C326" s="7" t="s">
        <v>746</v>
      </c>
      <c r="D326" s="44" t="s">
        <v>747</v>
      </c>
      <c r="E326" s="34" t="s">
        <v>748</v>
      </c>
      <c r="F326" s="2" t="s">
        <v>101</v>
      </c>
      <c r="G326" s="13">
        <v>45345</v>
      </c>
      <c r="H326" s="1">
        <v>45363</v>
      </c>
      <c r="I326" s="1">
        <v>45364</v>
      </c>
      <c r="J326" s="2"/>
      <c r="K326" s="28" t="s">
        <v>749</v>
      </c>
      <c r="L326" s="29"/>
      <c r="M326" s="4" t="s">
        <v>1712</v>
      </c>
      <c r="N326" s="4" t="s">
        <v>1713</v>
      </c>
      <c r="O326" s="4" t="s">
        <v>1714</v>
      </c>
      <c r="P326" s="4" t="s">
        <v>1716</v>
      </c>
      <c r="Q326" s="4"/>
      <c r="R326" s="4"/>
      <c r="S326" s="4"/>
      <c r="T326" s="4"/>
      <c r="U326" s="4" t="s">
        <v>106</v>
      </c>
      <c r="V326" s="3" t="s">
        <v>69</v>
      </c>
      <c r="W326" s="27" t="s">
        <v>1715</v>
      </c>
      <c r="X326" s="4">
        <f>IF(AND(MainTracker[[#This Row],[Completion date.]]&gt;=45139,MainTracker[[#This Row],[Status]]="10 - Complete"),NETWORKDAYS(MAX(MainTracker[[#This Row],[Request sent on (Date)]:[Compliant source file received on (Date)]]),MainTracker[[#This Row],[Completion date.]],Holiday[Holidays])-1,"")</f>
        <v>1</v>
      </c>
      <c r="Y32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26" s="4">
        <f>IF(AND(MainTracker[[#This Row],[Completion date.]]&gt;=45139,MainTracker[[#This Row],[Status]]="10 - Complete",MainTracker[[#This Row],[Compliant source file received on (Date)]]&lt;&gt;""),MainTracker[[#This Row],[Compliant source file received on (Date)]]-MainTracker[[#This Row],[Request sent on (Date)]],"")</f>
        <v>18</v>
      </c>
    </row>
    <row r="327" spans="1:26" s="5" customFormat="1" ht="30" hidden="1">
      <c r="A327" s="51" t="str">
        <f>_xlfn.IFNA(INDEX(Table3[],MATCH(MainTracker[[#This Row],[IDR / UFDR]],Table3[Pack],0),1),"")</f>
        <v/>
      </c>
      <c r="B327" s="7">
        <v>216.01</v>
      </c>
      <c r="C327" s="7" t="s">
        <v>1717</v>
      </c>
      <c r="D327" s="44" t="s">
        <v>1718</v>
      </c>
      <c r="E327" s="28" t="s">
        <v>1719</v>
      </c>
      <c r="F327" s="2" t="s">
        <v>111</v>
      </c>
      <c r="G327" s="13">
        <v>45345</v>
      </c>
      <c r="H327" s="1">
        <v>45345</v>
      </c>
      <c r="I327" s="1">
        <v>45345</v>
      </c>
      <c r="J327" s="11"/>
      <c r="K327" s="28" t="s">
        <v>1720</v>
      </c>
      <c r="L327" s="28"/>
      <c r="M327" s="4"/>
      <c r="N327" s="4"/>
      <c r="O327" s="4"/>
      <c r="P327" s="4"/>
      <c r="Q327" s="4"/>
      <c r="R327" s="4"/>
      <c r="S327" s="4"/>
      <c r="T327" s="4"/>
      <c r="U327" s="4" t="s">
        <v>106</v>
      </c>
      <c r="V327" s="3" t="s">
        <v>70</v>
      </c>
      <c r="W327" s="27" t="s">
        <v>1721</v>
      </c>
      <c r="X327" s="4">
        <f>IF(AND(MainTracker[[#This Row],[Completion date.]]&gt;=45139,MainTracker[[#This Row],[Status]]="10 - Complete"),NETWORKDAYS(MAX(MainTracker[[#This Row],[Request sent on (Date)]:[Compliant source file received on (Date)]]),MainTracker[[#This Row],[Completion date.]],Holiday[Holidays])-1,"")</f>
        <v>0</v>
      </c>
      <c r="Y3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27" s="4">
        <f>IF(AND(MainTracker[[#This Row],[Completion date.]]&gt;=45139,MainTracker[[#This Row],[Status]]="10 - Complete",MainTracker[[#This Row],[Compliant source file received on (Date)]]&lt;&gt;""),MainTracker[[#This Row],[Compliant source file received on (Date)]]-MainTracker[[#This Row],[Request sent on (Date)]],"")</f>
        <v>0</v>
      </c>
    </row>
    <row r="328" spans="1:26" s="5" customFormat="1" ht="30" hidden="1">
      <c r="A328" s="51" t="str">
        <f>_xlfn.IFNA(INDEX(Table3[],MATCH(MainTracker[[#This Row],[IDR / UFDR]],Table3[Pack],0),1),"")</f>
        <v/>
      </c>
      <c r="B328" s="7">
        <v>205.03</v>
      </c>
      <c r="C328" s="7" t="s">
        <v>1722</v>
      </c>
      <c r="D328" s="44" t="s">
        <v>1723</v>
      </c>
      <c r="E328" s="28" t="s">
        <v>1724</v>
      </c>
      <c r="F328" s="2" t="s">
        <v>111</v>
      </c>
      <c r="G328" s="13">
        <v>45345</v>
      </c>
      <c r="H328" s="1"/>
      <c r="I328" s="1">
        <v>45345</v>
      </c>
      <c r="J328" s="11"/>
      <c r="K328" s="28" t="s">
        <v>1725</v>
      </c>
      <c r="L328" s="29"/>
      <c r="M328" s="4"/>
      <c r="N328" s="4"/>
      <c r="O328" s="4"/>
      <c r="P328" s="4"/>
      <c r="Q328" s="4"/>
      <c r="R328" s="4"/>
      <c r="S328" s="4"/>
      <c r="T328" s="4"/>
      <c r="U328" s="4" t="s">
        <v>106</v>
      </c>
      <c r="V328" s="3" t="s">
        <v>70</v>
      </c>
      <c r="W328" s="27" t="s">
        <v>1726</v>
      </c>
      <c r="X328" s="4">
        <f>IF(AND(MainTracker[[#This Row],[Completion date.]]&gt;=45139,MainTracker[[#This Row],[Status]]="10 - Complete"),NETWORKDAYS(MAX(MainTracker[[#This Row],[Request sent on (Date)]:[Compliant source file received on (Date)]]),MainTracker[[#This Row],[Completion date.]],Holiday[Holidays])-1,"")</f>
        <v>0</v>
      </c>
      <c r="Y3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28" s="4" t="str">
        <f>IF(AND(MainTracker[[#This Row],[Completion date.]]&gt;=45139,MainTracker[[#This Row],[Status]]="10 - Complete",MainTracker[[#This Row],[Compliant source file received on (Date)]]&lt;&gt;""),MainTracker[[#This Row],[Compliant source file received on (Date)]]-MainTracker[[#This Row],[Request sent on (Date)]],"")</f>
        <v/>
      </c>
    </row>
    <row r="329" spans="1:26" s="5" customFormat="1" ht="45" hidden="1">
      <c r="A329" s="51" t="str">
        <f>_xlfn.IFNA(INDEX(Table3[],MATCH(MainTracker[[#This Row],[IDR / UFDR]],Table3[Pack],0),1),"")</f>
        <v/>
      </c>
      <c r="B329" s="7">
        <v>229.03</v>
      </c>
      <c r="C329" s="7" t="s">
        <v>1727</v>
      </c>
      <c r="D329" s="44" t="s">
        <v>1728</v>
      </c>
      <c r="E329" s="28" t="s">
        <v>1729</v>
      </c>
      <c r="F329" s="2" t="s">
        <v>111</v>
      </c>
      <c r="G329" s="13">
        <v>45348</v>
      </c>
      <c r="H329" s="1">
        <v>45348</v>
      </c>
      <c r="I329" s="1">
        <v>45350</v>
      </c>
      <c r="J329" s="11"/>
      <c r="K329" s="28" t="s">
        <v>1730</v>
      </c>
      <c r="L329" s="29"/>
      <c r="M329" s="4" t="s">
        <v>1731</v>
      </c>
      <c r="N329" s="24">
        <v>45348</v>
      </c>
      <c r="O329" s="4"/>
      <c r="P329" s="4"/>
      <c r="Q329" s="4"/>
      <c r="R329" s="4"/>
      <c r="S329" s="4"/>
      <c r="T329" s="4"/>
      <c r="U329" s="4" t="s">
        <v>106</v>
      </c>
      <c r="V329" s="3" t="s">
        <v>69</v>
      </c>
      <c r="W329" s="28" t="s">
        <v>162</v>
      </c>
      <c r="X329" s="4">
        <f>IF(AND(MainTracker[[#This Row],[Completion date.]]&gt;=45139,MainTracker[[#This Row],[Status]]="10 - Complete"),NETWORKDAYS(MAX(MainTracker[[#This Row],[Request sent on (Date)]:[Compliant source file received on (Date)]]),MainTracker[[#This Row],[Completion date.]],Holiday[Holidays])-1,"")</f>
        <v>2</v>
      </c>
      <c r="Y3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9" s="4">
        <f>IF(AND(MainTracker[[#This Row],[Completion date.]]&gt;=45139,MainTracker[[#This Row],[Status]]="10 - Complete",MainTracker[[#This Row],[Compliant source file received on (Date)]]&lt;&gt;""),MainTracker[[#This Row],[Compliant source file received on (Date)]]-MainTracker[[#This Row],[Request sent on (Date)]],"")</f>
        <v>0</v>
      </c>
    </row>
    <row r="330" spans="1:26" s="5" customFormat="1" ht="60" hidden="1">
      <c r="A330" s="51" t="str">
        <f>_xlfn.IFNA(INDEX(Table3[],MATCH(MainTracker[[#This Row],[IDR / UFDR]],Table3[Pack],0),1),"")</f>
        <v/>
      </c>
      <c r="B330" s="7">
        <v>207.2</v>
      </c>
      <c r="C330" s="7" t="s">
        <v>1732</v>
      </c>
      <c r="D330" s="44" t="s">
        <v>1733</v>
      </c>
      <c r="E330" s="28" t="s">
        <v>1734</v>
      </c>
      <c r="F330" s="2" t="s">
        <v>111</v>
      </c>
      <c r="G330" s="13">
        <v>45348</v>
      </c>
      <c r="H330" s="1">
        <v>45348</v>
      </c>
      <c r="I330" s="1">
        <v>45350</v>
      </c>
      <c r="J330" s="11"/>
      <c r="K330" s="28" t="s">
        <v>1735</v>
      </c>
      <c r="L330" s="29"/>
      <c r="M330" s="4" t="s">
        <v>1736</v>
      </c>
      <c r="N330" s="4"/>
      <c r="O330" s="4"/>
      <c r="P330" s="4"/>
      <c r="Q330" s="4"/>
      <c r="R330" s="4"/>
      <c r="S330" s="4"/>
      <c r="T330" s="4"/>
      <c r="U330" s="4" t="s">
        <v>106</v>
      </c>
      <c r="V330" s="3" t="s">
        <v>69</v>
      </c>
      <c r="W330" s="28" t="s">
        <v>1737</v>
      </c>
      <c r="X330" s="4">
        <f>IF(AND(MainTracker[[#This Row],[Completion date.]]&gt;=45139,MainTracker[[#This Row],[Status]]="10 - Complete"),NETWORKDAYS(MAX(MainTracker[[#This Row],[Request sent on (Date)]:[Compliant source file received on (Date)]]),MainTracker[[#This Row],[Completion date.]],Holiday[Holidays])-1,"")</f>
        <v>2</v>
      </c>
      <c r="Y3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0" s="4">
        <f>IF(AND(MainTracker[[#This Row],[Completion date.]]&gt;=45139,MainTracker[[#This Row],[Status]]="10 - Complete",MainTracker[[#This Row],[Compliant source file received on (Date)]]&lt;&gt;""),MainTracker[[#This Row],[Compliant source file received on (Date)]]-MainTracker[[#This Row],[Request sent on (Date)]],"")</f>
        <v>0</v>
      </c>
    </row>
    <row r="331" spans="1:26" s="5" customFormat="1" ht="18.75" hidden="1">
      <c r="A331" s="51" t="str">
        <f>_xlfn.IFNA(INDEX(Table3[],MATCH(MainTracker[[#This Row],[IDR / UFDR]],Table3[Pack],0),1),"")</f>
        <v/>
      </c>
      <c r="B331" s="7" t="s">
        <v>1738</v>
      </c>
      <c r="C331" s="7" t="s">
        <v>1739</v>
      </c>
      <c r="D331" s="44" t="s">
        <v>1740</v>
      </c>
      <c r="E331" s="28" t="s">
        <v>1741</v>
      </c>
      <c r="F331" s="2" t="s">
        <v>111</v>
      </c>
      <c r="G331" s="13">
        <v>45350</v>
      </c>
      <c r="H331" s="1"/>
      <c r="I331" s="1">
        <v>45351</v>
      </c>
      <c r="J331" s="11"/>
      <c r="K331" s="28" t="s">
        <v>1742</v>
      </c>
      <c r="L331" s="29"/>
      <c r="M331" s="4"/>
      <c r="N331" s="4"/>
      <c r="O331" s="4"/>
      <c r="P331" s="4"/>
      <c r="Q331" s="4"/>
      <c r="R331" s="4"/>
      <c r="S331" s="4"/>
      <c r="T331" s="4"/>
      <c r="U331" s="4" t="s">
        <v>106</v>
      </c>
      <c r="V331" s="3" t="s">
        <v>69</v>
      </c>
      <c r="W331" s="27" t="s">
        <v>1743</v>
      </c>
      <c r="X331" s="4">
        <f>IF(AND(MainTracker[[#This Row],[Completion date.]]&gt;=45139,MainTracker[[#This Row],[Status]]="10 - Complete"),NETWORKDAYS(MAX(MainTracker[[#This Row],[Request sent on (Date)]:[Compliant source file received on (Date)]]),MainTracker[[#This Row],[Completion date.]],Holiday[Holidays])-1,"")</f>
        <v>1</v>
      </c>
      <c r="Y3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1" s="4" t="str">
        <f>IF(AND(MainTracker[[#This Row],[Completion date.]]&gt;=45139,MainTracker[[#This Row],[Status]]="10 - Complete",MainTracker[[#This Row],[Compliant source file received on (Date)]]&lt;&gt;""),MainTracker[[#This Row],[Compliant source file received on (Date)]]-MainTracker[[#This Row],[Request sent on (Date)]],"")</f>
        <v/>
      </c>
    </row>
    <row r="332" spans="1:26" s="5" customFormat="1" ht="30" hidden="1">
      <c r="A332" s="51" t="str">
        <f>_xlfn.IFNA(INDEX(Table3[],MATCH(MainTracker[[#This Row],[IDR / UFDR]],Table3[Pack],0),1),"")</f>
        <v/>
      </c>
      <c r="B332" s="7" t="s">
        <v>1744</v>
      </c>
      <c r="C332" s="7" t="s">
        <v>1745</v>
      </c>
      <c r="D332" s="44" t="s">
        <v>1746</v>
      </c>
      <c r="E332" s="28" t="s">
        <v>1747</v>
      </c>
      <c r="F332" s="2" t="s">
        <v>387</v>
      </c>
      <c r="G332" s="13">
        <v>45350</v>
      </c>
      <c r="H332" s="13">
        <v>45350</v>
      </c>
      <c r="I332" s="1">
        <v>45350</v>
      </c>
      <c r="J332" s="11"/>
      <c r="K332" s="28" t="s">
        <v>1748</v>
      </c>
      <c r="L332" s="29"/>
      <c r="M332" s="4"/>
      <c r="N332" s="4"/>
      <c r="O332" s="4"/>
      <c r="P332" s="4"/>
      <c r="Q332" s="4"/>
      <c r="R332" s="4"/>
      <c r="S332" s="4"/>
      <c r="T332" s="4"/>
      <c r="U332" s="4" t="s">
        <v>106</v>
      </c>
      <c r="V332" s="3" t="s">
        <v>70</v>
      </c>
      <c r="W332" s="27" t="s">
        <v>1316</v>
      </c>
      <c r="X332" s="4">
        <f>IF(AND(MainTracker[[#This Row],[Completion date.]]&gt;=45139,MainTracker[[#This Row],[Status]]="10 - Complete"),NETWORKDAYS(MAX(MainTracker[[#This Row],[Request sent on (Date)]:[Compliant source file received on (Date)]]),MainTracker[[#This Row],[Completion date.]],Holiday[Holidays])-1,"")</f>
        <v>0</v>
      </c>
      <c r="Y3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2" s="4">
        <f>IF(AND(MainTracker[[#This Row],[Completion date.]]&gt;=45139,MainTracker[[#This Row],[Status]]="10 - Complete",MainTracker[[#This Row],[Compliant source file received on (Date)]]&lt;&gt;""),MainTracker[[#This Row],[Compliant source file received on (Date)]]-MainTracker[[#This Row],[Request sent on (Date)]],"")</f>
        <v>0</v>
      </c>
    </row>
    <row r="333" spans="1:26" s="5" customFormat="1" ht="30" hidden="1">
      <c r="A333" s="51" t="str">
        <f>_xlfn.IFNA(INDEX(Table3[],MATCH(MainTracker[[#This Row],[IDR / UFDR]],Table3[Pack],0),1),"")</f>
        <v/>
      </c>
      <c r="B333" s="7" t="s">
        <v>140</v>
      </c>
      <c r="C333" s="7" t="s">
        <v>141</v>
      </c>
      <c r="D333" s="44" t="s">
        <v>142</v>
      </c>
      <c r="E333" s="28" t="s">
        <v>143</v>
      </c>
      <c r="F333" s="2" t="s">
        <v>1749</v>
      </c>
      <c r="G333" s="13">
        <v>45350</v>
      </c>
      <c r="H333" s="1">
        <v>45352</v>
      </c>
      <c r="I333" s="1">
        <v>45356</v>
      </c>
      <c r="J333" s="2"/>
      <c r="K333" s="28" t="s">
        <v>144</v>
      </c>
      <c r="L333" s="29"/>
      <c r="M333" s="4" t="s">
        <v>1750</v>
      </c>
      <c r="N333" s="4"/>
      <c r="O333" s="4"/>
      <c r="P333" s="4"/>
      <c r="Q333" s="4"/>
      <c r="R333" s="4"/>
      <c r="S333" s="4"/>
      <c r="T333" s="4"/>
      <c r="U333" s="4" t="s">
        <v>106</v>
      </c>
      <c r="V333" s="3" t="s">
        <v>70</v>
      </c>
      <c r="W333" s="27" t="s">
        <v>1751</v>
      </c>
      <c r="X333" s="4">
        <f>IF(AND(MainTracker[[#This Row],[Completion date.]]&gt;=45139,MainTracker[[#This Row],[Status]]="10 - Complete"),NETWORKDAYS(MAX(MainTracker[[#This Row],[Request sent on (Date)]:[Compliant source file received on (Date)]]),MainTracker[[#This Row],[Completion date.]],Holiday[Holidays])-1,"")</f>
        <v>2</v>
      </c>
      <c r="Y3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3" s="4">
        <f>IF(AND(MainTracker[[#This Row],[Completion date.]]&gt;=45139,MainTracker[[#This Row],[Status]]="10 - Complete",MainTracker[[#This Row],[Compliant source file received on (Date)]]&lt;&gt;""),MainTracker[[#This Row],[Compliant source file received on (Date)]]-MainTracker[[#This Row],[Request sent on (Date)]],"")</f>
        <v>2</v>
      </c>
    </row>
    <row r="334" spans="1:26" s="5" customFormat="1" ht="30" hidden="1">
      <c r="A334" s="51" t="str">
        <f>_xlfn.IFNA(INDEX(Table3[],MATCH(MainTracker[[#This Row],[IDR / UFDR]],Table3[Pack],0),1),"")</f>
        <v/>
      </c>
      <c r="B334" s="7">
        <v>237.05</v>
      </c>
      <c r="C334" s="7" t="s">
        <v>1752</v>
      </c>
      <c r="D334" s="44" t="s">
        <v>1753</v>
      </c>
      <c r="E334" s="34" t="s">
        <v>1754</v>
      </c>
      <c r="F334" s="2" t="s">
        <v>248</v>
      </c>
      <c r="G334" s="13">
        <v>45350</v>
      </c>
      <c r="H334" s="1"/>
      <c r="I334" s="1">
        <v>45352</v>
      </c>
      <c r="J334" s="13"/>
      <c r="K334" s="28" t="s">
        <v>1755</v>
      </c>
      <c r="L334" s="29"/>
      <c r="M334" s="4" t="s">
        <v>1756</v>
      </c>
      <c r="N334" s="4"/>
      <c r="O334" s="4"/>
      <c r="P334" s="4"/>
      <c r="Q334" s="4"/>
      <c r="R334" s="4"/>
      <c r="S334" s="4"/>
      <c r="T334" s="4"/>
      <c r="U334" s="4" t="s">
        <v>106</v>
      </c>
      <c r="V334" s="3" t="s">
        <v>69</v>
      </c>
      <c r="W334" s="27" t="s">
        <v>1062</v>
      </c>
      <c r="X334" s="4">
        <f>IF(AND(MainTracker[[#This Row],[Completion date.]]&gt;=45139,MainTracker[[#This Row],[Status]]="10 - Complete"),NETWORKDAYS(MAX(MainTracker[[#This Row],[Request sent on (Date)]:[Compliant source file received on (Date)]]),MainTracker[[#This Row],[Completion date.]],Holiday[Holidays])-1,"")</f>
        <v>2</v>
      </c>
      <c r="Y3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4" s="4" t="str">
        <f>IF(AND(MainTracker[[#This Row],[Completion date.]]&gt;=45139,MainTracker[[#This Row],[Status]]="10 - Complete",MainTracker[[#This Row],[Compliant source file received on (Date)]]&lt;&gt;""),MainTracker[[#This Row],[Compliant source file received on (Date)]]-MainTracker[[#This Row],[Request sent on (Date)]],"")</f>
        <v/>
      </c>
    </row>
    <row r="335" spans="1:26" s="5" customFormat="1" ht="60" hidden="1">
      <c r="A335" s="51" t="str">
        <f>_xlfn.IFNA(INDEX(Table3[],MATCH(MainTracker[[#This Row],[IDR / UFDR]],Table3[Pack],0),1),"")</f>
        <v/>
      </c>
      <c r="B335" s="7">
        <v>235.01</v>
      </c>
      <c r="C335" s="7" t="s">
        <v>1511</v>
      </c>
      <c r="D335" s="44" t="s">
        <v>1512</v>
      </c>
      <c r="E335" s="28" t="s">
        <v>1513</v>
      </c>
      <c r="F335" s="2" t="s">
        <v>101</v>
      </c>
      <c r="G335" s="13">
        <v>45350</v>
      </c>
      <c r="H335" s="1"/>
      <c r="I335" s="1">
        <v>45351</v>
      </c>
      <c r="J335" s="8"/>
      <c r="K335" s="28" t="s">
        <v>1514</v>
      </c>
      <c r="L335" s="29"/>
      <c r="M335" s="4" t="s">
        <v>1757</v>
      </c>
      <c r="N335" s="4"/>
      <c r="O335" s="4"/>
      <c r="P335" s="4"/>
      <c r="Q335" s="4"/>
      <c r="R335" s="4"/>
      <c r="S335" s="4"/>
      <c r="T335" s="4"/>
      <c r="U335" s="4" t="s">
        <v>106</v>
      </c>
      <c r="V335" s="3" t="s">
        <v>69</v>
      </c>
      <c r="W335" s="27" t="s">
        <v>1592</v>
      </c>
      <c r="X335" s="4">
        <f>IF(AND(MainTracker[[#This Row],[Completion date.]]&gt;=45139,MainTracker[[#This Row],[Status]]="10 - Complete"),NETWORKDAYS(MAX(MainTracker[[#This Row],[Request sent on (Date)]:[Compliant source file received on (Date)]]),MainTracker[[#This Row],[Completion date.]],Holiday[Holidays])-1,"")</f>
        <v>1</v>
      </c>
      <c r="Y3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5" s="4" t="str">
        <f>IF(AND(MainTracker[[#This Row],[Completion date.]]&gt;=45139,MainTracker[[#This Row],[Status]]="10 - Complete",MainTracker[[#This Row],[Compliant source file received on (Date)]]&lt;&gt;""),MainTracker[[#This Row],[Compliant source file received on (Date)]]-MainTracker[[#This Row],[Request sent on (Date)]],"")</f>
        <v/>
      </c>
    </row>
    <row r="336" spans="1:26" s="5" customFormat="1" ht="18.75" hidden="1">
      <c r="A336" s="51" t="str">
        <f>_xlfn.IFNA(INDEX(Table3[],MATCH(MainTracker[[#This Row],[IDR / UFDR]],Table3[Pack],0),1),"")</f>
        <v/>
      </c>
      <c r="B336" s="7">
        <v>234.02</v>
      </c>
      <c r="C336" s="7" t="s">
        <v>609</v>
      </c>
      <c r="D336" s="44" t="s">
        <v>610</v>
      </c>
      <c r="E336" s="28" t="s">
        <v>611</v>
      </c>
      <c r="F336" s="2" t="s">
        <v>1758</v>
      </c>
      <c r="G336" s="13">
        <v>45350</v>
      </c>
      <c r="H336" s="1"/>
      <c r="I336" s="1">
        <v>45350</v>
      </c>
      <c r="J336" s="11"/>
      <c r="K336" s="28" t="s">
        <v>612</v>
      </c>
      <c r="L336" s="29"/>
      <c r="M336" s="4"/>
      <c r="N336" s="4"/>
      <c r="O336" s="4"/>
      <c r="P336" s="4"/>
      <c r="Q336" s="4"/>
      <c r="R336" s="4"/>
      <c r="S336" s="4"/>
      <c r="T336" s="4"/>
      <c r="U336" s="4" t="s">
        <v>106</v>
      </c>
      <c r="V336" s="3" t="s">
        <v>70</v>
      </c>
      <c r="W336" s="28" t="s">
        <v>1759</v>
      </c>
      <c r="X336" s="4">
        <f>IF(AND(MainTracker[[#This Row],[Completion date.]]&gt;=45139,MainTracker[[#This Row],[Status]]="10 - Complete"),NETWORKDAYS(MAX(MainTracker[[#This Row],[Request sent on (Date)]:[Compliant source file received on (Date)]]),MainTracker[[#This Row],[Completion date.]],Holiday[Holidays])-1,"")</f>
        <v>0</v>
      </c>
      <c r="Y3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6" s="4" t="str">
        <f>IF(AND(MainTracker[[#This Row],[Completion date.]]&gt;=45139,MainTracker[[#This Row],[Status]]="10 - Complete",MainTracker[[#This Row],[Compliant source file received on (Date)]]&lt;&gt;""),MainTracker[[#This Row],[Compliant source file received on (Date)]]-MainTracker[[#This Row],[Request sent on (Date)]],"")</f>
        <v/>
      </c>
    </row>
    <row r="337" spans="1:26" s="5" customFormat="1" ht="45" hidden="1">
      <c r="A337" s="51" t="str">
        <f>_xlfn.IFNA(INDEX(Table3[],MATCH(MainTracker[[#This Row],[IDR / UFDR]],Table3[Pack],0),1),"")</f>
        <v/>
      </c>
      <c r="B337" s="7">
        <v>228.1</v>
      </c>
      <c r="C337" s="7" t="s">
        <v>1760</v>
      </c>
      <c r="D337" s="44" t="s">
        <v>1761</v>
      </c>
      <c r="E337" s="28" t="s">
        <v>1762</v>
      </c>
      <c r="F337" s="2" t="s">
        <v>101</v>
      </c>
      <c r="G337" s="13">
        <v>45350</v>
      </c>
      <c r="H337" s="1">
        <v>45363</v>
      </c>
      <c r="I337" s="1">
        <v>45369</v>
      </c>
      <c r="J337" s="2"/>
      <c r="K337" s="28" t="s">
        <v>1763</v>
      </c>
      <c r="L337" s="29"/>
      <c r="M337" s="4" t="s">
        <v>1764</v>
      </c>
      <c r="N337" s="4"/>
      <c r="O337" s="4" t="s">
        <v>1765</v>
      </c>
      <c r="P337" s="4" t="s">
        <v>1766</v>
      </c>
      <c r="Q337" s="4" t="s">
        <v>1767</v>
      </c>
      <c r="R337" s="4" t="s">
        <v>1768</v>
      </c>
      <c r="S337" s="4" t="s">
        <v>1769</v>
      </c>
      <c r="T337" s="4"/>
      <c r="U337" s="4" t="s">
        <v>106</v>
      </c>
      <c r="V337" s="3" t="s">
        <v>69</v>
      </c>
      <c r="W337" s="27" t="s">
        <v>774</v>
      </c>
      <c r="X337" s="4">
        <f>IF(AND(MainTracker[[#This Row],[Completion date.]]&gt;=45139,MainTracker[[#This Row],[Status]]="10 - Complete"),NETWORKDAYS(MAX(MainTracker[[#This Row],[Request sent on (Date)]:[Compliant source file received on (Date)]]),MainTracker[[#This Row],[Completion date.]],Holiday[Holidays])-1,"")</f>
        <v>4</v>
      </c>
      <c r="Y33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337" s="4">
        <f>IF(AND(MainTracker[[#This Row],[Completion date.]]&gt;=45139,MainTracker[[#This Row],[Status]]="10 - Complete",MainTracker[[#This Row],[Compliant source file received on (Date)]]&lt;&gt;""),MainTracker[[#This Row],[Compliant source file received on (Date)]]-MainTracker[[#This Row],[Request sent on (Date)]],"")</f>
        <v>13</v>
      </c>
    </row>
    <row r="338" spans="1:26" s="5" customFormat="1" ht="45" hidden="1">
      <c r="A338" s="51" t="str">
        <f>_xlfn.IFNA(INDEX(Table3[],MATCH(MainTracker[[#This Row],[IDR / UFDR]],Table3[Pack],0),1),"")</f>
        <v/>
      </c>
      <c r="B338" s="7">
        <v>207.2</v>
      </c>
      <c r="C338" s="7" t="s">
        <v>1770</v>
      </c>
      <c r="D338" s="44" t="s">
        <v>1771</v>
      </c>
      <c r="E338" s="28" t="s">
        <v>1772</v>
      </c>
      <c r="F338" s="2" t="s">
        <v>111</v>
      </c>
      <c r="G338" s="13">
        <v>45350</v>
      </c>
      <c r="H338" s="1">
        <v>45350</v>
      </c>
      <c r="I338" s="1">
        <v>45351</v>
      </c>
      <c r="J338" s="11"/>
      <c r="K338" s="28" t="s">
        <v>1773</v>
      </c>
      <c r="L338" s="29"/>
      <c r="M338" s="4" t="s">
        <v>1774</v>
      </c>
      <c r="N338" s="24">
        <v>45350</v>
      </c>
      <c r="O338" s="4"/>
      <c r="P338" s="4"/>
      <c r="Q338" s="4"/>
      <c r="R338" s="4"/>
      <c r="S338" s="4"/>
      <c r="T338" s="4"/>
      <c r="U338" s="4" t="s">
        <v>106</v>
      </c>
      <c r="V338" s="3" t="s">
        <v>69</v>
      </c>
      <c r="W338" s="27" t="s">
        <v>1071</v>
      </c>
      <c r="X338" s="4">
        <f>IF(AND(MainTracker[[#This Row],[Completion date.]]&gt;=45139,MainTracker[[#This Row],[Status]]="10 - Complete"),NETWORKDAYS(MAX(MainTracker[[#This Row],[Request sent on (Date)]:[Compliant source file received on (Date)]]),MainTracker[[#This Row],[Completion date.]],Holiday[Holidays])-1,"")</f>
        <v>1</v>
      </c>
      <c r="Y3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8" s="4">
        <f>IF(AND(MainTracker[[#This Row],[Completion date.]]&gt;=45139,MainTracker[[#This Row],[Status]]="10 - Complete",MainTracker[[#This Row],[Compliant source file received on (Date)]]&lt;&gt;""),MainTracker[[#This Row],[Compliant source file received on (Date)]]-MainTracker[[#This Row],[Request sent on (Date)]],"")</f>
        <v>0</v>
      </c>
    </row>
    <row r="339" spans="1:26" s="5" customFormat="1" ht="30" hidden="1">
      <c r="A339" s="51" t="str">
        <f>_xlfn.IFNA(INDEX(Table3[],MATCH(MainTracker[[#This Row],[IDR / UFDR]],Table3[Pack],0),1),"")</f>
        <v/>
      </c>
      <c r="B339" s="7" t="s">
        <v>140</v>
      </c>
      <c r="C339" s="7" t="s">
        <v>1775</v>
      </c>
      <c r="D339" s="44" t="s">
        <v>1776</v>
      </c>
      <c r="E339" s="28" t="s">
        <v>1777</v>
      </c>
      <c r="F339" s="2" t="s">
        <v>101</v>
      </c>
      <c r="G339" s="13">
        <v>45351</v>
      </c>
      <c r="H339" s="1">
        <v>45351</v>
      </c>
      <c r="I339" s="1">
        <v>45351</v>
      </c>
      <c r="J339" s="13"/>
      <c r="K339" s="28" t="s">
        <v>1778</v>
      </c>
      <c r="L339" s="26"/>
      <c r="M339" s="4" t="s">
        <v>1756</v>
      </c>
      <c r="N339" s="4"/>
      <c r="O339" s="4" t="s">
        <v>1779</v>
      </c>
      <c r="P339" s="4"/>
      <c r="Q339" s="4"/>
      <c r="R339" s="4"/>
      <c r="S339" s="4"/>
      <c r="T339" s="4"/>
      <c r="U339" s="4" t="s">
        <v>106</v>
      </c>
      <c r="V339" s="3" t="s">
        <v>69</v>
      </c>
      <c r="W339" s="27" t="s">
        <v>1780</v>
      </c>
      <c r="X339" s="4">
        <f>IF(AND(MainTracker[[#This Row],[Completion date.]]&gt;=45139,MainTracker[[#This Row],[Status]]="10 - Complete"),NETWORKDAYS(MAX(MainTracker[[#This Row],[Request sent on (Date)]:[Compliant source file received on (Date)]]),MainTracker[[#This Row],[Completion date.]],Holiday[Holidays])-1,"")</f>
        <v>0</v>
      </c>
      <c r="Y3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39" s="4">
        <f>IF(AND(MainTracker[[#This Row],[Completion date.]]&gt;=45139,MainTracker[[#This Row],[Status]]="10 - Complete",MainTracker[[#This Row],[Compliant source file received on (Date)]]&lt;&gt;""),MainTracker[[#This Row],[Compliant source file received on (Date)]]-MainTracker[[#This Row],[Request sent on (Date)]],"")</f>
        <v>0</v>
      </c>
    </row>
    <row r="340" spans="1:26" s="5" customFormat="1" ht="45" hidden="1">
      <c r="A340" s="51" t="str">
        <f>_xlfn.IFNA(INDEX(Table3[],MATCH(MainTracker[[#This Row],[IDR / UFDR]],Table3[Pack],0),1),"")</f>
        <v/>
      </c>
      <c r="B340" s="7" t="s">
        <v>140</v>
      </c>
      <c r="C340" s="7" t="s">
        <v>1781</v>
      </c>
      <c r="D340" s="44" t="s">
        <v>1782</v>
      </c>
      <c r="E340" s="28" t="s">
        <v>1783</v>
      </c>
      <c r="F340" s="2" t="s">
        <v>387</v>
      </c>
      <c r="G340" s="13">
        <v>45351</v>
      </c>
      <c r="H340" s="1">
        <v>45352</v>
      </c>
      <c r="I340" s="1">
        <v>45352</v>
      </c>
      <c r="J340" s="13"/>
      <c r="K340" s="28" t="s">
        <v>1784</v>
      </c>
      <c r="L340" s="26"/>
      <c r="M340" s="4" t="s">
        <v>1756</v>
      </c>
      <c r="N340" s="4"/>
      <c r="O340" s="6" t="s">
        <v>1785</v>
      </c>
      <c r="P340" s="4" t="s">
        <v>1786</v>
      </c>
      <c r="Q340" s="4"/>
      <c r="R340" s="4"/>
      <c r="S340" s="4"/>
      <c r="T340" s="4"/>
      <c r="U340" s="4" t="s">
        <v>106</v>
      </c>
      <c r="V340" s="3" t="s">
        <v>69</v>
      </c>
      <c r="W340" s="27" t="s">
        <v>1780</v>
      </c>
      <c r="X340" s="4">
        <f>IF(AND(MainTracker[[#This Row],[Completion date.]]&gt;=45139,MainTracker[[#This Row],[Status]]="10 - Complete"),NETWORKDAYS(MAX(MainTracker[[#This Row],[Request sent on (Date)]:[Compliant source file received on (Date)]]),MainTracker[[#This Row],[Completion date.]],Holiday[Holidays])-1,"")</f>
        <v>0</v>
      </c>
      <c r="Y3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40" s="4">
        <f>IF(AND(MainTracker[[#This Row],[Completion date.]]&gt;=45139,MainTracker[[#This Row],[Status]]="10 - Complete",MainTracker[[#This Row],[Compliant source file received on (Date)]]&lt;&gt;""),MainTracker[[#This Row],[Compliant source file received on (Date)]]-MainTracker[[#This Row],[Request sent on (Date)]],"")</f>
        <v>1</v>
      </c>
    </row>
    <row r="341" spans="1:26" s="5" customFormat="1" ht="18.75" hidden="1">
      <c r="A341" s="51" t="str">
        <f>_xlfn.IFNA(INDEX(Table3[],MATCH(MainTracker[[#This Row],[IDR / UFDR]],Table3[Pack],0),1),"")</f>
        <v/>
      </c>
      <c r="B341" s="7">
        <v>235.01</v>
      </c>
      <c r="C341" s="7" t="s">
        <v>1787</v>
      </c>
      <c r="D341" s="44" t="s">
        <v>1788</v>
      </c>
      <c r="E341" s="28" t="s">
        <v>1789</v>
      </c>
      <c r="F341" s="2" t="s">
        <v>101</v>
      </c>
      <c r="G341" s="13">
        <v>45351</v>
      </c>
      <c r="H341" s="1">
        <v>45351</v>
      </c>
      <c r="I341" s="1">
        <v>45352</v>
      </c>
      <c r="J341" s="13"/>
      <c r="K341" s="28" t="s">
        <v>1790</v>
      </c>
      <c r="L341" s="26"/>
      <c r="M341" s="4"/>
      <c r="N341" s="4"/>
      <c r="O341" s="4"/>
      <c r="P341" s="4"/>
      <c r="Q341" s="4"/>
      <c r="R341" s="4"/>
      <c r="S341" s="4"/>
      <c r="T341" s="4"/>
      <c r="U341" s="4" t="s">
        <v>106</v>
      </c>
      <c r="V341" s="3" t="s">
        <v>70</v>
      </c>
      <c r="W341" s="27" t="s">
        <v>1791</v>
      </c>
      <c r="X341" s="4">
        <f>IF(AND(MainTracker[[#This Row],[Completion date.]]&gt;=45139,MainTracker[[#This Row],[Status]]="10 - Complete"),NETWORKDAYS(MAX(MainTracker[[#This Row],[Request sent on (Date)]:[Compliant source file received on (Date)]]),MainTracker[[#This Row],[Completion date.]],Holiday[Holidays])-1,"")</f>
        <v>1</v>
      </c>
      <c r="Y3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1" s="4">
        <f>IF(AND(MainTracker[[#This Row],[Completion date.]]&gt;=45139,MainTracker[[#This Row],[Status]]="10 - Complete",MainTracker[[#This Row],[Compliant source file received on (Date)]]&lt;&gt;""),MainTracker[[#This Row],[Compliant source file received on (Date)]]-MainTracker[[#This Row],[Request sent on (Date)]],"")</f>
        <v>0</v>
      </c>
    </row>
    <row r="342" spans="1:26" s="5" customFormat="1" ht="30" hidden="1">
      <c r="A342" s="51" t="str">
        <f>_xlfn.IFNA(INDEX(Table3[],MATCH(MainTracker[[#This Row],[IDR / UFDR]],Table3[Pack],0),1),"")</f>
        <v/>
      </c>
      <c r="B342" s="7">
        <v>237.05</v>
      </c>
      <c r="C342" s="7" t="s">
        <v>1792</v>
      </c>
      <c r="D342" s="44" t="s">
        <v>1793</v>
      </c>
      <c r="E342" s="28" t="s">
        <v>1794</v>
      </c>
      <c r="F342" s="2" t="s">
        <v>111</v>
      </c>
      <c r="G342" s="13">
        <v>45352</v>
      </c>
      <c r="H342" s="1">
        <v>45355</v>
      </c>
      <c r="I342" s="1">
        <v>45356</v>
      </c>
      <c r="J342" s="11"/>
      <c r="K342" s="28" t="s">
        <v>1795</v>
      </c>
      <c r="L342" s="26"/>
      <c r="M342" s="4" t="s">
        <v>1796</v>
      </c>
      <c r="N342" s="25">
        <v>45355</v>
      </c>
      <c r="O342" s="4"/>
      <c r="P342" s="4"/>
      <c r="Q342" s="4"/>
      <c r="R342" s="4"/>
      <c r="S342" s="4"/>
      <c r="T342" s="4"/>
      <c r="U342" s="4" t="s">
        <v>106</v>
      </c>
      <c r="V342" s="3" t="s">
        <v>69</v>
      </c>
      <c r="W342" s="27" t="s">
        <v>1062</v>
      </c>
      <c r="X342" s="4">
        <f>IF(AND(MainTracker[[#This Row],[Completion date.]]&gt;=45139,MainTracker[[#This Row],[Status]]="10 - Complete"),NETWORKDAYS(MAX(MainTracker[[#This Row],[Request sent on (Date)]:[Compliant source file received on (Date)]]),MainTracker[[#This Row],[Completion date.]],Holiday[Holidays])-1,"")</f>
        <v>1</v>
      </c>
      <c r="Y3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2" s="4">
        <f>IF(AND(MainTracker[[#This Row],[Completion date.]]&gt;=45139,MainTracker[[#This Row],[Status]]="10 - Complete",MainTracker[[#This Row],[Compliant source file received on (Date)]]&lt;&gt;""),MainTracker[[#This Row],[Compliant source file received on (Date)]]-MainTracker[[#This Row],[Request sent on (Date)]],"")</f>
        <v>3</v>
      </c>
    </row>
    <row r="343" spans="1:26" s="5" customFormat="1" ht="45" hidden="1">
      <c r="A343" s="51" t="str">
        <f>_xlfn.IFNA(INDEX(Table3[],MATCH(MainTracker[[#This Row],[IDR / UFDR]],Table3[Pack],0),1),"")</f>
        <v/>
      </c>
      <c r="B343" s="7">
        <v>237.05</v>
      </c>
      <c r="C343" s="7" t="s">
        <v>1797</v>
      </c>
      <c r="D343" s="44" t="s">
        <v>1798</v>
      </c>
      <c r="E343" s="28" t="s">
        <v>1799</v>
      </c>
      <c r="F343" s="2" t="s">
        <v>111</v>
      </c>
      <c r="G343" s="13">
        <v>45352</v>
      </c>
      <c r="H343" s="1">
        <v>45355</v>
      </c>
      <c r="I343" s="1">
        <v>45356</v>
      </c>
      <c r="J343" s="11"/>
      <c r="K343" s="28" t="s">
        <v>1800</v>
      </c>
      <c r="L343" s="26"/>
      <c r="M343" s="4" t="s">
        <v>1801</v>
      </c>
      <c r="N343" s="25">
        <v>45355</v>
      </c>
      <c r="O343" s="4"/>
      <c r="P343" s="4"/>
      <c r="Q343" s="4"/>
      <c r="R343" s="4"/>
      <c r="S343" s="4"/>
      <c r="T343" s="4"/>
      <c r="U343" s="4" t="s">
        <v>106</v>
      </c>
      <c r="V343" s="3" t="s">
        <v>69</v>
      </c>
      <c r="W343" s="27" t="s">
        <v>1062</v>
      </c>
      <c r="X343" s="4">
        <f>IF(AND(MainTracker[[#This Row],[Completion date.]]&gt;=45139,MainTracker[[#This Row],[Status]]="10 - Complete"),NETWORKDAYS(MAX(MainTracker[[#This Row],[Request sent on (Date)]:[Compliant source file received on (Date)]]),MainTracker[[#This Row],[Completion date.]],Holiday[Holidays])-1,"")</f>
        <v>1</v>
      </c>
      <c r="Y3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3" s="4">
        <f>IF(AND(MainTracker[[#This Row],[Completion date.]]&gt;=45139,MainTracker[[#This Row],[Status]]="10 - Complete",MainTracker[[#This Row],[Compliant source file received on (Date)]]&lt;&gt;""),MainTracker[[#This Row],[Compliant source file received on (Date)]]-MainTracker[[#This Row],[Request sent on (Date)]],"")</f>
        <v>3</v>
      </c>
    </row>
    <row r="344" spans="1:26" s="5" customFormat="1" ht="30" hidden="1">
      <c r="A344" s="51" t="str">
        <f>_xlfn.IFNA(INDEX(Table3[],MATCH(MainTracker[[#This Row],[IDR / UFDR]],Table3[Pack],0),1),"")</f>
        <v/>
      </c>
      <c r="B344" s="7">
        <v>237.05</v>
      </c>
      <c r="C344" s="7" t="s">
        <v>1802</v>
      </c>
      <c r="D344" s="44" t="s">
        <v>1803</v>
      </c>
      <c r="E344" s="28" t="s">
        <v>1804</v>
      </c>
      <c r="F344" s="2" t="s">
        <v>111</v>
      </c>
      <c r="G344" s="13">
        <v>45352</v>
      </c>
      <c r="H344" s="1">
        <v>45355</v>
      </c>
      <c r="I344" s="1">
        <v>45355</v>
      </c>
      <c r="J344" s="11"/>
      <c r="K344" s="28" t="s">
        <v>1805</v>
      </c>
      <c r="L344" s="26"/>
      <c r="M344" s="4"/>
      <c r="N344" s="4"/>
      <c r="O344" s="4"/>
      <c r="P344" s="4"/>
      <c r="Q344" s="4"/>
      <c r="R344" s="4"/>
      <c r="S344" s="4"/>
      <c r="T344" s="4"/>
      <c r="U344" s="4" t="s">
        <v>106</v>
      </c>
      <c r="V344" s="3" t="s">
        <v>70</v>
      </c>
      <c r="W344" s="27" t="s">
        <v>1806</v>
      </c>
      <c r="X344" s="4">
        <f>IF(AND(MainTracker[[#This Row],[Completion date.]]&gt;=45139,MainTracker[[#This Row],[Status]]="10 - Complete"),NETWORKDAYS(MAX(MainTracker[[#This Row],[Request sent on (Date)]:[Compliant source file received on (Date)]]),MainTracker[[#This Row],[Completion date.]],Holiday[Holidays])-1,"")</f>
        <v>0</v>
      </c>
      <c r="Y3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4" s="4">
        <f>IF(AND(MainTracker[[#This Row],[Completion date.]]&gt;=45139,MainTracker[[#This Row],[Status]]="10 - Complete",MainTracker[[#This Row],[Compliant source file received on (Date)]]&lt;&gt;""),MainTracker[[#This Row],[Compliant source file received on (Date)]]-MainTracker[[#This Row],[Request sent on (Date)]],"")</f>
        <v>3</v>
      </c>
    </row>
    <row r="345" spans="1:26" s="5" customFormat="1" ht="30" hidden="1">
      <c r="A345" s="51" t="str">
        <f>_xlfn.IFNA(INDEX(Table3[],MATCH(MainTracker[[#This Row],[IDR / UFDR]],Table3[Pack],0),1),"")</f>
        <v/>
      </c>
      <c r="B345" s="7">
        <v>237.05</v>
      </c>
      <c r="C345" s="7" t="s">
        <v>1807</v>
      </c>
      <c r="D345" s="44" t="s">
        <v>1808</v>
      </c>
      <c r="E345" s="28" t="s">
        <v>1809</v>
      </c>
      <c r="F345" s="2" t="s">
        <v>111</v>
      </c>
      <c r="G345" s="13">
        <v>45352</v>
      </c>
      <c r="H345" s="1">
        <v>45355</v>
      </c>
      <c r="I345" s="1">
        <v>45355</v>
      </c>
      <c r="J345" s="2"/>
      <c r="K345" s="28" t="s">
        <v>1810</v>
      </c>
      <c r="L345" s="26"/>
      <c r="M345" s="4"/>
      <c r="N345" s="4"/>
      <c r="O345" s="4"/>
      <c r="P345" s="4"/>
      <c r="Q345" s="4"/>
      <c r="R345" s="4"/>
      <c r="S345" s="4"/>
      <c r="T345" s="4"/>
      <c r="U345" s="4" t="s">
        <v>106</v>
      </c>
      <c r="V345" s="3" t="s">
        <v>70</v>
      </c>
      <c r="W345" s="27" t="s">
        <v>1806</v>
      </c>
      <c r="X345" s="4">
        <f>IF(AND(MainTracker[[#This Row],[Completion date.]]&gt;=45139,MainTracker[[#This Row],[Status]]="10 - Complete"),NETWORKDAYS(MAX(MainTracker[[#This Row],[Request sent on (Date)]:[Compliant source file received on (Date)]]),MainTracker[[#This Row],[Completion date.]],Holiday[Holidays])-1,"")</f>
        <v>0</v>
      </c>
      <c r="Y3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5" s="4">
        <f>IF(AND(MainTracker[[#This Row],[Completion date.]]&gt;=45139,MainTracker[[#This Row],[Status]]="10 - Complete",MainTracker[[#This Row],[Compliant source file received on (Date)]]&lt;&gt;""),MainTracker[[#This Row],[Compliant source file received on (Date)]]-MainTracker[[#This Row],[Request sent on (Date)]],"")</f>
        <v>3</v>
      </c>
    </row>
    <row r="346" spans="1:26" s="5" customFormat="1" ht="30" hidden="1">
      <c r="A346" s="51" t="str">
        <f>_xlfn.IFNA(INDEX(Table3[],MATCH(MainTracker[[#This Row],[IDR / UFDR]],Table3[Pack],0),1),"")</f>
        <v/>
      </c>
      <c r="B346" s="7">
        <v>207.2</v>
      </c>
      <c r="C346" s="7" t="s">
        <v>1811</v>
      </c>
      <c r="D346" s="44" t="s">
        <v>1812</v>
      </c>
      <c r="E346" s="28" t="s">
        <v>1813</v>
      </c>
      <c r="F346" s="2" t="s">
        <v>111</v>
      </c>
      <c r="G346" s="13">
        <v>45352</v>
      </c>
      <c r="H346" s="1">
        <v>45356</v>
      </c>
      <c r="I346" s="1">
        <v>45357</v>
      </c>
      <c r="J346" s="2"/>
      <c r="K346" s="28" t="s">
        <v>1814</v>
      </c>
      <c r="L346" s="26"/>
      <c r="M346" s="4" t="s">
        <v>1815</v>
      </c>
      <c r="N346" s="4"/>
      <c r="O346" s="4"/>
      <c r="P346" s="4"/>
      <c r="Q346" s="4"/>
      <c r="R346" s="4"/>
      <c r="S346" s="4"/>
      <c r="T346" s="4"/>
      <c r="U346" s="4" t="s">
        <v>106</v>
      </c>
      <c r="V346" s="3" t="s">
        <v>70</v>
      </c>
      <c r="W346" s="27" t="s">
        <v>1677</v>
      </c>
      <c r="X346" s="4">
        <f>IF(AND(MainTracker[[#This Row],[Completion date.]]&gt;=45139,MainTracker[[#This Row],[Status]]="10 - Complete"),NETWORKDAYS(MAX(MainTracker[[#This Row],[Request sent on (Date)]:[Compliant source file received on (Date)]]),MainTracker[[#This Row],[Completion date.]],Holiday[Holidays])-1,"")</f>
        <v>1</v>
      </c>
      <c r="Y3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6" s="4">
        <f>IF(AND(MainTracker[[#This Row],[Completion date.]]&gt;=45139,MainTracker[[#This Row],[Status]]="10 - Complete",MainTracker[[#This Row],[Compliant source file received on (Date)]]&lt;&gt;""),MainTracker[[#This Row],[Compliant source file received on (Date)]]-MainTracker[[#This Row],[Request sent on (Date)]],"")</f>
        <v>4</v>
      </c>
    </row>
    <row r="347" spans="1:26" s="5" customFormat="1" ht="30" hidden="1">
      <c r="A347" s="51" t="str">
        <f>_xlfn.IFNA(INDEX(Table3[],MATCH(MainTracker[[#This Row],[IDR / UFDR]],Table3[Pack],0),1),"")</f>
        <v/>
      </c>
      <c r="B347" s="7">
        <v>205.03</v>
      </c>
      <c r="C347" s="7" t="s">
        <v>1722</v>
      </c>
      <c r="D347" s="44" t="s">
        <v>1723</v>
      </c>
      <c r="E347" s="34" t="s">
        <v>1724</v>
      </c>
      <c r="F347" s="2" t="s">
        <v>101</v>
      </c>
      <c r="G347" s="13">
        <v>45352</v>
      </c>
      <c r="H347" s="1">
        <v>45355</v>
      </c>
      <c r="I347" s="1">
        <v>45355</v>
      </c>
      <c r="J347" s="11"/>
      <c r="K347" s="34" t="s">
        <v>1725</v>
      </c>
      <c r="L347" s="26"/>
      <c r="M347" s="4"/>
      <c r="N347" s="4"/>
      <c r="O347" s="4"/>
      <c r="P347" s="4"/>
      <c r="Q347" s="4"/>
      <c r="R347" s="4"/>
      <c r="S347" s="4"/>
      <c r="T347" s="4"/>
      <c r="U347" s="4" t="s">
        <v>106</v>
      </c>
      <c r="V347" s="3" t="s">
        <v>69</v>
      </c>
      <c r="W347" s="27" t="s">
        <v>1726</v>
      </c>
      <c r="X347" s="4">
        <f>IF(AND(MainTracker[[#This Row],[Completion date.]]&gt;=45139,MainTracker[[#This Row],[Status]]="10 - Complete"),NETWORKDAYS(MAX(MainTracker[[#This Row],[Request sent on (Date)]:[Compliant source file received on (Date)]]),MainTracker[[#This Row],[Completion date.]],Holiday[Holidays])-1,"")</f>
        <v>0</v>
      </c>
      <c r="Y3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7" s="4">
        <f>IF(AND(MainTracker[[#This Row],[Completion date.]]&gt;=45139,MainTracker[[#This Row],[Status]]="10 - Complete",MainTracker[[#This Row],[Compliant source file received on (Date)]]&lt;&gt;""),MainTracker[[#This Row],[Compliant source file received on (Date)]]-MainTracker[[#This Row],[Request sent on (Date)]],"")</f>
        <v>3</v>
      </c>
    </row>
    <row r="348" spans="1:26" s="5" customFormat="1" ht="30" hidden="1">
      <c r="A348" s="51" t="str">
        <f>_xlfn.IFNA(INDEX(Table3[],MATCH(MainTracker[[#This Row],[IDR / UFDR]],Table3[Pack],0),1),"")</f>
        <v/>
      </c>
      <c r="B348" s="7" t="s">
        <v>1816</v>
      </c>
      <c r="C348" s="7" t="s">
        <v>1817</v>
      </c>
      <c r="D348" s="44" t="s">
        <v>1818</v>
      </c>
      <c r="E348" s="28" t="s">
        <v>1819</v>
      </c>
      <c r="F348" s="2" t="s">
        <v>111</v>
      </c>
      <c r="G348" s="13">
        <v>45355</v>
      </c>
      <c r="H348" s="1">
        <v>45356</v>
      </c>
      <c r="I348" s="1">
        <v>45357</v>
      </c>
      <c r="J348" s="2"/>
      <c r="K348" s="28" t="s">
        <v>1820</v>
      </c>
      <c r="L348" s="26"/>
      <c r="M348" s="4" t="s">
        <v>1821</v>
      </c>
      <c r="N348" s="24">
        <v>45356</v>
      </c>
      <c r="O348" s="4"/>
      <c r="P348" s="4"/>
      <c r="Q348" s="4"/>
      <c r="R348" s="4"/>
      <c r="S348" s="4"/>
      <c r="T348" s="4"/>
      <c r="U348" s="4" t="s">
        <v>106</v>
      </c>
      <c r="V348" s="3" t="s">
        <v>69</v>
      </c>
      <c r="W348" s="27" t="s">
        <v>347</v>
      </c>
      <c r="X348" s="4">
        <f>IF(AND(MainTracker[[#This Row],[Completion date.]]&gt;=45139,MainTracker[[#This Row],[Status]]="10 - Complete"),NETWORKDAYS(MAX(MainTracker[[#This Row],[Request sent on (Date)]:[Compliant source file received on (Date)]]),MainTracker[[#This Row],[Completion date.]],Holiday[Holidays])-1,"")</f>
        <v>1</v>
      </c>
      <c r="Y3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8" s="4">
        <f>IF(AND(MainTracker[[#This Row],[Completion date.]]&gt;=45139,MainTracker[[#This Row],[Status]]="10 - Complete",MainTracker[[#This Row],[Compliant source file received on (Date)]]&lt;&gt;""),MainTracker[[#This Row],[Compliant source file received on (Date)]]-MainTracker[[#This Row],[Request sent on (Date)]],"")</f>
        <v>1</v>
      </c>
    </row>
    <row r="349" spans="1:26" s="5" customFormat="1" ht="30" hidden="1">
      <c r="A349" s="51" t="str">
        <f>_xlfn.IFNA(INDEX(Table3[],MATCH(MainTracker[[#This Row],[IDR / UFDR]],Table3[Pack],0),1),"")</f>
        <v/>
      </c>
      <c r="B349" s="7" t="s">
        <v>1822</v>
      </c>
      <c r="C349" s="7" t="s">
        <v>1823</v>
      </c>
      <c r="D349" s="44" t="s">
        <v>1824</v>
      </c>
      <c r="E349" s="28" t="s">
        <v>1825</v>
      </c>
      <c r="F349" s="2" t="s">
        <v>111</v>
      </c>
      <c r="G349" s="13">
        <v>45355</v>
      </c>
      <c r="H349" s="1">
        <v>45355</v>
      </c>
      <c r="I349" s="1">
        <v>45357</v>
      </c>
      <c r="J349" s="2"/>
      <c r="K349" s="28" t="s">
        <v>1826</v>
      </c>
      <c r="L349" s="29"/>
      <c r="M349" s="4"/>
      <c r="N349" s="4"/>
      <c r="O349" s="4"/>
      <c r="P349" s="4"/>
      <c r="Q349" s="4"/>
      <c r="R349" s="4"/>
      <c r="S349" s="4"/>
      <c r="T349" s="4"/>
      <c r="U349" s="4" t="s">
        <v>106</v>
      </c>
      <c r="V349" s="3" t="s">
        <v>70</v>
      </c>
      <c r="W349" s="27" t="s">
        <v>197</v>
      </c>
      <c r="X349" s="4">
        <f>IF(AND(MainTracker[[#This Row],[Completion date.]]&gt;=45139,MainTracker[[#This Row],[Status]]="10 - Complete"),NETWORKDAYS(MAX(MainTracker[[#This Row],[Request sent on (Date)]:[Compliant source file received on (Date)]]),MainTracker[[#This Row],[Completion date.]],Holiday[Holidays])-1,"")</f>
        <v>2</v>
      </c>
      <c r="Y3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9" s="4">
        <f>IF(AND(MainTracker[[#This Row],[Completion date.]]&gt;=45139,MainTracker[[#This Row],[Status]]="10 - Complete",MainTracker[[#This Row],[Compliant source file received on (Date)]]&lt;&gt;""),MainTracker[[#This Row],[Compliant source file received on (Date)]]-MainTracker[[#This Row],[Request sent on (Date)]],"")</f>
        <v>0</v>
      </c>
    </row>
    <row r="350" spans="1:26" s="5" customFormat="1" ht="18.75" hidden="1">
      <c r="A350" s="51" t="str">
        <f>_xlfn.IFNA(INDEX(Table3[],MATCH(MainTracker[[#This Row],[IDR / UFDR]],Table3[Pack],0),1),"")</f>
        <v/>
      </c>
      <c r="B350" s="7">
        <v>235.01</v>
      </c>
      <c r="C350" s="7" t="s">
        <v>1827</v>
      </c>
      <c r="D350" s="44" t="s">
        <v>869</v>
      </c>
      <c r="E350" s="28" t="s">
        <v>1828</v>
      </c>
      <c r="F350" s="2" t="s">
        <v>111</v>
      </c>
      <c r="G350" s="13">
        <v>45355</v>
      </c>
      <c r="H350" s="1">
        <v>45356</v>
      </c>
      <c r="I350" s="1">
        <v>45357</v>
      </c>
      <c r="J350" s="2"/>
      <c r="K350" s="28" t="s">
        <v>1829</v>
      </c>
      <c r="L350" s="29"/>
      <c r="M350" s="4"/>
      <c r="N350" s="4"/>
      <c r="O350" s="4"/>
      <c r="P350" s="4"/>
      <c r="Q350" s="4"/>
      <c r="R350" s="4"/>
      <c r="S350" s="4"/>
      <c r="T350" s="4"/>
      <c r="U350" s="4" t="s">
        <v>106</v>
      </c>
      <c r="V350" s="3" t="s">
        <v>70</v>
      </c>
      <c r="W350" s="27" t="s">
        <v>1301</v>
      </c>
      <c r="X350" s="4">
        <f>IF(AND(MainTracker[[#This Row],[Completion date.]]&gt;=45139,MainTracker[[#This Row],[Status]]="10 - Complete"),NETWORKDAYS(MAX(MainTracker[[#This Row],[Request sent on (Date)]:[Compliant source file received on (Date)]]),MainTracker[[#This Row],[Completion date.]],Holiday[Holidays])-1,"")</f>
        <v>1</v>
      </c>
      <c r="Y3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50" s="4">
        <f>IF(AND(MainTracker[[#This Row],[Completion date.]]&gt;=45139,MainTracker[[#This Row],[Status]]="10 - Complete",MainTracker[[#This Row],[Compliant source file received on (Date)]]&lt;&gt;""),MainTracker[[#This Row],[Compliant source file received on (Date)]]-MainTracker[[#This Row],[Request sent on (Date)]],"")</f>
        <v>1</v>
      </c>
    </row>
    <row r="351" spans="1:26" s="5" customFormat="1" ht="30" hidden="1">
      <c r="A351" s="51" t="str">
        <f>_xlfn.IFNA(INDEX(Table3[],MATCH(MainTracker[[#This Row],[IDR / UFDR]],Table3[Pack],0),1),"")</f>
        <v/>
      </c>
      <c r="B351" s="7">
        <v>235.01</v>
      </c>
      <c r="C351" s="7" t="s">
        <v>1830</v>
      </c>
      <c r="D351" s="44" t="s">
        <v>869</v>
      </c>
      <c r="E351" s="28" t="s">
        <v>1831</v>
      </c>
      <c r="F351" s="2" t="s">
        <v>111</v>
      </c>
      <c r="G351" s="13">
        <v>45355</v>
      </c>
      <c r="H351" s="1">
        <v>45356</v>
      </c>
      <c r="I351" s="1">
        <v>45357</v>
      </c>
      <c r="J351" s="2"/>
      <c r="K351" s="28" t="s">
        <v>1832</v>
      </c>
      <c r="L351" s="26"/>
      <c r="M351" s="4" t="s">
        <v>1833</v>
      </c>
      <c r="N351" s="24">
        <v>45356</v>
      </c>
      <c r="O351" s="4"/>
      <c r="P351" s="4"/>
      <c r="Q351" s="4"/>
      <c r="R351" s="4"/>
      <c r="S351" s="4"/>
      <c r="T351" s="4"/>
      <c r="U351" s="4" t="s">
        <v>106</v>
      </c>
      <c r="V351" s="3" t="s">
        <v>69</v>
      </c>
      <c r="W351" s="27" t="s">
        <v>1301</v>
      </c>
      <c r="X351" s="4">
        <f>IF(AND(MainTracker[[#This Row],[Completion date.]]&gt;=45139,MainTracker[[#This Row],[Status]]="10 - Complete"),NETWORKDAYS(MAX(MainTracker[[#This Row],[Request sent on (Date)]:[Compliant source file received on (Date)]]),MainTracker[[#This Row],[Completion date.]],Holiday[Holidays])-1,"")</f>
        <v>1</v>
      </c>
      <c r="Y3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1" s="4">
        <f>IF(AND(MainTracker[[#This Row],[Completion date.]]&gt;=45139,MainTracker[[#This Row],[Status]]="10 - Complete",MainTracker[[#This Row],[Compliant source file received on (Date)]]&lt;&gt;""),MainTracker[[#This Row],[Compliant source file received on (Date)]]-MainTracker[[#This Row],[Request sent on (Date)]],"")</f>
        <v>1</v>
      </c>
    </row>
    <row r="352" spans="1:26" s="5" customFormat="1" ht="30" hidden="1">
      <c r="A352" s="51" t="str">
        <f>_xlfn.IFNA(INDEX(Table3[],MATCH(MainTracker[[#This Row],[IDR / UFDR]],Table3[Pack],0),1),"")</f>
        <v/>
      </c>
      <c r="B352" s="7">
        <v>235.01</v>
      </c>
      <c r="C352" s="7" t="s">
        <v>1834</v>
      </c>
      <c r="D352" s="44" t="s">
        <v>869</v>
      </c>
      <c r="E352" s="28" t="s">
        <v>1835</v>
      </c>
      <c r="F352" s="2" t="s">
        <v>111</v>
      </c>
      <c r="G352" s="13">
        <v>45355</v>
      </c>
      <c r="H352" s="1">
        <v>45356</v>
      </c>
      <c r="I352" s="1">
        <v>45357</v>
      </c>
      <c r="J352" s="2"/>
      <c r="K352" s="28" t="s">
        <v>1836</v>
      </c>
      <c r="L352" s="26"/>
      <c r="M352" s="4" t="s">
        <v>1833</v>
      </c>
      <c r="N352" s="24">
        <v>45356</v>
      </c>
      <c r="O352" s="4"/>
      <c r="P352" s="4"/>
      <c r="Q352" s="4"/>
      <c r="R352" s="4"/>
      <c r="S352" s="4"/>
      <c r="T352" s="4"/>
      <c r="U352" s="4" t="s">
        <v>106</v>
      </c>
      <c r="V352" s="3" t="s">
        <v>69</v>
      </c>
      <c r="W352" s="27" t="s">
        <v>1301</v>
      </c>
      <c r="X352" s="4">
        <f>IF(AND(MainTracker[[#This Row],[Completion date.]]&gt;=45139,MainTracker[[#This Row],[Status]]="10 - Complete"),NETWORKDAYS(MAX(MainTracker[[#This Row],[Request sent on (Date)]:[Compliant source file received on (Date)]]),MainTracker[[#This Row],[Completion date.]],Holiday[Holidays])-1,"")</f>
        <v>1</v>
      </c>
      <c r="Y3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2" s="4">
        <f>IF(AND(MainTracker[[#This Row],[Completion date.]]&gt;=45139,MainTracker[[#This Row],[Status]]="10 - Complete",MainTracker[[#This Row],[Compliant source file received on (Date)]]&lt;&gt;""),MainTracker[[#This Row],[Compliant source file received on (Date)]]-MainTracker[[#This Row],[Request sent on (Date)]],"")</f>
        <v>1</v>
      </c>
    </row>
    <row r="353" spans="1:26" s="5" customFormat="1" ht="30" hidden="1">
      <c r="A353" s="51" t="str">
        <f>_xlfn.IFNA(INDEX(Table3[],MATCH(MainTracker[[#This Row],[IDR / UFDR]],Table3[Pack],0),1),"")</f>
        <v/>
      </c>
      <c r="B353" s="7">
        <v>235.01</v>
      </c>
      <c r="C353" s="7" t="s">
        <v>1837</v>
      </c>
      <c r="D353" s="44" t="s">
        <v>869</v>
      </c>
      <c r="E353" s="28" t="s">
        <v>1838</v>
      </c>
      <c r="F353" s="2" t="s">
        <v>111</v>
      </c>
      <c r="G353" s="13">
        <v>45355</v>
      </c>
      <c r="H353" s="1">
        <v>45356</v>
      </c>
      <c r="I353" s="1">
        <v>45357</v>
      </c>
      <c r="J353" s="2"/>
      <c r="K353" s="28" t="s">
        <v>1839</v>
      </c>
      <c r="L353" s="26"/>
      <c r="M353" s="4" t="s">
        <v>1833</v>
      </c>
      <c r="N353" s="24">
        <v>45356</v>
      </c>
      <c r="O353" s="4"/>
      <c r="P353" s="4"/>
      <c r="Q353" s="4"/>
      <c r="R353" s="4"/>
      <c r="S353" s="4"/>
      <c r="T353" s="4"/>
      <c r="U353" s="4" t="s">
        <v>106</v>
      </c>
      <c r="V353" s="3" t="s">
        <v>69</v>
      </c>
      <c r="W353" s="27" t="s">
        <v>1301</v>
      </c>
      <c r="X353" s="4">
        <f>IF(AND(MainTracker[[#This Row],[Completion date.]]&gt;=45139,MainTracker[[#This Row],[Status]]="10 - Complete"),NETWORKDAYS(MAX(MainTracker[[#This Row],[Request sent on (Date)]:[Compliant source file received on (Date)]]),MainTracker[[#This Row],[Completion date.]],Holiday[Holidays])-1,"")</f>
        <v>1</v>
      </c>
      <c r="Y35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3" s="4">
        <f>IF(AND(MainTracker[[#This Row],[Completion date.]]&gt;=45139,MainTracker[[#This Row],[Status]]="10 - Complete",MainTracker[[#This Row],[Compliant source file received on (Date)]]&lt;&gt;""),MainTracker[[#This Row],[Compliant source file received on (Date)]]-MainTracker[[#This Row],[Request sent on (Date)]],"")</f>
        <v>1</v>
      </c>
    </row>
    <row r="354" spans="1:26" s="5" customFormat="1" ht="30" hidden="1">
      <c r="A354" s="51" t="str">
        <f>_xlfn.IFNA(INDEX(Table3[],MATCH(MainTracker[[#This Row],[IDR / UFDR]],Table3[Pack],0),1),"")</f>
        <v/>
      </c>
      <c r="B354" s="7">
        <v>235.01</v>
      </c>
      <c r="C354" s="7" t="s">
        <v>1840</v>
      </c>
      <c r="D354" s="44" t="s">
        <v>869</v>
      </c>
      <c r="E354" s="28" t="s">
        <v>1841</v>
      </c>
      <c r="F354" s="2" t="s">
        <v>111</v>
      </c>
      <c r="G354" s="13">
        <v>45355</v>
      </c>
      <c r="H354" s="1">
        <v>45356</v>
      </c>
      <c r="I354" s="1">
        <v>45357</v>
      </c>
      <c r="J354" s="2"/>
      <c r="K354" s="28" t="s">
        <v>1842</v>
      </c>
      <c r="L354" s="26"/>
      <c r="M354" s="4" t="s">
        <v>1833</v>
      </c>
      <c r="N354" s="24">
        <v>45356</v>
      </c>
      <c r="O354" s="4"/>
      <c r="P354" s="4"/>
      <c r="Q354" s="4"/>
      <c r="R354" s="4"/>
      <c r="S354" s="4"/>
      <c r="T354" s="4"/>
      <c r="U354" s="4" t="s">
        <v>106</v>
      </c>
      <c r="V354" s="3" t="s">
        <v>69</v>
      </c>
      <c r="W354" s="27" t="s">
        <v>1301</v>
      </c>
      <c r="X354" s="4">
        <f>IF(AND(MainTracker[[#This Row],[Completion date.]]&gt;=45139,MainTracker[[#This Row],[Status]]="10 - Complete"),NETWORKDAYS(MAX(MainTracker[[#This Row],[Request sent on (Date)]:[Compliant source file received on (Date)]]),MainTracker[[#This Row],[Completion date.]],Holiday[Holidays])-1,"")</f>
        <v>1</v>
      </c>
      <c r="Y3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4" s="4">
        <f>IF(AND(MainTracker[[#This Row],[Completion date.]]&gt;=45139,MainTracker[[#This Row],[Status]]="10 - Complete",MainTracker[[#This Row],[Compliant source file received on (Date)]]&lt;&gt;""),MainTracker[[#This Row],[Compliant source file received on (Date)]]-MainTracker[[#This Row],[Request sent on (Date)]],"")</f>
        <v>1</v>
      </c>
    </row>
    <row r="355" spans="1:26" s="5" customFormat="1" ht="18.75" hidden="1">
      <c r="A355" s="51" t="str">
        <f>_xlfn.IFNA(INDEX(Table3[],MATCH(MainTracker[[#This Row],[IDR / UFDR]],Table3[Pack],0),1),"")</f>
        <v/>
      </c>
      <c r="B355" s="7" t="s">
        <v>1738</v>
      </c>
      <c r="C355" s="7" t="s">
        <v>1843</v>
      </c>
      <c r="D355" s="44" t="s">
        <v>1844</v>
      </c>
      <c r="E355" s="28" t="s">
        <v>1845</v>
      </c>
      <c r="F355" s="2" t="s">
        <v>111</v>
      </c>
      <c r="G355" s="13">
        <v>45356</v>
      </c>
      <c r="H355" s="1">
        <v>45356</v>
      </c>
      <c r="I355" s="1">
        <v>45358</v>
      </c>
      <c r="J355" s="2"/>
      <c r="K355" s="28" t="s">
        <v>1846</v>
      </c>
      <c r="L355" s="29"/>
      <c r="M355" s="4"/>
      <c r="N355" s="4"/>
      <c r="O355" s="4"/>
      <c r="P355" s="4"/>
      <c r="Q355" s="4"/>
      <c r="R355" s="4"/>
      <c r="S355" s="4"/>
      <c r="T355" s="4"/>
      <c r="U355" s="4" t="s">
        <v>106</v>
      </c>
      <c r="V355" s="3" t="s">
        <v>69</v>
      </c>
      <c r="W355" s="27" t="s">
        <v>1743</v>
      </c>
      <c r="X355" s="4">
        <f>IF(AND(MainTracker[[#This Row],[Completion date.]]&gt;=45139,MainTracker[[#This Row],[Status]]="10 - Complete"),NETWORKDAYS(MAX(MainTracker[[#This Row],[Request sent on (Date)]:[Compliant source file received on (Date)]]),MainTracker[[#This Row],[Completion date.]],Holiday[Holidays])-1,"")</f>
        <v>2</v>
      </c>
      <c r="Y3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55" s="4">
        <f>IF(AND(MainTracker[[#This Row],[Completion date.]]&gt;=45139,MainTracker[[#This Row],[Status]]="10 - Complete",MainTracker[[#This Row],[Compliant source file received on (Date)]]&lt;&gt;""),MainTracker[[#This Row],[Compliant source file received on (Date)]]-MainTracker[[#This Row],[Request sent on (Date)]],"")</f>
        <v>0</v>
      </c>
    </row>
    <row r="356" spans="1:26" s="5" customFormat="1" ht="30" hidden="1">
      <c r="A356" s="51" t="str">
        <f>_xlfn.IFNA(INDEX(Table3[],MATCH(MainTracker[[#This Row],[IDR / UFDR]],Table3[Pack],0),1),"")</f>
        <v/>
      </c>
      <c r="B356" s="7">
        <v>235.01</v>
      </c>
      <c r="C356" s="7" t="s">
        <v>1847</v>
      </c>
      <c r="D356" s="44" t="s">
        <v>1848</v>
      </c>
      <c r="E356" s="28" t="s">
        <v>1849</v>
      </c>
      <c r="F356" s="2" t="s">
        <v>111</v>
      </c>
      <c r="G356" s="13">
        <v>45356</v>
      </c>
      <c r="H356" s="1">
        <v>45363</v>
      </c>
      <c r="I356" s="1">
        <v>45364</v>
      </c>
      <c r="J356" s="2"/>
      <c r="K356" s="28" t="s">
        <v>1850</v>
      </c>
      <c r="L356" s="29"/>
      <c r="M356" s="4" t="s">
        <v>1851</v>
      </c>
      <c r="N356" s="24">
        <v>45362</v>
      </c>
      <c r="O356" s="4" t="s">
        <v>1852</v>
      </c>
      <c r="P356" s="4" t="s">
        <v>1716</v>
      </c>
      <c r="Q356" s="4"/>
      <c r="R356" s="4"/>
      <c r="S356" s="4"/>
      <c r="T356" s="4"/>
      <c r="U356" s="4" t="s">
        <v>106</v>
      </c>
      <c r="V356" s="3" t="s">
        <v>69</v>
      </c>
      <c r="W356" s="27" t="s">
        <v>1806</v>
      </c>
      <c r="X356" s="4">
        <f>IF(AND(MainTracker[[#This Row],[Completion date.]]&gt;=45139,MainTracker[[#This Row],[Status]]="10 - Complete"),NETWORKDAYS(MAX(MainTracker[[#This Row],[Request sent on (Date)]:[Compliant source file received on (Date)]]),MainTracker[[#This Row],[Completion date.]],Holiday[Holidays])-1,"")</f>
        <v>1</v>
      </c>
      <c r="Y3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6" s="4">
        <f>IF(AND(MainTracker[[#This Row],[Completion date.]]&gt;=45139,MainTracker[[#This Row],[Status]]="10 - Complete",MainTracker[[#This Row],[Compliant source file received on (Date)]]&lt;&gt;""),MainTracker[[#This Row],[Compliant source file received on (Date)]]-MainTracker[[#This Row],[Request sent on (Date)]],"")</f>
        <v>7</v>
      </c>
    </row>
    <row r="357" spans="1:26" s="5" customFormat="1" ht="30" hidden="1">
      <c r="A357" s="51" t="str">
        <f>_xlfn.IFNA(INDEX(Table3[],MATCH(MainTracker[[#This Row],[IDR / UFDR]],Table3[Pack],0),1),"")</f>
        <v/>
      </c>
      <c r="B357" s="7">
        <v>235.01</v>
      </c>
      <c r="C357" s="7" t="s">
        <v>1853</v>
      </c>
      <c r="D357" s="44" t="s">
        <v>1854</v>
      </c>
      <c r="E357" s="28" t="s">
        <v>1855</v>
      </c>
      <c r="F357" s="2" t="s">
        <v>111</v>
      </c>
      <c r="G357" s="13">
        <v>45356</v>
      </c>
      <c r="H357" s="1">
        <v>45363</v>
      </c>
      <c r="I357" s="1">
        <v>45364</v>
      </c>
      <c r="J357" s="2"/>
      <c r="K357" s="28" t="s">
        <v>1856</v>
      </c>
      <c r="L357" s="29"/>
      <c r="M357" s="4" t="s">
        <v>1851</v>
      </c>
      <c r="N357" s="24">
        <v>45362</v>
      </c>
      <c r="O357" s="4" t="s">
        <v>1852</v>
      </c>
      <c r="P357" s="4" t="s">
        <v>1716</v>
      </c>
      <c r="Q357" s="4"/>
      <c r="R357" s="4"/>
      <c r="S357" s="4"/>
      <c r="T357" s="4"/>
      <c r="U357" s="4" t="s">
        <v>106</v>
      </c>
      <c r="V357" s="3" t="s">
        <v>69</v>
      </c>
      <c r="W357" s="27" t="s">
        <v>1806</v>
      </c>
      <c r="X357" s="4">
        <f>IF(AND(MainTracker[[#This Row],[Completion date.]]&gt;=45139,MainTracker[[#This Row],[Status]]="10 - Complete"),NETWORKDAYS(MAX(MainTracker[[#This Row],[Request sent on (Date)]:[Compliant source file received on (Date)]]),MainTracker[[#This Row],[Completion date.]],Holiday[Holidays])-1,"")</f>
        <v>1</v>
      </c>
      <c r="Y3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7" s="4">
        <f>IF(AND(MainTracker[[#This Row],[Completion date.]]&gt;=45139,MainTracker[[#This Row],[Status]]="10 - Complete",MainTracker[[#This Row],[Compliant source file received on (Date)]]&lt;&gt;""),MainTracker[[#This Row],[Compliant source file received on (Date)]]-MainTracker[[#This Row],[Request sent on (Date)]],"")</f>
        <v>7</v>
      </c>
    </row>
    <row r="358" spans="1:26" s="5" customFormat="1" ht="30" hidden="1">
      <c r="A358" s="51" t="str">
        <f>_xlfn.IFNA(INDEX(Table3[],MATCH(MainTracker[[#This Row],[IDR / UFDR]],Table3[Pack],0),1),"")</f>
        <v/>
      </c>
      <c r="B358" s="7">
        <v>235.01</v>
      </c>
      <c r="C358" s="7" t="s">
        <v>1857</v>
      </c>
      <c r="D358" s="44" t="s">
        <v>1858</v>
      </c>
      <c r="E358" s="28" t="s">
        <v>1859</v>
      </c>
      <c r="F358" s="2" t="s">
        <v>111</v>
      </c>
      <c r="G358" s="13">
        <v>45356</v>
      </c>
      <c r="H358" s="1">
        <v>45363</v>
      </c>
      <c r="I358" s="1">
        <v>45364</v>
      </c>
      <c r="J358" s="2"/>
      <c r="K358" s="28" t="s">
        <v>1860</v>
      </c>
      <c r="L358" s="29"/>
      <c r="M358" s="4" t="s">
        <v>1851</v>
      </c>
      <c r="N358" s="24">
        <v>45362</v>
      </c>
      <c r="O358" s="4" t="s">
        <v>1852</v>
      </c>
      <c r="P358" s="4" t="s">
        <v>1716</v>
      </c>
      <c r="Q358" s="4"/>
      <c r="R358" s="4"/>
      <c r="S358" s="4"/>
      <c r="T358" s="4"/>
      <c r="U358" s="4" t="s">
        <v>106</v>
      </c>
      <c r="V358" s="3" t="s">
        <v>69</v>
      </c>
      <c r="W358" s="27" t="s">
        <v>1806</v>
      </c>
      <c r="X358" s="4">
        <f>IF(AND(MainTracker[[#This Row],[Completion date.]]&gt;=45139,MainTracker[[#This Row],[Status]]="10 - Complete"),NETWORKDAYS(MAX(MainTracker[[#This Row],[Request sent on (Date)]:[Compliant source file received on (Date)]]),MainTracker[[#This Row],[Completion date.]],Holiday[Holidays])-1,"")</f>
        <v>1</v>
      </c>
      <c r="Y35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8" s="4">
        <f>IF(AND(MainTracker[[#This Row],[Completion date.]]&gt;=45139,MainTracker[[#This Row],[Status]]="10 - Complete",MainTracker[[#This Row],[Compliant source file received on (Date)]]&lt;&gt;""),MainTracker[[#This Row],[Compliant source file received on (Date)]]-MainTracker[[#This Row],[Request sent on (Date)]],"")</f>
        <v>7</v>
      </c>
    </row>
    <row r="359" spans="1:26" s="5" customFormat="1" ht="18.75" hidden="1">
      <c r="A359" s="51" t="str">
        <f>_xlfn.IFNA(INDEX(Table3[],MATCH(MainTracker[[#This Row],[IDR / UFDR]],Table3[Pack],0),1),"")</f>
        <v/>
      </c>
      <c r="B359" s="7">
        <v>228.2</v>
      </c>
      <c r="C359" s="7" t="s">
        <v>1861</v>
      </c>
      <c r="D359" s="44" t="s">
        <v>1862</v>
      </c>
      <c r="E359" s="28" t="s">
        <v>1863</v>
      </c>
      <c r="F359" s="2" t="s">
        <v>129</v>
      </c>
      <c r="G359" s="13">
        <v>45356</v>
      </c>
      <c r="H359" s="1">
        <v>45357</v>
      </c>
      <c r="I359" s="1">
        <v>45358</v>
      </c>
      <c r="J359" s="2"/>
      <c r="K359" s="28" t="s">
        <v>1864</v>
      </c>
      <c r="L359" s="26"/>
      <c r="M359" s="4" t="s">
        <v>1865</v>
      </c>
      <c r="N359" s="4"/>
      <c r="O359" s="4"/>
      <c r="P359" s="4"/>
      <c r="Q359" s="4"/>
      <c r="R359" s="4"/>
      <c r="S359" s="4"/>
      <c r="T359" s="4"/>
      <c r="U359" s="4" t="s">
        <v>106</v>
      </c>
      <c r="V359" s="3" t="s">
        <v>70</v>
      </c>
      <c r="W359" s="27" t="s">
        <v>945</v>
      </c>
      <c r="X359" s="4">
        <f>IF(AND(MainTracker[[#This Row],[Completion date.]]&gt;=45139,MainTracker[[#This Row],[Status]]="10 - Complete"),NETWORKDAYS(MAX(MainTracker[[#This Row],[Request sent on (Date)]:[Compliant source file received on (Date)]]),MainTracker[[#This Row],[Completion date.]],Holiday[Holidays])-1,"")</f>
        <v>1</v>
      </c>
      <c r="Y3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9" s="4">
        <f>IF(AND(MainTracker[[#This Row],[Completion date.]]&gt;=45139,MainTracker[[#This Row],[Status]]="10 - Complete",MainTracker[[#This Row],[Compliant source file received on (Date)]]&lt;&gt;""),MainTracker[[#This Row],[Compliant source file received on (Date)]]-MainTracker[[#This Row],[Request sent on (Date)]],"")</f>
        <v>1</v>
      </c>
    </row>
    <row r="360" spans="1:26" s="5" customFormat="1" ht="45" hidden="1">
      <c r="A360" s="51" t="str">
        <f>_xlfn.IFNA(INDEX(Table3[],MATCH(MainTracker[[#This Row],[IDR / UFDR]],Table3[Pack],0),1),"")</f>
        <v/>
      </c>
      <c r="B360" s="7">
        <v>212.3</v>
      </c>
      <c r="C360" s="7" t="s">
        <v>1866</v>
      </c>
      <c r="D360" s="44" t="s">
        <v>1867</v>
      </c>
      <c r="E360" s="34" t="s">
        <v>1868</v>
      </c>
      <c r="F360" s="2" t="s">
        <v>101</v>
      </c>
      <c r="G360" s="13">
        <v>45356</v>
      </c>
      <c r="H360" s="1">
        <v>45358</v>
      </c>
      <c r="I360" s="1">
        <v>45359</v>
      </c>
      <c r="J360" s="2"/>
      <c r="K360" s="34" t="s">
        <v>1869</v>
      </c>
      <c r="L360" s="29"/>
      <c r="M360" s="4" t="s">
        <v>1870</v>
      </c>
      <c r="N360" s="4" t="s">
        <v>1871</v>
      </c>
      <c r="O360" s="4"/>
      <c r="P360" s="4"/>
      <c r="Q360" s="4"/>
      <c r="R360" s="4"/>
      <c r="S360" s="4"/>
      <c r="T360" s="4"/>
      <c r="U360" s="4" t="s">
        <v>106</v>
      </c>
      <c r="V360" s="3" t="s">
        <v>69</v>
      </c>
      <c r="W360" s="27" t="s">
        <v>1872</v>
      </c>
      <c r="X360" s="4">
        <f>IF(AND(MainTracker[[#This Row],[Completion date.]]&gt;=45139,MainTracker[[#This Row],[Status]]="10 - Complete"),NETWORKDAYS(MAX(MainTracker[[#This Row],[Request sent on (Date)]:[Compliant source file received on (Date)]]),MainTracker[[#This Row],[Completion date.]],Holiday[Holidays])-1,"")</f>
        <v>1</v>
      </c>
      <c r="Y3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0" s="4">
        <f>IF(AND(MainTracker[[#This Row],[Completion date.]]&gt;=45139,MainTracker[[#This Row],[Status]]="10 - Complete",MainTracker[[#This Row],[Compliant source file received on (Date)]]&lt;&gt;""),MainTracker[[#This Row],[Compliant source file received on (Date)]]-MainTracker[[#This Row],[Request sent on (Date)]],"")</f>
        <v>2</v>
      </c>
    </row>
    <row r="361" spans="1:26" s="5" customFormat="1" ht="45" hidden="1">
      <c r="A361" s="51" t="str">
        <f>_xlfn.IFNA(INDEX(Table3[],MATCH(MainTracker[[#This Row],[IDR / UFDR]],Table3[Pack],0),1),"")</f>
        <v/>
      </c>
      <c r="B361" s="7">
        <v>212.3</v>
      </c>
      <c r="C361" s="7" t="s">
        <v>1873</v>
      </c>
      <c r="D361" s="44" t="s">
        <v>1874</v>
      </c>
      <c r="E361" s="34" t="s">
        <v>1875</v>
      </c>
      <c r="F361" s="2" t="s">
        <v>101</v>
      </c>
      <c r="G361" s="13">
        <v>45356</v>
      </c>
      <c r="H361" s="1">
        <v>45358</v>
      </c>
      <c r="I361" s="1">
        <v>45359</v>
      </c>
      <c r="J361" s="2"/>
      <c r="K361" s="34" t="s">
        <v>1876</v>
      </c>
      <c r="L361" s="29"/>
      <c r="M361" s="4" t="s">
        <v>1870</v>
      </c>
      <c r="N361" s="4" t="s">
        <v>1871</v>
      </c>
      <c r="O361" s="4"/>
      <c r="P361" s="4"/>
      <c r="Q361" s="4"/>
      <c r="R361" s="4"/>
      <c r="S361" s="4"/>
      <c r="T361" s="4"/>
      <c r="U361" s="4" t="s">
        <v>106</v>
      </c>
      <c r="V361" s="3" t="s">
        <v>69</v>
      </c>
      <c r="W361" s="27" t="s">
        <v>1872</v>
      </c>
      <c r="X361" s="4">
        <f>IF(AND(MainTracker[[#This Row],[Completion date.]]&gt;=45139,MainTracker[[#This Row],[Status]]="10 - Complete"),NETWORKDAYS(MAX(MainTracker[[#This Row],[Request sent on (Date)]:[Compliant source file received on (Date)]]),MainTracker[[#This Row],[Completion date.]],Holiday[Holidays])-1,"")</f>
        <v>1</v>
      </c>
      <c r="Y3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1" s="4">
        <f>IF(AND(MainTracker[[#This Row],[Completion date.]]&gt;=45139,MainTracker[[#This Row],[Status]]="10 - Complete",MainTracker[[#This Row],[Compliant source file received on (Date)]]&lt;&gt;""),MainTracker[[#This Row],[Compliant source file received on (Date)]]-MainTracker[[#This Row],[Request sent on (Date)]],"")</f>
        <v>2</v>
      </c>
    </row>
    <row r="362" spans="1:26" s="5" customFormat="1" ht="18.75" hidden="1">
      <c r="A362" s="51" t="str">
        <f>_xlfn.IFNA(INDEX(Table3[],MATCH(MainTracker[[#This Row],[IDR / UFDR]],Table3[Pack],0),1),"")</f>
        <v/>
      </c>
      <c r="B362" s="7">
        <v>212.3</v>
      </c>
      <c r="C362" s="7" t="s">
        <v>1877</v>
      </c>
      <c r="D362" s="44" t="s">
        <v>1878</v>
      </c>
      <c r="E362" s="34" t="s">
        <v>1879</v>
      </c>
      <c r="F362" s="2" t="s">
        <v>101</v>
      </c>
      <c r="G362" s="13">
        <v>45356</v>
      </c>
      <c r="H362" s="1">
        <v>45356</v>
      </c>
      <c r="I362" s="1">
        <v>45358</v>
      </c>
      <c r="J362" s="2"/>
      <c r="K362" s="34" t="s">
        <v>1880</v>
      </c>
      <c r="L362" s="29"/>
      <c r="M362" s="4" t="s">
        <v>1881</v>
      </c>
      <c r="N362" s="4"/>
      <c r="O362" s="4"/>
      <c r="P362" s="4"/>
      <c r="Q362" s="4"/>
      <c r="R362" s="4"/>
      <c r="S362" s="4"/>
      <c r="T362" s="4"/>
      <c r="U362" s="4" t="s">
        <v>106</v>
      </c>
      <c r="V362" s="3" t="s">
        <v>69</v>
      </c>
      <c r="W362" s="27" t="s">
        <v>1872</v>
      </c>
      <c r="X362" s="4">
        <f>IF(AND(MainTracker[[#This Row],[Completion date.]]&gt;=45139,MainTracker[[#This Row],[Status]]="10 - Complete"),NETWORKDAYS(MAX(MainTracker[[#This Row],[Request sent on (Date)]:[Compliant source file received on (Date)]]),MainTracker[[#This Row],[Completion date.]],Holiday[Holidays])-1,"")</f>
        <v>2</v>
      </c>
      <c r="Y3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2" s="4">
        <f>IF(AND(MainTracker[[#This Row],[Completion date.]]&gt;=45139,MainTracker[[#This Row],[Status]]="10 - Complete",MainTracker[[#This Row],[Compliant source file received on (Date)]]&lt;&gt;""),MainTracker[[#This Row],[Compliant source file received on (Date)]]-MainTracker[[#This Row],[Request sent on (Date)]],"")</f>
        <v>0</v>
      </c>
    </row>
    <row r="363" spans="1:26" s="5" customFormat="1" ht="45" hidden="1">
      <c r="A363" s="51" t="str">
        <f>_xlfn.IFNA(INDEX(Table3[],MATCH(MainTracker[[#This Row],[IDR / UFDR]],Table3[Pack],0),1),"")</f>
        <v/>
      </c>
      <c r="B363" s="7">
        <v>212.3</v>
      </c>
      <c r="C363" s="7" t="s">
        <v>1882</v>
      </c>
      <c r="D363" s="44" t="s">
        <v>1883</v>
      </c>
      <c r="E363" s="28" t="s">
        <v>1884</v>
      </c>
      <c r="F363" s="2" t="s">
        <v>101</v>
      </c>
      <c r="G363" s="13">
        <v>45356</v>
      </c>
      <c r="H363" s="1">
        <v>45358</v>
      </c>
      <c r="I363" s="1">
        <v>45359</v>
      </c>
      <c r="J363" s="2"/>
      <c r="K363" s="34" t="s">
        <v>1885</v>
      </c>
      <c r="L363" s="29"/>
      <c r="M363" s="4" t="s">
        <v>1870</v>
      </c>
      <c r="N363" s="4" t="s">
        <v>1871</v>
      </c>
      <c r="O363" s="4"/>
      <c r="P363" s="4"/>
      <c r="Q363" s="4"/>
      <c r="R363" s="4"/>
      <c r="S363" s="4"/>
      <c r="T363" s="4"/>
      <c r="U363" s="4" t="s">
        <v>106</v>
      </c>
      <c r="V363" s="3" t="s">
        <v>69</v>
      </c>
      <c r="W363" s="27" t="s">
        <v>1872</v>
      </c>
      <c r="X363" s="4">
        <f>IF(AND(MainTracker[[#This Row],[Completion date.]]&gt;=45139,MainTracker[[#This Row],[Status]]="10 - Complete"),NETWORKDAYS(MAX(MainTracker[[#This Row],[Request sent on (Date)]:[Compliant source file received on (Date)]]),MainTracker[[#This Row],[Completion date.]],Holiday[Holidays])-1,"")</f>
        <v>1</v>
      </c>
      <c r="Y3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3" s="4">
        <f>IF(AND(MainTracker[[#This Row],[Completion date.]]&gt;=45139,MainTracker[[#This Row],[Status]]="10 - Complete",MainTracker[[#This Row],[Compliant source file received on (Date)]]&lt;&gt;""),MainTracker[[#This Row],[Compliant source file received on (Date)]]-MainTracker[[#This Row],[Request sent on (Date)]],"")</f>
        <v>2</v>
      </c>
    </row>
    <row r="364" spans="1:26" s="5" customFormat="1" ht="45" hidden="1">
      <c r="A364" s="51" t="str">
        <f>_xlfn.IFNA(INDEX(Table3[],MATCH(MainTracker[[#This Row],[IDR / UFDR]],Table3[Pack],0),1),"")</f>
        <v/>
      </c>
      <c r="B364" s="7">
        <v>207.2</v>
      </c>
      <c r="C364" s="7" t="s">
        <v>1886</v>
      </c>
      <c r="D364" s="44" t="s">
        <v>1887</v>
      </c>
      <c r="E364" s="28" t="s">
        <v>1888</v>
      </c>
      <c r="F364" s="2" t="s">
        <v>1758</v>
      </c>
      <c r="G364" s="13">
        <v>45356</v>
      </c>
      <c r="H364" s="1">
        <v>45358</v>
      </c>
      <c r="I364" s="1">
        <v>45358</v>
      </c>
      <c r="J364" s="2"/>
      <c r="K364" s="28" t="s">
        <v>1889</v>
      </c>
      <c r="L364" s="29"/>
      <c r="M364" s="4" t="s">
        <v>1890</v>
      </c>
      <c r="N364" s="4" t="s">
        <v>1766</v>
      </c>
      <c r="O364" s="4"/>
      <c r="P364" s="4"/>
      <c r="Q364" s="4"/>
      <c r="R364" s="4"/>
      <c r="S364" s="4"/>
      <c r="T364" s="4"/>
      <c r="U364" s="4" t="s">
        <v>106</v>
      </c>
      <c r="V364" s="3" t="s">
        <v>69</v>
      </c>
      <c r="W364" s="28" t="s">
        <v>1891</v>
      </c>
      <c r="X364" s="4">
        <f>IF(AND(MainTracker[[#This Row],[Completion date.]]&gt;=45139,MainTracker[[#This Row],[Status]]="10 - Complete"),NETWORKDAYS(MAX(MainTracker[[#This Row],[Request sent on (Date)]:[Compliant source file received on (Date)]]),MainTracker[[#This Row],[Completion date.]],Holiday[Holidays])-1,"")</f>
        <v>0</v>
      </c>
      <c r="Y3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4" s="4">
        <f>IF(AND(MainTracker[[#This Row],[Completion date.]]&gt;=45139,MainTracker[[#This Row],[Status]]="10 - Complete",MainTracker[[#This Row],[Compliant source file received on (Date)]]&lt;&gt;""),MainTracker[[#This Row],[Compliant source file received on (Date)]]-MainTracker[[#This Row],[Request sent on (Date)]],"")</f>
        <v>2</v>
      </c>
    </row>
    <row r="365" spans="1:26" s="5" customFormat="1" ht="45" hidden="1">
      <c r="A365" s="51" t="str">
        <f>_xlfn.IFNA(INDEX(Table3[],MATCH(MainTracker[[#This Row],[IDR / UFDR]],Table3[Pack],0),1),"")</f>
        <v/>
      </c>
      <c r="B365" s="7">
        <v>207.2</v>
      </c>
      <c r="C365" s="7" t="s">
        <v>1892</v>
      </c>
      <c r="D365" s="44" t="s">
        <v>1893</v>
      </c>
      <c r="E365" s="28" t="s">
        <v>1894</v>
      </c>
      <c r="F365" s="2" t="s">
        <v>111</v>
      </c>
      <c r="G365" s="13">
        <v>45356</v>
      </c>
      <c r="H365" s="1">
        <v>45356</v>
      </c>
      <c r="I365" s="1">
        <v>45358</v>
      </c>
      <c r="J365" s="2"/>
      <c r="K365" s="28" t="s">
        <v>1895</v>
      </c>
      <c r="L365" s="26"/>
      <c r="M365" s="4" t="s">
        <v>1870</v>
      </c>
      <c r="N365" s="4"/>
      <c r="O365" s="4" t="s">
        <v>1896</v>
      </c>
      <c r="P365" s="4"/>
      <c r="Q365" s="4"/>
      <c r="R365" s="4"/>
      <c r="S365" s="4"/>
      <c r="T365" s="4"/>
      <c r="U365" s="4" t="s">
        <v>106</v>
      </c>
      <c r="V365" s="3" t="s">
        <v>70</v>
      </c>
      <c r="W365" s="27" t="s">
        <v>622</v>
      </c>
      <c r="X365" s="4">
        <f>IF(AND(MainTracker[[#This Row],[Completion date.]]&gt;=45139,MainTracker[[#This Row],[Status]]="10 - Complete"),NETWORKDAYS(MAX(MainTracker[[#This Row],[Request sent on (Date)]:[Compliant source file received on (Date)]]),MainTracker[[#This Row],[Completion date.]],Holiday[Holidays])-1,"")</f>
        <v>2</v>
      </c>
      <c r="Y3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65" s="4">
        <f>IF(AND(MainTracker[[#This Row],[Completion date.]]&gt;=45139,MainTracker[[#This Row],[Status]]="10 - Complete",MainTracker[[#This Row],[Compliant source file received on (Date)]]&lt;&gt;""),MainTracker[[#This Row],[Compliant source file received on (Date)]]-MainTracker[[#This Row],[Request sent on (Date)]],"")</f>
        <v>0</v>
      </c>
    </row>
    <row r="366" spans="1:26" s="5" customFormat="1" ht="30" hidden="1">
      <c r="A366" s="51" t="str">
        <f>_xlfn.IFNA(INDEX(Table3[],MATCH(MainTracker[[#This Row],[IDR / UFDR]],Table3[Pack],0),1),"")</f>
        <v/>
      </c>
      <c r="B366" s="7">
        <v>207.2</v>
      </c>
      <c r="C366" s="7" t="s">
        <v>1897</v>
      </c>
      <c r="D366" s="44" t="s">
        <v>1898</v>
      </c>
      <c r="E366" s="28" t="s">
        <v>1899</v>
      </c>
      <c r="F366" s="2" t="s">
        <v>111</v>
      </c>
      <c r="G366" s="13">
        <v>45356</v>
      </c>
      <c r="H366" s="1">
        <v>45358</v>
      </c>
      <c r="I366" s="1">
        <v>45358</v>
      </c>
      <c r="J366" s="2"/>
      <c r="K366" s="28" t="s">
        <v>1900</v>
      </c>
      <c r="L366" s="26"/>
      <c r="M366" s="4" t="s">
        <v>1901</v>
      </c>
      <c r="N366" s="4"/>
      <c r="O366" s="4"/>
      <c r="P366" s="4"/>
      <c r="Q366" s="4"/>
      <c r="R366" s="4"/>
      <c r="S366" s="4"/>
      <c r="T366" s="4"/>
      <c r="U366" s="4" t="s">
        <v>106</v>
      </c>
      <c r="V366" s="3" t="s">
        <v>70</v>
      </c>
      <c r="W366" s="27" t="s">
        <v>1902</v>
      </c>
      <c r="X366" s="4">
        <f>IF(AND(MainTracker[[#This Row],[Completion date.]]&gt;=45139,MainTracker[[#This Row],[Status]]="10 - Complete"),NETWORKDAYS(MAX(MainTracker[[#This Row],[Request sent on (Date)]:[Compliant source file received on (Date)]]),MainTracker[[#This Row],[Completion date.]],Holiday[Holidays])-1,"")</f>
        <v>0</v>
      </c>
      <c r="Y3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6" s="4">
        <f>IF(AND(MainTracker[[#This Row],[Completion date.]]&gt;=45139,MainTracker[[#This Row],[Status]]="10 - Complete",MainTracker[[#This Row],[Compliant source file received on (Date)]]&lt;&gt;""),MainTracker[[#This Row],[Compliant source file received on (Date)]]-MainTracker[[#This Row],[Request sent on (Date)]],"")</f>
        <v>2</v>
      </c>
    </row>
    <row r="367" spans="1:26" s="5" customFormat="1" ht="30" hidden="1">
      <c r="A367" s="51" t="str">
        <f>_xlfn.IFNA(INDEX(Table3[],MATCH(MainTracker[[#This Row],[IDR / UFDR]],Table3[Pack],0),1),"")</f>
        <v/>
      </c>
      <c r="B367" s="7">
        <v>207.2</v>
      </c>
      <c r="C367" s="7" t="s">
        <v>1903</v>
      </c>
      <c r="D367" s="44" t="s">
        <v>1904</v>
      </c>
      <c r="E367" s="28" t="s">
        <v>1905</v>
      </c>
      <c r="F367" s="2" t="s">
        <v>111</v>
      </c>
      <c r="G367" s="13">
        <v>45356</v>
      </c>
      <c r="H367" s="1">
        <v>45357</v>
      </c>
      <c r="I367" s="1">
        <v>45358</v>
      </c>
      <c r="J367" s="2"/>
      <c r="K367" s="28" t="s">
        <v>1906</v>
      </c>
      <c r="L367" s="27"/>
      <c r="M367" s="4" t="s">
        <v>1907</v>
      </c>
      <c r="N367" s="4"/>
      <c r="O367" s="4" t="s">
        <v>1896</v>
      </c>
      <c r="P367" s="4"/>
      <c r="Q367" s="4"/>
      <c r="R367" s="4"/>
      <c r="S367" s="4"/>
      <c r="T367" s="4"/>
      <c r="U367" s="4" t="s">
        <v>106</v>
      </c>
      <c r="V367" s="3" t="s">
        <v>70</v>
      </c>
      <c r="W367" s="27" t="s">
        <v>1902</v>
      </c>
      <c r="X367" s="4">
        <f>IF(AND(MainTracker[[#This Row],[Completion date.]]&gt;=45139,MainTracker[[#This Row],[Status]]="10 - Complete"),NETWORKDAYS(MAX(MainTracker[[#This Row],[Request sent on (Date)]:[Compliant source file received on (Date)]]),MainTracker[[#This Row],[Completion date.]],Holiday[Holidays])-1,"")</f>
        <v>1</v>
      </c>
      <c r="Y3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67" s="4">
        <f>IF(AND(MainTracker[[#This Row],[Completion date.]]&gt;=45139,MainTracker[[#This Row],[Status]]="10 - Complete",MainTracker[[#This Row],[Compliant source file received on (Date)]]&lt;&gt;""),MainTracker[[#This Row],[Compliant source file received on (Date)]]-MainTracker[[#This Row],[Request sent on (Date)]],"")</f>
        <v>1</v>
      </c>
    </row>
    <row r="368" spans="1:26" s="5" customFormat="1" ht="45" hidden="1">
      <c r="A368" s="51" t="str">
        <f>_xlfn.IFNA(INDEX(Table3[],MATCH(MainTracker[[#This Row],[IDR / UFDR]],Table3[Pack],0),1),"")</f>
        <v/>
      </c>
      <c r="B368" s="7">
        <v>205.3</v>
      </c>
      <c r="C368" s="7" t="s">
        <v>1571</v>
      </c>
      <c r="D368" s="44" t="s">
        <v>1572</v>
      </c>
      <c r="E368" s="28" t="s">
        <v>1573</v>
      </c>
      <c r="F368" s="2" t="s">
        <v>101</v>
      </c>
      <c r="G368" s="13">
        <v>45356</v>
      </c>
      <c r="H368" s="1">
        <v>45356</v>
      </c>
      <c r="I368" s="1">
        <v>45357</v>
      </c>
      <c r="J368" s="95" t="s">
        <v>1707</v>
      </c>
      <c r="K368" s="28" t="s">
        <v>1574</v>
      </c>
      <c r="L368" s="29"/>
      <c r="M368" s="4" t="s">
        <v>1908</v>
      </c>
      <c r="N368" s="4"/>
      <c r="O368" s="4"/>
      <c r="P368" s="4"/>
      <c r="Q368" s="4"/>
      <c r="R368" s="4"/>
      <c r="S368" s="4"/>
      <c r="T368" s="4"/>
      <c r="U368" s="4" t="s">
        <v>106</v>
      </c>
      <c r="V368" s="3"/>
      <c r="W368" s="28" t="s">
        <v>1909</v>
      </c>
      <c r="X368" s="4">
        <f>IF(AND(MainTracker[[#This Row],[Completion date.]]&gt;=45139,MainTracker[[#This Row],[Status]]="10 - Complete"),NETWORKDAYS(MAX(MainTracker[[#This Row],[Request sent on (Date)]:[Compliant source file received on (Date)]]),MainTracker[[#This Row],[Completion date.]],Holiday[Holidays])-1,"")</f>
        <v>1</v>
      </c>
      <c r="Y3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8" s="4">
        <f>IF(AND(MainTracker[[#This Row],[Completion date.]]&gt;=45139,MainTracker[[#This Row],[Status]]="10 - Complete",MainTracker[[#This Row],[Compliant source file received on (Date)]]&lt;&gt;""),MainTracker[[#This Row],[Compliant source file received on (Date)]]-MainTracker[[#This Row],[Request sent on (Date)]],"")</f>
        <v>0</v>
      </c>
    </row>
    <row r="369" spans="1:26" s="5" customFormat="1" ht="45" hidden="1">
      <c r="A369" s="51" t="str">
        <f>_xlfn.IFNA(INDEX(Table3[],MATCH(MainTracker[[#This Row],[IDR / UFDR]],Table3[Pack],0),1),"")</f>
        <v/>
      </c>
      <c r="B369" s="7">
        <v>229.03</v>
      </c>
      <c r="C369" s="7" t="s">
        <v>1910</v>
      </c>
      <c r="D369" s="44" t="s">
        <v>1728</v>
      </c>
      <c r="E369" s="28" t="s">
        <v>1911</v>
      </c>
      <c r="F369" s="2" t="s">
        <v>111</v>
      </c>
      <c r="G369" s="13">
        <v>45357</v>
      </c>
      <c r="H369" s="1">
        <v>45362</v>
      </c>
      <c r="I369" s="1">
        <v>45363</v>
      </c>
      <c r="J369" s="2"/>
      <c r="K369" s="28" t="s">
        <v>1912</v>
      </c>
      <c r="L369" s="26"/>
      <c r="M369" s="4" t="s">
        <v>1913</v>
      </c>
      <c r="N369" s="4"/>
      <c r="O369" s="4"/>
      <c r="P369" s="4"/>
      <c r="Q369" s="4"/>
      <c r="R369" s="4"/>
      <c r="S369" s="4"/>
      <c r="T369" s="4"/>
      <c r="U369" s="4" t="s">
        <v>106</v>
      </c>
      <c r="V369" s="3" t="s">
        <v>69</v>
      </c>
      <c r="W369" s="27" t="s">
        <v>939</v>
      </c>
      <c r="X369" s="4">
        <f>IF(AND(MainTracker[[#This Row],[Completion date.]]&gt;=45139,MainTracker[[#This Row],[Status]]="10 - Complete"),NETWORKDAYS(MAX(MainTracker[[#This Row],[Request sent on (Date)]:[Compliant source file received on (Date)]]),MainTracker[[#This Row],[Completion date.]],Holiday[Holidays])-1,"")</f>
        <v>1</v>
      </c>
      <c r="Y3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9" s="4">
        <f>IF(AND(MainTracker[[#This Row],[Completion date.]]&gt;=45139,MainTracker[[#This Row],[Status]]="10 - Complete",MainTracker[[#This Row],[Compliant source file received on (Date)]]&lt;&gt;""),MainTracker[[#This Row],[Compliant source file received on (Date)]]-MainTracker[[#This Row],[Request sent on (Date)]],"")</f>
        <v>5</v>
      </c>
    </row>
    <row r="370" spans="1:26" s="5" customFormat="1" ht="30" hidden="1">
      <c r="A370" s="51" t="str">
        <f>_xlfn.IFNA(INDEX(Table3[],MATCH(MainTracker[[#This Row],[IDR / UFDR]],Table3[Pack],0),1),"")</f>
        <v/>
      </c>
      <c r="B370" s="7">
        <v>219.3</v>
      </c>
      <c r="C370" s="7" t="s">
        <v>1914</v>
      </c>
      <c r="D370" s="44" t="s">
        <v>1915</v>
      </c>
      <c r="E370" s="28" t="s">
        <v>1916</v>
      </c>
      <c r="F370" s="2" t="s">
        <v>111</v>
      </c>
      <c r="G370" s="13">
        <v>45357</v>
      </c>
      <c r="H370" s="1">
        <v>45357</v>
      </c>
      <c r="I370" s="1">
        <v>45359</v>
      </c>
      <c r="J370" s="2"/>
      <c r="K370" s="28" t="s">
        <v>1917</v>
      </c>
      <c r="L370" s="26"/>
      <c r="M370" s="4" t="s">
        <v>1918</v>
      </c>
      <c r="N370" s="4"/>
      <c r="O370" s="4"/>
      <c r="P370" s="4"/>
      <c r="Q370" s="4"/>
      <c r="R370" s="4"/>
      <c r="S370" s="4"/>
      <c r="T370" s="4"/>
      <c r="U370" s="4" t="s">
        <v>106</v>
      </c>
      <c r="V370" s="3" t="s">
        <v>69</v>
      </c>
      <c r="W370" s="28" t="s">
        <v>523</v>
      </c>
      <c r="X370" s="4">
        <f>IF(AND(MainTracker[[#This Row],[Completion date.]]&gt;=45139,MainTracker[[#This Row],[Status]]="10 - Complete"),NETWORKDAYS(MAX(MainTracker[[#This Row],[Request sent on (Date)]:[Compliant source file received on (Date)]]),MainTracker[[#This Row],[Completion date.]],Holiday[Holidays])-1,"")</f>
        <v>2</v>
      </c>
      <c r="Y3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0" s="4">
        <f>IF(AND(MainTracker[[#This Row],[Completion date.]]&gt;=45139,MainTracker[[#This Row],[Status]]="10 - Complete",MainTracker[[#This Row],[Compliant source file received on (Date)]]&lt;&gt;""),MainTracker[[#This Row],[Compliant source file received on (Date)]]-MainTracker[[#This Row],[Request sent on (Date)]],"")</f>
        <v>0</v>
      </c>
    </row>
    <row r="371" spans="1:26" s="5" customFormat="1" ht="45" hidden="1">
      <c r="A371" s="51" t="str">
        <f>_xlfn.IFNA(INDEX(Table3[],MATCH(MainTracker[[#This Row],[IDR / UFDR]],Table3[Pack],0),1),"")</f>
        <v/>
      </c>
      <c r="B371" s="7">
        <v>219.3</v>
      </c>
      <c r="C371" s="7" t="s">
        <v>1919</v>
      </c>
      <c r="D371" s="44" t="s">
        <v>1920</v>
      </c>
      <c r="E371" s="34" t="s">
        <v>1921</v>
      </c>
      <c r="F371" s="2" t="s">
        <v>111</v>
      </c>
      <c r="G371" s="13">
        <v>45357</v>
      </c>
      <c r="H371" s="1">
        <v>45358</v>
      </c>
      <c r="I371" s="1">
        <v>45359</v>
      </c>
      <c r="J371" s="2"/>
      <c r="K371" s="34" t="s">
        <v>1922</v>
      </c>
      <c r="L371" s="26"/>
      <c r="M371" s="4" t="s">
        <v>1918</v>
      </c>
      <c r="N371" s="4"/>
      <c r="O371" s="4"/>
      <c r="P371" s="4"/>
      <c r="Q371" s="4"/>
      <c r="R371" s="4"/>
      <c r="S371" s="4"/>
      <c r="T371" s="4"/>
      <c r="U371" s="4" t="s">
        <v>106</v>
      </c>
      <c r="V371" s="3" t="s">
        <v>69</v>
      </c>
      <c r="W371" s="28" t="s">
        <v>523</v>
      </c>
      <c r="X371" s="4">
        <f>IF(AND(MainTracker[[#This Row],[Completion date.]]&gt;=45139,MainTracker[[#This Row],[Status]]="10 - Complete"),NETWORKDAYS(MAX(MainTracker[[#This Row],[Request sent on (Date)]:[Compliant source file received on (Date)]]),MainTracker[[#This Row],[Completion date.]],Holiday[Holidays])-1,"")</f>
        <v>1</v>
      </c>
      <c r="Y3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1" s="4">
        <f>IF(AND(MainTracker[[#This Row],[Completion date.]]&gt;=45139,MainTracker[[#This Row],[Status]]="10 - Complete",MainTracker[[#This Row],[Compliant source file received on (Date)]]&lt;&gt;""),MainTracker[[#This Row],[Compliant source file received on (Date)]]-MainTracker[[#This Row],[Request sent on (Date)]],"")</f>
        <v>1</v>
      </c>
    </row>
    <row r="372" spans="1:26" s="5" customFormat="1" ht="30" hidden="1">
      <c r="A372" s="51" t="str">
        <f>_xlfn.IFNA(INDEX(Table3[],MATCH(MainTracker[[#This Row],[IDR / UFDR]],Table3[Pack],0),1),"")</f>
        <v/>
      </c>
      <c r="B372" s="7">
        <v>219.3</v>
      </c>
      <c r="C372" s="7" t="s">
        <v>1923</v>
      </c>
      <c r="D372" s="44" t="s">
        <v>1924</v>
      </c>
      <c r="E372" s="28" t="s">
        <v>1925</v>
      </c>
      <c r="F372" s="2" t="s">
        <v>111</v>
      </c>
      <c r="G372" s="13">
        <v>45357</v>
      </c>
      <c r="H372" s="1">
        <v>45358</v>
      </c>
      <c r="I372" s="1">
        <v>45359</v>
      </c>
      <c r="J372" s="2"/>
      <c r="K372" s="28" t="s">
        <v>1926</v>
      </c>
      <c r="L372" s="26"/>
      <c r="M372" s="4" t="s">
        <v>1881</v>
      </c>
      <c r="N372" s="4"/>
      <c r="O372" s="4"/>
      <c r="P372" s="4"/>
      <c r="Q372" s="4"/>
      <c r="R372" s="4"/>
      <c r="S372" s="4"/>
      <c r="T372" s="4"/>
      <c r="U372" s="4" t="s">
        <v>106</v>
      </c>
      <c r="V372" s="3" t="s">
        <v>69</v>
      </c>
      <c r="W372" s="28" t="s">
        <v>523</v>
      </c>
      <c r="X372" s="4">
        <f>IF(AND(MainTracker[[#This Row],[Completion date.]]&gt;=45139,MainTracker[[#This Row],[Status]]="10 - Complete"),NETWORKDAYS(MAX(MainTracker[[#This Row],[Request sent on (Date)]:[Compliant source file received on (Date)]]),MainTracker[[#This Row],[Completion date.]],Holiday[Holidays])-1,"")</f>
        <v>1</v>
      </c>
      <c r="Y3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2" s="4">
        <f>IF(AND(MainTracker[[#This Row],[Completion date.]]&gt;=45139,MainTracker[[#This Row],[Status]]="10 - Complete",MainTracker[[#This Row],[Compliant source file received on (Date)]]&lt;&gt;""),MainTracker[[#This Row],[Compliant source file received on (Date)]]-MainTracker[[#This Row],[Request sent on (Date)]],"")</f>
        <v>1</v>
      </c>
    </row>
    <row r="373" spans="1:26" s="5" customFormat="1" ht="45" hidden="1">
      <c r="A373" s="51" t="str">
        <f>_xlfn.IFNA(INDEX(Table3[],MATCH(MainTracker[[#This Row],[IDR / UFDR]],Table3[Pack],0),1),"")</f>
        <v/>
      </c>
      <c r="B373" s="7">
        <v>219.3</v>
      </c>
      <c r="C373" s="7" t="s">
        <v>1927</v>
      </c>
      <c r="D373" s="44" t="s">
        <v>1928</v>
      </c>
      <c r="E373" s="28" t="s">
        <v>1929</v>
      </c>
      <c r="F373" s="2" t="s">
        <v>111</v>
      </c>
      <c r="G373" s="13">
        <v>45357</v>
      </c>
      <c r="H373" s="1">
        <v>45357</v>
      </c>
      <c r="I373" s="1">
        <v>45358</v>
      </c>
      <c r="J373" s="2"/>
      <c r="K373" s="28" t="s">
        <v>1930</v>
      </c>
      <c r="L373" s="28"/>
      <c r="M373" s="4"/>
      <c r="N373" s="4"/>
      <c r="O373" s="4"/>
      <c r="P373" s="4"/>
      <c r="Q373" s="4"/>
      <c r="R373" s="4"/>
      <c r="S373" s="4"/>
      <c r="T373" s="4"/>
      <c r="U373" s="4" t="s">
        <v>106</v>
      </c>
      <c r="V373" s="3" t="s">
        <v>70</v>
      </c>
      <c r="W373" s="28" t="s">
        <v>523</v>
      </c>
      <c r="X373" s="4">
        <f>IF(AND(MainTracker[[#This Row],[Completion date.]]&gt;=45139,MainTracker[[#This Row],[Status]]="10 - Complete"),NETWORKDAYS(MAX(MainTracker[[#This Row],[Request sent on (Date)]:[Compliant source file received on (Date)]]),MainTracker[[#This Row],[Completion date.]],Holiday[Holidays])-1,"")</f>
        <v>1</v>
      </c>
      <c r="Y3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3" s="4">
        <f>IF(AND(MainTracker[[#This Row],[Completion date.]]&gt;=45139,MainTracker[[#This Row],[Status]]="10 - Complete",MainTracker[[#This Row],[Compliant source file received on (Date)]]&lt;&gt;""),MainTracker[[#This Row],[Compliant source file received on (Date)]]-MainTracker[[#This Row],[Request sent on (Date)]],"")</f>
        <v>0</v>
      </c>
    </row>
    <row r="374" spans="1:26" s="5" customFormat="1" ht="45" hidden="1">
      <c r="A374" s="51" t="str">
        <f>_xlfn.IFNA(INDEX(Table3[],MATCH(MainTracker[[#This Row],[IDR / UFDR]],Table3[Pack],0),1),"")</f>
        <v/>
      </c>
      <c r="B374" s="7">
        <v>219.3</v>
      </c>
      <c r="C374" s="7" t="s">
        <v>1931</v>
      </c>
      <c r="D374" s="44" t="s">
        <v>1932</v>
      </c>
      <c r="E374" s="28" t="s">
        <v>1933</v>
      </c>
      <c r="F374" s="2" t="s">
        <v>111</v>
      </c>
      <c r="G374" s="13">
        <v>45357</v>
      </c>
      <c r="H374" s="1">
        <v>45362</v>
      </c>
      <c r="I374" s="1">
        <v>45363</v>
      </c>
      <c r="J374" s="2"/>
      <c r="K374" s="28" t="s">
        <v>1934</v>
      </c>
      <c r="L374" s="27"/>
      <c r="M374" s="4" t="s">
        <v>1935</v>
      </c>
      <c r="N374" s="24">
        <v>45362</v>
      </c>
      <c r="O374" s="4"/>
      <c r="P374" s="4"/>
      <c r="Q374" s="4"/>
      <c r="R374" s="4"/>
      <c r="S374" s="4"/>
      <c r="T374" s="4"/>
      <c r="U374" s="4" t="s">
        <v>106</v>
      </c>
      <c r="V374" s="3" t="s">
        <v>69</v>
      </c>
      <c r="W374" s="27" t="s">
        <v>1352</v>
      </c>
      <c r="X374" s="4">
        <f>IF(AND(MainTracker[[#This Row],[Completion date.]]&gt;=45139,MainTracker[[#This Row],[Status]]="10 - Complete"),NETWORKDAYS(MAX(MainTracker[[#This Row],[Request sent on (Date)]:[Compliant source file received on (Date)]]),MainTracker[[#This Row],[Completion date.]],Holiday[Holidays])-1,"")</f>
        <v>1</v>
      </c>
      <c r="Y3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4" s="4">
        <f>IF(AND(MainTracker[[#This Row],[Completion date.]]&gt;=45139,MainTracker[[#This Row],[Status]]="10 - Complete",MainTracker[[#This Row],[Compliant source file received on (Date)]]&lt;&gt;""),MainTracker[[#This Row],[Compliant source file received on (Date)]]-MainTracker[[#This Row],[Request sent on (Date)]],"")</f>
        <v>5</v>
      </c>
    </row>
    <row r="375" spans="1:26" s="5" customFormat="1" ht="30" hidden="1">
      <c r="A375" s="51" t="str">
        <f>_xlfn.IFNA(INDEX(Table3[],MATCH(MainTracker[[#This Row],[IDR / UFDR]],Table3[Pack],0),1),"")</f>
        <v/>
      </c>
      <c r="B375" s="7" t="s">
        <v>1936</v>
      </c>
      <c r="C375" s="7" t="s">
        <v>1937</v>
      </c>
      <c r="D375" s="44" t="s">
        <v>1938</v>
      </c>
      <c r="E375" s="34" t="s">
        <v>1939</v>
      </c>
      <c r="F375" s="2" t="s">
        <v>111</v>
      </c>
      <c r="G375" s="13">
        <v>45358</v>
      </c>
      <c r="H375" s="1">
        <v>45362</v>
      </c>
      <c r="I375" s="1">
        <v>45362</v>
      </c>
      <c r="J375" s="2"/>
      <c r="K375" s="28" t="s">
        <v>1940</v>
      </c>
      <c r="L375" s="29"/>
      <c r="M375" s="4" t="s">
        <v>1767</v>
      </c>
      <c r="N375" s="4"/>
      <c r="O375" s="4"/>
      <c r="P375" s="4"/>
      <c r="Q375" s="4"/>
      <c r="R375" s="4"/>
      <c r="S375" s="4"/>
      <c r="T375" s="4"/>
      <c r="U375" s="4" t="s">
        <v>106</v>
      </c>
      <c r="V375" s="3" t="s">
        <v>69</v>
      </c>
      <c r="W375" s="27" t="s">
        <v>453</v>
      </c>
      <c r="X375" s="4">
        <f>IF(AND(MainTracker[[#This Row],[Completion date.]]&gt;=45139,MainTracker[[#This Row],[Status]]="10 - Complete"),NETWORKDAYS(MAX(MainTracker[[#This Row],[Request sent on (Date)]:[Compliant source file received on (Date)]]),MainTracker[[#This Row],[Completion date.]],Holiday[Holidays])-1,"")</f>
        <v>0</v>
      </c>
      <c r="Y3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5" s="4">
        <f>IF(AND(MainTracker[[#This Row],[Completion date.]]&gt;=45139,MainTracker[[#This Row],[Status]]="10 - Complete",MainTracker[[#This Row],[Compliant source file received on (Date)]]&lt;&gt;""),MainTracker[[#This Row],[Compliant source file received on (Date)]]-MainTracker[[#This Row],[Request sent on (Date)]],"")</f>
        <v>4</v>
      </c>
    </row>
    <row r="376" spans="1:26" s="5" customFormat="1" ht="18.75" hidden="1">
      <c r="A376" s="51" t="str">
        <f>_xlfn.IFNA(INDEX(Table3[],MATCH(MainTracker[[#This Row],[IDR / UFDR]],Table3[Pack],0),1),"")</f>
        <v/>
      </c>
      <c r="B376" s="7" t="s">
        <v>1941</v>
      </c>
      <c r="C376" s="7" t="s">
        <v>1942</v>
      </c>
      <c r="D376" s="44" t="s">
        <v>1943</v>
      </c>
      <c r="E376" s="28" t="s">
        <v>1944</v>
      </c>
      <c r="F376" s="2" t="s">
        <v>111</v>
      </c>
      <c r="G376" s="13">
        <v>45358</v>
      </c>
      <c r="H376" s="1">
        <v>45358</v>
      </c>
      <c r="I376" s="1">
        <v>45359</v>
      </c>
      <c r="J376" s="2"/>
      <c r="K376" s="28" t="s">
        <v>1945</v>
      </c>
      <c r="L376" s="26"/>
      <c r="M376" s="4"/>
      <c r="N376" s="4"/>
      <c r="O376" s="4"/>
      <c r="P376" s="4"/>
      <c r="Q376" s="4"/>
      <c r="R376" s="4"/>
      <c r="S376" s="4"/>
      <c r="T376" s="4"/>
      <c r="U376" s="4" t="s">
        <v>106</v>
      </c>
      <c r="V376" s="3" t="s">
        <v>69</v>
      </c>
      <c r="W376" s="27" t="s">
        <v>1946</v>
      </c>
      <c r="X376" s="4">
        <f>IF(AND(MainTracker[[#This Row],[Completion date.]]&gt;=45139,MainTracker[[#This Row],[Status]]="10 - Complete"),NETWORKDAYS(MAX(MainTracker[[#This Row],[Request sent on (Date)]:[Compliant source file received on (Date)]]),MainTracker[[#This Row],[Completion date.]],Holiday[Holidays])-1,"")</f>
        <v>1</v>
      </c>
      <c r="Y3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6" s="4">
        <f>IF(AND(MainTracker[[#This Row],[Completion date.]]&gt;=45139,MainTracker[[#This Row],[Status]]="10 - Complete",MainTracker[[#This Row],[Compliant source file received on (Date)]]&lt;&gt;""),MainTracker[[#This Row],[Compliant source file received on (Date)]]-MainTracker[[#This Row],[Request sent on (Date)]],"")</f>
        <v>0</v>
      </c>
    </row>
    <row r="377" spans="1:26" s="5" customFormat="1" ht="45" hidden="1">
      <c r="A377" s="51" t="str">
        <f>_xlfn.IFNA(INDEX(Table3[],MATCH(MainTracker[[#This Row],[IDR / UFDR]],Table3[Pack],0),1),"")</f>
        <v/>
      </c>
      <c r="B377" s="7">
        <v>205.3</v>
      </c>
      <c r="C377" s="7" t="s">
        <v>1571</v>
      </c>
      <c r="D377" s="44" t="s">
        <v>1572</v>
      </c>
      <c r="E377" s="28" t="s">
        <v>1573</v>
      </c>
      <c r="F377" s="2" t="s">
        <v>387</v>
      </c>
      <c r="G377" s="13">
        <v>45358.454861111109</v>
      </c>
      <c r="H377" s="1">
        <v>45358.454861111109</v>
      </c>
      <c r="I377" s="1">
        <v>45358.531944444447</v>
      </c>
      <c r="J377" s="95" t="s">
        <v>1707</v>
      </c>
      <c r="K377" s="28" t="s">
        <v>1574</v>
      </c>
      <c r="L377" s="26"/>
      <c r="M377" s="4"/>
      <c r="N377" s="4"/>
      <c r="O377" s="4"/>
      <c r="P377" s="4"/>
      <c r="Q377" s="4"/>
      <c r="R377" s="4"/>
      <c r="S377" s="4"/>
      <c r="T377" s="4"/>
      <c r="U377" s="4" t="s">
        <v>106</v>
      </c>
      <c r="V377" s="3" t="s">
        <v>69</v>
      </c>
      <c r="W377" s="27" t="s">
        <v>1489</v>
      </c>
      <c r="X377" s="4">
        <f>IF(AND(MainTracker[[#This Row],[Completion date.]]&gt;=45139,MainTracker[[#This Row],[Status]]="10 - Complete"),NETWORKDAYS(MAX(MainTracker[[#This Row],[Request sent on (Date)]:[Compliant source file received on (Date)]]),MainTracker[[#This Row],[Completion date.]],Holiday[Holidays])-1,"")</f>
        <v>0</v>
      </c>
      <c r="Y3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7" s="4">
        <f>IF(AND(MainTracker[[#This Row],[Completion date.]]&gt;=45139,MainTracker[[#This Row],[Status]]="10 - Complete",MainTracker[[#This Row],[Compliant source file received on (Date)]]&lt;&gt;""),MainTracker[[#This Row],[Compliant source file received on (Date)]]-MainTracker[[#This Row],[Request sent on (Date)]],"")</f>
        <v>0</v>
      </c>
    </row>
    <row r="378" spans="1:26" s="5" customFormat="1" ht="18.75" hidden="1">
      <c r="A378" s="51" t="str">
        <f>_xlfn.IFNA(INDEX(Table3[],MATCH(MainTracker[[#This Row],[IDR / UFDR]],Table3[Pack],0),1),"")</f>
        <v/>
      </c>
      <c r="B378" s="7" t="s">
        <v>1947</v>
      </c>
      <c r="C378" s="7" t="s">
        <v>1948</v>
      </c>
      <c r="D378" s="44" t="s">
        <v>1949</v>
      </c>
      <c r="E378" s="28" t="s">
        <v>1950</v>
      </c>
      <c r="F378" s="2" t="s">
        <v>111</v>
      </c>
      <c r="G378" s="13">
        <v>45359</v>
      </c>
      <c r="H378" s="1">
        <v>45359</v>
      </c>
      <c r="I378" s="1">
        <v>45362</v>
      </c>
      <c r="J378" s="2"/>
      <c r="K378" s="28" t="s">
        <v>1951</v>
      </c>
      <c r="L378" s="26"/>
      <c r="M378" s="4"/>
      <c r="N378" s="4"/>
      <c r="O378" s="4"/>
      <c r="P378" s="4"/>
      <c r="Q378" s="4"/>
      <c r="R378" s="4"/>
      <c r="S378" s="4"/>
      <c r="T378" s="4"/>
      <c r="U378" s="4" t="s">
        <v>106</v>
      </c>
      <c r="V378" s="3" t="s">
        <v>70</v>
      </c>
      <c r="W378" s="27" t="s">
        <v>1952</v>
      </c>
      <c r="X378" s="4">
        <f>IF(AND(MainTracker[[#This Row],[Completion date.]]&gt;=45139,MainTracker[[#This Row],[Status]]="10 - Complete"),NETWORKDAYS(MAX(MainTracker[[#This Row],[Request sent on (Date)]:[Compliant source file received on (Date)]]),MainTracker[[#This Row],[Completion date.]],Holiday[Holidays])-1,"")</f>
        <v>1</v>
      </c>
      <c r="Y3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8" s="4">
        <f>IF(AND(MainTracker[[#This Row],[Completion date.]]&gt;=45139,MainTracker[[#This Row],[Status]]="10 - Complete",MainTracker[[#This Row],[Compliant source file received on (Date)]]&lt;&gt;""),MainTracker[[#This Row],[Compliant source file received on (Date)]]-MainTracker[[#This Row],[Request sent on (Date)]],"")</f>
        <v>0</v>
      </c>
    </row>
    <row r="379" spans="1:26" s="5" customFormat="1" ht="18.75" hidden="1">
      <c r="A379" s="51" t="str">
        <f>_xlfn.IFNA(INDEX(Table3[],MATCH(MainTracker[[#This Row],[IDR / UFDR]],Table3[Pack],0),1),"")</f>
        <v/>
      </c>
      <c r="B379" s="7" t="s">
        <v>1947</v>
      </c>
      <c r="C379" s="7" t="s">
        <v>1953</v>
      </c>
      <c r="D379" s="44" t="s">
        <v>1954</v>
      </c>
      <c r="E379" s="28" t="s">
        <v>1955</v>
      </c>
      <c r="F379" s="2" t="s">
        <v>111</v>
      </c>
      <c r="G379" s="13">
        <v>45359</v>
      </c>
      <c r="H379" s="1">
        <v>45359</v>
      </c>
      <c r="I379" s="1">
        <v>45362</v>
      </c>
      <c r="J379" s="2"/>
      <c r="K379" s="28" t="s">
        <v>1956</v>
      </c>
      <c r="L379" s="26"/>
      <c r="M379" s="4"/>
      <c r="N379" s="4"/>
      <c r="O379" s="4"/>
      <c r="P379" s="4"/>
      <c r="Q379" s="4"/>
      <c r="R379" s="4"/>
      <c r="S379" s="4"/>
      <c r="T379" s="4"/>
      <c r="U379" s="4" t="s">
        <v>106</v>
      </c>
      <c r="V379" s="3" t="s">
        <v>70</v>
      </c>
      <c r="W379" s="27" t="s">
        <v>1952</v>
      </c>
      <c r="X379" s="4">
        <f>IF(AND(MainTracker[[#This Row],[Completion date.]]&gt;=45139,MainTracker[[#This Row],[Status]]="10 - Complete"),NETWORKDAYS(MAX(MainTracker[[#This Row],[Request sent on (Date)]:[Compliant source file received on (Date)]]),MainTracker[[#This Row],[Completion date.]],Holiday[Holidays])-1,"")</f>
        <v>1</v>
      </c>
      <c r="Y3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9" s="4">
        <f>IF(AND(MainTracker[[#This Row],[Completion date.]]&gt;=45139,MainTracker[[#This Row],[Status]]="10 - Complete",MainTracker[[#This Row],[Compliant source file received on (Date)]]&lt;&gt;""),MainTracker[[#This Row],[Compliant source file received on (Date)]]-MainTracker[[#This Row],[Request sent on (Date)]],"")</f>
        <v>0</v>
      </c>
    </row>
    <row r="380" spans="1:26" s="5" customFormat="1" ht="18.75" hidden="1">
      <c r="A380" s="51" t="str">
        <f>_xlfn.IFNA(INDEX(Table3[],MATCH(MainTracker[[#This Row],[IDR / UFDR]],Table3[Pack],0),1),"")</f>
        <v/>
      </c>
      <c r="B380" s="7" t="s">
        <v>1947</v>
      </c>
      <c r="C380" s="7" t="s">
        <v>1957</v>
      </c>
      <c r="D380" s="44" t="s">
        <v>1958</v>
      </c>
      <c r="E380" s="28" t="s">
        <v>1959</v>
      </c>
      <c r="F380" s="2" t="s">
        <v>111</v>
      </c>
      <c r="G380" s="13">
        <v>45359</v>
      </c>
      <c r="H380" s="1">
        <v>45359</v>
      </c>
      <c r="I380" s="1">
        <v>45362</v>
      </c>
      <c r="J380" s="2"/>
      <c r="K380" s="28" t="s">
        <v>1960</v>
      </c>
      <c r="L380" s="26"/>
      <c r="M380" s="4"/>
      <c r="N380" s="4"/>
      <c r="O380" s="4"/>
      <c r="P380" s="4"/>
      <c r="Q380" s="4"/>
      <c r="R380" s="4"/>
      <c r="S380" s="4"/>
      <c r="T380" s="4"/>
      <c r="U380" s="4" t="s">
        <v>106</v>
      </c>
      <c r="V380" s="3" t="s">
        <v>70</v>
      </c>
      <c r="W380" s="27" t="s">
        <v>1952</v>
      </c>
      <c r="X380" s="4">
        <f>IF(AND(MainTracker[[#This Row],[Completion date.]]&gt;=45139,MainTracker[[#This Row],[Status]]="10 - Complete"),NETWORKDAYS(MAX(MainTracker[[#This Row],[Request sent on (Date)]:[Compliant source file received on (Date)]]),MainTracker[[#This Row],[Completion date.]],Holiday[Holidays])-1,"")</f>
        <v>1</v>
      </c>
      <c r="Y3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0" s="4">
        <f>IF(AND(MainTracker[[#This Row],[Completion date.]]&gt;=45139,MainTracker[[#This Row],[Status]]="10 - Complete",MainTracker[[#This Row],[Compliant source file received on (Date)]]&lt;&gt;""),MainTracker[[#This Row],[Compliant source file received on (Date)]]-MainTracker[[#This Row],[Request sent on (Date)]],"")</f>
        <v>0</v>
      </c>
    </row>
    <row r="381" spans="1:26" s="5" customFormat="1" ht="75" hidden="1">
      <c r="A381" s="51" t="str">
        <f>_xlfn.IFNA(INDEX(Table3[],MATCH(MainTracker[[#This Row],[IDR / UFDR]],Table3[Pack],0),1),"")</f>
        <v/>
      </c>
      <c r="B381" s="7" t="s">
        <v>1961</v>
      </c>
      <c r="C381" s="7" t="s">
        <v>1962</v>
      </c>
      <c r="D381" s="44" t="s">
        <v>1963</v>
      </c>
      <c r="E381" s="28" t="s">
        <v>1964</v>
      </c>
      <c r="F381" s="2" t="s">
        <v>111</v>
      </c>
      <c r="G381" s="13">
        <v>45359</v>
      </c>
      <c r="H381" s="1">
        <v>45362</v>
      </c>
      <c r="I381" s="1">
        <v>45364</v>
      </c>
      <c r="J381" s="2"/>
      <c r="K381" s="28" t="s">
        <v>1965</v>
      </c>
      <c r="L381" s="26"/>
      <c r="M381" s="4" t="s">
        <v>1966</v>
      </c>
      <c r="N381" s="4" t="s">
        <v>1769</v>
      </c>
      <c r="O381" s="4"/>
      <c r="P381" s="4"/>
      <c r="Q381" s="4"/>
      <c r="R381" s="4"/>
      <c r="S381" s="4"/>
      <c r="T381" s="4"/>
      <c r="U381" s="4" t="s">
        <v>106</v>
      </c>
      <c r="V381" s="3" t="s">
        <v>69</v>
      </c>
      <c r="W381" s="27" t="s">
        <v>1967</v>
      </c>
      <c r="X381" s="4">
        <f>IF(AND(MainTracker[[#This Row],[Completion date.]]&gt;=45139,MainTracker[[#This Row],[Status]]="10 - Complete"),NETWORKDAYS(MAX(MainTracker[[#This Row],[Request sent on (Date)]:[Compliant source file received on (Date)]]),MainTracker[[#This Row],[Completion date.]],Holiday[Holidays])-1,"")</f>
        <v>2</v>
      </c>
      <c r="Y3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1" s="4">
        <f>IF(AND(MainTracker[[#This Row],[Completion date.]]&gt;=45139,MainTracker[[#This Row],[Status]]="10 - Complete",MainTracker[[#This Row],[Compliant source file received on (Date)]]&lt;&gt;""),MainTracker[[#This Row],[Compliant source file received on (Date)]]-MainTracker[[#This Row],[Request sent on (Date)]],"")</f>
        <v>3</v>
      </c>
    </row>
    <row r="382" spans="1:26" s="5" customFormat="1" ht="75" hidden="1">
      <c r="A382" s="51" t="str">
        <f>_xlfn.IFNA(INDEX(Table3[],MATCH(MainTracker[[#This Row],[IDR / UFDR]],Table3[Pack],0),1),"")</f>
        <v/>
      </c>
      <c r="B382" s="7" t="s">
        <v>1961</v>
      </c>
      <c r="C382" s="7" t="s">
        <v>1968</v>
      </c>
      <c r="D382" s="44" t="s">
        <v>1969</v>
      </c>
      <c r="E382" s="28" t="s">
        <v>1970</v>
      </c>
      <c r="F382" s="2" t="s">
        <v>111</v>
      </c>
      <c r="G382" s="13">
        <v>45359</v>
      </c>
      <c r="H382" s="1">
        <v>45362</v>
      </c>
      <c r="I382" s="1">
        <v>45364</v>
      </c>
      <c r="J382" s="2"/>
      <c r="K382" s="28" t="s">
        <v>1971</v>
      </c>
      <c r="L382" s="26"/>
      <c r="M382" s="4" t="s">
        <v>1966</v>
      </c>
      <c r="N382" s="4" t="s">
        <v>1769</v>
      </c>
      <c r="O382" s="4"/>
      <c r="P382" s="4"/>
      <c r="Q382" s="4"/>
      <c r="R382" s="4"/>
      <c r="S382" s="4"/>
      <c r="T382" s="4"/>
      <c r="U382" s="4" t="s">
        <v>106</v>
      </c>
      <c r="V382" s="3" t="s">
        <v>69</v>
      </c>
      <c r="W382" s="27" t="s">
        <v>1967</v>
      </c>
      <c r="X382" s="4">
        <f>IF(AND(MainTracker[[#This Row],[Completion date.]]&gt;=45139,MainTracker[[#This Row],[Status]]="10 - Complete"),NETWORKDAYS(MAX(MainTracker[[#This Row],[Request sent on (Date)]:[Compliant source file received on (Date)]]),MainTracker[[#This Row],[Completion date.]],Holiday[Holidays])-1,"")</f>
        <v>2</v>
      </c>
      <c r="Y3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2" s="4">
        <f>IF(AND(MainTracker[[#This Row],[Completion date.]]&gt;=45139,MainTracker[[#This Row],[Status]]="10 - Complete",MainTracker[[#This Row],[Compliant source file received on (Date)]]&lt;&gt;""),MainTracker[[#This Row],[Compliant source file received on (Date)]]-MainTracker[[#This Row],[Request sent on (Date)]],"")</f>
        <v>3</v>
      </c>
    </row>
    <row r="383" spans="1:26" s="5" customFormat="1" ht="75" hidden="1">
      <c r="A383" s="51" t="str">
        <f>_xlfn.IFNA(INDEX(Table3[],MATCH(MainTracker[[#This Row],[IDR / UFDR]],Table3[Pack],0),1),"")</f>
        <v/>
      </c>
      <c r="B383" s="7" t="s">
        <v>1961</v>
      </c>
      <c r="C383" s="7" t="s">
        <v>1972</v>
      </c>
      <c r="D383" s="44" t="s">
        <v>1973</v>
      </c>
      <c r="E383" s="28" t="s">
        <v>1974</v>
      </c>
      <c r="F383" s="2" t="s">
        <v>111</v>
      </c>
      <c r="G383" s="13">
        <v>45359</v>
      </c>
      <c r="H383" s="1">
        <v>45362</v>
      </c>
      <c r="I383" s="1">
        <v>45364</v>
      </c>
      <c r="J383" s="2"/>
      <c r="K383" s="28" t="s">
        <v>1975</v>
      </c>
      <c r="L383" s="26"/>
      <c r="M383" s="4" t="s">
        <v>1966</v>
      </c>
      <c r="N383" s="4" t="s">
        <v>1769</v>
      </c>
      <c r="O383" s="4"/>
      <c r="P383" s="4"/>
      <c r="Q383" s="4"/>
      <c r="R383" s="4"/>
      <c r="S383" s="4"/>
      <c r="T383" s="4"/>
      <c r="U383" s="4" t="s">
        <v>106</v>
      </c>
      <c r="V383" s="3" t="s">
        <v>69</v>
      </c>
      <c r="W383" s="27" t="s">
        <v>1967</v>
      </c>
      <c r="X383" s="4">
        <f>IF(AND(MainTracker[[#This Row],[Completion date.]]&gt;=45139,MainTracker[[#This Row],[Status]]="10 - Complete"),NETWORKDAYS(MAX(MainTracker[[#This Row],[Request sent on (Date)]:[Compliant source file received on (Date)]]),MainTracker[[#This Row],[Completion date.]],Holiday[Holidays])-1,"")</f>
        <v>2</v>
      </c>
      <c r="Y3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3" s="4">
        <f>IF(AND(MainTracker[[#This Row],[Completion date.]]&gt;=45139,MainTracker[[#This Row],[Status]]="10 - Complete",MainTracker[[#This Row],[Compliant source file received on (Date)]]&lt;&gt;""),MainTracker[[#This Row],[Compliant source file received on (Date)]]-MainTracker[[#This Row],[Request sent on (Date)]],"")</f>
        <v>3</v>
      </c>
    </row>
    <row r="384" spans="1:26" s="5" customFormat="1" ht="75" hidden="1">
      <c r="A384" s="51" t="str">
        <f>_xlfn.IFNA(INDEX(Table3[],MATCH(MainTracker[[#This Row],[IDR / UFDR]],Table3[Pack],0),1),"")</f>
        <v/>
      </c>
      <c r="B384" s="7" t="s">
        <v>1961</v>
      </c>
      <c r="C384" s="7" t="s">
        <v>1976</v>
      </c>
      <c r="D384" s="44" t="s">
        <v>1977</v>
      </c>
      <c r="E384" s="28" t="s">
        <v>1978</v>
      </c>
      <c r="F384" s="2" t="s">
        <v>111</v>
      </c>
      <c r="G384" s="13">
        <v>45359</v>
      </c>
      <c r="H384" s="1">
        <v>45362</v>
      </c>
      <c r="I384" s="1">
        <v>45364</v>
      </c>
      <c r="J384" s="2"/>
      <c r="K384" s="28" t="s">
        <v>1979</v>
      </c>
      <c r="L384" s="26"/>
      <c r="M384" s="4" t="s">
        <v>1966</v>
      </c>
      <c r="N384" s="4" t="s">
        <v>1769</v>
      </c>
      <c r="O384" s="4"/>
      <c r="P384" s="4"/>
      <c r="Q384" s="4"/>
      <c r="R384" s="4"/>
      <c r="S384" s="4"/>
      <c r="T384" s="4"/>
      <c r="U384" s="4" t="s">
        <v>106</v>
      </c>
      <c r="V384" s="3" t="s">
        <v>69</v>
      </c>
      <c r="W384" s="27" t="s">
        <v>1967</v>
      </c>
      <c r="X384" s="4">
        <f>IF(AND(MainTracker[[#This Row],[Completion date.]]&gt;=45139,MainTracker[[#This Row],[Status]]="10 - Complete"),NETWORKDAYS(MAX(MainTracker[[#This Row],[Request sent on (Date)]:[Compliant source file received on (Date)]]),MainTracker[[#This Row],[Completion date.]],Holiday[Holidays])-1,"")</f>
        <v>2</v>
      </c>
      <c r="Y3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4" s="4">
        <f>IF(AND(MainTracker[[#This Row],[Completion date.]]&gt;=45139,MainTracker[[#This Row],[Status]]="10 - Complete",MainTracker[[#This Row],[Compliant source file received on (Date)]]&lt;&gt;""),MainTracker[[#This Row],[Compliant source file received on (Date)]]-MainTracker[[#This Row],[Request sent on (Date)]],"")</f>
        <v>3</v>
      </c>
    </row>
    <row r="385" spans="1:26" s="5" customFormat="1" ht="30" hidden="1">
      <c r="A385" s="51" t="str">
        <f>_xlfn.IFNA(INDEX(Table3[],MATCH(MainTracker[[#This Row],[IDR / UFDR]],Table3[Pack],0),1),"")</f>
        <v/>
      </c>
      <c r="B385" s="7" t="s">
        <v>867</v>
      </c>
      <c r="C385" s="7" t="s">
        <v>1980</v>
      </c>
      <c r="D385" s="44" t="s">
        <v>1981</v>
      </c>
      <c r="E385" s="34" t="s">
        <v>1982</v>
      </c>
      <c r="F385" s="2" t="s">
        <v>111</v>
      </c>
      <c r="G385" s="13">
        <v>45362</v>
      </c>
      <c r="H385" s="1">
        <v>45363</v>
      </c>
      <c r="I385" s="1">
        <v>45364</v>
      </c>
      <c r="J385" s="2"/>
      <c r="K385" s="80" t="s">
        <v>1983</v>
      </c>
      <c r="L385" s="26"/>
      <c r="M385" s="4"/>
      <c r="N385" s="4"/>
      <c r="O385" s="4"/>
      <c r="P385" s="4"/>
      <c r="Q385" s="4"/>
      <c r="R385" s="4"/>
      <c r="S385" s="4"/>
      <c r="T385" s="4"/>
      <c r="U385" s="4" t="s">
        <v>106</v>
      </c>
      <c r="V385" s="3" t="s">
        <v>69</v>
      </c>
      <c r="W385" s="27" t="s">
        <v>781</v>
      </c>
      <c r="X385" s="4">
        <f>IF(AND(MainTracker[[#This Row],[Completion date.]]&gt;=45139,MainTracker[[#This Row],[Status]]="10 - Complete"),NETWORKDAYS(MAX(MainTracker[[#This Row],[Request sent on (Date)]:[Compliant source file received on (Date)]]),MainTracker[[#This Row],[Completion date.]],Holiday[Holidays])-1,"")</f>
        <v>1</v>
      </c>
      <c r="Y3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5" s="4">
        <f>IF(AND(MainTracker[[#This Row],[Completion date.]]&gt;=45139,MainTracker[[#This Row],[Status]]="10 - Complete",MainTracker[[#This Row],[Compliant source file received on (Date)]]&lt;&gt;""),MainTracker[[#This Row],[Compliant source file received on (Date)]]-MainTracker[[#This Row],[Request sent on (Date)]],"")</f>
        <v>1</v>
      </c>
    </row>
    <row r="386" spans="1:26" s="5" customFormat="1" ht="30" hidden="1">
      <c r="A386" s="51" t="str">
        <f>_xlfn.IFNA(INDEX(Table3[],MATCH(MainTracker[[#This Row],[IDR / UFDR]],Table3[Pack],0),1),"")</f>
        <v/>
      </c>
      <c r="B386" s="7" t="s">
        <v>867</v>
      </c>
      <c r="C386" s="7" t="s">
        <v>1984</v>
      </c>
      <c r="D386" s="44" t="s">
        <v>1985</v>
      </c>
      <c r="E386" s="28" t="s">
        <v>1986</v>
      </c>
      <c r="F386" s="2" t="s">
        <v>111</v>
      </c>
      <c r="G386" s="13">
        <v>45362</v>
      </c>
      <c r="H386" s="1">
        <v>45363</v>
      </c>
      <c r="I386" s="1">
        <v>45364</v>
      </c>
      <c r="J386" s="2"/>
      <c r="K386" s="80" t="s">
        <v>1987</v>
      </c>
      <c r="L386" s="26"/>
      <c r="M386" s="4"/>
      <c r="N386" s="4"/>
      <c r="O386" s="4"/>
      <c r="P386" s="4"/>
      <c r="Q386" s="4"/>
      <c r="R386" s="4"/>
      <c r="S386" s="4"/>
      <c r="T386" s="4"/>
      <c r="U386" s="4" t="s">
        <v>106</v>
      </c>
      <c r="V386" s="3" t="s">
        <v>69</v>
      </c>
      <c r="W386" s="27" t="s">
        <v>781</v>
      </c>
      <c r="X386" s="4">
        <f>IF(AND(MainTracker[[#This Row],[Completion date.]]&gt;=45139,MainTracker[[#This Row],[Status]]="10 - Complete"),NETWORKDAYS(MAX(MainTracker[[#This Row],[Request sent on (Date)]:[Compliant source file received on (Date)]]),MainTracker[[#This Row],[Completion date.]],Holiday[Holidays])-1,"")</f>
        <v>1</v>
      </c>
      <c r="Y3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6" s="4">
        <f>IF(AND(MainTracker[[#This Row],[Completion date.]]&gt;=45139,MainTracker[[#This Row],[Status]]="10 - Complete",MainTracker[[#This Row],[Compliant source file received on (Date)]]&lt;&gt;""),MainTracker[[#This Row],[Compliant source file received on (Date)]]-MainTracker[[#This Row],[Request sent on (Date)]],"")</f>
        <v>1</v>
      </c>
    </row>
    <row r="387" spans="1:26" s="5" customFormat="1" ht="30" hidden="1">
      <c r="A387" s="51" t="str">
        <f>_xlfn.IFNA(INDEX(Table3[],MATCH(MainTracker[[#This Row],[IDR / UFDR]],Table3[Pack],0),1),"")</f>
        <v/>
      </c>
      <c r="B387" s="7" t="s">
        <v>867</v>
      </c>
      <c r="C387" s="7" t="s">
        <v>1988</v>
      </c>
      <c r="D387" s="44" t="s">
        <v>1989</v>
      </c>
      <c r="E387" s="28" t="s">
        <v>1990</v>
      </c>
      <c r="F387" s="2" t="s">
        <v>111</v>
      </c>
      <c r="G387" s="13">
        <v>45362</v>
      </c>
      <c r="H387" s="1">
        <v>45363</v>
      </c>
      <c r="I387" s="1">
        <v>45364</v>
      </c>
      <c r="J387" s="2"/>
      <c r="K387" s="80" t="s">
        <v>1991</v>
      </c>
      <c r="L387" s="26"/>
      <c r="M387" s="4"/>
      <c r="N387" s="4"/>
      <c r="O387" s="4"/>
      <c r="P387" s="4"/>
      <c r="Q387" s="4"/>
      <c r="R387" s="4"/>
      <c r="S387" s="4"/>
      <c r="T387" s="4"/>
      <c r="U387" s="4" t="s">
        <v>106</v>
      </c>
      <c r="V387" s="3" t="s">
        <v>69</v>
      </c>
      <c r="W387" s="27" t="s">
        <v>781</v>
      </c>
      <c r="X387" s="4">
        <f>IF(AND(MainTracker[[#This Row],[Completion date.]]&gt;=45139,MainTracker[[#This Row],[Status]]="10 - Complete"),NETWORKDAYS(MAX(MainTracker[[#This Row],[Request sent on (Date)]:[Compliant source file received on (Date)]]),MainTracker[[#This Row],[Completion date.]],Holiday[Holidays])-1,"")</f>
        <v>1</v>
      </c>
      <c r="Y3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7" s="4">
        <f>IF(AND(MainTracker[[#This Row],[Completion date.]]&gt;=45139,MainTracker[[#This Row],[Status]]="10 - Complete",MainTracker[[#This Row],[Compliant source file received on (Date)]]&lt;&gt;""),MainTracker[[#This Row],[Compliant source file received on (Date)]]-MainTracker[[#This Row],[Request sent on (Date)]],"")</f>
        <v>1</v>
      </c>
    </row>
    <row r="388" spans="1:26" s="5" customFormat="1" ht="30" hidden="1">
      <c r="A388" s="51" t="str">
        <f>_xlfn.IFNA(INDEX(Table3[],MATCH(MainTracker[[#This Row],[IDR / UFDR]],Table3[Pack],0),1),"")</f>
        <v/>
      </c>
      <c r="B388" s="7" t="s">
        <v>1992</v>
      </c>
      <c r="C388" s="7" t="s">
        <v>1993</v>
      </c>
      <c r="D388" s="44" t="s">
        <v>1994</v>
      </c>
      <c r="E388" s="28" t="s">
        <v>1995</v>
      </c>
      <c r="F388" s="2" t="s">
        <v>1996</v>
      </c>
      <c r="G388" s="13">
        <v>45362</v>
      </c>
      <c r="H388" s="1">
        <v>45362</v>
      </c>
      <c r="I388" s="1">
        <v>45364</v>
      </c>
      <c r="J388" s="2"/>
      <c r="K388" s="80" t="s">
        <v>1997</v>
      </c>
      <c r="L388" s="101"/>
      <c r="M388" s="4"/>
      <c r="N388" s="4"/>
      <c r="O388" s="4"/>
      <c r="P388" s="4"/>
      <c r="Q388" s="4"/>
      <c r="R388" s="4"/>
      <c r="S388" s="4"/>
      <c r="T388" s="4"/>
      <c r="U388" s="4" t="s">
        <v>106</v>
      </c>
      <c r="V388" s="3" t="s">
        <v>70</v>
      </c>
      <c r="W388" s="27" t="s">
        <v>1667</v>
      </c>
      <c r="X388" s="4">
        <f>IF(AND(MainTracker[[#This Row],[Completion date.]]&gt;=45139,MainTracker[[#This Row],[Status]]="10 - Complete"),NETWORKDAYS(MAX(MainTracker[[#This Row],[Request sent on (Date)]:[Compliant source file received on (Date)]]),MainTracker[[#This Row],[Completion date.]],Holiday[Holidays])-1,"")</f>
        <v>2</v>
      </c>
      <c r="Y3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8" s="4">
        <f>IF(AND(MainTracker[[#This Row],[Completion date.]]&gt;=45139,MainTracker[[#This Row],[Status]]="10 - Complete",MainTracker[[#This Row],[Compliant source file received on (Date)]]&lt;&gt;""),MainTracker[[#This Row],[Compliant source file received on (Date)]]-MainTracker[[#This Row],[Request sent on (Date)]],"")</f>
        <v>0</v>
      </c>
    </row>
    <row r="389" spans="1:26" s="5" customFormat="1" ht="45" hidden="1">
      <c r="A389" s="51" t="str">
        <f>_xlfn.IFNA(INDEX(Table3[],MATCH(MainTracker[[#This Row],[IDR / UFDR]],Table3[Pack],0),1),"")</f>
        <v/>
      </c>
      <c r="B389" s="7" t="s">
        <v>1992</v>
      </c>
      <c r="C389" s="7" t="s">
        <v>1998</v>
      </c>
      <c r="D389" s="44" t="s">
        <v>1999</v>
      </c>
      <c r="E389" s="28" t="s">
        <v>2000</v>
      </c>
      <c r="F389" s="2" t="s">
        <v>101</v>
      </c>
      <c r="G389" s="13">
        <v>45362</v>
      </c>
      <c r="H389" s="1"/>
      <c r="I389" s="1"/>
      <c r="J389" s="2"/>
      <c r="K389" s="28" t="s">
        <v>2001</v>
      </c>
      <c r="L389" s="26"/>
      <c r="M389" s="4"/>
      <c r="N389" s="4"/>
      <c r="O389" s="4"/>
      <c r="P389" s="4"/>
      <c r="Q389" s="4"/>
      <c r="R389" s="4"/>
      <c r="S389" s="4"/>
      <c r="T389" s="4"/>
      <c r="U389" s="4" t="s">
        <v>257</v>
      </c>
      <c r="V389" s="3" t="s">
        <v>70</v>
      </c>
      <c r="W389" s="27" t="s">
        <v>1667</v>
      </c>
      <c r="X389" s="4" t="str">
        <f>IF(AND(MainTracker[[#This Row],[Completion date.]]&gt;=45139,MainTracker[[#This Row],[Status]]="10 - Complete"),NETWORKDAYS(MAX(MainTracker[[#This Row],[Request sent on (Date)]:[Compliant source file received on (Date)]]),MainTracker[[#This Row],[Completion date.]],Holiday[Holidays])-1,"")</f>
        <v/>
      </c>
      <c r="Y38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89" s="4" t="str">
        <f>IF(AND(MainTracker[[#This Row],[Completion date.]]&gt;=45139,MainTracker[[#This Row],[Status]]="10 - Complete",MainTracker[[#This Row],[Compliant source file received on (Date)]]&lt;&gt;""),MainTracker[[#This Row],[Compliant source file received on (Date)]]-MainTracker[[#This Row],[Request sent on (Date)]],"")</f>
        <v/>
      </c>
    </row>
    <row r="390" spans="1:26" s="5" customFormat="1" ht="45" hidden="1">
      <c r="A390" s="51" t="str">
        <f>_xlfn.IFNA(INDEX(Table3[],MATCH(MainTracker[[#This Row],[IDR / UFDR]],Table3[Pack],0),1),"")</f>
        <v/>
      </c>
      <c r="B390" s="7">
        <v>235.01</v>
      </c>
      <c r="C390" s="7" t="s">
        <v>2002</v>
      </c>
      <c r="D390" s="44" t="s">
        <v>2003</v>
      </c>
      <c r="E390" s="28" t="s">
        <v>2004</v>
      </c>
      <c r="F390" s="2" t="s">
        <v>111</v>
      </c>
      <c r="G390" s="13">
        <v>45362</v>
      </c>
      <c r="H390" s="1">
        <v>45370</v>
      </c>
      <c r="I390" s="1">
        <v>45373</v>
      </c>
      <c r="J390" s="2"/>
      <c r="K390" s="34" t="s">
        <v>2005</v>
      </c>
      <c r="L390" s="26"/>
      <c r="M390" s="4" t="s">
        <v>2006</v>
      </c>
      <c r="N390" s="24">
        <v>45370</v>
      </c>
      <c r="O390" s="4"/>
      <c r="P390" s="4"/>
      <c r="Q390" s="4"/>
      <c r="R390" s="4"/>
      <c r="S390" s="4"/>
      <c r="T390" s="4"/>
      <c r="U390" s="4" t="s">
        <v>106</v>
      </c>
      <c r="V390" s="3" t="s">
        <v>69</v>
      </c>
      <c r="W390" s="27" t="s">
        <v>1806</v>
      </c>
      <c r="X390" s="4">
        <f>IF(AND(MainTracker[[#This Row],[Completion date.]]&gt;=45139,MainTracker[[#This Row],[Status]]="10 - Complete"),NETWORKDAYS(MAX(MainTracker[[#This Row],[Request sent on (Date)]:[Compliant source file received on (Date)]]),MainTracker[[#This Row],[Completion date.]],Holiday[Holidays])-1,"")</f>
        <v>3</v>
      </c>
      <c r="Y3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0" s="4">
        <f>IF(AND(MainTracker[[#This Row],[Completion date.]]&gt;=45139,MainTracker[[#This Row],[Status]]="10 - Complete",MainTracker[[#This Row],[Compliant source file received on (Date)]]&lt;&gt;""),MainTracker[[#This Row],[Compliant source file received on (Date)]]-MainTracker[[#This Row],[Request sent on (Date)]],"")</f>
        <v>8</v>
      </c>
    </row>
    <row r="391" spans="1:26" s="5" customFormat="1" ht="30" hidden="1">
      <c r="A391" s="51" t="str">
        <f>_xlfn.IFNA(INDEX(Table3[],MATCH(MainTracker[[#This Row],[IDR / UFDR]],Table3[Pack],0),1),"")</f>
        <v/>
      </c>
      <c r="B391" s="7">
        <v>235.01</v>
      </c>
      <c r="C391" s="7" t="s">
        <v>2007</v>
      </c>
      <c r="D391" s="44" t="s">
        <v>2008</v>
      </c>
      <c r="E391" s="28" t="s">
        <v>2009</v>
      </c>
      <c r="F391" s="2" t="s">
        <v>111</v>
      </c>
      <c r="G391" s="13">
        <v>45362</v>
      </c>
      <c r="H391" s="1">
        <v>45370</v>
      </c>
      <c r="I391" s="1">
        <v>45373</v>
      </c>
      <c r="J391" s="2"/>
      <c r="K391" s="34" t="s">
        <v>2010</v>
      </c>
      <c r="L391" s="26"/>
      <c r="M391" s="4" t="s">
        <v>2006</v>
      </c>
      <c r="N391" s="24">
        <v>45370</v>
      </c>
      <c r="O391" s="4"/>
      <c r="P391" s="4"/>
      <c r="Q391" s="4"/>
      <c r="R391" s="4"/>
      <c r="S391" s="4"/>
      <c r="T391" s="4"/>
      <c r="U391" s="4" t="s">
        <v>106</v>
      </c>
      <c r="V391" s="3" t="s">
        <v>69</v>
      </c>
      <c r="W391" s="27" t="s">
        <v>1806</v>
      </c>
      <c r="X391" s="4">
        <f>IF(AND(MainTracker[[#This Row],[Completion date.]]&gt;=45139,MainTracker[[#This Row],[Status]]="10 - Complete"),NETWORKDAYS(MAX(MainTracker[[#This Row],[Request sent on (Date)]:[Compliant source file received on (Date)]]),MainTracker[[#This Row],[Completion date.]],Holiday[Holidays])-1,"")</f>
        <v>3</v>
      </c>
      <c r="Y3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1" s="4">
        <f>IF(AND(MainTracker[[#This Row],[Completion date.]]&gt;=45139,MainTracker[[#This Row],[Status]]="10 - Complete",MainTracker[[#This Row],[Compliant source file received on (Date)]]&lt;&gt;""),MainTracker[[#This Row],[Compliant source file received on (Date)]]-MainTracker[[#This Row],[Request sent on (Date)]],"")</f>
        <v>8</v>
      </c>
    </row>
    <row r="392" spans="1:26" s="5" customFormat="1" ht="30" hidden="1">
      <c r="A392" s="51" t="str">
        <f>_xlfn.IFNA(INDEX(Table3[],MATCH(MainTracker[[#This Row],[IDR / UFDR]],Table3[Pack],0),1),"")</f>
        <v/>
      </c>
      <c r="B392" s="7">
        <v>221.2</v>
      </c>
      <c r="C392" s="7" t="s">
        <v>2011</v>
      </c>
      <c r="D392" s="44" t="s">
        <v>2012</v>
      </c>
      <c r="E392" s="28" t="s">
        <v>2013</v>
      </c>
      <c r="F392" s="2" t="s">
        <v>111</v>
      </c>
      <c r="G392" s="13">
        <v>45362</v>
      </c>
      <c r="H392" s="1">
        <v>45362</v>
      </c>
      <c r="I392" s="1">
        <v>45363</v>
      </c>
      <c r="J392" s="2"/>
      <c r="K392" s="34" t="s">
        <v>2014</v>
      </c>
      <c r="L392" s="101"/>
      <c r="M392" s="4" t="s">
        <v>2015</v>
      </c>
      <c r="N392" s="4"/>
      <c r="O392" s="26" t="s">
        <v>2016</v>
      </c>
      <c r="P392" s="4"/>
      <c r="Q392" s="4"/>
      <c r="R392" s="4"/>
      <c r="S392" s="4"/>
      <c r="T392" s="4"/>
      <c r="U392" s="4" t="s">
        <v>106</v>
      </c>
      <c r="V392" s="3" t="s">
        <v>70</v>
      </c>
      <c r="W392" s="27" t="s">
        <v>445</v>
      </c>
      <c r="X392" s="4">
        <f>IF(AND(MainTracker[[#This Row],[Completion date.]]&gt;=45139,MainTracker[[#This Row],[Status]]="10 - Complete"),NETWORKDAYS(MAX(MainTracker[[#This Row],[Request sent on (Date)]:[Compliant source file received on (Date)]]),MainTracker[[#This Row],[Completion date.]],Holiday[Holidays])-1,"")</f>
        <v>1</v>
      </c>
      <c r="Y39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2" s="4">
        <f>IF(AND(MainTracker[[#This Row],[Completion date.]]&gt;=45139,MainTracker[[#This Row],[Status]]="10 - Complete",MainTracker[[#This Row],[Compliant source file received on (Date)]]&lt;&gt;""),MainTracker[[#This Row],[Compliant source file received on (Date)]]-MainTracker[[#This Row],[Request sent on (Date)]],"")</f>
        <v>0</v>
      </c>
    </row>
    <row r="393" spans="1:26" s="5" customFormat="1" ht="45" hidden="1">
      <c r="A393" s="51" t="str">
        <f>_xlfn.IFNA(INDEX(Table3[],MATCH(MainTracker[[#This Row],[IDR / UFDR]],Table3[Pack],0),1),"")</f>
        <v/>
      </c>
      <c r="B393" s="7">
        <v>221.2</v>
      </c>
      <c r="C393" s="7" t="s">
        <v>2017</v>
      </c>
      <c r="D393" s="44" t="s">
        <v>2018</v>
      </c>
      <c r="E393" s="28" t="s">
        <v>2019</v>
      </c>
      <c r="F393" s="2" t="s">
        <v>111</v>
      </c>
      <c r="G393" s="13">
        <v>45362</v>
      </c>
      <c r="H393" s="1">
        <v>45363</v>
      </c>
      <c r="I393" s="1">
        <v>45364</v>
      </c>
      <c r="J393" s="2"/>
      <c r="K393" s="34" t="s">
        <v>2020</v>
      </c>
      <c r="L393" s="101"/>
      <c r="M393" s="4" t="s">
        <v>2021</v>
      </c>
      <c r="N393" s="4"/>
      <c r="O393" s="26" t="s">
        <v>2022</v>
      </c>
      <c r="P393" s="4"/>
      <c r="Q393" s="4"/>
      <c r="R393" s="4"/>
      <c r="S393" s="4"/>
      <c r="T393" s="4"/>
      <c r="U393" s="4" t="s">
        <v>106</v>
      </c>
      <c r="V393" s="3" t="s">
        <v>70</v>
      </c>
      <c r="W393" s="27" t="s">
        <v>445</v>
      </c>
      <c r="X393" s="4">
        <f>IF(AND(MainTracker[[#This Row],[Completion date.]]&gt;=45139,MainTracker[[#This Row],[Status]]="10 - Complete"),NETWORKDAYS(MAX(MainTracker[[#This Row],[Request sent on (Date)]:[Compliant source file received on (Date)]]),MainTracker[[#This Row],[Completion date.]],Holiday[Holidays])-1,"")</f>
        <v>1</v>
      </c>
      <c r="Y3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3" s="4">
        <f>IF(AND(MainTracker[[#This Row],[Completion date.]]&gt;=45139,MainTracker[[#This Row],[Status]]="10 - Complete",MainTracker[[#This Row],[Compliant source file received on (Date)]]&lt;&gt;""),MainTracker[[#This Row],[Compliant source file received on (Date)]]-MainTracker[[#This Row],[Request sent on (Date)]],"")</f>
        <v>1</v>
      </c>
    </row>
    <row r="394" spans="1:26" s="5" customFormat="1" ht="45" hidden="1">
      <c r="A394" s="51" t="str">
        <f>_xlfn.IFNA(INDEX(Table3[],MATCH(MainTracker[[#This Row],[IDR / UFDR]],Table3[Pack],0),1),"")</f>
        <v/>
      </c>
      <c r="B394" s="7">
        <v>221.2</v>
      </c>
      <c r="C394" s="7" t="s">
        <v>2023</v>
      </c>
      <c r="D394" s="44" t="s">
        <v>2024</v>
      </c>
      <c r="E394" s="28" t="s">
        <v>2025</v>
      </c>
      <c r="F394" s="2" t="s">
        <v>111</v>
      </c>
      <c r="G394" s="13">
        <v>45362</v>
      </c>
      <c r="H394" s="1">
        <v>45363</v>
      </c>
      <c r="I394" s="1">
        <v>45364</v>
      </c>
      <c r="J394" s="2"/>
      <c r="K394" s="34" t="s">
        <v>2022</v>
      </c>
      <c r="L394" s="101"/>
      <c r="M394" s="4" t="s">
        <v>2026</v>
      </c>
      <c r="N394" s="4"/>
      <c r="O394" s="26" t="s">
        <v>2020</v>
      </c>
      <c r="P394" s="4"/>
      <c r="Q394" s="4"/>
      <c r="R394" s="4"/>
      <c r="S394" s="4"/>
      <c r="T394" s="4"/>
      <c r="U394" s="4" t="s">
        <v>106</v>
      </c>
      <c r="V394" s="3" t="s">
        <v>70</v>
      </c>
      <c r="W394" s="27" t="s">
        <v>445</v>
      </c>
      <c r="X394" s="4">
        <f>IF(AND(MainTracker[[#This Row],[Completion date.]]&gt;=45139,MainTracker[[#This Row],[Status]]="10 - Complete"),NETWORKDAYS(MAX(MainTracker[[#This Row],[Request sent on (Date)]:[Compliant source file received on (Date)]]),MainTracker[[#This Row],[Completion date.]],Holiday[Holidays])-1,"")</f>
        <v>1</v>
      </c>
      <c r="Y3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4" s="4">
        <f>IF(AND(MainTracker[[#This Row],[Completion date.]]&gt;=45139,MainTracker[[#This Row],[Status]]="10 - Complete",MainTracker[[#This Row],[Compliant source file received on (Date)]]&lt;&gt;""),MainTracker[[#This Row],[Compliant source file received on (Date)]]-MainTracker[[#This Row],[Request sent on (Date)]],"")</f>
        <v>1</v>
      </c>
    </row>
    <row r="395" spans="1:26" s="5" customFormat="1" ht="30" hidden="1">
      <c r="A395" s="51" t="str">
        <f>_xlfn.IFNA(INDEX(Table3[],MATCH(MainTracker[[#This Row],[IDR / UFDR]],Table3[Pack],0),1),"")</f>
        <v/>
      </c>
      <c r="B395" s="7">
        <v>221.2</v>
      </c>
      <c r="C395" s="7" t="s">
        <v>2027</v>
      </c>
      <c r="D395" s="44" t="s">
        <v>2028</v>
      </c>
      <c r="E395" s="28" t="s">
        <v>2029</v>
      </c>
      <c r="F395" s="2" t="s">
        <v>111</v>
      </c>
      <c r="G395" s="13">
        <v>45362</v>
      </c>
      <c r="H395" s="1">
        <v>45362</v>
      </c>
      <c r="I395" s="1">
        <v>45363</v>
      </c>
      <c r="J395" s="2"/>
      <c r="K395" s="34" t="s">
        <v>2016</v>
      </c>
      <c r="L395" s="101"/>
      <c r="M395" s="4" t="s">
        <v>2030</v>
      </c>
      <c r="N395" s="4"/>
      <c r="O395" s="26" t="s">
        <v>2014</v>
      </c>
      <c r="P395" s="4"/>
      <c r="Q395" s="4"/>
      <c r="R395" s="4"/>
      <c r="S395" s="4"/>
      <c r="T395" s="4"/>
      <c r="U395" s="4" t="s">
        <v>106</v>
      </c>
      <c r="V395" s="3" t="s">
        <v>70</v>
      </c>
      <c r="W395" s="27" t="s">
        <v>445</v>
      </c>
      <c r="X395" s="4">
        <f>IF(AND(MainTracker[[#This Row],[Completion date.]]&gt;=45139,MainTracker[[#This Row],[Status]]="10 - Complete"),NETWORKDAYS(MAX(MainTracker[[#This Row],[Request sent on (Date)]:[Compliant source file received on (Date)]]),MainTracker[[#This Row],[Completion date.]],Holiday[Holidays])-1,"")</f>
        <v>1</v>
      </c>
      <c r="Y39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5" s="4">
        <f>IF(AND(MainTracker[[#This Row],[Completion date.]]&gt;=45139,MainTracker[[#This Row],[Status]]="10 - Complete",MainTracker[[#This Row],[Compliant source file received on (Date)]]&lt;&gt;""),MainTracker[[#This Row],[Compliant source file received on (Date)]]-MainTracker[[#This Row],[Request sent on (Date)]],"")</f>
        <v>0</v>
      </c>
    </row>
    <row r="396" spans="1:26" s="5" customFormat="1" ht="60" hidden="1">
      <c r="A396" s="51" t="str">
        <f>_xlfn.IFNA(INDEX(Table3[],MATCH(MainTracker[[#This Row],[IDR / UFDR]],Table3[Pack],0),1),"")</f>
        <v/>
      </c>
      <c r="B396" s="7">
        <v>220.3</v>
      </c>
      <c r="C396" s="7" t="s">
        <v>2031</v>
      </c>
      <c r="D396" s="44" t="s">
        <v>2032</v>
      </c>
      <c r="E396" s="28" t="s">
        <v>2033</v>
      </c>
      <c r="F396" s="2" t="s">
        <v>111</v>
      </c>
      <c r="G396" s="13">
        <v>45362</v>
      </c>
      <c r="H396" s="1">
        <v>45365</v>
      </c>
      <c r="I396" s="1">
        <v>45369</v>
      </c>
      <c r="J396" s="2"/>
      <c r="K396" s="34" t="s">
        <v>2034</v>
      </c>
      <c r="L396" s="26"/>
      <c r="M396" s="4" t="s">
        <v>2035</v>
      </c>
      <c r="N396" s="25">
        <v>45365</v>
      </c>
      <c r="O396" s="4"/>
      <c r="P396" s="4"/>
      <c r="Q396" s="4"/>
      <c r="R396" s="4"/>
      <c r="S396" s="4"/>
      <c r="T396" s="4"/>
      <c r="U396" s="4" t="s">
        <v>106</v>
      </c>
      <c r="V396" s="3" t="s">
        <v>69</v>
      </c>
      <c r="W396" s="27" t="s">
        <v>2036</v>
      </c>
      <c r="X396" s="4">
        <f>IF(AND(MainTracker[[#This Row],[Completion date.]]&gt;=45139,MainTracker[[#This Row],[Status]]="10 - Complete"),NETWORKDAYS(MAX(MainTracker[[#This Row],[Request sent on (Date)]:[Compliant source file received on (Date)]]),MainTracker[[#This Row],[Completion date.]],Holiday[Holidays])-1,"")</f>
        <v>2</v>
      </c>
      <c r="Y3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6" s="4">
        <f>IF(AND(MainTracker[[#This Row],[Completion date.]]&gt;=45139,MainTracker[[#This Row],[Status]]="10 - Complete",MainTracker[[#This Row],[Compliant source file received on (Date)]]&lt;&gt;""),MainTracker[[#This Row],[Compliant source file received on (Date)]]-MainTracker[[#This Row],[Request sent on (Date)]],"")</f>
        <v>3</v>
      </c>
    </row>
    <row r="397" spans="1:26" s="5" customFormat="1" ht="45" hidden="1">
      <c r="A397" s="51" t="str">
        <f>_xlfn.IFNA(INDEX(Table3[],MATCH(MainTracker[[#This Row],[IDR / UFDR]],Table3[Pack],0),1),"")</f>
        <v/>
      </c>
      <c r="B397" s="7">
        <v>220.3</v>
      </c>
      <c r="C397" s="7" t="s">
        <v>2037</v>
      </c>
      <c r="D397" s="44" t="s">
        <v>2038</v>
      </c>
      <c r="E397" s="28" t="s">
        <v>2039</v>
      </c>
      <c r="F397" s="2" t="s">
        <v>111</v>
      </c>
      <c r="G397" s="13">
        <v>45362</v>
      </c>
      <c r="H397" s="1">
        <v>45362</v>
      </c>
      <c r="I397" s="1">
        <v>45369</v>
      </c>
      <c r="J397" s="2"/>
      <c r="K397" s="34" t="s">
        <v>2040</v>
      </c>
      <c r="L397" s="26"/>
      <c r="M397" s="4" t="s">
        <v>2041</v>
      </c>
      <c r="N397" s="25">
        <v>45364</v>
      </c>
      <c r="O397" s="4"/>
      <c r="P397" s="4"/>
      <c r="Q397" s="4"/>
      <c r="R397" s="4"/>
      <c r="S397" s="4"/>
      <c r="T397" s="4"/>
      <c r="U397" s="4" t="s">
        <v>106</v>
      </c>
      <c r="V397" s="3" t="s">
        <v>69</v>
      </c>
      <c r="W397" s="27" t="s">
        <v>2036</v>
      </c>
      <c r="X397" s="4">
        <f>IF(AND(MainTracker[[#This Row],[Completion date.]]&gt;=45139,MainTracker[[#This Row],[Status]]="10 - Complete"),NETWORKDAYS(MAX(MainTracker[[#This Row],[Request sent on (Date)]:[Compliant source file received on (Date)]]),MainTracker[[#This Row],[Completion date.]],Holiday[Holidays])-1,"")</f>
        <v>5</v>
      </c>
      <c r="Y3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7" s="4">
        <f>IF(AND(MainTracker[[#This Row],[Completion date.]]&gt;=45139,MainTracker[[#This Row],[Status]]="10 - Complete",MainTracker[[#This Row],[Compliant source file received on (Date)]]&lt;&gt;""),MainTracker[[#This Row],[Compliant source file received on (Date)]]-MainTracker[[#This Row],[Request sent on (Date)]],"")</f>
        <v>0</v>
      </c>
    </row>
    <row r="398" spans="1:26" s="5" customFormat="1" ht="18.75" hidden="1">
      <c r="A398" s="51" t="str">
        <f>_xlfn.IFNA(INDEX(Table3[],MATCH(MainTracker[[#This Row],[IDR / UFDR]],Table3[Pack],0),1),"")</f>
        <v/>
      </c>
      <c r="B398" s="7" t="s">
        <v>2042</v>
      </c>
      <c r="C398" s="7" t="s">
        <v>2043</v>
      </c>
      <c r="D398" s="44" t="s">
        <v>2044</v>
      </c>
      <c r="E398" s="28" t="s">
        <v>2045</v>
      </c>
      <c r="F398" s="2" t="s">
        <v>111</v>
      </c>
      <c r="G398" s="13">
        <v>45363</v>
      </c>
      <c r="H398" s="1">
        <v>45364</v>
      </c>
      <c r="I398" s="1">
        <v>45365</v>
      </c>
      <c r="J398" s="2"/>
      <c r="K398" s="28" t="s">
        <v>2046</v>
      </c>
      <c r="L398" s="26"/>
      <c r="M398" s="4"/>
      <c r="N398" s="4"/>
      <c r="O398" s="4"/>
      <c r="P398" s="4"/>
      <c r="Q398" s="4"/>
      <c r="R398" s="4"/>
      <c r="S398" s="4"/>
      <c r="T398" s="4"/>
      <c r="U398" s="4" t="s">
        <v>106</v>
      </c>
      <c r="V398" s="3" t="s">
        <v>70</v>
      </c>
      <c r="W398" s="27" t="s">
        <v>2047</v>
      </c>
      <c r="X398" s="4">
        <f>IF(AND(MainTracker[[#This Row],[Completion date.]]&gt;=45139,MainTracker[[#This Row],[Status]]="10 - Complete"),NETWORKDAYS(MAX(MainTracker[[#This Row],[Request sent on (Date)]:[Compliant source file received on (Date)]]),MainTracker[[#This Row],[Completion date.]],Holiday[Holidays])-1,"")</f>
        <v>1</v>
      </c>
      <c r="Y3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98" s="4">
        <f>IF(AND(MainTracker[[#This Row],[Completion date.]]&gt;=45139,MainTracker[[#This Row],[Status]]="10 - Complete",MainTracker[[#This Row],[Compliant source file received on (Date)]]&lt;&gt;""),MainTracker[[#This Row],[Compliant source file received on (Date)]]-MainTracker[[#This Row],[Request sent on (Date)]],"")</f>
        <v>1</v>
      </c>
    </row>
    <row r="399" spans="1:26" s="5" customFormat="1" ht="45" hidden="1">
      <c r="A399" s="51" t="str">
        <f>_xlfn.IFNA(INDEX(Table3[],MATCH(MainTracker[[#This Row],[IDR / UFDR]],Table3[Pack],0),1),"")</f>
        <v/>
      </c>
      <c r="B399" s="7" t="s">
        <v>1822</v>
      </c>
      <c r="C399" s="7" t="s">
        <v>2048</v>
      </c>
      <c r="D399" s="44" t="s">
        <v>2049</v>
      </c>
      <c r="E399" s="34" t="s">
        <v>2050</v>
      </c>
      <c r="F399" s="2" t="s">
        <v>111</v>
      </c>
      <c r="G399" s="13">
        <v>45363</v>
      </c>
      <c r="H399" s="1">
        <v>45385</v>
      </c>
      <c r="I399" s="1">
        <v>45453</v>
      </c>
      <c r="J399" s="2"/>
      <c r="K399" s="34" t="s">
        <v>2051</v>
      </c>
      <c r="L399" s="28" t="s">
        <v>2052</v>
      </c>
      <c r="M399" s="4" t="s">
        <v>2053</v>
      </c>
      <c r="N399" s="25"/>
      <c r="O399" s="4"/>
      <c r="P399" s="4"/>
      <c r="Q399" s="4"/>
      <c r="R399" s="4"/>
      <c r="S399" s="56" t="s">
        <v>2054</v>
      </c>
      <c r="T399" s="4"/>
      <c r="U399" s="4" t="s">
        <v>106</v>
      </c>
      <c r="V399" s="3" t="s">
        <v>69</v>
      </c>
      <c r="W399" s="28" t="s">
        <v>2055</v>
      </c>
      <c r="X399" s="4">
        <f>IF(AND(MainTracker[[#This Row],[Completion date.]]&gt;=45139,MainTracker[[#This Row],[Status]]="10 - Complete"),NETWORKDAYS(MAX(MainTracker[[#This Row],[Request sent on (Date)]:[Compliant source file received on (Date)]]),MainTracker[[#This Row],[Completion date.]],Holiday[Holidays])-1,"")</f>
        <v>46</v>
      </c>
      <c r="Y3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9" s="4">
        <f>IF(AND(MainTracker[[#This Row],[Completion date.]]&gt;=45139,MainTracker[[#This Row],[Status]]="10 - Complete",MainTracker[[#This Row],[Compliant source file received on (Date)]]&lt;&gt;""),MainTracker[[#This Row],[Compliant source file received on (Date)]]-MainTracker[[#This Row],[Request sent on (Date)]],"")</f>
        <v>22</v>
      </c>
    </row>
    <row r="400" spans="1:26" s="5" customFormat="1" ht="75" hidden="1">
      <c r="A400" s="51" t="str">
        <f>_xlfn.IFNA(INDEX(Table3[],MATCH(MainTracker[[#This Row],[IDR / UFDR]],Table3[Pack],0),1),"")</f>
        <v/>
      </c>
      <c r="B400" s="120" t="s">
        <v>1822</v>
      </c>
      <c r="C400" s="7" t="s">
        <v>2048</v>
      </c>
      <c r="D400" s="44" t="s">
        <v>2056</v>
      </c>
      <c r="E400" s="246" t="s">
        <v>2057</v>
      </c>
      <c r="F400" s="103" t="s">
        <v>111</v>
      </c>
      <c r="G400" s="45">
        <v>45363</v>
      </c>
      <c r="H400" s="104">
        <v>45442</v>
      </c>
      <c r="I400" s="1">
        <v>45453</v>
      </c>
      <c r="J400" s="103"/>
      <c r="K400" s="246" t="s">
        <v>2051</v>
      </c>
      <c r="L400" s="28" t="s">
        <v>2052</v>
      </c>
      <c r="M400" s="4" t="s">
        <v>2053</v>
      </c>
      <c r="N400" s="105"/>
      <c r="O400" s="105" t="s">
        <v>2058</v>
      </c>
      <c r="P400" s="4" t="s">
        <v>2059</v>
      </c>
      <c r="Q400" s="4"/>
      <c r="R400" s="105"/>
      <c r="S400" s="56" t="s">
        <v>2054</v>
      </c>
      <c r="T400" s="4"/>
      <c r="U400" s="4" t="s">
        <v>106</v>
      </c>
      <c r="V400" s="3" t="s">
        <v>69</v>
      </c>
      <c r="W400" s="28" t="s">
        <v>2055</v>
      </c>
      <c r="X400" s="4">
        <f>IF(AND(MainTracker[[#This Row],[Completion date.]]&gt;=45139,MainTracker[[#This Row],[Status]]="10 - Complete"),NETWORKDAYS(MAX(MainTracker[[#This Row],[Request sent on (Date)]:[Compliant source file received on (Date)]]),MainTracker[[#This Row],[Completion date.]],Holiday[Holidays])-1,"")</f>
        <v>7</v>
      </c>
      <c r="Y40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00" s="4">
        <f>IF(AND(MainTracker[[#This Row],[Completion date.]]&gt;=45139,MainTracker[[#This Row],[Status]]="10 - Complete",MainTracker[[#This Row],[Compliant source file received on (Date)]]&lt;&gt;""),MainTracker[[#This Row],[Compliant source file received on (Date)]]-MainTracker[[#This Row],[Request sent on (Date)]],"")</f>
        <v>79</v>
      </c>
    </row>
    <row r="401" spans="1:26" s="5" customFormat="1" ht="45" hidden="1">
      <c r="A401" s="51" t="str">
        <f>_xlfn.IFNA(INDEX(Table3[],MATCH(MainTracker[[#This Row],[IDR / UFDR]],Table3[Pack],0),1),"")</f>
        <v/>
      </c>
      <c r="B401" s="7" t="s">
        <v>1822</v>
      </c>
      <c r="C401" s="7" t="s">
        <v>2048</v>
      </c>
      <c r="D401" s="44" t="s">
        <v>2060</v>
      </c>
      <c r="E401" s="28" t="s">
        <v>2061</v>
      </c>
      <c r="F401" s="2" t="s">
        <v>111</v>
      </c>
      <c r="G401" s="13">
        <v>45363</v>
      </c>
      <c r="H401" s="1">
        <v>45392</v>
      </c>
      <c r="I401" s="1">
        <v>45453</v>
      </c>
      <c r="J401" s="2"/>
      <c r="K401" s="34" t="s">
        <v>2051</v>
      </c>
      <c r="L401" s="28" t="s">
        <v>2052</v>
      </c>
      <c r="M401" s="4" t="s">
        <v>2053</v>
      </c>
      <c r="N401" s="13"/>
      <c r="O401" s="4"/>
      <c r="P401" s="4"/>
      <c r="Q401" s="4"/>
      <c r="R401" s="4"/>
      <c r="S401" s="56" t="s">
        <v>2054</v>
      </c>
      <c r="T401" s="4"/>
      <c r="U401" s="4" t="s">
        <v>106</v>
      </c>
      <c r="V401" s="3" t="s">
        <v>69</v>
      </c>
      <c r="W401" s="28" t="s">
        <v>2055</v>
      </c>
      <c r="X401" s="4">
        <f>IF(AND(MainTracker[[#This Row],[Completion date.]]&gt;=45139,MainTracker[[#This Row],[Status]]="10 - Complete"),NETWORKDAYS(MAX(MainTracker[[#This Row],[Request sent on (Date)]:[Compliant source file received on (Date)]]),MainTracker[[#This Row],[Completion date.]],Holiday[Holidays])-1,"")</f>
        <v>41</v>
      </c>
      <c r="Y40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1" s="4">
        <f>IF(AND(MainTracker[[#This Row],[Completion date.]]&gt;=45139,MainTracker[[#This Row],[Status]]="10 - Complete",MainTracker[[#This Row],[Compliant source file received on (Date)]]&lt;&gt;""),MainTracker[[#This Row],[Compliant source file received on (Date)]]-MainTracker[[#This Row],[Request sent on (Date)]],"")</f>
        <v>29</v>
      </c>
    </row>
    <row r="402" spans="1:26" s="5" customFormat="1" ht="45" hidden="1">
      <c r="A402" s="51" t="str">
        <f>_xlfn.IFNA(INDEX(Table3[],MATCH(MainTracker[[#This Row],[IDR / UFDR]],Table3[Pack],0),1),"")</f>
        <v/>
      </c>
      <c r="B402" s="7" t="s">
        <v>1822</v>
      </c>
      <c r="C402" s="7" t="s">
        <v>2048</v>
      </c>
      <c r="D402" s="44" t="s">
        <v>2062</v>
      </c>
      <c r="E402" s="34" t="s">
        <v>2063</v>
      </c>
      <c r="F402" s="2" t="s">
        <v>111</v>
      </c>
      <c r="G402" s="13">
        <v>45363</v>
      </c>
      <c r="H402" s="1">
        <v>45386</v>
      </c>
      <c r="I402" s="1">
        <v>45453</v>
      </c>
      <c r="J402" s="2"/>
      <c r="K402" s="28" t="s">
        <v>2051</v>
      </c>
      <c r="L402" s="28" t="s">
        <v>2052</v>
      </c>
      <c r="M402" s="4" t="s">
        <v>2053</v>
      </c>
      <c r="N402" s="1"/>
      <c r="O402" s="4"/>
      <c r="P402" s="4"/>
      <c r="Q402" s="4"/>
      <c r="R402" s="4"/>
      <c r="S402" s="56" t="s">
        <v>2054</v>
      </c>
      <c r="T402" s="4"/>
      <c r="U402" s="4" t="s">
        <v>106</v>
      </c>
      <c r="V402" s="3" t="s">
        <v>69</v>
      </c>
      <c r="W402" s="28" t="s">
        <v>2055</v>
      </c>
      <c r="X402" s="4">
        <f>IF(AND(MainTracker[[#This Row],[Completion date.]]&gt;=45139,MainTracker[[#This Row],[Status]]="10 - Complete"),NETWORKDAYS(MAX(MainTracker[[#This Row],[Request sent on (Date)]:[Compliant source file received on (Date)]]),MainTracker[[#This Row],[Completion date.]],Holiday[Holidays])-1,"")</f>
        <v>45</v>
      </c>
      <c r="Y4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2" s="4">
        <f>IF(AND(MainTracker[[#This Row],[Completion date.]]&gt;=45139,MainTracker[[#This Row],[Status]]="10 - Complete",MainTracker[[#This Row],[Compliant source file received on (Date)]]&lt;&gt;""),MainTracker[[#This Row],[Compliant source file received on (Date)]]-MainTracker[[#This Row],[Request sent on (Date)]],"")</f>
        <v>23</v>
      </c>
    </row>
    <row r="403" spans="1:26" s="5" customFormat="1" ht="45" hidden="1">
      <c r="A403" s="51" t="str">
        <f>_xlfn.IFNA(INDEX(Table3[],MATCH(MainTracker[[#This Row],[IDR / UFDR]],Table3[Pack],0),1),"")</f>
        <v/>
      </c>
      <c r="B403" s="7" t="s">
        <v>1822</v>
      </c>
      <c r="C403" s="7" t="s">
        <v>2048</v>
      </c>
      <c r="D403" s="44" t="s">
        <v>2064</v>
      </c>
      <c r="E403" s="34" t="s">
        <v>2065</v>
      </c>
      <c r="F403" s="2" t="s">
        <v>111</v>
      </c>
      <c r="G403" s="13">
        <v>45363</v>
      </c>
      <c r="H403" s="1">
        <v>45386</v>
      </c>
      <c r="I403" s="1">
        <v>45453</v>
      </c>
      <c r="J403" s="2"/>
      <c r="K403" s="28" t="s">
        <v>2051</v>
      </c>
      <c r="L403" s="28" t="s">
        <v>2052</v>
      </c>
      <c r="M403" s="4" t="s">
        <v>2053</v>
      </c>
      <c r="N403" s="1"/>
      <c r="O403" s="4"/>
      <c r="P403" s="4"/>
      <c r="Q403" s="4"/>
      <c r="R403" s="4"/>
      <c r="S403" s="56" t="s">
        <v>2054</v>
      </c>
      <c r="T403" s="4"/>
      <c r="U403" s="4" t="s">
        <v>106</v>
      </c>
      <c r="V403" s="3" t="s">
        <v>69</v>
      </c>
      <c r="W403" s="28" t="s">
        <v>2055</v>
      </c>
      <c r="X403" s="4">
        <f>IF(AND(MainTracker[[#This Row],[Completion date.]]&gt;=45139,MainTracker[[#This Row],[Status]]="10 - Complete"),NETWORKDAYS(MAX(MainTracker[[#This Row],[Request sent on (Date)]:[Compliant source file received on (Date)]]),MainTracker[[#This Row],[Completion date.]],Holiday[Holidays])-1,"")</f>
        <v>45</v>
      </c>
      <c r="Y4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3" s="4">
        <f>IF(AND(MainTracker[[#This Row],[Completion date.]]&gt;=45139,MainTracker[[#This Row],[Status]]="10 - Complete",MainTracker[[#This Row],[Compliant source file received on (Date)]]&lt;&gt;""),MainTracker[[#This Row],[Compliant source file received on (Date)]]-MainTracker[[#This Row],[Request sent on (Date)]],"")</f>
        <v>23</v>
      </c>
    </row>
    <row r="404" spans="1:26" s="5" customFormat="1" ht="45" hidden="1">
      <c r="A404" s="51" t="str">
        <f>_xlfn.IFNA(INDEX(Table3[],MATCH(MainTracker[[#This Row],[IDR / UFDR]],Table3[Pack],0),1),"")</f>
        <v/>
      </c>
      <c r="B404" s="7" t="s">
        <v>1822</v>
      </c>
      <c r="C404" s="7" t="s">
        <v>2048</v>
      </c>
      <c r="D404" s="44" t="s">
        <v>2066</v>
      </c>
      <c r="E404" s="141" t="s">
        <v>2067</v>
      </c>
      <c r="F404" s="2" t="s">
        <v>111</v>
      </c>
      <c r="G404" s="13">
        <v>45363</v>
      </c>
      <c r="H404" s="1">
        <v>45386</v>
      </c>
      <c r="I404" s="1">
        <v>45453</v>
      </c>
      <c r="J404" s="2"/>
      <c r="K404" s="28" t="s">
        <v>2051</v>
      </c>
      <c r="L404" s="28" t="s">
        <v>2052</v>
      </c>
      <c r="M404" s="4" t="s">
        <v>2053</v>
      </c>
      <c r="N404" s="1"/>
      <c r="O404" s="4"/>
      <c r="P404" s="4"/>
      <c r="Q404" s="4"/>
      <c r="R404" s="4"/>
      <c r="S404" s="56" t="s">
        <v>2054</v>
      </c>
      <c r="T404" s="4"/>
      <c r="U404" s="4" t="s">
        <v>106</v>
      </c>
      <c r="V404" s="3" t="s">
        <v>69</v>
      </c>
      <c r="W404" s="28" t="s">
        <v>2055</v>
      </c>
      <c r="X404" s="4">
        <f>IF(AND(MainTracker[[#This Row],[Completion date.]]&gt;=45139,MainTracker[[#This Row],[Status]]="10 - Complete"),NETWORKDAYS(MAX(MainTracker[[#This Row],[Request sent on (Date)]:[Compliant source file received on (Date)]]),MainTracker[[#This Row],[Completion date.]],Holiday[Holidays])-1,"")</f>
        <v>45</v>
      </c>
      <c r="Y4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4" s="4">
        <f>IF(AND(MainTracker[[#This Row],[Completion date.]]&gt;=45139,MainTracker[[#This Row],[Status]]="10 - Complete",MainTracker[[#This Row],[Compliant source file received on (Date)]]&lt;&gt;""),MainTracker[[#This Row],[Compliant source file received on (Date)]]-MainTracker[[#This Row],[Request sent on (Date)]],"")</f>
        <v>23</v>
      </c>
    </row>
    <row r="405" spans="1:26" s="5" customFormat="1" ht="60" hidden="1">
      <c r="A405" s="51" t="str">
        <f>_xlfn.IFNA(INDEX(Table3[],MATCH(MainTracker[[#This Row],[IDR / UFDR]],Table3[Pack],0),1),"")</f>
        <v/>
      </c>
      <c r="B405" s="7" t="s">
        <v>1822</v>
      </c>
      <c r="C405" s="7" t="s">
        <v>2048</v>
      </c>
      <c r="D405" s="44" t="s">
        <v>2068</v>
      </c>
      <c r="E405" s="34" t="s">
        <v>2069</v>
      </c>
      <c r="F405" s="2" t="s">
        <v>111</v>
      </c>
      <c r="G405" s="13">
        <v>45363</v>
      </c>
      <c r="H405" s="1">
        <v>45386</v>
      </c>
      <c r="I405" s="1">
        <v>45453</v>
      </c>
      <c r="J405" s="2"/>
      <c r="K405" s="28" t="s">
        <v>2051</v>
      </c>
      <c r="L405" s="28" t="s">
        <v>2052</v>
      </c>
      <c r="M405" s="4" t="s">
        <v>2053</v>
      </c>
      <c r="N405" s="1"/>
      <c r="O405" s="4"/>
      <c r="P405" s="4"/>
      <c r="Q405" s="4"/>
      <c r="R405" s="4"/>
      <c r="S405" s="56" t="s">
        <v>2054</v>
      </c>
      <c r="T405" s="4"/>
      <c r="U405" s="4" t="s">
        <v>106</v>
      </c>
      <c r="V405" s="3" t="s">
        <v>69</v>
      </c>
      <c r="W405" s="28" t="s">
        <v>2055</v>
      </c>
      <c r="X405" s="4">
        <f>IF(AND(MainTracker[[#This Row],[Completion date.]]&gt;=45139,MainTracker[[#This Row],[Status]]="10 - Complete"),NETWORKDAYS(MAX(MainTracker[[#This Row],[Request sent on (Date)]:[Compliant source file received on (Date)]]),MainTracker[[#This Row],[Completion date.]],Holiday[Holidays])-1,"")</f>
        <v>45</v>
      </c>
      <c r="Y4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5" s="4">
        <f>IF(AND(MainTracker[[#This Row],[Completion date.]]&gt;=45139,MainTracker[[#This Row],[Status]]="10 - Complete",MainTracker[[#This Row],[Compliant source file received on (Date)]]&lt;&gt;""),MainTracker[[#This Row],[Compliant source file received on (Date)]]-MainTracker[[#This Row],[Request sent on (Date)]],"")</f>
        <v>23</v>
      </c>
    </row>
    <row r="406" spans="1:26" s="5" customFormat="1" ht="45" hidden="1">
      <c r="A406" s="51" t="str">
        <f>_xlfn.IFNA(INDEX(Table3[],MATCH(MainTracker[[#This Row],[IDR / UFDR]],Table3[Pack],0),1),"")</f>
        <v/>
      </c>
      <c r="B406" s="7" t="s">
        <v>1822</v>
      </c>
      <c r="C406" s="7" t="s">
        <v>2048</v>
      </c>
      <c r="D406" s="44" t="s">
        <v>2070</v>
      </c>
      <c r="E406" s="28" t="s">
        <v>2071</v>
      </c>
      <c r="F406" s="2" t="s">
        <v>111</v>
      </c>
      <c r="G406" s="13">
        <v>45363</v>
      </c>
      <c r="H406" s="1">
        <v>45386</v>
      </c>
      <c r="I406" s="1">
        <v>45453</v>
      </c>
      <c r="J406" s="2"/>
      <c r="K406" s="28" t="s">
        <v>2051</v>
      </c>
      <c r="L406" s="28" t="s">
        <v>2052</v>
      </c>
      <c r="M406" s="4" t="s">
        <v>2053</v>
      </c>
      <c r="N406" s="1"/>
      <c r="O406" s="4"/>
      <c r="P406" s="4"/>
      <c r="Q406" s="4"/>
      <c r="R406" s="4"/>
      <c r="S406" s="56" t="s">
        <v>2054</v>
      </c>
      <c r="T406" s="4"/>
      <c r="U406" s="4" t="s">
        <v>106</v>
      </c>
      <c r="V406" s="3" t="s">
        <v>69</v>
      </c>
      <c r="W406" s="28" t="s">
        <v>2055</v>
      </c>
      <c r="X406" s="4">
        <f>IF(AND(MainTracker[[#This Row],[Completion date.]]&gt;=45139,MainTracker[[#This Row],[Status]]="10 - Complete"),NETWORKDAYS(MAX(MainTracker[[#This Row],[Request sent on (Date)]:[Compliant source file received on (Date)]]),MainTracker[[#This Row],[Completion date.]],Holiday[Holidays])-1,"")</f>
        <v>45</v>
      </c>
      <c r="Y4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6" s="4">
        <f>IF(AND(MainTracker[[#This Row],[Completion date.]]&gt;=45139,MainTracker[[#This Row],[Status]]="10 - Complete",MainTracker[[#This Row],[Compliant source file received on (Date)]]&lt;&gt;""),MainTracker[[#This Row],[Compliant source file received on (Date)]]-MainTracker[[#This Row],[Request sent on (Date)]],"")</f>
        <v>23</v>
      </c>
    </row>
    <row r="407" spans="1:26" s="5" customFormat="1" ht="45" hidden="1">
      <c r="A407" s="51" t="str">
        <f>_xlfn.IFNA(INDEX(Table3[],MATCH(MainTracker[[#This Row],[IDR / UFDR]],Table3[Pack],0),1),"")</f>
        <v/>
      </c>
      <c r="B407" s="7" t="s">
        <v>1822</v>
      </c>
      <c r="C407" s="7" t="s">
        <v>2048</v>
      </c>
      <c r="D407" s="44" t="s">
        <v>2072</v>
      </c>
      <c r="E407" s="28" t="s">
        <v>2073</v>
      </c>
      <c r="F407" s="2" t="s">
        <v>111</v>
      </c>
      <c r="G407" s="13">
        <v>45363</v>
      </c>
      <c r="H407" s="1">
        <v>45385</v>
      </c>
      <c r="I407" s="1">
        <v>45453</v>
      </c>
      <c r="J407" s="2"/>
      <c r="K407" s="28" t="s">
        <v>2051</v>
      </c>
      <c r="L407" s="28" t="s">
        <v>2052</v>
      </c>
      <c r="M407" s="4" t="s">
        <v>2053</v>
      </c>
      <c r="N407" s="25"/>
      <c r="O407" s="4"/>
      <c r="P407" s="4"/>
      <c r="Q407" s="4"/>
      <c r="R407" s="4"/>
      <c r="S407" s="56" t="s">
        <v>2054</v>
      </c>
      <c r="T407" s="4"/>
      <c r="U407" s="4" t="s">
        <v>106</v>
      </c>
      <c r="V407" s="3" t="s">
        <v>69</v>
      </c>
      <c r="W407" s="28" t="s">
        <v>2055</v>
      </c>
      <c r="X407" s="4">
        <f>IF(AND(MainTracker[[#This Row],[Completion date.]]&gt;=45139,MainTracker[[#This Row],[Status]]="10 - Complete"),NETWORKDAYS(MAX(MainTracker[[#This Row],[Request sent on (Date)]:[Compliant source file received on (Date)]]),MainTracker[[#This Row],[Completion date.]],Holiday[Holidays])-1,"")</f>
        <v>46</v>
      </c>
      <c r="Y4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7" s="4">
        <f>IF(AND(MainTracker[[#This Row],[Completion date.]]&gt;=45139,MainTracker[[#This Row],[Status]]="10 - Complete",MainTracker[[#This Row],[Compliant source file received on (Date)]]&lt;&gt;""),MainTracker[[#This Row],[Compliant source file received on (Date)]]-MainTracker[[#This Row],[Request sent on (Date)]],"")</f>
        <v>22</v>
      </c>
    </row>
    <row r="408" spans="1:26" s="5" customFormat="1" ht="45" hidden="1">
      <c r="A408" s="51" t="str">
        <f>_xlfn.IFNA(INDEX(Table3[],MATCH(MainTracker[[#This Row],[IDR / UFDR]],Table3[Pack],0),1),"")</f>
        <v/>
      </c>
      <c r="B408" s="7" t="s">
        <v>1822</v>
      </c>
      <c r="C408" s="7" t="s">
        <v>2048</v>
      </c>
      <c r="D408" s="44" t="s">
        <v>2074</v>
      </c>
      <c r="E408" s="28" t="s">
        <v>2075</v>
      </c>
      <c r="F408" s="2" t="s">
        <v>111</v>
      </c>
      <c r="G408" s="13">
        <v>45363</v>
      </c>
      <c r="H408" s="1">
        <v>45385</v>
      </c>
      <c r="I408" s="1">
        <v>45453</v>
      </c>
      <c r="J408" s="2"/>
      <c r="K408" s="28" t="s">
        <v>2051</v>
      </c>
      <c r="L408" s="28" t="s">
        <v>2052</v>
      </c>
      <c r="M408" s="4" t="s">
        <v>2053</v>
      </c>
      <c r="N408" s="25"/>
      <c r="O408" s="4"/>
      <c r="P408" s="4"/>
      <c r="Q408" s="4"/>
      <c r="R408" s="4"/>
      <c r="S408" s="56" t="s">
        <v>2054</v>
      </c>
      <c r="T408" s="4"/>
      <c r="U408" s="4" t="s">
        <v>106</v>
      </c>
      <c r="V408" s="3" t="s">
        <v>69</v>
      </c>
      <c r="W408" s="28" t="s">
        <v>2055</v>
      </c>
      <c r="X408" s="4">
        <f>IF(AND(MainTracker[[#This Row],[Completion date.]]&gt;=45139,MainTracker[[#This Row],[Status]]="10 - Complete"),NETWORKDAYS(MAX(MainTracker[[#This Row],[Request sent on (Date)]:[Compliant source file received on (Date)]]),MainTracker[[#This Row],[Completion date.]],Holiday[Holidays])-1,"")</f>
        <v>46</v>
      </c>
      <c r="Y4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8" s="4">
        <f>IF(AND(MainTracker[[#This Row],[Completion date.]]&gt;=45139,MainTracker[[#This Row],[Status]]="10 - Complete",MainTracker[[#This Row],[Compliant source file received on (Date)]]&lt;&gt;""),MainTracker[[#This Row],[Compliant source file received on (Date)]]-MainTracker[[#This Row],[Request sent on (Date)]],"")</f>
        <v>22</v>
      </c>
    </row>
    <row r="409" spans="1:26" s="5" customFormat="1" ht="45" hidden="1">
      <c r="A409" s="51" t="str">
        <f>_xlfn.IFNA(INDEX(Table3[],MATCH(MainTracker[[#This Row],[IDR / UFDR]],Table3[Pack],0),1),"")</f>
        <v/>
      </c>
      <c r="B409" s="7" t="s">
        <v>1822</v>
      </c>
      <c r="C409" s="7" t="s">
        <v>2048</v>
      </c>
      <c r="D409" s="44" t="s">
        <v>2076</v>
      </c>
      <c r="E409" s="28" t="s">
        <v>2077</v>
      </c>
      <c r="F409" s="2" t="s">
        <v>111</v>
      </c>
      <c r="G409" s="13">
        <v>45363</v>
      </c>
      <c r="H409" s="1">
        <v>45385</v>
      </c>
      <c r="I409" s="1">
        <v>45453</v>
      </c>
      <c r="J409" s="2"/>
      <c r="K409" s="28" t="s">
        <v>2051</v>
      </c>
      <c r="L409" s="28" t="s">
        <v>2052</v>
      </c>
      <c r="M409" s="4" t="s">
        <v>2053</v>
      </c>
      <c r="N409" s="25"/>
      <c r="O409" s="4"/>
      <c r="P409" s="4"/>
      <c r="Q409" s="4"/>
      <c r="R409" s="4"/>
      <c r="S409" s="56" t="s">
        <v>2054</v>
      </c>
      <c r="T409" s="4"/>
      <c r="U409" s="4" t="s">
        <v>106</v>
      </c>
      <c r="V409" s="3" t="s">
        <v>69</v>
      </c>
      <c r="W409" s="28" t="s">
        <v>2055</v>
      </c>
      <c r="X409" s="4">
        <f>IF(AND(MainTracker[[#This Row],[Completion date.]]&gt;=45139,MainTracker[[#This Row],[Status]]="10 - Complete"),NETWORKDAYS(MAX(MainTracker[[#This Row],[Request sent on (Date)]:[Compliant source file received on (Date)]]),MainTracker[[#This Row],[Completion date.]],Holiday[Holidays])-1,"")</f>
        <v>46</v>
      </c>
      <c r="Y4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9" s="4">
        <f>IF(AND(MainTracker[[#This Row],[Completion date.]]&gt;=45139,MainTracker[[#This Row],[Status]]="10 - Complete",MainTracker[[#This Row],[Compliant source file received on (Date)]]&lt;&gt;""),MainTracker[[#This Row],[Compliant source file received on (Date)]]-MainTracker[[#This Row],[Request sent on (Date)]],"")</f>
        <v>22</v>
      </c>
    </row>
    <row r="410" spans="1:26" s="5" customFormat="1" ht="18.75" hidden="1" customHeight="1">
      <c r="A410" s="51" t="str">
        <f>_xlfn.IFNA(INDEX(Table3[],MATCH(MainTracker[[#This Row],[IDR / UFDR]],Table3[Pack],0),1),"")</f>
        <v/>
      </c>
      <c r="B410" s="7" t="s">
        <v>1822</v>
      </c>
      <c r="C410" s="7" t="s">
        <v>2048</v>
      </c>
      <c r="D410" s="44" t="s">
        <v>2078</v>
      </c>
      <c r="E410" s="28" t="s">
        <v>2079</v>
      </c>
      <c r="F410" s="2" t="s">
        <v>111</v>
      </c>
      <c r="G410" s="13">
        <v>45363</v>
      </c>
      <c r="H410" s="1">
        <v>45386</v>
      </c>
      <c r="I410" s="1">
        <v>45453</v>
      </c>
      <c r="J410" s="2"/>
      <c r="K410" s="28" t="s">
        <v>2051</v>
      </c>
      <c r="L410" s="28" t="s">
        <v>2052</v>
      </c>
      <c r="M410" s="4" t="s">
        <v>2053</v>
      </c>
      <c r="N410" s="1"/>
      <c r="O410" s="4"/>
      <c r="P410" s="4"/>
      <c r="Q410" s="4"/>
      <c r="R410" s="4"/>
      <c r="S410" s="56" t="s">
        <v>2054</v>
      </c>
      <c r="T410" s="4"/>
      <c r="U410" s="4" t="s">
        <v>106</v>
      </c>
      <c r="V410" s="3" t="s">
        <v>69</v>
      </c>
      <c r="W410" s="28" t="s">
        <v>2055</v>
      </c>
      <c r="X410" s="4">
        <f>IF(AND(MainTracker[[#This Row],[Completion date.]]&gt;=45139,MainTracker[[#This Row],[Status]]="10 - Complete"),NETWORKDAYS(MAX(MainTracker[[#This Row],[Request sent on (Date)]:[Compliant source file received on (Date)]]),MainTracker[[#This Row],[Completion date.]],Holiday[Holidays])-1,"")</f>
        <v>45</v>
      </c>
      <c r="Y4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0" s="4">
        <f>IF(AND(MainTracker[[#This Row],[Completion date.]]&gt;=45139,MainTracker[[#This Row],[Status]]="10 - Complete",MainTracker[[#This Row],[Compliant source file received on (Date)]]&lt;&gt;""),MainTracker[[#This Row],[Compliant source file received on (Date)]]-MainTracker[[#This Row],[Request sent on (Date)]],"")</f>
        <v>23</v>
      </c>
    </row>
    <row r="411" spans="1:26" s="5" customFormat="1" ht="18.75" hidden="1" customHeight="1">
      <c r="A411" s="51" t="str">
        <f>_xlfn.IFNA(INDEX(Table3[],MATCH(MainTracker[[#This Row],[IDR / UFDR]],Table3[Pack],0),1),"")</f>
        <v/>
      </c>
      <c r="B411" s="7" t="s">
        <v>1822</v>
      </c>
      <c r="C411" s="7" t="s">
        <v>2048</v>
      </c>
      <c r="D411" s="44" t="s">
        <v>2080</v>
      </c>
      <c r="E411" s="28" t="s">
        <v>2081</v>
      </c>
      <c r="F411" s="2" t="s">
        <v>111</v>
      </c>
      <c r="G411" s="13">
        <v>45363</v>
      </c>
      <c r="H411" s="1">
        <v>45385</v>
      </c>
      <c r="I411" s="1">
        <v>45453</v>
      </c>
      <c r="J411" s="2"/>
      <c r="K411" s="28" t="s">
        <v>2051</v>
      </c>
      <c r="L411" s="28" t="s">
        <v>2052</v>
      </c>
      <c r="M411" s="4" t="s">
        <v>2053</v>
      </c>
      <c r="N411" s="25"/>
      <c r="O411" s="4"/>
      <c r="P411" s="4"/>
      <c r="Q411" s="4"/>
      <c r="R411" s="4"/>
      <c r="S411" s="56" t="s">
        <v>2054</v>
      </c>
      <c r="T411" s="4"/>
      <c r="U411" s="4" t="s">
        <v>106</v>
      </c>
      <c r="V411" s="3" t="s">
        <v>69</v>
      </c>
      <c r="W411" s="28" t="s">
        <v>2055</v>
      </c>
      <c r="X411" s="4">
        <f>IF(AND(MainTracker[[#This Row],[Completion date.]]&gt;=45139,MainTracker[[#This Row],[Status]]="10 - Complete"),NETWORKDAYS(MAX(MainTracker[[#This Row],[Request sent on (Date)]:[Compliant source file received on (Date)]]),MainTracker[[#This Row],[Completion date.]],Holiday[Holidays])-1,"")</f>
        <v>46</v>
      </c>
      <c r="Y4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1" s="4">
        <f>IF(AND(MainTracker[[#This Row],[Completion date.]]&gt;=45139,MainTracker[[#This Row],[Status]]="10 - Complete",MainTracker[[#This Row],[Compliant source file received on (Date)]]&lt;&gt;""),MainTracker[[#This Row],[Compliant source file received on (Date)]]-MainTracker[[#This Row],[Request sent on (Date)]],"")</f>
        <v>22</v>
      </c>
    </row>
    <row r="412" spans="1:26" s="5" customFormat="1" ht="60" hidden="1">
      <c r="A412" s="51" t="str">
        <f>_xlfn.IFNA(INDEX(Table3[],MATCH(MainTracker[[#This Row],[IDR / UFDR]],Table3[Pack],0),1),"")</f>
        <v/>
      </c>
      <c r="B412" s="7" t="s">
        <v>1822</v>
      </c>
      <c r="C412" s="7" t="s">
        <v>2048</v>
      </c>
      <c r="D412" s="44" t="s">
        <v>2082</v>
      </c>
      <c r="E412" s="34" t="s">
        <v>2083</v>
      </c>
      <c r="F412" s="2" t="s">
        <v>111</v>
      </c>
      <c r="G412" s="13">
        <v>45363</v>
      </c>
      <c r="H412" s="1">
        <v>45386</v>
      </c>
      <c r="I412" s="1">
        <v>45453</v>
      </c>
      <c r="J412" s="2"/>
      <c r="K412" s="28" t="s">
        <v>2051</v>
      </c>
      <c r="L412" s="28" t="s">
        <v>2052</v>
      </c>
      <c r="M412" s="4" t="s">
        <v>2053</v>
      </c>
      <c r="N412" s="1"/>
      <c r="O412" s="4"/>
      <c r="P412" s="4"/>
      <c r="Q412" s="4"/>
      <c r="R412" s="4"/>
      <c r="S412" s="56" t="s">
        <v>2054</v>
      </c>
      <c r="T412" s="4"/>
      <c r="U412" s="4" t="s">
        <v>106</v>
      </c>
      <c r="V412" s="3" t="s">
        <v>69</v>
      </c>
      <c r="W412" s="28" t="s">
        <v>2055</v>
      </c>
      <c r="X412" s="4">
        <f>IF(AND(MainTracker[[#This Row],[Completion date.]]&gt;=45139,MainTracker[[#This Row],[Status]]="10 - Complete"),NETWORKDAYS(MAX(MainTracker[[#This Row],[Request sent on (Date)]:[Compliant source file received on (Date)]]),MainTracker[[#This Row],[Completion date.]],Holiday[Holidays])-1,"")</f>
        <v>45</v>
      </c>
      <c r="Y4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2" s="4">
        <f>IF(AND(MainTracker[[#This Row],[Completion date.]]&gt;=45139,MainTracker[[#This Row],[Status]]="10 - Complete",MainTracker[[#This Row],[Compliant source file received on (Date)]]&lt;&gt;""),MainTracker[[#This Row],[Compliant source file received on (Date)]]-MainTracker[[#This Row],[Request sent on (Date)]],"")</f>
        <v>23</v>
      </c>
    </row>
    <row r="413" spans="1:26" s="5" customFormat="1" ht="45" hidden="1">
      <c r="A413" s="51" t="str">
        <f>_xlfn.IFNA(INDEX(Table3[],MATCH(MainTracker[[#This Row],[IDR / UFDR]],Table3[Pack],0),1),"")</f>
        <v/>
      </c>
      <c r="B413" s="7" t="s">
        <v>1822</v>
      </c>
      <c r="C413" s="7" t="s">
        <v>2048</v>
      </c>
      <c r="D413" s="44" t="s">
        <v>2084</v>
      </c>
      <c r="E413" s="28" t="s">
        <v>2085</v>
      </c>
      <c r="F413" s="2" t="s">
        <v>111</v>
      </c>
      <c r="G413" s="13">
        <v>45363</v>
      </c>
      <c r="H413" s="1">
        <v>45386</v>
      </c>
      <c r="I413" s="1">
        <v>45453</v>
      </c>
      <c r="J413" s="2"/>
      <c r="K413" s="28" t="s">
        <v>2051</v>
      </c>
      <c r="L413" s="28" t="s">
        <v>2052</v>
      </c>
      <c r="M413" s="4" t="s">
        <v>2053</v>
      </c>
      <c r="N413" s="1"/>
      <c r="O413" s="4"/>
      <c r="P413" s="4"/>
      <c r="Q413" s="4" t="s">
        <v>2086</v>
      </c>
      <c r="R413" s="1">
        <v>45386</v>
      </c>
      <c r="S413" s="56" t="s">
        <v>2054</v>
      </c>
      <c r="T413" s="4"/>
      <c r="U413" s="4" t="s">
        <v>106</v>
      </c>
      <c r="V413" s="3" t="s">
        <v>69</v>
      </c>
      <c r="W413" s="28" t="s">
        <v>2055</v>
      </c>
      <c r="X413" s="4">
        <f>IF(AND(MainTracker[[#This Row],[Completion date.]]&gt;=45139,MainTracker[[#This Row],[Status]]="10 - Complete"),NETWORKDAYS(MAX(MainTracker[[#This Row],[Request sent on (Date)]:[Compliant source file received on (Date)]]),MainTracker[[#This Row],[Completion date.]],Holiday[Holidays])-1,"")</f>
        <v>45</v>
      </c>
      <c r="Y41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13" s="4">
        <f>IF(AND(MainTracker[[#This Row],[Completion date.]]&gt;=45139,MainTracker[[#This Row],[Status]]="10 - Complete",MainTracker[[#This Row],[Compliant source file received on (Date)]]&lt;&gt;""),MainTracker[[#This Row],[Compliant source file received on (Date)]]-MainTracker[[#This Row],[Request sent on (Date)]],"")</f>
        <v>23</v>
      </c>
    </row>
    <row r="414" spans="1:26" s="5" customFormat="1" ht="90" hidden="1">
      <c r="A414" s="51" t="str">
        <f>_xlfn.IFNA(INDEX(Table3[],MATCH(MainTracker[[#This Row],[IDR / UFDR]],Table3[Pack],0),1),"")</f>
        <v/>
      </c>
      <c r="B414" s="7">
        <v>238.01</v>
      </c>
      <c r="C414" s="7" t="s">
        <v>2087</v>
      </c>
      <c r="D414" s="44" t="s">
        <v>2088</v>
      </c>
      <c r="E414" s="28" t="s">
        <v>2089</v>
      </c>
      <c r="F414" s="2" t="s">
        <v>101</v>
      </c>
      <c r="G414" s="13">
        <v>45363</v>
      </c>
      <c r="H414" s="1">
        <v>45364</v>
      </c>
      <c r="I414" s="1">
        <v>45365</v>
      </c>
      <c r="J414" s="2" t="s">
        <v>1707</v>
      </c>
      <c r="K414" s="28" t="s">
        <v>2090</v>
      </c>
      <c r="L414" s="26"/>
      <c r="M414" s="4" t="s">
        <v>2091</v>
      </c>
      <c r="N414" s="25">
        <v>45364</v>
      </c>
      <c r="O414" s="4"/>
      <c r="P414" s="4"/>
      <c r="Q414" s="4"/>
      <c r="R414" s="4"/>
      <c r="S414" s="4"/>
      <c r="T414" s="4"/>
      <c r="U414" s="4" t="s">
        <v>106</v>
      </c>
      <c r="V414" s="3" t="s">
        <v>69</v>
      </c>
      <c r="W414" s="28" t="s">
        <v>2092</v>
      </c>
      <c r="X414" s="4">
        <f>IF(AND(MainTracker[[#This Row],[Completion date.]]&gt;=45139,MainTracker[[#This Row],[Status]]="10 - Complete"),NETWORKDAYS(MAX(MainTracker[[#This Row],[Request sent on (Date)]:[Compliant source file received on (Date)]]),MainTracker[[#This Row],[Completion date.]],Holiday[Holidays])-1,"")</f>
        <v>1</v>
      </c>
      <c r="Y4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4" s="4">
        <f>IF(AND(MainTracker[[#This Row],[Completion date.]]&gt;=45139,MainTracker[[#This Row],[Status]]="10 - Complete",MainTracker[[#This Row],[Compliant source file received on (Date)]]&lt;&gt;""),MainTracker[[#This Row],[Compliant source file received on (Date)]]-MainTracker[[#This Row],[Request sent on (Date)]],"")</f>
        <v>1</v>
      </c>
    </row>
    <row r="415" spans="1:26" s="5" customFormat="1" ht="30" hidden="1">
      <c r="A415" s="51" t="str">
        <f>_xlfn.IFNA(INDEX(Table3[],MATCH(MainTracker[[#This Row],[IDR / UFDR]],Table3[Pack],0),1),"")</f>
        <v/>
      </c>
      <c r="B415" s="7">
        <v>213.02</v>
      </c>
      <c r="C415" s="7" t="s">
        <v>2093</v>
      </c>
      <c r="D415" s="44" t="s">
        <v>2094</v>
      </c>
      <c r="E415" s="34" t="s">
        <v>2095</v>
      </c>
      <c r="F415" s="2" t="s">
        <v>101</v>
      </c>
      <c r="G415" s="13">
        <v>45363</v>
      </c>
      <c r="H415" s="1">
        <v>45364</v>
      </c>
      <c r="I415" s="1">
        <v>45365</v>
      </c>
      <c r="J415" s="2"/>
      <c r="K415" s="34" t="s">
        <v>2096</v>
      </c>
      <c r="L415" s="26"/>
      <c r="M415" s="4" t="s">
        <v>2097</v>
      </c>
      <c r="N415" s="4"/>
      <c r="O415" s="4"/>
      <c r="P415" s="4"/>
      <c r="Q415" s="4"/>
      <c r="R415" s="4"/>
      <c r="S415" s="4"/>
      <c r="T415" s="4"/>
      <c r="U415" s="4" t="s">
        <v>106</v>
      </c>
      <c r="V415" s="3" t="s">
        <v>70</v>
      </c>
      <c r="W415" s="28" t="s">
        <v>2098</v>
      </c>
      <c r="X415" s="4">
        <f>IF(AND(MainTracker[[#This Row],[Completion date.]]&gt;=45139,MainTracker[[#This Row],[Status]]="10 - Complete"),NETWORKDAYS(MAX(MainTracker[[#This Row],[Request sent on (Date)]:[Compliant source file received on (Date)]]),MainTracker[[#This Row],[Completion date.]],Holiday[Holidays])-1,"")</f>
        <v>1</v>
      </c>
      <c r="Y4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5" s="4">
        <f>IF(AND(MainTracker[[#This Row],[Completion date.]]&gt;=45139,MainTracker[[#This Row],[Status]]="10 - Complete",MainTracker[[#This Row],[Compliant source file received on (Date)]]&lt;&gt;""),MainTracker[[#This Row],[Compliant source file received on (Date)]]-MainTracker[[#This Row],[Request sent on (Date)]],"")</f>
        <v>1</v>
      </c>
    </row>
    <row r="416" spans="1:26" s="5" customFormat="1" ht="30" hidden="1">
      <c r="A416" s="51" t="str">
        <f>_xlfn.IFNA(INDEX(Table3[],MATCH(MainTracker[[#This Row],[IDR / UFDR]],Table3[Pack],0),1),"")</f>
        <v/>
      </c>
      <c r="B416" s="7">
        <v>213.02</v>
      </c>
      <c r="C416" s="7" t="s">
        <v>2099</v>
      </c>
      <c r="D416" s="44" t="s">
        <v>2100</v>
      </c>
      <c r="E416" s="34" t="s">
        <v>2101</v>
      </c>
      <c r="F416" s="2" t="s">
        <v>101</v>
      </c>
      <c r="G416" s="13">
        <v>45363</v>
      </c>
      <c r="H416" s="1">
        <v>45364</v>
      </c>
      <c r="I416" s="1">
        <v>45366</v>
      </c>
      <c r="J416" s="2"/>
      <c r="K416" s="34" t="s">
        <v>2102</v>
      </c>
      <c r="L416" s="26"/>
      <c r="M416" s="4" t="s">
        <v>2103</v>
      </c>
      <c r="N416" s="4"/>
      <c r="O416" s="4"/>
      <c r="P416" s="4"/>
      <c r="Q416" s="4"/>
      <c r="R416" s="4"/>
      <c r="S416" s="4"/>
      <c r="T416" s="4"/>
      <c r="U416" s="4" t="s">
        <v>106</v>
      </c>
      <c r="V416" s="3" t="s">
        <v>70</v>
      </c>
      <c r="W416" s="27" t="s">
        <v>1089</v>
      </c>
      <c r="X416" s="4">
        <f>IF(AND(MainTracker[[#This Row],[Completion date.]]&gt;=45139,MainTracker[[#This Row],[Status]]="10 - Complete"),NETWORKDAYS(MAX(MainTracker[[#This Row],[Request sent on (Date)]:[Compliant source file received on (Date)]]),MainTracker[[#This Row],[Completion date.]],Holiday[Holidays])-1,"")</f>
        <v>2</v>
      </c>
      <c r="Y4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6" s="4">
        <f>IF(AND(MainTracker[[#This Row],[Completion date.]]&gt;=45139,MainTracker[[#This Row],[Status]]="10 - Complete",MainTracker[[#This Row],[Compliant source file received on (Date)]]&lt;&gt;""),MainTracker[[#This Row],[Compliant source file received on (Date)]]-MainTracker[[#This Row],[Request sent on (Date)]],"")</f>
        <v>1</v>
      </c>
    </row>
    <row r="417" spans="1:26" s="5" customFormat="1" ht="30" hidden="1">
      <c r="A417" s="51" t="str">
        <f>_xlfn.IFNA(INDEX(Table3[],MATCH(MainTracker[[#This Row],[IDR / UFDR]],Table3[Pack],0),1),"")</f>
        <v/>
      </c>
      <c r="B417" s="7" t="s">
        <v>867</v>
      </c>
      <c r="C417" s="7" t="s">
        <v>2104</v>
      </c>
      <c r="D417" s="44" t="s">
        <v>2105</v>
      </c>
      <c r="E417" s="28" t="s">
        <v>2106</v>
      </c>
      <c r="F417" s="2" t="s">
        <v>111</v>
      </c>
      <c r="G417" s="13">
        <v>45364</v>
      </c>
      <c r="H417" s="1">
        <v>45364</v>
      </c>
      <c r="I417" s="1">
        <v>45370</v>
      </c>
      <c r="J417" s="2"/>
      <c r="K417" s="28" t="s">
        <v>2107</v>
      </c>
      <c r="L417" s="26"/>
      <c r="M417" s="4"/>
      <c r="N417" s="4"/>
      <c r="O417" s="4"/>
      <c r="P417" s="4"/>
      <c r="Q417" s="4"/>
      <c r="R417" s="4"/>
      <c r="S417" s="4"/>
      <c r="T417" s="4"/>
      <c r="U417" s="4" t="s">
        <v>106</v>
      </c>
      <c r="V417" s="3" t="s">
        <v>70</v>
      </c>
      <c r="W417" s="27" t="s">
        <v>553</v>
      </c>
      <c r="X417" s="4">
        <f>IF(AND(MainTracker[[#This Row],[Completion date.]]&gt;=45139,MainTracker[[#This Row],[Status]]="10 - Complete"),NETWORKDAYS(MAX(MainTracker[[#This Row],[Request sent on (Date)]:[Compliant source file received on (Date)]]),MainTracker[[#This Row],[Completion date.]],Holiday[Holidays])-1,"")</f>
        <v>4</v>
      </c>
      <c r="Y4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7" s="4">
        <f>IF(AND(MainTracker[[#This Row],[Completion date.]]&gt;=45139,MainTracker[[#This Row],[Status]]="10 - Complete",MainTracker[[#This Row],[Compliant source file received on (Date)]]&lt;&gt;""),MainTracker[[#This Row],[Compliant source file received on (Date)]]-MainTracker[[#This Row],[Request sent on (Date)]],"")</f>
        <v>0</v>
      </c>
    </row>
    <row r="418" spans="1:26" s="5" customFormat="1" ht="30" hidden="1">
      <c r="A418" s="51" t="str">
        <f>_xlfn.IFNA(INDEX(Table3[],MATCH(MainTracker[[#This Row],[IDR / UFDR]],Table3[Pack],0),1),"")</f>
        <v/>
      </c>
      <c r="B418" s="7" t="s">
        <v>867</v>
      </c>
      <c r="C418" s="7" t="s">
        <v>2108</v>
      </c>
      <c r="D418" s="44" t="s">
        <v>2109</v>
      </c>
      <c r="E418" s="34" t="s">
        <v>2110</v>
      </c>
      <c r="F418" s="2" t="s">
        <v>111</v>
      </c>
      <c r="G418" s="13">
        <v>45364</v>
      </c>
      <c r="H418" s="1">
        <v>45364</v>
      </c>
      <c r="I418" s="1">
        <v>45370</v>
      </c>
      <c r="J418" s="2"/>
      <c r="K418" s="34" t="s">
        <v>2111</v>
      </c>
      <c r="L418" s="101"/>
      <c r="M418" s="4"/>
      <c r="N418" s="4"/>
      <c r="O418" s="4"/>
      <c r="P418" s="4"/>
      <c r="Q418" s="4"/>
      <c r="R418" s="4"/>
      <c r="S418" s="4"/>
      <c r="T418" s="4"/>
      <c r="U418" s="4" t="s">
        <v>106</v>
      </c>
      <c r="V418" s="3" t="s">
        <v>70</v>
      </c>
      <c r="W418" s="27" t="s">
        <v>553</v>
      </c>
      <c r="X418" s="4">
        <f>IF(AND(MainTracker[[#This Row],[Completion date.]]&gt;=45139,MainTracker[[#This Row],[Status]]="10 - Complete"),NETWORKDAYS(MAX(MainTracker[[#This Row],[Request sent on (Date)]:[Compliant source file received on (Date)]]),MainTracker[[#This Row],[Completion date.]],Holiday[Holidays])-1,"")</f>
        <v>4</v>
      </c>
      <c r="Y4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8" s="4">
        <f>IF(AND(MainTracker[[#This Row],[Completion date.]]&gt;=45139,MainTracker[[#This Row],[Status]]="10 - Complete",MainTracker[[#This Row],[Compliant source file received on (Date)]]&lt;&gt;""),MainTracker[[#This Row],[Compliant source file received on (Date)]]-MainTracker[[#This Row],[Request sent on (Date)]],"")</f>
        <v>0</v>
      </c>
    </row>
    <row r="419" spans="1:26" s="5" customFormat="1" ht="18.75" hidden="1">
      <c r="A419" s="51" t="str">
        <f>_xlfn.IFNA(INDEX(Table3[],MATCH(MainTracker[[#This Row],[IDR / UFDR]],Table3[Pack],0),1),"")</f>
        <v/>
      </c>
      <c r="B419" s="7">
        <v>238.01</v>
      </c>
      <c r="C419" s="7" t="s">
        <v>2112</v>
      </c>
      <c r="D419" s="44" t="s">
        <v>2113</v>
      </c>
      <c r="E419" s="182" t="s">
        <v>2114</v>
      </c>
      <c r="F419" s="2" t="s">
        <v>387</v>
      </c>
      <c r="G419" s="13">
        <v>45364</v>
      </c>
      <c r="H419" s="1">
        <v>45364</v>
      </c>
      <c r="I419" s="1">
        <v>45365</v>
      </c>
      <c r="J419" s="97" t="s">
        <v>2115</v>
      </c>
      <c r="K419" s="138" t="s">
        <v>2116</v>
      </c>
      <c r="L419" s="96"/>
      <c r="M419" s="85"/>
      <c r="N419" s="4"/>
      <c r="O419" s="4"/>
      <c r="P419" s="4"/>
      <c r="Q419" s="4"/>
      <c r="R419" s="4"/>
      <c r="S419" s="4"/>
      <c r="T419" s="4"/>
      <c r="U419" s="4" t="s">
        <v>106</v>
      </c>
      <c r="V419" s="3" t="s">
        <v>70</v>
      </c>
      <c r="W419" s="28" t="s">
        <v>774</v>
      </c>
      <c r="X419" s="4">
        <f>IF(AND(MainTracker[[#This Row],[Completion date.]]&gt;=45139,MainTracker[[#This Row],[Status]]="10 - Complete"),NETWORKDAYS(MAX(MainTracker[[#This Row],[Request sent on (Date)]:[Compliant source file received on (Date)]]),MainTracker[[#This Row],[Completion date.]],Holiday[Holidays])-1,"")</f>
        <v>1</v>
      </c>
      <c r="Y4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9" s="4">
        <f>IF(AND(MainTracker[[#This Row],[Completion date.]]&gt;=45139,MainTracker[[#This Row],[Status]]="10 - Complete",MainTracker[[#This Row],[Compliant source file received on (Date)]]&lt;&gt;""),MainTracker[[#This Row],[Compliant source file received on (Date)]]-MainTracker[[#This Row],[Request sent on (Date)]],"")</f>
        <v>0</v>
      </c>
    </row>
    <row r="420" spans="1:26" s="5" customFormat="1" ht="30" hidden="1">
      <c r="A420" s="51" t="str">
        <f>_xlfn.IFNA(INDEX(Table3[],MATCH(MainTracker[[#This Row],[IDR / UFDR]],Table3[Pack],0),1),"")</f>
        <v/>
      </c>
      <c r="B420" s="7">
        <v>237.05</v>
      </c>
      <c r="C420" s="7" t="s">
        <v>2117</v>
      </c>
      <c r="D420" s="44" t="s">
        <v>2118</v>
      </c>
      <c r="E420" s="28" t="s">
        <v>2119</v>
      </c>
      <c r="F420" s="2" t="s">
        <v>387</v>
      </c>
      <c r="G420" s="13">
        <v>45364</v>
      </c>
      <c r="H420" s="1">
        <v>45372</v>
      </c>
      <c r="I420" s="1">
        <v>45373</v>
      </c>
      <c r="J420" s="2"/>
      <c r="K420" s="28" t="s">
        <v>2120</v>
      </c>
      <c r="L420" s="26"/>
      <c r="M420" s="4" t="s">
        <v>2121</v>
      </c>
      <c r="N420" s="4"/>
      <c r="O420" s="4"/>
      <c r="P420" s="4"/>
      <c r="Q420" s="4"/>
      <c r="R420" s="4"/>
      <c r="S420" s="4"/>
      <c r="T420" s="4"/>
      <c r="U420" s="4" t="s">
        <v>106</v>
      </c>
      <c r="V420" s="3" t="s">
        <v>69</v>
      </c>
      <c r="W420" s="27" t="s">
        <v>1602</v>
      </c>
      <c r="X420" s="4">
        <f>IF(AND(MainTracker[[#This Row],[Completion date.]]&gt;=45139,MainTracker[[#This Row],[Status]]="10 - Complete"),NETWORKDAYS(MAX(MainTracker[[#This Row],[Request sent on (Date)]:[Compliant source file received on (Date)]]),MainTracker[[#This Row],[Completion date.]],Holiday[Holidays])-1,"")</f>
        <v>1</v>
      </c>
      <c r="Y4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0" s="4">
        <f>IF(AND(MainTracker[[#This Row],[Completion date.]]&gt;=45139,MainTracker[[#This Row],[Status]]="10 - Complete",MainTracker[[#This Row],[Compliant source file received on (Date)]]&lt;&gt;""),MainTracker[[#This Row],[Compliant source file received on (Date)]]-MainTracker[[#This Row],[Request sent on (Date)]],"")</f>
        <v>8</v>
      </c>
    </row>
    <row r="421" spans="1:26" s="5" customFormat="1" ht="45" hidden="1">
      <c r="A421" s="51" t="str">
        <f>_xlfn.IFNA(INDEX(Table3[],MATCH(MainTracker[[#This Row],[IDR / UFDR]],Table3[Pack],0),1),"")</f>
        <v/>
      </c>
      <c r="B421" s="7">
        <v>221.2</v>
      </c>
      <c r="C421" s="7" t="s">
        <v>2122</v>
      </c>
      <c r="D421" s="44" t="s">
        <v>2123</v>
      </c>
      <c r="E421" s="28" t="s">
        <v>2124</v>
      </c>
      <c r="F421" s="2" t="s">
        <v>120</v>
      </c>
      <c r="G421" s="13">
        <v>45365</v>
      </c>
      <c r="H421" s="1">
        <v>45366</v>
      </c>
      <c r="I421" s="1">
        <v>45369</v>
      </c>
      <c r="J421" s="2"/>
      <c r="K421" s="28" t="s">
        <v>2125</v>
      </c>
      <c r="L421" s="26"/>
      <c r="M421" s="4"/>
      <c r="N421" s="4"/>
      <c r="O421" s="4"/>
      <c r="P421" s="4"/>
      <c r="Q421" s="4"/>
      <c r="R421" s="4"/>
      <c r="S421" s="4"/>
      <c r="T421" s="4"/>
      <c r="U421" s="4" t="s">
        <v>106</v>
      </c>
      <c r="V421" s="3" t="s">
        <v>70</v>
      </c>
      <c r="W421" s="28" t="s">
        <v>523</v>
      </c>
      <c r="X421" s="4">
        <f>IF(AND(MainTracker[[#This Row],[Completion date.]]&gt;=45139,MainTracker[[#This Row],[Status]]="10 - Complete"),NETWORKDAYS(MAX(MainTracker[[#This Row],[Request sent on (Date)]:[Compliant source file received on (Date)]]),MainTracker[[#This Row],[Completion date.]],Holiday[Holidays])-1,"")</f>
        <v>1</v>
      </c>
      <c r="Y4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1" s="4">
        <f>IF(AND(MainTracker[[#This Row],[Completion date.]]&gt;=45139,MainTracker[[#This Row],[Status]]="10 - Complete",MainTracker[[#This Row],[Compliant source file received on (Date)]]&lt;&gt;""),MainTracker[[#This Row],[Compliant source file received on (Date)]]-MainTracker[[#This Row],[Request sent on (Date)]],"")</f>
        <v>1</v>
      </c>
    </row>
    <row r="422" spans="1:26" s="5" customFormat="1" ht="45" hidden="1">
      <c r="A422" s="51" t="str">
        <f>_xlfn.IFNA(INDEX(Table3[],MATCH(MainTracker[[#This Row],[IDR / UFDR]],Table3[Pack],0),1),"")</f>
        <v/>
      </c>
      <c r="B422" s="7">
        <v>219.3</v>
      </c>
      <c r="C422" s="7" t="s">
        <v>2126</v>
      </c>
      <c r="D422" s="44" t="s">
        <v>2127</v>
      </c>
      <c r="E422" s="28" t="s">
        <v>2128</v>
      </c>
      <c r="F422" s="2" t="s">
        <v>111</v>
      </c>
      <c r="G422" s="13">
        <v>45365</v>
      </c>
      <c r="H422" s="1">
        <v>45373</v>
      </c>
      <c r="I422" s="1">
        <v>45378</v>
      </c>
      <c r="J422" s="2"/>
      <c r="K422" s="28" t="s">
        <v>2129</v>
      </c>
      <c r="L422" s="26"/>
      <c r="M422" s="4" t="s">
        <v>2130</v>
      </c>
      <c r="N422" s="4"/>
      <c r="O422" s="4"/>
      <c r="P422" s="4"/>
      <c r="Q422" s="4"/>
      <c r="R422" s="4"/>
      <c r="S422" s="4"/>
      <c r="T422" s="4"/>
      <c r="U422" s="4" t="s">
        <v>106</v>
      </c>
      <c r="V422" s="3" t="s">
        <v>70</v>
      </c>
      <c r="W422" s="27" t="s">
        <v>2131</v>
      </c>
      <c r="X422" s="4">
        <f>IF(AND(MainTracker[[#This Row],[Completion date.]]&gt;=45139,MainTracker[[#This Row],[Status]]="10 - Complete"),NETWORKDAYS(MAX(MainTracker[[#This Row],[Request sent on (Date)]:[Compliant source file received on (Date)]]),MainTracker[[#This Row],[Completion date.]],Holiday[Holidays])-1,"")</f>
        <v>3</v>
      </c>
      <c r="Y4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2" s="4">
        <f>IF(AND(MainTracker[[#This Row],[Completion date.]]&gt;=45139,MainTracker[[#This Row],[Status]]="10 - Complete",MainTracker[[#This Row],[Compliant source file received on (Date)]]&lt;&gt;""),MainTracker[[#This Row],[Compliant source file received on (Date)]]-MainTracker[[#This Row],[Request sent on (Date)]],"")</f>
        <v>8</v>
      </c>
    </row>
    <row r="423" spans="1:26" s="5" customFormat="1" ht="60" hidden="1">
      <c r="A423" s="51" t="str">
        <f>_xlfn.IFNA(INDEX(Table3[],MATCH(MainTracker[[#This Row],[IDR / UFDR]],Table3[Pack],0),1),"")</f>
        <v/>
      </c>
      <c r="B423" s="7">
        <v>219.3</v>
      </c>
      <c r="C423" s="7" t="s">
        <v>2132</v>
      </c>
      <c r="D423" s="44" t="s">
        <v>2133</v>
      </c>
      <c r="E423" s="28" t="s">
        <v>2134</v>
      </c>
      <c r="F423" s="2" t="s">
        <v>111</v>
      </c>
      <c r="G423" s="13">
        <v>45365</v>
      </c>
      <c r="H423" s="1">
        <v>45373</v>
      </c>
      <c r="I423" s="1">
        <v>45378</v>
      </c>
      <c r="J423" s="2"/>
      <c r="K423" s="28" t="s">
        <v>2135</v>
      </c>
      <c r="L423" s="26"/>
      <c r="M423" s="4" t="s">
        <v>2136</v>
      </c>
      <c r="N423" s="4"/>
      <c r="O423" s="4"/>
      <c r="P423" s="4"/>
      <c r="Q423" s="4"/>
      <c r="R423" s="4"/>
      <c r="S423" s="4"/>
      <c r="T423" s="4"/>
      <c r="U423" s="4" t="s">
        <v>106</v>
      </c>
      <c r="V423" s="3" t="s">
        <v>70</v>
      </c>
      <c r="W423" s="27" t="s">
        <v>2131</v>
      </c>
      <c r="X423" s="4">
        <f>IF(AND(MainTracker[[#This Row],[Completion date.]]&gt;=45139,MainTracker[[#This Row],[Status]]="10 - Complete"),NETWORKDAYS(MAX(MainTracker[[#This Row],[Request sent on (Date)]:[Compliant source file received on (Date)]]),MainTracker[[#This Row],[Completion date.]],Holiday[Holidays])-1,"")</f>
        <v>3</v>
      </c>
      <c r="Y4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3" s="4">
        <f>IF(AND(MainTracker[[#This Row],[Completion date.]]&gt;=45139,MainTracker[[#This Row],[Status]]="10 - Complete",MainTracker[[#This Row],[Compliant source file received on (Date)]]&lt;&gt;""),MainTracker[[#This Row],[Compliant source file received on (Date)]]-MainTracker[[#This Row],[Request sent on (Date)]],"")</f>
        <v>8</v>
      </c>
    </row>
    <row r="424" spans="1:26" s="5" customFormat="1" ht="18.75" hidden="1">
      <c r="A424" s="51" t="str">
        <f>_xlfn.IFNA(INDEX(Table3[],MATCH(MainTracker[[#This Row],[IDR / UFDR]],Table3[Pack],0),1),"")</f>
        <v/>
      </c>
      <c r="B424" s="7">
        <v>213.02</v>
      </c>
      <c r="C424" s="7" t="s">
        <v>2137</v>
      </c>
      <c r="D424" s="44" t="s">
        <v>2094</v>
      </c>
      <c r="E424" s="34" t="s">
        <v>2138</v>
      </c>
      <c r="F424" s="2" t="s">
        <v>111</v>
      </c>
      <c r="G424" s="13">
        <v>45365</v>
      </c>
      <c r="H424" s="1">
        <v>45366</v>
      </c>
      <c r="I424" s="1">
        <v>45369</v>
      </c>
      <c r="J424" s="2"/>
      <c r="K424" s="34" t="s">
        <v>2139</v>
      </c>
      <c r="L424" s="26"/>
      <c r="M424" s="4" t="s">
        <v>2140</v>
      </c>
      <c r="N424" s="4"/>
      <c r="O424" s="4"/>
      <c r="P424" s="4"/>
      <c r="Q424" s="4"/>
      <c r="R424" s="4"/>
      <c r="S424" s="4"/>
      <c r="T424" s="4"/>
      <c r="U424" s="4" t="s">
        <v>106</v>
      </c>
      <c r="V424" s="3" t="s">
        <v>70</v>
      </c>
      <c r="W424" s="34" t="s">
        <v>2098</v>
      </c>
      <c r="X424" s="4">
        <f>IF(AND(MainTracker[[#This Row],[Completion date.]]&gt;=45139,MainTracker[[#This Row],[Status]]="10 - Complete"),NETWORKDAYS(MAX(MainTracker[[#This Row],[Request sent on (Date)]:[Compliant source file received on (Date)]]),MainTracker[[#This Row],[Completion date.]],Holiday[Holidays])-1,"")</f>
        <v>1</v>
      </c>
      <c r="Y4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4" s="4">
        <f>IF(AND(MainTracker[[#This Row],[Completion date.]]&gt;=45139,MainTracker[[#This Row],[Status]]="10 - Complete",MainTracker[[#This Row],[Compliant source file received on (Date)]]&lt;&gt;""),MainTracker[[#This Row],[Compliant source file received on (Date)]]-MainTracker[[#This Row],[Request sent on (Date)]],"")</f>
        <v>1</v>
      </c>
    </row>
    <row r="425" spans="1:26" s="5" customFormat="1" ht="30" hidden="1">
      <c r="A425" s="51" t="str">
        <f>_xlfn.IFNA(INDEX(Table3[],MATCH(MainTracker[[#This Row],[IDR / UFDR]],Table3[Pack],0),1),"")</f>
        <v/>
      </c>
      <c r="B425" s="7" t="s">
        <v>1992</v>
      </c>
      <c r="C425" s="7" t="s">
        <v>1993</v>
      </c>
      <c r="D425" s="44" t="s">
        <v>1994</v>
      </c>
      <c r="E425" s="28" t="s">
        <v>1995</v>
      </c>
      <c r="F425" s="2" t="s">
        <v>1758</v>
      </c>
      <c r="G425" s="13">
        <v>45366</v>
      </c>
      <c r="H425" s="1">
        <v>45369</v>
      </c>
      <c r="I425" s="1">
        <v>45370</v>
      </c>
      <c r="J425" s="2"/>
      <c r="K425" s="28" t="s">
        <v>1997</v>
      </c>
      <c r="L425" s="26"/>
      <c r="M425" s="4"/>
      <c r="N425" s="4"/>
      <c r="O425" s="4"/>
      <c r="P425" s="4"/>
      <c r="Q425" s="4"/>
      <c r="R425" s="4"/>
      <c r="S425" s="4"/>
      <c r="T425" s="4"/>
      <c r="U425" s="4" t="s">
        <v>106</v>
      </c>
      <c r="V425" s="3" t="s">
        <v>70</v>
      </c>
      <c r="W425" s="27" t="s">
        <v>1737</v>
      </c>
      <c r="X425" s="4">
        <f>IF(AND(MainTracker[[#This Row],[Completion date.]]&gt;=45139,MainTracker[[#This Row],[Status]]="10 - Complete"),NETWORKDAYS(MAX(MainTracker[[#This Row],[Request sent on (Date)]:[Compliant source file received on (Date)]]),MainTracker[[#This Row],[Completion date.]],Holiday[Holidays])-1,"")</f>
        <v>1</v>
      </c>
      <c r="Y4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5" s="4">
        <f>IF(AND(MainTracker[[#This Row],[Completion date.]]&gt;=45139,MainTracker[[#This Row],[Status]]="10 - Complete",MainTracker[[#This Row],[Compliant source file received on (Date)]]&lt;&gt;""),MainTracker[[#This Row],[Compliant source file received on (Date)]]-MainTracker[[#This Row],[Request sent on (Date)]],"")</f>
        <v>3</v>
      </c>
    </row>
    <row r="426" spans="1:26" s="5" customFormat="1" ht="45" hidden="1">
      <c r="A426" s="51" t="str">
        <f>_xlfn.IFNA(INDEX(Table3[],MATCH(MainTracker[[#This Row],[IDR / UFDR]],Table3[Pack],0),1),"")</f>
        <v/>
      </c>
      <c r="B426" s="7" t="s">
        <v>1992</v>
      </c>
      <c r="C426" s="7" t="s">
        <v>1998</v>
      </c>
      <c r="D426" s="44" t="s">
        <v>1999</v>
      </c>
      <c r="E426" s="28" t="s">
        <v>2000</v>
      </c>
      <c r="F426" s="2" t="s">
        <v>387</v>
      </c>
      <c r="G426" s="13">
        <v>45366</v>
      </c>
      <c r="H426" s="1">
        <v>45369</v>
      </c>
      <c r="I426" s="1">
        <v>45369</v>
      </c>
      <c r="J426" s="2"/>
      <c r="K426" s="28" t="s">
        <v>2001</v>
      </c>
      <c r="L426" s="26"/>
      <c r="M426" s="4"/>
      <c r="N426" s="4"/>
      <c r="O426" s="4"/>
      <c r="P426" s="4"/>
      <c r="Q426" s="4"/>
      <c r="R426" s="4"/>
      <c r="S426" s="4"/>
      <c r="T426" s="4"/>
      <c r="U426" s="4" t="s">
        <v>106</v>
      </c>
      <c r="V426" s="3" t="s">
        <v>70</v>
      </c>
      <c r="W426" s="27" t="s">
        <v>1737</v>
      </c>
      <c r="X426" s="4">
        <f>IF(AND(MainTracker[[#This Row],[Completion date.]]&gt;=45139,MainTracker[[#This Row],[Status]]="10 - Complete"),NETWORKDAYS(MAX(MainTracker[[#This Row],[Request sent on (Date)]:[Compliant source file received on (Date)]]),MainTracker[[#This Row],[Completion date.]],Holiday[Holidays])-1,"")</f>
        <v>0</v>
      </c>
      <c r="Y4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6" s="4">
        <f>IF(AND(MainTracker[[#This Row],[Completion date.]]&gt;=45139,MainTracker[[#This Row],[Status]]="10 - Complete",MainTracker[[#This Row],[Compliant source file received on (Date)]]&lt;&gt;""),MainTracker[[#This Row],[Compliant source file received on (Date)]]-MainTracker[[#This Row],[Request sent on (Date)]],"")</f>
        <v>3</v>
      </c>
    </row>
    <row r="427" spans="1:26" s="5" customFormat="1" ht="18.75" hidden="1">
      <c r="A427" s="51" t="str">
        <f>_xlfn.IFNA(INDEX(Table3[],MATCH(MainTracker[[#This Row],[IDR / UFDR]],Table3[Pack],0),1),"")</f>
        <v/>
      </c>
      <c r="B427" s="7">
        <v>237.05</v>
      </c>
      <c r="C427" s="7" t="s">
        <v>2141</v>
      </c>
      <c r="D427" s="44" t="s">
        <v>2142</v>
      </c>
      <c r="E427" s="28" t="s">
        <v>2143</v>
      </c>
      <c r="F427" s="2" t="s">
        <v>111</v>
      </c>
      <c r="G427" s="13">
        <v>45366</v>
      </c>
      <c r="H427" s="1">
        <v>45370</v>
      </c>
      <c r="I427" s="1">
        <v>45370</v>
      </c>
      <c r="J427" s="2"/>
      <c r="K427" s="28" t="s">
        <v>2144</v>
      </c>
      <c r="L427" s="26"/>
      <c r="M427" s="4"/>
      <c r="N427" s="4"/>
      <c r="O427" s="4"/>
      <c r="P427" s="4"/>
      <c r="Q427" s="4"/>
      <c r="R427" s="4"/>
      <c r="S427" s="4"/>
      <c r="T427" s="4"/>
      <c r="U427" s="4" t="s">
        <v>106</v>
      </c>
      <c r="V427" s="3" t="s">
        <v>70</v>
      </c>
      <c r="W427" s="27" t="s">
        <v>1062</v>
      </c>
      <c r="X427" s="4">
        <f>IF(AND(MainTracker[[#This Row],[Completion date.]]&gt;=45139,MainTracker[[#This Row],[Status]]="10 - Complete"),NETWORKDAYS(MAX(MainTracker[[#This Row],[Request sent on (Date)]:[Compliant source file received on (Date)]]),MainTracker[[#This Row],[Completion date.]],Holiday[Holidays])-1,"")</f>
        <v>0</v>
      </c>
      <c r="Y4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7" s="4">
        <f>IF(AND(MainTracker[[#This Row],[Completion date.]]&gt;=45139,MainTracker[[#This Row],[Status]]="10 - Complete",MainTracker[[#This Row],[Compliant source file received on (Date)]]&lt;&gt;""),MainTracker[[#This Row],[Compliant source file received on (Date)]]-MainTracker[[#This Row],[Request sent on (Date)]],"")</f>
        <v>4</v>
      </c>
    </row>
    <row r="428" spans="1:26" s="5" customFormat="1" ht="30" hidden="1">
      <c r="A428" s="51" t="str">
        <f>_xlfn.IFNA(INDEX(Table3[],MATCH(MainTracker[[#This Row],[IDR / UFDR]],Table3[Pack],0),1),"")</f>
        <v/>
      </c>
      <c r="B428" s="7">
        <v>213.02</v>
      </c>
      <c r="C428" s="7" t="s">
        <v>2145</v>
      </c>
      <c r="D428" s="44" t="s">
        <v>2146</v>
      </c>
      <c r="E428" s="28" t="s">
        <v>2147</v>
      </c>
      <c r="F428" s="2" t="s">
        <v>1996</v>
      </c>
      <c r="G428" s="13">
        <v>45366</v>
      </c>
      <c r="H428" s="1">
        <v>45370</v>
      </c>
      <c r="I428" s="1">
        <v>45371</v>
      </c>
      <c r="J428" s="2"/>
      <c r="K428" s="28" t="s">
        <v>2148</v>
      </c>
      <c r="L428" s="26"/>
      <c r="M428" s="4" t="s">
        <v>2149</v>
      </c>
      <c r="N428" s="4"/>
      <c r="O428" s="4"/>
      <c r="P428" s="4"/>
      <c r="Q428" s="4"/>
      <c r="R428" s="4"/>
      <c r="S428" s="4"/>
      <c r="T428" s="4"/>
      <c r="U428" s="4" t="s">
        <v>106</v>
      </c>
      <c r="V428" s="3" t="s">
        <v>70</v>
      </c>
      <c r="W428" s="28" t="s">
        <v>2098</v>
      </c>
      <c r="X428" s="4">
        <f>IF(AND(MainTracker[[#This Row],[Completion date.]]&gt;=45139,MainTracker[[#This Row],[Status]]="10 - Complete"),NETWORKDAYS(MAX(MainTracker[[#This Row],[Request sent on (Date)]:[Compliant source file received on (Date)]]),MainTracker[[#This Row],[Completion date.]],Holiday[Holidays])-1,"")</f>
        <v>1</v>
      </c>
      <c r="Y4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8" s="4">
        <f>IF(AND(MainTracker[[#This Row],[Completion date.]]&gt;=45139,MainTracker[[#This Row],[Status]]="10 - Complete",MainTracker[[#This Row],[Compliant source file received on (Date)]]&lt;&gt;""),MainTracker[[#This Row],[Compliant source file received on (Date)]]-MainTracker[[#This Row],[Request sent on (Date)]],"")</f>
        <v>4</v>
      </c>
    </row>
    <row r="429" spans="1:26" s="5" customFormat="1" ht="18.75" hidden="1">
      <c r="A429" s="51" t="str">
        <f>_xlfn.IFNA(INDEX(Table3[],MATCH(MainTracker[[#This Row],[IDR / UFDR]],Table3[Pack],0),1),"")</f>
        <v/>
      </c>
      <c r="B429" s="7" t="s">
        <v>1947</v>
      </c>
      <c r="C429" s="7" t="s">
        <v>2150</v>
      </c>
      <c r="D429" s="44" t="s">
        <v>2151</v>
      </c>
      <c r="E429" s="28" t="s">
        <v>2152</v>
      </c>
      <c r="F429" s="2" t="s">
        <v>111</v>
      </c>
      <c r="G429" s="13">
        <v>45369</v>
      </c>
      <c r="H429" s="1">
        <v>45370</v>
      </c>
      <c r="I429" s="1">
        <v>45370</v>
      </c>
      <c r="J429" s="2"/>
      <c r="K429" s="28" t="s">
        <v>2153</v>
      </c>
      <c r="L429" s="26"/>
      <c r="M429" s="4"/>
      <c r="N429" s="4"/>
      <c r="O429" s="4"/>
      <c r="P429" s="4"/>
      <c r="Q429" s="4"/>
      <c r="R429" s="4"/>
      <c r="S429" s="4"/>
      <c r="T429" s="4"/>
      <c r="U429" s="4" t="s">
        <v>106</v>
      </c>
      <c r="V429" s="3" t="s">
        <v>70</v>
      </c>
      <c r="W429" s="27" t="s">
        <v>2154</v>
      </c>
      <c r="X429" s="4">
        <f>IF(AND(MainTracker[[#This Row],[Completion date.]]&gt;=45139,MainTracker[[#This Row],[Status]]="10 - Complete"),NETWORKDAYS(MAX(MainTracker[[#This Row],[Request sent on (Date)]:[Compliant source file received on (Date)]]),MainTracker[[#This Row],[Completion date.]],Holiday[Holidays])-1,"")</f>
        <v>0</v>
      </c>
      <c r="Y4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9" s="4">
        <f>IF(AND(MainTracker[[#This Row],[Completion date.]]&gt;=45139,MainTracker[[#This Row],[Status]]="10 - Complete",MainTracker[[#This Row],[Compliant source file received on (Date)]]&lt;&gt;""),MainTracker[[#This Row],[Compliant source file received on (Date)]]-MainTracker[[#This Row],[Request sent on (Date)]],"")</f>
        <v>1</v>
      </c>
    </row>
    <row r="430" spans="1:26" s="5" customFormat="1" ht="30" hidden="1" customHeight="1">
      <c r="A430" s="51" t="str">
        <f>_xlfn.IFNA(INDEX(Table3[],MATCH(MainTracker[[#This Row],[IDR / UFDR]],Table3[Pack],0),1),"")</f>
        <v/>
      </c>
      <c r="B430" s="7" t="s">
        <v>1822</v>
      </c>
      <c r="C430" s="7" t="s">
        <v>2155</v>
      </c>
      <c r="D430" s="44" t="s">
        <v>2156</v>
      </c>
      <c r="E430" s="28" t="s">
        <v>2157</v>
      </c>
      <c r="F430" s="2" t="s">
        <v>111</v>
      </c>
      <c r="G430" s="13">
        <v>45369</v>
      </c>
      <c r="H430" s="1">
        <v>45370</v>
      </c>
      <c r="I430" s="1">
        <v>45371</v>
      </c>
      <c r="J430" s="2"/>
      <c r="K430" s="28" t="s">
        <v>2158</v>
      </c>
      <c r="L430" s="26"/>
      <c r="M430" s="4" t="s">
        <v>2159</v>
      </c>
      <c r="N430" s="4"/>
      <c r="O430" s="4"/>
      <c r="P430" s="4"/>
      <c r="Q430" s="4"/>
      <c r="R430" s="4"/>
      <c r="S430" s="4"/>
      <c r="T430" s="4"/>
      <c r="U430" s="4" t="s">
        <v>106</v>
      </c>
      <c r="V430" s="3" t="s">
        <v>70</v>
      </c>
      <c r="W430" s="27" t="s">
        <v>265</v>
      </c>
      <c r="X430" s="4">
        <f>IF(AND(MainTracker[[#This Row],[Completion date.]]&gt;=45139,MainTracker[[#This Row],[Status]]="10 - Complete"),NETWORKDAYS(MAX(MainTracker[[#This Row],[Request sent on (Date)]:[Compliant source file received on (Date)]]),MainTracker[[#This Row],[Completion date.]],Holiday[Holidays])-1,"")</f>
        <v>1</v>
      </c>
      <c r="Y4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0" s="4">
        <f>IF(AND(MainTracker[[#This Row],[Completion date.]]&gt;=45139,MainTracker[[#This Row],[Status]]="10 - Complete",MainTracker[[#This Row],[Compliant source file received on (Date)]]&lt;&gt;""),MainTracker[[#This Row],[Compliant source file received on (Date)]]-MainTracker[[#This Row],[Request sent on (Date)]],"")</f>
        <v>1</v>
      </c>
    </row>
    <row r="431" spans="1:26" s="5" customFormat="1" ht="18.75" hidden="1" customHeight="1">
      <c r="A431" s="51" t="str">
        <f>_xlfn.IFNA(INDEX(Table3[],MATCH(MainTracker[[#This Row],[IDR / UFDR]],Table3[Pack],0),1),"")</f>
        <v/>
      </c>
      <c r="B431" s="7" t="s">
        <v>1822</v>
      </c>
      <c r="C431" s="7" t="s">
        <v>2160</v>
      </c>
      <c r="D431" s="44" t="s">
        <v>2161</v>
      </c>
      <c r="E431" s="28" t="s">
        <v>2162</v>
      </c>
      <c r="F431" s="2" t="s">
        <v>111</v>
      </c>
      <c r="G431" s="13">
        <v>45369</v>
      </c>
      <c r="H431" s="1">
        <v>45369</v>
      </c>
      <c r="I431" s="1">
        <v>45370</v>
      </c>
      <c r="J431" s="2"/>
      <c r="K431" s="28" t="s">
        <v>2163</v>
      </c>
      <c r="L431" s="26"/>
      <c r="M431" s="4"/>
      <c r="N431" s="4"/>
      <c r="O431" s="4"/>
      <c r="P431" s="4"/>
      <c r="Q431" s="4"/>
      <c r="R431" s="4"/>
      <c r="S431" s="4"/>
      <c r="T431" s="4"/>
      <c r="U431" s="4" t="s">
        <v>106</v>
      </c>
      <c r="V431" s="3" t="s">
        <v>70</v>
      </c>
      <c r="W431" s="27" t="s">
        <v>265</v>
      </c>
      <c r="X431" s="4">
        <f>IF(AND(MainTracker[[#This Row],[Completion date.]]&gt;=45139,MainTracker[[#This Row],[Status]]="10 - Complete"),NETWORKDAYS(MAX(MainTracker[[#This Row],[Request sent on (Date)]:[Compliant source file received on (Date)]]),MainTracker[[#This Row],[Completion date.]],Holiday[Holidays])-1,"")</f>
        <v>1</v>
      </c>
      <c r="Y4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1" s="4">
        <f>IF(AND(MainTracker[[#This Row],[Completion date.]]&gt;=45139,MainTracker[[#This Row],[Status]]="10 - Complete",MainTracker[[#This Row],[Compliant source file received on (Date)]]&lt;&gt;""),MainTracker[[#This Row],[Compliant source file received on (Date)]]-MainTracker[[#This Row],[Request sent on (Date)]],"")</f>
        <v>0</v>
      </c>
    </row>
    <row r="432" spans="1:26" s="5" customFormat="1" ht="18.75" hidden="1">
      <c r="A432" s="51" t="str">
        <f>_xlfn.IFNA(INDEX(Table3[],MATCH(MainTracker[[#This Row],[IDR / UFDR]],Table3[Pack],0),1),"")</f>
        <v/>
      </c>
      <c r="B432" s="7" t="s">
        <v>1822</v>
      </c>
      <c r="C432" s="7" t="s">
        <v>2164</v>
      </c>
      <c r="D432" s="44" t="s">
        <v>2165</v>
      </c>
      <c r="E432" s="28" t="s">
        <v>2166</v>
      </c>
      <c r="F432" s="2" t="s">
        <v>111</v>
      </c>
      <c r="G432" s="13">
        <v>45369</v>
      </c>
      <c r="H432" s="1">
        <v>45369</v>
      </c>
      <c r="I432" s="1">
        <v>45386</v>
      </c>
      <c r="J432" s="2"/>
      <c r="K432" s="138" t="s">
        <v>2167</v>
      </c>
      <c r="L432" s="96"/>
      <c r="M432" s="4"/>
      <c r="N432" s="4"/>
      <c r="O432" s="4"/>
      <c r="P432" s="4"/>
      <c r="Q432" s="4"/>
      <c r="R432" s="4"/>
      <c r="S432" s="4"/>
      <c r="T432" s="4"/>
      <c r="U432" s="4" t="s">
        <v>106</v>
      </c>
      <c r="V432" s="3" t="s">
        <v>70</v>
      </c>
      <c r="W432" s="27" t="s">
        <v>265</v>
      </c>
      <c r="X432" s="4">
        <f>IF(AND(MainTracker[[#This Row],[Completion date.]]&gt;=45139,MainTracker[[#This Row],[Status]]="10 - Complete"),NETWORKDAYS(MAX(MainTracker[[#This Row],[Request sent on (Date)]:[Compliant source file received on (Date)]]),MainTracker[[#This Row],[Completion date.]],Holiday[Holidays])-1,"")</f>
        <v>11</v>
      </c>
      <c r="Y4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2" s="4">
        <f>IF(AND(MainTracker[[#This Row],[Completion date.]]&gt;=45139,MainTracker[[#This Row],[Status]]="10 - Complete",MainTracker[[#This Row],[Compliant source file received on (Date)]]&lt;&gt;""),MainTracker[[#This Row],[Compliant source file received on (Date)]]-MainTracker[[#This Row],[Request sent on (Date)]],"")</f>
        <v>0</v>
      </c>
    </row>
    <row r="433" spans="1:27" s="5" customFormat="1" ht="30" hidden="1">
      <c r="A433" s="51" t="str">
        <f>_xlfn.IFNA(INDEX(Table3[],MATCH(MainTracker[[#This Row],[IDR / UFDR]],Table3[Pack],0),1),"")</f>
        <v/>
      </c>
      <c r="B433" s="7" t="s">
        <v>1738</v>
      </c>
      <c r="C433" s="7" t="s">
        <v>2168</v>
      </c>
      <c r="D433" s="44" t="s">
        <v>2169</v>
      </c>
      <c r="E433" s="28" t="s">
        <v>2170</v>
      </c>
      <c r="F433" s="2" t="s">
        <v>111</v>
      </c>
      <c r="G433" s="13">
        <v>45370</v>
      </c>
      <c r="H433" s="1">
        <v>45371</v>
      </c>
      <c r="I433" s="1">
        <v>45372</v>
      </c>
      <c r="J433" s="2"/>
      <c r="K433" s="28" t="s">
        <v>2171</v>
      </c>
      <c r="L433" s="26"/>
      <c r="M433" s="4" t="s">
        <v>2172</v>
      </c>
      <c r="N433" s="4"/>
      <c r="O433" s="4"/>
      <c r="P433" s="4"/>
      <c r="Q433" s="4"/>
      <c r="R433" s="4"/>
      <c r="S433" s="4"/>
      <c r="T433" s="4"/>
      <c r="U433" s="4" t="s">
        <v>106</v>
      </c>
      <c r="V433" s="3" t="s">
        <v>70</v>
      </c>
      <c r="W433" s="27" t="s">
        <v>1967</v>
      </c>
      <c r="X433" s="4">
        <f>IF(AND(MainTracker[[#This Row],[Completion date.]]&gt;=45139,MainTracker[[#This Row],[Status]]="10 - Complete"),NETWORKDAYS(MAX(MainTracker[[#This Row],[Request sent on (Date)]:[Compliant source file received on (Date)]]),MainTracker[[#This Row],[Completion date.]],Holiday[Holidays])-1,"")</f>
        <v>1</v>
      </c>
      <c r="Y4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3" s="4">
        <f>IF(AND(MainTracker[[#This Row],[Completion date.]]&gt;=45139,MainTracker[[#This Row],[Status]]="10 - Complete",MainTracker[[#This Row],[Compliant source file received on (Date)]]&lt;&gt;""),MainTracker[[#This Row],[Compliant source file received on (Date)]]-MainTracker[[#This Row],[Request sent on (Date)]],"")</f>
        <v>1</v>
      </c>
    </row>
    <row r="434" spans="1:27" s="5" customFormat="1" ht="30" hidden="1">
      <c r="A434" s="51" t="str">
        <f>_xlfn.IFNA(INDEX(Table3[],MATCH(MainTracker[[#This Row],[IDR / UFDR]],Table3[Pack],0),1),"")</f>
        <v/>
      </c>
      <c r="B434" s="7" t="s">
        <v>1816</v>
      </c>
      <c r="C434" s="7" t="s">
        <v>2173</v>
      </c>
      <c r="D434" s="44" t="s">
        <v>2174</v>
      </c>
      <c r="E434" s="28" t="s">
        <v>2175</v>
      </c>
      <c r="F434" s="2" t="s">
        <v>111</v>
      </c>
      <c r="G434" s="13">
        <v>45370</v>
      </c>
      <c r="H434" s="1">
        <v>45371</v>
      </c>
      <c r="I434" s="1">
        <v>45372</v>
      </c>
      <c r="J434" s="2"/>
      <c r="K434" s="28" t="s">
        <v>2176</v>
      </c>
      <c r="L434" s="26"/>
      <c r="M434" s="4"/>
      <c r="N434" s="4"/>
      <c r="O434" s="4"/>
      <c r="P434" s="4"/>
      <c r="Q434" s="4"/>
      <c r="R434" s="4"/>
      <c r="S434" s="4"/>
      <c r="T434" s="4"/>
      <c r="U434" s="4" t="s">
        <v>106</v>
      </c>
      <c r="V434" s="3" t="s">
        <v>70</v>
      </c>
      <c r="W434" s="27" t="s">
        <v>347</v>
      </c>
      <c r="X434" s="4">
        <f>IF(AND(MainTracker[[#This Row],[Completion date.]]&gt;=45139,MainTracker[[#This Row],[Status]]="10 - Complete"),NETWORKDAYS(MAX(MainTracker[[#This Row],[Request sent on (Date)]:[Compliant source file received on (Date)]]),MainTracker[[#This Row],[Completion date.]],Holiday[Holidays])-1,"")</f>
        <v>1</v>
      </c>
      <c r="Y4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4" s="4">
        <f>IF(AND(MainTracker[[#This Row],[Completion date.]]&gt;=45139,MainTracker[[#This Row],[Status]]="10 - Complete",MainTracker[[#This Row],[Compliant source file received on (Date)]]&lt;&gt;""),MainTracker[[#This Row],[Compliant source file received on (Date)]]-MainTracker[[#This Row],[Request sent on (Date)]],"")</f>
        <v>1</v>
      </c>
    </row>
    <row r="435" spans="1:27" s="5" customFormat="1" ht="30" hidden="1">
      <c r="A435" s="51" t="str">
        <f>_xlfn.IFNA(INDEX(Table3[],MATCH(MainTracker[[#This Row],[IDR / UFDR]],Table3[Pack],0),1),"")</f>
        <v/>
      </c>
      <c r="B435" s="7" t="s">
        <v>1992</v>
      </c>
      <c r="C435" s="7" t="s">
        <v>2177</v>
      </c>
      <c r="D435" s="44" t="s">
        <v>2178</v>
      </c>
      <c r="E435" s="28" t="s">
        <v>2179</v>
      </c>
      <c r="F435" s="2" t="s">
        <v>229</v>
      </c>
      <c r="G435" s="13">
        <v>45370</v>
      </c>
      <c r="H435" s="1">
        <v>45371</v>
      </c>
      <c r="I435" s="1">
        <v>45373</v>
      </c>
      <c r="J435" s="2"/>
      <c r="K435" s="28" t="s">
        <v>2180</v>
      </c>
      <c r="L435" s="26"/>
      <c r="M435" s="4" t="s">
        <v>2181</v>
      </c>
      <c r="N435" s="4"/>
      <c r="O435" s="4"/>
      <c r="P435" s="4"/>
      <c r="Q435" s="4"/>
      <c r="R435" s="4"/>
      <c r="S435" s="4"/>
      <c r="T435" s="4"/>
      <c r="U435" s="4" t="s">
        <v>106</v>
      </c>
      <c r="V435" s="3" t="s">
        <v>70</v>
      </c>
      <c r="W435" s="27" t="s">
        <v>2182</v>
      </c>
      <c r="X435" s="4">
        <f>IF(AND(MainTracker[[#This Row],[Completion date.]]&gt;=45139,MainTracker[[#This Row],[Status]]="10 - Complete"),NETWORKDAYS(MAX(MainTracker[[#This Row],[Request sent on (Date)]:[Compliant source file received on (Date)]]),MainTracker[[#This Row],[Completion date.]],Holiday[Holidays])-1,"")</f>
        <v>2</v>
      </c>
      <c r="Y4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5" s="4">
        <f>IF(AND(MainTracker[[#This Row],[Completion date.]]&gt;=45139,MainTracker[[#This Row],[Status]]="10 - Complete",MainTracker[[#This Row],[Compliant source file received on (Date)]]&lt;&gt;""),MainTracker[[#This Row],[Compliant source file received on (Date)]]-MainTracker[[#This Row],[Request sent on (Date)]],"")</f>
        <v>1</v>
      </c>
    </row>
    <row r="436" spans="1:27" s="5" customFormat="1" ht="30" hidden="1">
      <c r="A436" s="51" t="str">
        <f>_xlfn.IFNA(INDEX(Table3[],MATCH(MainTracker[[#This Row],[IDR / UFDR]],Table3[Pack],0),1),"")</f>
        <v/>
      </c>
      <c r="B436" s="7" t="s">
        <v>1992</v>
      </c>
      <c r="C436" s="7" t="s">
        <v>2183</v>
      </c>
      <c r="D436" s="44" t="s">
        <v>2184</v>
      </c>
      <c r="E436" s="28" t="s">
        <v>2185</v>
      </c>
      <c r="F436" s="2" t="s">
        <v>229</v>
      </c>
      <c r="G436" s="13">
        <v>45370</v>
      </c>
      <c r="H436" s="1">
        <v>45371</v>
      </c>
      <c r="I436" s="1">
        <v>45373</v>
      </c>
      <c r="J436" s="2"/>
      <c r="K436" s="28" t="s">
        <v>2186</v>
      </c>
      <c r="L436" s="26"/>
      <c r="M436" s="4" t="s">
        <v>2187</v>
      </c>
      <c r="N436" s="4"/>
      <c r="O436" s="4"/>
      <c r="P436" s="4"/>
      <c r="Q436" s="4"/>
      <c r="R436" s="4"/>
      <c r="S436" s="4"/>
      <c r="T436" s="4"/>
      <c r="U436" s="4" t="s">
        <v>106</v>
      </c>
      <c r="V436" s="3" t="s">
        <v>70</v>
      </c>
      <c r="W436" s="27" t="s">
        <v>2182</v>
      </c>
      <c r="X436" s="4">
        <f>IF(AND(MainTracker[[#This Row],[Completion date.]]&gt;=45139,MainTracker[[#This Row],[Status]]="10 - Complete"),NETWORKDAYS(MAX(MainTracker[[#This Row],[Request sent on (Date)]:[Compliant source file received on (Date)]]),MainTracker[[#This Row],[Completion date.]],Holiday[Holidays])-1,"")</f>
        <v>2</v>
      </c>
      <c r="Y4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6" s="4">
        <f>IF(AND(MainTracker[[#This Row],[Completion date.]]&gt;=45139,MainTracker[[#This Row],[Status]]="10 - Complete",MainTracker[[#This Row],[Compliant source file received on (Date)]]&lt;&gt;""),MainTracker[[#This Row],[Compliant source file received on (Date)]]-MainTracker[[#This Row],[Request sent on (Date)]],"")</f>
        <v>1</v>
      </c>
    </row>
    <row r="437" spans="1:27" s="5" customFormat="1" ht="45" hidden="1">
      <c r="A437" s="51" t="str">
        <f>_xlfn.IFNA(INDEX(Table3[],MATCH(MainTracker[[#This Row],[IDR / UFDR]],Table3[Pack],0),1),"")</f>
        <v/>
      </c>
      <c r="B437" s="7" t="s">
        <v>1992</v>
      </c>
      <c r="C437" s="7" t="s">
        <v>2188</v>
      </c>
      <c r="D437" s="44" t="s">
        <v>2189</v>
      </c>
      <c r="E437" s="28" t="s">
        <v>2190</v>
      </c>
      <c r="F437" s="2" t="s">
        <v>111</v>
      </c>
      <c r="G437" s="13">
        <v>45370</v>
      </c>
      <c r="H437" s="1">
        <v>45378</v>
      </c>
      <c r="I437" s="1">
        <v>45379</v>
      </c>
      <c r="J437" s="2"/>
      <c r="K437" s="28" t="s">
        <v>2191</v>
      </c>
      <c r="L437" s="26"/>
      <c r="M437" s="4" t="s">
        <v>2192</v>
      </c>
      <c r="N437" s="4"/>
      <c r="O437" s="4"/>
      <c r="P437" s="4"/>
      <c r="Q437" s="4"/>
      <c r="R437" s="4"/>
      <c r="S437" s="4"/>
      <c r="T437" s="4"/>
      <c r="U437" s="4" t="s">
        <v>106</v>
      </c>
      <c r="V437" s="3" t="s">
        <v>70</v>
      </c>
      <c r="W437" s="27" t="s">
        <v>2193</v>
      </c>
      <c r="X437" s="4">
        <f>IF(AND(MainTracker[[#This Row],[Completion date.]]&gt;=45139,MainTracker[[#This Row],[Status]]="10 - Complete"),NETWORKDAYS(MAX(MainTracker[[#This Row],[Request sent on (Date)]:[Compliant source file received on (Date)]]),MainTracker[[#This Row],[Completion date.]],Holiday[Holidays])-1,"")</f>
        <v>1</v>
      </c>
      <c r="Y4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7" s="4">
        <f>IF(AND(MainTracker[[#This Row],[Completion date.]]&gt;=45139,MainTracker[[#This Row],[Status]]="10 - Complete",MainTracker[[#This Row],[Compliant source file received on (Date)]]&lt;&gt;""),MainTracker[[#This Row],[Compliant source file received on (Date)]]-MainTracker[[#This Row],[Request sent on (Date)]],"")</f>
        <v>8</v>
      </c>
    </row>
    <row r="438" spans="1:27" s="5" customFormat="1" ht="45" hidden="1">
      <c r="A438" s="51" t="str">
        <f>_xlfn.IFNA(INDEX(Table3[],MATCH(MainTracker[[#This Row],[IDR / UFDR]],Table3[Pack],0),1),"")</f>
        <v/>
      </c>
      <c r="B438" s="7" t="s">
        <v>1992</v>
      </c>
      <c r="C438" s="7" t="s">
        <v>2194</v>
      </c>
      <c r="D438" s="44" t="s">
        <v>2195</v>
      </c>
      <c r="E438" s="34" t="s">
        <v>2196</v>
      </c>
      <c r="F438" s="2" t="s">
        <v>111</v>
      </c>
      <c r="G438" s="13">
        <v>45370</v>
      </c>
      <c r="H438" s="1">
        <v>45378</v>
      </c>
      <c r="I438" s="1">
        <v>45379</v>
      </c>
      <c r="J438" s="2"/>
      <c r="K438" s="28" t="s">
        <v>2197</v>
      </c>
      <c r="L438" s="26"/>
      <c r="M438" s="4" t="s">
        <v>2192</v>
      </c>
      <c r="N438" s="4"/>
      <c r="O438" s="4"/>
      <c r="P438" s="4"/>
      <c r="Q438" s="4"/>
      <c r="R438" s="4"/>
      <c r="S438" s="4"/>
      <c r="T438" s="4"/>
      <c r="U438" s="4" t="s">
        <v>106</v>
      </c>
      <c r="V438" s="3" t="s">
        <v>70</v>
      </c>
      <c r="W438" s="27" t="s">
        <v>2193</v>
      </c>
      <c r="X438" s="4">
        <f>IF(AND(MainTracker[[#This Row],[Completion date.]]&gt;=45139,MainTracker[[#This Row],[Status]]="10 - Complete"),NETWORKDAYS(MAX(MainTracker[[#This Row],[Request sent on (Date)]:[Compliant source file received on (Date)]]),MainTracker[[#This Row],[Completion date.]],Holiday[Holidays])-1,"")</f>
        <v>1</v>
      </c>
      <c r="Y4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8" s="4">
        <f>IF(AND(MainTracker[[#This Row],[Completion date.]]&gt;=45139,MainTracker[[#This Row],[Status]]="10 - Complete",MainTracker[[#This Row],[Compliant source file received on (Date)]]&lt;&gt;""),MainTracker[[#This Row],[Compliant source file received on (Date)]]-MainTracker[[#This Row],[Request sent on (Date)]],"")</f>
        <v>8</v>
      </c>
    </row>
    <row r="439" spans="1:27" s="5" customFormat="1" ht="30" hidden="1">
      <c r="A439" s="51" t="str">
        <f>_xlfn.IFNA(INDEX(Table3[],MATCH(MainTracker[[#This Row],[IDR / UFDR]],Table3[Pack],0),1),"")</f>
        <v/>
      </c>
      <c r="B439" s="7">
        <v>237.05</v>
      </c>
      <c r="C439" s="7" t="s">
        <v>2198</v>
      </c>
      <c r="D439" s="44" t="s">
        <v>2199</v>
      </c>
      <c r="E439" s="28" t="s">
        <v>2200</v>
      </c>
      <c r="F439" s="2" t="s">
        <v>111</v>
      </c>
      <c r="G439" s="13">
        <v>45370</v>
      </c>
      <c r="H439" s="1">
        <v>45371</v>
      </c>
      <c r="I439" s="1">
        <v>45372</v>
      </c>
      <c r="J439" s="2"/>
      <c r="K439" s="28" t="s">
        <v>2201</v>
      </c>
      <c r="L439" s="26"/>
      <c r="M439" s="4" t="s">
        <v>2202</v>
      </c>
      <c r="N439" s="4"/>
      <c r="O439" s="4"/>
      <c r="P439" s="4"/>
      <c r="Q439" s="4"/>
      <c r="R439" s="4"/>
      <c r="S439" s="4"/>
      <c r="T439" s="4"/>
      <c r="U439" s="4" t="s">
        <v>106</v>
      </c>
      <c r="V439" s="3" t="s">
        <v>70</v>
      </c>
      <c r="W439" s="27" t="s">
        <v>1062</v>
      </c>
      <c r="X439" s="4">
        <f>IF(AND(MainTracker[[#This Row],[Completion date.]]&gt;=45139,MainTracker[[#This Row],[Status]]="10 - Complete"),NETWORKDAYS(MAX(MainTracker[[#This Row],[Request sent on (Date)]:[Compliant source file received on (Date)]]),MainTracker[[#This Row],[Completion date.]],Holiday[Holidays])-1,"")</f>
        <v>1</v>
      </c>
      <c r="Y43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9" s="4">
        <f>IF(AND(MainTracker[[#This Row],[Completion date.]]&gt;=45139,MainTracker[[#This Row],[Status]]="10 - Complete",MainTracker[[#This Row],[Compliant source file received on (Date)]]&lt;&gt;""),MainTracker[[#This Row],[Compliant source file received on (Date)]]-MainTracker[[#This Row],[Request sent on (Date)]],"")</f>
        <v>1</v>
      </c>
    </row>
    <row r="440" spans="1:27" s="5" customFormat="1" ht="45" hidden="1">
      <c r="A440" s="51" t="str">
        <f>_xlfn.IFNA(INDEX(Table3[],MATCH(MainTracker[[#This Row],[IDR / UFDR]],Table3[Pack],0),1),"")</f>
        <v/>
      </c>
      <c r="B440" s="7">
        <v>229.03</v>
      </c>
      <c r="C440" s="7" t="s">
        <v>2203</v>
      </c>
      <c r="D440" s="44" t="s">
        <v>2204</v>
      </c>
      <c r="E440" s="28" t="s">
        <v>2205</v>
      </c>
      <c r="F440" s="2" t="s">
        <v>111</v>
      </c>
      <c r="G440" s="13">
        <v>45370</v>
      </c>
      <c r="H440" s="1">
        <v>45372</v>
      </c>
      <c r="I440" s="1">
        <v>45373</v>
      </c>
      <c r="J440" s="2"/>
      <c r="K440" s="28" t="s">
        <v>2206</v>
      </c>
      <c r="L440" s="26"/>
      <c r="M440" s="4" t="s">
        <v>2207</v>
      </c>
      <c r="N440" s="4"/>
      <c r="O440" s="4"/>
      <c r="P440" s="4"/>
      <c r="Q440" s="4"/>
      <c r="R440" s="4"/>
      <c r="S440" s="4"/>
      <c r="T440" s="4"/>
      <c r="U440" s="4" t="s">
        <v>106</v>
      </c>
      <c r="V440" s="3" t="s">
        <v>70</v>
      </c>
      <c r="W440" s="27" t="s">
        <v>1286</v>
      </c>
      <c r="X440" s="4">
        <f>IF(AND(MainTracker[[#This Row],[Completion date.]]&gt;=45139,MainTracker[[#This Row],[Status]]="10 - Complete"),NETWORKDAYS(MAX(MainTracker[[#This Row],[Request sent on (Date)]:[Compliant source file received on (Date)]]),MainTracker[[#This Row],[Completion date.]],Holiday[Holidays])-1,"")</f>
        <v>1</v>
      </c>
      <c r="Y4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0" s="4">
        <f>IF(AND(MainTracker[[#This Row],[Completion date.]]&gt;=45139,MainTracker[[#This Row],[Status]]="10 - Complete",MainTracker[[#This Row],[Compliant source file received on (Date)]]&lt;&gt;""),MainTracker[[#This Row],[Compliant source file received on (Date)]]-MainTracker[[#This Row],[Request sent on (Date)]],"")</f>
        <v>2</v>
      </c>
    </row>
    <row r="441" spans="1:27" s="37" customFormat="1" ht="30" hidden="1">
      <c r="A441" s="51" t="str">
        <f>_xlfn.IFNA(INDEX(Table3[],MATCH(MainTracker[[#This Row],[IDR / UFDR]],Table3[Pack],0),1),"")</f>
        <v/>
      </c>
      <c r="B441" s="7">
        <v>212.3</v>
      </c>
      <c r="C441" s="7" t="s">
        <v>2208</v>
      </c>
      <c r="D441" s="44" t="s">
        <v>2209</v>
      </c>
      <c r="E441" s="28" t="s">
        <v>2210</v>
      </c>
      <c r="F441" s="2" t="s">
        <v>111</v>
      </c>
      <c r="G441" s="13">
        <v>45370</v>
      </c>
      <c r="H441" s="1">
        <v>45373</v>
      </c>
      <c r="I441" s="1">
        <v>45378</v>
      </c>
      <c r="J441" s="2"/>
      <c r="K441" s="34" t="s">
        <v>2211</v>
      </c>
      <c r="L441" s="26"/>
      <c r="M441" s="4" t="s">
        <v>2187</v>
      </c>
      <c r="N441" s="4"/>
      <c r="O441" s="4"/>
      <c r="P441" s="4"/>
      <c r="Q441" s="4"/>
      <c r="R441" s="4"/>
      <c r="S441" s="4"/>
      <c r="T441" s="4"/>
      <c r="U441" s="4" t="s">
        <v>106</v>
      </c>
      <c r="V441" s="3" t="s">
        <v>70</v>
      </c>
      <c r="W441" s="28" t="s">
        <v>2212</v>
      </c>
      <c r="X441" s="4">
        <f>IF(AND(MainTracker[[#This Row],[Completion date.]]&gt;=45139,MainTracker[[#This Row],[Status]]="10 - Complete"),NETWORKDAYS(MAX(MainTracker[[#This Row],[Request sent on (Date)]:[Compliant source file received on (Date)]]),MainTracker[[#This Row],[Completion date.]],Holiday[Holidays])-1,"")</f>
        <v>3</v>
      </c>
      <c r="Y4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1" s="4">
        <f>IF(AND(MainTracker[[#This Row],[Completion date.]]&gt;=45139,MainTracker[[#This Row],[Status]]="10 - Complete",MainTracker[[#This Row],[Compliant source file received on (Date)]]&lt;&gt;""),MainTracker[[#This Row],[Compliant source file received on (Date)]]-MainTracker[[#This Row],[Request sent on (Date)]],"")</f>
        <v>3</v>
      </c>
    </row>
    <row r="442" spans="1:27" s="5" customFormat="1" ht="30" hidden="1">
      <c r="A442" s="51" t="str">
        <f>_xlfn.IFNA(INDEX(Table3[],MATCH(MainTracker[[#This Row],[IDR / UFDR]],Table3[Pack],0),1),"")</f>
        <v/>
      </c>
      <c r="B442" s="7">
        <v>212.3</v>
      </c>
      <c r="C442" s="7" t="s">
        <v>2213</v>
      </c>
      <c r="D442" s="44" t="s">
        <v>2214</v>
      </c>
      <c r="E442" s="34" t="s">
        <v>2215</v>
      </c>
      <c r="F442" s="2" t="s">
        <v>111</v>
      </c>
      <c r="G442" s="13">
        <v>45370</v>
      </c>
      <c r="H442" s="1">
        <v>45372</v>
      </c>
      <c r="I442" s="1">
        <v>45373</v>
      </c>
      <c r="J442" s="2"/>
      <c r="K442" s="34" t="s">
        <v>2216</v>
      </c>
      <c r="L442" s="26"/>
      <c r="M442" s="4" t="s">
        <v>2187</v>
      </c>
      <c r="N442" s="4"/>
      <c r="O442" s="4"/>
      <c r="P442" s="4"/>
      <c r="Q442" s="4"/>
      <c r="R442" s="4"/>
      <c r="S442" s="4"/>
      <c r="T442" s="4"/>
      <c r="U442" s="4" t="s">
        <v>106</v>
      </c>
      <c r="V442" s="3" t="s">
        <v>70</v>
      </c>
      <c r="W442" s="28" t="s">
        <v>2212</v>
      </c>
      <c r="X442" s="4">
        <f>IF(AND(MainTracker[[#This Row],[Completion date.]]&gt;=45139,MainTracker[[#This Row],[Status]]="10 - Complete"),NETWORKDAYS(MAX(MainTracker[[#This Row],[Request sent on (Date)]:[Compliant source file received on (Date)]]),MainTracker[[#This Row],[Completion date.]],Holiday[Holidays])-1,"")</f>
        <v>1</v>
      </c>
      <c r="Y4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2" s="4">
        <f>IF(AND(MainTracker[[#This Row],[Completion date.]]&gt;=45139,MainTracker[[#This Row],[Status]]="10 - Complete",MainTracker[[#This Row],[Compliant source file received on (Date)]]&lt;&gt;""),MainTracker[[#This Row],[Compliant source file received on (Date)]]-MainTracker[[#This Row],[Request sent on (Date)]],"")</f>
        <v>2</v>
      </c>
    </row>
    <row r="443" spans="1:27" ht="75" hidden="1">
      <c r="A443" s="51" t="str">
        <f>_xlfn.IFNA(INDEX(Table3[],MATCH(MainTracker[[#This Row],[IDR / UFDR]],Table3[Pack],0),1),"")</f>
        <v/>
      </c>
      <c r="B443" s="7">
        <v>229.03</v>
      </c>
      <c r="C443" s="7" t="s">
        <v>2217</v>
      </c>
      <c r="D443" s="44" t="s">
        <v>2218</v>
      </c>
      <c r="E443" s="28" t="s">
        <v>2219</v>
      </c>
      <c r="F443" s="2" t="s">
        <v>111</v>
      </c>
      <c r="G443" s="13">
        <v>45371</v>
      </c>
      <c r="H443" s="1">
        <v>45373</v>
      </c>
      <c r="I443" s="1">
        <v>45378</v>
      </c>
      <c r="J443" s="2"/>
      <c r="K443" s="28" t="s">
        <v>2220</v>
      </c>
      <c r="L443" s="26"/>
      <c r="M443" s="4" t="s">
        <v>2221</v>
      </c>
      <c r="N443" s="24">
        <v>45373</v>
      </c>
      <c r="O443" s="4"/>
      <c r="P443" s="4"/>
      <c r="Q443" s="4"/>
      <c r="R443" s="4"/>
      <c r="S443" s="4"/>
      <c r="T443" s="4"/>
      <c r="U443" s="4" t="s">
        <v>106</v>
      </c>
      <c r="V443" s="3" t="s">
        <v>69</v>
      </c>
      <c r="W443" s="27" t="s">
        <v>2222</v>
      </c>
      <c r="X443" s="4">
        <f>IF(AND(MainTracker[[#This Row],[Completion date.]]&gt;=45139,MainTracker[[#This Row],[Status]]="10 - Complete"),NETWORKDAYS(MAX(MainTracker[[#This Row],[Request sent on (Date)]:[Compliant source file received on (Date)]]),MainTracker[[#This Row],[Completion date.]],Holiday[Holidays])-1,"")</f>
        <v>3</v>
      </c>
      <c r="Y4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3" s="4">
        <f>IF(AND(MainTracker[[#This Row],[Completion date.]]&gt;=45139,MainTracker[[#This Row],[Status]]="10 - Complete",MainTracker[[#This Row],[Compliant source file received on (Date)]]&lt;&gt;""),MainTracker[[#This Row],[Compliant source file received on (Date)]]-MainTracker[[#This Row],[Request sent on (Date)]],"")</f>
        <v>2</v>
      </c>
      <c r="AA443" s="39"/>
    </row>
    <row r="444" spans="1:27" s="5" customFormat="1" ht="60" hidden="1">
      <c r="A444" s="51" t="str">
        <f>_xlfn.IFNA(INDEX(Table3[],MATCH(MainTracker[[#This Row],[IDR / UFDR]],Table3[Pack],0),1),"")</f>
        <v/>
      </c>
      <c r="B444" s="7">
        <v>229.01</v>
      </c>
      <c r="C444" s="7" t="s">
        <v>2223</v>
      </c>
      <c r="D444" s="44" t="s">
        <v>2224</v>
      </c>
      <c r="E444" s="28" t="s">
        <v>2225</v>
      </c>
      <c r="F444" s="2" t="s">
        <v>111</v>
      </c>
      <c r="G444" s="13">
        <v>45371</v>
      </c>
      <c r="H444" s="1">
        <v>45377</v>
      </c>
      <c r="I444" s="1">
        <v>45379</v>
      </c>
      <c r="J444" s="98"/>
      <c r="K444" s="28" t="s">
        <v>2226</v>
      </c>
      <c r="L444" s="27"/>
      <c r="M444" s="38" t="s">
        <v>2227</v>
      </c>
      <c r="N444" s="38"/>
      <c r="O444" s="38" t="s">
        <v>2228</v>
      </c>
      <c r="P444" s="100">
        <v>45373</v>
      </c>
      <c r="Q444" s="38" t="s">
        <v>2229</v>
      </c>
      <c r="R444" s="36">
        <v>45377</v>
      </c>
      <c r="S444" s="38" t="s">
        <v>2230</v>
      </c>
      <c r="T444" s="36">
        <v>45377</v>
      </c>
      <c r="U444" s="38" t="s">
        <v>106</v>
      </c>
      <c r="V444" s="39" t="s">
        <v>69</v>
      </c>
      <c r="W444" s="34" t="s">
        <v>2231</v>
      </c>
      <c r="X444" s="38">
        <f>IF(AND(MainTracker[[#This Row],[Completion date.]]&gt;=45139,MainTracker[[#This Row],[Status]]="10 - Complete"),NETWORKDAYS(MAX(MainTracker[[#This Row],[Request sent on (Date)]:[Compliant source file received on (Date)]]),MainTracker[[#This Row],[Completion date.]],Holiday[Holidays])-1,"")</f>
        <v>2</v>
      </c>
      <c r="Y444" s="38">
        <f>IF(AND(MainTracker[[#This Row],[Completion date.]]&gt;=45139,MainTracker[[#This Row],[Status]]="10 - Complete"),COUNTA(MainTracker[[#This Row],[Comments Issued 1 (include Date)]],MainTracker[[#This Row],[Comments 2 (include Date)]],MainTracker[[#This Row],[Comment 3 (include Date)]],MainTracker[[#This Row],[Comment 4 (include Date)]]),"")</f>
        <v>4</v>
      </c>
      <c r="Z444" s="38">
        <f>IF(AND(MainTracker[[#This Row],[Completion date.]]&gt;=45139,MainTracker[[#This Row],[Status]]="10 - Complete",MainTracker[[#This Row],[Compliant source file received on (Date)]]&lt;&gt;""),MainTracker[[#This Row],[Compliant source file received on (Date)]]-MainTracker[[#This Row],[Request sent on (Date)]],"")</f>
        <v>6</v>
      </c>
    </row>
    <row r="445" spans="1:27" s="5" customFormat="1" ht="30" hidden="1">
      <c r="A445" s="51" t="str">
        <f>_xlfn.IFNA(INDEX(Table3[],MATCH(MainTracker[[#This Row],[IDR / UFDR]],Table3[Pack],0),1),"")</f>
        <v/>
      </c>
      <c r="B445" s="7">
        <v>216.01</v>
      </c>
      <c r="C445" s="7" t="s">
        <v>2232</v>
      </c>
      <c r="D445" s="44" t="s">
        <v>2233</v>
      </c>
      <c r="E445" s="28" t="s">
        <v>2234</v>
      </c>
      <c r="F445" s="2" t="s">
        <v>387</v>
      </c>
      <c r="G445" s="13">
        <v>45371</v>
      </c>
      <c r="H445" s="1">
        <v>45371</v>
      </c>
      <c r="I445" s="1">
        <v>45378</v>
      </c>
      <c r="J445" s="2"/>
      <c r="K445" s="28" t="s">
        <v>2235</v>
      </c>
      <c r="L445" s="26"/>
      <c r="M445" s="4" t="s">
        <v>2236</v>
      </c>
      <c r="N445" s="4"/>
      <c r="O445" s="4"/>
      <c r="P445" s="4"/>
      <c r="Q445" s="4"/>
      <c r="R445" s="4"/>
      <c r="S445" s="4"/>
      <c r="T445" s="4"/>
      <c r="U445" s="4" t="s">
        <v>106</v>
      </c>
      <c r="V445" s="3" t="s">
        <v>69</v>
      </c>
      <c r="W445" s="27" t="s">
        <v>2237</v>
      </c>
      <c r="X445" s="4">
        <f>IF(AND(MainTracker[[#This Row],[Completion date.]]&gt;=45139,MainTracker[[#This Row],[Status]]="10 - Complete"),NETWORKDAYS(MAX(MainTracker[[#This Row],[Request sent on (Date)]:[Compliant source file received on (Date)]]),MainTracker[[#This Row],[Completion date.]],Holiday[Holidays])-1,"")</f>
        <v>5</v>
      </c>
      <c r="Y4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5" s="4">
        <f>IF(AND(MainTracker[[#This Row],[Completion date.]]&gt;=45139,MainTracker[[#This Row],[Status]]="10 - Complete",MainTracker[[#This Row],[Compliant source file received on (Date)]]&lt;&gt;""),MainTracker[[#This Row],[Compliant source file received on (Date)]]-MainTracker[[#This Row],[Request sent on (Date)]],"")</f>
        <v>0</v>
      </c>
    </row>
    <row r="446" spans="1:27" s="5" customFormat="1" ht="45" hidden="1">
      <c r="A446" s="51" t="str">
        <f>_xlfn.IFNA(INDEX(Table3[],MATCH(MainTracker[[#This Row],[IDR / UFDR]],Table3[Pack],0),1),"")</f>
        <v/>
      </c>
      <c r="B446" s="7">
        <v>216.01</v>
      </c>
      <c r="C446" s="7" t="s">
        <v>2238</v>
      </c>
      <c r="D446" s="44" t="s">
        <v>2239</v>
      </c>
      <c r="E446" s="28" t="s">
        <v>2240</v>
      </c>
      <c r="F446" s="2" t="s">
        <v>387</v>
      </c>
      <c r="G446" s="13">
        <v>45371</v>
      </c>
      <c r="H446" s="1">
        <v>45376</v>
      </c>
      <c r="I446" s="1">
        <v>45378</v>
      </c>
      <c r="J446" s="39"/>
      <c r="K446" s="28" t="s">
        <v>2241</v>
      </c>
      <c r="L446" s="99"/>
      <c r="M446" s="38" t="s">
        <v>2236</v>
      </c>
      <c r="N446" s="38"/>
      <c r="O446" s="38" t="s">
        <v>2242</v>
      </c>
      <c r="P446" s="38"/>
      <c r="Q446" s="38"/>
      <c r="R446" s="38"/>
      <c r="S446" s="38"/>
      <c r="T446" s="38"/>
      <c r="U446" s="38" t="s">
        <v>106</v>
      </c>
      <c r="V446" s="39" t="s">
        <v>69</v>
      </c>
      <c r="W446" s="28" t="s">
        <v>2237</v>
      </c>
      <c r="X446" s="38">
        <f>IF(AND(MainTracker[[#This Row],[Completion date.]]&gt;=45139,MainTracker[[#This Row],[Status]]="10 - Complete"),NETWORKDAYS(MAX(MainTracker[[#This Row],[Request sent on (Date)]:[Compliant source file received on (Date)]]),MainTracker[[#This Row],[Completion date.]],Holiday[Holidays])-1,"")</f>
        <v>2</v>
      </c>
      <c r="Y446" s="38">
        <f>IF(AND(MainTracker[[#This Row],[Completion date.]]&gt;=45139,MainTracker[[#This Row],[Status]]="10 - Complete"),COUNTA(MainTracker[[#This Row],[Comments Issued 1 (include Date)]],MainTracker[[#This Row],[Comments 2 (include Date)]],MainTracker[[#This Row],[Comment 3 (include Date)]],MainTracker[[#This Row],[Comment 4 (include Date)]]),"")</f>
        <v>2</v>
      </c>
      <c r="Z446" s="38">
        <f>IF(AND(MainTracker[[#This Row],[Completion date.]]&gt;=45139,MainTracker[[#This Row],[Status]]="10 - Complete",MainTracker[[#This Row],[Compliant source file received on (Date)]]&lt;&gt;""),MainTracker[[#This Row],[Compliant source file received on (Date)]]-MainTracker[[#This Row],[Request sent on (Date)]],"")</f>
        <v>5</v>
      </c>
    </row>
    <row r="447" spans="1:27" s="5" customFormat="1" ht="30" hidden="1">
      <c r="A447" s="51" t="str">
        <f>_xlfn.IFNA(INDEX(Table3[],MATCH(MainTracker[[#This Row],[IDR / UFDR]],Table3[Pack],0),1),"")</f>
        <v/>
      </c>
      <c r="B447" s="7">
        <v>216.01</v>
      </c>
      <c r="C447" s="7" t="s">
        <v>2243</v>
      </c>
      <c r="D447" s="44" t="s">
        <v>2244</v>
      </c>
      <c r="E447" s="28" t="s">
        <v>2245</v>
      </c>
      <c r="F447" s="2" t="s">
        <v>387</v>
      </c>
      <c r="G447" s="13">
        <v>45371</v>
      </c>
      <c r="H447" s="1">
        <v>45373</v>
      </c>
      <c r="I447" s="1">
        <v>45378</v>
      </c>
      <c r="J447" s="2"/>
      <c r="K447" s="28" t="s">
        <v>2246</v>
      </c>
      <c r="L447" s="26"/>
      <c r="M447" s="4" t="s">
        <v>2247</v>
      </c>
      <c r="N447" s="4"/>
      <c r="O447" s="4"/>
      <c r="P447" s="4"/>
      <c r="Q447" s="4"/>
      <c r="R447" s="4"/>
      <c r="S447" s="4"/>
      <c r="T447" s="4"/>
      <c r="U447" s="4" t="s">
        <v>106</v>
      </c>
      <c r="V447" s="3" t="s">
        <v>70</v>
      </c>
      <c r="W447" s="27" t="s">
        <v>2237</v>
      </c>
      <c r="X447" s="4">
        <f>IF(AND(MainTracker[[#This Row],[Completion date.]]&gt;=45139,MainTracker[[#This Row],[Status]]="10 - Complete"),NETWORKDAYS(MAX(MainTracker[[#This Row],[Request sent on (Date)]:[Compliant source file received on (Date)]]),MainTracker[[#This Row],[Completion date.]],Holiday[Holidays])-1,"")</f>
        <v>3</v>
      </c>
      <c r="Y4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7" s="4">
        <f>IF(AND(MainTracker[[#This Row],[Completion date.]]&gt;=45139,MainTracker[[#This Row],[Status]]="10 - Complete",MainTracker[[#This Row],[Compliant source file received on (Date)]]&lt;&gt;""),MainTracker[[#This Row],[Compliant source file received on (Date)]]-MainTracker[[#This Row],[Request sent on (Date)]],"")</f>
        <v>2</v>
      </c>
    </row>
    <row r="448" spans="1:27" s="5" customFormat="1" ht="30" hidden="1">
      <c r="A448" s="51" t="str">
        <f>_xlfn.IFNA(INDEX(Table3[],MATCH(MainTracker[[#This Row],[IDR / UFDR]],Table3[Pack],0),1),"")</f>
        <v/>
      </c>
      <c r="B448" s="7">
        <v>212.3</v>
      </c>
      <c r="C448" s="7" t="s">
        <v>2248</v>
      </c>
      <c r="D448" s="44" t="s">
        <v>2249</v>
      </c>
      <c r="E448" s="34" t="s">
        <v>2250</v>
      </c>
      <c r="F448" s="2" t="s">
        <v>111</v>
      </c>
      <c r="G448" s="13">
        <v>45371</v>
      </c>
      <c r="H448" s="1">
        <v>45373</v>
      </c>
      <c r="I448" s="1">
        <v>45373</v>
      </c>
      <c r="J448" s="2"/>
      <c r="K448" s="34" t="s">
        <v>2251</v>
      </c>
      <c r="L448" s="26"/>
      <c r="M448" s="4"/>
      <c r="N448" s="4"/>
      <c r="O448" s="4"/>
      <c r="P448" s="4"/>
      <c r="Q448" s="4"/>
      <c r="R448" s="4"/>
      <c r="S448" s="4"/>
      <c r="T448" s="4"/>
      <c r="U448" s="4" t="s">
        <v>106</v>
      </c>
      <c r="V448" s="3" t="s">
        <v>70</v>
      </c>
      <c r="W448" s="27" t="s">
        <v>2252</v>
      </c>
      <c r="X448" s="4">
        <f>IF(AND(MainTracker[[#This Row],[Completion date.]]&gt;=45139,MainTracker[[#This Row],[Status]]="10 - Complete"),NETWORKDAYS(MAX(MainTracker[[#This Row],[Request sent on (Date)]:[Compliant source file received on (Date)]]),MainTracker[[#This Row],[Completion date.]],Holiday[Holidays])-1,"")</f>
        <v>0</v>
      </c>
      <c r="Y4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48" s="4">
        <f>IF(AND(MainTracker[[#This Row],[Completion date.]]&gt;=45139,MainTracker[[#This Row],[Status]]="10 - Complete",MainTracker[[#This Row],[Compliant source file received on (Date)]]&lt;&gt;""),MainTracker[[#This Row],[Compliant source file received on (Date)]]-MainTracker[[#This Row],[Request sent on (Date)]],"")</f>
        <v>2</v>
      </c>
    </row>
    <row r="449" spans="1:26" s="5" customFormat="1" ht="30" hidden="1">
      <c r="A449" s="51" t="str">
        <f>_xlfn.IFNA(INDEX(Table3[],MATCH(MainTracker[[#This Row],[IDR / UFDR]],Table3[Pack],0),1),"")</f>
        <v/>
      </c>
      <c r="B449" s="7">
        <v>212.3</v>
      </c>
      <c r="C449" s="7" t="s">
        <v>2253</v>
      </c>
      <c r="D449" s="44" t="s">
        <v>2254</v>
      </c>
      <c r="E449" s="34" t="s">
        <v>2255</v>
      </c>
      <c r="F449" s="2" t="s">
        <v>111</v>
      </c>
      <c r="G449" s="13">
        <v>45371</v>
      </c>
      <c r="H449" s="1">
        <v>45373</v>
      </c>
      <c r="I449" s="1">
        <v>45373</v>
      </c>
      <c r="J449" s="2"/>
      <c r="K449" s="34" t="s">
        <v>2256</v>
      </c>
      <c r="L449" s="26"/>
      <c r="M449" s="4"/>
      <c r="N449" s="4"/>
      <c r="O449" s="4"/>
      <c r="P449" s="4"/>
      <c r="Q449" s="4"/>
      <c r="R449" s="4"/>
      <c r="S449" s="4"/>
      <c r="T449" s="4"/>
      <c r="U449" s="4" t="s">
        <v>106</v>
      </c>
      <c r="V449" s="3" t="s">
        <v>70</v>
      </c>
      <c r="W449" s="27" t="s">
        <v>2252</v>
      </c>
      <c r="X449" s="4">
        <f>IF(AND(MainTracker[[#This Row],[Completion date.]]&gt;=45139,MainTracker[[#This Row],[Status]]="10 - Complete"),NETWORKDAYS(MAX(MainTracker[[#This Row],[Request sent on (Date)]:[Compliant source file received on (Date)]]),MainTracker[[#This Row],[Completion date.]],Holiday[Holidays])-1,"")</f>
        <v>0</v>
      </c>
      <c r="Y4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49" s="4">
        <f>IF(AND(MainTracker[[#This Row],[Completion date.]]&gt;=45139,MainTracker[[#This Row],[Status]]="10 - Complete",MainTracker[[#This Row],[Compliant source file received on (Date)]]&lt;&gt;""),MainTracker[[#This Row],[Compliant source file received on (Date)]]-MainTracker[[#This Row],[Request sent on (Date)]],"")</f>
        <v>2</v>
      </c>
    </row>
    <row r="450" spans="1:26" s="5" customFormat="1" ht="30" hidden="1">
      <c r="A450" s="51" t="str">
        <f>_xlfn.IFNA(INDEX(Table3[],MATCH(MainTracker[[#This Row],[IDR / UFDR]],Table3[Pack],0),1),"")</f>
        <v/>
      </c>
      <c r="B450" s="7">
        <v>212.3</v>
      </c>
      <c r="C450" s="7" t="s">
        <v>2257</v>
      </c>
      <c r="D450" s="44" t="s">
        <v>2258</v>
      </c>
      <c r="E450" s="34" t="s">
        <v>2259</v>
      </c>
      <c r="F450" s="2" t="s">
        <v>111</v>
      </c>
      <c r="G450" s="13">
        <v>45371</v>
      </c>
      <c r="H450" s="1">
        <v>45373</v>
      </c>
      <c r="I450" s="1">
        <v>45376</v>
      </c>
      <c r="J450" s="2"/>
      <c r="K450" s="34" t="s">
        <v>2260</v>
      </c>
      <c r="L450" s="26"/>
      <c r="M450" s="4"/>
      <c r="N450" s="4"/>
      <c r="O450" s="4"/>
      <c r="P450" s="4"/>
      <c r="Q450" s="4"/>
      <c r="R450" s="4"/>
      <c r="S450" s="4"/>
      <c r="T450" s="4"/>
      <c r="U450" s="4" t="s">
        <v>106</v>
      </c>
      <c r="V450" s="3" t="s">
        <v>70</v>
      </c>
      <c r="W450" s="27" t="s">
        <v>2252</v>
      </c>
      <c r="X450" s="4">
        <f>IF(AND(MainTracker[[#This Row],[Completion date.]]&gt;=45139,MainTracker[[#This Row],[Status]]="10 - Complete"),NETWORKDAYS(MAX(MainTracker[[#This Row],[Request sent on (Date)]:[Compliant source file received on (Date)]]),MainTracker[[#This Row],[Completion date.]],Holiday[Holidays])-1,"")</f>
        <v>1</v>
      </c>
      <c r="Y4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50" s="4">
        <f>IF(AND(MainTracker[[#This Row],[Completion date.]]&gt;=45139,MainTracker[[#This Row],[Status]]="10 - Complete",MainTracker[[#This Row],[Compliant source file received on (Date)]]&lt;&gt;""),MainTracker[[#This Row],[Compliant source file received on (Date)]]-MainTracker[[#This Row],[Request sent on (Date)]],"")</f>
        <v>2</v>
      </c>
    </row>
    <row r="451" spans="1:26" s="5" customFormat="1" ht="30" hidden="1">
      <c r="A451" s="51" t="str">
        <f>_xlfn.IFNA(INDEX(Table3[],MATCH(MainTracker[[#This Row],[IDR / UFDR]],Table3[Pack],0),1),"")</f>
        <v/>
      </c>
      <c r="B451" s="7" t="s">
        <v>1816</v>
      </c>
      <c r="C451" s="7" t="s">
        <v>2261</v>
      </c>
      <c r="D451" s="44" t="s">
        <v>2262</v>
      </c>
      <c r="E451" s="28" t="s">
        <v>2263</v>
      </c>
      <c r="F451" s="2" t="s">
        <v>111</v>
      </c>
      <c r="G451" s="13">
        <v>45372</v>
      </c>
      <c r="H451" s="1">
        <v>45372</v>
      </c>
      <c r="I451" s="1">
        <v>45012</v>
      </c>
      <c r="J451" s="2"/>
      <c r="K451" s="28" t="s">
        <v>2264</v>
      </c>
      <c r="L451" s="26"/>
      <c r="M451" s="4"/>
      <c r="N451" s="4"/>
      <c r="O451" s="4"/>
      <c r="P451" s="4"/>
      <c r="Q451" s="4"/>
      <c r="R451" s="4"/>
      <c r="S451" s="4"/>
      <c r="T451" s="4"/>
      <c r="U451" s="4" t="s">
        <v>106</v>
      </c>
      <c r="V451" s="3" t="s">
        <v>69</v>
      </c>
      <c r="W451" s="27" t="s">
        <v>116</v>
      </c>
      <c r="X451" s="4" t="str">
        <f>IF(AND(MainTracker[[#This Row],[Completion date.]]&gt;=45139,MainTracker[[#This Row],[Status]]="10 - Complete"),NETWORKDAYS(MAX(MainTracker[[#This Row],[Request sent on (Date)]:[Compliant source file received on (Date)]]),MainTracker[[#This Row],[Completion date.]],Holiday[Holidays])-1,"")</f>
        <v/>
      </c>
      <c r="Y45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51" s="4" t="str">
        <f>IF(AND(MainTracker[[#This Row],[Completion date.]]&gt;=45139,MainTracker[[#This Row],[Status]]="10 - Complete",MainTracker[[#This Row],[Compliant source file received on (Date)]]&lt;&gt;""),MainTracker[[#This Row],[Compliant source file received on (Date)]]-MainTracker[[#This Row],[Request sent on (Date)]],"")</f>
        <v/>
      </c>
    </row>
    <row r="452" spans="1:26" s="5" customFormat="1" ht="30" hidden="1">
      <c r="A452" s="51" t="str">
        <f>_xlfn.IFNA(INDEX(Table3[],MATCH(MainTracker[[#This Row],[IDR / UFDR]],Table3[Pack],0),1),"")</f>
        <v/>
      </c>
      <c r="B452" s="7" t="s">
        <v>1744</v>
      </c>
      <c r="C452" s="7" t="s">
        <v>1745</v>
      </c>
      <c r="D452" s="44" t="s">
        <v>1746</v>
      </c>
      <c r="E452" s="28" t="s">
        <v>1747</v>
      </c>
      <c r="F452" s="2" t="s">
        <v>120</v>
      </c>
      <c r="G452" s="13">
        <v>45372</v>
      </c>
      <c r="H452" s="24">
        <v>45390</v>
      </c>
      <c r="I452" s="1">
        <v>45391</v>
      </c>
      <c r="J452" s="2"/>
      <c r="K452" s="28" t="s">
        <v>1748</v>
      </c>
      <c r="L452" s="27"/>
      <c r="M452" s="4" t="s">
        <v>2265</v>
      </c>
      <c r="N452" s="24">
        <v>45390</v>
      </c>
      <c r="O452" s="4"/>
      <c r="P452" s="4"/>
      <c r="Q452" s="4"/>
      <c r="R452" s="4"/>
      <c r="S452" s="4"/>
      <c r="T452" s="4"/>
      <c r="U452" s="4" t="s">
        <v>106</v>
      </c>
      <c r="V452" s="3" t="s">
        <v>69</v>
      </c>
      <c r="W452" s="27" t="s">
        <v>1316</v>
      </c>
      <c r="X452" s="4">
        <f>IF(AND(MainTracker[[#This Row],[Completion date.]]&gt;=45139,MainTracker[[#This Row],[Status]]="10 - Complete"),NETWORKDAYS(MAX(MainTracker[[#This Row],[Request sent on (Date)]:[Compliant source file received on (Date)]]),MainTracker[[#This Row],[Completion date.]],Holiday[Holidays])-1,"")</f>
        <v>1</v>
      </c>
      <c r="Y4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52" s="4">
        <f>IF(AND(MainTracker[[#This Row],[Completion date.]]&gt;=45139,MainTracker[[#This Row],[Status]]="10 - Complete",MainTracker[[#This Row],[Compliant source file received on (Date)]]&lt;&gt;""),MainTracker[[#This Row],[Compliant source file received on (Date)]]-MainTracker[[#This Row],[Request sent on (Date)]],"")</f>
        <v>18</v>
      </c>
    </row>
    <row r="453" spans="1:26" s="5" customFormat="1" ht="75" hidden="1">
      <c r="A453" s="51" t="str">
        <f>_xlfn.IFNA(INDEX(Table3[],MATCH(MainTracker[[#This Row],[IDR / UFDR]],Table3[Pack],0),1),"")</f>
        <v/>
      </c>
      <c r="B453" s="7">
        <v>237.05</v>
      </c>
      <c r="C453" s="7" t="s">
        <v>2266</v>
      </c>
      <c r="D453" s="44" t="s">
        <v>2267</v>
      </c>
      <c r="E453" s="28" t="s">
        <v>2268</v>
      </c>
      <c r="F453" s="2" t="s">
        <v>111</v>
      </c>
      <c r="G453" s="13">
        <v>45372</v>
      </c>
      <c r="H453" s="1">
        <v>45398</v>
      </c>
      <c r="I453" s="1">
        <v>45404</v>
      </c>
      <c r="J453" s="2"/>
      <c r="K453" s="28" t="s">
        <v>2269</v>
      </c>
      <c r="L453" s="27"/>
      <c r="M453" s="4" t="s">
        <v>2270</v>
      </c>
      <c r="N453" s="24">
        <v>45377</v>
      </c>
      <c r="O453" s="4" t="s">
        <v>2271</v>
      </c>
      <c r="P453" s="24">
        <v>45378</v>
      </c>
      <c r="Q453" s="4" t="s">
        <v>2272</v>
      </c>
      <c r="R453" s="24">
        <v>45392</v>
      </c>
      <c r="S453" s="4" t="s">
        <v>2273</v>
      </c>
      <c r="T453" s="25"/>
      <c r="U453" s="4" t="s">
        <v>106</v>
      </c>
      <c r="V453" s="3" t="s">
        <v>69</v>
      </c>
      <c r="W453" s="27" t="s">
        <v>1806</v>
      </c>
      <c r="X453" s="4">
        <f>IF(AND(MainTracker[[#This Row],[Completion date.]]&gt;=45139,MainTracker[[#This Row],[Status]]="10 - Complete"),NETWORKDAYS(MAX(MainTracker[[#This Row],[Request sent on (Date)]:[Compliant source file received on (Date)]]),MainTracker[[#This Row],[Completion date.]],Holiday[Holidays])-1,"")</f>
        <v>4</v>
      </c>
      <c r="Y45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453" s="4">
        <f>IF(AND(MainTracker[[#This Row],[Completion date.]]&gt;=45139,MainTracker[[#This Row],[Status]]="10 - Complete",MainTracker[[#This Row],[Compliant source file received on (Date)]]&lt;&gt;""),MainTracker[[#This Row],[Compliant source file received on (Date)]]-MainTracker[[#This Row],[Request sent on (Date)]],"")</f>
        <v>26</v>
      </c>
    </row>
    <row r="454" spans="1:26" s="5" customFormat="1" ht="75" hidden="1">
      <c r="A454" s="51" t="str">
        <f>_xlfn.IFNA(INDEX(Table3[],MATCH(MainTracker[[#This Row],[IDR / UFDR]],Table3[Pack],0),1),"")</f>
        <v/>
      </c>
      <c r="B454" s="7">
        <v>237.05</v>
      </c>
      <c r="C454" s="7" t="s">
        <v>2274</v>
      </c>
      <c r="D454" s="44" t="s">
        <v>2275</v>
      </c>
      <c r="E454" s="28" t="s">
        <v>2276</v>
      </c>
      <c r="F454" s="2" t="s">
        <v>111</v>
      </c>
      <c r="G454" s="13">
        <v>45372</v>
      </c>
      <c r="H454" s="1">
        <v>45392</v>
      </c>
      <c r="I454" s="1">
        <v>45394</v>
      </c>
      <c r="J454" s="2"/>
      <c r="K454" s="28" t="s">
        <v>2277</v>
      </c>
      <c r="L454" s="27"/>
      <c r="M454" s="4" t="s">
        <v>2278</v>
      </c>
      <c r="N454" s="24">
        <v>45378</v>
      </c>
      <c r="O454" s="4"/>
      <c r="P454" s="4"/>
      <c r="Q454" s="6" t="s">
        <v>2272</v>
      </c>
      <c r="R454" s="24">
        <v>45392</v>
      </c>
      <c r="S454" s="4"/>
      <c r="T454" s="4"/>
      <c r="U454" s="4" t="s">
        <v>106</v>
      </c>
      <c r="V454" s="3" t="s">
        <v>69</v>
      </c>
      <c r="W454" s="27" t="s">
        <v>1806</v>
      </c>
      <c r="X454" s="4">
        <f>IF(AND(MainTracker[[#This Row],[Completion date.]]&gt;=45139,MainTracker[[#This Row],[Status]]="10 - Complete"),NETWORKDAYS(MAX(MainTracker[[#This Row],[Request sent on (Date)]:[Compliant source file received on (Date)]]),MainTracker[[#This Row],[Completion date.]],Holiday[Holidays])-1,"")</f>
        <v>2</v>
      </c>
      <c r="Y4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4" s="4">
        <f>IF(AND(MainTracker[[#This Row],[Completion date.]]&gt;=45139,MainTracker[[#This Row],[Status]]="10 - Complete",MainTracker[[#This Row],[Compliant source file received on (Date)]]&lt;&gt;""),MainTracker[[#This Row],[Compliant source file received on (Date)]]-MainTracker[[#This Row],[Request sent on (Date)]],"")</f>
        <v>20</v>
      </c>
    </row>
    <row r="455" spans="1:26" s="5" customFormat="1" ht="45" hidden="1">
      <c r="A455" s="51" t="str">
        <f>_xlfn.IFNA(INDEX(Table3[],MATCH(MainTracker[[#This Row],[IDR / UFDR]],Table3[Pack],0),1),"")</f>
        <v/>
      </c>
      <c r="B455" s="7">
        <v>227.1</v>
      </c>
      <c r="C455" s="7" t="s">
        <v>2279</v>
      </c>
      <c r="D455" s="44" t="s">
        <v>2280</v>
      </c>
      <c r="E455" s="28" t="s">
        <v>2281</v>
      </c>
      <c r="F455" s="2" t="s">
        <v>111</v>
      </c>
      <c r="G455" s="13">
        <v>45372</v>
      </c>
      <c r="H455" s="1">
        <v>45377</v>
      </c>
      <c r="I455" s="1"/>
      <c r="J455" s="2"/>
      <c r="K455" s="28" t="s">
        <v>2282</v>
      </c>
      <c r="L455" s="27"/>
      <c r="M455" s="4" t="s">
        <v>2283</v>
      </c>
      <c r="N455" s="24">
        <v>45377</v>
      </c>
      <c r="O455" s="4" t="s">
        <v>2284</v>
      </c>
      <c r="P455" s="4"/>
      <c r="Q455" s="4"/>
      <c r="R455" s="4"/>
      <c r="S455" s="4"/>
      <c r="T455" s="4"/>
      <c r="U455" s="4" t="s">
        <v>257</v>
      </c>
      <c r="V455" s="3" t="s">
        <v>69</v>
      </c>
      <c r="W455" s="28" t="s">
        <v>2092</v>
      </c>
      <c r="X455" s="4" t="str">
        <f>IF(AND(MainTracker[[#This Row],[Completion date.]]&gt;=45139,MainTracker[[#This Row],[Status]]="10 - Complete"),NETWORKDAYS(MAX(MainTracker[[#This Row],[Request sent on (Date)]:[Compliant source file received on (Date)]]),MainTracker[[#This Row],[Completion date.]],Holiday[Holidays])-1,"")</f>
        <v/>
      </c>
      <c r="Y4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55" s="4" t="str">
        <f>IF(AND(MainTracker[[#This Row],[Completion date.]]&gt;=45139,MainTracker[[#This Row],[Status]]="10 - Complete",MainTracker[[#This Row],[Compliant source file received on (Date)]]&lt;&gt;""),MainTracker[[#This Row],[Compliant source file received on (Date)]]-MainTracker[[#This Row],[Request sent on (Date)]],"")</f>
        <v/>
      </c>
    </row>
    <row r="456" spans="1:26" s="5" customFormat="1" ht="105" hidden="1">
      <c r="A456" s="51" t="str">
        <f>_xlfn.IFNA(INDEX(Table3[],MATCH(MainTracker[[#This Row],[IDR / UFDR]],Table3[Pack],0),1),"")</f>
        <v/>
      </c>
      <c r="B456" s="7">
        <v>219.3</v>
      </c>
      <c r="C456" s="7" t="s">
        <v>1927</v>
      </c>
      <c r="D456" s="44" t="s">
        <v>1928</v>
      </c>
      <c r="E456" s="28" t="s">
        <v>1929</v>
      </c>
      <c r="F456" s="2"/>
      <c r="G456" s="13">
        <v>45372</v>
      </c>
      <c r="H456" s="1">
        <v>45372</v>
      </c>
      <c r="I456" s="1">
        <v>45378</v>
      </c>
      <c r="J456" s="2"/>
      <c r="K456" s="28" t="s">
        <v>1930</v>
      </c>
      <c r="L456" s="26"/>
      <c r="M456" s="4" t="s">
        <v>2285</v>
      </c>
      <c r="N456" s="4" t="s">
        <v>2286</v>
      </c>
      <c r="O456" s="4"/>
      <c r="P456" s="4"/>
      <c r="Q456" s="4"/>
      <c r="R456" s="4"/>
      <c r="S456" s="4"/>
      <c r="T456" s="4"/>
      <c r="U456" s="4" t="s">
        <v>106</v>
      </c>
      <c r="V456" s="3" t="s">
        <v>69</v>
      </c>
      <c r="W456" s="28" t="s">
        <v>244</v>
      </c>
      <c r="X456" s="4">
        <f>IF(AND(MainTracker[[#This Row],[Completion date.]]&gt;=45139,MainTracker[[#This Row],[Status]]="10 - Complete"),NETWORKDAYS(MAX(MainTracker[[#This Row],[Request sent on (Date)]:[Compliant source file received on (Date)]]),MainTracker[[#This Row],[Completion date.]],Holiday[Holidays])-1,"")</f>
        <v>4</v>
      </c>
      <c r="Y4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56" s="4">
        <f>IF(AND(MainTracker[[#This Row],[Completion date.]]&gt;=45139,MainTracker[[#This Row],[Status]]="10 - Complete",MainTracker[[#This Row],[Compliant source file received on (Date)]]&lt;&gt;""),MainTracker[[#This Row],[Compliant source file received on (Date)]]-MainTracker[[#This Row],[Request sent on (Date)]],"")</f>
        <v>0</v>
      </c>
    </row>
    <row r="457" spans="1:26" s="5" customFormat="1" ht="30" hidden="1">
      <c r="A457" s="51" t="str">
        <f>_xlfn.IFNA(INDEX(Table3[],MATCH(MainTracker[[#This Row],[IDR / UFDR]],Table3[Pack],0),1),"")</f>
        <v/>
      </c>
      <c r="B457" s="7">
        <v>219.3</v>
      </c>
      <c r="C457" s="7" t="s">
        <v>1914</v>
      </c>
      <c r="D457" s="44" t="s">
        <v>1915</v>
      </c>
      <c r="E457" s="28" t="s">
        <v>1916</v>
      </c>
      <c r="F457" s="2"/>
      <c r="G457" s="13">
        <v>45372</v>
      </c>
      <c r="H457" s="1">
        <v>45372</v>
      </c>
      <c r="I457" s="1">
        <v>45378</v>
      </c>
      <c r="J457" s="2"/>
      <c r="K457" s="28" t="s">
        <v>2287</v>
      </c>
      <c r="L457" s="26"/>
      <c r="M457" s="4"/>
      <c r="N457" s="4"/>
      <c r="O457" s="4"/>
      <c r="P457" s="4"/>
      <c r="Q457" s="4"/>
      <c r="R457" s="4"/>
      <c r="S457" s="4"/>
      <c r="T457" s="4"/>
      <c r="U457" s="4" t="s">
        <v>106</v>
      </c>
      <c r="V457" s="3" t="s">
        <v>69</v>
      </c>
      <c r="W457" s="34" t="s">
        <v>244</v>
      </c>
      <c r="X457" s="4">
        <f>IF(AND(MainTracker[[#This Row],[Completion date.]]&gt;=45139,MainTracker[[#This Row],[Status]]="10 - Complete"),NETWORKDAYS(MAX(MainTracker[[#This Row],[Request sent on (Date)]:[Compliant source file received on (Date)]]),MainTracker[[#This Row],[Completion date.]],Holiday[Holidays])-1,"")</f>
        <v>4</v>
      </c>
      <c r="Y4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57" s="4">
        <f>IF(AND(MainTracker[[#This Row],[Completion date.]]&gt;=45139,MainTracker[[#This Row],[Status]]="10 - Complete",MainTracker[[#This Row],[Compliant source file received on (Date)]]&lt;&gt;""),MainTracker[[#This Row],[Compliant source file received on (Date)]]-MainTracker[[#This Row],[Request sent on (Date)]],"")</f>
        <v>0</v>
      </c>
    </row>
    <row r="458" spans="1:26" s="5" customFormat="1" ht="60" hidden="1">
      <c r="A458" s="51" t="str">
        <f>_xlfn.IFNA(INDEX(Table3[],MATCH(MainTracker[[#This Row],[IDR / UFDR]],Table3[Pack],0),1),"")</f>
        <v/>
      </c>
      <c r="B458" s="7">
        <v>212.4</v>
      </c>
      <c r="C458" s="7" t="s">
        <v>2288</v>
      </c>
      <c r="D458" s="44" t="s">
        <v>2289</v>
      </c>
      <c r="E458" s="28" t="s">
        <v>2290</v>
      </c>
      <c r="F458" s="2" t="s">
        <v>111</v>
      </c>
      <c r="G458" s="13">
        <v>45372</v>
      </c>
      <c r="H458" s="1">
        <v>45377</v>
      </c>
      <c r="I458" s="1">
        <v>45379</v>
      </c>
      <c r="J458" s="2"/>
      <c r="K458" s="28" t="s">
        <v>2291</v>
      </c>
      <c r="L458" s="26"/>
      <c r="M458" s="4" t="s">
        <v>2292</v>
      </c>
      <c r="N458" s="4"/>
      <c r="O458" s="4" t="s">
        <v>2293</v>
      </c>
      <c r="P458" s="4"/>
      <c r="Q458" s="4"/>
      <c r="R458" s="4"/>
      <c r="S458" s="4"/>
      <c r="T458" s="4"/>
      <c r="U458" s="4" t="s">
        <v>106</v>
      </c>
      <c r="V458" s="3" t="s">
        <v>69</v>
      </c>
      <c r="W458" s="27" t="s">
        <v>2294</v>
      </c>
      <c r="X458" s="4">
        <f>IF(AND(MainTracker[[#This Row],[Completion date.]]&gt;=45139,MainTracker[[#This Row],[Status]]="10 - Complete"),NETWORKDAYS(MAX(MainTracker[[#This Row],[Request sent on (Date)]:[Compliant source file received on (Date)]]),MainTracker[[#This Row],[Completion date.]],Holiday[Holidays])-1,"")</f>
        <v>2</v>
      </c>
      <c r="Y45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8" s="4">
        <f>IF(AND(MainTracker[[#This Row],[Completion date.]]&gt;=45139,MainTracker[[#This Row],[Status]]="10 - Complete",MainTracker[[#This Row],[Compliant source file received on (Date)]]&lt;&gt;""),MainTracker[[#This Row],[Compliant source file received on (Date)]]-MainTracker[[#This Row],[Request sent on (Date)]],"")</f>
        <v>5</v>
      </c>
    </row>
    <row r="459" spans="1:26" s="5" customFormat="1" ht="45" hidden="1">
      <c r="A459" s="51" t="str">
        <f>_xlfn.IFNA(INDEX(Table3[],MATCH(MainTracker[[#This Row],[IDR / UFDR]],Table3[Pack],0),1),"")</f>
        <v/>
      </c>
      <c r="B459" s="7">
        <v>212.4</v>
      </c>
      <c r="C459" s="7" t="s">
        <v>2295</v>
      </c>
      <c r="D459" s="44" t="s">
        <v>2296</v>
      </c>
      <c r="E459" s="34" t="s">
        <v>2297</v>
      </c>
      <c r="F459" s="2" t="s">
        <v>111</v>
      </c>
      <c r="G459" s="13">
        <v>45372</v>
      </c>
      <c r="H459" s="1">
        <v>45377</v>
      </c>
      <c r="I459" s="1">
        <v>45379</v>
      </c>
      <c r="J459" s="2"/>
      <c r="K459" s="34" t="s">
        <v>2298</v>
      </c>
      <c r="L459" s="26"/>
      <c r="M459" s="4" t="s">
        <v>2299</v>
      </c>
      <c r="N459" s="4"/>
      <c r="O459" s="4" t="s">
        <v>2293</v>
      </c>
      <c r="P459" s="4"/>
      <c r="Q459" s="4"/>
      <c r="R459" s="4"/>
      <c r="S459" s="4"/>
      <c r="T459" s="4"/>
      <c r="U459" s="4" t="s">
        <v>106</v>
      </c>
      <c r="V459" s="3" t="s">
        <v>69</v>
      </c>
      <c r="W459" s="27" t="s">
        <v>2294</v>
      </c>
      <c r="X459" s="4">
        <f>IF(AND(MainTracker[[#This Row],[Completion date.]]&gt;=45139,MainTracker[[#This Row],[Status]]="10 - Complete"),NETWORKDAYS(MAX(MainTracker[[#This Row],[Request sent on (Date)]:[Compliant source file received on (Date)]]),MainTracker[[#This Row],[Completion date.]],Holiday[Holidays])-1,"")</f>
        <v>2</v>
      </c>
      <c r="Y45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9" s="4">
        <f>IF(AND(MainTracker[[#This Row],[Completion date.]]&gt;=45139,MainTracker[[#This Row],[Status]]="10 - Complete",MainTracker[[#This Row],[Compliant source file received on (Date)]]&lt;&gt;""),MainTracker[[#This Row],[Compliant source file received on (Date)]]-MainTracker[[#This Row],[Request sent on (Date)]],"")</f>
        <v>5</v>
      </c>
    </row>
    <row r="460" spans="1:26" s="5" customFormat="1" ht="18.75" hidden="1">
      <c r="A460" s="51" t="str">
        <f>_xlfn.IFNA(INDEX(Table3[],MATCH(MainTracker[[#This Row],[IDR / UFDR]],Table3[Pack],0),1),"")</f>
        <v/>
      </c>
      <c r="B460" s="7" t="s">
        <v>2300</v>
      </c>
      <c r="C460" s="7" t="s">
        <v>2301</v>
      </c>
      <c r="D460" s="44" t="s">
        <v>2302</v>
      </c>
      <c r="E460" s="28" t="s">
        <v>2303</v>
      </c>
      <c r="F460" s="49" t="s">
        <v>111</v>
      </c>
      <c r="G460" s="13">
        <v>45373</v>
      </c>
      <c r="H460" s="1">
        <v>45373</v>
      </c>
      <c r="I460" s="1">
        <v>45378</v>
      </c>
      <c r="J460" s="4"/>
      <c r="K460" s="28" t="s">
        <v>2304</v>
      </c>
      <c r="L460" s="26"/>
      <c r="M460" s="4"/>
      <c r="N460" s="4"/>
      <c r="O460" s="4"/>
      <c r="P460" s="4"/>
      <c r="Q460" s="4"/>
      <c r="R460" s="4"/>
      <c r="S460" s="4"/>
      <c r="T460" s="4"/>
      <c r="U460" s="4" t="s">
        <v>106</v>
      </c>
      <c r="V460" s="3" t="s">
        <v>69</v>
      </c>
      <c r="W460" s="27" t="s">
        <v>1592</v>
      </c>
      <c r="X460" s="4">
        <f>IF(AND(MainTracker[[#This Row],[Completion date.]]&gt;=45139,MainTracker[[#This Row],[Status]]="10 - Complete"),NETWORKDAYS(MAX(MainTracker[[#This Row],[Request sent on (Date)]:[Compliant source file received on (Date)]]),MainTracker[[#This Row],[Completion date.]],Holiday[Holidays])-1,"")</f>
        <v>3</v>
      </c>
      <c r="Y4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0" s="4">
        <f>IF(AND(MainTracker[[#This Row],[Completion date.]]&gt;=45139,MainTracker[[#This Row],[Status]]="10 - Complete",MainTracker[[#This Row],[Compliant source file received on (Date)]]&lt;&gt;""),MainTracker[[#This Row],[Compliant source file received on (Date)]]-MainTracker[[#This Row],[Request sent on (Date)]],"")</f>
        <v>0</v>
      </c>
    </row>
    <row r="461" spans="1:26" s="5" customFormat="1" ht="60" hidden="1">
      <c r="A461" s="51" t="str">
        <f>_xlfn.IFNA(INDEX(Table3[],MATCH(MainTracker[[#This Row],[IDR / UFDR]],Table3[Pack],0),1),"")</f>
        <v/>
      </c>
      <c r="B461" s="7" t="s">
        <v>2305</v>
      </c>
      <c r="C461" s="7" t="s">
        <v>2306</v>
      </c>
      <c r="D461" s="44" t="s">
        <v>2307</v>
      </c>
      <c r="E461" s="28" t="s">
        <v>2308</v>
      </c>
      <c r="F461" s="49" t="s">
        <v>111</v>
      </c>
      <c r="G461" s="13">
        <v>45373</v>
      </c>
      <c r="H461" s="1">
        <v>45373</v>
      </c>
      <c r="I461" s="1">
        <v>45377</v>
      </c>
      <c r="J461" s="4"/>
      <c r="K461" s="28" t="s">
        <v>2309</v>
      </c>
      <c r="L461" s="26"/>
      <c r="M461" s="4" t="s">
        <v>2310</v>
      </c>
      <c r="N461" s="4"/>
      <c r="O461" s="4" t="s">
        <v>2311</v>
      </c>
      <c r="P461" s="4"/>
      <c r="Q461" s="4"/>
      <c r="R461" s="4"/>
      <c r="S461" s="4"/>
      <c r="T461" s="4"/>
      <c r="U461" s="4" t="s">
        <v>106</v>
      </c>
      <c r="V461" s="3" t="s">
        <v>69</v>
      </c>
      <c r="W461" s="27" t="s">
        <v>2312</v>
      </c>
      <c r="X461" s="4">
        <f>IF(AND(MainTracker[[#This Row],[Completion date.]]&gt;=45139,MainTracker[[#This Row],[Status]]="10 - Complete"),NETWORKDAYS(MAX(MainTracker[[#This Row],[Request sent on (Date)]:[Compliant source file received on (Date)]]),MainTracker[[#This Row],[Completion date.]],Holiday[Holidays])-1,"")</f>
        <v>2</v>
      </c>
      <c r="Y4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61" s="4">
        <f>IF(AND(MainTracker[[#This Row],[Completion date.]]&gt;=45139,MainTracker[[#This Row],[Status]]="10 - Complete",MainTracker[[#This Row],[Compliant source file received on (Date)]]&lt;&gt;""),MainTracker[[#This Row],[Compliant source file received on (Date)]]-MainTracker[[#This Row],[Request sent on (Date)]],"")</f>
        <v>0</v>
      </c>
    </row>
    <row r="462" spans="1:26" s="5" customFormat="1" ht="18.75" hidden="1">
      <c r="A462" s="51" t="str">
        <f>_xlfn.IFNA(INDEX(Table3[],MATCH(MainTracker[[#This Row],[IDR / UFDR]],Table3[Pack],0),1),"")</f>
        <v/>
      </c>
      <c r="B462" s="7" t="s">
        <v>2305</v>
      </c>
      <c r="C462" s="7" t="s">
        <v>2313</v>
      </c>
      <c r="D462" s="44" t="s">
        <v>2307</v>
      </c>
      <c r="E462" s="28" t="s">
        <v>2314</v>
      </c>
      <c r="F462" s="2" t="s">
        <v>101</v>
      </c>
      <c r="G462" s="13">
        <v>45373</v>
      </c>
      <c r="H462" s="1">
        <v>45373</v>
      </c>
      <c r="I462" s="1">
        <v>45377</v>
      </c>
      <c r="J462" s="2"/>
      <c r="K462" s="28" t="s">
        <v>2315</v>
      </c>
      <c r="L462" s="26"/>
      <c r="M462" s="4"/>
      <c r="N462" s="4"/>
      <c r="O462" s="4"/>
      <c r="P462" s="4"/>
      <c r="Q462" s="4"/>
      <c r="R462" s="4"/>
      <c r="S462" s="4"/>
      <c r="T462" s="4"/>
      <c r="U462" s="4" t="s">
        <v>106</v>
      </c>
      <c r="V462" s="3" t="s">
        <v>69</v>
      </c>
      <c r="W462" s="27" t="s">
        <v>2312</v>
      </c>
      <c r="X462" s="4">
        <f>IF(AND(MainTracker[[#This Row],[Completion date.]]&gt;=45139,MainTracker[[#This Row],[Status]]="10 - Complete"),NETWORKDAYS(MAX(MainTracker[[#This Row],[Request sent on (Date)]:[Compliant source file received on (Date)]]),MainTracker[[#This Row],[Completion date.]],Holiday[Holidays])-1,"")</f>
        <v>2</v>
      </c>
      <c r="Y4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2" s="4">
        <f>IF(AND(MainTracker[[#This Row],[Completion date.]]&gt;=45139,MainTracker[[#This Row],[Status]]="10 - Complete",MainTracker[[#This Row],[Compliant source file received on (Date)]]&lt;&gt;""),MainTracker[[#This Row],[Compliant source file received on (Date)]]-MainTracker[[#This Row],[Request sent on (Date)]],"")</f>
        <v>0</v>
      </c>
    </row>
    <row r="463" spans="1:26" s="5" customFormat="1" ht="45" hidden="1">
      <c r="A463" s="51" t="str">
        <f>_xlfn.IFNA(INDEX(Table3[],MATCH(MainTracker[[#This Row],[IDR / UFDR]],Table3[Pack],0),1),"")</f>
        <v/>
      </c>
      <c r="B463" s="7" t="s">
        <v>2316</v>
      </c>
      <c r="C463" s="7" t="s">
        <v>2317</v>
      </c>
      <c r="D463" s="44" t="s">
        <v>2318</v>
      </c>
      <c r="E463" s="28" t="s">
        <v>2319</v>
      </c>
      <c r="F463" s="2" t="s">
        <v>387</v>
      </c>
      <c r="G463" s="13">
        <v>45373</v>
      </c>
      <c r="H463" s="1">
        <v>45373</v>
      </c>
      <c r="I463" s="1">
        <v>45385</v>
      </c>
      <c r="J463" s="2"/>
      <c r="K463" s="28" t="s">
        <v>2320</v>
      </c>
      <c r="L463" s="27"/>
      <c r="M463" s="4" t="s">
        <v>2321</v>
      </c>
      <c r="N463" s="4"/>
      <c r="O463" s="4"/>
      <c r="P463" s="4"/>
      <c r="Q463" s="4"/>
      <c r="R463" s="4"/>
      <c r="S463" s="4"/>
      <c r="T463" s="4"/>
      <c r="U463" s="4" t="s">
        <v>106</v>
      </c>
      <c r="V463" s="3" t="s">
        <v>69</v>
      </c>
      <c r="W463" s="28" t="s">
        <v>1524</v>
      </c>
      <c r="X463" s="4">
        <f>IF(AND(MainTracker[[#This Row],[Completion date.]]&gt;=45139,MainTracker[[#This Row],[Status]]="10 - Complete"),NETWORKDAYS(MAX(MainTracker[[#This Row],[Request sent on (Date)]:[Compliant source file received on (Date)]]),MainTracker[[#This Row],[Completion date.]],Holiday[Holidays])-1,"")</f>
        <v>6</v>
      </c>
      <c r="Y4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63" s="4">
        <f>IF(AND(MainTracker[[#This Row],[Completion date.]]&gt;=45139,MainTracker[[#This Row],[Status]]="10 - Complete",MainTracker[[#This Row],[Compliant source file received on (Date)]]&lt;&gt;""),MainTracker[[#This Row],[Compliant source file received on (Date)]]-MainTracker[[#This Row],[Request sent on (Date)]],"")</f>
        <v>0</v>
      </c>
    </row>
    <row r="464" spans="1:26" s="5" customFormat="1" ht="30" hidden="1">
      <c r="A464" s="51" t="str">
        <f>_xlfn.IFNA(INDEX(Table3[],MATCH(MainTracker[[#This Row],[IDR / UFDR]],Table3[Pack],0),1),"")</f>
        <v/>
      </c>
      <c r="B464" s="7" t="s">
        <v>1992</v>
      </c>
      <c r="C464" s="7" t="s">
        <v>2322</v>
      </c>
      <c r="D464" s="44" t="s">
        <v>2323</v>
      </c>
      <c r="E464" s="28" t="s">
        <v>2324</v>
      </c>
      <c r="F464" s="49" t="s">
        <v>111</v>
      </c>
      <c r="G464" s="13">
        <v>45373</v>
      </c>
      <c r="H464" s="1">
        <v>45373</v>
      </c>
      <c r="I464" s="1">
        <v>45379</v>
      </c>
      <c r="J464" s="4"/>
      <c r="K464" s="28" t="s">
        <v>2325</v>
      </c>
      <c r="L464" s="26"/>
      <c r="M464" s="4"/>
      <c r="N464" s="4"/>
      <c r="O464" s="4"/>
      <c r="P464" s="4"/>
      <c r="Q464" s="4"/>
      <c r="R464" s="4"/>
      <c r="S464" s="4"/>
      <c r="T464" s="4"/>
      <c r="U464" s="4" t="s">
        <v>106</v>
      </c>
      <c r="V464" s="3" t="s">
        <v>69</v>
      </c>
      <c r="W464" s="27" t="s">
        <v>2326</v>
      </c>
      <c r="X464" s="4">
        <f>IF(AND(MainTracker[[#This Row],[Completion date.]]&gt;=45139,MainTracker[[#This Row],[Status]]="10 - Complete"),NETWORKDAYS(MAX(MainTracker[[#This Row],[Request sent on (Date)]:[Compliant source file received on (Date)]]),MainTracker[[#This Row],[Completion date.]],Holiday[Holidays])-1,"")</f>
        <v>4</v>
      </c>
      <c r="Y4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4" s="4">
        <f>IF(AND(MainTracker[[#This Row],[Completion date.]]&gt;=45139,MainTracker[[#This Row],[Status]]="10 - Complete",MainTracker[[#This Row],[Compliant source file received on (Date)]]&lt;&gt;""),MainTracker[[#This Row],[Compliant source file received on (Date)]]-MainTracker[[#This Row],[Request sent on (Date)]],"")</f>
        <v>0</v>
      </c>
    </row>
    <row r="465" spans="1:27" s="5" customFormat="1" ht="18.75" hidden="1">
      <c r="A465" s="51" t="str">
        <f>_xlfn.IFNA(INDEX(Table3[],MATCH(MainTracker[[#This Row],[IDR / UFDR]],Table3[Pack],0),1),"")</f>
        <v/>
      </c>
      <c r="B465" s="7" t="s">
        <v>2327</v>
      </c>
      <c r="C465" s="7" t="s">
        <v>2328</v>
      </c>
      <c r="D465" s="44" t="s">
        <v>2329</v>
      </c>
      <c r="E465" s="28" t="s">
        <v>2330</v>
      </c>
      <c r="F465" s="49" t="s">
        <v>111</v>
      </c>
      <c r="G465" s="13">
        <v>45376</v>
      </c>
      <c r="H465" s="1">
        <v>45376</v>
      </c>
      <c r="I465" s="1">
        <v>45378</v>
      </c>
      <c r="J465" s="4"/>
      <c r="K465" s="28" t="s">
        <v>2331</v>
      </c>
      <c r="L465" s="26"/>
      <c r="M465" s="4"/>
      <c r="N465" s="4"/>
      <c r="O465" s="4"/>
      <c r="P465" s="4"/>
      <c r="Q465" s="4"/>
      <c r="R465" s="4"/>
      <c r="S465" s="4"/>
      <c r="T465" s="4"/>
      <c r="U465" s="4" t="s">
        <v>106</v>
      </c>
      <c r="V465" s="3" t="s">
        <v>69</v>
      </c>
      <c r="W465" s="27" t="s">
        <v>1592</v>
      </c>
      <c r="X465" s="4">
        <f>IF(AND(MainTracker[[#This Row],[Completion date.]]&gt;=45139,MainTracker[[#This Row],[Status]]="10 - Complete"),NETWORKDAYS(MAX(MainTracker[[#This Row],[Request sent on (Date)]:[Compliant source file received on (Date)]]),MainTracker[[#This Row],[Completion date.]],Holiday[Holidays])-1,"")</f>
        <v>2</v>
      </c>
      <c r="Y4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5" s="4">
        <f>IF(AND(MainTracker[[#This Row],[Completion date.]]&gt;=45139,MainTracker[[#This Row],[Status]]="10 - Complete",MainTracker[[#This Row],[Compliant source file received on (Date)]]&lt;&gt;""),MainTracker[[#This Row],[Compliant source file received on (Date)]]-MainTracker[[#This Row],[Request sent on (Date)]],"")</f>
        <v>0</v>
      </c>
    </row>
    <row r="466" spans="1:27" s="5" customFormat="1" ht="18.75" hidden="1">
      <c r="A466" s="51" t="str">
        <f>_xlfn.IFNA(INDEX(Table3[],MATCH(MainTracker[[#This Row],[IDR / UFDR]],Table3[Pack],0),1),"")</f>
        <v/>
      </c>
      <c r="B466" s="7" t="s">
        <v>2327</v>
      </c>
      <c r="C466" s="7" t="s">
        <v>2332</v>
      </c>
      <c r="D466" s="44" t="s">
        <v>2333</v>
      </c>
      <c r="E466" s="28" t="s">
        <v>2334</v>
      </c>
      <c r="F466" s="49" t="s">
        <v>111</v>
      </c>
      <c r="G466" s="13">
        <v>45376</v>
      </c>
      <c r="H466" s="1">
        <v>45376</v>
      </c>
      <c r="I466" s="1">
        <v>45378</v>
      </c>
      <c r="J466" s="4"/>
      <c r="K466" s="28" t="s">
        <v>2335</v>
      </c>
      <c r="L466" s="26"/>
      <c r="M466" s="4"/>
      <c r="N466" s="4"/>
      <c r="O466" s="4"/>
      <c r="P466" s="4"/>
      <c r="Q466" s="4"/>
      <c r="R466" s="4"/>
      <c r="S466" s="4"/>
      <c r="T466" s="4"/>
      <c r="U466" s="4" t="s">
        <v>106</v>
      </c>
      <c r="V466" s="3" t="s">
        <v>69</v>
      </c>
      <c r="W466" s="27" t="s">
        <v>1592</v>
      </c>
      <c r="X466" s="4">
        <f>IF(AND(MainTracker[[#This Row],[Completion date.]]&gt;=45139,MainTracker[[#This Row],[Status]]="10 - Complete"),NETWORKDAYS(MAX(MainTracker[[#This Row],[Request sent on (Date)]:[Compliant source file received on (Date)]]),MainTracker[[#This Row],[Completion date.]],Holiday[Holidays])-1,"")</f>
        <v>2</v>
      </c>
      <c r="Y4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6" s="4">
        <f>IF(AND(MainTracker[[#This Row],[Completion date.]]&gt;=45139,MainTracker[[#This Row],[Status]]="10 - Complete",MainTracker[[#This Row],[Compliant source file received on (Date)]]&lt;&gt;""),MainTracker[[#This Row],[Compliant source file received on (Date)]]-MainTracker[[#This Row],[Request sent on (Date)]],"")</f>
        <v>0</v>
      </c>
    </row>
    <row r="467" spans="1:27" s="5" customFormat="1" ht="30" hidden="1">
      <c r="A467" s="51" t="str">
        <f>_xlfn.IFNA(INDEX(Table3[],MATCH(MainTracker[[#This Row],[IDR / UFDR]],Table3[Pack],0),1),"")</f>
        <v/>
      </c>
      <c r="B467" s="7" t="s">
        <v>2327</v>
      </c>
      <c r="C467" s="7" t="s">
        <v>2336</v>
      </c>
      <c r="D467" s="44" t="s">
        <v>2337</v>
      </c>
      <c r="E467" s="28" t="s">
        <v>2338</v>
      </c>
      <c r="F467" s="49" t="s">
        <v>111</v>
      </c>
      <c r="G467" s="13">
        <v>45376</v>
      </c>
      <c r="H467" s="1">
        <v>45376</v>
      </c>
      <c r="I467" s="1">
        <v>45379</v>
      </c>
      <c r="J467" s="4"/>
      <c r="K467" s="28" t="s">
        <v>2339</v>
      </c>
      <c r="L467" s="26"/>
      <c r="M467" s="4"/>
      <c r="N467" s="4"/>
      <c r="O467" s="4"/>
      <c r="P467" s="4"/>
      <c r="Q467" s="4"/>
      <c r="R467" s="4"/>
      <c r="S467" s="4"/>
      <c r="T467" s="4"/>
      <c r="U467" s="4" t="s">
        <v>106</v>
      </c>
      <c r="V467" s="3" t="s">
        <v>69</v>
      </c>
      <c r="W467" s="27" t="s">
        <v>1592</v>
      </c>
      <c r="X467" s="4">
        <f>IF(AND(MainTracker[[#This Row],[Completion date.]]&gt;=45139,MainTracker[[#This Row],[Status]]="10 - Complete"),NETWORKDAYS(MAX(MainTracker[[#This Row],[Request sent on (Date)]:[Compliant source file received on (Date)]]),MainTracker[[#This Row],[Completion date.]],Holiday[Holidays])-1,"")</f>
        <v>3</v>
      </c>
      <c r="Y4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7" s="4">
        <f>IF(AND(MainTracker[[#This Row],[Completion date.]]&gt;=45139,MainTracker[[#This Row],[Status]]="10 - Complete",MainTracker[[#This Row],[Compliant source file received on (Date)]]&lt;&gt;""),MainTracker[[#This Row],[Compliant source file received on (Date)]]-MainTracker[[#This Row],[Request sent on (Date)]],"")</f>
        <v>0</v>
      </c>
    </row>
    <row r="468" spans="1:27" s="5" customFormat="1" ht="18.75" hidden="1">
      <c r="A468" s="51" t="str">
        <f>_xlfn.IFNA(INDEX(Table3[],MATCH(MainTracker[[#This Row],[IDR / UFDR]],Table3[Pack],0),1),"")</f>
        <v/>
      </c>
      <c r="B468" s="7" t="s">
        <v>2327</v>
      </c>
      <c r="C468" s="7" t="s">
        <v>2340</v>
      </c>
      <c r="D468" s="44" t="s">
        <v>2341</v>
      </c>
      <c r="E468" s="28" t="s">
        <v>2342</v>
      </c>
      <c r="F468" s="49" t="s">
        <v>111</v>
      </c>
      <c r="G468" s="13">
        <v>45376</v>
      </c>
      <c r="H468" s="1"/>
      <c r="I468" s="1">
        <v>45378</v>
      </c>
      <c r="J468" s="4"/>
      <c r="K468" s="28" t="s">
        <v>2343</v>
      </c>
      <c r="L468" s="26"/>
      <c r="M468" s="4"/>
      <c r="N468" s="4"/>
      <c r="O468" s="4"/>
      <c r="P468" s="4"/>
      <c r="Q468" s="4"/>
      <c r="R468" s="4"/>
      <c r="S468" s="4"/>
      <c r="T468" s="4"/>
      <c r="U468" s="4" t="s">
        <v>106</v>
      </c>
      <c r="V468" s="3" t="s">
        <v>70</v>
      </c>
      <c r="W468" s="27" t="s">
        <v>1592</v>
      </c>
      <c r="X468" s="4">
        <f>IF(AND(MainTracker[[#This Row],[Completion date.]]&gt;=45139,MainTracker[[#This Row],[Status]]="10 - Complete"),NETWORKDAYS(MAX(MainTracker[[#This Row],[Request sent on (Date)]:[Compliant source file received on (Date)]]),MainTracker[[#This Row],[Completion date.]],Holiday[Holidays])-1,"")</f>
        <v>2</v>
      </c>
      <c r="Y4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8" s="4" t="str">
        <f>IF(AND(MainTracker[[#This Row],[Completion date.]]&gt;=45139,MainTracker[[#This Row],[Status]]="10 - Complete",MainTracker[[#This Row],[Compliant source file received on (Date)]]&lt;&gt;""),MainTracker[[#This Row],[Compliant source file received on (Date)]]-MainTracker[[#This Row],[Request sent on (Date)]],"")</f>
        <v/>
      </c>
    </row>
    <row r="469" spans="1:27" s="5" customFormat="1" ht="18.75" hidden="1">
      <c r="A469" s="51" t="str">
        <f>_xlfn.IFNA(INDEX(Table3[],MATCH(MainTracker[[#This Row],[IDR / UFDR]],Table3[Pack],0),1),"")</f>
        <v/>
      </c>
      <c r="B469" s="7" t="s">
        <v>2327</v>
      </c>
      <c r="C469" s="7" t="s">
        <v>2344</v>
      </c>
      <c r="D469" s="44" t="s">
        <v>2345</v>
      </c>
      <c r="E469" s="28" t="s">
        <v>2346</v>
      </c>
      <c r="F469" s="49" t="s">
        <v>111</v>
      </c>
      <c r="G469" s="13">
        <v>45376</v>
      </c>
      <c r="H469" s="1">
        <v>45376</v>
      </c>
      <c r="I469" s="1">
        <v>45378</v>
      </c>
      <c r="J469" s="4"/>
      <c r="K469" s="28" t="s">
        <v>2347</v>
      </c>
      <c r="L469" s="26"/>
      <c r="M469" s="4"/>
      <c r="N469" s="4"/>
      <c r="O469" s="4"/>
      <c r="P469" s="4"/>
      <c r="Q469" s="4"/>
      <c r="R469" s="4"/>
      <c r="S469" s="4"/>
      <c r="T469" s="4"/>
      <c r="U469" s="4" t="s">
        <v>106</v>
      </c>
      <c r="V469" s="3" t="s">
        <v>70</v>
      </c>
      <c r="W469" s="27" t="s">
        <v>1592</v>
      </c>
      <c r="X469" s="4">
        <f>IF(AND(MainTracker[[#This Row],[Completion date.]]&gt;=45139,MainTracker[[#This Row],[Status]]="10 - Complete"),NETWORKDAYS(MAX(MainTracker[[#This Row],[Request sent on (Date)]:[Compliant source file received on (Date)]]),MainTracker[[#This Row],[Completion date.]],Holiday[Holidays])-1,"")</f>
        <v>2</v>
      </c>
      <c r="Y4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9" s="4">
        <f>IF(AND(MainTracker[[#This Row],[Completion date.]]&gt;=45139,MainTracker[[#This Row],[Status]]="10 - Complete",MainTracker[[#This Row],[Compliant source file received on (Date)]]&lt;&gt;""),MainTracker[[#This Row],[Compliant source file received on (Date)]]-MainTracker[[#This Row],[Request sent on (Date)]],"")</f>
        <v>0</v>
      </c>
    </row>
    <row r="470" spans="1:27" s="5" customFormat="1" ht="45" hidden="1">
      <c r="A470" s="51" t="str">
        <f>_xlfn.IFNA(INDEX(Table3[],MATCH(MainTracker[[#This Row],[IDR / UFDR]],Table3[Pack],0),1),"")</f>
        <v/>
      </c>
      <c r="B470" s="7">
        <v>237.05</v>
      </c>
      <c r="C470" s="7" t="s">
        <v>2348</v>
      </c>
      <c r="D470" s="44" t="s">
        <v>1058</v>
      </c>
      <c r="E470" s="28" t="s">
        <v>2349</v>
      </c>
      <c r="F470" s="49" t="s">
        <v>111</v>
      </c>
      <c r="G470" s="13">
        <v>45377</v>
      </c>
      <c r="H470" s="1">
        <v>45380</v>
      </c>
      <c r="I470" s="1">
        <v>45384</v>
      </c>
      <c r="J470" s="4"/>
      <c r="K470" s="28" t="s">
        <v>2350</v>
      </c>
      <c r="L470" s="26"/>
      <c r="M470" s="4" t="s">
        <v>2351</v>
      </c>
      <c r="N470" s="4"/>
      <c r="O470" s="4" t="s">
        <v>2352</v>
      </c>
      <c r="P470" s="4"/>
      <c r="Q470" s="4"/>
      <c r="R470" s="4"/>
      <c r="S470" s="4"/>
      <c r="T470" s="4"/>
      <c r="U470" s="4" t="s">
        <v>106</v>
      </c>
      <c r="V470" s="3" t="s">
        <v>70</v>
      </c>
      <c r="W470" s="27" t="s">
        <v>2353</v>
      </c>
      <c r="X470" s="4">
        <f>IF(AND(MainTracker[[#This Row],[Completion date.]]&gt;=45139,MainTracker[[#This Row],[Status]]="10 - Complete"),NETWORKDAYS(MAX(MainTracker[[#This Row],[Request sent on (Date)]:[Compliant source file received on (Date)]]),MainTracker[[#This Row],[Completion date.]],Holiday[Holidays])-1,"")</f>
        <v>0</v>
      </c>
      <c r="Y47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0" s="4">
        <f>IF(AND(MainTracker[[#This Row],[Completion date.]]&gt;=45139,MainTracker[[#This Row],[Status]]="10 - Complete",MainTracker[[#This Row],[Compliant source file received on (Date)]]&lt;&gt;""),MainTracker[[#This Row],[Compliant source file received on (Date)]]-MainTracker[[#This Row],[Request sent on (Date)]],"")</f>
        <v>3</v>
      </c>
    </row>
    <row r="471" spans="1:27" s="5" customFormat="1" ht="30" hidden="1">
      <c r="A471" s="51" t="str">
        <f>_xlfn.IFNA(INDEX(Table3[],MATCH(MainTracker[[#This Row],[IDR / UFDR]],Table3[Pack],0),1),"")</f>
        <v/>
      </c>
      <c r="B471" s="7">
        <v>237.05</v>
      </c>
      <c r="C471" s="7" t="s">
        <v>2198</v>
      </c>
      <c r="D471" s="44" t="s">
        <v>2199</v>
      </c>
      <c r="E471" s="28" t="s">
        <v>2200</v>
      </c>
      <c r="F471" s="49" t="s">
        <v>101</v>
      </c>
      <c r="G471" s="13">
        <v>45377</v>
      </c>
      <c r="H471" s="1">
        <v>45377</v>
      </c>
      <c r="I471" s="1">
        <v>45379</v>
      </c>
      <c r="J471" s="4"/>
      <c r="K471" s="28" t="s">
        <v>2201</v>
      </c>
      <c r="L471" s="26"/>
      <c r="M471" s="4"/>
      <c r="N471" s="4"/>
      <c r="O471" s="4"/>
      <c r="P471" s="4"/>
      <c r="Q471" s="4"/>
      <c r="R471" s="4"/>
      <c r="S471" s="4"/>
      <c r="T471" s="4"/>
      <c r="U471" s="4" t="s">
        <v>106</v>
      </c>
      <c r="V471" s="3" t="s">
        <v>70</v>
      </c>
      <c r="W471" s="27" t="s">
        <v>1062</v>
      </c>
      <c r="X471" s="4">
        <f>IF(AND(MainTracker[[#This Row],[Completion date.]]&gt;=45139,MainTracker[[#This Row],[Status]]="10 - Complete"),NETWORKDAYS(MAX(MainTracker[[#This Row],[Request sent on (Date)]:[Compliant source file received on (Date)]]),MainTracker[[#This Row],[Completion date.]],Holiday[Holidays])-1,"")</f>
        <v>2</v>
      </c>
      <c r="Y4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71" s="4">
        <f>IF(AND(MainTracker[[#This Row],[Completion date.]]&gt;=45139,MainTracker[[#This Row],[Status]]="10 - Complete",MainTracker[[#This Row],[Compliant source file received on (Date)]]&lt;&gt;""),MainTracker[[#This Row],[Compliant source file received on (Date)]]-MainTracker[[#This Row],[Request sent on (Date)]],"")</f>
        <v>0</v>
      </c>
    </row>
    <row r="472" spans="1:27" s="5" customFormat="1" ht="30" hidden="1">
      <c r="A472" s="51" t="str">
        <f>_xlfn.IFNA(INDEX(Table3[],MATCH(MainTracker[[#This Row],[IDR / UFDR]],Table3[Pack],0),1),"")</f>
        <v/>
      </c>
      <c r="B472" s="7">
        <v>235.01</v>
      </c>
      <c r="C472" s="7" t="s">
        <v>2354</v>
      </c>
      <c r="D472" s="44" t="s">
        <v>869</v>
      </c>
      <c r="E472" s="28" t="s">
        <v>2355</v>
      </c>
      <c r="F472" s="49" t="s">
        <v>111</v>
      </c>
      <c r="G472" s="13">
        <v>45377</v>
      </c>
      <c r="H472" s="24">
        <v>45379</v>
      </c>
      <c r="I472" s="1">
        <v>45384</v>
      </c>
      <c r="J472" s="4"/>
      <c r="K472" s="28" t="s">
        <v>2356</v>
      </c>
      <c r="L472" s="26"/>
      <c r="M472" s="4" t="s">
        <v>2357</v>
      </c>
      <c r="N472" s="24">
        <v>45379</v>
      </c>
      <c r="O472" s="4"/>
      <c r="P472" s="4"/>
      <c r="Q472" s="4"/>
      <c r="R472" s="4"/>
      <c r="S472" s="4"/>
      <c r="T472" s="4"/>
      <c r="U472" s="4" t="s">
        <v>106</v>
      </c>
      <c r="V472" s="3" t="s">
        <v>69</v>
      </c>
      <c r="W472" s="27" t="s">
        <v>2353</v>
      </c>
      <c r="X472" s="4">
        <f>IF(AND(MainTracker[[#This Row],[Completion date.]]&gt;=45139,MainTracker[[#This Row],[Status]]="10 - Complete"),NETWORKDAYS(MAX(MainTracker[[#This Row],[Request sent on (Date)]:[Compliant source file received on (Date)]]),MainTracker[[#This Row],[Completion date.]],Holiday[Holidays])-1,"")</f>
        <v>1</v>
      </c>
      <c r="Y4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2" s="4">
        <f>IF(AND(MainTracker[[#This Row],[Completion date.]]&gt;=45139,MainTracker[[#This Row],[Status]]="10 - Complete",MainTracker[[#This Row],[Compliant source file received on (Date)]]&lt;&gt;""),MainTracker[[#This Row],[Compliant source file received on (Date)]]-MainTracker[[#This Row],[Request sent on (Date)]],"")</f>
        <v>2</v>
      </c>
    </row>
    <row r="473" spans="1:27" s="5" customFormat="1" ht="30" hidden="1">
      <c r="A473" s="51" t="str">
        <f>_xlfn.IFNA(INDEX(Table3[],MATCH(MainTracker[[#This Row],[IDR / UFDR]],Table3[Pack],0),1),"")</f>
        <v/>
      </c>
      <c r="B473" s="7">
        <v>235.01</v>
      </c>
      <c r="C473" s="7" t="s">
        <v>2358</v>
      </c>
      <c r="D473" s="44" t="s">
        <v>2359</v>
      </c>
      <c r="E473" s="28" t="s">
        <v>2360</v>
      </c>
      <c r="F473" s="49" t="s">
        <v>111</v>
      </c>
      <c r="G473" s="13">
        <v>45377</v>
      </c>
      <c r="H473" s="24">
        <v>45379</v>
      </c>
      <c r="I473" s="1">
        <v>45384</v>
      </c>
      <c r="J473" s="4"/>
      <c r="K473" s="28" t="s">
        <v>2361</v>
      </c>
      <c r="L473" s="26"/>
      <c r="M473" s="4" t="s">
        <v>2357</v>
      </c>
      <c r="N473" s="24">
        <v>45379</v>
      </c>
      <c r="O473" s="4"/>
      <c r="P473" s="4"/>
      <c r="Q473" s="4"/>
      <c r="R473" s="4"/>
      <c r="S473" s="4"/>
      <c r="T473" s="4"/>
      <c r="U473" s="4" t="s">
        <v>106</v>
      </c>
      <c r="V473" s="3" t="s">
        <v>69</v>
      </c>
      <c r="W473" s="27" t="s">
        <v>2353</v>
      </c>
      <c r="X473" s="4">
        <f>IF(AND(MainTracker[[#This Row],[Completion date.]]&gt;=45139,MainTracker[[#This Row],[Status]]="10 - Complete"),NETWORKDAYS(MAX(MainTracker[[#This Row],[Request sent on (Date)]:[Compliant source file received on (Date)]]),MainTracker[[#This Row],[Completion date.]],Holiday[Holidays])-1,"")</f>
        <v>1</v>
      </c>
      <c r="Y4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3" s="4">
        <f>IF(AND(MainTracker[[#This Row],[Completion date.]]&gt;=45139,MainTracker[[#This Row],[Status]]="10 - Complete",MainTracker[[#This Row],[Compliant source file received on (Date)]]&lt;&gt;""),MainTracker[[#This Row],[Compliant source file received on (Date)]]-MainTracker[[#This Row],[Request sent on (Date)]],"")</f>
        <v>2</v>
      </c>
    </row>
    <row r="474" spans="1:27" s="5" customFormat="1" ht="180" hidden="1">
      <c r="A474" s="51" t="str">
        <f>_xlfn.IFNA(INDEX(Table3[],MATCH(MainTracker[[#This Row],[IDR / UFDR]],Table3[Pack],0),1),"")</f>
        <v/>
      </c>
      <c r="B474" s="7">
        <v>227.1</v>
      </c>
      <c r="C474" s="7" t="s">
        <v>2362</v>
      </c>
      <c r="D474" s="44" t="s">
        <v>2363</v>
      </c>
      <c r="E474" s="28" t="s">
        <v>2364</v>
      </c>
      <c r="F474" s="49" t="s">
        <v>2365</v>
      </c>
      <c r="G474" s="13">
        <v>45377</v>
      </c>
      <c r="H474" s="1">
        <v>45378</v>
      </c>
      <c r="I474" s="1"/>
      <c r="J474" s="4"/>
      <c r="K474" s="28" t="s">
        <v>2366</v>
      </c>
      <c r="L474" s="26"/>
      <c r="M474" s="4" t="s">
        <v>2367</v>
      </c>
      <c r="N474" s="4" t="s">
        <v>2368</v>
      </c>
      <c r="O474" s="4"/>
      <c r="P474" s="4"/>
      <c r="Q474" s="4"/>
      <c r="R474" s="4"/>
      <c r="S474" s="4"/>
      <c r="T474" s="4"/>
      <c r="U474" s="4" t="s">
        <v>257</v>
      </c>
      <c r="V474" s="3" t="s">
        <v>70</v>
      </c>
      <c r="W474" s="27" t="s">
        <v>774</v>
      </c>
      <c r="X474" s="4" t="str">
        <f>IF(AND(MainTracker[[#This Row],[Completion date.]]&gt;=45139,MainTracker[[#This Row],[Status]]="10 - Complete"),NETWORKDAYS(MAX(MainTracker[[#This Row],[Request sent on (Date)]:[Compliant source file received on (Date)]]),MainTracker[[#This Row],[Completion date.]],Holiday[Holidays])-1,"")</f>
        <v/>
      </c>
      <c r="Y47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74" s="4" t="str">
        <f>IF(AND(MainTracker[[#This Row],[Completion date.]]&gt;=45139,MainTracker[[#This Row],[Status]]="10 - Complete",MainTracker[[#This Row],[Compliant source file received on (Date)]]&lt;&gt;""),MainTracker[[#This Row],[Compliant source file received on (Date)]]-MainTracker[[#This Row],[Request sent on (Date)]],"")</f>
        <v/>
      </c>
    </row>
    <row r="475" spans="1:27" ht="30" hidden="1">
      <c r="A475" s="51" t="str">
        <f>_xlfn.IFNA(INDEX(Table3[],MATCH(MainTracker[[#This Row],[IDR / UFDR]],Table3[Pack],0),1),"")</f>
        <v/>
      </c>
      <c r="B475" s="7">
        <v>227.1</v>
      </c>
      <c r="C475" s="7" t="s">
        <v>2369</v>
      </c>
      <c r="D475" s="44" t="s">
        <v>2370</v>
      </c>
      <c r="E475" s="34" t="s">
        <v>2371</v>
      </c>
      <c r="F475" s="49" t="s">
        <v>2372</v>
      </c>
      <c r="G475" s="13">
        <v>45377</v>
      </c>
      <c r="H475" s="1">
        <v>45378</v>
      </c>
      <c r="I475" s="1">
        <v>45384</v>
      </c>
      <c r="J475" s="4"/>
      <c r="K475" s="28" t="s">
        <v>2373</v>
      </c>
      <c r="L475" s="26"/>
      <c r="M475" s="4" t="s">
        <v>2367</v>
      </c>
      <c r="N475" s="4"/>
      <c r="O475" s="4"/>
      <c r="P475" s="4"/>
      <c r="Q475" s="4"/>
      <c r="R475" s="4"/>
      <c r="S475" s="4"/>
      <c r="T475" s="4"/>
      <c r="U475" s="4" t="s">
        <v>106</v>
      </c>
      <c r="V475" s="3" t="s">
        <v>70</v>
      </c>
      <c r="W475" s="27" t="s">
        <v>774</v>
      </c>
      <c r="X475" s="4">
        <f>IF(AND(MainTracker[[#This Row],[Completion date.]]&gt;=45139,MainTracker[[#This Row],[Status]]="10 - Complete"),NETWORKDAYS(MAX(MainTracker[[#This Row],[Request sent on (Date)]:[Compliant source file received on (Date)]]),MainTracker[[#This Row],[Completion date.]],Holiday[Holidays])-1,"")</f>
        <v>2</v>
      </c>
      <c r="Y4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5" s="4">
        <f>IF(AND(MainTracker[[#This Row],[Completion date.]]&gt;=45139,MainTracker[[#This Row],[Status]]="10 - Complete",MainTracker[[#This Row],[Compliant source file received on (Date)]]&lt;&gt;""),MainTracker[[#This Row],[Compliant source file received on (Date)]]-MainTracker[[#This Row],[Request sent on (Date)]],"")</f>
        <v>1</v>
      </c>
      <c r="AA475" s="39"/>
    </row>
    <row r="476" spans="1:27" ht="30" hidden="1">
      <c r="A476" s="51" t="str">
        <f>_xlfn.IFNA(INDEX(Table3[],MATCH(MainTracker[[#This Row],[IDR / UFDR]],Table3[Pack],0),1),"")</f>
        <v/>
      </c>
      <c r="B476" s="7">
        <v>220.3</v>
      </c>
      <c r="C476" s="7" t="s">
        <v>1516</v>
      </c>
      <c r="D476" s="44" t="s">
        <v>1517</v>
      </c>
      <c r="E476" s="28" t="s">
        <v>1518</v>
      </c>
      <c r="F476" s="49" t="s">
        <v>1996</v>
      </c>
      <c r="G476" s="13">
        <v>45377</v>
      </c>
      <c r="H476" s="1">
        <v>45392</v>
      </c>
      <c r="I476" s="1">
        <v>45394</v>
      </c>
      <c r="J476" s="4" t="s">
        <v>1707</v>
      </c>
      <c r="K476" s="28" t="s">
        <v>1519</v>
      </c>
      <c r="L476" s="26"/>
      <c r="M476" s="4" t="s">
        <v>2374</v>
      </c>
      <c r="N476" s="4"/>
      <c r="O476" s="4" t="s">
        <v>2375</v>
      </c>
      <c r="P476" s="24">
        <v>45392</v>
      </c>
      <c r="Q476" s="4"/>
      <c r="R476" s="4"/>
      <c r="S476" s="4"/>
      <c r="T476" s="4"/>
      <c r="U476" s="4" t="s">
        <v>106</v>
      </c>
      <c r="V476" s="3" t="s">
        <v>69</v>
      </c>
      <c r="W476" s="5" t="s">
        <v>2376</v>
      </c>
      <c r="X476" s="4">
        <f>IF(AND(MainTracker[[#This Row],[Completion date.]]&gt;=45139,MainTracker[[#This Row],[Status]]="10 - Complete"),NETWORKDAYS(MAX(MainTracker[[#This Row],[Request sent on (Date)]:[Compliant source file received on (Date)]]),MainTracker[[#This Row],[Completion date.]],Holiday[Holidays])-1,"")</f>
        <v>2</v>
      </c>
      <c r="Y4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6" s="4">
        <f>IF(AND(MainTracker[[#This Row],[Completion date.]]&gt;=45139,MainTracker[[#This Row],[Status]]="10 - Complete",MainTracker[[#This Row],[Compliant source file received on (Date)]]&lt;&gt;""),MainTracker[[#This Row],[Compliant source file received on (Date)]]-MainTracker[[#This Row],[Request sent on (Date)]],"")</f>
        <v>15</v>
      </c>
      <c r="AA476" s="39"/>
    </row>
    <row r="477" spans="1:27" ht="30" hidden="1">
      <c r="A477" s="51" t="str">
        <f>_xlfn.IFNA(INDEX(Table3[],MATCH(MainTracker[[#This Row],[IDR / UFDR]],Table3[Pack],0),1),"")</f>
        <v/>
      </c>
      <c r="B477" s="7">
        <v>212.4</v>
      </c>
      <c r="C477" s="7" t="s">
        <v>2377</v>
      </c>
      <c r="D477" s="44" t="s">
        <v>2378</v>
      </c>
      <c r="E477" s="34" t="s">
        <v>2379</v>
      </c>
      <c r="F477" s="49" t="s">
        <v>111</v>
      </c>
      <c r="G477" s="13">
        <v>45377</v>
      </c>
      <c r="H477" s="13">
        <v>45377</v>
      </c>
      <c r="I477" s="1">
        <v>45384</v>
      </c>
      <c r="J477" s="4"/>
      <c r="K477" s="34" t="s">
        <v>2380</v>
      </c>
      <c r="L477" s="26"/>
      <c r="M477" s="4"/>
      <c r="N477" s="4"/>
      <c r="O477" s="4"/>
      <c r="P477" s="4"/>
      <c r="Q477" s="4"/>
      <c r="R477" s="4"/>
      <c r="S477" s="4"/>
      <c r="T477" s="4"/>
      <c r="U477" s="4" t="s">
        <v>106</v>
      </c>
      <c r="V477" s="3" t="s">
        <v>69</v>
      </c>
      <c r="W477" s="27" t="s">
        <v>1780</v>
      </c>
      <c r="X477" s="4">
        <f>IF(AND(MainTracker[[#This Row],[Completion date.]]&gt;=45139,MainTracker[[#This Row],[Status]]="10 - Complete"),NETWORKDAYS(MAX(MainTracker[[#This Row],[Request sent on (Date)]:[Compliant source file received on (Date)]]),MainTracker[[#This Row],[Completion date.]],Holiday[Holidays])-1,"")</f>
        <v>3</v>
      </c>
      <c r="Y4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77" s="4">
        <f>IF(AND(MainTracker[[#This Row],[Completion date.]]&gt;=45139,MainTracker[[#This Row],[Status]]="10 - Complete",MainTracker[[#This Row],[Compliant source file received on (Date)]]&lt;&gt;""),MainTracker[[#This Row],[Compliant source file received on (Date)]]-MainTracker[[#This Row],[Request sent on (Date)]],"")</f>
        <v>0</v>
      </c>
      <c r="AA477" s="39"/>
    </row>
    <row r="478" spans="1:27" ht="30" hidden="1">
      <c r="A478" s="51" t="str">
        <f>_xlfn.IFNA(INDEX(Table3[],MATCH(MainTracker[[#This Row],[IDR / UFDR]],Table3[Pack],0),1),"")</f>
        <v/>
      </c>
      <c r="B478" s="7">
        <v>237.05</v>
      </c>
      <c r="C478" s="7" t="s">
        <v>2381</v>
      </c>
      <c r="D478" s="44" t="s">
        <v>2382</v>
      </c>
      <c r="E478" s="28" t="s">
        <v>2383</v>
      </c>
      <c r="F478" s="2" t="s">
        <v>111</v>
      </c>
      <c r="G478" s="13">
        <v>45378</v>
      </c>
      <c r="H478" s="13">
        <v>45378</v>
      </c>
      <c r="I478" s="1">
        <v>45385</v>
      </c>
      <c r="J478" s="2"/>
      <c r="K478" s="28" t="s">
        <v>2384</v>
      </c>
      <c r="L478" s="26"/>
      <c r="M478" s="4" t="s">
        <v>2385</v>
      </c>
      <c r="N478" s="25">
        <v>45384</v>
      </c>
      <c r="O478" s="4"/>
      <c r="P478" s="4"/>
      <c r="Q478" s="4"/>
      <c r="R478" s="4"/>
      <c r="S478" s="4"/>
      <c r="T478" s="4"/>
      <c r="U478" s="4" t="s">
        <v>106</v>
      </c>
      <c r="V478" s="3" t="s">
        <v>69</v>
      </c>
      <c r="W478" s="27" t="s">
        <v>2386</v>
      </c>
      <c r="X478" s="4">
        <f>IF(AND(MainTracker[[#This Row],[Completion date.]]&gt;=45139,MainTracker[[#This Row],[Status]]="10 - Complete"),NETWORKDAYS(MAX(MainTracker[[#This Row],[Request sent on (Date)]:[Compliant source file received on (Date)]]),MainTracker[[#This Row],[Completion date.]],Holiday[Holidays])-1,"")</f>
        <v>3</v>
      </c>
      <c r="Y4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8" s="4">
        <f>IF(AND(MainTracker[[#This Row],[Completion date.]]&gt;=45139,MainTracker[[#This Row],[Status]]="10 - Complete",MainTracker[[#This Row],[Compliant source file received on (Date)]]&lt;&gt;""),MainTracker[[#This Row],[Compliant source file received on (Date)]]-MainTracker[[#This Row],[Request sent on (Date)]],"")</f>
        <v>0</v>
      </c>
      <c r="AA478" s="39"/>
    </row>
    <row r="479" spans="1:27" ht="45" hidden="1">
      <c r="A479" s="51" t="str">
        <f>_xlfn.IFNA(INDEX(Table3[],MATCH(MainTracker[[#This Row],[IDR / UFDR]],Table3[Pack],0),1),"")</f>
        <v/>
      </c>
      <c r="B479" s="7">
        <v>216.01</v>
      </c>
      <c r="C479" s="7" t="s">
        <v>2387</v>
      </c>
      <c r="D479" s="44" t="s">
        <v>2388</v>
      </c>
      <c r="E479" s="28" t="s">
        <v>2389</v>
      </c>
      <c r="F479" s="49" t="s">
        <v>101</v>
      </c>
      <c r="G479" s="13">
        <v>45378</v>
      </c>
      <c r="H479" s="1">
        <v>45397</v>
      </c>
      <c r="I479" s="1">
        <v>45397</v>
      </c>
      <c r="J479" s="4"/>
      <c r="K479" s="28" t="s">
        <v>2390</v>
      </c>
      <c r="L479" s="4" t="s">
        <v>2391</v>
      </c>
      <c r="M479" s="4" t="s">
        <v>2392</v>
      </c>
      <c r="N479" s="4"/>
      <c r="O479" s="4" t="s">
        <v>2393</v>
      </c>
      <c r="P479" s="4"/>
      <c r="Q479" s="4" t="s">
        <v>2394</v>
      </c>
      <c r="R479" s="4"/>
      <c r="S479" s="4"/>
      <c r="T479" s="4"/>
      <c r="U479" s="4" t="s">
        <v>106</v>
      </c>
      <c r="V479" s="3" t="s">
        <v>70</v>
      </c>
      <c r="W479" s="27" t="s">
        <v>2395</v>
      </c>
      <c r="X479" s="4">
        <f>IF(AND(MainTracker[[#This Row],[Completion date.]]&gt;=45139,MainTracker[[#This Row],[Status]]="10 - Complete"),NETWORKDAYS(MAX(MainTracker[[#This Row],[Request sent on (Date)]:[Compliant source file received on (Date)]]),MainTracker[[#This Row],[Completion date.]],Holiday[Holidays])-1,"")</f>
        <v>0</v>
      </c>
      <c r="Y47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79" s="4">
        <f>IF(AND(MainTracker[[#This Row],[Completion date.]]&gt;=45139,MainTracker[[#This Row],[Status]]="10 - Complete",MainTracker[[#This Row],[Compliant source file received on (Date)]]&lt;&gt;""),MainTracker[[#This Row],[Compliant source file received on (Date)]]-MainTracker[[#This Row],[Request sent on (Date)]],"")</f>
        <v>19</v>
      </c>
      <c r="AA479" s="39"/>
    </row>
    <row r="480" spans="1:27" ht="45" hidden="1">
      <c r="A480" s="51" t="str">
        <f>_xlfn.IFNA(INDEX(Table3[],MATCH(MainTracker[[#This Row],[IDR / UFDR]],Table3[Pack],0),1),"")</f>
        <v/>
      </c>
      <c r="B480" s="7">
        <v>216.01</v>
      </c>
      <c r="C480" s="7" t="s">
        <v>2396</v>
      </c>
      <c r="D480" s="44" t="s">
        <v>2397</v>
      </c>
      <c r="E480" s="28" t="s">
        <v>2398</v>
      </c>
      <c r="F480" s="49" t="s">
        <v>101</v>
      </c>
      <c r="G480" s="13">
        <v>45378</v>
      </c>
      <c r="H480" s="1">
        <v>45391</v>
      </c>
      <c r="I480" s="1">
        <v>45393</v>
      </c>
      <c r="J480" s="4"/>
      <c r="K480" s="28" t="s">
        <v>2399</v>
      </c>
      <c r="L480" s="26"/>
      <c r="M480" s="4" t="s">
        <v>2392</v>
      </c>
      <c r="N480" s="4"/>
      <c r="O480" s="4" t="s">
        <v>2400</v>
      </c>
      <c r="P480" s="4"/>
      <c r="Q480" s="4" t="s">
        <v>2394</v>
      </c>
      <c r="R480" s="4" t="s">
        <v>2401</v>
      </c>
      <c r="S480" s="4"/>
      <c r="T480" s="4"/>
      <c r="U480" s="4" t="s">
        <v>106</v>
      </c>
      <c r="V480" s="3" t="s">
        <v>70</v>
      </c>
      <c r="W480" s="27" t="s">
        <v>2395</v>
      </c>
      <c r="X480" s="4">
        <f>IF(AND(MainTracker[[#This Row],[Completion date.]]&gt;=45139,MainTracker[[#This Row],[Status]]="10 - Complete"),NETWORKDAYS(MAX(MainTracker[[#This Row],[Request sent on (Date)]:[Compliant source file received on (Date)]]),MainTracker[[#This Row],[Completion date.]],Holiday[Holidays])-1,"")</f>
        <v>2</v>
      </c>
      <c r="Y48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0" s="4">
        <f>IF(AND(MainTracker[[#This Row],[Completion date.]]&gt;=45139,MainTracker[[#This Row],[Status]]="10 - Complete",MainTracker[[#This Row],[Compliant source file received on (Date)]]&lt;&gt;""),MainTracker[[#This Row],[Compliant source file received on (Date)]]-MainTracker[[#This Row],[Request sent on (Date)]],"")</f>
        <v>13</v>
      </c>
      <c r="AA480" s="39"/>
    </row>
    <row r="481" spans="1:27" ht="45" hidden="1">
      <c r="A481" s="51" t="str">
        <f>_xlfn.IFNA(INDEX(Table3[],MATCH(MainTracker[[#This Row],[IDR / UFDR]],Table3[Pack],0),1),"")</f>
        <v/>
      </c>
      <c r="B481" s="7">
        <v>216.01</v>
      </c>
      <c r="C481" s="7" t="s">
        <v>2402</v>
      </c>
      <c r="D481" s="44" t="s">
        <v>2403</v>
      </c>
      <c r="E481" s="28" t="s">
        <v>2404</v>
      </c>
      <c r="F481" s="49" t="s">
        <v>101</v>
      </c>
      <c r="G481" s="13">
        <v>45378</v>
      </c>
      <c r="H481" s="1">
        <v>45397</v>
      </c>
      <c r="I481" s="1">
        <v>45397</v>
      </c>
      <c r="J481" s="4"/>
      <c r="K481" s="28" t="s">
        <v>2405</v>
      </c>
      <c r="L481" s="4" t="s">
        <v>2391</v>
      </c>
      <c r="M481" s="4" t="s">
        <v>2392</v>
      </c>
      <c r="N481" s="4"/>
      <c r="O481" s="4" t="s">
        <v>2393</v>
      </c>
      <c r="P481" s="4"/>
      <c r="Q481" s="4" t="s">
        <v>2394</v>
      </c>
      <c r="R481" s="4"/>
      <c r="S481" s="4"/>
      <c r="T481" s="4"/>
      <c r="U481" s="4" t="s">
        <v>106</v>
      </c>
      <c r="V481" s="3" t="s">
        <v>70</v>
      </c>
      <c r="W481" s="27" t="s">
        <v>2395</v>
      </c>
      <c r="X481" s="4">
        <f>IF(AND(MainTracker[[#This Row],[Completion date.]]&gt;=45139,MainTracker[[#This Row],[Status]]="10 - Complete"),NETWORKDAYS(MAX(MainTracker[[#This Row],[Request sent on (Date)]:[Compliant source file received on (Date)]]),MainTracker[[#This Row],[Completion date.]],Holiday[Holidays])-1,"")</f>
        <v>0</v>
      </c>
      <c r="Y4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1" s="4">
        <f>IF(AND(MainTracker[[#This Row],[Completion date.]]&gt;=45139,MainTracker[[#This Row],[Status]]="10 - Complete",MainTracker[[#This Row],[Compliant source file received on (Date)]]&lt;&gt;""),MainTracker[[#This Row],[Compliant source file received on (Date)]]-MainTracker[[#This Row],[Request sent on (Date)]],"")</f>
        <v>19</v>
      </c>
      <c r="AA481" s="39"/>
    </row>
    <row r="482" spans="1:27" ht="45" hidden="1">
      <c r="A482" s="51" t="str">
        <f>_xlfn.IFNA(INDEX(Table3[],MATCH(MainTracker[[#This Row],[IDR / UFDR]],Table3[Pack],0),1),"")</f>
        <v/>
      </c>
      <c r="B482" s="7">
        <v>212.4</v>
      </c>
      <c r="C482" s="7" t="s">
        <v>2406</v>
      </c>
      <c r="D482" s="44" t="s">
        <v>2407</v>
      </c>
      <c r="E482" s="34" t="s">
        <v>2408</v>
      </c>
      <c r="F482" s="49" t="s">
        <v>111</v>
      </c>
      <c r="G482" s="13">
        <v>45378</v>
      </c>
      <c r="H482" s="1">
        <v>45379</v>
      </c>
      <c r="I482" s="1">
        <v>45384</v>
      </c>
      <c r="J482" s="4"/>
      <c r="K482" s="34" t="s">
        <v>2409</v>
      </c>
      <c r="L482" s="26"/>
      <c r="M482" s="4" t="s">
        <v>2410</v>
      </c>
      <c r="N482" s="25">
        <v>45379</v>
      </c>
      <c r="O482" s="4"/>
      <c r="P482" s="4"/>
      <c r="Q482" s="4"/>
      <c r="R482" s="4"/>
      <c r="S482" s="4"/>
      <c r="T482" s="4"/>
      <c r="U482" s="4" t="s">
        <v>106</v>
      </c>
      <c r="V482" s="3" t="s">
        <v>69</v>
      </c>
      <c r="W482" s="27" t="s">
        <v>361</v>
      </c>
      <c r="X482" s="4">
        <f>IF(AND(MainTracker[[#This Row],[Completion date.]]&gt;=45139,MainTracker[[#This Row],[Status]]="10 - Complete"),NETWORKDAYS(MAX(MainTracker[[#This Row],[Request sent on (Date)]:[Compliant source file received on (Date)]]),MainTracker[[#This Row],[Completion date.]],Holiday[Holidays])-1,"")</f>
        <v>1</v>
      </c>
      <c r="Y4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82" s="4">
        <f>IF(AND(MainTracker[[#This Row],[Completion date.]]&gt;=45139,MainTracker[[#This Row],[Status]]="10 - Complete",MainTracker[[#This Row],[Compliant source file received on (Date)]]&lt;&gt;""),MainTracker[[#This Row],[Compliant source file received on (Date)]]-MainTracker[[#This Row],[Request sent on (Date)]],"")</f>
        <v>1</v>
      </c>
      <c r="AA482" s="39"/>
    </row>
    <row r="483" spans="1:27" ht="18.75" hidden="1">
      <c r="A483" s="51" t="str">
        <f>_xlfn.IFNA(INDEX(Table3[],MATCH(MainTracker[[#This Row],[IDR / UFDR]],Table3[Pack],0),1),"")</f>
        <v/>
      </c>
      <c r="B483" s="7" t="s">
        <v>2411</v>
      </c>
      <c r="C483" s="7" t="s">
        <v>2412</v>
      </c>
      <c r="D483" s="44" t="s">
        <v>2413</v>
      </c>
      <c r="E483" s="28" t="s">
        <v>2414</v>
      </c>
      <c r="F483" s="2" t="s">
        <v>101</v>
      </c>
      <c r="G483" s="13">
        <v>45379</v>
      </c>
      <c r="H483" s="13">
        <v>45379</v>
      </c>
      <c r="I483" s="1">
        <v>45384</v>
      </c>
      <c r="J483" s="2"/>
      <c r="K483" s="28" t="s">
        <v>2415</v>
      </c>
      <c r="L483" s="26"/>
      <c r="M483" s="4"/>
      <c r="N483" s="4"/>
      <c r="O483" s="4"/>
      <c r="P483" s="4"/>
      <c r="Q483" s="4"/>
      <c r="R483" s="4"/>
      <c r="S483" s="4"/>
      <c r="T483" s="4"/>
      <c r="U483" s="4" t="s">
        <v>106</v>
      </c>
      <c r="V483" s="3" t="s">
        <v>70</v>
      </c>
      <c r="W483" s="27" t="s">
        <v>2047</v>
      </c>
      <c r="X483" s="4">
        <f>IF(AND(MainTracker[[#This Row],[Completion date.]]&gt;=45139,MainTracker[[#This Row],[Status]]="10 - Complete"),NETWORKDAYS(MAX(MainTracker[[#This Row],[Request sent on (Date)]:[Compliant source file received on (Date)]]),MainTracker[[#This Row],[Completion date.]],Holiday[Holidays])-1,"")</f>
        <v>1</v>
      </c>
      <c r="Y4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3" s="4">
        <f>IF(AND(MainTracker[[#This Row],[Completion date.]]&gt;=45139,MainTracker[[#This Row],[Status]]="10 - Complete",MainTracker[[#This Row],[Compliant source file received on (Date)]]&lt;&gt;""),MainTracker[[#This Row],[Compliant source file received on (Date)]]-MainTracker[[#This Row],[Request sent on (Date)]],"")</f>
        <v>0</v>
      </c>
      <c r="AA483" s="39"/>
    </row>
    <row r="484" spans="1:27" ht="45" hidden="1">
      <c r="A484" s="51" t="str">
        <f>_xlfn.IFNA(INDEX(Table3[],MATCH(MainTracker[[#This Row],[IDR / UFDR]],Table3[Pack],0),1),"")</f>
        <v/>
      </c>
      <c r="B484" s="7" t="s">
        <v>867</v>
      </c>
      <c r="C484" s="7" t="s">
        <v>2416</v>
      </c>
      <c r="D484" s="44" t="s">
        <v>2417</v>
      </c>
      <c r="E484" s="28" t="s">
        <v>2418</v>
      </c>
      <c r="F484" s="2" t="s">
        <v>111</v>
      </c>
      <c r="G484" s="13">
        <v>45379</v>
      </c>
      <c r="H484" s="13">
        <v>45379</v>
      </c>
      <c r="I484" s="1">
        <v>45385</v>
      </c>
      <c r="J484" s="2"/>
      <c r="K484" s="28" t="s">
        <v>2419</v>
      </c>
      <c r="L484" s="26"/>
      <c r="M484" s="4"/>
      <c r="N484" s="4"/>
      <c r="O484" s="4"/>
      <c r="P484" s="4"/>
      <c r="Q484" s="4"/>
      <c r="R484" s="4"/>
      <c r="S484" s="4"/>
      <c r="T484" s="4"/>
      <c r="U484" s="4" t="s">
        <v>106</v>
      </c>
      <c r="V484" s="3" t="s">
        <v>70</v>
      </c>
      <c r="W484" s="27" t="s">
        <v>2420</v>
      </c>
      <c r="X484" s="4">
        <f>IF(AND(MainTracker[[#This Row],[Completion date.]]&gt;=45139,MainTracker[[#This Row],[Status]]="10 - Complete"),NETWORKDAYS(MAX(MainTracker[[#This Row],[Request sent on (Date)]:[Compliant source file received on (Date)]]),MainTracker[[#This Row],[Completion date.]],Holiday[Holidays])-1,"")</f>
        <v>2</v>
      </c>
      <c r="Y4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4" s="4">
        <f>IF(AND(MainTracker[[#This Row],[Completion date.]]&gt;=45139,MainTracker[[#This Row],[Status]]="10 - Complete",MainTracker[[#This Row],[Compliant source file received on (Date)]]&lt;&gt;""),MainTracker[[#This Row],[Compliant source file received on (Date)]]-MainTracker[[#This Row],[Request sent on (Date)]],"")</f>
        <v>0</v>
      </c>
      <c r="AA484" s="39"/>
    </row>
    <row r="485" spans="1:27" ht="45" hidden="1">
      <c r="A485" s="51" t="str">
        <f>_xlfn.IFNA(INDEX(Table3[],MATCH(MainTracker[[#This Row],[IDR / UFDR]],Table3[Pack],0),1),"")</f>
        <v/>
      </c>
      <c r="B485" s="7" t="s">
        <v>97</v>
      </c>
      <c r="C485" s="7" t="s">
        <v>2421</v>
      </c>
      <c r="D485" s="44" t="s">
        <v>2422</v>
      </c>
      <c r="E485" s="28" t="s">
        <v>2423</v>
      </c>
      <c r="F485" s="2" t="s">
        <v>387</v>
      </c>
      <c r="G485" s="13">
        <v>45379</v>
      </c>
      <c r="H485" s="13">
        <v>45379</v>
      </c>
      <c r="I485" s="1">
        <v>45385</v>
      </c>
      <c r="J485" s="2"/>
      <c r="K485" s="28" t="s">
        <v>2424</v>
      </c>
      <c r="L485" s="27"/>
      <c r="M485" s="4"/>
      <c r="N485" s="4"/>
      <c r="O485" s="4"/>
      <c r="P485" s="4"/>
      <c r="Q485" s="4"/>
      <c r="R485" s="4"/>
      <c r="S485" s="4"/>
      <c r="T485" s="4"/>
      <c r="U485" s="4" t="s">
        <v>106</v>
      </c>
      <c r="V485" s="3" t="s">
        <v>69</v>
      </c>
      <c r="W485" s="27" t="s">
        <v>2425</v>
      </c>
      <c r="X485" s="4">
        <f>IF(AND(MainTracker[[#This Row],[Completion date.]]&gt;=45139,MainTracker[[#This Row],[Status]]="10 - Complete"),NETWORKDAYS(MAX(MainTracker[[#This Row],[Request sent on (Date)]:[Compliant source file received on (Date)]]),MainTracker[[#This Row],[Completion date.]],Holiday[Holidays])-1,"")</f>
        <v>2</v>
      </c>
      <c r="Y4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5" s="4">
        <f>IF(AND(MainTracker[[#This Row],[Completion date.]]&gt;=45139,MainTracker[[#This Row],[Status]]="10 - Complete",MainTracker[[#This Row],[Compliant source file received on (Date)]]&lt;&gt;""),MainTracker[[#This Row],[Compliant source file received on (Date)]]-MainTracker[[#This Row],[Request sent on (Date)]],"")</f>
        <v>0</v>
      </c>
      <c r="AA485" s="39"/>
    </row>
    <row r="486" spans="1:27" ht="45" hidden="1">
      <c r="A486" s="51" t="str">
        <f>_xlfn.IFNA(INDEX(Table3[],MATCH(MainTracker[[#This Row],[IDR / UFDR]],Table3[Pack],0),1),"")</f>
        <v/>
      </c>
      <c r="B486" s="7">
        <v>237.05</v>
      </c>
      <c r="C486" s="7" t="s">
        <v>2426</v>
      </c>
      <c r="D486" s="44" t="s">
        <v>2427</v>
      </c>
      <c r="E486" s="28" t="s">
        <v>2428</v>
      </c>
      <c r="F486" s="2" t="s">
        <v>101</v>
      </c>
      <c r="G486" s="13">
        <v>45379</v>
      </c>
      <c r="H486" s="13">
        <v>45379</v>
      </c>
      <c r="I486" s="1">
        <v>45384</v>
      </c>
      <c r="J486" s="2"/>
      <c r="K486" s="28" t="s">
        <v>2429</v>
      </c>
      <c r="L486" s="26"/>
      <c r="M486" s="4"/>
      <c r="N486" s="4"/>
      <c r="O486" s="4"/>
      <c r="P486" s="4"/>
      <c r="Q486" s="4"/>
      <c r="R486" s="4"/>
      <c r="S486" s="4"/>
      <c r="T486" s="4"/>
      <c r="U486" s="4" t="s">
        <v>106</v>
      </c>
      <c r="V486" s="3" t="s">
        <v>70</v>
      </c>
      <c r="W486" s="27" t="s">
        <v>1602</v>
      </c>
      <c r="X486" s="4">
        <f>IF(AND(MainTracker[[#This Row],[Completion date.]]&gt;=45139,MainTracker[[#This Row],[Status]]="10 - Complete"),NETWORKDAYS(MAX(MainTracker[[#This Row],[Request sent on (Date)]:[Compliant source file received on (Date)]]),MainTracker[[#This Row],[Completion date.]],Holiday[Holidays])-1,"")</f>
        <v>1</v>
      </c>
      <c r="Y4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6" s="4">
        <f>IF(AND(MainTracker[[#This Row],[Completion date.]]&gt;=45139,MainTracker[[#This Row],[Status]]="10 - Complete",MainTracker[[#This Row],[Compliant source file received on (Date)]]&lt;&gt;""),MainTracker[[#This Row],[Compliant source file received on (Date)]]-MainTracker[[#This Row],[Request sent on (Date)]],"")</f>
        <v>0</v>
      </c>
      <c r="AA486" s="39"/>
    </row>
    <row r="487" spans="1:27" ht="45" hidden="1">
      <c r="A487" s="51" t="str">
        <f>_xlfn.IFNA(INDEX(Table3[],MATCH(MainTracker[[#This Row],[IDR / UFDR]],Table3[Pack],0),1),"")</f>
        <v/>
      </c>
      <c r="B487" s="7">
        <v>220.5</v>
      </c>
      <c r="C487" s="7" t="s">
        <v>2430</v>
      </c>
      <c r="D487" s="44" t="s">
        <v>2431</v>
      </c>
      <c r="E487" s="28" t="s">
        <v>2432</v>
      </c>
      <c r="F487" s="2" t="s">
        <v>120</v>
      </c>
      <c r="G487" s="13">
        <v>45379</v>
      </c>
      <c r="H487" s="1">
        <v>45386</v>
      </c>
      <c r="I487" s="1">
        <v>45386</v>
      </c>
      <c r="J487" s="2"/>
      <c r="K487" s="28" t="s">
        <v>2433</v>
      </c>
      <c r="L487" s="26"/>
      <c r="M487" s="4" t="s">
        <v>2434</v>
      </c>
      <c r="N487" s="4"/>
      <c r="O487" s="4" t="s">
        <v>2435</v>
      </c>
      <c r="P487" s="4"/>
      <c r="Q487" s="4"/>
      <c r="R487" s="4"/>
      <c r="S487" s="4"/>
      <c r="T487" s="4"/>
      <c r="U487" s="4" t="s">
        <v>106</v>
      </c>
      <c r="V487" s="3" t="s">
        <v>70</v>
      </c>
      <c r="W487" s="27" t="s">
        <v>2436</v>
      </c>
      <c r="X487" s="4">
        <f>IF(AND(MainTracker[[#This Row],[Completion date.]]&gt;=45139,MainTracker[[#This Row],[Status]]="10 - Complete"),NETWORKDAYS(MAX(MainTracker[[#This Row],[Request sent on (Date)]:[Compliant source file received on (Date)]]),MainTracker[[#This Row],[Completion date.]],Holiday[Holidays])-1,"")</f>
        <v>0</v>
      </c>
      <c r="Y4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87" s="4">
        <f>IF(AND(MainTracker[[#This Row],[Completion date.]]&gt;=45139,MainTracker[[#This Row],[Status]]="10 - Complete",MainTracker[[#This Row],[Compliant source file received on (Date)]]&lt;&gt;""),MainTracker[[#This Row],[Compliant source file received on (Date)]]-MainTracker[[#This Row],[Request sent on (Date)]],"")</f>
        <v>7</v>
      </c>
      <c r="AA487" s="39"/>
    </row>
    <row r="488" spans="1:27" ht="30" hidden="1">
      <c r="A488" s="51" t="str">
        <f>_xlfn.IFNA(INDEX(Table3[],MATCH(MainTracker[[#This Row],[IDR / UFDR]],Table3[Pack],0),1),"")</f>
        <v/>
      </c>
      <c r="B488" s="7">
        <v>218.02</v>
      </c>
      <c r="C488" s="7" t="s">
        <v>1541</v>
      </c>
      <c r="D488" s="44" t="s">
        <v>1542</v>
      </c>
      <c r="E488" s="28" t="s">
        <v>1543</v>
      </c>
      <c r="F488" s="2" t="s">
        <v>229</v>
      </c>
      <c r="G488" s="13">
        <v>45379</v>
      </c>
      <c r="H488" s="13">
        <v>45380</v>
      </c>
      <c r="I488" s="1">
        <v>45384</v>
      </c>
      <c r="J488" s="2"/>
      <c r="K488" s="28" t="s">
        <v>1544</v>
      </c>
      <c r="L488" s="26"/>
      <c r="M488" s="4" t="s">
        <v>2437</v>
      </c>
      <c r="N488" s="4"/>
      <c r="O488" s="4"/>
      <c r="P488" s="4"/>
      <c r="Q488" s="4"/>
      <c r="R488" s="4"/>
      <c r="S488" s="4"/>
      <c r="T488" s="4"/>
      <c r="U488" s="4" t="s">
        <v>106</v>
      </c>
      <c r="V488" s="3" t="s">
        <v>70</v>
      </c>
      <c r="W488" s="34" t="s">
        <v>1089</v>
      </c>
      <c r="X488" s="4">
        <f>IF(AND(MainTracker[[#This Row],[Completion date.]]&gt;=45139,MainTracker[[#This Row],[Status]]="10 - Complete"),NETWORKDAYS(MAX(MainTracker[[#This Row],[Request sent on (Date)]:[Compliant source file received on (Date)]]),MainTracker[[#This Row],[Completion date.]],Holiday[Holidays])-1,"")</f>
        <v>0</v>
      </c>
      <c r="Y4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88" s="4">
        <f>IF(AND(MainTracker[[#This Row],[Completion date.]]&gt;=45139,MainTracker[[#This Row],[Status]]="10 - Complete",MainTracker[[#This Row],[Compliant source file received on (Date)]]&lt;&gt;""),MainTracker[[#This Row],[Compliant source file received on (Date)]]-MainTracker[[#This Row],[Request sent on (Date)]],"")</f>
        <v>1</v>
      </c>
      <c r="AA488" s="39"/>
    </row>
    <row r="489" spans="1:27" ht="30" hidden="1">
      <c r="A489" s="51" t="str">
        <f>_xlfn.IFNA(INDEX(Table3[],MATCH(MainTracker[[#This Row],[IDR / UFDR]],Table3[Pack],0),1),"")</f>
        <v/>
      </c>
      <c r="B489" s="7">
        <v>212.4</v>
      </c>
      <c r="C489" s="7" t="s">
        <v>2438</v>
      </c>
      <c r="D489" s="44" t="s">
        <v>2439</v>
      </c>
      <c r="E489" s="28" t="s">
        <v>2440</v>
      </c>
      <c r="F489" s="2" t="s">
        <v>111</v>
      </c>
      <c r="G489" s="13">
        <v>45379</v>
      </c>
      <c r="H489" s="13">
        <v>45379</v>
      </c>
      <c r="I489" s="1">
        <v>45384</v>
      </c>
      <c r="J489" s="2" t="s">
        <v>2115</v>
      </c>
      <c r="K489" s="28" t="s">
        <v>2441</v>
      </c>
      <c r="L489" s="26"/>
      <c r="M489" s="4"/>
      <c r="N489" s="4"/>
      <c r="O489" s="4"/>
      <c r="P489" s="4"/>
      <c r="Q489" s="4"/>
      <c r="R489" s="4"/>
      <c r="S489" s="4"/>
      <c r="T489" s="4"/>
      <c r="U489" s="4" t="s">
        <v>106</v>
      </c>
      <c r="V489" s="3" t="s">
        <v>69</v>
      </c>
      <c r="W489" s="27" t="s">
        <v>361</v>
      </c>
      <c r="X489" s="4">
        <f>IF(AND(MainTracker[[#This Row],[Completion date.]]&gt;=45139,MainTracker[[#This Row],[Status]]="10 - Complete"),NETWORKDAYS(MAX(MainTracker[[#This Row],[Request sent on (Date)]:[Compliant source file received on (Date)]]),MainTracker[[#This Row],[Completion date.]],Holiday[Holidays])-1,"")</f>
        <v>1</v>
      </c>
      <c r="Y4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9" s="4">
        <f>IF(AND(MainTracker[[#This Row],[Completion date.]]&gt;=45139,MainTracker[[#This Row],[Status]]="10 - Complete",MainTracker[[#This Row],[Compliant source file received on (Date)]]&lt;&gt;""),MainTracker[[#This Row],[Compliant source file received on (Date)]]-MainTracker[[#This Row],[Request sent on (Date)]],"")</f>
        <v>0</v>
      </c>
      <c r="AA489" s="39"/>
    </row>
    <row r="490" spans="1:27" ht="45" hidden="1">
      <c r="A490" s="51" t="str">
        <f>_xlfn.IFNA(INDEX(Table3[],MATCH(MainTracker[[#This Row],[IDR / UFDR]],Table3[Pack],0),1),"")</f>
        <v/>
      </c>
      <c r="B490" s="7">
        <v>212.4</v>
      </c>
      <c r="C490" s="7" t="s">
        <v>2442</v>
      </c>
      <c r="D490" s="44" t="s">
        <v>2443</v>
      </c>
      <c r="E490" s="28" t="s">
        <v>2444</v>
      </c>
      <c r="F490" s="2" t="s">
        <v>111</v>
      </c>
      <c r="G490" s="13">
        <v>45379</v>
      </c>
      <c r="H490" s="1">
        <v>45379</v>
      </c>
      <c r="I490" s="1">
        <v>45384</v>
      </c>
      <c r="J490" s="2" t="s">
        <v>1707</v>
      </c>
      <c r="K490" s="28" t="s">
        <v>2445</v>
      </c>
      <c r="L490" s="26"/>
      <c r="M490" s="4"/>
      <c r="N490" s="4"/>
      <c r="O490" s="4"/>
      <c r="P490" s="4"/>
      <c r="Q490" s="4"/>
      <c r="R490" s="4"/>
      <c r="S490" s="4"/>
      <c r="T490" s="4"/>
      <c r="U490" s="4" t="s">
        <v>106</v>
      </c>
      <c r="V490" s="3" t="s">
        <v>69</v>
      </c>
      <c r="W490" s="27" t="s">
        <v>2446</v>
      </c>
      <c r="X490" s="4">
        <f>IF(AND(MainTracker[[#This Row],[Completion date.]]&gt;=45139,MainTracker[[#This Row],[Status]]="10 - Complete"),NETWORKDAYS(MAX(MainTracker[[#This Row],[Request sent on (Date)]:[Compliant source file received on (Date)]]),MainTracker[[#This Row],[Completion date.]],Holiday[Holidays])-1,"")</f>
        <v>1</v>
      </c>
      <c r="Y4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0" s="4">
        <f>IF(AND(MainTracker[[#This Row],[Completion date.]]&gt;=45139,MainTracker[[#This Row],[Status]]="10 - Complete",MainTracker[[#This Row],[Compliant source file received on (Date)]]&lt;&gt;""),MainTracker[[#This Row],[Compliant source file received on (Date)]]-MainTracker[[#This Row],[Request sent on (Date)]],"")</f>
        <v>0</v>
      </c>
      <c r="AA490" s="39"/>
    </row>
    <row r="491" spans="1:27" ht="30" hidden="1">
      <c r="A491" s="51" t="str">
        <f>_xlfn.IFNA(INDEX(Table3[],MATCH(MainTracker[[#This Row],[IDR / UFDR]],Table3[Pack],0),1),"")</f>
        <v/>
      </c>
      <c r="B491" s="7">
        <v>212.3</v>
      </c>
      <c r="C491" s="7" t="s">
        <v>2447</v>
      </c>
      <c r="D491" s="44" t="s">
        <v>2448</v>
      </c>
      <c r="E491" s="34" t="s">
        <v>2449</v>
      </c>
      <c r="F491" s="2" t="s">
        <v>111</v>
      </c>
      <c r="G491" s="13">
        <v>45379</v>
      </c>
      <c r="H491" s="13">
        <v>45379</v>
      </c>
      <c r="I491" s="1">
        <v>45384</v>
      </c>
      <c r="J491" s="2"/>
      <c r="K491" s="34" t="s">
        <v>2450</v>
      </c>
      <c r="L491" s="26"/>
      <c r="M491" s="4"/>
      <c r="N491" s="4"/>
      <c r="O491" s="4"/>
      <c r="P491" s="4"/>
      <c r="Q491" s="4"/>
      <c r="R491" s="4"/>
      <c r="S491" s="4"/>
      <c r="T491" s="4"/>
      <c r="U491" s="4" t="s">
        <v>106</v>
      </c>
      <c r="V491" s="3" t="s">
        <v>70</v>
      </c>
      <c r="W491" s="27" t="s">
        <v>2252</v>
      </c>
      <c r="X491" s="4">
        <f>IF(AND(MainTracker[[#This Row],[Completion date.]]&gt;=45139,MainTracker[[#This Row],[Status]]="10 - Complete"),NETWORKDAYS(MAX(MainTracker[[#This Row],[Request sent on (Date)]:[Compliant source file received on (Date)]]),MainTracker[[#This Row],[Completion date.]],Holiday[Holidays])-1,"")</f>
        <v>1</v>
      </c>
      <c r="Y4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1" s="4">
        <f>IF(AND(MainTracker[[#This Row],[Completion date.]]&gt;=45139,MainTracker[[#This Row],[Status]]="10 - Complete",MainTracker[[#This Row],[Compliant source file received on (Date)]]&lt;&gt;""),MainTracker[[#This Row],[Compliant source file received on (Date)]]-MainTracker[[#This Row],[Request sent on (Date)]],"")</f>
        <v>0</v>
      </c>
      <c r="AA491" s="39"/>
    </row>
    <row r="492" spans="1:27" ht="30" hidden="1">
      <c r="A492" s="51" t="str">
        <f>_xlfn.IFNA(INDEX(Table3[],MATCH(MainTracker[[#This Row],[IDR / UFDR]],Table3[Pack],0),1),"")</f>
        <v/>
      </c>
      <c r="B492" s="7">
        <v>219.3</v>
      </c>
      <c r="C492" s="7" t="s">
        <v>2451</v>
      </c>
      <c r="D492" s="44" t="s">
        <v>2452</v>
      </c>
      <c r="E492" s="28" t="s">
        <v>2453</v>
      </c>
      <c r="F492" s="2" t="s">
        <v>111</v>
      </c>
      <c r="G492" s="13">
        <v>45380</v>
      </c>
      <c r="I492" s="1"/>
      <c r="J492" s="2"/>
      <c r="K492" s="28" t="s">
        <v>2454</v>
      </c>
      <c r="L492" s="26"/>
      <c r="M492" s="4" t="s">
        <v>2455</v>
      </c>
      <c r="N492" s="4"/>
      <c r="O492" s="4"/>
      <c r="P492" s="4"/>
      <c r="Q492" s="4"/>
      <c r="R492" s="4"/>
      <c r="S492" s="4"/>
      <c r="T492" s="4"/>
      <c r="U492" s="4" t="s">
        <v>257</v>
      </c>
      <c r="V492" s="3" t="s">
        <v>70</v>
      </c>
      <c r="W492" s="27" t="s">
        <v>2456</v>
      </c>
      <c r="X492" s="4" t="str">
        <f>IF(AND(MainTracker[[#This Row],[Completion date.]]&gt;=45139,MainTracker[[#This Row],[Status]]="10 - Complete"),NETWORKDAYS(MAX(MainTracker[[#This Row],[Request sent on (Date)]:[Compliant source file received on (Date)]]),MainTracker[[#This Row],[Completion date.]],Holiday[Holidays])-1,"")</f>
        <v/>
      </c>
      <c r="Y49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2" s="4" t="str">
        <f>IF(AND(MainTracker[[#This Row],[Completion date.]]&gt;=45139,MainTracker[[#This Row],[Status]]="10 - Complete",MainTracker[[#This Row],[Compliant source file received on (Date)]]&lt;&gt;""),MainTracker[[#This Row],[Compliant source file received on (Date)]]-MainTracker[[#This Row],[Request sent on (Date)]],"")</f>
        <v/>
      </c>
      <c r="AA492" s="39"/>
    </row>
    <row r="493" spans="1:27" ht="30" hidden="1">
      <c r="A493" s="51" t="str">
        <f>_xlfn.IFNA(INDEX(Table3[],MATCH(MainTracker[[#This Row],[IDR / UFDR]],Table3[Pack],0),1),"")</f>
        <v/>
      </c>
      <c r="B493" s="7">
        <v>219.3</v>
      </c>
      <c r="C493" s="7" t="s">
        <v>2457</v>
      </c>
      <c r="D493" s="44" t="s">
        <v>2458</v>
      </c>
      <c r="E493" s="28" t="s">
        <v>2459</v>
      </c>
      <c r="F493" s="2" t="s">
        <v>111</v>
      </c>
      <c r="G493" s="13">
        <v>45380</v>
      </c>
      <c r="I493" s="1"/>
      <c r="J493" s="2"/>
      <c r="K493" s="28" t="s">
        <v>2454</v>
      </c>
      <c r="L493" s="26"/>
      <c r="M493" s="4" t="s">
        <v>2455</v>
      </c>
      <c r="N493" s="4"/>
      <c r="O493" s="4"/>
      <c r="P493" s="4"/>
      <c r="Q493" s="4"/>
      <c r="R493" s="4"/>
      <c r="S493" s="4"/>
      <c r="T493" s="4"/>
      <c r="U493" s="4" t="s">
        <v>257</v>
      </c>
      <c r="V493" s="3" t="s">
        <v>70</v>
      </c>
      <c r="W493" s="27" t="s">
        <v>2456</v>
      </c>
      <c r="X493" s="4" t="str">
        <f>IF(AND(MainTracker[[#This Row],[Completion date.]]&gt;=45139,MainTracker[[#This Row],[Status]]="10 - Complete"),NETWORKDAYS(MAX(MainTracker[[#This Row],[Request sent on (Date)]:[Compliant source file received on (Date)]]),MainTracker[[#This Row],[Completion date.]],Holiday[Holidays])-1,"")</f>
        <v/>
      </c>
      <c r="Y49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3" s="4" t="str">
        <f>IF(AND(MainTracker[[#This Row],[Completion date.]]&gt;=45139,MainTracker[[#This Row],[Status]]="10 - Complete",MainTracker[[#This Row],[Compliant source file received on (Date)]]&lt;&gt;""),MainTracker[[#This Row],[Compliant source file received on (Date)]]-MainTracker[[#This Row],[Request sent on (Date)]],"")</f>
        <v/>
      </c>
      <c r="AA493" s="39"/>
    </row>
    <row r="494" spans="1:27" ht="30" hidden="1">
      <c r="A494" s="51" t="str">
        <f>_xlfn.IFNA(INDEX(Table3[],MATCH(MainTracker[[#This Row],[IDR / UFDR]],Table3[Pack],0),1),"")</f>
        <v/>
      </c>
      <c r="B494" s="7">
        <v>219.3</v>
      </c>
      <c r="C494" s="7" t="s">
        <v>2460</v>
      </c>
      <c r="D494" s="44" t="s">
        <v>2461</v>
      </c>
      <c r="E494" s="28" t="s">
        <v>2462</v>
      </c>
      <c r="F494" s="2" t="s">
        <v>111</v>
      </c>
      <c r="G494" s="13">
        <v>45380</v>
      </c>
      <c r="I494" s="1"/>
      <c r="J494" s="2"/>
      <c r="K494" s="28" t="s">
        <v>2463</v>
      </c>
      <c r="L494" s="26"/>
      <c r="M494" s="4" t="s">
        <v>2455</v>
      </c>
      <c r="N494" s="4"/>
      <c r="O494" s="4"/>
      <c r="P494" s="4"/>
      <c r="Q494" s="4"/>
      <c r="R494" s="4"/>
      <c r="S494" s="4"/>
      <c r="T494" s="4"/>
      <c r="U494" s="4" t="s">
        <v>257</v>
      </c>
      <c r="V494" s="3" t="s">
        <v>70</v>
      </c>
      <c r="W494" s="27" t="s">
        <v>2456</v>
      </c>
      <c r="X494" s="4" t="str">
        <f>IF(AND(MainTracker[[#This Row],[Completion date.]]&gt;=45139,MainTracker[[#This Row],[Status]]="10 - Complete"),NETWORKDAYS(MAX(MainTracker[[#This Row],[Request sent on (Date)]:[Compliant source file received on (Date)]]),MainTracker[[#This Row],[Completion date.]],Holiday[Holidays])-1,"")</f>
        <v/>
      </c>
      <c r="Y49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4" s="4" t="str">
        <f>IF(AND(MainTracker[[#This Row],[Completion date.]]&gt;=45139,MainTracker[[#This Row],[Status]]="10 - Complete",MainTracker[[#This Row],[Compliant source file received on (Date)]]&lt;&gt;""),MainTracker[[#This Row],[Compliant source file received on (Date)]]-MainTracker[[#This Row],[Request sent on (Date)]],"")</f>
        <v/>
      </c>
      <c r="AA494" s="39"/>
    </row>
    <row r="495" spans="1:27" ht="30" hidden="1">
      <c r="A495" s="51" t="str">
        <f>_xlfn.IFNA(INDEX(Table3[],MATCH(MainTracker[[#This Row],[IDR / UFDR]],Table3[Pack],0),1),"")</f>
        <v/>
      </c>
      <c r="B495" s="7">
        <v>219.3</v>
      </c>
      <c r="C495" s="7" t="s">
        <v>2464</v>
      </c>
      <c r="D495" s="44" t="s">
        <v>2465</v>
      </c>
      <c r="E495" s="28" t="s">
        <v>2466</v>
      </c>
      <c r="F495" s="2" t="s">
        <v>111</v>
      </c>
      <c r="G495" s="13">
        <v>45380</v>
      </c>
      <c r="I495" s="1"/>
      <c r="J495" s="2"/>
      <c r="K495" s="28" t="s">
        <v>2463</v>
      </c>
      <c r="L495" s="26"/>
      <c r="M495" s="4" t="s">
        <v>2455</v>
      </c>
      <c r="N495" s="4"/>
      <c r="O495" s="4"/>
      <c r="P495" s="4"/>
      <c r="Q495" s="4"/>
      <c r="R495" s="4"/>
      <c r="S495" s="4"/>
      <c r="T495" s="4"/>
      <c r="U495" s="4" t="s">
        <v>257</v>
      </c>
      <c r="V495" s="3" t="s">
        <v>70</v>
      </c>
      <c r="W495" s="27" t="s">
        <v>2456</v>
      </c>
      <c r="X495" s="4" t="str">
        <f>IF(AND(MainTracker[[#This Row],[Completion date.]]&gt;=45139,MainTracker[[#This Row],[Status]]="10 - Complete"),NETWORKDAYS(MAX(MainTracker[[#This Row],[Request sent on (Date)]:[Compliant source file received on (Date)]]),MainTracker[[#This Row],[Completion date.]],Holiday[Holidays])-1,"")</f>
        <v/>
      </c>
      <c r="Y49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5" s="4" t="str">
        <f>IF(AND(MainTracker[[#This Row],[Completion date.]]&gt;=45139,MainTracker[[#This Row],[Status]]="10 - Complete",MainTracker[[#This Row],[Compliant source file received on (Date)]]&lt;&gt;""),MainTracker[[#This Row],[Compliant source file received on (Date)]]-MainTracker[[#This Row],[Request sent on (Date)]],"")</f>
        <v/>
      </c>
      <c r="AA495" s="39"/>
    </row>
    <row r="496" spans="1:27" ht="30" hidden="1">
      <c r="A496" s="51" t="str">
        <f>_xlfn.IFNA(INDEX(Table3[],MATCH(MainTracker[[#This Row],[IDR / UFDR]],Table3[Pack],0),1),"")</f>
        <v/>
      </c>
      <c r="B496" s="7">
        <v>219.3</v>
      </c>
      <c r="C496" s="7" t="s">
        <v>2467</v>
      </c>
      <c r="D496" s="44" t="s">
        <v>2468</v>
      </c>
      <c r="E496" s="28" t="s">
        <v>2469</v>
      </c>
      <c r="F496" s="2" t="s">
        <v>111</v>
      </c>
      <c r="G496" s="13">
        <v>45380</v>
      </c>
      <c r="I496" s="1"/>
      <c r="J496" s="2"/>
      <c r="K496" s="28" t="s">
        <v>2463</v>
      </c>
      <c r="L496" s="26"/>
      <c r="M496" s="4" t="s">
        <v>2455</v>
      </c>
      <c r="N496" s="4"/>
      <c r="O496" s="4"/>
      <c r="P496" s="4"/>
      <c r="Q496" s="4"/>
      <c r="R496" s="4"/>
      <c r="S496" s="4"/>
      <c r="T496" s="4"/>
      <c r="U496" s="4" t="s">
        <v>257</v>
      </c>
      <c r="V496" s="3" t="s">
        <v>70</v>
      </c>
      <c r="W496" s="27" t="s">
        <v>2456</v>
      </c>
      <c r="X496" s="4" t="str">
        <f>IF(AND(MainTracker[[#This Row],[Completion date.]]&gt;=45139,MainTracker[[#This Row],[Status]]="10 - Complete"),NETWORKDAYS(MAX(MainTracker[[#This Row],[Request sent on (Date)]:[Compliant source file received on (Date)]]),MainTracker[[#This Row],[Completion date.]],Holiday[Holidays])-1,"")</f>
        <v/>
      </c>
      <c r="Y49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6" s="4" t="str">
        <f>IF(AND(MainTracker[[#This Row],[Completion date.]]&gt;=45139,MainTracker[[#This Row],[Status]]="10 - Complete",MainTracker[[#This Row],[Compliant source file received on (Date)]]&lt;&gt;""),MainTracker[[#This Row],[Compliant source file received on (Date)]]-MainTracker[[#This Row],[Request sent on (Date)]],"")</f>
        <v/>
      </c>
      <c r="AA496" s="39"/>
    </row>
    <row r="497" spans="1:27" ht="30" hidden="1">
      <c r="A497" s="51" t="str">
        <f>_xlfn.IFNA(INDEX(Table3[],MATCH(MainTracker[[#This Row],[IDR / UFDR]],Table3[Pack],0),1),"")</f>
        <v/>
      </c>
      <c r="B497" s="115">
        <v>219.3</v>
      </c>
      <c r="C497" s="7" t="s">
        <v>1919</v>
      </c>
      <c r="D497" s="44" t="s">
        <v>2470</v>
      </c>
      <c r="E497" s="28" t="s">
        <v>1921</v>
      </c>
      <c r="F497" s="2" t="s">
        <v>101</v>
      </c>
      <c r="G497" s="13">
        <v>45384</v>
      </c>
      <c r="H497" s="13">
        <v>45384</v>
      </c>
      <c r="I497" s="13">
        <v>45385</v>
      </c>
      <c r="J497" s="2"/>
      <c r="K497" s="28" t="s">
        <v>2471</v>
      </c>
      <c r="L497" s="26"/>
      <c r="M497" s="4"/>
      <c r="N497" s="4"/>
      <c r="O497" s="4"/>
      <c r="P497" s="4"/>
      <c r="Q497" s="4"/>
      <c r="R497" s="4"/>
      <c r="S497" s="4"/>
      <c r="T497" s="4"/>
      <c r="U497" s="4" t="s">
        <v>106</v>
      </c>
      <c r="V497" s="3" t="s">
        <v>70</v>
      </c>
      <c r="W497" s="27" t="s">
        <v>168</v>
      </c>
      <c r="X497" s="4">
        <f>IF(AND(MainTracker[[#This Row],[Completion date.]]&gt;=45139,MainTracker[[#This Row],[Status]]="10 - Complete"),NETWORKDAYS(MAX(MainTracker[[#This Row],[Request sent on (Date)]:[Compliant source file received on (Date)]]),MainTracker[[#This Row],[Completion date.]],Holiday[Holidays])-1,"")</f>
        <v>1</v>
      </c>
      <c r="Y4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7" s="4">
        <f>IF(AND(MainTracker[[#This Row],[Completion date.]]&gt;=45139,MainTracker[[#This Row],[Status]]="10 - Complete",MainTracker[[#This Row],[Compliant source file received on (Date)]]&lt;&gt;""),MainTracker[[#This Row],[Compliant source file received on (Date)]]-MainTracker[[#This Row],[Request sent on (Date)]],"")</f>
        <v>0</v>
      </c>
      <c r="AA497" s="39"/>
    </row>
    <row r="498" spans="1:27" ht="30" hidden="1">
      <c r="A498" s="51" t="str">
        <f>_xlfn.IFNA(INDEX(Table3[],MATCH(MainTracker[[#This Row],[IDR / UFDR]],Table3[Pack],0),1),"")</f>
        <v/>
      </c>
      <c r="B498" s="7">
        <v>216.01</v>
      </c>
      <c r="C498" s="7" t="s">
        <v>2472</v>
      </c>
      <c r="D498" s="44" t="s">
        <v>2473</v>
      </c>
      <c r="E498" s="28" t="s">
        <v>2474</v>
      </c>
      <c r="F498" s="2" t="s">
        <v>101</v>
      </c>
      <c r="G498" s="13">
        <v>45384</v>
      </c>
      <c r="H498" s="13">
        <v>45384</v>
      </c>
      <c r="I498" s="1">
        <v>45385</v>
      </c>
      <c r="J498" s="2"/>
      <c r="K498" s="28" t="s">
        <v>2475</v>
      </c>
      <c r="L498" s="26"/>
      <c r="M498" s="4"/>
      <c r="N498" s="4"/>
      <c r="O498" s="4"/>
      <c r="P498" s="4"/>
      <c r="Q498" s="4"/>
      <c r="R498" s="4"/>
      <c r="S498" s="4"/>
      <c r="T498" s="4"/>
      <c r="U498" s="4" t="s">
        <v>106</v>
      </c>
      <c r="V498" s="3" t="s">
        <v>70</v>
      </c>
      <c r="W498" s="27" t="s">
        <v>2476</v>
      </c>
      <c r="X498" s="4">
        <f>IF(AND(MainTracker[[#This Row],[Completion date.]]&gt;=45139,MainTracker[[#This Row],[Status]]="10 - Complete"),NETWORKDAYS(MAX(MainTracker[[#This Row],[Request sent on (Date)]:[Compliant source file received on (Date)]]),MainTracker[[#This Row],[Completion date.]],Holiday[Holidays])-1,"")</f>
        <v>1</v>
      </c>
      <c r="Y4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8" s="4">
        <f>IF(AND(MainTracker[[#This Row],[Completion date.]]&gt;=45139,MainTracker[[#This Row],[Status]]="10 - Complete",MainTracker[[#This Row],[Compliant source file received on (Date)]]&lt;&gt;""),MainTracker[[#This Row],[Compliant source file received on (Date)]]-MainTracker[[#This Row],[Request sent on (Date)]],"")</f>
        <v>0</v>
      </c>
      <c r="AA498" s="39"/>
    </row>
    <row r="499" spans="1:27" ht="45" hidden="1">
      <c r="A499" s="51" t="str">
        <f>_xlfn.IFNA(INDEX(Table3[],MATCH(MainTracker[[#This Row],[IDR / UFDR]],Table3[Pack],0),1),"")</f>
        <v/>
      </c>
      <c r="B499" s="7">
        <v>216.01</v>
      </c>
      <c r="C499" s="7" t="s">
        <v>2477</v>
      </c>
      <c r="D499" s="44" t="s">
        <v>2478</v>
      </c>
      <c r="E499" s="28" t="s">
        <v>2479</v>
      </c>
      <c r="F499" s="2" t="s">
        <v>111</v>
      </c>
      <c r="G499" s="13">
        <v>45384</v>
      </c>
      <c r="H499" s="1">
        <v>45391</v>
      </c>
      <c r="I499" s="1">
        <v>45391</v>
      </c>
      <c r="J499" s="2"/>
      <c r="K499" s="28" t="s">
        <v>2480</v>
      </c>
      <c r="L499" s="26"/>
      <c r="M499" s="4" t="s">
        <v>2481</v>
      </c>
      <c r="N499" s="4"/>
      <c r="O499" s="4" t="s">
        <v>2394</v>
      </c>
      <c r="P499" s="4"/>
      <c r="Q499" s="4"/>
      <c r="R499" s="4"/>
      <c r="S499" s="4"/>
      <c r="T499" s="4"/>
      <c r="U499" s="4" t="s">
        <v>106</v>
      </c>
      <c r="V499" s="3" t="s">
        <v>70</v>
      </c>
      <c r="W499" s="27" t="s">
        <v>2476</v>
      </c>
      <c r="X499" s="4">
        <f>IF(AND(MainTracker[[#This Row],[Completion date.]]&gt;=45139,MainTracker[[#This Row],[Status]]="10 - Complete"),NETWORKDAYS(MAX(MainTracker[[#This Row],[Request sent on (Date)]:[Compliant source file received on (Date)]]),MainTracker[[#This Row],[Completion date.]],Holiday[Holidays])-1,"")</f>
        <v>0</v>
      </c>
      <c r="Y4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99" s="4">
        <f>IF(AND(MainTracker[[#This Row],[Completion date.]]&gt;=45139,MainTracker[[#This Row],[Status]]="10 - Complete",MainTracker[[#This Row],[Compliant source file received on (Date)]]&lt;&gt;""),MainTracker[[#This Row],[Compliant source file received on (Date)]]-MainTracker[[#This Row],[Request sent on (Date)]],"")</f>
        <v>7</v>
      </c>
      <c r="AA499" s="39"/>
    </row>
    <row r="500" spans="1:27" ht="30" hidden="1">
      <c r="A500" s="51" t="str">
        <f>_xlfn.IFNA(INDEX(Table3[],MATCH(MainTracker[[#This Row],[IDR / UFDR]],Table3[Pack],0),1),"")</f>
        <v/>
      </c>
      <c r="B500" s="7">
        <v>212.4</v>
      </c>
      <c r="C500" s="7" t="s">
        <v>2482</v>
      </c>
      <c r="D500" s="44" t="s">
        <v>2483</v>
      </c>
      <c r="E500" s="28" t="s">
        <v>2484</v>
      </c>
      <c r="F500" s="2" t="s">
        <v>111</v>
      </c>
      <c r="G500" s="13">
        <v>45384</v>
      </c>
      <c r="H500" s="1">
        <v>45386</v>
      </c>
      <c r="I500" s="1">
        <v>45387</v>
      </c>
      <c r="J500" s="2"/>
      <c r="K500" s="28" t="s">
        <v>2485</v>
      </c>
      <c r="L500" s="26"/>
      <c r="M500" s="4" t="s">
        <v>2486</v>
      </c>
      <c r="N500" s="25">
        <v>45386</v>
      </c>
      <c r="O500" s="4"/>
      <c r="P500" s="4"/>
      <c r="Q500" s="4"/>
      <c r="R500" s="4"/>
      <c r="S500" s="4"/>
      <c r="T500" s="4"/>
      <c r="U500" s="4" t="s">
        <v>106</v>
      </c>
      <c r="V500" s="3" t="s">
        <v>69</v>
      </c>
      <c r="W500" s="27" t="s">
        <v>2487</v>
      </c>
      <c r="X500" s="4">
        <f>IF(AND(MainTracker[[#This Row],[Completion date.]]&gt;=45139,MainTracker[[#This Row],[Status]]="10 - Complete"),NETWORKDAYS(MAX(MainTracker[[#This Row],[Request sent on (Date)]:[Compliant source file received on (Date)]]),MainTracker[[#This Row],[Completion date.]],Holiday[Holidays])-1,"")</f>
        <v>1</v>
      </c>
      <c r="Y5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0" s="4">
        <f>IF(AND(MainTracker[[#This Row],[Completion date.]]&gt;=45139,MainTracker[[#This Row],[Status]]="10 - Complete",MainTracker[[#This Row],[Compliant source file received on (Date)]]&lt;&gt;""),MainTracker[[#This Row],[Compliant source file received on (Date)]]-MainTracker[[#This Row],[Request sent on (Date)]],"")</f>
        <v>2</v>
      </c>
      <c r="AA500" s="39"/>
    </row>
    <row r="501" spans="1:27" ht="45" hidden="1">
      <c r="A501" s="51" t="str">
        <f>_xlfn.IFNA(INDEX(Table3[],MATCH(MainTracker[[#This Row],[IDR / UFDR]],Table3[Pack],0),1),"")</f>
        <v/>
      </c>
      <c r="B501" s="7">
        <v>212.3</v>
      </c>
      <c r="C501" s="7" t="s">
        <v>2488</v>
      </c>
      <c r="D501" s="44" t="s">
        <v>2489</v>
      </c>
      <c r="E501" s="34" t="s">
        <v>2490</v>
      </c>
      <c r="F501" s="2" t="s">
        <v>111</v>
      </c>
      <c r="G501" s="13">
        <v>45384</v>
      </c>
      <c r="H501" s="1">
        <v>45390</v>
      </c>
      <c r="I501" s="1">
        <v>45391</v>
      </c>
      <c r="J501" s="2"/>
      <c r="K501" s="34" t="s">
        <v>2491</v>
      </c>
      <c r="L501" s="27"/>
      <c r="M501" s="4" t="s">
        <v>2492</v>
      </c>
      <c r="N501" s="4"/>
      <c r="O501" s="4"/>
      <c r="P501" s="4"/>
      <c r="Q501" s="4"/>
      <c r="R501" s="4"/>
      <c r="S501" s="4"/>
      <c r="T501" s="4"/>
      <c r="U501" s="4" t="s">
        <v>106</v>
      </c>
      <c r="V501" s="3" t="s">
        <v>69</v>
      </c>
      <c r="W501" s="27" t="s">
        <v>2493</v>
      </c>
      <c r="X501" s="4">
        <f>IF(AND(MainTracker[[#This Row],[Completion date.]]&gt;=45139,MainTracker[[#This Row],[Status]]="10 - Complete"),NETWORKDAYS(MAX(MainTracker[[#This Row],[Request sent on (Date)]:[Compliant source file received on (Date)]]),MainTracker[[#This Row],[Completion date.]],Holiday[Holidays])-1,"")</f>
        <v>1</v>
      </c>
      <c r="Y50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1" s="4">
        <f>IF(AND(MainTracker[[#This Row],[Completion date.]]&gt;=45139,MainTracker[[#This Row],[Status]]="10 - Complete",MainTracker[[#This Row],[Compliant source file received on (Date)]]&lt;&gt;""),MainTracker[[#This Row],[Compliant source file received on (Date)]]-MainTracker[[#This Row],[Request sent on (Date)]],"")</f>
        <v>6</v>
      </c>
      <c r="AA501" s="39"/>
    </row>
    <row r="502" spans="1:27" ht="90" hidden="1">
      <c r="A502" s="51" t="str">
        <f>_xlfn.IFNA(INDEX(Table3[],MATCH(MainTracker[[#This Row],[IDR / UFDR]],Table3[Pack],0),1),"")</f>
        <v/>
      </c>
      <c r="B502" s="7" t="s">
        <v>867</v>
      </c>
      <c r="C502" s="7" t="s">
        <v>868</v>
      </c>
      <c r="D502" s="44" t="s">
        <v>869</v>
      </c>
      <c r="E502" s="34" t="s">
        <v>870</v>
      </c>
      <c r="F502" s="2" t="s">
        <v>129</v>
      </c>
      <c r="G502" s="13">
        <v>45385</v>
      </c>
      <c r="H502" s="1">
        <v>45386</v>
      </c>
      <c r="I502" s="1">
        <v>45389</v>
      </c>
      <c r="J502" s="2"/>
      <c r="K502" s="34" t="s">
        <v>871</v>
      </c>
      <c r="L502" s="27"/>
      <c r="M502" s="4" t="s">
        <v>2494</v>
      </c>
      <c r="N502" s="25">
        <v>45386</v>
      </c>
      <c r="O502" s="4"/>
      <c r="P502" s="4"/>
      <c r="Q502" s="4"/>
      <c r="R502" s="4"/>
      <c r="S502" s="4"/>
      <c r="T502" s="4"/>
      <c r="U502" s="4" t="s">
        <v>106</v>
      </c>
      <c r="V502" s="3" t="s">
        <v>69</v>
      </c>
      <c r="W502" s="27" t="s">
        <v>876</v>
      </c>
      <c r="X502" s="4">
        <f>IF(AND(MainTracker[[#This Row],[Completion date.]]&gt;=45139,MainTracker[[#This Row],[Status]]="10 - Complete"),NETWORKDAYS(MAX(MainTracker[[#This Row],[Request sent on (Date)]:[Compliant source file received on (Date)]]),MainTracker[[#This Row],[Completion date.]],Holiday[Holidays])-1,"")</f>
        <v>1</v>
      </c>
      <c r="Y5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2" s="4">
        <f>IF(AND(MainTracker[[#This Row],[Completion date.]]&gt;=45139,MainTracker[[#This Row],[Status]]="10 - Complete",MainTracker[[#This Row],[Compliant source file received on (Date)]]&lt;&gt;""),MainTracker[[#This Row],[Compliant source file received on (Date)]]-MainTracker[[#This Row],[Request sent on (Date)]],"")</f>
        <v>1</v>
      </c>
      <c r="AA502" s="39"/>
    </row>
    <row r="503" spans="1:27" ht="45" hidden="1">
      <c r="A503" s="51" t="str">
        <f>_xlfn.IFNA(INDEX(Table3[],MATCH(MainTracker[[#This Row],[IDR / UFDR]],Table3[Pack],0),1),"")</f>
        <v/>
      </c>
      <c r="B503" s="7">
        <v>237.05</v>
      </c>
      <c r="C503" s="7" t="s">
        <v>2495</v>
      </c>
      <c r="D503" s="44" t="s">
        <v>2496</v>
      </c>
      <c r="E503" s="34" t="s">
        <v>2497</v>
      </c>
      <c r="F503" s="2" t="s">
        <v>111</v>
      </c>
      <c r="G503" s="13">
        <v>45385</v>
      </c>
      <c r="H503" s="1">
        <v>45386</v>
      </c>
      <c r="I503" s="1">
        <v>45386</v>
      </c>
      <c r="J503" s="2"/>
      <c r="K503" s="34" t="s">
        <v>2498</v>
      </c>
      <c r="L503" s="26"/>
      <c r="M503" s="4" t="s">
        <v>2499</v>
      </c>
      <c r="N503" s="4"/>
      <c r="O503" s="4" t="s">
        <v>2500</v>
      </c>
      <c r="P503" s="4"/>
      <c r="Q503" s="4"/>
      <c r="R503" s="4"/>
      <c r="S503" s="4"/>
      <c r="T503" s="4"/>
      <c r="U503" s="4" t="s">
        <v>106</v>
      </c>
      <c r="V503" s="3" t="s">
        <v>70</v>
      </c>
      <c r="W503" s="27" t="s">
        <v>1062</v>
      </c>
      <c r="X503" s="4">
        <f>IF(AND(MainTracker[[#This Row],[Completion date.]]&gt;=45139,MainTracker[[#This Row],[Status]]="10 - Complete"),NETWORKDAYS(MAX(MainTracker[[#This Row],[Request sent on (Date)]:[Compliant source file received on (Date)]]),MainTracker[[#This Row],[Completion date.]],Holiday[Holidays])-1,"")</f>
        <v>0</v>
      </c>
      <c r="Y5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3" s="4">
        <f>IF(AND(MainTracker[[#This Row],[Completion date.]]&gt;=45139,MainTracker[[#This Row],[Status]]="10 - Complete",MainTracker[[#This Row],[Compliant source file received on (Date)]]&lt;&gt;""),MainTracker[[#This Row],[Compliant source file received on (Date)]]-MainTracker[[#This Row],[Request sent on (Date)]],"")</f>
        <v>1</v>
      </c>
      <c r="AA503" s="39"/>
    </row>
    <row r="504" spans="1:27" ht="30" hidden="1">
      <c r="A504" s="51" t="str">
        <f>_xlfn.IFNA(INDEX(Table3[],MATCH(MainTracker[[#This Row],[IDR / UFDR]],Table3[Pack],0),1),"")</f>
        <v/>
      </c>
      <c r="B504" s="7">
        <v>233.01</v>
      </c>
      <c r="C504" s="7" t="s">
        <v>2501</v>
      </c>
      <c r="D504" s="44" t="s">
        <v>2502</v>
      </c>
      <c r="E504" s="28" t="s">
        <v>2503</v>
      </c>
      <c r="F504" s="2" t="s">
        <v>101</v>
      </c>
      <c r="G504" s="13">
        <v>45385</v>
      </c>
      <c r="H504" s="25">
        <v>45386</v>
      </c>
      <c r="I504" s="1">
        <v>45387</v>
      </c>
      <c r="J504" s="2"/>
      <c r="K504" s="28" t="s">
        <v>2504</v>
      </c>
      <c r="L504" s="27"/>
      <c r="M504" s="102" t="s">
        <v>2505</v>
      </c>
      <c r="N504" s="25">
        <v>45386</v>
      </c>
      <c r="O504" s="4"/>
      <c r="P504" s="4"/>
      <c r="Q504" s="4"/>
      <c r="R504" s="4"/>
      <c r="S504" s="4"/>
      <c r="T504" s="4"/>
      <c r="U504" s="4" t="s">
        <v>106</v>
      </c>
      <c r="V504" s="3" t="s">
        <v>69</v>
      </c>
      <c r="W504" s="27" t="s">
        <v>1791</v>
      </c>
      <c r="X504" s="4">
        <f>IF(AND(MainTracker[[#This Row],[Completion date.]]&gt;=45139,MainTracker[[#This Row],[Status]]="10 - Complete"),NETWORKDAYS(MAX(MainTracker[[#This Row],[Request sent on (Date)]:[Compliant source file received on (Date)]]),MainTracker[[#This Row],[Completion date.]],Holiday[Holidays])-1,"")</f>
        <v>1</v>
      </c>
      <c r="Y5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4" s="4">
        <f>IF(AND(MainTracker[[#This Row],[Completion date.]]&gt;=45139,MainTracker[[#This Row],[Status]]="10 - Complete",MainTracker[[#This Row],[Compliant source file received on (Date)]]&lt;&gt;""),MainTracker[[#This Row],[Compliant source file received on (Date)]]-MainTracker[[#This Row],[Request sent on (Date)]],"")</f>
        <v>1</v>
      </c>
      <c r="AA504" s="39"/>
    </row>
    <row r="505" spans="1:27" ht="45" hidden="1">
      <c r="A505" s="51" t="str">
        <f>_xlfn.IFNA(INDEX(Table3[],MATCH(MainTracker[[#This Row],[IDR / UFDR]],Table3[Pack],0),1),"")</f>
        <v/>
      </c>
      <c r="B505" s="7">
        <v>221.2</v>
      </c>
      <c r="C505" s="7" t="s">
        <v>2023</v>
      </c>
      <c r="D505" s="44" t="s">
        <v>2024</v>
      </c>
      <c r="E505" s="28" t="s">
        <v>2025</v>
      </c>
      <c r="F505" s="2" t="s">
        <v>111</v>
      </c>
      <c r="G505" s="13">
        <v>45385</v>
      </c>
      <c r="H505" s="13">
        <v>45385</v>
      </c>
      <c r="I505" s="1">
        <v>45387</v>
      </c>
      <c r="J505" s="2" t="s">
        <v>1707</v>
      </c>
      <c r="K505" s="28" t="s">
        <v>2022</v>
      </c>
      <c r="L505" s="26"/>
      <c r="M505" s="4"/>
      <c r="N505" s="4"/>
      <c r="O505" s="4"/>
      <c r="P505" s="4"/>
      <c r="Q505" s="4"/>
      <c r="R505" s="4"/>
      <c r="S505" s="4"/>
      <c r="T505" s="4"/>
      <c r="U505" s="4" t="s">
        <v>106</v>
      </c>
      <c r="V505" s="3" t="s">
        <v>69</v>
      </c>
      <c r="W505" s="27" t="s">
        <v>445</v>
      </c>
      <c r="X505" s="4">
        <f>IF(AND(MainTracker[[#This Row],[Completion date.]]&gt;=45139,MainTracker[[#This Row],[Status]]="10 - Complete"),NETWORKDAYS(MAX(MainTracker[[#This Row],[Request sent on (Date)]:[Compliant source file received on (Date)]]),MainTracker[[#This Row],[Completion date.]],Holiday[Holidays])-1,"")</f>
        <v>2</v>
      </c>
      <c r="Y5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5" s="4">
        <f>IF(AND(MainTracker[[#This Row],[Completion date.]]&gt;=45139,MainTracker[[#This Row],[Status]]="10 - Complete",MainTracker[[#This Row],[Compliant source file received on (Date)]]&lt;&gt;""),MainTracker[[#This Row],[Compliant source file received on (Date)]]-MainTracker[[#This Row],[Request sent on (Date)]],"")</f>
        <v>0</v>
      </c>
      <c r="AA505" s="39"/>
    </row>
    <row r="506" spans="1:27" ht="30" hidden="1">
      <c r="A506" s="51" t="str">
        <f>_xlfn.IFNA(INDEX(Table3[],MATCH(MainTracker[[#This Row],[IDR / UFDR]],Table3[Pack],0),1),"")</f>
        <v/>
      </c>
      <c r="B506" s="7">
        <v>221.2</v>
      </c>
      <c r="C506" s="7" t="s">
        <v>2506</v>
      </c>
      <c r="D506" s="44" t="s">
        <v>2507</v>
      </c>
      <c r="E506" s="28" t="s">
        <v>2508</v>
      </c>
      <c r="F506" s="2" t="s">
        <v>101</v>
      </c>
      <c r="G506" s="13">
        <v>45385</v>
      </c>
      <c r="H506" s="13">
        <v>45385</v>
      </c>
      <c r="I506" s="1">
        <v>45387</v>
      </c>
      <c r="J506" s="2"/>
      <c r="K506" s="28" t="s">
        <v>2509</v>
      </c>
      <c r="L506" s="27"/>
      <c r="M506" s="4"/>
      <c r="N506" s="4"/>
      <c r="O506" s="4"/>
      <c r="P506" s="4"/>
      <c r="Q506" s="4"/>
      <c r="R506" s="4"/>
      <c r="S506" s="4"/>
      <c r="T506" s="4"/>
      <c r="U506" s="4" t="s">
        <v>106</v>
      </c>
      <c r="V506" s="3" t="s">
        <v>69</v>
      </c>
      <c r="W506" s="28" t="s">
        <v>244</v>
      </c>
      <c r="X506" s="4">
        <f>IF(AND(MainTracker[[#This Row],[Completion date.]]&gt;=45139,MainTracker[[#This Row],[Status]]="10 - Complete"),NETWORKDAYS(MAX(MainTracker[[#This Row],[Request sent on (Date)]:[Compliant source file received on (Date)]]),MainTracker[[#This Row],[Completion date.]],Holiday[Holidays])-1,"")</f>
        <v>2</v>
      </c>
      <c r="Y5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6" s="4">
        <f>IF(AND(MainTracker[[#This Row],[Completion date.]]&gt;=45139,MainTracker[[#This Row],[Status]]="10 - Complete",MainTracker[[#This Row],[Compliant source file received on (Date)]]&lt;&gt;""),MainTracker[[#This Row],[Compliant source file received on (Date)]]-MainTracker[[#This Row],[Request sent on (Date)]],"")</f>
        <v>0</v>
      </c>
      <c r="AA506" s="39"/>
    </row>
    <row r="507" spans="1:27" ht="18.75" hidden="1">
      <c r="A507" s="51" t="str">
        <f>_xlfn.IFNA(INDEX(Table3[],MATCH(MainTracker[[#This Row],[IDR / UFDR]],Table3[Pack],0),1),"")</f>
        <v/>
      </c>
      <c r="B507" s="7">
        <v>214.09</v>
      </c>
      <c r="C507" s="7" t="s">
        <v>2510</v>
      </c>
      <c r="D507" s="44" t="s">
        <v>2511</v>
      </c>
      <c r="E507" s="28" t="s">
        <v>2512</v>
      </c>
      <c r="F507" s="2" t="s">
        <v>111</v>
      </c>
      <c r="G507" s="13">
        <v>45385</v>
      </c>
      <c r="H507" s="1">
        <v>45386</v>
      </c>
      <c r="I507" s="1">
        <v>45390</v>
      </c>
      <c r="J507" s="2"/>
      <c r="K507" s="28" t="s">
        <v>2513</v>
      </c>
      <c r="L507" s="26"/>
      <c r="M507" s="4" t="s">
        <v>2514</v>
      </c>
      <c r="N507" s="25">
        <v>45386</v>
      </c>
      <c r="O507" s="4"/>
      <c r="P507" s="4"/>
      <c r="Q507" s="4"/>
      <c r="R507" s="4"/>
      <c r="S507" s="4"/>
      <c r="T507" s="4"/>
      <c r="U507" s="4" t="s">
        <v>106</v>
      </c>
      <c r="V507" s="3" t="s">
        <v>69</v>
      </c>
      <c r="W507" s="27" t="s">
        <v>2515</v>
      </c>
      <c r="X507" s="4">
        <f>IF(AND(MainTracker[[#This Row],[Completion date.]]&gt;=45139,MainTracker[[#This Row],[Status]]="10 - Complete"),NETWORKDAYS(MAX(MainTracker[[#This Row],[Request sent on (Date)]:[Compliant source file received on (Date)]]),MainTracker[[#This Row],[Completion date.]],Holiday[Holidays])-1,"")</f>
        <v>2</v>
      </c>
      <c r="Y5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7" s="4">
        <f>IF(AND(MainTracker[[#This Row],[Completion date.]]&gt;=45139,MainTracker[[#This Row],[Status]]="10 - Complete",MainTracker[[#This Row],[Compliant source file received on (Date)]]&lt;&gt;""),MainTracker[[#This Row],[Compliant source file received on (Date)]]-MainTracker[[#This Row],[Request sent on (Date)]],"")</f>
        <v>1</v>
      </c>
      <c r="AA507" s="39"/>
    </row>
    <row r="508" spans="1:27" ht="45" hidden="1">
      <c r="A508" s="51" t="str">
        <f>_xlfn.IFNA(INDEX(Table3[],MATCH(MainTracker[[#This Row],[IDR / UFDR]],Table3[Pack],0),1),"")</f>
        <v/>
      </c>
      <c r="B508" s="7">
        <v>214.09</v>
      </c>
      <c r="C508" s="7" t="s">
        <v>2516</v>
      </c>
      <c r="D508" s="44" t="s">
        <v>2517</v>
      </c>
      <c r="E508" s="28" t="s">
        <v>2518</v>
      </c>
      <c r="F508" s="2" t="s">
        <v>111</v>
      </c>
      <c r="G508" s="13">
        <v>45385</v>
      </c>
      <c r="H508" s="1">
        <v>45387</v>
      </c>
      <c r="I508" s="1">
        <v>45387</v>
      </c>
      <c r="J508" s="2"/>
      <c r="K508" s="28" t="s">
        <v>2519</v>
      </c>
      <c r="L508" s="26"/>
      <c r="M508" s="4" t="s">
        <v>2520</v>
      </c>
      <c r="N508" s="25">
        <v>45386</v>
      </c>
      <c r="O508" s="4" t="s">
        <v>2521</v>
      </c>
      <c r="P508" s="25">
        <v>45387</v>
      </c>
      <c r="Q508" s="4"/>
      <c r="R508" s="4"/>
      <c r="S508" s="4"/>
      <c r="T508" s="4"/>
      <c r="U508" s="4" t="s">
        <v>106</v>
      </c>
      <c r="V508" s="3" t="s">
        <v>69</v>
      </c>
      <c r="W508" s="27" t="s">
        <v>2515</v>
      </c>
      <c r="X508" s="4">
        <f>IF(AND(MainTracker[[#This Row],[Completion date.]]&gt;=45139,MainTracker[[#This Row],[Status]]="10 - Complete"),NETWORKDAYS(MAX(MainTracker[[#This Row],[Request sent on (Date)]:[Compliant source file received on (Date)]]),MainTracker[[#This Row],[Completion date.]],Holiday[Holidays])-1,"")</f>
        <v>0</v>
      </c>
      <c r="Y5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8" s="4">
        <f>IF(AND(MainTracker[[#This Row],[Completion date.]]&gt;=45139,MainTracker[[#This Row],[Status]]="10 - Complete",MainTracker[[#This Row],[Compliant source file received on (Date)]]&lt;&gt;""),MainTracker[[#This Row],[Compliant source file received on (Date)]]-MainTracker[[#This Row],[Request sent on (Date)]],"")</f>
        <v>2</v>
      </c>
      <c r="AA508" s="39"/>
    </row>
    <row r="509" spans="1:27" ht="45" hidden="1">
      <c r="A509" s="51" t="str">
        <f>_xlfn.IFNA(INDEX(Table3[],MATCH(MainTracker[[#This Row],[IDR / UFDR]],Table3[Pack],0),1),"")</f>
        <v/>
      </c>
      <c r="B509" s="7">
        <v>212.4</v>
      </c>
      <c r="C509" s="7" t="s">
        <v>2522</v>
      </c>
      <c r="D509" s="44" t="s">
        <v>2523</v>
      </c>
      <c r="E509" s="28" t="s">
        <v>2524</v>
      </c>
      <c r="F509" s="2" t="s">
        <v>111</v>
      </c>
      <c r="G509" s="13">
        <v>45385</v>
      </c>
      <c r="H509" s="1">
        <v>45387</v>
      </c>
      <c r="I509" s="1">
        <v>45389</v>
      </c>
      <c r="J509" s="2"/>
      <c r="K509" s="28" t="s">
        <v>2525</v>
      </c>
      <c r="L509" s="26"/>
      <c r="M509" s="4" t="s">
        <v>2526</v>
      </c>
      <c r="N509" s="4"/>
      <c r="O509" s="4" t="s">
        <v>2527</v>
      </c>
      <c r="P509" s="4"/>
      <c r="Q509" s="4"/>
      <c r="R509" s="4"/>
      <c r="S509" s="4"/>
      <c r="T509" s="4"/>
      <c r="U509" s="4" t="s">
        <v>106</v>
      </c>
      <c r="V509" s="3" t="s">
        <v>70</v>
      </c>
      <c r="W509" s="27" t="s">
        <v>2528</v>
      </c>
      <c r="X509" s="4">
        <f>IF(AND(MainTracker[[#This Row],[Completion date.]]&gt;=45139,MainTracker[[#This Row],[Status]]="10 - Complete"),NETWORKDAYS(MAX(MainTracker[[#This Row],[Request sent on (Date)]:[Compliant source file received on (Date)]]),MainTracker[[#This Row],[Completion date.]],Holiday[Holidays])-1,"")</f>
        <v>0</v>
      </c>
      <c r="Y5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9" s="4">
        <f>IF(AND(MainTracker[[#This Row],[Completion date.]]&gt;=45139,MainTracker[[#This Row],[Status]]="10 - Complete",MainTracker[[#This Row],[Compliant source file received on (Date)]]&lt;&gt;""),MainTracker[[#This Row],[Compliant source file received on (Date)]]-MainTracker[[#This Row],[Request sent on (Date)]],"")</f>
        <v>2</v>
      </c>
      <c r="AA509" s="39"/>
    </row>
    <row r="510" spans="1:27" ht="45" hidden="1">
      <c r="A510" s="51" t="str">
        <f>_xlfn.IFNA(INDEX(Table3[],MATCH(MainTracker[[#This Row],[IDR / UFDR]],Table3[Pack],0),1),"")</f>
        <v/>
      </c>
      <c r="B510" s="7" t="s">
        <v>97</v>
      </c>
      <c r="C510" s="7" t="s">
        <v>2529</v>
      </c>
      <c r="D510" s="44" t="s">
        <v>2530</v>
      </c>
      <c r="E510" s="28" t="s">
        <v>2531</v>
      </c>
      <c r="F510" s="2" t="s">
        <v>387</v>
      </c>
      <c r="G510" s="13">
        <v>45386</v>
      </c>
      <c r="H510" s="1">
        <v>45386</v>
      </c>
      <c r="I510" s="1">
        <v>45386</v>
      </c>
      <c r="J510" s="2"/>
      <c r="K510" s="28" t="s">
        <v>2532</v>
      </c>
      <c r="L510" s="26"/>
      <c r="M510" s="4"/>
      <c r="N510" s="4"/>
      <c r="O510" s="4"/>
      <c r="P510" s="4"/>
      <c r="Q510" s="4"/>
      <c r="R510" s="4"/>
      <c r="S510" s="4"/>
      <c r="T510" s="4"/>
      <c r="U510" s="4" t="s">
        <v>106</v>
      </c>
      <c r="V510" s="3" t="s">
        <v>70</v>
      </c>
      <c r="W510" s="27" t="s">
        <v>1292</v>
      </c>
      <c r="X510" s="4">
        <f>IF(AND(MainTracker[[#This Row],[Completion date.]]&gt;=45139,MainTracker[[#This Row],[Status]]="10 - Complete"),NETWORKDAYS(MAX(MainTracker[[#This Row],[Request sent on (Date)]:[Compliant source file received on (Date)]]),MainTracker[[#This Row],[Completion date.]],Holiday[Holidays])-1,"")</f>
        <v>0</v>
      </c>
      <c r="Y5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0" s="4">
        <f>IF(AND(MainTracker[[#This Row],[Completion date.]]&gt;=45139,MainTracker[[#This Row],[Status]]="10 - Complete",MainTracker[[#This Row],[Compliant source file received on (Date)]]&lt;&gt;""),MainTracker[[#This Row],[Compliant source file received on (Date)]]-MainTracker[[#This Row],[Request sent on (Date)]],"")</f>
        <v>0</v>
      </c>
      <c r="AA510" s="39"/>
    </row>
    <row r="511" spans="1:27" ht="30" hidden="1">
      <c r="A511" s="51" t="str">
        <f>_xlfn.IFNA(INDEX(Table3[],MATCH(MainTracker[[#This Row],[IDR / UFDR]],Table3[Pack],0),1),"")</f>
        <v/>
      </c>
      <c r="B511" s="7" t="s">
        <v>97</v>
      </c>
      <c r="C511" s="7" t="s">
        <v>2533</v>
      </c>
      <c r="D511" s="44" t="s">
        <v>2534</v>
      </c>
      <c r="E511" s="28" t="s">
        <v>2535</v>
      </c>
      <c r="F511" s="2" t="s">
        <v>101</v>
      </c>
      <c r="G511" s="13">
        <v>45386</v>
      </c>
      <c r="H511" s="1">
        <v>45386</v>
      </c>
      <c r="I511" s="1">
        <v>45386</v>
      </c>
      <c r="J511" s="2"/>
      <c r="K511" s="28" t="s">
        <v>2536</v>
      </c>
      <c r="L511" s="26"/>
      <c r="M511" s="4"/>
      <c r="N511" s="4"/>
      <c r="O511" s="4"/>
      <c r="P511" s="4"/>
      <c r="Q511" s="4"/>
      <c r="R511" s="4"/>
      <c r="S511" s="4"/>
      <c r="T511" s="4"/>
      <c r="U511" s="4" t="s">
        <v>106</v>
      </c>
      <c r="V511" s="3" t="s">
        <v>70</v>
      </c>
      <c r="W511" s="27" t="s">
        <v>1292</v>
      </c>
      <c r="X511" s="4">
        <f>IF(AND(MainTracker[[#This Row],[Completion date.]]&gt;=45139,MainTracker[[#This Row],[Status]]="10 - Complete"),NETWORKDAYS(MAX(MainTracker[[#This Row],[Request sent on (Date)]:[Compliant source file received on (Date)]]),MainTracker[[#This Row],[Completion date.]],Holiday[Holidays])-1,"")</f>
        <v>0</v>
      </c>
      <c r="Y5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1" s="4">
        <f>IF(AND(MainTracker[[#This Row],[Completion date.]]&gt;=45139,MainTracker[[#This Row],[Status]]="10 - Complete",MainTracker[[#This Row],[Compliant source file received on (Date)]]&lt;&gt;""),MainTracker[[#This Row],[Compliant source file received on (Date)]]-MainTracker[[#This Row],[Request sent on (Date)]],"")</f>
        <v>0</v>
      </c>
      <c r="AA511" s="39"/>
    </row>
    <row r="512" spans="1:27" ht="18.75" hidden="1">
      <c r="A512" s="51" t="str">
        <f>_xlfn.IFNA(INDEX(Table3[],MATCH(MainTracker[[#This Row],[IDR / UFDR]],Table3[Pack],0),1),"")</f>
        <v/>
      </c>
      <c r="B512" s="7">
        <v>237.05</v>
      </c>
      <c r="C512" s="7" t="s">
        <v>2537</v>
      </c>
      <c r="D512" s="44" t="s">
        <v>1058</v>
      </c>
      <c r="E512" s="28" t="s">
        <v>2538</v>
      </c>
      <c r="F512" s="2" t="s">
        <v>111</v>
      </c>
      <c r="G512" s="1">
        <v>45386</v>
      </c>
      <c r="H512" s="1">
        <v>45386</v>
      </c>
      <c r="I512" s="1">
        <v>45389</v>
      </c>
      <c r="J512" s="2"/>
      <c r="K512" s="28" t="s">
        <v>2539</v>
      </c>
      <c r="L512" s="26"/>
      <c r="M512" s="4"/>
      <c r="N512" s="4"/>
      <c r="O512" s="4"/>
      <c r="P512" s="4"/>
      <c r="Q512" s="4"/>
      <c r="R512" s="4"/>
      <c r="S512" s="4"/>
      <c r="T512" s="4"/>
      <c r="U512" s="4" t="s">
        <v>106</v>
      </c>
      <c r="V512" s="3" t="s">
        <v>70</v>
      </c>
      <c r="W512" s="27" t="s">
        <v>2540</v>
      </c>
      <c r="X512" s="4">
        <f>IF(AND(MainTracker[[#This Row],[Completion date.]]&gt;=45139,MainTracker[[#This Row],[Status]]="10 - Complete"),NETWORKDAYS(MAX(MainTracker[[#This Row],[Request sent on (Date)]:[Compliant source file received on (Date)]]),MainTracker[[#This Row],[Completion date.]],Holiday[Holidays])-1,"")</f>
        <v>1</v>
      </c>
      <c r="Y5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2" s="4">
        <f>IF(AND(MainTracker[[#This Row],[Completion date.]]&gt;=45139,MainTracker[[#This Row],[Status]]="10 - Complete",MainTracker[[#This Row],[Compliant source file received on (Date)]]&lt;&gt;""),MainTracker[[#This Row],[Compliant source file received on (Date)]]-MainTracker[[#This Row],[Request sent on (Date)]],"")</f>
        <v>0</v>
      </c>
      <c r="AA512" s="39"/>
    </row>
    <row r="513" spans="1:27" ht="18.75" hidden="1">
      <c r="A513" s="51" t="str">
        <f>_xlfn.IFNA(INDEX(Table3[],MATCH(MainTracker[[#This Row],[IDR / UFDR]],Table3[Pack],0),1),"")</f>
        <v/>
      </c>
      <c r="B513" s="7">
        <v>237.05</v>
      </c>
      <c r="C513" s="7" t="s">
        <v>2541</v>
      </c>
      <c r="D513" s="44" t="s">
        <v>1058</v>
      </c>
      <c r="E513" s="34" t="s">
        <v>2542</v>
      </c>
      <c r="F513" s="2" t="s">
        <v>111</v>
      </c>
      <c r="G513" s="1">
        <v>45386</v>
      </c>
      <c r="H513" s="1">
        <v>45386</v>
      </c>
      <c r="I513" s="1">
        <v>45389</v>
      </c>
      <c r="J513" s="2"/>
      <c r="K513" s="34" t="s">
        <v>2543</v>
      </c>
      <c r="L513" s="26"/>
      <c r="M513" s="4"/>
      <c r="N513" s="4"/>
      <c r="O513" s="4"/>
      <c r="P513" s="4"/>
      <c r="Q513" s="4"/>
      <c r="R513" s="4"/>
      <c r="S513" s="4"/>
      <c r="T513" s="4"/>
      <c r="U513" s="4" t="s">
        <v>106</v>
      </c>
      <c r="V513" s="3" t="s">
        <v>70</v>
      </c>
      <c r="W513" s="27" t="s">
        <v>2540</v>
      </c>
      <c r="X513" s="4">
        <f>IF(AND(MainTracker[[#This Row],[Completion date.]]&gt;=45139,MainTracker[[#This Row],[Status]]="10 - Complete"),NETWORKDAYS(MAX(MainTracker[[#This Row],[Request sent on (Date)]:[Compliant source file received on (Date)]]),MainTracker[[#This Row],[Completion date.]],Holiday[Holidays])-1,"")</f>
        <v>1</v>
      </c>
      <c r="Y5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3" s="4">
        <f>IF(AND(MainTracker[[#This Row],[Completion date.]]&gt;=45139,MainTracker[[#This Row],[Status]]="10 - Complete",MainTracker[[#This Row],[Compliant source file received on (Date)]]&lt;&gt;""),MainTracker[[#This Row],[Compliant source file received on (Date)]]-MainTracker[[#This Row],[Request sent on (Date)]],"")</f>
        <v>0</v>
      </c>
      <c r="AA513" s="39"/>
    </row>
    <row r="514" spans="1:27" ht="18.75" hidden="1">
      <c r="A514" s="51" t="str">
        <f>_xlfn.IFNA(INDEX(Table3[],MATCH(MainTracker[[#This Row],[IDR / UFDR]],Table3[Pack],0),1),"")</f>
        <v/>
      </c>
      <c r="B514" s="7">
        <v>237.05</v>
      </c>
      <c r="C514" s="7" t="s">
        <v>2544</v>
      </c>
      <c r="D514" s="44" t="s">
        <v>1058</v>
      </c>
      <c r="E514" s="28" t="s">
        <v>2545</v>
      </c>
      <c r="F514" s="2" t="s">
        <v>111</v>
      </c>
      <c r="G514" s="1">
        <v>45386</v>
      </c>
      <c r="H514" s="1">
        <v>45386</v>
      </c>
      <c r="I514" s="1">
        <v>45389</v>
      </c>
      <c r="J514" s="2"/>
      <c r="K514" s="28" t="s">
        <v>2546</v>
      </c>
      <c r="L514" s="26"/>
      <c r="M514" s="4"/>
      <c r="N514" s="4"/>
      <c r="O514" s="4"/>
      <c r="P514" s="4"/>
      <c r="Q514" s="4"/>
      <c r="R514" s="4"/>
      <c r="S514" s="4"/>
      <c r="T514" s="4"/>
      <c r="U514" s="4" t="s">
        <v>106</v>
      </c>
      <c r="V514" s="3" t="s">
        <v>70</v>
      </c>
      <c r="W514" s="27" t="s">
        <v>939</v>
      </c>
      <c r="X514" s="4">
        <f>IF(AND(MainTracker[[#This Row],[Completion date.]]&gt;=45139,MainTracker[[#This Row],[Status]]="10 - Complete"),NETWORKDAYS(MAX(MainTracker[[#This Row],[Request sent on (Date)]:[Compliant source file received on (Date)]]),MainTracker[[#This Row],[Completion date.]],Holiday[Holidays])-1,"")</f>
        <v>1</v>
      </c>
      <c r="Y5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4" s="4">
        <f>IF(AND(MainTracker[[#This Row],[Completion date.]]&gt;=45139,MainTracker[[#This Row],[Status]]="10 - Complete",MainTracker[[#This Row],[Compliant source file received on (Date)]]&lt;&gt;""),MainTracker[[#This Row],[Compliant source file received on (Date)]]-MainTracker[[#This Row],[Request sent on (Date)]],"")</f>
        <v>0</v>
      </c>
      <c r="AA514" s="39"/>
    </row>
    <row r="515" spans="1:27" ht="45" hidden="1">
      <c r="A515" s="51" t="str">
        <f>_xlfn.IFNA(INDEX(Table3[],MATCH(MainTracker[[#This Row],[IDR / UFDR]],Table3[Pack],0),1),"")</f>
        <v/>
      </c>
      <c r="B515" s="7">
        <v>228.2</v>
      </c>
      <c r="C515" s="7" t="s">
        <v>2547</v>
      </c>
      <c r="D515" s="44" t="s">
        <v>2548</v>
      </c>
      <c r="E515" s="28" t="s">
        <v>2549</v>
      </c>
      <c r="F515" s="2" t="s">
        <v>229</v>
      </c>
      <c r="G515" s="1">
        <v>45386</v>
      </c>
      <c r="I515" s="1"/>
      <c r="J515" s="2"/>
      <c r="K515" s="28" t="s">
        <v>2550</v>
      </c>
      <c r="L515" s="26"/>
      <c r="M515" s="4" t="s">
        <v>2551</v>
      </c>
      <c r="N515" s="24"/>
      <c r="O515" s="4" t="s">
        <v>2552</v>
      </c>
      <c r="P515" s="24"/>
      <c r="Q515" s="4"/>
      <c r="R515" s="24"/>
      <c r="S515" s="4"/>
      <c r="T515" s="24"/>
      <c r="U515" s="4" t="s">
        <v>257</v>
      </c>
      <c r="V515" s="3" t="s">
        <v>69</v>
      </c>
      <c r="W515" s="27" t="s">
        <v>774</v>
      </c>
      <c r="X515" s="4" t="str">
        <f>IF(AND(MainTracker[[#This Row],[Completion date.]]&gt;=45139,MainTracker[[#This Row],[Status]]="10 - Complete"),NETWORKDAYS(MAX(MainTracker[[#This Row],[Request sent on (Date)]:[Compliant source file received on (Date)]]),MainTracker[[#This Row],[Completion date.]],Holiday[Holidays])-1,"")</f>
        <v/>
      </c>
      <c r="Y51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515" s="4" t="str">
        <f>IF(AND(MainTracker[[#This Row],[Completion date.]]&gt;=45139,MainTracker[[#This Row],[Status]]="10 - Complete",MainTracker[[#This Row],[Compliant source file received on (Date)]]&lt;&gt;""),MainTracker[[#This Row],[Compliant source file received on (Date)]]-MainTracker[[#This Row],[Request sent on (Date)]],"")</f>
        <v/>
      </c>
      <c r="AA515" s="39"/>
    </row>
    <row r="516" spans="1:27" ht="45" hidden="1">
      <c r="A516" s="51" t="str">
        <f>_xlfn.IFNA(INDEX(Table3[],MATCH(MainTracker[[#This Row],[IDR / UFDR]],Table3[Pack],0),1),"")</f>
        <v/>
      </c>
      <c r="B516" s="7">
        <v>227.1</v>
      </c>
      <c r="C516" s="7" t="s">
        <v>2553</v>
      </c>
      <c r="D516" s="44" t="s">
        <v>2554</v>
      </c>
      <c r="E516" s="28" t="s">
        <v>2555</v>
      </c>
      <c r="F516" s="2" t="s">
        <v>111</v>
      </c>
      <c r="G516" s="13">
        <v>45386</v>
      </c>
      <c r="H516" s="1">
        <v>45387</v>
      </c>
      <c r="I516" s="1">
        <v>45389</v>
      </c>
      <c r="J516" s="2"/>
      <c r="K516" s="28" t="s">
        <v>2556</v>
      </c>
      <c r="L516" s="26"/>
      <c r="M516" s="4" t="s">
        <v>2557</v>
      </c>
      <c r="N516" s="4"/>
      <c r="O516" s="4"/>
      <c r="P516" s="4"/>
      <c r="Q516" s="4"/>
      <c r="R516" s="4"/>
      <c r="S516" s="4"/>
      <c r="T516" s="4"/>
      <c r="U516" s="4" t="s">
        <v>106</v>
      </c>
      <c r="V516" s="3" t="s">
        <v>70</v>
      </c>
      <c r="W516" s="27" t="s">
        <v>774</v>
      </c>
      <c r="X516" s="4">
        <f>IF(AND(MainTracker[[#This Row],[Completion date.]]&gt;=45139,MainTracker[[#This Row],[Status]]="10 - Complete"),NETWORKDAYS(MAX(MainTracker[[#This Row],[Request sent on (Date)]:[Compliant source file received on (Date)]]),MainTracker[[#This Row],[Completion date.]],Holiday[Holidays])-1,"")</f>
        <v>0</v>
      </c>
      <c r="Y5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16" s="4">
        <f>IF(AND(MainTracker[[#This Row],[Completion date.]]&gt;=45139,MainTracker[[#This Row],[Status]]="10 - Complete",MainTracker[[#This Row],[Compliant source file received on (Date)]]&lt;&gt;""),MainTracker[[#This Row],[Compliant source file received on (Date)]]-MainTracker[[#This Row],[Request sent on (Date)]],"")</f>
        <v>1</v>
      </c>
      <c r="AA516" s="39"/>
    </row>
    <row r="517" spans="1:27" ht="30" hidden="1">
      <c r="A517" s="51" t="str">
        <f>_xlfn.IFNA(INDEX(Table3[],MATCH(MainTracker[[#This Row],[IDR / UFDR]],Table3[Pack],0),1),"")</f>
        <v/>
      </c>
      <c r="B517" s="7">
        <v>219.3</v>
      </c>
      <c r="C517" s="7" t="s">
        <v>1923</v>
      </c>
      <c r="D517" s="44" t="s">
        <v>1924</v>
      </c>
      <c r="E517" s="34" t="s">
        <v>1925</v>
      </c>
      <c r="F517" s="2" t="s">
        <v>101</v>
      </c>
      <c r="G517" s="13">
        <v>45386</v>
      </c>
      <c r="H517" s="13">
        <v>45386</v>
      </c>
      <c r="I517" s="1">
        <v>45390</v>
      </c>
      <c r="J517" s="2"/>
      <c r="K517" s="28" t="s">
        <v>2558</v>
      </c>
      <c r="L517" s="26"/>
      <c r="M517" s="4"/>
      <c r="N517" s="4"/>
      <c r="O517" s="4"/>
      <c r="P517" s="4"/>
      <c r="Q517" s="4"/>
      <c r="R517" s="4"/>
      <c r="S517" s="4"/>
      <c r="T517" s="4"/>
      <c r="U517" s="4" t="s">
        <v>106</v>
      </c>
      <c r="V517" s="3" t="s">
        <v>69</v>
      </c>
      <c r="W517" s="27" t="s">
        <v>2559</v>
      </c>
      <c r="X517" s="4">
        <f>IF(AND(MainTracker[[#This Row],[Completion date.]]&gt;=45139,MainTracker[[#This Row],[Status]]="10 - Complete"),NETWORKDAYS(MAX(MainTracker[[#This Row],[Request sent on (Date)]:[Compliant source file received on (Date)]]),MainTracker[[#This Row],[Completion date.]],Holiday[Holidays])-1,"")</f>
        <v>2</v>
      </c>
      <c r="Y5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7" s="4">
        <f>IF(AND(MainTracker[[#This Row],[Completion date.]]&gt;=45139,MainTracker[[#This Row],[Status]]="10 - Complete",MainTracker[[#This Row],[Compliant source file received on (Date)]]&lt;&gt;""),MainTracker[[#This Row],[Compliant source file received on (Date)]]-MainTracker[[#This Row],[Request sent on (Date)]],"")</f>
        <v>0</v>
      </c>
      <c r="AA517" s="39"/>
    </row>
    <row r="518" spans="1:27" ht="18.75" hidden="1">
      <c r="A518" s="51" t="str">
        <f>_xlfn.IFNA(INDEX(Table3[],MATCH(MainTracker[[#This Row],[IDR / UFDR]],Table3[Pack],0),1),"")</f>
        <v/>
      </c>
      <c r="B518" s="7" t="s">
        <v>2560</v>
      </c>
      <c r="C518" s="7" t="s">
        <v>2561</v>
      </c>
      <c r="D518" s="44" t="s">
        <v>2562</v>
      </c>
      <c r="E518" s="28" t="s">
        <v>2563</v>
      </c>
      <c r="F518" s="2" t="s">
        <v>111</v>
      </c>
      <c r="G518" s="13">
        <v>45387</v>
      </c>
      <c r="H518" s="13">
        <v>45387</v>
      </c>
      <c r="I518" s="1">
        <v>45390</v>
      </c>
      <c r="J518" s="2"/>
      <c r="K518" s="28" t="s">
        <v>2564</v>
      </c>
      <c r="L518" s="26"/>
      <c r="M518" s="4"/>
      <c r="N518" s="4"/>
      <c r="O518" s="4"/>
      <c r="P518" s="4"/>
      <c r="Q518" s="4"/>
      <c r="R518" s="4"/>
      <c r="S518" s="4"/>
      <c r="T518" s="4"/>
      <c r="U518" s="4" t="s">
        <v>106</v>
      </c>
      <c r="V518" s="3" t="s">
        <v>69</v>
      </c>
      <c r="W518" s="27" t="s">
        <v>1592</v>
      </c>
      <c r="X518" s="4">
        <f>IF(AND(MainTracker[[#This Row],[Completion date.]]&gt;=45139,MainTracker[[#This Row],[Status]]="10 - Complete"),NETWORKDAYS(MAX(MainTracker[[#This Row],[Request sent on (Date)]:[Compliant source file received on (Date)]]),MainTracker[[#This Row],[Completion date.]],Holiday[Holidays])-1,"")</f>
        <v>1</v>
      </c>
      <c r="Y5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8" s="4">
        <f>IF(AND(MainTracker[[#This Row],[Completion date.]]&gt;=45139,MainTracker[[#This Row],[Status]]="10 - Complete",MainTracker[[#This Row],[Compliant source file received on (Date)]]&lt;&gt;""),MainTracker[[#This Row],[Compliant source file received on (Date)]]-MainTracker[[#This Row],[Request sent on (Date)]],"")</f>
        <v>0</v>
      </c>
      <c r="AA518" s="39"/>
    </row>
    <row r="519" spans="1:27" ht="18.75" hidden="1">
      <c r="A519" s="51" t="str">
        <f>_xlfn.IFNA(INDEX(Table3[],MATCH(MainTracker[[#This Row],[IDR / UFDR]],Table3[Pack],0),1),"")</f>
        <v/>
      </c>
      <c r="B519" s="7" t="s">
        <v>2560</v>
      </c>
      <c r="C519" s="7" t="s">
        <v>2565</v>
      </c>
      <c r="D519" s="44" t="s">
        <v>2566</v>
      </c>
      <c r="E519" s="28" t="s">
        <v>2567</v>
      </c>
      <c r="F519" s="2" t="s">
        <v>111</v>
      </c>
      <c r="G519" s="13">
        <v>45387</v>
      </c>
      <c r="H519" s="13">
        <v>45387</v>
      </c>
      <c r="I519" s="1">
        <v>45390</v>
      </c>
      <c r="J519" s="2"/>
      <c r="K519" s="28" t="s">
        <v>2568</v>
      </c>
      <c r="L519" s="26"/>
      <c r="M519" s="4"/>
      <c r="N519" s="4"/>
      <c r="O519" s="4"/>
      <c r="P519" s="4"/>
      <c r="Q519" s="4"/>
      <c r="R519" s="4"/>
      <c r="S519" s="4"/>
      <c r="T519" s="4"/>
      <c r="U519" s="4" t="s">
        <v>106</v>
      </c>
      <c r="V519" s="3" t="s">
        <v>69</v>
      </c>
      <c r="W519" s="27" t="s">
        <v>1592</v>
      </c>
      <c r="X519" s="4">
        <f>IF(AND(MainTracker[[#This Row],[Completion date.]]&gt;=45139,MainTracker[[#This Row],[Status]]="10 - Complete"),NETWORKDAYS(MAX(MainTracker[[#This Row],[Request sent on (Date)]:[Compliant source file received on (Date)]]),MainTracker[[#This Row],[Completion date.]],Holiday[Holidays])-1,"")</f>
        <v>1</v>
      </c>
      <c r="Y5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9" s="4">
        <f>IF(AND(MainTracker[[#This Row],[Completion date.]]&gt;=45139,MainTracker[[#This Row],[Status]]="10 - Complete",MainTracker[[#This Row],[Compliant source file received on (Date)]]&lt;&gt;""),MainTracker[[#This Row],[Compliant source file received on (Date)]]-MainTracker[[#This Row],[Request sent on (Date)]],"")</f>
        <v>0</v>
      </c>
      <c r="AA519" s="39"/>
    </row>
    <row r="520" spans="1:27" ht="75" hidden="1">
      <c r="A520" s="51" t="str">
        <f>_xlfn.IFNA(INDEX(Table3[],MATCH(MainTracker[[#This Row],[IDR / UFDR]],Table3[Pack],0),1),"")</f>
        <v/>
      </c>
      <c r="B520" s="7" t="s">
        <v>2569</v>
      </c>
      <c r="C520" s="7" t="s">
        <v>2570</v>
      </c>
      <c r="D520" s="44" t="s">
        <v>2571</v>
      </c>
      <c r="E520" s="28" t="s">
        <v>2572</v>
      </c>
      <c r="F520" s="2" t="s">
        <v>101</v>
      </c>
      <c r="G520" s="13">
        <v>45387</v>
      </c>
      <c r="H520" s="13">
        <v>45387</v>
      </c>
      <c r="I520" s="1">
        <v>45390</v>
      </c>
      <c r="J520" s="2"/>
      <c r="K520" s="28" t="s">
        <v>2573</v>
      </c>
      <c r="L520" s="26"/>
      <c r="M520" s="4" t="s">
        <v>2574</v>
      </c>
      <c r="N520" s="4" t="s">
        <v>2575</v>
      </c>
      <c r="O520" s="4"/>
      <c r="P520" s="4"/>
      <c r="Q520" s="4"/>
      <c r="R520" s="4"/>
      <c r="S520" s="4"/>
      <c r="T520" s="4"/>
      <c r="U520" s="4" t="s">
        <v>106</v>
      </c>
      <c r="V520" s="3" t="s">
        <v>69</v>
      </c>
      <c r="W520" s="27" t="s">
        <v>1952</v>
      </c>
      <c r="X520" s="4">
        <f>IF(AND(MainTracker[[#This Row],[Completion date.]]&gt;=45139,MainTracker[[#This Row],[Status]]="10 - Complete"),NETWORKDAYS(MAX(MainTracker[[#This Row],[Request sent on (Date)]:[Compliant source file received on (Date)]]),MainTracker[[#This Row],[Completion date.]],Holiday[Holidays])-1,"")</f>
        <v>1</v>
      </c>
      <c r="Y5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20" s="4">
        <f>IF(AND(MainTracker[[#This Row],[Completion date.]]&gt;=45139,MainTracker[[#This Row],[Status]]="10 - Complete",MainTracker[[#This Row],[Compliant source file received on (Date)]]&lt;&gt;""),MainTracker[[#This Row],[Compliant source file received on (Date)]]-MainTracker[[#This Row],[Request sent on (Date)]],"")</f>
        <v>0</v>
      </c>
      <c r="AA520" s="39"/>
    </row>
    <row r="521" spans="1:27" ht="18.75" hidden="1">
      <c r="A521" s="51" t="str">
        <f>_xlfn.IFNA(INDEX(Table3[],MATCH(MainTracker[[#This Row],[IDR / UFDR]],Table3[Pack],0),1),"")</f>
        <v/>
      </c>
      <c r="B521" s="7" t="s">
        <v>2569</v>
      </c>
      <c r="C521" s="7" t="s">
        <v>2576</v>
      </c>
      <c r="D521" s="44" t="s">
        <v>2577</v>
      </c>
      <c r="E521" s="28" t="s">
        <v>2578</v>
      </c>
      <c r="F521" s="2" t="s">
        <v>101</v>
      </c>
      <c r="G521" s="13">
        <v>45387</v>
      </c>
      <c r="H521" s="13">
        <v>45387</v>
      </c>
      <c r="I521" s="1">
        <v>45391</v>
      </c>
      <c r="J521" s="2"/>
      <c r="K521" s="28" t="s">
        <v>2579</v>
      </c>
      <c r="L521" s="26"/>
      <c r="M521" s="4"/>
      <c r="N521" s="4"/>
      <c r="O521" s="4"/>
      <c r="P521" s="4"/>
      <c r="Q521" s="4"/>
      <c r="R521" s="4"/>
      <c r="S521" s="4"/>
      <c r="T521" s="4"/>
      <c r="U521" s="4" t="s">
        <v>106</v>
      </c>
      <c r="V521" s="3" t="s">
        <v>69</v>
      </c>
      <c r="W521" s="27" t="s">
        <v>1952</v>
      </c>
      <c r="X521" s="4">
        <f>IF(AND(MainTracker[[#This Row],[Completion date.]]&gt;=45139,MainTracker[[#This Row],[Status]]="10 - Complete"),NETWORKDAYS(MAX(MainTracker[[#This Row],[Request sent on (Date)]:[Compliant source file received on (Date)]]),MainTracker[[#This Row],[Completion date.]],Holiday[Holidays])-1,"")</f>
        <v>2</v>
      </c>
      <c r="Y5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1" s="4">
        <f>IF(AND(MainTracker[[#This Row],[Completion date.]]&gt;=45139,MainTracker[[#This Row],[Status]]="10 - Complete",MainTracker[[#This Row],[Compliant source file received on (Date)]]&lt;&gt;""),MainTracker[[#This Row],[Compliant source file received on (Date)]]-MainTracker[[#This Row],[Request sent on (Date)]],"")</f>
        <v>0</v>
      </c>
      <c r="AA521" s="39"/>
    </row>
    <row r="522" spans="1:27" ht="18.75" hidden="1">
      <c r="A522" s="51" t="str">
        <f>_xlfn.IFNA(INDEX(Table3[],MATCH(MainTracker[[#This Row],[IDR / UFDR]],Table3[Pack],0),1),"")</f>
        <v/>
      </c>
      <c r="B522" s="7" t="s">
        <v>2569</v>
      </c>
      <c r="C522" s="7" t="s">
        <v>2580</v>
      </c>
      <c r="D522" s="44" t="s">
        <v>2581</v>
      </c>
      <c r="E522" s="28" t="s">
        <v>2582</v>
      </c>
      <c r="F522" s="2" t="s">
        <v>101</v>
      </c>
      <c r="G522" s="13">
        <v>45387</v>
      </c>
      <c r="H522" s="13">
        <v>45387</v>
      </c>
      <c r="I522" s="1">
        <v>45391</v>
      </c>
      <c r="J522" s="2"/>
      <c r="K522" s="28" t="s">
        <v>2583</v>
      </c>
      <c r="L522" s="26"/>
      <c r="M522" s="4"/>
      <c r="N522" s="4"/>
      <c r="O522" s="4"/>
      <c r="P522" s="4"/>
      <c r="Q522" s="4"/>
      <c r="R522" s="4"/>
      <c r="S522" s="4"/>
      <c r="T522" s="4"/>
      <c r="U522" s="4" t="s">
        <v>106</v>
      </c>
      <c r="V522" s="3" t="s">
        <v>69</v>
      </c>
      <c r="W522" s="27" t="s">
        <v>1952</v>
      </c>
      <c r="X522" s="4">
        <f>IF(AND(MainTracker[[#This Row],[Completion date.]]&gt;=45139,MainTracker[[#This Row],[Status]]="10 - Complete"),NETWORKDAYS(MAX(MainTracker[[#This Row],[Request sent on (Date)]:[Compliant source file received on (Date)]]),MainTracker[[#This Row],[Completion date.]],Holiday[Holidays])-1,"")</f>
        <v>2</v>
      </c>
      <c r="Y5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2" s="4">
        <f>IF(AND(MainTracker[[#This Row],[Completion date.]]&gt;=45139,MainTracker[[#This Row],[Status]]="10 - Complete",MainTracker[[#This Row],[Compliant source file received on (Date)]]&lt;&gt;""),MainTracker[[#This Row],[Compliant source file received on (Date)]]-MainTracker[[#This Row],[Request sent on (Date)]],"")</f>
        <v>0</v>
      </c>
      <c r="AA522" s="39"/>
    </row>
    <row r="523" spans="1:27" ht="18.75" hidden="1">
      <c r="A523" s="51" t="str">
        <f>_xlfn.IFNA(INDEX(Table3[],MATCH(MainTracker[[#This Row],[IDR / UFDR]],Table3[Pack],0),1),"")</f>
        <v/>
      </c>
      <c r="B523" s="7" t="s">
        <v>2569</v>
      </c>
      <c r="C523" s="7" t="s">
        <v>2584</v>
      </c>
      <c r="D523" s="44" t="s">
        <v>2585</v>
      </c>
      <c r="E523" s="28" t="s">
        <v>2586</v>
      </c>
      <c r="F523" s="2" t="s">
        <v>101</v>
      </c>
      <c r="G523" s="13">
        <v>45387</v>
      </c>
      <c r="H523" s="13">
        <v>45387</v>
      </c>
      <c r="I523" s="1">
        <v>45391</v>
      </c>
      <c r="J523" s="2"/>
      <c r="K523" s="28" t="s">
        <v>2587</v>
      </c>
      <c r="L523" s="26"/>
      <c r="M523" s="4"/>
      <c r="N523" s="4"/>
      <c r="O523" s="4"/>
      <c r="P523" s="4"/>
      <c r="Q523" s="4"/>
      <c r="R523" s="4"/>
      <c r="S523" s="4"/>
      <c r="T523" s="4"/>
      <c r="U523" s="4" t="s">
        <v>106</v>
      </c>
      <c r="V523" s="3" t="s">
        <v>69</v>
      </c>
      <c r="W523" s="27" t="s">
        <v>1952</v>
      </c>
      <c r="X523" s="4">
        <f>IF(AND(MainTracker[[#This Row],[Completion date.]]&gt;=45139,MainTracker[[#This Row],[Status]]="10 - Complete"),NETWORKDAYS(MAX(MainTracker[[#This Row],[Request sent on (Date)]:[Compliant source file received on (Date)]]),MainTracker[[#This Row],[Completion date.]],Holiday[Holidays])-1,"")</f>
        <v>2</v>
      </c>
      <c r="Y5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3" s="4">
        <f>IF(AND(MainTracker[[#This Row],[Completion date.]]&gt;=45139,MainTracker[[#This Row],[Status]]="10 - Complete",MainTracker[[#This Row],[Compliant source file received on (Date)]]&lt;&gt;""),MainTracker[[#This Row],[Compliant source file received on (Date)]]-MainTracker[[#This Row],[Request sent on (Date)]],"")</f>
        <v>0</v>
      </c>
      <c r="AA523" s="39"/>
    </row>
    <row r="524" spans="1:27" ht="18.75" hidden="1">
      <c r="A524" s="51" t="str">
        <f>_xlfn.IFNA(INDEX(Table3[],MATCH(MainTracker[[#This Row],[IDR / UFDR]],Table3[Pack],0),1),"")</f>
        <v/>
      </c>
      <c r="B524" s="7" t="s">
        <v>2569</v>
      </c>
      <c r="C524" s="7" t="s">
        <v>2588</v>
      </c>
      <c r="D524" s="44" t="s">
        <v>2589</v>
      </c>
      <c r="E524" s="28" t="s">
        <v>2590</v>
      </c>
      <c r="F524" s="2" t="s">
        <v>101</v>
      </c>
      <c r="G524" s="13">
        <v>45387</v>
      </c>
      <c r="H524" s="13">
        <v>45387</v>
      </c>
      <c r="I524" s="1">
        <v>45391</v>
      </c>
      <c r="J524" s="2"/>
      <c r="K524" s="28" t="s">
        <v>2591</v>
      </c>
      <c r="L524" s="26"/>
      <c r="M524" s="4"/>
      <c r="N524" s="4"/>
      <c r="O524" s="4"/>
      <c r="P524" s="4"/>
      <c r="Q524" s="4"/>
      <c r="R524" s="4"/>
      <c r="S524" s="4"/>
      <c r="T524" s="4"/>
      <c r="U524" s="4" t="s">
        <v>106</v>
      </c>
      <c r="V524" s="3" t="s">
        <v>69</v>
      </c>
      <c r="W524" s="27" t="s">
        <v>1952</v>
      </c>
      <c r="X524" s="4">
        <f>IF(AND(MainTracker[[#This Row],[Completion date.]]&gt;=45139,MainTracker[[#This Row],[Status]]="10 - Complete"),NETWORKDAYS(MAX(MainTracker[[#This Row],[Request sent on (Date)]:[Compliant source file received on (Date)]]),MainTracker[[#This Row],[Completion date.]],Holiday[Holidays])-1,"")</f>
        <v>2</v>
      </c>
      <c r="Y5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4" s="4">
        <f>IF(AND(MainTracker[[#This Row],[Completion date.]]&gt;=45139,MainTracker[[#This Row],[Status]]="10 - Complete",MainTracker[[#This Row],[Compliant source file received on (Date)]]&lt;&gt;""),MainTracker[[#This Row],[Compliant source file received on (Date)]]-MainTracker[[#This Row],[Request sent on (Date)]],"")</f>
        <v>0</v>
      </c>
      <c r="AA524" s="39"/>
    </row>
    <row r="525" spans="1:27" ht="18.75" hidden="1">
      <c r="A525" s="51" t="str">
        <f>_xlfn.IFNA(INDEX(Table3[],MATCH(MainTracker[[#This Row],[IDR / UFDR]],Table3[Pack],0),1),"")</f>
        <v/>
      </c>
      <c r="B525" s="7" t="s">
        <v>2569</v>
      </c>
      <c r="C525" s="7" t="s">
        <v>2592</v>
      </c>
      <c r="D525" s="44" t="s">
        <v>2593</v>
      </c>
      <c r="E525" s="28" t="s">
        <v>2594</v>
      </c>
      <c r="F525" s="2" t="s">
        <v>101</v>
      </c>
      <c r="G525" s="13">
        <v>45387</v>
      </c>
      <c r="H525" s="13">
        <v>45387</v>
      </c>
      <c r="I525" s="1">
        <v>45391</v>
      </c>
      <c r="J525" s="2"/>
      <c r="K525" s="28" t="s">
        <v>2595</v>
      </c>
      <c r="L525" s="26"/>
      <c r="M525" s="4"/>
      <c r="N525" s="4"/>
      <c r="O525" s="4"/>
      <c r="P525" s="4"/>
      <c r="Q525" s="4"/>
      <c r="R525" s="4"/>
      <c r="S525" s="4"/>
      <c r="T525" s="4"/>
      <c r="U525" s="4" t="s">
        <v>106</v>
      </c>
      <c r="V525" s="3" t="s">
        <v>69</v>
      </c>
      <c r="W525" s="27" t="s">
        <v>1952</v>
      </c>
      <c r="X525" s="4">
        <f>IF(AND(MainTracker[[#This Row],[Completion date.]]&gt;=45139,MainTracker[[#This Row],[Status]]="10 - Complete"),NETWORKDAYS(MAX(MainTracker[[#This Row],[Request sent on (Date)]:[Compliant source file received on (Date)]]),MainTracker[[#This Row],[Completion date.]],Holiday[Holidays])-1,"")</f>
        <v>2</v>
      </c>
      <c r="Y5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5" s="4">
        <f>IF(AND(MainTracker[[#This Row],[Completion date.]]&gt;=45139,MainTracker[[#This Row],[Status]]="10 - Complete",MainTracker[[#This Row],[Compliant source file received on (Date)]]&lt;&gt;""),MainTracker[[#This Row],[Compliant source file received on (Date)]]-MainTracker[[#This Row],[Request sent on (Date)]],"")</f>
        <v>0</v>
      </c>
      <c r="AA525" s="39"/>
    </row>
    <row r="526" spans="1:27" ht="45" hidden="1">
      <c r="A526" s="51" t="str">
        <f>_xlfn.IFNA(INDEX(Table3[],MATCH(MainTracker[[#This Row],[IDR / UFDR]],Table3[Pack],0),1),"")</f>
        <v/>
      </c>
      <c r="B526" s="7" t="s">
        <v>97</v>
      </c>
      <c r="C526" s="7" t="s">
        <v>2596</v>
      </c>
      <c r="D526" s="44" t="s">
        <v>2597</v>
      </c>
      <c r="E526" s="28" t="s">
        <v>2598</v>
      </c>
      <c r="F526" s="2" t="s">
        <v>387</v>
      </c>
      <c r="G526" s="13">
        <v>45387</v>
      </c>
      <c r="H526" s="13">
        <v>45387</v>
      </c>
      <c r="I526" s="1">
        <v>45390</v>
      </c>
      <c r="J526" s="2"/>
      <c r="K526" s="28" t="s">
        <v>2599</v>
      </c>
      <c r="L526" s="26"/>
      <c r="M526" s="4"/>
      <c r="N526" s="4"/>
      <c r="O526" s="4"/>
      <c r="P526" s="4"/>
      <c r="Q526" s="4"/>
      <c r="R526" s="4"/>
      <c r="S526" s="4"/>
      <c r="T526" s="4"/>
      <c r="U526" s="4" t="s">
        <v>106</v>
      </c>
      <c r="V526" s="3" t="s">
        <v>70</v>
      </c>
      <c r="W526" s="27" t="s">
        <v>1292</v>
      </c>
      <c r="X526" s="4">
        <f>IF(AND(MainTracker[[#This Row],[Completion date.]]&gt;=45139,MainTracker[[#This Row],[Status]]="10 - Complete"),NETWORKDAYS(MAX(MainTracker[[#This Row],[Request sent on (Date)]:[Compliant source file received on (Date)]]),MainTracker[[#This Row],[Completion date.]],Holiday[Holidays])-1,"")</f>
        <v>1</v>
      </c>
      <c r="Y5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6" s="4">
        <f>IF(AND(MainTracker[[#This Row],[Completion date.]]&gt;=45139,MainTracker[[#This Row],[Status]]="10 - Complete",MainTracker[[#This Row],[Compliant source file received on (Date)]]&lt;&gt;""),MainTracker[[#This Row],[Compliant source file received on (Date)]]-MainTracker[[#This Row],[Request sent on (Date)]],"")</f>
        <v>0</v>
      </c>
      <c r="AA526" s="39"/>
    </row>
    <row r="527" spans="1:27" ht="18.75" hidden="1">
      <c r="A527" s="51" t="str">
        <f>_xlfn.IFNA(INDEX(Table3[],MATCH(MainTracker[[#This Row],[IDR / UFDR]],Table3[Pack],0),1),"")</f>
        <v/>
      </c>
      <c r="B527" s="7">
        <v>235.01</v>
      </c>
      <c r="C527" s="7" t="s">
        <v>2600</v>
      </c>
      <c r="D527" s="44" t="s">
        <v>2601</v>
      </c>
      <c r="E527" s="28" t="s">
        <v>2602</v>
      </c>
      <c r="F527" s="2" t="s">
        <v>111</v>
      </c>
      <c r="G527" s="13">
        <v>45387</v>
      </c>
      <c r="H527" s="13">
        <v>45387</v>
      </c>
      <c r="I527" s="1">
        <v>45390</v>
      </c>
      <c r="J527" s="2"/>
      <c r="K527" s="28" t="s">
        <v>2603</v>
      </c>
      <c r="L527" s="26"/>
      <c r="M527" s="4"/>
      <c r="N527" s="4"/>
      <c r="O527" s="4"/>
      <c r="P527" s="4"/>
      <c r="Q527" s="4"/>
      <c r="R527" s="4"/>
      <c r="S527" s="4"/>
      <c r="T527" s="4"/>
      <c r="U527" s="4" t="s">
        <v>106</v>
      </c>
      <c r="V527" s="3" t="s">
        <v>70</v>
      </c>
      <c r="W527" s="27" t="s">
        <v>2604</v>
      </c>
      <c r="X527" s="4">
        <f>IF(AND(MainTracker[[#This Row],[Completion date.]]&gt;=45139,MainTracker[[#This Row],[Status]]="10 - Complete"),NETWORKDAYS(MAX(MainTracker[[#This Row],[Request sent on (Date)]:[Compliant source file received on (Date)]]),MainTracker[[#This Row],[Completion date.]],Holiday[Holidays])-1,"")</f>
        <v>1</v>
      </c>
      <c r="Y5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7" s="4">
        <f>IF(AND(MainTracker[[#This Row],[Completion date.]]&gt;=45139,MainTracker[[#This Row],[Status]]="10 - Complete",MainTracker[[#This Row],[Compliant source file received on (Date)]]&lt;&gt;""),MainTracker[[#This Row],[Compliant source file received on (Date)]]-MainTracker[[#This Row],[Request sent on (Date)]],"")</f>
        <v>0</v>
      </c>
      <c r="AA527" s="39"/>
    </row>
    <row r="528" spans="1:27" ht="18.75" hidden="1">
      <c r="A528" s="51" t="str">
        <f>_xlfn.IFNA(INDEX(Table3[],MATCH(MainTracker[[#This Row],[IDR / UFDR]],Table3[Pack],0),1),"")</f>
        <v/>
      </c>
      <c r="B528" s="7">
        <v>235.01</v>
      </c>
      <c r="C528" s="7" t="s">
        <v>2605</v>
      </c>
      <c r="D528" s="44" t="s">
        <v>2606</v>
      </c>
      <c r="E528" s="28" t="s">
        <v>2607</v>
      </c>
      <c r="F528" s="2" t="s">
        <v>111</v>
      </c>
      <c r="G528" s="13">
        <v>45387</v>
      </c>
      <c r="H528" s="13">
        <v>45387</v>
      </c>
      <c r="I528" s="1">
        <v>45391</v>
      </c>
      <c r="J528" s="2"/>
      <c r="K528" s="28" t="s">
        <v>2608</v>
      </c>
      <c r="L528" s="26"/>
      <c r="M528" s="4"/>
      <c r="N528" s="4"/>
      <c r="O528" s="4"/>
      <c r="P528" s="4"/>
      <c r="Q528" s="4"/>
      <c r="R528" s="4"/>
      <c r="S528" s="4"/>
      <c r="T528" s="4"/>
      <c r="U528" s="4" t="s">
        <v>106</v>
      </c>
      <c r="V528" s="3" t="s">
        <v>69</v>
      </c>
      <c r="W528" s="27" t="s">
        <v>1301</v>
      </c>
      <c r="X528" s="4">
        <f>IF(AND(MainTracker[[#This Row],[Completion date.]]&gt;=45139,MainTracker[[#This Row],[Status]]="10 - Complete"),NETWORKDAYS(MAX(MainTracker[[#This Row],[Request sent on (Date)]:[Compliant source file received on (Date)]]),MainTracker[[#This Row],[Completion date.]],Holiday[Holidays])-1,"")</f>
        <v>2</v>
      </c>
      <c r="Y5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8" s="4">
        <f>IF(AND(MainTracker[[#This Row],[Completion date.]]&gt;=45139,MainTracker[[#This Row],[Status]]="10 - Complete",MainTracker[[#This Row],[Compliant source file received on (Date)]]&lt;&gt;""),MainTracker[[#This Row],[Compliant source file received on (Date)]]-MainTracker[[#This Row],[Request sent on (Date)]],"")</f>
        <v>0</v>
      </c>
      <c r="AA528" s="39"/>
    </row>
    <row r="529" spans="1:27" ht="45" hidden="1">
      <c r="A529" s="51" t="str">
        <f>_xlfn.IFNA(INDEX(Table3[],MATCH(MainTracker[[#This Row],[IDR / UFDR]],Table3[Pack],0),1),"")</f>
        <v/>
      </c>
      <c r="B529" s="7">
        <v>219.3</v>
      </c>
      <c r="C529" s="7" t="s">
        <v>1931</v>
      </c>
      <c r="D529" s="44" t="s">
        <v>1932</v>
      </c>
      <c r="E529" s="28" t="s">
        <v>1933</v>
      </c>
      <c r="F529" s="2" t="s">
        <v>101</v>
      </c>
      <c r="G529" s="13">
        <v>45387</v>
      </c>
      <c r="H529" s="13">
        <v>45393</v>
      </c>
      <c r="I529" s="1">
        <v>45397</v>
      </c>
      <c r="J529" s="2"/>
      <c r="K529" s="28" t="s">
        <v>1934</v>
      </c>
      <c r="L529" s="26"/>
      <c r="M529" s="4" t="s">
        <v>2609</v>
      </c>
      <c r="N529" s="4"/>
      <c r="O529" s="4"/>
      <c r="P529" s="4"/>
      <c r="Q529" s="4"/>
      <c r="R529" s="4"/>
      <c r="S529" s="4"/>
      <c r="T529" s="4"/>
      <c r="U529" s="4" t="s">
        <v>106</v>
      </c>
      <c r="V529" s="3" t="s">
        <v>69</v>
      </c>
      <c r="W529" s="27" t="s">
        <v>1352</v>
      </c>
      <c r="X529" s="4">
        <f>IF(AND(MainTracker[[#This Row],[Completion date.]]&gt;=45139,MainTracker[[#This Row],[Status]]="10 - Complete"),NETWORKDAYS(MAX(MainTracker[[#This Row],[Request sent on (Date)]:[Compliant source file received on (Date)]]),MainTracker[[#This Row],[Completion date.]],Holiday[Holidays])-1,"")</f>
        <v>2</v>
      </c>
      <c r="Y5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29" s="4">
        <f>IF(AND(MainTracker[[#This Row],[Completion date.]]&gt;=45139,MainTracker[[#This Row],[Status]]="10 - Complete",MainTracker[[#This Row],[Compliant source file received on (Date)]]&lt;&gt;""),MainTracker[[#This Row],[Compliant source file received on (Date)]]-MainTracker[[#This Row],[Request sent on (Date)]],"")</f>
        <v>6</v>
      </c>
      <c r="AA529" s="39"/>
    </row>
    <row r="530" spans="1:27" ht="30" hidden="1">
      <c r="A530" s="51" t="str">
        <f>_xlfn.IFNA(INDEX(Table3[],MATCH(MainTracker[[#This Row],[IDR / UFDR]],Table3[Pack],0),1),"")</f>
        <v/>
      </c>
      <c r="B530" s="7">
        <v>218.02</v>
      </c>
      <c r="C530" s="7" t="s">
        <v>2610</v>
      </c>
      <c r="D530" s="44" t="s">
        <v>2611</v>
      </c>
      <c r="E530" s="28" t="s">
        <v>2612</v>
      </c>
      <c r="F530" s="2" t="s">
        <v>111</v>
      </c>
      <c r="G530" s="13">
        <v>45387</v>
      </c>
      <c r="H530" s="13">
        <v>45387</v>
      </c>
      <c r="I530" s="1">
        <v>45390</v>
      </c>
      <c r="J530" s="2"/>
      <c r="K530" s="28" t="s">
        <v>2613</v>
      </c>
      <c r="L530" s="26"/>
      <c r="M530" s="4" t="s">
        <v>2614</v>
      </c>
      <c r="N530" s="25">
        <v>45387</v>
      </c>
      <c r="O530" s="4"/>
      <c r="P530" s="4"/>
      <c r="Q530" s="4"/>
      <c r="R530" s="4"/>
      <c r="S530" s="4"/>
      <c r="T530" s="4"/>
      <c r="U530" s="4" t="s">
        <v>106</v>
      </c>
      <c r="V530" s="3" t="s">
        <v>69</v>
      </c>
      <c r="W530" s="27" t="s">
        <v>2615</v>
      </c>
      <c r="X530" s="4">
        <f>IF(AND(MainTracker[[#This Row],[Completion date.]]&gt;=45139,MainTracker[[#This Row],[Status]]="10 - Complete"),NETWORKDAYS(MAX(MainTracker[[#This Row],[Request sent on (Date)]:[Compliant source file received on (Date)]]),MainTracker[[#This Row],[Completion date.]],Holiday[Holidays])-1,"")</f>
        <v>1</v>
      </c>
      <c r="Y5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0" s="4">
        <f>IF(AND(MainTracker[[#This Row],[Completion date.]]&gt;=45139,MainTracker[[#This Row],[Status]]="10 - Complete",MainTracker[[#This Row],[Compliant source file received on (Date)]]&lt;&gt;""),MainTracker[[#This Row],[Compliant source file received on (Date)]]-MainTracker[[#This Row],[Request sent on (Date)]],"")</f>
        <v>0</v>
      </c>
      <c r="AA530" s="39"/>
    </row>
    <row r="531" spans="1:27" ht="30" hidden="1">
      <c r="A531" s="51" t="str">
        <f>_xlfn.IFNA(INDEX(Table3[],MATCH(MainTracker[[#This Row],[IDR / UFDR]],Table3[Pack],0),1),"")</f>
        <v/>
      </c>
      <c r="B531" s="7">
        <v>212.4</v>
      </c>
      <c r="C531" s="7" t="s">
        <v>2616</v>
      </c>
      <c r="D531" s="44" t="s">
        <v>2617</v>
      </c>
      <c r="E531" s="28" t="s">
        <v>2618</v>
      </c>
      <c r="F531" s="2" t="s">
        <v>111</v>
      </c>
      <c r="G531" s="13">
        <v>45387</v>
      </c>
      <c r="H531" s="1">
        <v>45390</v>
      </c>
      <c r="I531" s="1">
        <v>45391</v>
      </c>
      <c r="J531" s="2"/>
      <c r="K531" s="28" t="s">
        <v>2619</v>
      </c>
      <c r="L531" s="26"/>
      <c r="M531" s="4" t="s">
        <v>2620</v>
      </c>
      <c r="N531" s="4"/>
      <c r="O531" s="4"/>
      <c r="P531" s="4"/>
      <c r="Q531" s="4"/>
      <c r="R531" s="4"/>
      <c r="S531" s="4"/>
      <c r="T531" s="4"/>
      <c r="U531" s="4" t="s">
        <v>106</v>
      </c>
      <c r="V531" s="3" t="s">
        <v>70</v>
      </c>
      <c r="W531" s="27" t="s">
        <v>2312</v>
      </c>
      <c r="X531" s="4">
        <f>IF(AND(MainTracker[[#This Row],[Completion date.]]&gt;=45139,MainTracker[[#This Row],[Status]]="10 - Complete"),NETWORKDAYS(MAX(MainTracker[[#This Row],[Request sent on (Date)]:[Compliant source file received on (Date)]]),MainTracker[[#This Row],[Completion date.]],Holiday[Holidays])-1,"")</f>
        <v>1</v>
      </c>
      <c r="Y5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1" s="4">
        <f>IF(AND(MainTracker[[#This Row],[Completion date.]]&gt;=45139,MainTracker[[#This Row],[Status]]="10 - Complete",MainTracker[[#This Row],[Compliant source file received on (Date)]]&lt;&gt;""),MainTracker[[#This Row],[Compliant source file received on (Date)]]-MainTracker[[#This Row],[Request sent on (Date)]],"")</f>
        <v>3</v>
      </c>
      <c r="AA531" s="39"/>
    </row>
    <row r="532" spans="1:27" ht="45" hidden="1">
      <c r="A532" s="51" t="str">
        <f>_xlfn.IFNA(INDEX(Table3[],MATCH(MainTracker[[#This Row],[IDR / UFDR]],Table3[Pack],0),1),"")</f>
        <v/>
      </c>
      <c r="B532" s="7">
        <v>212.4</v>
      </c>
      <c r="C532" s="7" t="s">
        <v>2621</v>
      </c>
      <c r="D532" s="44" t="s">
        <v>2622</v>
      </c>
      <c r="E532" s="28" t="s">
        <v>2623</v>
      </c>
      <c r="F532" s="2" t="s">
        <v>387</v>
      </c>
      <c r="G532" s="13">
        <v>45387</v>
      </c>
      <c r="H532" s="24">
        <v>45392</v>
      </c>
      <c r="I532" s="1">
        <v>45394</v>
      </c>
      <c r="J532" s="2"/>
      <c r="K532" s="28" t="s">
        <v>2624</v>
      </c>
      <c r="L532" s="26"/>
      <c r="M532" s="4" t="s">
        <v>2625</v>
      </c>
      <c r="N532" s="24">
        <v>45392</v>
      </c>
      <c r="O532" s="4"/>
      <c r="P532" s="4"/>
      <c r="Q532" s="4"/>
      <c r="R532" s="4"/>
      <c r="S532" s="4"/>
      <c r="T532" s="4"/>
      <c r="U532" s="4" t="s">
        <v>106</v>
      </c>
      <c r="V532" s="3" t="s">
        <v>69</v>
      </c>
      <c r="W532" s="27" t="s">
        <v>1489</v>
      </c>
      <c r="X532" s="4">
        <f>IF(AND(MainTracker[[#This Row],[Completion date.]]&gt;=45139,MainTracker[[#This Row],[Status]]="10 - Complete"),NETWORKDAYS(MAX(MainTracker[[#This Row],[Request sent on (Date)]:[Compliant source file received on (Date)]]),MainTracker[[#This Row],[Completion date.]],Holiday[Holidays])-1,"")</f>
        <v>2</v>
      </c>
      <c r="Y5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2" s="4">
        <f>IF(AND(MainTracker[[#This Row],[Completion date.]]&gt;=45139,MainTracker[[#This Row],[Status]]="10 - Complete",MainTracker[[#This Row],[Compliant source file received on (Date)]]&lt;&gt;""),MainTracker[[#This Row],[Compliant source file received on (Date)]]-MainTracker[[#This Row],[Request sent on (Date)]],"")</f>
        <v>5</v>
      </c>
      <c r="AA532" s="39"/>
    </row>
    <row r="533" spans="1:27" ht="45" hidden="1">
      <c r="A533" s="51" t="str">
        <f>_xlfn.IFNA(INDEX(Table3[],MATCH(MainTracker[[#This Row],[IDR / UFDR]],Table3[Pack],0),1),"")</f>
        <v/>
      </c>
      <c r="B533" s="7" t="s">
        <v>1346</v>
      </c>
      <c r="C533" s="7" t="s">
        <v>1347</v>
      </c>
      <c r="D533" s="44" t="s">
        <v>1348</v>
      </c>
      <c r="E533" s="28" t="s">
        <v>1349</v>
      </c>
      <c r="F533" s="2" t="s">
        <v>101</v>
      </c>
      <c r="G533" s="13">
        <v>45390</v>
      </c>
      <c r="H533" s="1">
        <v>45391</v>
      </c>
      <c r="I533" s="1">
        <v>45391</v>
      </c>
      <c r="J533" s="2"/>
      <c r="K533" s="28" t="s">
        <v>1350</v>
      </c>
      <c r="L533" s="26"/>
      <c r="M533" s="4" t="s">
        <v>2626</v>
      </c>
      <c r="N533" s="4"/>
      <c r="O533" s="4"/>
      <c r="P533" s="4"/>
      <c r="Q533" s="4"/>
      <c r="R533" s="4"/>
      <c r="S533" s="4"/>
      <c r="T533" s="4"/>
      <c r="U533" s="4" t="s">
        <v>106</v>
      </c>
      <c r="V533" s="3" t="s">
        <v>70</v>
      </c>
      <c r="W533" s="27" t="s">
        <v>1352</v>
      </c>
      <c r="X533" s="4">
        <f>IF(AND(MainTracker[[#This Row],[Completion date.]]&gt;=45139,MainTracker[[#This Row],[Status]]="10 - Complete"),NETWORKDAYS(MAX(MainTracker[[#This Row],[Request sent on (Date)]:[Compliant source file received on (Date)]]),MainTracker[[#This Row],[Completion date.]],Holiday[Holidays])-1,"")</f>
        <v>0</v>
      </c>
      <c r="Y5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3" s="4">
        <f>IF(AND(MainTracker[[#This Row],[Completion date.]]&gt;=45139,MainTracker[[#This Row],[Status]]="10 - Complete",MainTracker[[#This Row],[Compliant source file received on (Date)]]&lt;&gt;""),MainTracker[[#This Row],[Compliant source file received on (Date)]]-MainTracker[[#This Row],[Request sent on (Date)]],"")</f>
        <v>1</v>
      </c>
      <c r="AA533" s="39"/>
    </row>
    <row r="534" spans="1:27" ht="30" hidden="1">
      <c r="A534" s="51" t="str">
        <f>_xlfn.IFNA(INDEX(Table3[],MATCH(MainTracker[[#This Row],[IDR / UFDR]],Table3[Pack],0),1),"")</f>
        <v/>
      </c>
      <c r="B534" s="7" t="s">
        <v>1822</v>
      </c>
      <c r="C534" s="7" t="s">
        <v>2627</v>
      </c>
      <c r="D534" s="44" t="s">
        <v>2628</v>
      </c>
      <c r="E534" s="34" t="s">
        <v>2629</v>
      </c>
      <c r="F534" s="2" t="s">
        <v>111</v>
      </c>
      <c r="G534" s="13">
        <v>45390</v>
      </c>
      <c r="H534" s="1">
        <v>45394</v>
      </c>
      <c r="I534" s="1">
        <v>45397</v>
      </c>
      <c r="J534" s="2"/>
      <c r="K534" s="28" t="s">
        <v>2630</v>
      </c>
      <c r="L534" s="4" t="s">
        <v>2391</v>
      </c>
      <c r="M534" s="4" t="s">
        <v>2631</v>
      </c>
      <c r="N534" s="4"/>
      <c r="O534" s="4"/>
      <c r="P534" s="4"/>
      <c r="Q534" s="4"/>
      <c r="R534" s="4"/>
      <c r="S534" s="4"/>
      <c r="T534" s="4"/>
      <c r="U534" s="4" t="s">
        <v>106</v>
      </c>
      <c r="V534" s="3" t="s">
        <v>70</v>
      </c>
      <c r="W534" s="27" t="s">
        <v>197</v>
      </c>
      <c r="X534" s="4">
        <f>IF(AND(MainTracker[[#This Row],[Completion date.]]&gt;=45139,MainTracker[[#This Row],[Status]]="10 - Complete"),NETWORKDAYS(MAX(MainTracker[[#This Row],[Request sent on (Date)]:[Compliant source file received on (Date)]]),MainTracker[[#This Row],[Completion date.]],Holiday[Holidays])-1,"")</f>
        <v>1</v>
      </c>
      <c r="Y5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4" s="4">
        <f>IF(AND(MainTracker[[#This Row],[Completion date.]]&gt;=45139,MainTracker[[#This Row],[Status]]="10 - Complete",MainTracker[[#This Row],[Compliant source file received on (Date)]]&lt;&gt;""),MainTracker[[#This Row],[Compliant source file received on (Date)]]-MainTracker[[#This Row],[Request sent on (Date)]],"")</f>
        <v>4</v>
      </c>
      <c r="AA534" s="39"/>
    </row>
    <row r="535" spans="1:27" ht="45" hidden="1">
      <c r="A535" s="51" t="str">
        <f>_xlfn.IFNA(INDEX(Table3[],MATCH(MainTracker[[#This Row],[IDR / UFDR]],Table3[Pack],0),1),"")</f>
        <v/>
      </c>
      <c r="B535" s="7">
        <v>237.05</v>
      </c>
      <c r="C535" s="7" t="s">
        <v>2632</v>
      </c>
      <c r="D535" s="44" t="s">
        <v>2633</v>
      </c>
      <c r="E535" s="34" t="s">
        <v>2634</v>
      </c>
      <c r="F535" s="2" t="s">
        <v>111</v>
      </c>
      <c r="G535" s="13">
        <v>45390</v>
      </c>
      <c r="H535" s="13">
        <v>45390</v>
      </c>
      <c r="I535" s="1">
        <v>45391</v>
      </c>
      <c r="J535" s="2"/>
      <c r="K535" s="34" t="s">
        <v>2635</v>
      </c>
      <c r="L535" s="26"/>
      <c r="M535" s="4"/>
      <c r="N535" s="4"/>
      <c r="O535" s="4"/>
      <c r="P535" s="4"/>
      <c r="Q535" s="4"/>
      <c r="R535" s="4"/>
      <c r="S535" s="4"/>
      <c r="T535" s="4"/>
      <c r="U535" s="4" t="s">
        <v>106</v>
      </c>
      <c r="V535" s="3" t="s">
        <v>70</v>
      </c>
      <c r="W535" s="27" t="s">
        <v>1062</v>
      </c>
      <c r="X535" s="4">
        <f>IF(AND(MainTracker[[#This Row],[Completion date.]]&gt;=45139,MainTracker[[#This Row],[Status]]="10 - Complete"),NETWORKDAYS(MAX(MainTracker[[#This Row],[Request sent on (Date)]:[Compliant source file received on (Date)]]),MainTracker[[#This Row],[Completion date.]],Holiday[Holidays])-1,"")</f>
        <v>1</v>
      </c>
      <c r="Y5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35" s="4">
        <f>IF(AND(MainTracker[[#This Row],[Completion date.]]&gt;=45139,MainTracker[[#This Row],[Status]]="10 - Complete",MainTracker[[#This Row],[Compliant source file received on (Date)]]&lt;&gt;""),MainTracker[[#This Row],[Compliant source file received on (Date)]]-MainTracker[[#This Row],[Request sent on (Date)]],"")</f>
        <v>0</v>
      </c>
      <c r="AA535" s="39"/>
    </row>
    <row r="536" spans="1:27" ht="30" hidden="1">
      <c r="A536" s="51" t="str">
        <f>_xlfn.IFNA(INDEX(Table3[],MATCH(MainTracker[[#This Row],[IDR / UFDR]],Table3[Pack],0),1),"")</f>
        <v/>
      </c>
      <c r="B536" s="7">
        <v>218.02</v>
      </c>
      <c r="C536" s="7" t="s">
        <v>2636</v>
      </c>
      <c r="D536" s="44" t="s">
        <v>2637</v>
      </c>
      <c r="E536" s="28" t="s">
        <v>2638</v>
      </c>
      <c r="F536" s="2" t="s">
        <v>111</v>
      </c>
      <c r="G536" s="13">
        <v>45390</v>
      </c>
      <c r="H536" s="13">
        <v>45390</v>
      </c>
      <c r="I536" s="1">
        <v>45392</v>
      </c>
      <c r="J536" s="2"/>
      <c r="K536" s="28" t="s">
        <v>2639</v>
      </c>
      <c r="L536" s="26"/>
      <c r="M536" s="4"/>
      <c r="N536" s="4"/>
      <c r="O536" s="4"/>
      <c r="P536" s="4"/>
      <c r="Q536" s="4"/>
      <c r="R536" s="4"/>
      <c r="S536" s="4"/>
      <c r="T536" s="4"/>
      <c r="U536" s="4" t="s">
        <v>106</v>
      </c>
      <c r="V536" s="3" t="s">
        <v>69</v>
      </c>
      <c r="W536" s="27" t="s">
        <v>2640</v>
      </c>
      <c r="X536" s="4">
        <f>IF(AND(MainTracker[[#This Row],[Completion date.]]&gt;=45139,MainTracker[[#This Row],[Status]]="10 - Complete"),NETWORKDAYS(MAX(MainTracker[[#This Row],[Request sent on (Date)]:[Compliant source file received on (Date)]]),MainTracker[[#This Row],[Completion date.]],Holiday[Holidays])-1,"")</f>
        <v>2</v>
      </c>
      <c r="Y5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36" s="4">
        <f>IF(AND(MainTracker[[#This Row],[Completion date.]]&gt;=45139,MainTracker[[#This Row],[Status]]="10 - Complete",MainTracker[[#This Row],[Compliant source file received on (Date)]]&lt;&gt;""),MainTracker[[#This Row],[Compliant source file received on (Date)]]-MainTracker[[#This Row],[Request sent on (Date)]],"")</f>
        <v>0</v>
      </c>
      <c r="AA536" s="39"/>
    </row>
    <row r="537" spans="1:27" ht="45" hidden="1">
      <c r="A537" s="51" t="str">
        <f>_xlfn.IFNA(INDEX(Table3[],MATCH(MainTracker[[#This Row],[IDR / UFDR]],Table3[Pack],0),1),"")</f>
        <v/>
      </c>
      <c r="B537" s="7">
        <v>212.4</v>
      </c>
      <c r="C537" s="7" t="s">
        <v>2641</v>
      </c>
      <c r="D537" s="44" t="s">
        <v>2642</v>
      </c>
      <c r="E537" s="28" t="s">
        <v>2643</v>
      </c>
      <c r="F537" s="2" t="s">
        <v>111</v>
      </c>
      <c r="G537" s="13">
        <v>45390</v>
      </c>
      <c r="H537" s="1">
        <v>45401</v>
      </c>
      <c r="I537" s="1">
        <v>45408</v>
      </c>
      <c r="J537" s="2"/>
      <c r="K537" s="28" t="s">
        <v>2644</v>
      </c>
      <c r="L537" s="47"/>
      <c r="M537" s="4" t="s">
        <v>2645</v>
      </c>
      <c r="N537" s="4"/>
      <c r="O537" s="4"/>
      <c r="P537" s="4"/>
      <c r="Q537" s="4"/>
      <c r="R537" s="4"/>
      <c r="S537" s="4"/>
      <c r="T537" s="4"/>
      <c r="U537" s="4" t="s">
        <v>106</v>
      </c>
      <c r="V537" s="3" t="s">
        <v>69</v>
      </c>
      <c r="W537" s="27" t="s">
        <v>361</v>
      </c>
      <c r="X537" s="4">
        <f>IF(AND(MainTracker[[#This Row],[Completion date.]]&gt;=45139,MainTracker[[#This Row],[Status]]="10 - Complete"),NETWORKDAYS(MAX(MainTracker[[#This Row],[Request sent on (Date)]:[Compliant source file received on (Date)]]),MainTracker[[#This Row],[Completion date.]],Holiday[Holidays])-1,"")</f>
        <v>5</v>
      </c>
      <c r="Y5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7" s="4">
        <f>IF(AND(MainTracker[[#This Row],[Completion date.]]&gt;=45139,MainTracker[[#This Row],[Status]]="10 - Complete",MainTracker[[#This Row],[Compliant source file received on (Date)]]&lt;&gt;""),MainTracker[[#This Row],[Compliant source file received on (Date)]]-MainTracker[[#This Row],[Request sent on (Date)]],"")</f>
        <v>11</v>
      </c>
      <c r="AA537" s="39"/>
    </row>
    <row r="538" spans="1:27" ht="45" hidden="1">
      <c r="A538" s="51" t="str">
        <f>_xlfn.IFNA(INDEX(Table3[],MATCH(MainTracker[[#This Row],[IDR / UFDR]],Table3[Pack],0),1),"")</f>
        <v/>
      </c>
      <c r="B538" s="7">
        <v>212.4</v>
      </c>
      <c r="C538" s="7" t="s">
        <v>2646</v>
      </c>
      <c r="D538" s="44" t="s">
        <v>2647</v>
      </c>
      <c r="E538" s="28" t="s">
        <v>2648</v>
      </c>
      <c r="F538" s="2" t="s">
        <v>111</v>
      </c>
      <c r="G538" s="13">
        <v>45390</v>
      </c>
      <c r="H538" s="1">
        <v>45401</v>
      </c>
      <c r="I538" s="1">
        <v>45411</v>
      </c>
      <c r="J538" s="2"/>
      <c r="K538" s="28" t="s">
        <v>2649</v>
      </c>
      <c r="L538" s="47"/>
      <c r="M538" s="4" t="s">
        <v>2645</v>
      </c>
      <c r="N538" s="4"/>
      <c r="O538" s="4"/>
      <c r="P538" s="4"/>
      <c r="Q538" s="4"/>
      <c r="R538" s="4"/>
      <c r="S538" s="4"/>
      <c r="T538" s="4"/>
      <c r="U538" s="4" t="s">
        <v>106</v>
      </c>
      <c r="V538" s="3" t="s">
        <v>69</v>
      </c>
      <c r="W538" s="27" t="s">
        <v>361</v>
      </c>
      <c r="X538" s="4">
        <f>IF(AND(MainTracker[[#This Row],[Completion date.]]&gt;=45139,MainTracker[[#This Row],[Status]]="10 - Complete"),NETWORKDAYS(MAX(MainTracker[[#This Row],[Request sent on (Date)]:[Compliant source file received on (Date)]]),MainTracker[[#This Row],[Completion date.]],Holiday[Holidays])-1,"")</f>
        <v>6</v>
      </c>
      <c r="Y5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8" s="4">
        <f>IF(AND(MainTracker[[#This Row],[Completion date.]]&gt;=45139,MainTracker[[#This Row],[Status]]="10 - Complete",MainTracker[[#This Row],[Compliant source file received on (Date)]]&lt;&gt;""),MainTracker[[#This Row],[Compliant source file received on (Date)]]-MainTracker[[#This Row],[Request sent on (Date)]],"")</f>
        <v>11</v>
      </c>
      <c r="AA538" s="39"/>
    </row>
    <row r="539" spans="1:27" ht="45" hidden="1">
      <c r="A539" s="51" t="str">
        <f>_xlfn.IFNA(INDEX(Table3[],MATCH(MainTracker[[#This Row],[IDR / UFDR]],Table3[Pack],0),1),"")</f>
        <v/>
      </c>
      <c r="B539" s="7">
        <v>218.02</v>
      </c>
      <c r="C539" s="7" t="s">
        <v>2650</v>
      </c>
      <c r="D539" s="44" t="s">
        <v>2651</v>
      </c>
      <c r="E539" s="28" t="s">
        <v>2652</v>
      </c>
      <c r="F539" s="2" t="s">
        <v>111</v>
      </c>
      <c r="G539" s="13">
        <v>45391</v>
      </c>
      <c r="H539" s="24">
        <v>45405</v>
      </c>
      <c r="I539" s="1">
        <v>45412</v>
      </c>
      <c r="J539" s="2"/>
      <c r="K539" s="28" t="s">
        <v>2653</v>
      </c>
      <c r="L539" s="28" t="s">
        <v>2654</v>
      </c>
      <c r="M539" s="4" t="s">
        <v>2655</v>
      </c>
      <c r="N539" s="24">
        <v>45405</v>
      </c>
      <c r="O539" s="4" t="s">
        <v>2656</v>
      </c>
      <c r="P539" s="4"/>
      <c r="Q539" s="4"/>
      <c r="R539" s="4"/>
      <c r="S539" s="4"/>
      <c r="T539" s="4"/>
      <c r="U539" s="4" t="s">
        <v>106</v>
      </c>
      <c r="V539" s="3" t="s">
        <v>69</v>
      </c>
      <c r="W539" s="28" t="s">
        <v>2657</v>
      </c>
      <c r="X539" s="4">
        <f>IF(AND(MainTracker[[#This Row],[Completion date.]]&gt;=45139,MainTracker[[#This Row],[Status]]="10 - Complete"),NETWORKDAYS(MAX(MainTracker[[#This Row],[Request sent on (Date)]:[Compliant source file received on (Date)]]),MainTracker[[#This Row],[Completion date.]],Holiday[Holidays])-1,"")</f>
        <v>5</v>
      </c>
      <c r="Y5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39" s="4">
        <f>IF(AND(MainTracker[[#This Row],[Completion date.]]&gt;=45139,MainTracker[[#This Row],[Status]]="10 - Complete",MainTracker[[#This Row],[Compliant source file received on (Date)]]&lt;&gt;""),MainTracker[[#This Row],[Compliant source file received on (Date)]]-MainTracker[[#This Row],[Request sent on (Date)]],"")</f>
        <v>14</v>
      </c>
      <c r="AA539" s="39"/>
    </row>
    <row r="540" spans="1:27" ht="60" hidden="1">
      <c r="A540" s="51" t="str">
        <f>_xlfn.IFNA(INDEX(Table3[],MATCH(MainTracker[[#This Row],[IDR / UFDR]],Table3[Pack],0),1),"")</f>
        <v/>
      </c>
      <c r="B540" s="7">
        <v>218.02</v>
      </c>
      <c r="C540" s="7" t="s">
        <v>2658</v>
      </c>
      <c r="D540" s="44" t="s">
        <v>2659</v>
      </c>
      <c r="E540" s="28" t="s">
        <v>2660</v>
      </c>
      <c r="F540" s="2" t="s">
        <v>111</v>
      </c>
      <c r="G540" s="13">
        <v>45391</v>
      </c>
      <c r="H540" s="1">
        <v>45411</v>
      </c>
      <c r="I540" s="1">
        <v>45412</v>
      </c>
      <c r="J540" s="2"/>
      <c r="K540" s="28" t="s">
        <v>2661</v>
      </c>
      <c r="L540" s="28" t="s">
        <v>2654</v>
      </c>
      <c r="M540" s="4" t="s">
        <v>2662</v>
      </c>
      <c r="N540" s="24">
        <v>45405</v>
      </c>
      <c r="O540" s="4" t="s">
        <v>2663</v>
      </c>
      <c r="P540" s="24">
        <v>45411</v>
      </c>
      <c r="Q540" s="4"/>
      <c r="R540" s="4"/>
      <c r="S540" s="4"/>
      <c r="T540" s="4"/>
      <c r="U540" s="4" t="s">
        <v>106</v>
      </c>
      <c r="V540" s="3" t="s">
        <v>69</v>
      </c>
      <c r="W540" s="28" t="s">
        <v>2657</v>
      </c>
      <c r="X540" s="4">
        <f>IF(AND(MainTracker[[#This Row],[Completion date.]]&gt;=45139,MainTracker[[#This Row],[Status]]="10 - Complete"),NETWORKDAYS(MAX(MainTracker[[#This Row],[Request sent on (Date)]:[Compliant source file received on (Date)]]),MainTracker[[#This Row],[Completion date.]],Holiday[Holidays])-1,"")</f>
        <v>1</v>
      </c>
      <c r="Y5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0" s="4">
        <f>IF(AND(MainTracker[[#This Row],[Completion date.]]&gt;=45139,MainTracker[[#This Row],[Status]]="10 - Complete",MainTracker[[#This Row],[Compliant source file received on (Date)]]&lt;&gt;""),MainTracker[[#This Row],[Compliant source file received on (Date)]]-MainTracker[[#This Row],[Request sent on (Date)]],"")</f>
        <v>20</v>
      </c>
      <c r="AA540" s="39"/>
    </row>
    <row r="541" spans="1:27" ht="30" hidden="1">
      <c r="A541" s="51" t="str">
        <f>_xlfn.IFNA(INDEX(Table3[],MATCH(MainTracker[[#This Row],[IDR / UFDR]],Table3[Pack],0),1),"")</f>
        <v/>
      </c>
      <c r="B541" s="7">
        <v>218.02</v>
      </c>
      <c r="C541" s="7" t="s">
        <v>2664</v>
      </c>
      <c r="D541" s="44" t="s">
        <v>2665</v>
      </c>
      <c r="E541" s="28" t="s">
        <v>2666</v>
      </c>
      <c r="F541" s="2" t="s">
        <v>111</v>
      </c>
      <c r="G541" s="13">
        <v>45391</v>
      </c>
      <c r="H541" s="1">
        <v>45406</v>
      </c>
      <c r="I541" s="1">
        <v>45412</v>
      </c>
      <c r="J541" s="2"/>
      <c r="K541" s="28" t="s">
        <v>2667</v>
      </c>
      <c r="L541" s="28" t="s">
        <v>2654</v>
      </c>
      <c r="M541" s="4" t="s">
        <v>2662</v>
      </c>
      <c r="N541" s="24">
        <v>45405</v>
      </c>
      <c r="O541" s="4" t="s">
        <v>2668</v>
      </c>
      <c r="P541" s="4" t="s">
        <v>2401</v>
      </c>
      <c r="Q541" s="4"/>
      <c r="R541" s="4"/>
      <c r="S541" s="4"/>
      <c r="T541" s="4"/>
      <c r="U541" s="4" t="s">
        <v>106</v>
      </c>
      <c r="V541" s="3" t="s">
        <v>69</v>
      </c>
      <c r="W541" s="28" t="s">
        <v>2657</v>
      </c>
      <c r="X541" s="4">
        <f>IF(AND(MainTracker[[#This Row],[Completion date.]]&gt;=45139,MainTracker[[#This Row],[Status]]="10 - Complete"),NETWORKDAYS(MAX(MainTracker[[#This Row],[Request sent on (Date)]:[Compliant source file received on (Date)]]),MainTracker[[#This Row],[Completion date.]],Holiday[Holidays])-1,"")</f>
        <v>4</v>
      </c>
      <c r="Y5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1" s="4">
        <f>IF(AND(MainTracker[[#This Row],[Completion date.]]&gt;=45139,MainTracker[[#This Row],[Status]]="10 - Complete",MainTracker[[#This Row],[Compliant source file received on (Date)]]&lt;&gt;""),MainTracker[[#This Row],[Compliant source file received on (Date)]]-MainTracker[[#This Row],[Request sent on (Date)]],"")</f>
        <v>15</v>
      </c>
      <c r="AA541" s="39"/>
    </row>
    <row r="542" spans="1:27" ht="30" hidden="1">
      <c r="A542" s="51" t="str">
        <f>_xlfn.IFNA(INDEX(Table3[],MATCH(MainTracker[[#This Row],[IDR / UFDR]],Table3[Pack],0),1),"")</f>
        <v/>
      </c>
      <c r="B542" s="7">
        <v>218.02</v>
      </c>
      <c r="C542" s="7" t="s">
        <v>2669</v>
      </c>
      <c r="D542" s="44" t="s">
        <v>2670</v>
      </c>
      <c r="E542" s="28" t="s">
        <v>2671</v>
      </c>
      <c r="F542" s="2" t="s">
        <v>111</v>
      </c>
      <c r="G542" s="13">
        <v>45391</v>
      </c>
      <c r="H542" s="1">
        <v>45412</v>
      </c>
      <c r="I542" s="1">
        <v>45413</v>
      </c>
      <c r="J542" s="2"/>
      <c r="K542" s="28" t="s">
        <v>2672</v>
      </c>
      <c r="L542" s="110"/>
      <c r="M542" s="4" t="s">
        <v>2673</v>
      </c>
      <c r="N542" s="24">
        <v>45412</v>
      </c>
      <c r="O542" s="4"/>
      <c r="P542" s="4"/>
      <c r="Q542" s="4"/>
      <c r="R542" s="4"/>
      <c r="S542" s="4"/>
      <c r="T542" s="4"/>
      <c r="U542" s="4" t="s">
        <v>106</v>
      </c>
      <c r="V542" s="3" t="s">
        <v>69</v>
      </c>
      <c r="W542" s="28" t="s">
        <v>2657</v>
      </c>
      <c r="X542" s="4">
        <f>IF(AND(MainTracker[[#This Row],[Completion date.]]&gt;=45139,MainTracker[[#This Row],[Status]]="10 - Complete"),NETWORKDAYS(MAX(MainTracker[[#This Row],[Request sent on (Date)]:[Compliant source file received on (Date)]]),MainTracker[[#This Row],[Completion date.]],Holiday[Holidays])-1,"")</f>
        <v>1</v>
      </c>
      <c r="Y5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42" s="4">
        <f>IF(AND(MainTracker[[#This Row],[Completion date.]]&gt;=45139,MainTracker[[#This Row],[Status]]="10 - Complete",MainTracker[[#This Row],[Compliant source file received on (Date)]]&lt;&gt;""),MainTracker[[#This Row],[Compliant source file received on (Date)]]-MainTracker[[#This Row],[Request sent on (Date)]],"")</f>
        <v>21</v>
      </c>
      <c r="AA542" s="39"/>
    </row>
    <row r="543" spans="1:27" ht="30" hidden="1">
      <c r="A543" s="51" t="str">
        <f>_xlfn.IFNA(INDEX(Table3[],MATCH(MainTracker[[#This Row],[IDR / UFDR]],Table3[Pack],0),1),"")</f>
        <v/>
      </c>
      <c r="B543" s="7">
        <v>218.02</v>
      </c>
      <c r="C543" s="7" t="s">
        <v>2674</v>
      </c>
      <c r="D543" s="44" t="s">
        <v>2675</v>
      </c>
      <c r="E543" s="28" t="s">
        <v>2676</v>
      </c>
      <c r="F543" s="2" t="s">
        <v>111</v>
      </c>
      <c r="G543" s="13">
        <v>45391</v>
      </c>
      <c r="H543" s="1">
        <v>45406</v>
      </c>
      <c r="I543" s="1">
        <v>45413</v>
      </c>
      <c r="J543" s="2"/>
      <c r="K543" s="28" t="s">
        <v>2677</v>
      </c>
      <c r="L543" s="28" t="s">
        <v>2654</v>
      </c>
      <c r="M543" s="4" t="s">
        <v>2662</v>
      </c>
      <c r="N543" s="24">
        <v>45405</v>
      </c>
      <c r="O543" s="4" t="s">
        <v>2668</v>
      </c>
      <c r="P543" s="4" t="s">
        <v>2401</v>
      </c>
      <c r="Q543" s="4"/>
      <c r="R543" s="4"/>
      <c r="S543" s="4"/>
      <c r="T543" s="4"/>
      <c r="U543" s="4" t="s">
        <v>106</v>
      </c>
      <c r="V543" s="3" t="s">
        <v>69</v>
      </c>
      <c r="W543" s="28" t="s">
        <v>2657</v>
      </c>
      <c r="X543" s="4">
        <f>IF(AND(MainTracker[[#This Row],[Completion date.]]&gt;=45139,MainTracker[[#This Row],[Status]]="10 - Complete"),NETWORKDAYS(MAX(MainTracker[[#This Row],[Request sent on (Date)]:[Compliant source file received on (Date)]]),MainTracker[[#This Row],[Completion date.]],Holiday[Holidays])-1,"")</f>
        <v>5</v>
      </c>
      <c r="Y54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3" s="4">
        <f>IF(AND(MainTracker[[#This Row],[Completion date.]]&gt;=45139,MainTracker[[#This Row],[Status]]="10 - Complete",MainTracker[[#This Row],[Compliant source file received on (Date)]]&lt;&gt;""),MainTracker[[#This Row],[Compliant source file received on (Date)]]-MainTracker[[#This Row],[Request sent on (Date)]],"")</f>
        <v>15</v>
      </c>
      <c r="AA543" s="39"/>
    </row>
    <row r="544" spans="1:27" ht="30" hidden="1">
      <c r="A544" s="51" t="str">
        <f>_xlfn.IFNA(INDEX(Table3[],MATCH(MainTracker[[#This Row],[IDR / UFDR]],Table3[Pack],0),1),"")</f>
        <v/>
      </c>
      <c r="B544" s="7">
        <v>218.02</v>
      </c>
      <c r="C544" s="7" t="s">
        <v>2678</v>
      </c>
      <c r="D544" s="44" t="s">
        <v>2679</v>
      </c>
      <c r="E544" s="28" t="s">
        <v>2680</v>
      </c>
      <c r="F544" s="2" t="s">
        <v>111</v>
      </c>
      <c r="G544" s="13">
        <v>45391</v>
      </c>
      <c r="H544" s="1">
        <v>45406</v>
      </c>
      <c r="I544" s="1">
        <v>45413</v>
      </c>
      <c r="J544" s="2"/>
      <c r="K544" s="28" t="s">
        <v>2681</v>
      </c>
      <c r="L544" s="28" t="s">
        <v>2654</v>
      </c>
      <c r="M544" s="4" t="s">
        <v>2662</v>
      </c>
      <c r="N544" s="24">
        <v>45405</v>
      </c>
      <c r="O544" s="4" t="s">
        <v>2668</v>
      </c>
      <c r="P544" s="4" t="s">
        <v>2401</v>
      </c>
      <c r="Q544" s="4"/>
      <c r="R544" s="4"/>
      <c r="S544" s="4"/>
      <c r="T544" s="4"/>
      <c r="U544" s="4" t="s">
        <v>106</v>
      </c>
      <c r="V544" s="3" t="s">
        <v>69</v>
      </c>
      <c r="W544" s="28" t="s">
        <v>2657</v>
      </c>
      <c r="X544" s="4">
        <f>IF(AND(MainTracker[[#This Row],[Completion date.]]&gt;=45139,MainTracker[[#This Row],[Status]]="10 - Complete"),NETWORKDAYS(MAX(MainTracker[[#This Row],[Request sent on (Date)]:[Compliant source file received on (Date)]]),MainTracker[[#This Row],[Completion date.]],Holiday[Holidays])-1,"")</f>
        <v>5</v>
      </c>
      <c r="Y54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4" s="4">
        <f>IF(AND(MainTracker[[#This Row],[Completion date.]]&gt;=45139,MainTracker[[#This Row],[Status]]="10 - Complete",MainTracker[[#This Row],[Compliant source file received on (Date)]]&lt;&gt;""),MainTracker[[#This Row],[Compliant source file received on (Date)]]-MainTracker[[#This Row],[Request sent on (Date)]],"")</f>
        <v>15</v>
      </c>
      <c r="AA544" s="39"/>
    </row>
    <row r="545" spans="1:27" ht="45" hidden="1">
      <c r="A545" s="51" t="str">
        <f>_xlfn.IFNA(INDEX(Table3[],MATCH(MainTracker[[#This Row],[IDR / UFDR]],Table3[Pack],0),1),"")</f>
        <v/>
      </c>
      <c r="B545" s="7">
        <v>212.4</v>
      </c>
      <c r="C545" s="7" t="s">
        <v>2406</v>
      </c>
      <c r="D545" s="44" t="s">
        <v>2407</v>
      </c>
      <c r="E545" s="28" t="s">
        <v>2408</v>
      </c>
      <c r="F545" s="2" t="s">
        <v>111</v>
      </c>
      <c r="G545" s="13">
        <v>45391</v>
      </c>
      <c r="H545" s="1">
        <v>45392</v>
      </c>
      <c r="I545" s="1">
        <v>45393</v>
      </c>
      <c r="J545" s="2"/>
      <c r="K545" s="28" t="s">
        <v>2682</v>
      </c>
      <c r="L545" s="26"/>
      <c r="M545" s="4" t="s">
        <v>2683</v>
      </c>
      <c r="N545" s="24">
        <v>45392</v>
      </c>
      <c r="O545" s="4"/>
      <c r="P545" s="4"/>
      <c r="Q545" s="4"/>
      <c r="R545" s="4"/>
      <c r="S545" s="4"/>
      <c r="T545" s="4"/>
      <c r="U545" s="4" t="s">
        <v>106</v>
      </c>
      <c r="V545" s="3" t="s">
        <v>69</v>
      </c>
      <c r="W545" s="28" t="s">
        <v>2684</v>
      </c>
      <c r="X545" s="4">
        <f>IF(AND(MainTracker[[#This Row],[Completion date.]]&gt;=45139,MainTracker[[#This Row],[Status]]="10 - Complete"),NETWORKDAYS(MAX(MainTracker[[#This Row],[Request sent on (Date)]:[Compliant source file received on (Date)]]),MainTracker[[#This Row],[Completion date.]],Holiday[Holidays])-1,"")</f>
        <v>1</v>
      </c>
      <c r="Y5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45" s="4">
        <f>IF(AND(MainTracker[[#This Row],[Completion date.]]&gt;=45139,MainTracker[[#This Row],[Status]]="10 - Complete",MainTracker[[#This Row],[Compliant source file received on (Date)]]&lt;&gt;""),MainTracker[[#This Row],[Compliant source file received on (Date)]]-MainTracker[[#This Row],[Request sent on (Date)]],"")</f>
        <v>1</v>
      </c>
      <c r="AA545" s="39"/>
    </row>
    <row r="546" spans="1:27" ht="30" hidden="1">
      <c r="A546" s="51" t="str">
        <f>_xlfn.IFNA(INDEX(Table3[],MATCH(MainTracker[[#This Row],[IDR / UFDR]],Table3[Pack],0),1),"")</f>
        <v/>
      </c>
      <c r="B546" s="7" t="s">
        <v>97</v>
      </c>
      <c r="C546" s="7" t="s">
        <v>98</v>
      </c>
      <c r="D546" s="44" t="s">
        <v>99</v>
      </c>
      <c r="E546" s="138" t="s">
        <v>100</v>
      </c>
      <c r="F546" s="2" t="s">
        <v>387</v>
      </c>
      <c r="G546" s="13">
        <v>45392</v>
      </c>
      <c r="H546" s="1">
        <v>45411</v>
      </c>
      <c r="I546" s="1">
        <v>45414</v>
      </c>
      <c r="J546" s="2"/>
      <c r="K546" s="182" t="s">
        <v>102</v>
      </c>
      <c r="L546" s="96"/>
      <c r="M546" s="4" t="s">
        <v>2685</v>
      </c>
      <c r="N546" s="1">
        <v>45399</v>
      </c>
      <c r="O546" s="4" t="s">
        <v>2686</v>
      </c>
      <c r="P546" s="4"/>
      <c r="Q546" s="4"/>
      <c r="R546" s="4"/>
      <c r="S546" s="4"/>
      <c r="T546" s="4"/>
      <c r="U546" s="4" t="s">
        <v>106</v>
      </c>
      <c r="V546" s="3" t="s">
        <v>69</v>
      </c>
      <c r="W546" s="27" t="s">
        <v>2687</v>
      </c>
      <c r="X546" s="4">
        <f>IF(AND(MainTracker[[#This Row],[Completion date.]]&gt;=45139,MainTracker[[#This Row],[Status]]="10 - Complete"),NETWORKDAYS(MAX(MainTracker[[#This Row],[Request sent on (Date)]:[Compliant source file received on (Date)]]),MainTracker[[#This Row],[Completion date.]],Holiday[Holidays])-1,"")</f>
        <v>3</v>
      </c>
      <c r="Y5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6" s="4">
        <f>IF(AND(MainTracker[[#This Row],[Completion date.]]&gt;=45139,MainTracker[[#This Row],[Status]]="10 - Complete",MainTracker[[#This Row],[Compliant source file received on (Date)]]&lt;&gt;""),MainTracker[[#This Row],[Compliant source file received on (Date)]]-MainTracker[[#This Row],[Request sent on (Date)]],"")</f>
        <v>19</v>
      </c>
      <c r="AA546" s="39"/>
    </row>
    <row r="547" spans="1:27" ht="30" hidden="1">
      <c r="A547" s="51" t="str">
        <f>_xlfn.IFNA(INDEX(Table3[],MATCH(MainTracker[[#This Row],[IDR / UFDR]],Table3[Pack],0),1),"")</f>
        <v/>
      </c>
      <c r="B547" s="7" t="s">
        <v>97</v>
      </c>
      <c r="C547" s="7" t="s">
        <v>98</v>
      </c>
      <c r="D547" s="44" t="s">
        <v>99</v>
      </c>
      <c r="E547" s="138" t="s">
        <v>2688</v>
      </c>
      <c r="F547" s="2" t="s">
        <v>101</v>
      </c>
      <c r="G547" s="13">
        <v>45392</v>
      </c>
      <c r="H547" s="1">
        <v>45407</v>
      </c>
      <c r="I547" s="1">
        <v>45414</v>
      </c>
      <c r="J547" s="2"/>
      <c r="K547" s="138" t="s">
        <v>102</v>
      </c>
      <c r="L547" s="96"/>
      <c r="M547" s="4" t="s">
        <v>2685</v>
      </c>
      <c r="N547" s="1">
        <v>45399</v>
      </c>
      <c r="O547" s="4" t="s">
        <v>2689</v>
      </c>
      <c r="P547" s="25">
        <v>45411</v>
      </c>
      <c r="Q547" s="4"/>
      <c r="R547" s="4"/>
      <c r="S547" s="4"/>
      <c r="T547" s="4"/>
      <c r="U547" s="4" t="s">
        <v>106</v>
      </c>
      <c r="V547" s="3" t="s">
        <v>69</v>
      </c>
      <c r="W547" s="27" t="s">
        <v>2687</v>
      </c>
      <c r="X547" s="4">
        <f>IF(AND(MainTracker[[#This Row],[Completion date.]]&gt;=45139,MainTracker[[#This Row],[Status]]="10 - Complete"),NETWORKDAYS(MAX(MainTracker[[#This Row],[Request sent on (Date)]:[Compliant source file received on (Date)]]),MainTracker[[#This Row],[Completion date.]],Holiday[Holidays])-1,"")</f>
        <v>5</v>
      </c>
      <c r="Y54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7" s="4">
        <f>IF(AND(MainTracker[[#This Row],[Completion date.]]&gt;=45139,MainTracker[[#This Row],[Status]]="10 - Complete",MainTracker[[#This Row],[Compliant source file received on (Date)]]&lt;&gt;""),MainTracker[[#This Row],[Compliant source file received on (Date)]]-MainTracker[[#This Row],[Request sent on (Date)]],"")</f>
        <v>15</v>
      </c>
      <c r="AA547" s="39"/>
    </row>
    <row r="548" spans="1:27" ht="30" hidden="1">
      <c r="A548" s="51" t="str">
        <f>_xlfn.IFNA(INDEX(Table3[],MATCH(MainTracker[[#This Row],[IDR / UFDR]],Table3[Pack],0),1),"")</f>
        <v/>
      </c>
      <c r="B548" s="7" t="s">
        <v>97</v>
      </c>
      <c r="C548" s="7" t="s">
        <v>98</v>
      </c>
      <c r="D548" s="44" t="s">
        <v>99</v>
      </c>
      <c r="E548" s="138" t="s">
        <v>2690</v>
      </c>
      <c r="F548" s="2" t="s">
        <v>111</v>
      </c>
      <c r="G548" s="13">
        <v>45392</v>
      </c>
      <c r="H548" s="1">
        <v>45407</v>
      </c>
      <c r="I548" s="1">
        <v>45414</v>
      </c>
      <c r="J548" s="2"/>
      <c r="K548" s="138" t="s">
        <v>102</v>
      </c>
      <c r="L548" s="96"/>
      <c r="M548" s="4" t="s">
        <v>2685</v>
      </c>
      <c r="N548" s="1">
        <v>45399</v>
      </c>
      <c r="O548" s="4" t="s">
        <v>2686</v>
      </c>
      <c r="P548" s="4"/>
      <c r="Q548" s="4"/>
      <c r="R548" s="4"/>
      <c r="S548" s="4"/>
      <c r="T548" s="4"/>
      <c r="U548" s="4" t="s">
        <v>106</v>
      </c>
      <c r="V548" s="3" t="s">
        <v>69</v>
      </c>
      <c r="W548" s="27" t="s">
        <v>2687</v>
      </c>
      <c r="X548" s="4">
        <f>IF(AND(MainTracker[[#This Row],[Completion date.]]&gt;=45139,MainTracker[[#This Row],[Status]]="10 - Complete"),NETWORKDAYS(MAX(MainTracker[[#This Row],[Request sent on (Date)]:[Compliant source file received on (Date)]]),MainTracker[[#This Row],[Completion date.]],Holiday[Holidays])-1,"")</f>
        <v>5</v>
      </c>
      <c r="Y54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8" s="4">
        <f>IF(AND(MainTracker[[#This Row],[Completion date.]]&gt;=45139,MainTracker[[#This Row],[Status]]="10 - Complete",MainTracker[[#This Row],[Compliant source file received on (Date)]]&lt;&gt;""),MainTracker[[#This Row],[Compliant source file received on (Date)]]-MainTracker[[#This Row],[Request sent on (Date)]],"")</f>
        <v>15</v>
      </c>
      <c r="AA548" s="39"/>
    </row>
    <row r="549" spans="1:27" ht="135" hidden="1">
      <c r="A549" s="51" t="str">
        <f>_xlfn.IFNA(INDEX(Table3[],MATCH(MainTracker[[#This Row],[IDR / UFDR]],Table3[Pack],0),1),"")</f>
        <v/>
      </c>
      <c r="B549" s="7" t="s">
        <v>1822</v>
      </c>
      <c r="C549" s="7" t="s">
        <v>2691</v>
      </c>
      <c r="D549" s="44" t="s">
        <v>2692</v>
      </c>
      <c r="E549" s="28" t="s">
        <v>2693</v>
      </c>
      <c r="F549" s="2" t="s">
        <v>111</v>
      </c>
      <c r="G549" s="13">
        <v>45392</v>
      </c>
      <c r="H549" s="1">
        <v>45449</v>
      </c>
      <c r="I549" s="1">
        <v>45450</v>
      </c>
      <c r="J549" s="2"/>
      <c r="K549" s="28" t="s">
        <v>2694</v>
      </c>
      <c r="L549" s="29" t="s">
        <v>2654</v>
      </c>
      <c r="M549" s="4" t="s">
        <v>2695</v>
      </c>
      <c r="N549" s="4"/>
      <c r="O549" s="4" t="s">
        <v>2696</v>
      </c>
      <c r="P549" s="4"/>
      <c r="Q549" s="4"/>
      <c r="R549" s="4"/>
      <c r="S549" s="4"/>
      <c r="T549" s="4"/>
      <c r="U549" s="4" t="s">
        <v>106</v>
      </c>
      <c r="V549" s="3" t="s">
        <v>70</v>
      </c>
      <c r="W549" s="27" t="s">
        <v>2386</v>
      </c>
      <c r="X549" s="4">
        <f>IF(AND(MainTracker[[#This Row],[Completion date.]]&gt;=45139,MainTracker[[#This Row],[Status]]="10 - Complete"),NETWORKDAYS(MAX(MainTracker[[#This Row],[Request sent on (Date)]:[Compliant source file received on (Date)]]),MainTracker[[#This Row],[Completion date.]],Holiday[Holidays])-1,"")</f>
        <v>1</v>
      </c>
      <c r="Y5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9" s="4">
        <f>IF(AND(MainTracker[[#This Row],[Completion date.]]&gt;=45139,MainTracker[[#This Row],[Status]]="10 - Complete",MainTracker[[#This Row],[Compliant source file received on (Date)]]&lt;&gt;""),MainTracker[[#This Row],[Compliant source file received on (Date)]]-MainTracker[[#This Row],[Request sent on (Date)]],"")</f>
        <v>57</v>
      </c>
      <c r="AA549" s="39"/>
    </row>
    <row r="550" spans="1:27" ht="30" hidden="1">
      <c r="A550" s="51" t="str">
        <f>_xlfn.IFNA(INDEX(Table3[],MATCH(MainTracker[[#This Row],[IDR / UFDR]],Table3[Pack],0),1),"")</f>
        <v/>
      </c>
      <c r="B550" s="7" t="s">
        <v>1822</v>
      </c>
      <c r="C550" s="7" t="s">
        <v>2697</v>
      </c>
      <c r="D550" s="44" t="s">
        <v>2692</v>
      </c>
      <c r="E550" s="28" t="s">
        <v>2698</v>
      </c>
      <c r="F550" s="2" t="s">
        <v>111</v>
      </c>
      <c r="G550" s="13">
        <v>45392</v>
      </c>
      <c r="H550" s="1">
        <v>45419</v>
      </c>
      <c r="I550" s="1">
        <v>45421</v>
      </c>
      <c r="J550" s="2"/>
      <c r="K550" s="28" t="s">
        <v>2699</v>
      </c>
      <c r="L550" s="106" t="s">
        <v>2391</v>
      </c>
      <c r="M550" s="4" t="s">
        <v>2700</v>
      </c>
      <c r="N550" s="4"/>
      <c r="O550" s="4" t="s">
        <v>2701</v>
      </c>
      <c r="P550" s="4"/>
      <c r="Q550" s="4"/>
      <c r="R550" s="4"/>
      <c r="S550" s="4"/>
      <c r="T550" s="4"/>
      <c r="U550" s="4" t="s">
        <v>106</v>
      </c>
      <c r="V550" s="3" t="s">
        <v>70</v>
      </c>
      <c r="W550" s="27" t="s">
        <v>2386</v>
      </c>
      <c r="X550" s="4">
        <f>IF(AND(MainTracker[[#This Row],[Completion date.]]&gt;=45139,MainTracker[[#This Row],[Status]]="10 - Complete"),NETWORKDAYS(MAX(MainTracker[[#This Row],[Request sent on (Date)]:[Compliant source file received on (Date)]]),MainTracker[[#This Row],[Completion date.]],Holiday[Holidays])-1,"")</f>
        <v>2</v>
      </c>
      <c r="Y5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0" s="4">
        <f>IF(AND(MainTracker[[#This Row],[Completion date.]]&gt;=45139,MainTracker[[#This Row],[Status]]="10 - Complete",MainTracker[[#This Row],[Compliant source file received on (Date)]]&lt;&gt;""),MainTracker[[#This Row],[Compliant source file received on (Date)]]-MainTracker[[#This Row],[Request sent on (Date)]],"")</f>
        <v>27</v>
      </c>
      <c r="AA550" s="39"/>
    </row>
    <row r="551" spans="1:27" ht="120" hidden="1">
      <c r="A551" s="51" t="str">
        <f>_xlfn.IFNA(INDEX(Table3[],MATCH(MainTracker[[#This Row],[IDR / UFDR]],Table3[Pack],0),1),"")</f>
        <v/>
      </c>
      <c r="B551" s="7" t="s">
        <v>1822</v>
      </c>
      <c r="C551" s="7" t="s">
        <v>2702</v>
      </c>
      <c r="D551" s="44" t="s">
        <v>2692</v>
      </c>
      <c r="E551" s="28" t="s">
        <v>2703</v>
      </c>
      <c r="F551" s="2" t="s">
        <v>111</v>
      </c>
      <c r="G551" s="13">
        <v>45392</v>
      </c>
      <c r="H551" s="1">
        <v>45434</v>
      </c>
      <c r="I551" s="1">
        <v>45448</v>
      </c>
      <c r="J551" s="2"/>
      <c r="K551" s="28" t="s">
        <v>2704</v>
      </c>
      <c r="L551" s="29" t="s">
        <v>2705</v>
      </c>
      <c r="M551" s="4" t="s">
        <v>2706</v>
      </c>
      <c r="N551" s="4"/>
      <c r="O551" s="4" t="s">
        <v>2707</v>
      </c>
      <c r="P551" s="4"/>
      <c r="Q551" s="4"/>
      <c r="R551" s="4"/>
      <c r="S551" s="4"/>
      <c r="T551" s="4"/>
      <c r="U551" s="4" t="s">
        <v>106</v>
      </c>
      <c r="V551" s="3" t="s">
        <v>70</v>
      </c>
      <c r="W551" s="27" t="s">
        <v>2386</v>
      </c>
      <c r="X551" s="4">
        <f>IF(AND(MainTracker[[#This Row],[Completion date.]]&gt;=45139,MainTracker[[#This Row],[Status]]="10 - Complete"),NETWORKDAYS(MAX(MainTracker[[#This Row],[Request sent on (Date)]:[Compliant source file received on (Date)]]),MainTracker[[#This Row],[Completion date.]],Holiday[Holidays])-1,"")</f>
        <v>9</v>
      </c>
      <c r="Y5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1" s="4">
        <f>IF(AND(MainTracker[[#This Row],[Completion date.]]&gt;=45139,MainTracker[[#This Row],[Status]]="10 - Complete",MainTracker[[#This Row],[Compliant source file received on (Date)]]&lt;&gt;""),MainTracker[[#This Row],[Compliant source file received on (Date)]]-MainTracker[[#This Row],[Request sent on (Date)]],"")</f>
        <v>42</v>
      </c>
      <c r="AA551" s="39"/>
    </row>
    <row r="552" spans="1:27" ht="45" hidden="1">
      <c r="A552" s="51" t="str">
        <f>_xlfn.IFNA(INDEX(Table3[],MATCH(MainTracker[[#This Row],[IDR / UFDR]],Table3[Pack],0),1),"")</f>
        <v/>
      </c>
      <c r="B552" s="7">
        <v>237.05</v>
      </c>
      <c r="C552" s="7" t="s">
        <v>2708</v>
      </c>
      <c r="D552" s="44" t="s">
        <v>2709</v>
      </c>
      <c r="E552" s="34" t="s">
        <v>2710</v>
      </c>
      <c r="F552" s="2" t="s">
        <v>111</v>
      </c>
      <c r="G552" s="13">
        <v>45392</v>
      </c>
      <c r="H552" s="1">
        <v>45398</v>
      </c>
      <c r="I552" s="1">
        <v>45399</v>
      </c>
      <c r="J552" s="2"/>
      <c r="K552" s="34" t="s">
        <v>2711</v>
      </c>
      <c r="L552" s="26"/>
      <c r="M552" s="4" t="s">
        <v>2712</v>
      </c>
      <c r="N552" s="24">
        <v>45397</v>
      </c>
      <c r="O552" s="4" t="s">
        <v>2713</v>
      </c>
      <c r="P552" s="24">
        <v>45398</v>
      </c>
      <c r="Q552" s="4"/>
      <c r="R552" s="4"/>
      <c r="S552" s="4"/>
      <c r="T552" s="4"/>
      <c r="U552" s="4" t="s">
        <v>106</v>
      </c>
      <c r="V552" s="3" t="s">
        <v>69</v>
      </c>
      <c r="W552" s="27" t="s">
        <v>1062</v>
      </c>
      <c r="X552" s="4">
        <f>IF(AND(MainTracker[[#This Row],[Completion date.]]&gt;=45139,MainTracker[[#This Row],[Status]]="10 - Complete"),NETWORKDAYS(MAX(MainTracker[[#This Row],[Request sent on (Date)]:[Compliant source file received on (Date)]]),MainTracker[[#This Row],[Completion date.]],Holiday[Holidays])-1,"")</f>
        <v>1</v>
      </c>
      <c r="Y5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2" s="4">
        <f>IF(AND(MainTracker[[#This Row],[Completion date.]]&gt;=45139,MainTracker[[#This Row],[Status]]="10 - Complete",MainTracker[[#This Row],[Compliant source file received on (Date)]]&lt;&gt;""),MainTracker[[#This Row],[Compliant source file received on (Date)]]-MainTracker[[#This Row],[Request sent on (Date)]],"")</f>
        <v>6</v>
      </c>
      <c r="AA552" s="39"/>
    </row>
    <row r="553" spans="1:27" ht="45" hidden="1">
      <c r="A553" s="51" t="str">
        <f>_xlfn.IFNA(INDEX(Table3[],MATCH(MainTracker[[#This Row],[IDR / UFDR]],Table3[Pack],0),1),"")</f>
        <v/>
      </c>
      <c r="B553" s="7">
        <v>235.01</v>
      </c>
      <c r="C553" s="7" t="s">
        <v>2002</v>
      </c>
      <c r="D553" s="44" t="s">
        <v>2003</v>
      </c>
      <c r="E553" s="28" t="s">
        <v>2004</v>
      </c>
      <c r="F553" s="2" t="s">
        <v>101</v>
      </c>
      <c r="G553" s="1">
        <v>45392</v>
      </c>
      <c r="H553" s="1">
        <v>45392</v>
      </c>
      <c r="I553" s="1">
        <v>45398</v>
      </c>
      <c r="J553" s="2"/>
      <c r="K553" s="28" t="s">
        <v>2005</v>
      </c>
      <c r="L553" s="26"/>
      <c r="M553" s="24"/>
      <c r="N553" s="4"/>
      <c r="O553" s="4"/>
      <c r="P553" s="4"/>
      <c r="Q553" s="4"/>
      <c r="R553" s="4"/>
      <c r="S553" s="4"/>
      <c r="T553" s="4"/>
      <c r="U553" s="4" t="s">
        <v>106</v>
      </c>
      <c r="V553" s="3" t="s">
        <v>69</v>
      </c>
      <c r="W553" s="27" t="s">
        <v>1806</v>
      </c>
      <c r="X553" s="26"/>
      <c r="Y5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53" s="4">
        <f>IF(AND(MainTracker[[#This Row],[Completion date.]]&gt;=45139,MainTracker[[#This Row],[Status]]="10 - Complete",MainTracker[[#This Row],[Compliant source file received on (Date)]]&lt;&gt;""),MainTracker[[#This Row],[Compliant source file received on (Date)]]-MainTracker[[#This Row],[Request sent on (Date)]],"")</f>
        <v>0</v>
      </c>
      <c r="AA553" s="39"/>
    </row>
    <row r="554" spans="1:27" ht="30" hidden="1">
      <c r="A554" s="51" t="str">
        <f>_xlfn.IFNA(INDEX(Table3[],MATCH(MainTracker[[#This Row],[IDR / UFDR]],Table3[Pack],0),1),"")</f>
        <v/>
      </c>
      <c r="B554" s="7">
        <v>235.01</v>
      </c>
      <c r="C554" s="7" t="s">
        <v>2007</v>
      </c>
      <c r="D554" s="44" t="s">
        <v>2008</v>
      </c>
      <c r="E554" s="28" t="s">
        <v>2009</v>
      </c>
      <c r="F554" s="2" t="s">
        <v>101</v>
      </c>
      <c r="G554" s="1">
        <v>45392</v>
      </c>
      <c r="H554" s="1">
        <v>45394</v>
      </c>
      <c r="I554" s="1">
        <v>45399</v>
      </c>
      <c r="J554" s="2"/>
      <c r="K554" s="28" t="s">
        <v>2010</v>
      </c>
      <c r="L554" s="26"/>
      <c r="M554" s="24" t="s">
        <v>2714</v>
      </c>
      <c r="N554" s="25">
        <v>45394</v>
      </c>
      <c r="O554" s="4"/>
      <c r="P554" s="4"/>
      <c r="Q554" s="4"/>
      <c r="R554" s="4"/>
      <c r="S554" s="4"/>
      <c r="T554" s="4"/>
      <c r="U554" s="4" t="s">
        <v>106</v>
      </c>
      <c r="V554" s="3" t="s">
        <v>69</v>
      </c>
      <c r="W554" s="27" t="s">
        <v>1806</v>
      </c>
      <c r="X554" s="28"/>
      <c r="Y5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4" s="4">
        <f>IF(AND(MainTracker[[#This Row],[Completion date.]]&gt;=45139,MainTracker[[#This Row],[Status]]="10 - Complete",MainTracker[[#This Row],[Compliant source file received on (Date)]]&lt;&gt;""),MainTracker[[#This Row],[Compliant source file received on (Date)]]-MainTracker[[#This Row],[Request sent on (Date)]],"")</f>
        <v>2</v>
      </c>
      <c r="AA554" s="39"/>
    </row>
    <row r="555" spans="1:27" ht="45" hidden="1">
      <c r="A555" s="51" t="str">
        <f>_xlfn.IFNA(INDEX(Table3[],MATCH(MainTracker[[#This Row],[IDR / UFDR]],Table3[Pack],0),1),"")</f>
        <v/>
      </c>
      <c r="B555" s="7">
        <v>229.03</v>
      </c>
      <c r="C555" s="7" t="s">
        <v>2715</v>
      </c>
      <c r="D555" s="44" t="s">
        <v>2716</v>
      </c>
      <c r="E555" s="28" t="s">
        <v>2717</v>
      </c>
      <c r="F555" s="2" t="s">
        <v>111</v>
      </c>
      <c r="G555" s="13">
        <v>45392</v>
      </c>
      <c r="H555" s="1">
        <v>45446</v>
      </c>
      <c r="I555" s="1">
        <v>45448</v>
      </c>
      <c r="J555" s="2"/>
      <c r="K555" s="28" t="s">
        <v>2718</v>
      </c>
      <c r="L555" s="29"/>
      <c r="M555" s="4" t="s">
        <v>2719</v>
      </c>
      <c r="N555" s="4"/>
      <c r="O555" s="4"/>
      <c r="P555" s="4"/>
      <c r="Q555" s="4"/>
      <c r="R555" s="4"/>
      <c r="S555" s="4"/>
      <c r="T555" s="4"/>
      <c r="U555" s="4" t="s">
        <v>106</v>
      </c>
      <c r="V555" s="3" t="s">
        <v>70</v>
      </c>
      <c r="W555" s="27" t="s">
        <v>586</v>
      </c>
      <c r="X555" s="4">
        <f>IF(AND(MainTracker[[#This Row],[Completion date.]]&gt;=45139,MainTracker[[#This Row],[Status]]="10 - Complete"),NETWORKDAYS(MAX(MainTracker[[#This Row],[Request sent on (Date)]:[Compliant source file received on (Date)]]),MainTracker[[#This Row],[Completion date.]],Holiday[Holidays])-1,"")</f>
        <v>2</v>
      </c>
      <c r="Y5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5" s="4">
        <f>IF(AND(MainTracker[[#This Row],[Completion date.]]&gt;=45139,MainTracker[[#This Row],[Status]]="10 - Complete",MainTracker[[#This Row],[Compliant source file received on (Date)]]&lt;&gt;""),MainTracker[[#This Row],[Compliant source file received on (Date)]]-MainTracker[[#This Row],[Request sent on (Date)]],"")</f>
        <v>54</v>
      </c>
      <c r="AA555" s="39"/>
    </row>
    <row r="556" spans="1:27" ht="30" hidden="1">
      <c r="A556" s="51" t="str">
        <f>_xlfn.IFNA(INDEX(Table3[],MATCH(MainTracker[[#This Row],[IDR / UFDR]],Table3[Pack],0),1),"")</f>
        <v/>
      </c>
      <c r="B556" s="7">
        <v>227.1</v>
      </c>
      <c r="C556" s="7" t="s">
        <v>2369</v>
      </c>
      <c r="D556" s="44" t="s">
        <v>2370</v>
      </c>
      <c r="E556" s="34" t="s">
        <v>2720</v>
      </c>
      <c r="F556" s="2" t="s">
        <v>101</v>
      </c>
      <c r="G556" s="13">
        <v>45392</v>
      </c>
      <c r="H556" s="1">
        <v>45394</v>
      </c>
      <c r="I556" s="1">
        <v>45397</v>
      </c>
      <c r="J556" s="2"/>
      <c r="K556" s="28" t="s">
        <v>2373</v>
      </c>
      <c r="L556" s="4" t="s">
        <v>2721</v>
      </c>
      <c r="M556" s="4" t="s">
        <v>2722</v>
      </c>
      <c r="N556" s="4"/>
      <c r="O556" s="4"/>
      <c r="P556" s="4"/>
      <c r="Q556" s="4"/>
      <c r="R556" s="4"/>
      <c r="S556" s="4"/>
      <c r="T556" s="4"/>
      <c r="U556" s="4" t="s">
        <v>106</v>
      </c>
      <c r="V556" s="3" t="s">
        <v>70</v>
      </c>
      <c r="W556" s="27" t="s">
        <v>945</v>
      </c>
      <c r="X556" s="4">
        <f>IF(AND(MainTracker[[#This Row],[Completion date.]]&gt;=45139,MainTracker[[#This Row],[Status]]="10 - Complete"),NETWORKDAYS(MAX(MainTracker[[#This Row],[Request sent on (Date)]:[Compliant source file received on (Date)]]),MainTracker[[#This Row],[Completion date.]],Holiday[Holidays])-1,"")</f>
        <v>1</v>
      </c>
      <c r="Y5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6" s="4">
        <f>IF(AND(MainTracker[[#This Row],[Completion date.]]&gt;=45139,MainTracker[[#This Row],[Status]]="10 - Complete",MainTracker[[#This Row],[Compliant source file received on (Date)]]&lt;&gt;""),MainTracker[[#This Row],[Compliant source file received on (Date)]]-MainTracker[[#This Row],[Request sent on (Date)]],"")</f>
        <v>2</v>
      </c>
      <c r="AA556" s="39"/>
    </row>
    <row r="557" spans="1:27" ht="105" hidden="1">
      <c r="A557" s="51" t="str">
        <f>_xlfn.IFNA(INDEX(Table3[],MATCH(MainTracker[[#This Row],[IDR / UFDR]],Table3[Pack],0),1),"")</f>
        <v/>
      </c>
      <c r="B557" s="7" t="s">
        <v>1711</v>
      </c>
      <c r="C557" s="7" t="s">
        <v>746</v>
      </c>
      <c r="D557" s="44" t="s">
        <v>747</v>
      </c>
      <c r="E557" s="34" t="s">
        <v>748</v>
      </c>
      <c r="F557" s="2" t="s">
        <v>101</v>
      </c>
      <c r="G557" s="13">
        <v>45393</v>
      </c>
      <c r="H557" s="1">
        <v>45401</v>
      </c>
      <c r="I557" s="1">
        <v>45405</v>
      </c>
      <c r="J557" s="2"/>
      <c r="K557" s="28" t="s">
        <v>749</v>
      </c>
      <c r="L557" s="29"/>
      <c r="M557" s="4" t="s">
        <v>2723</v>
      </c>
      <c r="N557" s="24">
        <v>45401</v>
      </c>
      <c r="O557" s="4" t="s">
        <v>2724</v>
      </c>
      <c r="P557" s="24">
        <v>45401</v>
      </c>
      <c r="Q557" s="4" t="s">
        <v>2725</v>
      </c>
      <c r="R557" s="4"/>
      <c r="S557" s="4"/>
      <c r="T557" s="4"/>
      <c r="U557" s="4" t="s">
        <v>106</v>
      </c>
      <c r="V557" s="3" t="s">
        <v>69</v>
      </c>
      <c r="W557" s="27" t="s">
        <v>1715</v>
      </c>
      <c r="X557" s="4">
        <f>IF(AND(MainTracker[[#This Row],[Completion date.]]&gt;=45139,MainTracker[[#This Row],[Status]]="10 - Complete"),NETWORKDAYS(MAX(MainTracker[[#This Row],[Request sent on (Date)]:[Compliant source file received on (Date)]]),MainTracker[[#This Row],[Completion date.]],Holiday[Holidays])-1,"")</f>
        <v>2</v>
      </c>
      <c r="Y55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557" s="4">
        <f>IF(AND(MainTracker[[#This Row],[Completion date.]]&gt;=45139,MainTracker[[#This Row],[Status]]="10 - Complete",MainTracker[[#This Row],[Compliant source file received on (Date)]]&lt;&gt;""),MainTracker[[#This Row],[Compliant source file received on (Date)]]-MainTracker[[#This Row],[Request sent on (Date)]],"")</f>
        <v>8</v>
      </c>
      <c r="AA557" s="39"/>
    </row>
    <row r="558" spans="1:27" ht="30" hidden="1">
      <c r="A558" s="51" t="str">
        <f>_xlfn.IFNA(INDEX(Table3[],MATCH(MainTracker[[#This Row],[IDR / UFDR]],Table3[Pack],0),1),"")</f>
        <v/>
      </c>
      <c r="B558" s="7" t="s">
        <v>2726</v>
      </c>
      <c r="C558" s="7" t="s">
        <v>2727</v>
      </c>
      <c r="D558" s="44" t="s">
        <v>2728</v>
      </c>
      <c r="E558" s="28" t="s">
        <v>2729</v>
      </c>
      <c r="F558" s="2" t="s">
        <v>111</v>
      </c>
      <c r="G558" s="13">
        <v>45394</v>
      </c>
      <c r="H558" s="1">
        <v>45398</v>
      </c>
      <c r="I558" s="1">
        <v>45401</v>
      </c>
      <c r="J558" s="2"/>
      <c r="K558" s="28" t="s">
        <v>2730</v>
      </c>
      <c r="L558" s="47" t="s">
        <v>2391</v>
      </c>
      <c r="M558" s="4" t="s">
        <v>2731</v>
      </c>
      <c r="N558" s="4"/>
      <c r="O558" s="4"/>
      <c r="P558" s="4"/>
      <c r="Q558" s="4"/>
      <c r="R558" s="4"/>
      <c r="S558" s="4"/>
      <c r="T558" s="4"/>
      <c r="U558" s="4" t="s">
        <v>106</v>
      </c>
      <c r="V558" s="3" t="s">
        <v>70</v>
      </c>
      <c r="W558" s="27" t="s">
        <v>2732</v>
      </c>
      <c r="X558" s="4">
        <f>IF(AND(MainTracker[[#This Row],[Completion date.]]&gt;=45139,MainTracker[[#This Row],[Status]]="10 - Complete"),NETWORKDAYS(MAX(MainTracker[[#This Row],[Request sent on (Date)]:[Compliant source file received on (Date)]]),MainTracker[[#This Row],[Completion date.]],Holiday[Holidays])-1,"")</f>
        <v>3</v>
      </c>
      <c r="Y5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8" s="4">
        <f>IF(AND(MainTracker[[#This Row],[Completion date.]]&gt;=45139,MainTracker[[#This Row],[Status]]="10 - Complete",MainTracker[[#This Row],[Compliant source file received on (Date)]]&lt;&gt;""),MainTracker[[#This Row],[Compliant source file received on (Date)]]-MainTracker[[#This Row],[Request sent on (Date)]],"")</f>
        <v>4</v>
      </c>
      <c r="AA558" s="39"/>
    </row>
    <row r="559" spans="1:27" ht="30" hidden="1">
      <c r="A559" s="51" t="str">
        <f>_xlfn.IFNA(INDEX(Table3[],MATCH(MainTracker[[#This Row],[IDR / UFDR]],Table3[Pack],0),1),"")</f>
        <v/>
      </c>
      <c r="B559" s="7" t="s">
        <v>2726</v>
      </c>
      <c r="C559" s="7" t="s">
        <v>2733</v>
      </c>
      <c r="D559" s="44" t="s">
        <v>2734</v>
      </c>
      <c r="E559" s="28" t="s">
        <v>2735</v>
      </c>
      <c r="F559" s="2" t="s">
        <v>111</v>
      </c>
      <c r="G559" s="13">
        <v>45394</v>
      </c>
      <c r="H559" s="1">
        <v>45399</v>
      </c>
      <c r="I559" s="1">
        <v>45401</v>
      </c>
      <c r="J559" s="2"/>
      <c r="K559" s="28" t="s">
        <v>2736</v>
      </c>
      <c r="L559" s="47" t="s">
        <v>2391</v>
      </c>
      <c r="M559" s="4" t="s">
        <v>2737</v>
      </c>
      <c r="N559" s="4"/>
      <c r="O559" s="4"/>
      <c r="P559" s="4"/>
      <c r="Q559" s="4"/>
      <c r="R559" s="4"/>
      <c r="S559" s="4"/>
      <c r="T559" s="4"/>
      <c r="U559" s="4" t="s">
        <v>106</v>
      </c>
      <c r="V559" s="3" t="s">
        <v>70</v>
      </c>
      <c r="W559" s="27" t="s">
        <v>2732</v>
      </c>
      <c r="X559" s="4">
        <f>IF(AND(MainTracker[[#This Row],[Completion date.]]&gt;=45139,MainTracker[[#This Row],[Status]]="10 - Complete"),NETWORKDAYS(MAX(MainTracker[[#This Row],[Request sent on (Date)]:[Compliant source file received on (Date)]]),MainTracker[[#This Row],[Completion date.]],Holiday[Holidays])-1,"")</f>
        <v>2</v>
      </c>
      <c r="Y5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9" s="4">
        <f>IF(AND(MainTracker[[#This Row],[Completion date.]]&gt;=45139,MainTracker[[#This Row],[Status]]="10 - Complete",MainTracker[[#This Row],[Compliant source file received on (Date)]]&lt;&gt;""),MainTracker[[#This Row],[Compliant source file received on (Date)]]-MainTracker[[#This Row],[Request sent on (Date)]],"")</f>
        <v>5</v>
      </c>
      <c r="AA559" s="39"/>
    </row>
    <row r="560" spans="1:27" ht="30" hidden="1">
      <c r="A560" s="51" t="str">
        <f>_xlfn.IFNA(INDEX(Table3[],MATCH(MainTracker[[#This Row],[IDR / UFDR]],Table3[Pack],0),1),"")</f>
        <v/>
      </c>
      <c r="B560" s="7" t="s">
        <v>2726</v>
      </c>
      <c r="C560" s="7" t="s">
        <v>2738</v>
      </c>
      <c r="D560" s="44" t="s">
        <v>2739</v>
      </c>
      <c r="E560" s="28" t="s">
        <v>2740</v>
      </c>
      <c r="F560" s="2" t="s">
        <v>111</v>
      </c>
      <c r="G560" s="13">
        <v>45394</v>
      </c>
      <c r="H560" s="1">
        <v>45397</v>
      </c>
      <c r="I560" s="1">
        <v>45397</v>
      </c>
      <c r="J560" s="2"/>
      <c r="K560" s="28" t="s">
        <v>2741</v>
      </c>
      <c r="L560" s="4" t="s">
        <v>2391</v>
      </c>
      <c r="M560" s="4"/>
      <c r="N560" s="4"/>
      <c r="O560" s="4"/>
      <c r="P560" s="4"/>
      <c r="Q560" s="4"/>
      <c r="R560" s="4"/>
      <c r="S560" s="4"/>
      <c r="T560" s="4"/>
      <c r="U560" s="4" t="s">
        <v>106</v>
      </c>
      <c r="V560" s="3" t="s">
        <v>70</v>
      </c>
      <c r="W560" s="27" t="s">
        <v>2732</v>
      </c>
      <c r="X560" s="4">
        <f>IF(AND(MainTracker[[#This Row],[Completion date.]]&gt;=45139,MainTracker[[#This Row],[Status]]="10 - Complete"),NETWORKDAYS(MAX(MainTracker[[#This Row],[Request sent on (Date)]:[Compliant source file received on (Date)]]),MainTracker[[#This Row],[Completion date.]],Holiday[Holidays])-1,"")</f>
        <v>0</v>
      </c>
      <c r="Y5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0" s="4">
        <f>IF(AND(MainTracker[[#This Row],[Completion date.]]&gt;=45139,MainTracker[[#This Row],[Status]]="10 - Complete",MainTracker[[#This Row],[Compliant source file received on (Date)]]&lt;&gt;""),MainTracker[[#This Row],[Compliant source file received on (Date)]]-MainTracker[[#This Row],[Request sent on (Date)]],"")</f>
        <v>3</v>
      </c>
      <c r="AA560" s="39"/>
    </row>
    <row r="561" spans="1:27" ht="45" hidden="1">
      <c r="A561" s="51" t="str">
        <f>_xlfn.IFNA(INDEX(Table3[],MATCH(MainTracker[[#This Row],[IDR / UFDR]],Table3[Pack],0),1),"")</f>
        <v/>
      </c>
      <c r="B561" s="7" t="s">
        <v>2726</v>
      </c>
      <c r="C561" s="7" t="s">
        <v>2742</v>
      </c>
      <c r="D561" s="44" t="s">
        <v>2743</v>
      </c>
      <c r="E561" s="28" t="s">
        <v>2744</v>
      </c>
      <c r="F561" s="2" t="s">
        <v>111</v>
      </c>
      <c r="G561" s="13">
        <v>45394</v>
      </c>
      <c r="H561" s="1">
        <v>45399</v>
      </c>
      <c r="I561" s="1">
        <v>45401</v>
      </c>
      <c r="J561" s="2"/>
      <c r="K561" s="28" t="s">
        <v>2745</v>
      </c>
      <c r="L561" s="106" t="s">
        <v>2391</v>
      </c>
      <c r="M561" s="4" t="s">
        <v>2746</v>
      </c>
      <c r="N561" s="4"/>
      <c r="O561" s="4"/>
      <c r="P561" s="4"/>
      <c r="Q561" s="4"/>
      <c r="R561" s="4"/>
      <c r="S561" s="4"/>
      <c r="T561" s="4"/>
      <c r="U561" s="4" t="s">
        <v>106</v>
      </c>
      <c r="V561" s="3" t="s">
        <v>70</v>
      </c>
      <c r="W561" s="27" t="s">
        <v>2732</v>
      </c>
      <c r="X561" s="4">
        <f>IF(AND(MainTracker[[#This Row],[Completion date.]]&gt;=45139,MainTracker[[#This Row],[Status]]="10 - Complete"),NETWORKDAYS(MAX(MainTracker[[#This Row],[Request sent on (Date)]:[Compliant source file received on (Date)]]),MainTracker[[#This Row],[Completion date.]],Holiday[Holidays])-1,"")</f>
        <v>2</v>
      </c>
      <c r="Y5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1" s="4">
        <f>IF(AND(MainTracker[[#This Row],[Completion date.]]&gt;=45139,MainTracker[[#This Row],[Status]]="10 - Complete",MainTracker[[#This Row],[Compliant source file received on (Date)]]&lt;&gt;""),MainTracker[[#This Row],[Compliant source file received on (Date)]]-MainTracker[[#This Row],[Request sent on (Date)]],"")</f>
        <v>5</v>
      </c>
      <c r="AA561" s="39"/>
    </row>
    <row r="562" spans="1:27" ht="60" hidden="1">
      <c r="A562" s="51" t="str">
        <f>_xlfn.IFNA(INDEX(Table3[],MATCH(MainTracker[[#This Row],[IDR / UFDR]],Table3[Pack],0),1),"")</f>
        <v/>
      </c>
      <c r="B562" s="7">
        <v>225</v>
      </c>
      <c r="C562" s="7" t="s">
        <v>2747</v>
      </c>
      <c r="D562" s="44" t="s">
        <v>2748</v>
      </c>
      <c r="E562" s="28" t="s">
        <v>2749</v>
      </c>
      <c r="F562" s="2" t="s">
        <v>111</v>
      </c>
      <c r="G562" s="13">
        <v>45394</v>
      </c>
      <c r="H562" s="1">
        <v>45394</v>
      </c>
      <c r="I562" s="1">
        <v>45404</v>
      </c>
      <c r="J562" s="2"/>
      <c r="K562" s="28" t="s">
        <v>2750</v>
      </c>
      <c r="L562" s="28"/>
      <c r="M562" s="87" t="s">
        <v>2751</v>
      </c>
      <c r="N562" s="4"/>
      <c r="O562" s="4"/>
      <c r="P562" s="4"/>
      <c r="Q562" s="4"/>
      <c r="R562" s="4"/>
      <c r="S562" s="4"/>
      <c r="T562" s="4"/>
      <c r="U562" s="4" t="s">
        <v>106</v>
      </c>
      <c r="V562" s="3" t="s">
        <v>69</v>
      </c>
      <c r="W562" s="27" t="s">
        <v>2436</v>
      </c>
      <c r="X562" s="4">
        <f>IF(AND(MainTracker[[#This Row],[Completion date.]]&gt;=45139,MainTracker[[#This Row],[Status]]="10 - Complete"),NETWORKDAYS(MAX(MainTracker[[#This Row],[Request sent on (Date)]:[Compliant source file received on (Date)]]),MainTracker[[#This Row],[Completion date.]],Holiday[Holidays])-1,"")</f>
        <v>6</v>
      </c>
      <c r="Y5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2" s="4">
        <f>IF(AND(MainTracker[[#This Row],[Completion date.]]&gt;=45139,MainTracker[[#This Row],[Status]]="10 - Complete",MainTracker[[#This Row],[Compliant source file received on (Date)]]&lt;&gt;""),MainTracker[[#This Row],[Compliant source file received on (Date)]]-MainTracker[[#This Row],[Request sent on (Date)]],"")</f>
        <v>0</v>
      </c>
      <c r="AA562" s="39"/>
    </row>
    <row r="563" spans="1:27" ht="45" hidden="1">
      <c r="A563" s="51" t="str">
        <f>_xlfn.IFNA(INDEX(Table3[],MATCH(MainTracker[[#This Row],[IDR / UFDR]],Table3[Pack],0),1),"")</f>
        <v/>
      </c>
      <c r="B563" s="7">
        <v>219.3</v>
      </c>
      <c r="C563" s="7" t="s">
        <v>2451</v>
      </c>
      <c r="D563" s="44" t="s">
        <v>2452</v>
      </c>
      <c r="E563" s="28" t="s">
        <v>2453</v>
      </c>
      <c r="F563" s="2" t="s">
        <v>101</v>
      </c>
      <c r="G563" s="13">
        <v>45394</v>
      </c>
      <c r="H563" s="1">
        <v>45411</v>
      </c>
      <c r="I563" s="1">
        <v>45415</v>
      </c>
      <c r="J563" s="2"/>
      <c r="K563" s="28" t="s">
        <v>2752</v>
      </c>
      <c r="L563" s="47"/>
      <c r="M563" s="4" t="s">
        <v>2753</v>
      </c>
      <c r="N563" s="4"/>
      <c r="O563" s="4" t="s">
        <v>2754</v>
      </c>
      <c r="P563" s="4"/>
      <c r="Q563" s="4"/>
      <c r="R563" s="4"/>
      <c r="S563" s="4"/>
      <c r="T563" s="4"/>
      <c r="U563" s="4" t="s">
        <v>106</v>
      </c>
      <c r="V563" s="3" t="s">
        <v>70</v>
      </c>
      <c r="W563" s="27" t="s">
        <v>1030</v>
      </c>
      <c r="X563" s="4">
        <f>IF(AND(MainTracker[[#This Row],[Completion date.]]&gt;=45139,MainTracker[[#This Row],[Status]]="10 - Complete"),NETWORKDAYS(MAX(MainTracker[[#This Row],[Request sent on (Date)]:[Compliant source file received on (Date)]]),MainTracker[[#This Row],[Completion date.]],Holiday[Holidays])-1,"")</f>
        <v>4</v>
      </c>
      <c r="Y56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3" s="4">
        <f>IF(AND(MainTracker[[#This Row],[Completion date.]]&gt;=45139,MainTracker[[#This Row],[Status]]="10 - Complete",MainTracker[[#This Row],[Compliant source file received on (Date)]]&lt;&gt;""),MainTracker[[#This Row],[Compliant source file received on (Date)]]-MainTracker[[#This Row],[Request sent on (Date)]],"")</f>
        <v>17</v>
      </c>
      <c r="AA563" s="39"/>
    </row>
    <row r="564" spans="1:27" ht="45" hidden="1">
      <c r="A564" s="51" t="str">
        <f>_xlfn.IFNA(INDEX(Table3[],MATCH(MainTracker[[#This Row],[IDR / UFDR]],Table3[Pack],0),1),"")</f>
        <v/>
      </c>
      <c r="B564" s="7">
        <v>219.3</v>
      </c>
      <c r="C564" s="7" t="s">
        <v>2457</v>
      </c>
      <c r="D564" s="44" t="s">
        <v>2458</v>
      </c>
      <c r="E564" s="28" t="s">
        <v>2459</v>
      </c>
      <c r="F564" s="2" t="s">
        <v>101</v>
      </c>
      <c r="G564" s="13">
        <v>45394</v>
      </c>
      <c r="H564" s="1">
        <v>45411</v>
      </c>
      <c r="I564" s="1">
        <v>45415</v>
      </c>
      <c r="J564" s="2"/>
      <c r="K564" s="28" t="s">
        <v>2755</v>
      </c>
      <c r="L564" s="106" t="s">
        <v>2391</v>
      </c>
      <c r="M564" s="4" t="s">
        <v>2753</v>
      </c>
      <c r="N564" s="4"/>
      <c r="O564" s="4" t="s">
        <v>2754</v>
      </c>
      <c r="P564" s="4"/>
      <c r="Q564" s="4"/>
      <c r="R564" s="4"/>
      <c r="S564" s="4"/>
      <c r="T564" s="4"/>
      <c r="U564" s="4" t="s">
        <v>106</v>
      </c>
      <c r="V564" s="3" t="s">
        <v>70</v>
      </c>
      <c r="W564" s="27" t="s">
        <v>1030</v>
      </c>
      <c r="X564" s="4">
        <f>IF(AND(MainTracker[[#This Row],[Completion date.]]&gt;=45139,MainTracker[[#This Row],[Status]]="10 - Complete"),NETWORKDAYS(MAX(MainTracker[[#This Row],[Request sent on (Date)]:[Compliant source file received on (Date)]]),MainTracker[[#This Row],[Completion date.]],Holiday[Holidays])-1,"")</f>
        <v>4</v>
      </c>
      <c r="Y56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4" s="4">
        <f>IF(AND(MainTracker[[#This Row],[Completion date.]]&gt;=45139,MainTracker[[#This Row],[Status]]="10 - Complete",MainTracker[[#This Row],[Compliant source file received on (Date)]]&lt;&gt;""),MainTracker[[#This Row],[Compliant source file received on (Date)]]-MainTracker[[#This Row],[Request sent on (Date)]],"")</f>
        <v>17</v>
      </c>
      <c r="AA564" s="39"/>
    </row>
    <row r="565" spans="1:27" ht="75" hidden="1">
      <c r="A565" s="51" t="str">
        <f>_xlfn.IFNA(INDEX(Table3[],MATCH(MainTracker[[#This Row],[IDR / UFDR]],Table3[Pack],0),1),"")</f>
        <v/>
      </c>
      <c r="B565" s="7">
        <v>219.3</v>
      </c>
      <c r="C565" s="7" t="s">
        <v>2460</v>
      </c>
      <c r="D565" s="44" t="s">
        <v>2461</v>
      </c>
      <c r="E565" s="28" t="s">
        <v>2462</v>
      </c>
      <c r="F565" s="2" t="s">
        <v>101</v>
      </c>
      <c r="G565" s="13">
        <v>45394</v>
      </c>
      <c r="H565" s="1">
        <v>45419</v>
      </c>
      <c r="I565" s="1">
        <v>45420</v>
      </c>
      <c r="J565" s="2" t="s">
        <v>2115</v>
      </c>
      <c r="K565" s="28" t="s">
        <v>2756</v>
      </c>
      <c r="L565" s="106" t="s">
        <v>2391</v>
      </c>
      <c r="M565" s="4" t="s">
        <v>2753</v>
      </c>
      <c r="N565" s="4"/>
      <c r="O565" s="4" t="s">
        <v>2757</v>
      </c>
      <c r="P565" s="4"/>
      <c r="Q565" s="4"/>
      <c r="R565" s="4"/>
      <c r="S565" s="4"/>
      <c r="T565" s="4"/>
      <c r="U565" s="4" t="s">
        <v>106</v>
      </c>
      <c r="V565" s="3" t="s">
        <v>70</v>
      </c>
      <c r="W565" s="27" t="s">
        <v>1030</v>
      </c>
      <c r="X565" s="4">
        <f>IF(AND(MainTracker[[#This Row],[Completion date.]]&gt;=45139,MainTracker[[#This Row],[Status]]="10 - Complete"),NETWORKDAYS(MAX(MainTracker[[#This Row],[Request sent on (Date)]:[Compliant source file received on (Date)]]),MainTracker[[#This Row],[Completion date.]],Holiday[Holidays])-1,"")</f>
        <v>1</v>
      </c>
      <c r="Y5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5" s="4">
        <f>IF(AND(MainTracker[[#This Row],[Completion date.]]&gt;=45139,MainTracker[[#This Row],[Status]]="10 - Complete",MainTracker[[#This Row],[Compliant source file received on (Date)]]&lt;&gt;""),MainTracker[[#This Row],[Compliant source file received on (Date)]]-MainTracker[[#This Row],[Request sent on (Date)]],"")</f>
        <v>25</v>
      </c>
      <c r="AA565" s="39"/>
    </row>
    <row r="566" spans="1:27" ht="45" hidden="1">
      <c r="A566" s="51" t="str">
        <f>_xlfn.IFNA(INDEX(Table3[],MATCH(MainTracker[[#This Row],[IDR / UFDR]],Table3[Pack],0),1),"")</f>
        <v/>
      </c>
      <c r="B566" s="7">
        <v>219.3</v>
      </c>
      <c r="C566" s="7" t="s">
        <v>2464</v>
      </c>
      <c r="D566" s="44" t="s">
        <v>2465</v>
      </c>
      <c r="E566" s="28" t="s">
        <v>2466</v>
      </c>
      <c r="F566" s="2" t="s">
        <v>101</v>
      </c>
      <c r="G566" s="13">
        <v>45394</v>
      </c>
      <c r="H566" s="1">
        <v>45411</v>
      </c>
      <c r="I566" s="1">
        <v>45412</v>
      </c>
      <c r="J566" s="2"/>
      <c r="K566" s="28" t="s">
        <v>2758</v>
      </c>
      <c r="L566" s="106" t="s">
        <v>2391</v>
      </c>
      <c r="M566" s="4" t="s">
        <v>2753</v>
      </c>
      <c r="N566" s="4"/>
      <c r="O566" s="4" t="s">
        <v>2754</v>
      </c>
      <c r="P566" s="4"/>
      <c r="Q566" s="4"/>
      <c r="R566" s="4"/>
      <c r="S566" s="4"/>
      <c r="T566" s="4"/>
      <c r="U566" s="4" t="s">
        <v>106</v>
      </c>
      <c r="V566" s="3" t="s">
        <v>70</v>
      </c>
      <c r="W566" s="27" t="s">
        <v>1030</v>
      </c>
      <c r="X566" s="4">
        <f>IF(AND(MainTracker[[#This Row],[Completion date.]]&gt;=45139,MainTracker[[#This Row],[Status]]="10 - Complete"),NETWORKDAYS(MAX(MainTracker[[#This Row],[Request sent on (Date)]:[Compliant source file received on (Date)]]),MainTracker[[#This Row],[Completion date.]],Holiday[Holidays])-1,"")</f>
        <v>1</v>
      </c>
      <c r="Y5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6" s="4">
        <f>IF(AND(MainTracker[[#This Row],[Completion date.]]&gt;=45139,MainTracker[[#This Row],[Status]]="10 - Complete",MainTracker[[#This Row],[Compliant source file received on (Date)]]&lt;&gt;""),MainTracker[[#This Row],[Compliant source file received on (Date)]]-MainTracker[[#This Row],[Request sent on (Date)]],"")</f>
        <v>17</v>
      </c>
      <c r="AA566" s="39"/>
    </row>
    <row r="567" spans="1:27" ht="45" hidden="1">
      <c r="A567" s="51" t="str">
        <f>_xlfn.IFNA(INDEX(Table3[],MATCH(MainTracker[[#This Row],[IDR / UFDR]],Table3[Pack],0),1),"")</f>
        <v/>
      </c>
      <c r="B567" s="7">
        <v>219.3</v>
      </c>
      <c r="C567" s="7" t="s">
        <v>2467</v>
      </c>
      <c r="D567" s="44" t="s">
        <v>2468</v>
      </c>
      <c r="E567" s="28" t="s">
        <v>2469</v>
      </c>
      <c r="F567" s="2" t="s">
        <v>101</v>
      </c>
      <c r="G567" s="13">
        <v>45394</v>
      </c>
      <c r="H567" s="1">
        <v>45411</v>
      </c>
      <c r="I567" s="1">
        <v>45412</v>
      </c>
      <c r="J567" s="2"/>
      <c r="K567" s="28" t="s">
        <v>2759</v>
      </c>
      <c r="L567" s="106" t="s">
        <v>2391</v>
      </c>
      <c r="M567" s="4" t="s">
        <v>2753</v>
      </c>
      <c r="N567" s="4"/>
      <c r="O567" s="4" t="s">
        <v>2754</v>
      </c>
      <c r="P567" s="4"/>
      <c r="Q567" s="4"/>
      <c r="R567" s="4"/>
      <c r="S567" s="4"/>
      <c r="T567" s="4"/>
      <c r="U567" s="4" t="s">
        <v>106</v>
      </c>
      <c r="V567" s="3" t="s">
        <v>70</v>
      </c>
      <c r="W567" s="27" t="s">
        <v>1030</v>
      </c>
      <c r="X567" s="4">
        <f>IF(AND(MainTracker[[#This Row],[Completion date.]]&gt;=45139,MainTracker[[#This Row],[Status]]="10 - Complete"),NETWORKDAYS(MAX(MainTracker[[#This Row],[Request sent on (Date)]:[Compliant source file received on (Date)]]),MainTracker[[#This Row],[Completion date.]],Holiday[Holidays])-1,"")</f>
        <v>1</v>
      </c>
      <c r="Y5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7" s="4">
        <f>IF(AND(MainTracker[[#This Row],[Completion date.]]&gt;=45139,MainTracker[[#This Row],[Status]]="10 - Complete",MainTracker[[#This Row],[Compliant source file received on (Date)]]&lt;&gt;""),MainTracker[[#This Row],[Compliant source file received on (Date)]]-MainTracker[[#This Row],[Request sent on (Date)]],"")</f>
        <v>17</v>
      </c>
      <c r="AA567" s="39"/>
    </row>
    <row r="568" spans="1:27" ht="43.5" hidden="1" customHeight="1">
      <c r="A568" s="51">
        <f>_xlfn.IFNA(INDEX(Table3[],MATCH(MainTracker[[#This Row],[IDR / UFDR]],Table3[Pack],0),1),"")</f>
        <v>12</v>
      </c>
      <c r="B568" s="121" t="s">
        <v>39</v>
      </c>
      <c r="C568" s="7" t="s">
        <v>2760</v>
      </c>
      <c r="D568" s="44" t="s">
        <v>2761</v>
      </c>
      <c r="E568" s="28" t="s">
        <v>2762</v>
      </c>
      <c r="F568" s="2" t="s">
        <v>111</v>
      </c>
      <c r="G568" s="13">
        <v>45397</v>
      </c>
      <c r="H568" s="1">
        <v>45398</v>
      </c>
      <c r="I568" s="1">
        <v>45399</v>
      </c>
      <c r="J568" s="2"/>
      <c r="K568" s="28" t="s">
        <v>2763</v>
      </c>
      <c r="L568" s="38" t="s">
        <v>2764</v>
      </c>
      <c r="M568" s="4"/>
      <c r="N568" s="4"/>
      <c r="O568" s="4"/>
      <c r="P568" s="4"/>
      <c r="Q568" s="4"/>
      <c r="R568" s="4"/>
      <c r="S568" s="4"/>
      <c r="T568" s="4"/>
      <c r="U568" s="4" t="s">
        <v>106</v>
      </c>
      <c r="V568" s="3" t="s">
        <v>70</v>
      </c>
      <c r="W568" s="27" t="s">
        <v>2765</v>
      </c>
      <c r="X568" s="4">
        <f>IF(AND(MainTracker[[#This Row],[Completion date.]]&gt;=45139,MainTracker[[#This Row],[Status]]="10 - Complete"),NETWORKDAYS(MAX(MainTracker[[#This Row],[Request sent on (Date)]:[Compliant source file received on (Date)]]),MainTracker[[#This Row],[Completion date.]],Holiday[Holidays])-1,"")</f>
        <v>1</v>
      </c>
      <c r="Y5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8" s="4">
        <f>IF(AND(MainTracker[[#This Row],[Completion date.]]&gt;=45139,MainTracker[[#This Row],[Status]]="10 - Complete",MainTracker[[#This Row],[Compliant source file received on (Date)]]&lt;&gt;""),MainTracker[[#This Row],[Compliant source file received on (Date)]]-MainTracker[[#This Row],[Request sent on (Date)]],"")</f>
        <v>1</v>
      </c>
      <c r="AA568" s="39"/>
    </row>
    <row r="569" spans="1:27" ht="30" hidden="1">
      <c r="A569" s="51">
        <f>_xlfn.IFNA(INDEX(Table3[],MATCH(MainTracker[[#This Row],[IDR / UFDR]],Table3[Pack],0),1),"")</f>
        <v>12</v>
      </c>
      <c r="B569" s="121" t="s">
        <v>39</v>
      </c>
      <c r="C569" s="7" t="s">
        <v>2766</v>
      </c>
      <c r="D569" s="44" t="s">
        <v>2767</v>
      </c>
      <c r="E569" s="28" t="s">
        <v>2768</v>
      </c>
      <c r="F569" s="2" t="s">
        <v>111</v>
      </c>
      <c r="G569" s="13">
        <v>45397</v>
      </c>
      <c r="H569" s="1">
        <v>45398</v>
      </c>
      <c r="I569" s="1">
        <v>45399</v>
      </c>
      <c r="J569" s="2"/>
      <c r="K569" s="28" t="s">
        <v>2769</v>
      </c>
      <c r="L569" s="38" t="s">
        <v>2764</v>
      </c>
      <c r="M569" s="4"/>
      <c r="N569" s="4"/>
      <c r="O569" s="4"/>
      <c r="P569" s="4"/>
      <c r="Q569" s="4"/>
      <c r="R569" s="4"/>
      <c r="S569" s="4"/>
      <c r="T569" s="4"/>
      <c r="U569" s="4" t="s">
        <v>106</v>
      </c>
      <c r="V569" s="3" t="s">
        <v>70</v>
      </c>
      <c r="W569" s="27" t="s">
        <v>1592</v>
      </c>
      <c r="X569" s="4">
        <f>IF(AND(MainTracker[[#This Row],[Completion date.]]&gt;=45139,MainTracker[[#This Row],[Status]]="10 - Complete"),NETWORKDAYS(MAX(MainTracker[[#This Row],[Request sent on (Date)]:[Compliant source file received on (Date)]]),MainTracker[[#This Row],[Completion date.]],Holiday[Holidays])-1,"")</f>
        <v>1</v>
      </c>
      <c r="Y5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9" s="4">
        <f>IF(AND(MainTracker[[#This Row],[Completion date.]]&gt;=45139,MainTracker[[#This Row],[Status]]="10 - Complete",MainTracker[[#This Row],[Compliant source file received on (Date)]]&lt;&gt;""),MainTracker[[#This Row],[Compliant source file received on (Date)]]-MainTracker[[#This Row],[Request sent on (Date)]],"")</f>
        <v>1</v>
      </c>
      <c r="AA569" s="39"/>
    </row>
    <row r="570" spans="1:27" ht="18.75" hidden="1">
      <c r="A570" s="51">
        <f>_xlfn.IFNA(INDEX(Table3[],MATCH(MainTracker[[#This Row],[IDR / UFDR]],Table3[Pack],0),1),"")</f>
        <v>12</v>
      </c>
      <c r="B570" s="121" t="s">
        <v>39</v>
      </c>
      <c r="C570" s="7" t="s">
        <v>2770</v>
      </c>
      <c r="D570" s="44" t="s">
        <v>2771</v>
      </c>
      <c r="E570" s="28" t="s">
        <v>2772</v>
      </c>
      <c r="F570" s="2" t="s">
        <v>111</v>
      </c>
      <c r="G570" s="13">
        <v>45397</v>
      </c>
      <c r="H570" s="13">
        <v>45397</v>
      </c>
      <c r="I570" s="1">
        <v>45401</v>
      </c>
      <c r="J570" s="2"/>
      <c r="K570" s="28" t="s">
        <v>2773</v>
      </c>
      <c r="L570" s="47" t="s">
        <v>2391</v>
      </c>
      <c r="M570" s="4"/>
      <c r="N570" s="4"/>
      <c r="O570" s="4"/>
      <c r="P570" s="4"/>
      <c r="Q570" s="4"/>
      <c r="R570" s="4"/>
      <c r="S570" s="4"/>
      <c r="T570" s="4"/>
      <c r="U570" s="4" t="s">
        <v>106</v>
      </c>
      <c r="V570" s="3" t="s">
        <v>70</v>
      </c>
      <c r="W570" s="27" t="s">
        <v>1592</v>
      </c>
      <c r="X570" s="4">
        <f>IF(AND(MainTracker[[#This Row],[Completion date.]]&gt;=45139,MainTracker[[#This Row],[Status]]="10 - Complete"),NETWORKDAYS(MAX(MainTracker[[#This Row],[Request sent on (Date)]:[Compliant source file received on (Date)]]),MainTracker[[#This Row],[Completion date.]],Holiday[Holidays])-1,"")</f>
        <v>4</v>
      </c>
      <c r="Y5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70" s="4">
        <f>IF(AND(MainTracker[[#This Row],[Completion date.]]&gt;=45139,MainTracker[[#This Row],[Status]]="10 - Complete",MainTracker[[#This Row],[Compliant source file received on (Date)]]&lt;&gt;""),MainTracker[[#This Row],[Compliant source file received on (Date)]]-MainTracker[[#This Row],[Request sent on (Date)]],"")</f>
        <v>0</v>
      </c>
      <c r="AA570" s="39"/>
    </row>
    <row r="571" spans="1:27" ht="60" hidden="1">
      <c r="A571" s="51">
        <f>_xlfn.IFNA(INDEX(Table3[],MATCH(MainTracker[[#This Row],[IDR / UFDR]],Table3[Pack],0),1),"")</f>
        <v>12</v>
      </c>
      <c r="B571" s="128" t="s">
        <v>39</v>
      </c>
      <c r="C571" s="128" t="s">
        <v>2774</v>
      </c>
      <c r="D571" s="129" t="s">
        <v>2775</v>
      </c>
      <c r="E571" s="153" t="s">
        <v>2776</v>
      </c>
      <c r="F571" s="95" t="s">
        <v>111</v>
      </c>
      <c r="G571" s="68">
        <v>45397</v>
      </c>
      <c r="H571" s="130">
        <v>45399</v>
      </c>
      <c r="I571" s="130"/>
      <c r="J571" s="95"/>
      <c r="K571" s="153" t="s">
        <v>2777</v>
      </c>
      <c r="L571" s="131" t="s">
        <v>2391</v>
      </c>
      <c r="M571" s="87" t="s">
        <v>2778</v>
      </c>
      <c r="N571" s="135"/>
      <c r="O571" s="87" t="s">
        <v>2779</v>
      </c>
      <c r="P571" s="135"/>
      <c r="Q571" s="87"/>
      <c r="R571" s="135"/>
      <c r="S571" s="87"/>
      <c r="T571" s="135"/>
      <c r="U571" s="87" t="s">
        <v>257</v>
      </c>
      <c r="V571" s="132" t="s">
        <v>2780</v>
      </c>
      <c r="W571" s="157" t="s">
        <v>2765</v>
      </c>
      <c r="X571" s="4" t="str">
        <f>IF(AND(MainTracker[[#This Row],[Completion date.]]&gt;=45139,MainTracker[[#This Row],[Status]]="10 - Complete"),NETWORKDAYS(MAX(MainTracker[[#This Row],[Request sent on (Date)]:[Compliant source file received on (Date)]]),MainTracker[[#This Row],[Completion date.]],Holiday[Holidays])-1,"")</f>
        <v/>
      </c>
      <c r="Y57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571" s="4" t="str">
        <f>IF(AND(MainTracker[[#This Row],[Completion date.]]&gt;=45139,MainTracker[[#This Row],[Status]]="10 - Complete",MainTracker[[#This Row],[Compliant source file received on (Date)]]&lt;&gt;""),MainTracker[[#This Row],[Compliant source file received on (Date)]]-MainTracker[[#This Row],[Request sent on (Date)]],"")</f>
        <v/>
      </c>
      <c r="AA571" s="39"/>
    </row>
    <row r="572" spans="1:27" ht="45" hidden="1">
      <c r="A572" s="51" t="str">
        <f>_xlfn.IFNA(INDEX(Table3[],MATCH(MainTracker[[#This Row],[IDR / UFDR]],Table3[Pack],0),1),"")</f>
        <v/>
      </c>
      <c r="B572" s="7" t="s">
        <v>2781</v>
      </c>
      <c r="C572" s="7" t="s">
        <v>2782</v>
      </c>
      <c r="D572" s="44" t="s">
        <v>2783</v>
      </c>
      <c r="E572" s="28" t="s">
        <v>2784</v>
      </c>
      <c r="F572" s="2" t="s">
        <v>111</v>
      </c>
      <c r="G572" s="13">
        <v>45397</v>
      </c>
      <c r="H572" s="1">
        <v>45400</v>
      </c>
      <c r="I572" s="1">
        <v>45405</v>
      </c>
      <c r="J572" s="2"/>
      <c r="K572" s="28" t="s">
        <v>2785</v>
      </c>
      <c r="L572" s="47" t="s">
        <v>2786</v>
      </c>
      <c r="M572" s="4" t="s">
        <v>2787</v>
      </c>
      <c r="N572" s="4"/>
      <c r="O572" s="4" t="s">
        <v>2788</v>
      </c>
      <c r="P572" s="4"/>
      <c r="Q572" s="4"/>
      <c r="R572" s="4"/>
      <c r="S572" s="4"/>
      <c r="T572" s="4"/>
      <c r="U572" s="4" t="s">
        <v>106</v>
      </c>
      <c r="V572" s="3" t="s">
        <v>70</v>
      </c>
      <c r="W572" s="27" t="s">
        <v>774</v>
      </c>
      <c r="X572" s="4">
        <f>IF(AND(MainTracker[[#This Row],[Completion date.]]&gt;=45139,MainTracker[[#This Row],[Status]]="10 - Complete"),NETWORKDAYS(MAX(MainTracker[[#This Row],[Request sent on (Date)]:[Compliant source file received on (Date)]]),MainTracker[[#This Row],[Completion date.]],Holiday[Holidays])-1,"")</f>
        <v>3</v>
      </c>
      <c r="Y57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2" s="4">
        <f>IF(AND(MainTracker[[#This Row],[Completion date.]]&gt;=45139,MainTracker[[#This Row],[Status]]="10 - Complete",MainTracker[[#This Row],[Compliant source file received on (Date)]]&lt;&gt;""),MainTracker[[#This Row],[Compliant source file received on (Date)]]-MainTracker[[#This Row],[Request sent on (Date)]],"")</f>
        <v>3</v>
      </c>
      <c r="AA572" s="39"/>
    </row>
    <row r="573" spans="1:27" ht="30" hidden="1">
      <c r="A573" s="51" t="str">
        <f>_xlfn.IFNA(INDEX(Table3[],MATCH(MainTracker[[#This Row],[IDR / UFDR]],Table3[Pack],0),1),"")</f>
        <v/>
      </c>
      <c r="B573" s="7" t="s">
        <v>2781</v>
      </c>
      <c r="C573" s="7" t="s">
        <v>2789</v>
      </c>
      <c r="D573" s="44" t="s">
        <v>2790</v>
      </c>
      <c r="E573" s="28" t="s">
        <v>2791</v>
      </c>
      <c r="F573" s="2" t="s">
        <v>111</v>
      </c>
      <c r="G573" s="13">
        <v>45397</v>
      </c>
      <c r="H573" s="1">
        <v>45399</v>
      </c>
      <c r="I573" s="1">
        <v>45401</v>
      </c>
      <c r="J573" s="2"/>
      <c r="K573" s="28" t="s">
        <v>2792</v>
      </c>
      <c r="L573" s="47" t="s">
        <v>2391</v>
      </c>
      <c r="M573" s="4" t="s">
        <v>2793</v>
      </c>
      <c r="N573" s="4"/>
      <c r="O573" s="4"/>
      <c r="P573" s="4"/>
      <c r="Q573" s="4"/>
      <c r="R573" s="4"/>
      <c r="S573" s="4"/>
      <c r="T573" s="4"/>
      <c r="U573" s="4" t="s">
        <v>106</v>
      </c>
      <c r="V573" s="3" t="s">
        <v>70</v>
      </c>
      <c r="W573" s="27" t="s">
        <v>774</v>
      </c>
      <c r="X573" s="4">
        <f>IF(AND(MainTracker[[#This Row],[Completion date.]]&gt;=45139,MainTracker[[#This Row],[Status]]="10 - Complete"),NETWORKDAYS(MAX(MainTracker[[#This Row],[Request sent on (Date)]:[Compliant source file received on (Date)]]),MainTracker[[#This Row],[Completion date.]],Holiday[Holidays])-1,"")</f>
        <v>2</v>
      </c>
      <c r="Y5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3" s="4">
        <f>IF(AND(MainTracker[[#This Row],[Completion date.]]&gt;=45139,MainTracker[[#This Row],[Status]]="10 - Complete",MainTracker[[#This Row],[Compliant source file received on (Date)]]&lt;&gt;""),MainTracker[[#This Row],[Compliant source file received on (Date)]]-MainTracker[[#This Row],[Request sent on (Date)]],"")</f>
        <v>2</v>
      </c>
      <c r="AA573" s="39"/>
    </row>
    <row r="574" spans="1:27" ht="30" hidden="1">
      <c r="A574" s="51" t="str">
        <f>_xlfn.IFNA(INDEX(Table3[],MATCH(MainTracker[[#This Row],[IDR / UFDR]],Table3[Pack],0),1),"")</f>
        <v/>
      </c>
      <c r="B574" s="7" t="s">
        <v>2794</v>
      </c>
      <c r="C574" s="7" t="s">
        <v>2510</v>
      </c>
      <c r="D574" s="44" t="s">
        <v>2795</v>
      </c>
      <c r="E574" s="34" t="s">
        <v>2512</v>
      </c>
      <c r="F574" s="2" t="s">
        <v>387</v>
      </c>
      <c r="G574" s="13">
        <v>45397</v>
      </c>
      <c r="H574" s="1">
        <v>45397</v>
      </c>
      <c r="I574" s="1">
        <v>45399</v>
      </c>
      <c r="J574" s="2"/>
      <c r="K574" s="28" t="s">
        <v>2519</v>
      </c>
      <c r="L574" s="28"/>
      <c r="M574" s="4" t="s">
        <v>2796</v>
      </c>
      <c r="N574" s="24">
        <v>45397</v>
      </c>
      <c r="O574" s="4"/>
      <c r="P574" s="4"/>
      <c r="Q574" s="4"/>
      <c r="R574" s="4"/>
      <c r="S574" s="4"/>
      <c r="T574" s="4"/>
      <c r="U574" s="4" t="s">
        <v>106</v>
      </c>
      <c r="V574" s="3" t="s">
        <v>69</v>
      </c>
      <c r="W574" s="27" t="s">
        <v>2797</v>
      </c>
      <c r="X574" s="4">
        <f>IF(AND(MainTracker[[#This Row],[Completion date.]]&gt;=45139,MainTracker[[#This Row],[Status]]="10 - Complete"),NETWORKDAYS(MAX(MainTracker[[#This Row],[Request sent on (Date)]:[Compliant source file received on (Date)]]),MainTracker[[#This Row],[Completion date.]],Holiday[Holidays])-1,"")</f>
        <v>2</v>
      </c>
      <c r="Y5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4" s="4">
        <f>IF(AND(MainTracker[[#This Row],[Completion date.]]&gt;=45139,MainTracker[[#This Row],[Status]]="10 - Complete",MainTracker[[#This Row],[Compliant source file received on (Date)]]&lt;&gt;""),MainTracker[[#This Row],[Compliant source file received on (Date)]]-MainTracker[[#This Row],[Request sent on (Date)]],"")</f>
        <v>0</v>
      </c>
      <c r="AA574" s="39"/>
    </row>
    <row r="575" spans="1:27" ht="60" hidden="1">
      <c r="A575" s="51" t="str">
        <f>_xlfn.IFNA(INDEX(Table3[],MATCH(MainTracker[[#This Row],[IDR / UFDR]],Table3[Pack],0),1),"")</f>
        <v/>
      </c>
      <c r="B575" s="7">
        <v>238.01</v>
      </c>
      <c r="C575" s="7" t="s">
        <v>2087</v>
      </c>
      <c r="D575" s="44" t="s">
        <v>2088</v>
      </c>
      <c r="E575" s="28" t="s">
        <v>2089</v>
      </c>
      <c r="F575" s="2" t="s">
        <v>229</v>
      </c>
      <c r="G575" s="13">
        <v>45397</v>
      </c>
      <c r="H575" s="1">
        <v>45405</v>
      </c>
      <c r="I575" s="1">
        <v>45406</v>
      </c>
      <c r="J575" s="2"/>
      <c r="K575" s="28" t="s">
        <v>2090</v>
      </c>
      <c r="L575" s="107" t="s">
        <v>2798</v>
      </c>
      <c r="M575" s="4" t="s">
        <v>2799</v>
      </c>
      <c r="N575" s="4"/>
      <c r="O575" s="4" t="s">
        <v>2800</v>
      </c>
      <c r="P575" s="4"/>
      <c r="Q575" s="4"/>
      <c r="R575" s="4"/>
      <c r="S575" s="4"/>
      <c r="T575" s="4"/>
      <c r="U575" s="4" t="s">
        <v>106</v>
      </c>
      <c r="V575" s="3" t="s">
        <v>70</v>
      </c>
      <c r="W575" s="27" t="s">
        <v>945</v>
      </c>
      <c r="X575" s="4">
        <f>IF(AND(MainTracker[[#This Row],[Completion date.]]&gt;=45139,MainTracker[[#This Row],[Status]]="10 - Complete"),NETWORKDAYS(MAX(MainTracker[[#This Row],[Request sent on (Date)]:[Compliant source file received on (Date)]]),MainTracker[[#This Row],[Completion date.]],Holiday[Holidays])-1,"")</f>
        <v>1</v>
      </c>
      <c r="Y5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5" s="4">
        <f>IF(AND(MainTracker[[#This Row],[Completion date.]]&gt;=45139,MainTracker[[#This Row],[Status]]="10 - Complete",MainTracker[[#This Row],[Compliant source file received on (Date)]]&lt;&gt;""),MainTracker[[#This Row],[Compliant source file received on (Date)]]-MainTracker[[#This Row],[Request sent on (Date)]],"")</f>
        <v>8</v>
      </c>
      <c r="AA575" s="39"/>
    </row>
    <row r="576" spans="1:27" ht="75" hidden="1">
      <c r="A576" s="51" t="str">
        <f>_xlfn.IFNA(INDEX(Table3[],MATCH(MainTracker[[#This Row],[IDR / UFDR]],Table3[Pack],0),1),"")</f>
        <v/>
      </c>
      <c r="B576" s="7">
        <v>227.1</v>
      </c>
      <c r="C576" s="7" t="s">
        <v>2362</v>
      </c>
      <c r="D576" s="44" t="s">
        <v>2363</v>
      </c>
      <c r="E576" s="28" t="s">
        <v>2364</v>
      </c>
      <c r="F576" s="2" t="s">
        <v>2801</v>
      </c>
      <c r="G576" s="13">
        <v>45397</v>
      </c>
      <c r="H576" s="1">
        <v>45405</v>
      </c>
      <c r="I576" s="1">
        <v>45406</v>
      </c>
      <c r="J576" s="2"/>
      <c r="K576" s="28" t="s">
        <v>2366</v>
      </c>
      <c r="L576" s="107" t="s">
        <v>2802</v>
      </c>
      <c r="M576" s="4" t="s">
        <v>2803</v>
      </c>
      <c r="N576" s="4" t="s">
        <v>2804</v>
      </c>
      <c r="O576" s="4" t="s">
        <v>2805</v>
      </c>
      <c r="P576" s="4"/>
      <c r="Q576" s="4"/>
      <c r="R576" s="4"/>
      <c r="S576" s="4"/>
      <c r="T576" s="4"/>
      <c r="U576" s="4" t="s">
        <v>106</v>
      </c>
      <c r="V576" s="3" t="s">
        <v>70</v>
      </c>
      <c r="W576" s="27" t="s">
        <v>774</v>
      </c>
      <c r="X576" s="4">
        <f>IF(AND(MainTracker[[#This Row],[Completion date.]]&gt;=45139,MainTracker[[#This Row],[Status]]="10 - Complete"),NETWORKDAYS(MAX(MainTracker[[#This Row],[Request sent on (Date)]:[Compliant source file received on (Date)]]),MainTracker[[#This Row],[Completion date.]],Holiday[Holidays])-1,"")</f>
        <v>1</v>
      </c>
      <c r="Y5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6" s="4">
        <f>IF(AND(MainTracker[[#This Row],[Completion date.]]&gt;=45139,MainTracker[[#This Row],[Status]]="10 - Complete",MainTracker[[#This Row],[Compliant source file received on (Date)]]&lt;&gt;""),MainTracker[[#This Row],[Compliant source file received on (Date)]]-MainTracker[[#This Row],[Request sent on (Date)]],"")</f>
        <v>8</v>
      </c>
      <c r="AA576" s="39"/>
    </row>
    <row r="577" spans="1:27" ht="45" hidden="1">
      <c r="A577" s="51" t="str">
        <f>_xlfn.IFNA(INDEX(Table3[],MATCH(MainTracker[[#This Row],[IDR / UFDR]],Table3[Pack],0),1),"")</f>
        <v/>
      </c>
      <c r="B577" s="7">
        <v>219.3</v>
      </c>
      <c r="C577" s="7" t="s">
        <v>2806</v>
      </c>
      <c r="D577" s="44" t="s">
        <v>2807</v>
      </c>
      <c r="E577" s="82" t="s">
        <v>2808</v>
      </c>
      <c r="F577" s="2" t="s">
        <v>111</v>
      </c>
      <c r="G577" s="13">
        <v>45397</v>
      </c>
      <c r="H577" s="13">
        <v>45404</v>
      </c>
      <c r="I577" s="1">
        <v>45405</v>
      </c>
      <c r="J577" s="2"/>
      <c r="K577" s="28" t="s">
        <v>2809</v>
      </c>
      <c r="L577" s="47" t="s">
        <v>2810</v>
      </c>
      <c r="M577" s="4" t="s">
        <v>2811</v>
      </c>
      <c r="N577" s="24">
        <v>45404</v>
      </c>
      <c r="O577" s="4"/>
      <c r="P577" s="4"/>
      <c r="Q577" s="4"/>
      <c r="R577" s="4"/>
      <c r="S577" s="4"/>
      <c r="T577" s="4"/>
      <c r="U577" s="4" t="s">
        <v>106</v>
      </c>
      <c r="V577" s="3" t="s">
        <v>69</v>
      </c>
      <c r="W577" s="27" t="s">
        <v>2812</v>
      </c>
      <c r="X577" s="4">
        <f>IF(AND(MainTracker[[#This Row],[Completion date.]]&gt;=45139,MainTracker[[#This Row],[Status]]="10 - Complete"),NETWORKDAYS(MAX(MainTracker[[#This Row],[Request sent on (Date)]:[Compliant source file received on (Date)]]),MainTracker[[#This Row],[Completion date.]],Holiday[Holidays])-1,"")</f>
        <v>1</v>
      </c>
      <c r="Y5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7" s="4">
        <f>IF(AND(MainTracker[[#This Row],[Completion date.]]&gt;=45139,MainTracker[[#This Row],[Status]]="10 - Complete",MainTracker[[#This Row],[Compliant source file received on (Date)]]&lt;&gt;""),MainTracker[[#This Row],[Compliant source file received on (Date)]]-MainTracker[[#This Row],[Request sent on (Date)]],"")</f>
        <v>7</v>
      </c>
      <c r="AA577" s="39"/>
    </row>
    <row r="578" spans="1:27" ht="45" hidden="1">
      <c r="A578" s="51" t="str">
        <f>_xlfn.IFNA(INDEX(Table3[],MATCH(MainTracker[[#This Row],[IDR / UFDR]],Table3[Pack],0),1),"")</f>
        <v/>
      </c>
      <c r="B578" s="7">
        <v>219.3</v>
      </c>
      <c r="C578" s="7" t="s">
        <v>2813</v>
      </c>
      <c r="D578" s="44" t="s">
        <v>2814</v>
      </c>
      <c r="E578" s="82" t="s">
        <v>2815</v>
      </c>
      <c r="F578" s="2" t="s">
        <v>111</v>
      </c>
      <c r="G578" s="13">
        <v>45397</v>
      </c>
      <c r="H578" s="13">
        <v>45404</v>
      </c>
      <c r="I578" s="1">
        <v>45405</v>
      </c>
      <c r="J578" s="2"/>
      <c r="K578" s="28" t="s">
        <v>2816</v>
      </c>
      <c r="L578" s="47" t="s">
        <v>2810</v>
      </c>
      <c r="M578" s="4" t="s">
        <v>2811</v>
      </c>
      <c r="N578" s="24">
        <v>45404</v>
      </c>
      <c r="O578" s="4"/>
      <c r="P578" s="4"/>
      <c r="Q578" s="4"/>
      <c r="R578" s="4"/>
      <c r="S578" s="4"/>
      <c r="T578" s="4"/>
      <c r="U578" s="4" t="s">
        <v>106</v>
      </c>
      <c r="V578" s="3" t="s">
        <v>69</v>
      </c>
      <c r="W578" s="27" t="s">
        <v>2812</v>
      </c>
      <c r="X578" s="4">
        <f>IF(AND(MainTracker[[#This Row],[Completion date.]]&gt;=45139,MainTracker[[#This Row],[Status]]="10 - Complete"),NETWORKDAYS(MAX(MainTracker[[#This Row],[Request sent on (Date)]:[Compliant source file received on (Date)]]),MainTracker[[#This Row],[Completion date.]],Holiday[Holidays])-1,"")</f>
        <v>1</v>
      </c>
      <c r="Y5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8" s="4">
        <f>IF(AND(MainTracker[[#This Row],[Completion date.]]&gt;=45139,MainTracker[[#This Row],[Status]]="10 - Complete",MainTracker[[#This Row],[Compliant source file received on (Date)]]&lt;&gt;""),MainTracker[[#This Row],[Compliant source file received on (Date)]]-MainTracker[[#This Row],[Request sent on (Date)]],"")</f>
        <v>7</v>
      </c>
      <c r="AA578" s="39"/>
    </row>
    <row r="579" spans="1:27" ht="45" hidden="1">
      <c r="A579" s="51" t="str">
        <f>_xlfn.IFNA(INDEX(Table3[],MATCH(MainTracker[[#This Row],[IDR / UFDR]],Table3[Pack],0),1),"")</f>
        <v/>
      </c>
      <c r="B579" s="7">
        <v>219.3</v>
      </c>
      <c r="C579" s="7" t="s">
        <v>2817</v>
      </c>
      <c r="D579" s="44" t="s">
        <v>2818</v>
      </c>
      <c r="E579" s="82" t="s">
        <v>2819</v>
      </c>
      <c r="F579" s="2" t="s">
        <v>111</v>
      </c>
      <c r="G579" s="13">
        <v>45397</v>
      </c>
      <c r="H579" s="13">
        <v>45404</v>
      </c>
      <c r="I579" s="1">
        <v>45406</v>
      </c>
      <c r="J579" s="2"/>
      <c r="K579" s="28" t="s">
        <v>2820</v>
      </c>
      <c r="L579" s="47" t="s">
        <v>2810</v>
      </c>
      <c r="M579" s="4" t="s">
        <v>2811</v>
      </c>
      <c r="N579" s="24">
        <v>45404</v>
      </c>
      <c r="O579" s="4"/>
      <c r="P579" s="4"/>
      <c r="Q579" s="4"/>
      <c r="R579" s="4"/>
      <c r="S579" s="4"/>
      <c r="T579" s="4"/>
      <c r="U579" s="4" t="s">
        <v>106</v>
      </c>
      <c r="V579" s="3" t="s">
        <v>69</v>
      </c>
      <c r="W579" s="27" t="s">
        <v>2812</v>
      </c>
      <c r="X579" s="4">
        <f>IF(AND(MainTracker[[#This Row],[Completion date.]]&gt;=45139,MainTracker[[#This Row],[Status]]="10 - Complete"),NETWORKDAYS(MAX(MainTracker[[#This Row],[Request sent on (Date)]:[Compliant source file received on (Date)]]),MainTracker[[#This Row],[Completion date.]],Holiday[Holidays])-1,"")</f>
        <v>2</v>
      </c>
      <c r="Y5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9" s="4">
        <f>IF(AND(MainTracker[[#This Row],[Completion date.]]&gt;=45139,MainTracker[[#This Row],[Status]]="10 - Complete",MainTracker[[#This Row],[Compliant source file received on (Date)]]&lt;&gt;""),MainTracker[[#This Row],[Compliant source file received on (Date)]]-MainTracker[[#This Row],[Request sent on (Date)]],"")</f>
        <v>7</v>
      </c>
      <c r="AA579" s="39"/>
    </row>
    <row r="580" spans="1:27" ht="45" hidden="1">
      <c r="A580" s="51" t="str">
        <f>_xlfn.IFNA(INDEX(Table3[],MATCH(MainTracker[[#This Row],[IDR / UFDR]],Table3[Pack],0),1),"")</f>
        <v/>
      </c>
      <c r="B580" s="7">
        <v>219.3</v>
      </c>
      <c r="C580" s="7" t="s">
        <v>2821</v>
      </c>
      <c r="D580" s="44" t="s">
        <v>2822</v>
      </c>
      <c r="E580" s="82" t="s">
        <v>2823</v>
      </c>
      <c r="F580" s="2" t="s">
        <v>111</v>
      </c>
      <c r="G580" s="13">
        <v>45397</v>
      </c>
      <c r="H580" s="13">
        <v>45404</v>
      </c>
      <c r="I580" s="1">
        <v>45406</v>
      </c>
      <c r="J580" s="2"/>
      <c r="K580" s="28" t="s">
        <v>2824</v>
      </c>
      <c r="L580" s="47" t="s">
        <v>2810</v>
      </c>
      <c r="M580" s="4" t="s">
        <v>2811</v>
      </c>
      <c r="N580" s="24">
        <v>45404</v>
      </c>
      <c r="O580" s="4"/>
      <c r="P580" s="4"/>
      <c r="Q580" s="4"/>
      <c r="R580" s="4"/>
      <c r="S580" s="4"/>
      <c r="T580" s="4"/>
      <c r="U580" s="4" t="s">
        <v>106</v>
      </c>
      <c r="V580" s="3" t="s">
        <v>69</v>
      </c>
      <c r="W580" s="27" t="s">
        <v>2812</v>
      </c>
      <c r="X580" s="4">
        <f>IF(AND(MainTracker[[#This Row],[Completion date.]]&gt;=45139,MainTracker[[#This Row],[Status]]="10 - Complete"),NETWORKDAYS(MAX(MainTracker[[#This Row],[Request sent on (Date)]:[Compliant source file received on (Date)]]),MainTracker[[#This Row],[Completion date.]],Holiday[Holidays])-1,"")</f>
        <v>2</v>
      </c>
      <c r="Y5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0" s="4">
        <f>IF(AND(MainTracker[[#This Row],[Completion date.]]&gt;=45139,MainTracker[[#This Row],[Status]]="10 - Complete",MainTracker[[#This Row],[Compliant source file received on (Date)]]&lt;&gt;""),MainTracker[[#This Row],[Compliant source file received on (Date)]]-MainTracker[[#This Row],[Request sent on (Date)]],"")</f>
        <v>7</v>
      </c>
      <c r="AA580" s="39"/>
    </row>
    <row r="581" spans="1:27" ht="45" hidden="1">
      <c r="A581" s="51" t="str">
        <f>_xlfn.IFNA(INDEX(Table3[],MATCH(MainTracker[[#This Row],[IDR / UFDR]],Table3[Pack],0),1),"")</f>
        <v/>
      </c>
      <c r="B581" s="7">
        <v>219.3</v>
      </c>
      <c r="C581" s="7" t="s">
        <v>2825</v>
      </c>
      <c r="D581" s="44" t="s">
        <v>2826</v>
      </c>
      <c r="E581" s="82" t="s">
        <v>2827</v>
      </c>
      <c r="F581" s="2" t="s">
        <v>111</v>
      </c>
      <c r="G581" s="13">
        <v>45397</v>
      </c>
      <c r="H581" s="13">
        <v>45404</v>
      </c>
      <c r="I581" s="1">
        <v>45406</v>
      </c>
      <c r="J581" s="2"/>
      <c r="K581" s="28" t="s">
        <v>2828</v>
      </c>
      <c r="L581" s="47" t="s">
        <v>2810</v>
      </c>
      <c r="M581" s="4" t="s">
        <v>2811</v>
      </c>
      <c r="N581" s="24">
        <v>45404</v>
      </c>
      <c r="O581" s="4"/>
      <c r="P581" s="4"/>
      <c r="Q581" s="4"/>
      <c r="R581" s="4"/>
      <c r="S581" s="4"/>
      <c r="T581" s="4"/>
      <c r="U581" s="4" t="s">
        <v>106</v>
      </c>
      <c r="V581" s="3" t="s">
        <v>69</v>
      </c>
      <c r="W581" s="27" t="s">
        <v>2812</v>
      </c>
      <c r="X581" s="4">
        <f>IF(AND(MainTracker[[#This Row],[Completion date.]]&gt;=45139,MainTracker[[#This Row],[Status]]="10 - Complete"),NETWORKDAYS(MAX(MainTracker[[#This Row],[Request sent on (Date)]:[Compliant source file received on (Date)]]),MainTracker[[#This Row],[Completion date.]],Holiday[Holidays])-1,"")</f>
        <v>2</v>
      </c>
      <c r="Y5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1" s="4">
        <f>IF(AND(MainTracker[[#This Row],[Completion date.]]&gt;=45139,MainTracker[[#This Row],[Status]]="10 - Complete",MainTracker[[#This Row],[Compliant source file received on (Date)]]&lt;&gt;""),MainTracker[[#This Row],[Compliant source file received on (Date)]]-MainTracker[[#This Row],[Request sent on (Date)]],"")</f>
        <v>7</v>
      </c>
      <c r="AA581" s="39"/>
    </row>
    <row r="582" spans="1:27" ht="45" hidden="1">
      <c r="A582" s="51" t="str">
        <f>_xlfn.IFNA(INDEX(Table3[],MATCH(MainTracker[[#This Row],[IDR / UFDR]],Table3[Pack],0),1),"")</f>
        <v/>
      </c>
      <c r="B582" s="7">
        <v>219.3</v>
      </c>
      <c r="C582" s="7" t="s">
        <v>2829</v>
      </c>
      <c r="D582" s="44" t="s">
        <v>2830</v>
      </c>
      <c r="E582" s="82" t="s">
        <v>2831</v>
      </c>
      <c r="F582" s="2" t="s">
        <v>111</v>
      </c>
      <c r="G582" s="13">
        <v>45397</v>
      </c>
      <c r="H582" s="13">
        <v>45404</v>
      </c>
      <c r="I582" s="1">
        <v>45406</v>
      </c>
      <c r="J582" s="2"/>
      <c r="K582" s="28" t="s">
        <v>2832</v>
      </c>
      <c r="L582" s="47" t="s">
        <v>2810</v>
      </c>
      <c r="M582" s="4" t="s">
        <v>2833</v>
      </c>
      <c r="N582" s="24">
        <v>45404</v>
      </c>
      <c r="O582" s="4"/>
      <c r="P582" s="4"/>
      <c r="Q582" s="4"/>
      <c r="R582" s="4"/>
      <c r="S582" s="4"/>
      <c r="T582" s="4"/>
      <c r="U582" s="4" t="s">
        <v>106</v>
      </c>
      <c r="V582" s="3" t="s">
        <v>69</v>
      </c>
      <c r="W582" s="27" t="s">
        <v>2812</v>
      </c>
      <c r="X582" s="4">
        <f>IF(AND(MainTracker[[#This Row],[Completion date.]]&gt;=45139,MainTracker[[#This Row],[Status]]="10 - Complete"),NETWORKDAYS(MAX(MainTracker[[#This Row],[Request sent on (Date)]:[Compliant source file received on (Date)]]),MainTracker[[#This Row],[Completion date.]],Holiday[Holidays])-1,"")</f>
        <v>2</v>
      </c>
      <c r="Y5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2" s="4">
        <f>IF(AND(MainTracker[[#This Row],[Completion date.]]&gt;=45139,MainTracker[[#This Row],[Status]]="10 - Complete",MainTracker[[#This Row],[Compliant source file received on (Date)]]&lt;&gt;""),MainTracker[[#This Row],[Compliant source file received on (Date)]]-MainTracker[[#This Row],[Request sent on (Date)]],"")</f>
        <v>7</v>
      </c>
      <c r="AA582" s="39"/>
    </row>
    <row r="583" spans="1:27" ht="45" hidden="1">
      <c r="A583" s="51" t="str">
        <f>_xlfn.IFNA(INDEX(Table3[],MATCH(MainTracker[[#This Row],[IDR / UFDR]],Table3[Pack],0),1),"")</f>
        <v/>
      </c>
      <c r="B583" s="7">
        <v>219.3</v>
      </c>
      <c r="C583" s="7" t="s">
        <v>2834</v>
      </c>
      <c r="D583" s="44" t="s">
        <v>2835</v>
      </c>
      <c r="E583" s="82" t="s">
        <v>2836</v>
      </c>
      <c r="F583" s="2" t="s">
        <v>111</v>
      </c>
      <c r="G583" s="13">
        <v>45397</v>
      </c>
      <c r="H583" s="13">
        <v>45404</v>
      </c>
      <c r="I583" s="1">
        <v>45406</v>
      </c>
      <c r="J583" s="2"/>
      <c r="K583" s="28" t="s">
        <v>2837</v>
      </c>
      <c r="L583" s="47" t="s">
        <v>2810</v>
      </c>
      <c r="M583" s="4" t="s">
        <v>2833</v>
      </c>
      <c r="N583" s="24">
        <v>45404</v>
      </c>
      <c r="O583" s="4"/>
      <c r="P583" s="4"/>
      <c r="Q583" s="4"/>
      <c r="R583" s="4"/>
      <c r="S583" s="4"/>
      <c r="T583" s="4"/>
      <c r="U583" s="4" t="s">
        <v>106</v>
      </c>
      <c r="V583" s="3" t="s">
        <v>69</v>
      </c>
      <c r="W583" s="27" t="s">
        <v>2812</v>
      </c>
      <c r="X583" s="4">
        <f>IF(AND(MainTracker[[#This Row],[Completion date.]]&gt;=45139,MainTracker[[#This Row],[Status]]="10 - Complete"),NETWORKDAYS(MAX(MainTracker[[#This Row],[Request sent on (Date)]:[Compliant source file received on (Date)]]),MainTracker[[#This Row],[Completion date.]],Holiday[Holidays])-1,"")</f>
        <v>2</v>
      </c>
      <c r="Y5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3" s="4">
        <f>IF(AND(MainTracker[[#This Row],[Completion date.]]&gt;=45139,MainTracker[[#This Row],[Status]]="10 - Complete",MainTracker[[#This Row],[Compliant source file received on (Date)]]&lt;&gt;""),MainTracker[[#This Row],[Compliant source file received on (Date)]]-MainTracker[[#This Row],[Request sent on (Date)]],"")</f>
        <v>7</v>
      </c>
      <c r="AA583" s="39"/>
    </row>
    <row r="584" spans="1:27" ht="45" hidden="1">
      <c r="A584" s="51" t="str">
        <f>_xlfn.IFNA(INDEX(Table3[],MATCH(MainTracker[[#This Row],[IDR / UFDR]],Table3[Pack],0),1),"")</f>
        <v/>
      </c>
      <c r="B584" s="7">
        <v>219.3</v>
      </c>
      <c r="C584" s="7" t="s">
        <v>2838</v>
      </c>
      <c r="D584" s="44" t="s">
        <v>2839</v>
      </c>
      <c r="E584" s="82" t="s">
        <v>2840</v>
      </c>
      <c r="F584" s="2" t="s">
        <v>111</v>
      </c>
      <c r="G584" s="13">
        <v>45397</v>
      </c>
      <c r="H584" s="13">
        <v>45404</v>
      </c>
      <c r="I584" s="1">
        <v>45406</v>
      </c>
      <c r="J584" s="2"/>
      <c r="K584" s="28" t="s">
        <v>2841</v>
      </c>
      <c r="L584" s="47" t="s">
        <v>2810</v>
      </c>
      <c r="M584" s="4" t="s">
        <v>2833</v>
      </c>
      <c r="N584" s="24">
        <v>45404</v>
      </c>
      <c r="O584" s="4"/>
      <c r="P584" s="4"/>
      <c r="Q584" s="4"/>
      <c r="R584" s="4"/>
      <c r="S584" s="4"/>
      <c r="T584" s="4"/>
      <c r="U584" s="4" t="s">
        <v>106</v>
      </c>
      <c r="V584" s="3" t="s">
        <v>69</v>
      </c>
      <c r="W584" s="27" t="s">
        <v>2812</v>
      </c>
      <c r="X584" s="4">
        <f>IF(AND(MainTracker[[#This Row],[Completion date.]]&gt;=45139,MainTracker[[#This Row],[Status]]="10 - Complete"),NETWORKDAYS(MAX(MainTracker[[#This Row],[Request sent on (Date)]:[Compliant source file received on (Date)]]),MainTracker[[#This Row],[Completion date.]],Holiday[Holidays])-1,"")</f>
        <v>2</v>
      </c>
      <c r="Y5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4" s="4">
        <f>IF(AND(MainTracker[[#This Row],[Completion date.]]&gt;=45139,MainTracker[[#This Row],[Status]]="10 - Complete",MainTracker[[#This Row],[Compliant source file received on (Date)]]&lt;&gt;""),MainTracker[[#This Row],[Compliant source file received on (Date)]]-MainTracker[[#This Row],[Request sent on (Date)]],"")</f>
        <v>7</v>
      </c>
      <c r="AA584" s="39"/>
    </row>
    <row r="585" spans="1:27" ht="45" hidden="1">
      <c r="A585" s="51" t="str">
        <f>_xlfn.IFNA(INDEX(Table3[],MATCH(MainTracker[[#This Row],[IDR / UFDR]],Table3[Pack],0),1),"")</f>
        <v/>
      </c>
      <c r="B585" s="7">
        <v>219.3</v>
      </c>
      <c r="C585" s="7" t="s">
        <v>2842</v>
      </c>
      <c r="D585" s="44" t="s">
        <v>2843</v>
      </c>
      <c r="E585" s="82" t="s">
        <v>2844</v>
      </c>
      <c r="F585" s="2" t="s">
        <v>111</v>
      </c>
      <c r="G585" s="13">
        <v>45397</v>
      </c>
      <c r="H585" s="13">
        <v>45404</v>
      </c>
      <c r="I585" s="1">
        <v>45406</v>
      </c>
      <c r="J585" s="2"/>
      <c r="K585" s="28" t="s">
        <v>2845</v>
      </c>
      <c r="L585" s="47" t="s">
        <v>2810</v>
      </c>
      <c r="M585" s="4" t="s">
        <v>2833</v>
      </c>
      <c r="N585" s="24">
        <v>45404</v>
      </c>
      <c r="O585" s="4"/>
      <c r="P585" s="4"/>
      <c r="Q585" s="4"/>
      <c r="R585" s="4"/>
      <c r="S585" s="4"/>
      <c r="T585" s="4"/>
      <c r="U585" s="4" t="s">
        <v>106</v>
      </c>
      <c r="V585" s="3" t="s">
        <v>69</v>
      </c>
      <c r="W585" s="27" t="s">
        <v>2812</v>
      </c>
      <c r="X585" s="4">
        <f>IF(AND(MainTracker[[#This Row],[Completion date.]]&gt;=45139,MainTracker[[#This Row],[Status]]="10 - Complete"),NETWORKDAYS(MAX(MainTracker[[#This Row],[Request sent on (Date)]:[Compliant source file received on (Date)]]),MainTracker[[#This Row],[Completion date.]],Holiday[Holidays])-1,"")</f>
        <v>2</v>
      </c>
      <c r="Y5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5" s="4">
        <f>IF(AND(MainTracker[[#This Row],[Completion date.]]&gt;=45139,MainTracker[[#This Row],[Status]]="10 - Complete",MainTracker[[#This Row],[Compliant source file received on (Date)]]&lt;&gt;""),MainTracker[[#This Row],[Compliant source file received on (Date)]]-MainTracker[[#This Row],[Request sent on (Date)]],"")</f>
        <v>7</v>
      </c>
      <c r="AA585" s="39"/>
    </row>
    <row r="586" spans="1:27" ht="45" hidden="1">
      <c r="A586" s="51" t="str">
        <f>_xlfn.IFNA(INDEX(Table3[],MATCH(MainTracker[[#This Row],[IDR / UFDR]],Table3[Pack],0),1),"")</f>
        <v/>
      </c>
      <c r="B586" s="7">
        <v>219.3</v>
      </c>
      <c r="C586" s="7" t="s">
        <v>2846</v>
      </c>
      <c r="D586" s="44" t="s">
        <v>2847</v>
      </c>
      <c r="E586" s="82" t="s">
        <v>2848</v>
      </c>
      <c r="F586" s="2" t="s">
        <v>111</v>
      </c>
      <c r="G586" s="13">
        <v>45397</v>
      </c>
      <c r="H586" s="13">
        <v>45404</v>
      </c>
      <c r="I586" s="1">
        <v>45406</v>
      </c>
      <c r="J586" s="2"/>
      <c r="K586" s="28" t="s">
        <v>2849</v>
      </c>
      <c r="L586" s="47" t="s">
        <v>2810</v>
      </c>
      <c r="M586" s="4" t="s">
        <v>2833</v>
      </c>
      <c r="N586" s="24">
        <v>45404</v>
      </c>
      <c r="O586" s="4"/>
      <c r="P586" s="4"/>
      <c r="Q586" s="4"/>
      <c r="R586" s="4"/>
      <c r="S586" s="4"/>
      <c r="T586" s="4"/>
      <c r="U586" s="4" t="s">
        <v>106</v>
      </c>
      <c r="V586" s="3" t="s">
        <v>69</v>
      </c>
      <c r="W586" s="27" t="s">
        <v>2812</v>
      </c>
      <c r="X586" s="4">
        <f>IF(AND(MainTracker[[#This Row],[Completion date.]]&gt;=45139,MainTracker[[#This Row],[Status]]="10 - Complete"),NETWORKDAYS(MAX(MainTracker[[#This Row],[Request sent on (Date)]:[Compliant source file received on (Date)]]),MainTracker[[#This Row],[Completion date.]],Holiday[Holidays])-1,"")</f>
        <v>2</v>
      </c>
      <c r="Y5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6" s="4">
        <f>IF(AND(MainTracker[[#This Row],[Completion date.]]&gt;=45139,MainTracker[[#This Row],[Status]]="10 - Complete",MainTracker[[#This Row],[Compliant source file received on (Date)]]&lt;&gt;""),MainTracker[[#This Row],[Compliant source file received on (Date)]]-MainTracker[[#This Row],[Request sent on (Date)]],"")</f>
        <v>7</v>
      </c>
      <c r="AA586" s="39"/>
    </row>
    <row r="587" spans="1:27" ht="45" hidden="1">
      <c r="A587" s="51" t="str">
        <f>_xlfn.IFNA(INDEX(Table3[],MATCH(MainTracker[[#This Row],[IDR / UFDR]],Table3[Pack],0),1),"")</f>
        <v/>
      </c>
      <c r="B587" s="7">
        <v>219.3</v>
      </c>
      <c r="C587" s="7" t="s">
        <v>2850</v>
      </c>
      <c r="D587" s="44" t="s">
        <v>2851</v>
      </c>
      <c r="E587" s="82" t="s">
        <v>2852</v>
      </c>
      <c r="F587" s="2" t="s">
        <v>111</v>
      </c>
      <c r="G587" s="13">
        <v>45397</v>
      </c>
      <c r="H587" s="13">
        <v>45404</v>
      </c>
      <c r="I587" s="1">
        <v>45406</v>
      </c>
      <c r="J587" s="2"/>
      <c r="K587" s="28" t="s">
        <v>2853</v>
      </c>
      <c r="L587" s="47" t="s">
        <v>2810</v>
      </c>
      <c r="M587" s="4" t="s">
        <v>2833</v>
      </c>
      <c r="N587" s="24">
        <v>45404</v>
      </c>
      <c r="O587" s="4"/>
      <c r="P587" s="4"/>
      <c r="Q587" s="4"/>
      <c r="R587" s="4"/>
      <c r="S587" s="4"/>
      <c r="T587" s="4"/>
      <c r="U587" s="4" t="s">
        <v>106</v>
      </c>
      <c r="V587" s="3" t="s">
        <v>69</v>
      </c>
      <c r="W587" s="27" t="s">
        <v>2812</v>
      </c>
      <c r="X587" s="4">
        <f>IF(AND(MainTracker[[#This Row],[Completion date.]]&gt;=45139,MainTracker[[#This Row],[Status]]="10 - Complete"),NETWORKDAYS(MAX(MainTracker[[#This Row],[Request sent on (Date)]:[Compliant source file received on (Date)]]),MainTracker[[#This Row],[Completion date.]],Holiday[Holidays])-1,"")</f>
        <v>2</v>
      </c>
      <c r="Y5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7" s="4">
        <f>IF(AND(MainTracker[[#This Row],[Completion date.]]&gt;=45139,MainTracker[[#This Row],[Status]]="10 - Complete",MainTracker[[#This Row],[Compliant source file received on (Date)]]&lt;&gt;""),MainTracker[[#This Row],[Compliant source file received on (Date)]]-MainTracker[[#This Row],[Request sent on (Date)]],"")</f>
        <v>7</v>
      </c>
      <c r="AA587" s="39"/>
    </row>
    <row r="588" spans="1:27" ht="45" hidden="1">
      <c r="A588" s="51" t="str">
        <f>_xlfn.IFNA(INDEX(Table3[],MATCH(MainTracker[[#This Row],[IDR / UFDR]],Table3[Pack],0),1),"")</f>
        <v/>
      </c>
      <c r="B588" s="7">
        <v>219.3</v>
      </c>
      <c r="C588" s="7" t="s">
        <v>2854</v>
      </c>
      <c r="D588" s="44" t="s">
        <v>2855</v>
      </c>
      <c r="E588" s="82" t="s">
        <v>2856</v>
      </c>
      <c r="F588" s="2" t="s">
        <v>111</v>
      </c>
      <c r="G588" s="13">
        <v>45397</v>
      </c>
      <c r="H588" s="13">
        <v>45404</v>
      </c>
      <c r="I588" s="1">
        <v>45406</v>
      </c>
      <c r="J588" s="2"/>
      <c r="K588" s="28" t="s">
        <v>2857</v>
      </c>
      <c r="L588" s="47" t="s">
        <v>2810</v>
      </c>
      <c r="M588" s="4" t="s">
        <v>2833</v>
      </c>
      <c r="N588" s="24">
        <v>45404</v>
      </c>
      <c r="O588" s="4"/>
      <c r="P588" s="4"/>
      <c r="Q588" s="4"/>
      <c r="R588" s="4"/>
      <c r="S588" s="4"/>
      <c r="T588" s="4"/>
      <c r="U588" s="4" t="s">
        <v>106</v>
      </c>
      <c r="V588" s="3" t="s">
        <v>69</v>
      </c>
      <c r="W588" s="27" t="s">
        <v>2812</v>
      </c>
      <c r="X588" s="4">
        <f>IF(AND(MainTracker[[#This Row],[Completion date.]]&gt;=45139,MainTracker[[#This Row],[Status]]="10 - Complete"),NETWORKDAYS(MAX(MainTracker[[#This Row],[Request sent on (Date)]:[Compliant source file received on (Date)]]),MainTracker[[#This Row],[Completion date.]],Holiday[Holidays])-1,"")</f>
        <v>2</v>
      </c>
      <c r="Y5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8" s="4">
        <f>IF(AND(MainTracker[[#This Row],[Completion date.]]&gt;=45139,MainTracker[[#This Row],[Status]]="10 - Complete",MainTracker[[#This Row],[Compliant source file received on (Date)]]&lt;&gt;""),MainTracker[[#This Row],[Compliant source file received on (Date)]]-MainTracker[[#This Row],[Request sent on (Date)]],"")</f>
        <v>7</v>
      </c>
      <c r="AA588" s="39"/>
    </row>
    <row r="589" spans="1:27" ht="45" hidden="1">
      <c r="A589" s="51" t="str">
        <f>_xlfn.IFNA(INDEX(Table3[],MATCH(MainTracker[[#This Row],[IDR / UFDR]],Table3[Pack],0),1),"")</f>
        <v/>
      </c>
      <c r="B589" s="7">
        <v>219.3</v>
      </c>
      <c r="C589" s="7" t="s">
        <v>2858</v>
      </c>
      <c r="D589" s="44" t="s">
        <v>2859</v>
      </c>
      <c r="E589" s="82" t="s">
        <v>2860</v>
      </c>
      <c r="F589" s="2" t="s">
        <v>111</v>
      </c>
      <c r="G589" s="13">
        <v>45397</v>
      </c>
      <c r="H589" s="13">
        <v>45404</v>
      </c>
      <c r="I589" s="1">
        <v>45406</v>
      </c>
      <c r="J589" s="2"/>
      <c r="K589" s="28" t="s">
        <v>2861</v>
      </c>
      <c r="L589" s="47" t="s">
        <v>2810</v>
      </c>
      <c r="M589" s="4" t="s">
        <v>2833</v>
      </c>
      <c r="N589" s="24">
        <v>45404</v>
      </c>
      <c r="O589" s="4"/>
      <c r="P589" s="4"/>
      <c r="Q589" s="4"/>
      <c r="R589" s="4"/>
      <c r="S589" s="4"/>
      <c r="T589" s="4"/>
      <c r="U589" s="4" t="s">
        <v>106</v>
      </c>
      <c r="V589" s="3" t="s">
        <v>69</v>
      </c>
      <c r="W589" s="27" t="s">
        <v>2812</v>
      </c>
      <c r="X589" s="4">
        <f>IF(AND(MainTracker[[#This Row],[Completion date.]]&gt;=45139,MainTracker[[#This Row],[Status]]="10 - Complete"),NETWORKDAYS(MAX(MainTracker[[#This Row],[Request sent on (Date)]:[Compliant source file received on (Date)]]),MainTracker[[#This Row],[Completion date.]],Holiday[Holidays])-1,"")</f>
        <v>2</v>
      </c>
      <c r="Y5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9" s="4">
        <f>IF(AND(MainTracker[[#This Row],[Completion date.]]&gt;=45139,MainTracker[[#This Row],[Status]]="10 - Complete",MainTracker[[#This Row],[Compliant source file received on (Date)]]&lt;&gt;""),MainTracker[[#This Row],[Compliant source file received on (Date)]]-MainTracker[[#This Row],[Request sent on (Date)]],"")</f>
        <v>7</v>
      </c>
      <c r="AA589" s="39"/>
    </row>
    <row r="590" spans="1:27" ht="45" hidden="1">
      <c r="A590" s="51" t="str">
        <f>_xlfn.IFNA(INDEX(Table3[],MATCH(MainTracker[[#This Row],[IDR / UFDR]],Table3[Pack],0),1),"")</f>
        <v/>
      </c>
      <c r="B590" s="7">
        <v>219.3</v>
      </c>
      <c r="C590" s="7" t="s">
        <v>2862</v>
      </c>
      <c r="D590" s="44" t="s">
        <v>2863</v>
      </c>
      <c r="E590" s="82" t="s">
        <v>2864</v>
      </c>
      <c r="F590" s="2" t="s">
        <v>111</v>
      </c>
      <c r="G590" s="13">
        <v>45397</v>
      </c>
      <c r="H590" s="13">
        <v>45404</v>
      </c>
      <c r="I590" s="1">
        <v>45406</v>
      </c>
      <c r="J590" s="2"/>
      <c r="K590" s="28" t="s">
        <v>2865</v>
      </c>
      <c r="L590" s="47" t="s">
        <v>2810</v>
      </c>
      <c r="M590" s="4" t="s">
        <v>2833</v>
      </c>
      <c r="N590" s="24">
        <v>45404</v>
      </c>
      <c r="O590" s="4"/>
      <c r="P590" s="4"/>
      <c r="Q590" s="4"/>
      <c r="R590" s="4"/>
      <c r="S590" s="4"/>
      <c r="T590" s="4"/>
      <c r="U590" s="4" t="s">
        <v>106</v>
      </c>
      <c r="V590" s="3" t="s">
        <v>69</v>
      </c>
      <c r="W590" s="27" t="s">
        <v>2812</v>
      </c>
      <c r="X590" s="4">
        <f>IF(AND(MainTracker[[#This Row],[Completion date.]]&gt;=45139,MainTracker[[#This Row],[Status]]="10 - Complete"),NETWORKDAYS(MAX(MainTracker[[#This Row],[Request sent on (Date)]:[Compliant source file received on (Date)]]),MainTracker[[#This Row],[Completion date.]],Holiday[Holidays])-1,"")</f>
        <v>2</v>
      </c>
      <c r="Y5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0" s="4">
        <f>IF(AND(MainTracker[[#This Row],[Completion date.]]&gt;=45139,MainTracker[[#This Row],[Status]]="10 - Complete",MainTracker[[#This Row],[Compliant source file received on (Date)]]&lt;&gt;""),MainTracker[[#This Row],[Compliant source file received on (Date)]]-MainTracker[[#This Row],[Request sent on (Date)]],"")</f>
        <v>7</v>
      </c>
      <c r="AA590" s="39"/>
    </row>
    <row r="591" spans="1:27" ht="45" hidden="1">
      <c r="A591" s="51" t="str">
        <f>_xlfn.IFNA(INDEX(Table3[],MATCH(MainTracker[[#This Row],[IDR / UFDR]],Table3[Pack],0),1),"")</f>
        <v/>
      </c>
      <c r="B591" s="7">
        <v>219.3</v>
      </c>
      <c r="C591" s="7" t="s">
        <v>2866</v>
      </c>
      <c r="D591" s="44" t="s">
        <v>2867</v>
      </c>
      <c r="E591" s="82" t="s">
        <v>2868</v>
      </c>
      <c r="F591" s="2" t="s">
        <v>111</v>
      </c>
      <c r="G591" s="13">
        <v>45397</v>
      </c>
      <c r="H591" s="13">
        <v>45404</v>
      </c>
      <c r="I591" s="1">
        <v>45406</v>
      </c>
      <c r="J591" s="2"/>
      <c r="K591" s="28" t="s">
        <v>2869</v>
      </c>
      <c r="L591" s="47" t="s">
        <v>2810</v>
      </c>
      <c r="M591" s="4" t="s">
        <v>2833</v>
      </c>
      <c r="N591" s="24">
        <v>45404</v>
      </c>
      <c r="O591" s="4"/>
      <c r="P591" s="4"/>
      <c r="Q591" s="4"/>
      <c r="R591" s="4"/>
      <c r="S591" s="4"/>
      <c r="T591" s="4"/>
      <c r="U591" s="4" t="s">
        <v>106</v>
      </c>
      <c r="V591" s="3" t="s">
        <v>69</v>
      </c>
      <c r="W591" s="27" t="s">
        <v>2812</v>
      </c>
      <c r="X591" s="4">
        <f>IF(AND(MainTracker[[#This Row],[Completion date.]]&gt;=45139,MainTracker[[#This Row],[Status]]="10 - Complete"),NETWORKDAYS(MAX(MainTracker[[#This Row],[Request sent on (Date)]:[Compliant source file received on (Date)]]),MainTracker[[#This Row],[Completion date.]],Holiday[Holidays])-1,"")</f>
        <v>2</v>
      </c>
      <c r="Y5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1" s="4">
        <f>IF(AND(MainTracker[[#This Row],[Completion date.]]&gt;=45139,MainTracker[[#This Row],[Status]]="10 - Complete",MainTracker[[#This Row],[Compliant source file received on (Date)]]&lt;&gt;""),MainTracker[[#This Row],[Compliant source file received on (Date)]]-MainTracker[[#This Row],[Request sent on (Date)]],"")</f>
        <v>7</v>
      </c>
      <c r="AA591" s="39"/>
    </row>
    <row r="592" spans="1:27" ht="45" hidden="1">
      <c r="A592" s="51" t="str">
        <f>_xlfn.IFNA(INDEX(Table3[],MATCH(MainTracker[[#This Row],[IDR / UFDR]],Table3[Pack],0),1),"")</f>
        <v/>
      </c>
      <c r="B592" s="7">
        <v>219.3</v>
      </c>
      <c r="C592" s="7" t="s">
        <v>2870</v>
      </c>
      <c r="D592" s="44" t="s">
        <v>2871</v>
      </c>
      <c r="E592" s="82" t="s">
        <v>2872</v>
      </c>
      <c r="F592" s="2" t="s">
        <v>111</v>
      </c>
      <c r="G592" s="13">
        <v>45397</v>
      </c>
      <c r="H592" s="13">
        <v>45404</v>
      </c>
      <c r="I592" s="1">
        <v>45406</v>
      </c>
      <c r="J592" s="2"/>
      <c r="K592" s="28" t="s">
        <v>2873</v>
      </c>
      <c r="L592" s="47" t="s">
        <v>2810</v>
      </c>
      <c r="M592" s="4" t="s">
        <v>2833</v>
      </c>
      <c r="N592" s="24">
        <v>45404</v>
      </c>
      <c r="O592" s="4"/>
      <c r="P592" s="4"/>
      <c r="Q592" s="4"/>
      <c r="R592" s="4"/>
      <c r="S592" s="4"/>
      <c r="T592" s="4"/>
      <c r="U592" s="4" t="s">
        <v>106</v>
      </c>
      <c r="V592" s="3" t="s">
        <v>69</v>
      </c>
      <c r="W592" s="27" t="s">
        <v>2812</v>
      </c>
      <c r="X592" s="4">
        <f>IF(AND(MainTracker[[#This Row],[Completion date.]]&gt;=45139,MainTracker[[#This Row],[Status]]="10 - Complete"),NETWORKDAYS(MAX(MainTracker[[#This Row],[Request sent on (Date)]:[Compliant source file received on (Date)]]),MainTracker[[#This Row],[Completion date.]],Holiday[Holidays])-1,"")</f>
        <v>2</v>
      </c>
      <c r="Y5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2" s="4">
        <f>IF(AND(MainTracker[[#This Row],[Completion date.]]&gt;=45139,MainTracker[[#This Row],[Status]]="10 - Complete",MainTracker[[#This Row],[Compliant source file received on (Date)]]&lt;&gt;""),MainTracker[[#This Row],[Compliant source file received on (Date)]]-MainTracker[[#This Row],[Request sent on (Date)]],"")</f>
        <v>7</v>
      </c>
      <c r="AA592" s="39"/>
    </row>
    <row r="593" spans="1:27" ht="45" hidden="1">
      <c r="A593" s="51" t="str">
        <f>_xlfn.IFNA(INDEX(Table3[],MATCH(MainTracker[[#This Row],[IDR / UFDR]],Table3[Pack],0),1),"")</f>
        <v/>
      </c>
      <c r="B593" s="7">
        <v>219.3</v>
      </c>
      <c r="C593" s="7" t="s">
        <v>2874</v>
      </c>
      <c r="D593" s="44" t="s">
        <v>2875</v>
      </c>
      <c r="E593" s="82" t="s">
        <v>2876</v>
      </c>
      <c r="F593" s="2" t="s">
        <v>111</v>
      </c>
      <c r="G593" s="13">
        <v>45397</v>
      </c>
      <c r="H593" s="13">
        <v>45404</v>
      </c>
      <c r="I593" s="1">
        <v>45406</v>
      </c>
      <c r="J593" s="2"/>
      <c r="K593" s="28" t="s">
        <v>2877</v>
      </c>
      <c r="L593" s="47" t="s">
        <v>2810</v>
      </c>
      <c r="M593" s="4" t="s">
        <v>2833</v>
      </c>
      <c r="N593" s="24">
        <v>45404</v>
      </c>
      <c r="O593" s="4"/>
      <c r="P593" s="4"/>
      <c r="Q593" s="4"/>
      <c r="R593" s="4"/>
      <c r="S593" s="4"/>
      <c r="T593" s="4"/>
      <c r="U593" s="4" t="s">
        <v>106</v>
      </c>
      <c r="V593" s="3" t="s">
        <v>69</v>
      </c>
      <c r="W593" s="27" t="s">
        <v>2812</v>
      </c>
      <c r="X593" s="4">
        <f>IF(AND(MainTracker[[#This Row],[Completion date.]]&gt;=45139,MainTracker[[#This Row],[Status]]="10 - Complete"),NETWORKDAYS(MAX(MainTracker[[#This Row],[Request sent on (Date)]:[Compliant source file received on (Date)]]),MainTracker[[#This Row],[Completion date.]],Holiday[Holidays])-1,"")</f>
        <v>2</v>
      </c>
      <c r="Y5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3" s="4">
        <f>IF(AND(MainTracker[[#This Row],[Completion date.]]&gt;=45139,MainTracker[[#This Row],[Status]]="10 - Complete",MainTracker[[#This Row],[Compliant source file received on (Date)]]&lt;&gt;""),MainTracker[[#This Row],[Compliant source file received on (Date)]]-MainTracker[[#This Row],[Request sent on (Date)]],"")</f>
        <v>7</v>
      </c>
      <c r="AA593" s="39"/>
    </row>
    <row r="594" spans="1:27" ht="45" hidden="1">
      <c r="A594" s="51" t="str">
        <f>_xlfn.IFNA(INDEX(Table3[],MATCH(MainTracker[[#This Row],[IDR / UFDR]],Table3[Pack],0),1),"")</f>
        <v/>
      </c>
      <c r="B594" s="7">
        <v>219.3</v>
      </c>
      <c r="C594" s="7" t="s">
        <v>2878</v>
      </c>
      <c r="D594" s="44" t="s">
        <v>2879</v>
      </c>
      <c r="E594" s="154" t="s">
        <v>2880</v>
      </c>
      <c r="F594" s="2" t="s">
        <v>111</v>
      </c>
      <c r="G594" s="13">
        <v>45397</v>
      </c>
      <c r="H594" s="13">
        <v>45404</v>
      </c>
      <c r="I594" s="1">
        <v>45406</v>
      </c>
      <c r="J594" s="2"/>
      <c r="K594" s="34" t="s">
        <v>2881</v>
      </c>
      <c r="L594" s="47" t="s">
        <v>2810</v>
      </c>
      <c r="M594" s="4" t="s">
        <v>2833</v>
      </c>
      <c r="N594" s="24">
        <v>45404</v>
      </c>
      <c r="O594" s="4"/>
      <c r="P594" s="4"/>
      <c r="Q594" s="4"/>
      <c r="R594" s="4"/>
      <c r="S594" s="4"/>
      <c r="T594" s="4"/>
      <c r="U594" s="4" t="s">
        <v>106</v>
      </c>
      <c r="V594" s="3" t="s">
        <v>69</v>
      </c>
      <c r="W594" s="27" t="s">
        <v>2812</v>
      </c>
      <c r="X594" s="4">
        <f>IF(AND(MainTracker[[#This Row],[Completion date.]]&gt;=45139,MainTracker[[#This Row],[Status]]="10 - Complete"),NETWORKDAYS(MAX(MainTracker[[#This Row],[Request sent on (Date)]:[Compliant source file received on (Date)]]),MainTracker[[#This Row],[Completion date.]],Holiday[Holidays])-1,"")</f>
        <v>2</v>
      </c>
      <c r="Y59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4" s="4">
        <f>IF(AND(MainTracker[[#This Row],[Completion date.]]&gt;=45139,MainTracker[[#This Row],[Status]]="10 - Complete",MainTracker[[#This Row],[Compliant source file received on (Date)]]&lt;&gt;""),MainTracker[[#This Row],[Compliant source file received on (Date)]]-MainTracker[[#This Row],[Request sent on (Date)]],"")</f>
        <v>7</v>
      </c>
      <c r="AA594" s="39"/>
    </row>
    <row r="595" spans="1:27" ht="30" hidden="1">
      <c r="A595" s="51" t="str">
        <f>_xlfn.IFNA(INDEX(Table3[],MATCH(MainTracker[[#This Row],[IDR / UFDR]],Table3[Pack],0),1),"")</f>
        <v/>
      </c>
      <c r="B595" s="7">
        <v>214.09</v>
      </c>
      <c r="C595" s="7" t="s">
        <v>2516</v>
      </c>
      <c r="D595" s="44" t="s">
        <v>2882</v>
      </c>
      <c r="E595" s="28" t="s">
        <v>2518</v>
      </c>
      <c r="F595" s="2" t="s">
        <v>111</v>
      </c>
      <c r="G595" s="13">
        <v>45397</v>
      </c>
      <c r="H595" s="13">
        <v>45397</v>
      </c>
      <c r="I595" s="1">
        <v>45399</v>
      </c>
      <c r="J595" s="2"/>
      <c r="K595" s="28" t="s">
        <v>2513</v>
      </c>
      <c r="L595" s="47" t="s">
        <v>2391</v>
      </c>
      <c r="M595" s="4"/>
      <c r="N595" s="4"/>
      <c r="O595" s="4"/>
      <c r="P595" s="4"/>
      <c r="Q595" s="4"/>
      <c r="R595" s="4"/>
      <c r="S595" s="4"/>
      <c r="T595" s="4"/>
      <c r="U595" s="4" t="s">
        <v>106</v>
      </c>
      <c r="V595" s="3" t="s">
        <v>69</v>
      </c>
      <c r="W595" s="27" t="s">
        <v>2797</v>
      </c>
      <c r="X595" s="4">
        <f>IF(AND(MainTracker[[#This Row],[Completion date.]]&gt;=45139,MainTracker[[#This Row],[Status]]="10 - Complete"),NETWORKDAYS(MAX(MainTracker[[#This Row],[Request sent on (Date)]:[Compliant source file received on (Date)]]),MainTracker[[#This Row],[Completion date.]],Holiday[Holidays])-1,"")</f>
        <v>2</v>
      </c>
      <c r="Y5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95" s="4">
        <f>IF(AND(MainTracker[[#This Row],[Completion date.]]&gt;=45139,MainTracker[[#This Row],[Status]]="10 - Complete",MainTracker[[#This Row],[Compliant source file received on (Date)]]&lt;&gt;""),MainTracker[[#This Row],[Compliant source file received on (Date)]]-MainTracker[[#This Row],[Request sent on (Date)]],"")</f>
        <v>0</v>
      </c>
      <c r="AA595" s="39"/>
    </row>
    <row r="596" spans="1:27" ht="45" hidden="1">
      <c r="A596" s="51" t="str">
        <f>_xlfn.IFNA(INDEX(Table3[],MATCH(MainTracker[[#This Row],[IDR / UFDR]],Table3[Pack],0),1),"")</f>
        <v/>
      </c>
      <c r="B596" s="7">
        <v>212.4</v>
      </c>
      <c r="C596" s="7" t="s">
        <v>2883</v>
      </c>
      <c r="D596" s="44" t="s">
        <v>2884</v>
      </c>
      <c r="E596" s="28" t="s">
        <v>2885</v>
      </c>
      <c r="F596" s="2" t="s">
        <v>111</v>
      </c>
      <c r="G596" s="13">
        <v>45397</v>
      </c>
      <c r="H596" s="1">
        <v>45400</v>
      </c>
      <c r="I596" s="1">
        <v>45408</v>
      </c>
      <c r="J596" s="2"/>
      <c r="K596" s="28" t="s">
        <v>2886</v>
      </c>
      <c r="L596" s="47" t="s">
        <v>2721</v>
      </c>
      <c r="M596" s="4" t="s">
        <v>2887</v>
      </c>
      <c r="N596" s="4"/>
      <c r="O596" s="4"/>
      <c r="P596" s="4"/>
      <c r="Q596" s="4"/>
      <c r="R596" s="4"/>
      <c r="S596" s="4"/>
      <c r="T596" s="4"/>
      <c r="U596" s="4" t="s">
        <v>106</v>
      </c>
      <c r="V596" s="3" t="s">
        <v>70</v>
      </c>
      <c r="W596" s="27" t="s">
        <v>2888</v>
      </c>
      <c r="X596" s="4">
        <f>IF(AND(MainTracker[[#This Row],[Completion date.]]&gt;=45139,MainTracker[[#This Row],[Status]]="10 - Complete"),NETWORKDAYS(MAX(MainTracker[[#This Row],[Request sent on (Date)]:[Compliant source file received on (Date)]]),MainTracker[[#This Row],[Completion date.]],Holiday[Holidays])-1,"")</f>
        <v>6</v>
      </c>
      <c r="Y5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6" s="4">
        <f>IF(AND(MainTracker[[#This Row],[Completion date.]]&gt;=45139,MainTracker[[#This Row],[Status]]="10 - Complete",MainTracker[[#This Row],[Compliant source file received on (Date)]]&lt;&gt;""),MainTracker[[#This Row],[Compliant source file received on (Date)]]-MainTracker[[#This Row],[Request sent on (Date)]],"")</f>
        <v>3</v>
      </c>
      <c r="AA596" s="39"/>
    </row>
    <row r="597" spans="1:27" ht="45" hidden="1">
      <c r="A597" s="51" t="str">
        <f>_xlfn.IFNA(INDEX(Table3[],MATCH(MainTracker[[#This Row],[IDR / UFDR]],Table3[Pack],0),1),"")</f>
        <v/>
      </c>
      <c r="B597" s="7">
        <v>212.4</v>
      </c>
      <c r="C597" s="7" t="s">
        <v>2889</v>
      </c>
      <c r="D597" s="44" t="s">
        <v>2890</v>
      </c>
      <c r="E597" s="28" t="s">
        <v>2891</v>
      </c>
      <c r="F597" s="2" t="s">
        <v>111</v>
      </c>
      <c r="G597" s="13">
        <v>45397</v>
      </c>
      <c r="H597" s="1">
        <v>45400</v>
      </c>
      <c r="I597" s="1">
        <v>45408</v>
      </c>
      <c r="J597" s="2"/>
      <c r="K597" s="28" t="s">
        <v>2892</v>
      </c>
      <c r="L597" s="47" t="s">
        <v>2721</v>
      </c>
      <c r="M597" s="4" t="s">
        <v>2887</v>
      </c>
      <c r="N597" s="4"/>
      <c r="O597" s="4"/>
      <c r="P597" s="4"/>
      <c r="Q597" s="4"/>
      <c r="R597" s="4"/>
      <c r="S597" s="4"/>
      <c r="T597" s="4"/>
      <c r="U597" s="4" t="s">
        <v>106</v>
      </c>
      <c r="V597" s="3" t="s">
        <v>70</v>
      </c>
      <c r="W597" s="27" t="s">
        <v>2888</v>
      </c>
      <c r="X597" s="4">
        <f>IF(AND(MainTracker[[#This Row],[Completion date.]]&gt;=45139,MainTracker[[#This Row],[Status]]="10 - Complete"),NETWORKDAYS(MAX(MainTracker[[#This Row],[Request sent on (Date)]:[Compliant source file received on (Date)]]),MainTracker[[#This Row],[Completion date.]],Holiday[Holidays])-1,"")</f>
        <v>6</v>
      </c>
      <c r="Y5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7" s="4">
        <f>IF(AND(MainTracker[[#This Row],[Completion date.]]&gt;=45139,MainTracker[[#This Row],[Status]]="10 - Complete",MainTracker[[#This Row],[Compliant source file received on (Date)]]&lt;&gt;""),MainTracker[[#This Row],[Compliant source file received on (Date)]]-MainTracker[[#This Row],[Request sent on (Date)]],"")</f>
        <v>3</v>
      </c>
      <c r="AA597" s="39"/>
    </row>
    <row r="598" spans="1:27" ht="45" hidden="1">
      <c r="A598" s="51" t="str">
        <f>_xlfn.IFNA(INDEX(Table3[],MATCH(MainTracker[[#This Row],[IDR / UFDR]],Table3[Pack],0),1),"")</f>
        <v/>
      </c>
      <c r="B598" s="7">
        <v>212.4</v>
      </c>
      <c r="C598" s="7" t="s">
        <v>2893</v>
      </c>
      <c r="D598" s="44" t="s">
        <v>2894</v>
      </c>
      <c r="E598" s="28" t="s">
        <v>2895</v>
      </c>
      <c r="F598" s="2" t="s">
        <v>111</v>
      </c>
      <c r="G598" s="13">
        <v>45397</v>
      </c>
      <c r="H598" s="1">
        <v>45400</v>
      </c>
      <c r="I598" s="1">
        <v>45408</v>
      </c>
      <c r="J598" s="2"/>
      <c r="K598" s="28" t="s">
        <v>2896</v>
      </c>
      <c r="L598" s="47" t="s">
        <v>2721</v>
      </c>
      <c r="M598" s="4" t="s">
        <v>2887</v>
      </c>
      <c r="N598" s="4"/>
      <c r="O598" s="4"/>
      <c r="P598" s="4"/>
      <c r="Q598" s="4"/>
      <c r="R598" s="4"/>
      <c r="S598" s="4"/>
      <c r="T598" s="4"/>
      <c r="U598" s="4" t="s">
        <v>106</v>
      </c>
      <c r="V598" s="3" t="s">
        <v>70</v>
      </c>
      <c r="W598" s="27" t="s">
        <v>2888</v>
      </c>
      <c r="X598" s="4">
        <f>IF(AND(MainTracker[[#This Row],[Completion date.]]&gt;=45139,MainTracker[[#This Row],[Status]]="10 - Complete"),NETWORKDAYS(MAX(MainTracker[[#This Row],[Request sent on (Date)]:[Compliant source file received on (Date)]]),MainTracker[[#This Row],[Completion date.]],Holiday[Holidays])-1,"")</f>
        <v>6</v>
      </c>
      <c r="Y5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8" s="4">
        <f>IF(AND(MainTracker[[#This Row],[Completion date.]]&gt;=45139,MainTracker[[#This Row],[Status]]="10 - Complete",MainTracker[[#This Row],[Compliant source file received on (Date)]]&lt;&gt;""),MainTracker[[#This Row],[Compliant source file received on (Date)]]-MainTracker[[#This Row],[Request sent on (Date)]],"")</f>
        <v>3</v>
      </c>
      <c r="AA598" s="39"/>
    </row>
    <row r="599" spans="1:27" ht="45" hidden="1">
      <c r="A599" s="51" t="str">
        <f>_xlfn.IFNA(INDEX(Table3[],MATCH(MainTracker[[#This Row],[IDR / UFDR]],Table3[Pack],0),1),"")</f>
        <v/>
      </c>
      <c r="B599" s="7">
        <v>212.4</v>
      </c>
      <c r="C599" s="7" t="s">
        <v>2897</v>
      </c>
      <c r="D599" s="44" t="s">
        <v>2898</v>
      </c>
      <c r="E599" s="28" t="s">
        <v>2899</v>
      </c>
      <c r="F599" s="2" t="s">
        <v>111</v>
      </c>
      <c r="G599" s="13">
        <v>45397</v>
      </c>
      <c r="H599" s="1">
        <v>45400</v>
      </c>
      <c r="I599" s="1">
        <v>45408</v>
      </c>
      <c r="J599" s="2"/>
      <c r="K599" s="28" t="s">
        <v>2900</v>
      </c>
      <c r="L599" s="47" t="s">
        <v>2721</v>
      </c>
      <c r="M599" s="4" t="s">
        <v>2887</v>
      </c>
      <c r="N599" s="4"/>
      <c r="O599" s="4"/>
      <c r="P599" s="4"/>
      <c r="Q599" s="4"/>
      <c r="R599" s="4"/>
      <c r="S599" s="4"/>
      <c r="T599" s="4"/>
      <c r="U599" s="4" t="s">
        <v>106</v>
      </c>
      <c r="V599" s="3" t="s">
        <v>70</v>
      </c>
      <c r="W599" s="27" t="s">
        <v>2888</v>
      </c>
      <c r="X599" s="4">
        <f>IF(AND(MainTracker[[#This Row],[Completion date.]]&gt;=45139,MainTracker[[#This Row],[Status]]="10 - Complete"),NETWORKDAYS(MAX(MainTracker[[#This Row],[Request sent on (Date)]:[Compliant source file received on (Date)]]),MainTracker[[#This Row],[Completion date.]],Holiday[Holidays])-1,"")</f>
        <v>6</v>
      </c>
      <c r="Y5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9" s="4">
        <f>IF(AND(MainTracker[[#This Row],[Completion date.]]&gt;=45139,MainTracker[[#This Row],[Status]]="10 - Complete",MainTracker[[#This Row],[Compliant source file received on (Date)]]&lt;&gt;""),MainTracker[[#This Row],[Compliant source file received on (Date)]]-MainTracker[[#This Row],[Request sent on (Date)]],"")</f>
        <v>3</v>
      </c>
      <c r="AA599" s="39"/>
    </row>
    <row r="600" spans="1:27" ht="30" hidden="1">
      <c r="A600" s="51" t="str">
        <f>_xlfn.IFNA(INDEX(Table3[],MATCH(MainTracker[[#This Row],[IDR / UFDR]],Table3[Pack],0),1),"")</f>
        <v/>
      </c>
      <c r="B600" s="7">
        <v>212.4</v>
      </c>
      <c r="C600" s="7" t="s">
        <v>2901</v>
      </c>
      <c r="D600" s="44" t="s">
        <v>2902</v>
      </c>
      <c r="E600" s="28" t="s">
        <v>2903</v>
      </c>
      <c r="F600" s="2" t="s">
        <v>111</v>
      </c>
      <c r="G600" s="13">
        <v>45397</v>
      </c>
      <c r="H600" s="1">
        <v>45400</v>
      </c>
      <c r="I600" s="1">
        <v>45408</v>
      </c>
      <c r="J600" s="2"/>
      <c r="K600" s="28" t="s">
        <v>2904</v>
      </c>
      <c r="L600" s="47" t="s">
        <v>2721</v>
      </c>
      <c r="M600" s="4" t="s">
        <v>2887</v>
      </c>
      <c r="N600" s="4"/>
      <c r="O600" s="4"/>
      <c r="P600" s="4"/>
      <c r="Q600" s="4"/>
      <c r="R600" s="4"/>
      <c r="S600" s="4"/>
      <c r="T600" s="4"/>
      <c r="U600" s="4" t="s">
        <v>106</v>
      </c>
      <c r="V600" s="3" t="s">
        <v>70</v>
      </c>
      <c r="W600" s="27" t="s">
        <v>2888</v>
      </c>
      <c r="X600" s="4">
        <f>IF(AND(MainTracker[[#This Row],[Completion date.]]&gt;=45139,MainTracker[[#This Row],[Status]]="10 - Complete"),NETWORKDAYS(MAX(MainTracker[[#This Row],[Request sent on (Date)]:[Compliant source file received on (Date)]]),MainTracker[[#This Row],[Completion date.]],Holiday[Holidays])-1,"")</f>
        <v>6</v>
      </c>
      <c r="Y6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0" s="4">
        <f>IF(AND(MainTracker[[#This Row],[Completion date.]]&gt;=45139,MainTracker[[#This Row],[Status]]="10 - Complete",MainTracker[[#This Row],[Compliant source file received on (Date)]]&lt;&gt;""),MainTracker[[#This Row],[Compliant source file received on (Date)]]-MainTracker[[#This Row],[Request sent on (Date)]],"")</f>
        <v>3</v>
      </c>
      <c r="AA600" s="39"/>
    </row>
    <row r="601" spans="1:27" ht="30" hidden="1">
      <c r="A601" s="51" t="str">
        <f>_xlfn.IFNA(INDEX(Table3[],MATCH(MainTracker[[#This Row],[IDR / UFDR]],Table3[Pack],0),1),"")</f>
        <v/>
      </c>
      <c r="B601" s="7">
        <v>212.4</v>
      </c>
      <c r="C601" s="7" t="s">
        <v>2905</v>
      </c>
      <c r="D601" s="44" t="s">
        <v>2906</v>
      </c>
      <c r="E601" s="28" t="s">
        <v>2907</v>
      </c>
      <c r="F601" s="2" t="s">
        <v>111</v>
      </c>
      <c r="G601" s="13">
        <v>45397</v>
      </c>
      <c r="H601" s="1">
        <v>45400</v>
      </c>
      <c r="I601" s="1">
        <v>45408</v>
      </c>
      <c r="J601" s="2"/>
      <c r="K601" s="28" t="s">
        <v>2908</v>
      </c>
      <c r="L601" s="28"/>
      <c r="M601" s="4"/>
      <c r="N601" s="4"/>
      <c r="O601" s="4"/>
      <c r="P601" s="4"/>
      <c r="Q601" s="4"/>
      <c r="R601" s="4"/>
      <c r="S601" s="4"/>
      <c r="T601" s="4"/>
      <c r="U601" s="4" t="s">
        <v>106</v>
      </c>
      <c r="V601" s="3" t="s">
        <v>70</v>
      </c>
      <c r="W601" s="27" t="s">
        <v>2888</v>
      </c>
      <c r="X601" s="4">
        <f>IF(AND(MainTracker[[#This Row],[Completion date.]]&gt;=45139,MainTracker[[#This Row],[Status]]="10 - Complete"),NETWORKDAYS(MAX(MainTracker[[#This Row],[Request sent on (Date)]:[Compliant source file received on (Date)]]),MainTracker[[#This Row],[Completion date.]],Holiday[Holidays])-1,"")</f>
        <v>6</v>
      </c>
      <c r="Y6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1" s="4">
        <f>IF(AND(MainTracker[[#This Row],[Completion date.]]&gt;=45139,MainTracker[[#This Row],[Status]]="10 - Complete",MainTracker[[#This Row],[Compliant source file received on (Date)]]&lt;&gt;""),MainTracker[[#This Row],[Compliant source file received on (Date)]]-MainTracker[[#This Row],[Request sent on (Date)]],"")</f>
        <v>3</v>
      </c>
      <c r="AA601" s="39"/>
    </row>
    <row r="602" spans="1:27" ht="45" hidden="1">
      <c r="A602" s="51" t="str">
        <f>_xlfn.IFNA(INDEX(Table3[],MATCH(MainTracker[[#This Row],[IDR / UFDR]],Table3[Pack],0),1),"")</f>
        <v/>
      </c>
      <c r="B602" s="7">
        <v>212.4</v>
      </c>
      <c r="C602" s="7" t="s">
        <v>2909</v>
      </c>
      <c r="D602" s="44" t="s">
        <v>2910</v>
      </c>
      <c r="E602" s="28" t="s">
        <v>2911</v>
      </c>
      <c r="F602" s="2" t="s">
        <v>111</v>
      </c>
      <c r="G602" s="13">
        <v>45397</v>
      </c>
      <c r="H602" s="1">
        <v>45400</v>
      </c>
      <c r="I602" s="1">
        <v>45408</v>
      </c>
      <c r="J602" s="2"/>
      <c r="K602" s="28" t="s">
        <v>2912</v>
      </c>
      <c r="L602" s="28"/>
      <c r="M602" s="4"/>
      <c r="N602" s="4"/>
      <c r="O602" s="4"/>
      <c r="P602" s="4"/>
      <c r="Q602" s="4"/>
      <c r="R602" s="4"/>
      <c r="S602" s="4"/>
      <c r="T602" s="4"/>
      <c r="U602" s="4" t="s">
        <v>106</v>
      </c>
      <c r="V602" s="3" t="s">
        <v>70</v>
      </c>
      <c r="W602" s="27" t="s">
        <v>2888</v>
      </c>
      <c r="X602" s="4">
        <f>IF(AND(MainTracker[[#This Row],[Completion date.]]&gt;=45139,MainTracker[[#This Row],[Status]]="10 - Complete"),NETWORKDAYS(MAX(MainTracker[[#This Row],[Request sent on (Date)]:[Compliant source file received on (Date)]]),MainTracker[[#This Row],[Completion date.]],Holiday[Holidays])-1,"")</f>
        <v>6</v>
      </c>
      <c r="Y6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2" s="4">
        <f>IF(AND(MainTracker[[#This Row],[Completion date.]]&gt;=45139,MainTracker[[#This Row],[Status]]="10 - Complete",MainTracker[[#This Row],[Compliant source file received on (Date)]]&lt;&gt;""),MainTracker[[#This Row],[Compliant source file received on (Date)]]-MainTracker[[#This Row],[Request sent on (Date)]],"")</f>
        <v>3</v>
      </c>
      <c r="AA602" s="39"/>
    </row>
    <row r="603" spans="1:27" ht="45" hidden="1">
      <c r="A603" s="51" t="str">
        <f>_xlfn.IFNA(INDEX(Table3[],MATCH(MainTracker[[#This Row],[IDR / UFDR]],Table3[Pack],0),1),"")</f>
        <v/>
      </c>
      <c r="B603" s="7">
        <v>212.4</v>
      </c>
      <c r="C603" s="7" t="s">
        <v>2913</v>
      </c>
      <c r="D603" s="44" t="s">
        <v>2914</v>
      </c>
      <c r="E603" s="28" t="s">
        <v>2915</v>
      </c>
      <c r="F603" s="2" t="s">
        <v>111</v>
      </c>
      <c r="G603" s="13">
        <v>45397</v>
      </c>
      <c r="H603" s="1">
        <v>45400</v>
      </c>
      <c r="I603" s="1">
        <v>45408</v>
      </c>
      <c r="J603" s="2"/>
      <c r="K603" s="28" t="s">
        <v>2916</v>
      </c>
      <c r="L603" s="28"/>
      <c r="M603" s="4"/>
      <c r="N603" s="4"/>
      <c r="O603" s="4"/>
      <c r="P603" s="4"/>
      <c r="Q603" s="4"/>
      <c r="R603" s="4"/>
      <c r="S603" s="4"/>
      <c r="T603" s="4"/>
      <c r="U603" s="4" t="s">
        <v>106</v>
      </c>
      <c r="V603" s="3" t="s">
        <v>70</v>
      </c>
      <c r="W603" s="27" t="s">
        <v>2888</v>
      </c>
      <c r="X603" s="4">
        <f>IF(AND(MainTracker[[#This Row],[Completion date.]]&gt;=45139,MainTracker[[#This Row],[Status]]="10 - Complete"),NETWORKDAYS(MAX(MainTracker[[#This Row],[Request sent on (Date)]:[Compliant source file received on (Date)]]),MainTracker[[#This Row],[Completion date.]],Holiday[Holidays])-1,"")</f>
        <v>6</v>
      </c>
      <c r="Y6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3" s="4">
        <f>IF(AND(MainTracker[[#This Row],[Completion date.]]&gt;=45139,MainTracker[[#This Row],[Status]]="10 - Complete",MainTracker[[#This Row],[Compliant source file received on (Date)]]&lt;&gt;""),MainTracker[[#This Row],[Compliant source file received on (Date)]]-MainTracker[[#This Row],[Request sent on (Date)]],"")</f>
        <v>3</v>
      </c>
      <c r="AA603" s="39"/>
    </row>
    <row r="604" spans="1:27" ht="45" hidden="1">
      <c r="A604" s="51" t="str">
        <f>_xlfn.IFNA(INDEX(Table3[],MATCH(MainTracker[[#This Row],[IDR / UFDR]],Table3[Pack],0),1),"")</f>
        <v/>
      </c>
      <c r="B604" s="7">
        <v>212.4</v>
      </c>
      <c r="C604" s="7" t="s">
        <v>2917</v>
      </c>
      <c r="D604" s="44" t="s">
        <v>2918</v>
      </c>
      <c r="E604" s="28" t="s">
        <v>2919</v>
      </c>
      <c r="F604" s="2" t="s">
        <v>111</v>
      </c>
      <c r="G604" s="13">
        <v>45397</v>
      </c>
      <c r="H604" s="1">
        <v>45400</v>
      </c>
      <c r="I604" s="1">
        <v>45408</v>
      </c>
      <c r="J604" s="2"/>
      <c r="K604" s="28" t="s">
        <v>2920</v>
      </c>
      <c r="L604" s="28"/>
      <c r="M604" s="4"/>
      <c r="N604" s="4"/>
      <c r="O604" s="4"/>
      <c r="P604" s="4"/>
      <c r="Q604" s="4"/>
      <c r="R604" s="4"/>
      <c r="S604" s="4"/>
      <c r="T604" s="4"/>
      <c r="U604" s="4" t="s">
        <v>106</v>
      </c>
      <c r="V604" s="3" t="s">
        <v>70</v>
      </c>
      <c r="W604" s="27" t="s">
        <v>2888</v>
      </c>
      <c r="X604" s="4">
        <f>IF(AND(MainTracker[[#This Row],[Completion date.]]&gt;=45139,MainTracker[[#This Row],[Status]]="10 - Complete"),NETWORKDAYS(MAX(MainTracker[[#This Row],[Request sent on (Date)]:[Compliant source file received on (Date)]]),MainTracker[[#This Row],[Completion date.]],Holiday[Holidays])-1,"")</f>
        <v>6</v>
      </c>
      <c r="Y6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4" s="4">
        <f>IF(AND(MainTracker[[#This Row],[Completion date.]]&gt;=45139,MainTracker[[#This Row],[Status]]="10 - Complete",MainTracker[[#This Row],[Compliant source file received on (Date)]]&lt;&gt;""),MainTracker[[#This Row],[Compliant source file received on (Date)]]-MainTracker[[#This Row],[Request sent on (Date)]],"")</f>
        <v>3</v>
      </c>
      <c r="AA604" s="39"/>
    </row>
    <row r="605" spans="1:27" ht="45" hidden="1">
      <c r="A605" s="51" t="str">
        <f>_xlfn.IFNA(INDEX(Table3[],MATCH(MainTracker[[#This Row],[IDR / UFDR]],Table3[Pack],0),1),"")</f>
        <v/>
      </c>
      <c r="B605" s="7">
        <v>212.4</v>
      </c>
      <c r="C605" s="7" t="s">
        <v>2921</v>
      </c>
      <c r="D605" s="44" t="s">
        <v>2922</v>
      </c>
      <c r="E605" s="28" t="s">
        <v>2923</v>
      </c>
      <c r="F605" s="2" t="s">
        <v>111</v>
      </c>
      <c r="G605" s="13">
        <v>45397</v>
      </c>
      <c r="H605" s="1">
        <v>45408</v>
      </c>
      <c r="I605" s="1">
        <v>45412</v>
      </c>
      <c r="J605" s="2"/>
      <c r="K605" s="28" t="s">
        <v>2924</v>
      </c>
      <c r="L605" s="47" t="s">
        <v>2925</v>
      </c>
      <c r="M605" s="4" t="s">
        <v>2926</v>
      </c>
      <c r="N605" s="4"/>
      <c r="O605" s="4"/>
      <c r="P605" s="4"/>
      <c r="Q605" s="4"/>
      <c r="R605" s="4"/>
      <c r="S605" s="4"/>
      <c r="T605" s="4"/>
      <c r="U605" s="4" t="s">
        <v>106</v>
      </c>
      <c r="V605" s="3" t="s">
        <v>70</v>
      </c>
      <c r="W605" s="27" t="s">
        <v>2888</v>
      </c>
      <c r="X605" s="4">
        <f>IF(AND(MainTracker[[#This Row],[Completion date.]]&gt;=45139,MainTracker[[#This Row],[Status]]="10 - Complete"),NETWORKDAYS(MAX(MainTracker[[#This Row],[Request sent on (Date)]:[Compliant source file received on (Date)]]),MainTracker[[#This Row],[Completion date.]],Holiday[Holidays])-1,"")</f>
        <v>2</v>
      </c>
      <c r="Y6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5" s="4">
        <f>IF(AND(MainTracker[[#This Row],[Completion date.]]&gt;=45139,MainTracker[[#This Row],[Status]]="10 - Complete",MainTracker[[#This Row],[Compliant source file received on (Date)]]&lt;&gt;""),MainTracker[[#This Row],[Compliant source file received on (Date)]]-MainTracker[[#This Row],[Request sent on (Date)]],"")</f>
        <v>11</v>
      </c>
      <c r="AA605" s="39"/>
    </row>
    <row r="606" spans="1:27" ht="30" hidden="1">
      <c r="A606" s="51" t="str">
        <f>_xlfn.IFNA(INDEX(Table3[],MATCH(MainTracker[[#This Row],[IDR / UFDR]],Table3[Pack],0),1),"")</f>
        <v/>
      </c>
      <c r="B606" s="7">
        <v>212.4</v>
      </c>
      <c r="C606" s="7" t="s">
        <v>2927</v>
      </c>
      <c r="D606" s="44" t="s">
        <v>2928</v>
      </c>
      <c r="E606" s="28" t="s">
        <v>2929</v>
      </c>
      <c r="F606" s="2" t="s">
        <v>111</v>
      </c>
      <c r="G606" s="13">
        <v>45397</v>
      </c>
      <c r="H606" s="1">
        <v>45400</v>
      </c>
      <c r="I606" s="1">
        <v>45408</v>
      </c>
      <c r="J606" s="2"/>
      <c r="K606" s="28" t="s">
        <v>2930</v>
      </c>
      <c r="L606" s="28"/>
      <c r="M606" s="4"/>
      <c r="N606" s="4"/>
      <c r="O606" s="4"/>
      <c r="P606" s="4"/>
      <c r="Q606" s="4"/>
      <c r="R606" s="4"/>
      <c r="S606" s="4"/>
      <c r="T606" s="4"/>
      <c r="U606" s="4" t="s">
        <v>106</v>
      </c>
      <c r="V606" s="3" t="s">
        <v>70</v>
      </c>
      <c r="W606" s="27" t="s">
        <v>2888</v>
      </c>
      <c r="X606" s="4">
        <f>IF(AND(MainTracker[[#This Row],[Completion date.]]&gt;=45139,MainTracker[[#This Row],[Status]]="10 - Complete"),NETWORKDAYS(MAX(MainTracker[[#This Row],[Request sent on (Date)]:[Compliant source file received on (Date)]]),MainTracker[[#This Row],[Completion date.]],Holiday[Holidays])-1,"")</f>
        <v>6</v>
      </c>
      <c r="Y6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6" s="4">
        <f>IF(AND(MainTracker[[#This Row],[Completion date.]]&gt;=45139,MainTracker[[#This Row],[Status]]="10 - Complete",MainTracker[[#This Row],[Compliant source file received on (Date)]]&lt;&gt;""),MainTracker[[#This Row],[Compliant source file received on (Date)]]-MainTracker[[#This Row],[Request sent on (Date)]],"")</f>
        <v>3</v>
      </c>
      <c r="AA606" s="39"/>
    </row>
    <row r="607" spans="1:27" ht="30" hidden="1">
      <c r="A607" s="51" t="str">
        <f>_xlfn.IFNA(INDEX(Table3[],MATCH(MainTracker[[#This Row],[IDR / UFDR]],Table3[Pack],0),1),"")</f>
        <v/>
      </c>
      <c r="B607" s="7">
        <v>212.4</v>
      </c>
      <c r="C607" s="7" t="s">
        <v>2931</v>
      </c>
      <c r="D607" s="44" t="s">
        <v>2932</v>
      </c>
      <c r="E607" s="28" t="s">
        <v>2933</v>
      </c>
      <c r="F607" s="2" t="s">
        <v>111</v>
      </c>
      <c r="G607" s="13">
        <v>45397</v>
      </c>
      <c r="H607" s="1">
        <v>45408</v>
      </c>
      <c r="I607" s="1">
        <v>45412</v>
      </c>
      <c r="J607" s="2"/>
      <c r="K607" s="28" t="s">
        <v>2934</v>
      </c>
      <c r="L607" s="47" t="s">
        <v>2925</v>
      </c>
      <c r="M607" s="4" t="s">
        <v>2926</v>
      </c>
      <c r="N607" s="4"/>
      <c r="O607" s="4"/>
      <c r="P607" s="4"/>
      <c r="Q607" s="4"/>
      <c r="R607" s="4"/>
      <c r="S607" s="4"/>
      <c r="T607" s="4"/>
      <c r="U607" s="4" t="s">
        <v>106</v>
      </c>
      <c r="V607" s="3" t="s">
        <v>70</v>
      </c>
      <c r="W607" s="27" t="s">
        <v>2888</v>
      </c>
      <c r="X607" s="4">
        <f>IF(AND(MainTracker[[#This Row],[Completion date.]]&gt;=45139,MainTracker[[#This Row],[Status]]="10 - Complete"),NETWORKDAYS(MAX(MainTracker[[#This Row],[Request sent on (Date)]:[Compliant source file received on (Date)]]),MainTracker[[#This Row],[Completion date.]],Holiday[Holidays])-1,"")</f>
        <v>2</v>
      </c>
      <c r="Y6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7" s="4">
        <f>IF(AND(MainTracker[[#This Row],[Completion date.]]&gt;=45139,MainTracker[[#This Row],[Status]]="10 - Complete",MainTracker[[#This Row],[Compliant source file received on (Date)]]&lt;&gt;""),MainTracker[[#This Row],[Compliant source file received on (Date)]]-MainTracker[[#This Row],[Request sent on (Date)]],"")</f>
        <v>11</v>
      </c>
      <c r="AA607" s="39"/>
    </row>
    <row r="608" spans="1:27" ht="30" hidden="1">
      <c r="A608" s="51" t="str">
        <f>_xlfn.IFNA(INDEX(Table3[],MATCH(MainTracker[[#This Row],[IDR / UFDR]],Table3[Pack],0),1),"")</f>
        <v/>
      </c>
      <c r="B608" s="7">
        <v>212.4</v>
      </c>
      <c r="C608" s="7" t="s">
        <v>2935</v>
      </c>
      <c r="D608" s="44" t="s">
        <v>2936</v>
      </c>
      <c r="E608" s="28" t="s">
        <v>2937</v>
      </c>
      <c r="F608" s="2" t="s">
        <v>111</v>
      </c>
      <c r="G608" s="13">
        <v>45397</v>
      </c>
      <c r="H608" s="1">
        <v>45400</v>
      </c>
      <c r="I608" s="1">
        <v>45408</v>
      </c>
      <c r="J608" s="2"/>
      <c r="K608" s="28" t="s">
        <v>2938</v>
      </c>
      <c r="L608" s="28"/>
      <c r="M608" s="4"/>
      <c r="N608" s="4"/>
      <c r="O608" s="4"/>
      <c r="P608" s="4"/>
      <c r="Q608" s="4"/>
      <c r="R608" s="4"/>
      <c r="S608" s="4"/>
      <c r="T608" s="4"/>
      <c r="U608" s="4" t="s">
        <v>106</v>
      </c>
      <c r="V608" s="3" t="s">
        <v>70</v>
      </c>
      <c r="W608" s="27" t="s">
        <v>2888</v>
      </c>
      <c r="X608" s="4">
        <f>IF(AND(MainTracker[[#This Row],[Completion date.]]&gt;=45139,MainTracker[[#This Row],[Status]]="10 - Complete"),NETWORKDAYS(MAX(MainTracker[[#This Row],[Request sent on (Date)]:[Compliant source file received on (Date)]]),MainTracker[[#This Row],[Completion date.]],Holiday[Holidays])-1,"")</f>
        <v>6</v>
      </c>
      <c r="Y60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8" s="4">
        <f>IF(AND(MainTracker[[#This Row],[Completion date.]]&gt;=45139,MainTracker[[#This Row],[Status]]="10 - Complete",MainTracker[[#This Row],[Compliant source file received on (Date)]]&lt;&gt;""),MainTracker[[#This Row],[Compliant source file received on (Date)]]-MainTracker[[#This Row],[Request sent on (Date)]],"")</f>
        <v>3</v>
      </c>
      <c r="AA608" s="39"/>
    </row>
    <row r="609" spans="1:27" ht="30" hidden="1">
      <c r="A609" s="51" t="str">
        <f>_xlfn.IFNA(INDEX(Table3[],MATCH(MainTracker[[#This Row],[IDR / UFDR]],Table3[Pack],0),1),"")</f>
        <v/>
      </c>
      <c r="B609" s="7">
        <v>212.4</v>
      </c>
      <c r="C609" s="7" t="s">
        <v>2939</v>
      </c>
      <c r="D609" s="44" t="s">
        <v>2940</v>
      </c>
      <c r="E609" s="34" t="s">
        <v>2941</v>
      </c>
      <c r="F609" s="2" t="s">
        <v>111</v>
      </c>
      <c r="G609" s="13">
        <v>45397</v>
      </c>
      <c r="H609" s="1">
        <v>45400</v>
      </c>
      <c r="I609" s="1">
        <v>45408</v>
      </c>
      <c r="J609" s="2"/>
      <c r="K609" s="34" t="s">
        <v>2942</v>
      </c>
      <c r="L609" s="28"/>
      <c r="M609" s="4"/>
      <c r="N609" s="4"/>
      <c r="O609" s="4"/>
      <c r="P609" s="4"/>
      <c r="Q609" s="4"/>
      <c r="R609" s="4"/>
      <c r="S609" s="4"/>
      <c r="T609" s="4"/>
      <c r="U609" s="4" t="s">
        <v>106</v>
      </c>
      <c r="V609" s="3" t="s">
        <v>70</v>
      </c>
      <c r="W609" s="27" t="s">
        <v>2888</v>
      </c>
      <c r="X609" s="4">
        <f>IF(AND(MainTracker[[#This Row],[Completion date.]]&gt;=45139,MainTracker[[#This Row],[Status]]="10 - Complete"),NETWORKDAYS(MAX(MainTracker[[#This Row],[Request sent on (Date)]:[Compliant source file received on (Date)]]),MainTracker[[#This Row],[Completion date.]],Holiday[Holidays])-1,"")</f>
        <v>6</v>
      </c>
      <c r="Y6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9" s="4">
        <f>IF(AND(MainTracker[[#This Row],[Completion date.]]&gt;=45139,MainTracker[[#This Row],[Status]]="10 - Complete",MainTracker[[#This Row],[Compliant source file received on (Date)]]&lt;&gt;""),MainTracker[[#This Row],[Compliant source file received on (Date)]]-MainTracker[[#This Row],[Request sent on (Date)]],"")</f>
        <v>3</v>
      </c>
      <c r="AA609" s="39"/>
    </row>
    <row r="610" spans="1:27" ht="30" hidden="1">
      <c r="A610" s="51" t="str">
        <f>_xlfn.IFNA(INDEX(Table3[],MATCH(MainTracker[[#This Row],[IDR / UFDR]],Table3[Pack],0),1),"")</f>
        <v/>
      </c>
      <c r="B610" s="7">
        <v>212.4</v>
      </c>
      <c r="C610" s="7" t="s">
        <v>2943</v>
      </c>
      <c r="D610" s="44" t="s">
        <v>2944</v>
      </c>
      <c r="E610" s="28" t="s">
        <v>2945</v>
      </c>
      <c r="F610" s="2" t="s">
        <v>111</v>
      </c>
      <c r="G610" s="13">
        <v>45397</v>
      </c>
      <c r="H610" s="1">
        <v>45408</v>
      </c>
      <c r="I610" s="1">
        <v>45412</v>
      </c>
      <c r="J610" s="2"/>
      <c r="K610" s="28" t="s">
        <v>2946</v>
      </c>
      <c r="L610" s="47" t="s">
        <v>2925</v>
      </c>
      <c r="M610" s="4" t="s">
        <v>2926</v>
      </c>
      <c r="N610" s="4"/>
      <c r="O610" s="4"/>
      <c r="P610" s="4"/>
      <c r="Q610" s="4"/>
      <c r="R610" s="4"/>
      <c r="S610" s="4"/>
      <c r="T610" s="4"/>
      <c r="U610" s="4" t="s">
        <v>106</v>
      </c>
      <c r="V610" s="3" t="s">
        <v>70</v>
      </c>
      <c r="W610" s="27" t="s">
        <v>2888</v>
      </c>
      <c r="X610" s="4">
        <f>IF(AND(MainTracker[[#This Row],[Completion date.]]&gt;=45139,MainTracker[[#This Row],[Status]]="10 - Complete"),NETWORKDAYS(MAX(MainTracker[[#This Row],[Request sent on (Date)]:[Compliant source file received on (Date)]]),MainTracker[[#This Row],[Completion date.]],Holiday[Holidays])-1,"")</f>
        <v>2</v>
      </c>
      <c r="Y6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0" s="4">
        <f>IF(AND(MainTracker[[#This Row],[Completion date.]]&gt;=45139,MainTracker[[#This Row],[Status]]="10 - Complete",MainTracker[[#This Row],[Compliant source file received on (Date)]]&lt;&gt;""),MainTracker[[#This Row],[Compliant source file received on (Date)]]-MainTracker[[#This Row],[Request sent on (Date)]],"")</f>
        <v>11</v>
      </c>
      <c r="AA610" s="39"/>
    </row>
    <row r="611" spans="1:27" ht="30" hidden="1">
      <c r="A611" s="51" t="str">
        <f>_xlfn.IFNA(INDEX(Table3[],MATCH(MainTracker[[#This Row],[IDR / UFDR]],Table3[Pack],0),1),"")</f>
        <v/>
      </c>
      <c r="B611" s="7">
        <v>212.4</v>
      </c>
      <c r="C611" s="7" t="s">
        <v>2947</v>
      </c>
      <c r="D611" s="44" t="s">
        <v>2948</v>
      </c>
      <c r="E611" s="34" t="s">
        <v>2949</v>
      </c>
      <c r="F611" s="2" t="s">
        <v>111</v>
      </c>
      <c r="G611" s="13">
        <v>45397</v>
      </c>
      <c r="H611" s="1">
        <v>45408</v>
      </c>
      <c r="I611" s="1">
        <v>45412</v>
      </c>
      <c r="J611" s="2"/>
      <c r="K611" s="34" t="s">
        <v>2950</v>
      </c>
      <c r="L611" s="47" t="s">
        <v>2925</v>
      </c>
      <c r="M611" s="4" t="s">
        <v>2926</v>
      </c>
      <c r="N611" s="4"/>
      <c r="O611" s="4"/>
      <c r="P611" s="4"/>
      <c r="Q611" s="4"/>
      <c r="R611" s="4"/>
      <c r="S611" s="4"/>
      <c r="T611" s="4"/>
      <c r="U611" s="4" t="s">
        <v>106</v>
      </c>
      <c r="V611" s="3" t="s">
        <v>70</v>
      </c>
      <c r="W611" s="27" t="s">
        <v>2888</v>
      </c>
      <c r="X611" s="4">
        <f>IF(AND(MainTracker[[#This Row],[Completion date.]]&gt;=45139,MainTracker[[#This Row],[Status]]="10 - Complete"),NETWORKDAYS(MAX(MainTracker[[#This Row],[Request sent on (Date)]:[Compliant source file received on (Date)]]),MainTracker[[#This Row],[Completion date.]],Holiday[Holidays])-1,"")</f>
        <v>2</v>
      </c>
      <c r="Y6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1" s="4">
        <f>IF(AND(MainTracker[[#This Row],[Completion date.]]&gt;=45139,MainTracker[[#This Row],[Status]]="10 - Complete",MainTracker[[#This Row],[Compliant source file received on (Date)]]&lt;&gt;""),MainTracker[[#This Row],[Compliant source file received on (Date)]]-MainTracker[[#This Row],[Request sent on (Date)]],"")</f>
        <v>11</v>
      </c>
      <c r="AA611" s="39"/>
    </row>
    <row r="612" spans="1:27" ht="30" hidden="1">
      <c r="A612" s="51" t="str">
        <f>_xlfn.IFNA(INDEX(Table3[],MATCH(MainTracker[[#This Row],[IDR / UFDR]],Table3[Pack],0),1),"")</f>
        <v/>
      </c>
      <c r="B612" s="7">
        <v>212.4</v>
      </c>
      <c r="C612" s="7" t="s">
        <v>2951</v>
      </c>
      <c r="D612" s="44" t="s">
        <v>2952</v>
      </c>
      <c r="E612" s="34" t="s">
        <v>2953</v>
      </c>
      <c r="F612" s="2" t="s">
        <v>111</v>
      </c>
      <c r="G612" s="13">
        <v>45397</v>
      </c>
      <c r="H612" s="1">
        <v>45400</v>
      </c>
      <c r="I612" s="1">
        <v>45408</v>
      </c>
      <c r="J612" s="2"/>
      <c r="K612" s="28" t="s">
        <v>2954</v>
      </c>
      <c r="L612" s="28"/>
      <c r="M612" s="4"/>
      <c r="N612" s="4"/>
      <c r="O612" s="4"/>
      <c r="P612" s="4"/>
      <c r="Q612" s="4"/>
      <c r="R612" s="4"/>
      <c r="S612" s="4"/>
      <c r="T612" s="4"/>
      <c r="U612" s="4" t="s">
        <v>106</v>
      </c>
      <c r="V612" s="3" t="s">
        <v>70</v>
      </c>
      <c r="W612" s="27" t="s">
        <v>2888</v>
      </c>
      <c r="X612" s="4">
        <f>IF(AND(MainTracker[[#This Row],[Completion date.]]&gt;=45139,MainTracker[[#This Row],[Status]]="10 - Complete"),NETWORKDAYS(MAX(MainTracker[[#This Row],[Request sent on (Date)]:[Compliant source file received on (Date)]]),MainTracker[[#This Row],[Completion date.]],Holiday[Holidays])-1,"")</f>
        <v>6</v>
      </c>
      <c r="Y6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2" s="4">
        <f>IF(AND(MainTracker[[#This Row],[Completion date.]]&gt;=45139,MainTracker[[#This Row],[Status]]="10 - Complete",MainTracker[[#This Row],[Compliant source file received on (Date)]]&lt;&gt;""),MainTracker[[#This Row],[Compliant source file received on (Date)]]-MainTracker[[#This Row],[Request sent on (Date)]],"")</f>
        <v>3</v>
      </c>
      <c r="AA612" s="39"/>
    </row>
    <row r="613" spans="1:27" ht="30" hidden="1">
      <c r="A613" s="51" t="str">
        <f>_xlfn.IFNA(INDEX(Table3[],MATCH(MainTracker[[#This Row],[IDR / UFDR]],Table3[Pack],0),1),"")</f>
        <v/>
      </c>
      <c r="B613" s="7">
        <v>212.4</v>
      </c>
      <c r="C613" s="7" t="s">
        <v>2955</v>
      </c>
      <c r="D613" s="44" t="s">
        <v>2956</v>
      </c>
      <c r="E613" s="34" t="s">
        <v>2957</v>
      </c>
      <c r="F613" s="2" t="s">
        <v>111</v>
      </c>
      <c r="G613" s="13">
        <v>45397</v>
      </c>
      <c r="H613" s="1">
        <v>45408</v>
      </c>
      <c r="I613" s="1">
        <v>45412</v>
      </c>
      <c r="J613" s="2"/>
      <c r="K613" s="28" t="s">
        <v>2958</v>
      </c>
      <c r="L613" s="47" t="s">
        <v>2925</v>
      </c>
      <c r="M613" s="4" t="s">
        <v>2959</v>
      </c>
      <c r="N613" s="4"/>
      <c r="O613" s="4"/>
      <c r="P613" s="4"/>
      <c r="Q613" s="4"/>
      <c r="R613" s="4"/>
      <c r="S613" s="4"/>
      <c r="T613" s="4"/>
      <c r="U613" s="4" t="s">
        <v>106</v>
      </c>
      <c r="V613" s="3" t="s">
        <v>70</v>
      </c>
      <c r="W613" s="27" t="s">
        <v>2888</v>
      </c>
      <c r="X613" s="4">
        <f>IF(AND(MainTracker[[#This Row],[Completion date.]]&gt;=45139,MainTracker[[#This Row],[Status]]="10 - Complete"),NETWORKDAYS(MAX(MainTracker[[#This Row],[Request sent on (Date)]:[Compliant source file received on (Date)]]),MainTracker[[#This Row],[Completion date.]],Holiday[Holidays])-1,"")</f>
        <v>2</v>
      </c>
      <c r="Y6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3" s="4">
        <f>IF(AND(MainTracker[[#This Row],[Completion date.]]&gt;=45139,MainTracker[[#This Row],[Status]]="10 - Complete",MainTracker[[#This Row],[Compliant source file received on (Date)]]&lt;&gt;""),MainTracker[[#This Row],[Compliant source file received on (Date)]]-MainTracker[[#This Row],[Request sent on (Date)]],"")</f>
        <v>11</v>
      </c>
      <c r="AA613" s="39"/>
    </row>
    <row r="614" spans="1:27" ht="30" hidden="1">
      <c r="A614" s="51" t="str">
        <f>_xlfn.IFNA(INDEX(Table3[],MATCH(MainTracker[[#This Row],[IDR / UFDR]],Table3[Pack],0),1),"")</f>
        <v/>
      </c>
      <c r="B614" s="7">
        <v>212.4</v>
      </c>
      <c r="C614" s="7" t="s">
        <v>2960</v>
      </c>
      <c r="D614" s="44" t="s">
        <v>2961</v>
      </c>
      <c r="E614" s="28" t="s">
        <v>2962</v>
      </c>
      <c r="F614" s="2" t="s">
        <v>111</v>
      </c>
      <c r="G614" s="13">
        <v>45397</v>
      </c>
      <c r="H614" s="1">
        <v>45408</v>
      </c>
      <c r="I614" s="1">
        <v>45412</v>
      </c>
      <c r="J614" s="2"/>
      <c r="K614" s="28" t="s">
        <v>2963</v>
      </c>
      <c r="L614" s="47" t="s">
        <v>2391</v>
      </c>
      <c r="M614" s="4" t="s">
        <v>2964</v>
      </c>
      <c r="N614" s="4"/>
      <c r="O614" s="4"/>
      <c r="P614" s="4"/>
      <c r="Q614" s="4"/>
      <c r="R614" s="4"/>
      <c r="S614" s="4"/>
      <c r="T614" s="4"/>
      <c r="U614" s="4" t="s">
        <v>106</v>
      </c>
      <c r="V614" s="3" t="s">
        <v>70</v>
      </c>
      <c r="W614" s="27" t="s">
        <v>2888</v>
      </c>
      <c r="X614" s="4">
        <f>IF(AND(MainTracker[[#This Row],[Completion date.]]&gt;=45139,MainTracker[[#This Row],[Status]]="10 - Complete"),NETWORKDAYS(MAX(MainTracker[[#This Row],[Request sent on (Date)]:[Compliant source file received on (Date)]]),MainTracker[[#This Row],[Completion date.]],Holiday[Holidays])-1,"")</f>
        <v>2</v>
      </c>
      <c r="Y6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4" s="4">
        <f>IF(AND(MainTracker[[#This Row],[Completion date.]]&gt;=45139,MainTracker[[#This Row],[Status]]="10 - Complete",MainTracker[[#This Row],[Compliant source file received on (Date)]]&lt;&gt;""),MainTracker[[#This Row],[Compliant source file received on (Date)]]-MainTracker[[#This Row],[Request sent on (Date)]],"")</f>
        <v>11</v>
      </c>
      <c r="AA614" s="39"/>
    </row>
    <row r="615" spans="1:27" ht="30" hidden="1">
      <c r="A615" s="51" t="str">
        <f>_xlfn.IFNA(INDEX(Table3[],MATCH(MainTracker[[#This Row],[IDR / UFDR]],Table3[Pack],0),1),"")</f>
        <v/>
      </c>
      <c r="B615" s="7">
        <v>212.4</v>
      </c>
      <c r="C615" s="7" t="s">
        <v>2965</v>
      </c>
      <c r="D615" s="44" t="s">
        <v>2966</v>
      </c>
      <c r="E615" s="28" t="s">
        <v>2967</v>
      </c>
      <c r="F615" s="2" t="s">
        <v>111</v>
      </c>
      <c r="G615" s="13">
        <v>45397</v>
      </c>
      <c r="H615" s="1">
        <v>45400</v>
      </c>
      <c r="I615" s="1">
        <v>45408</v>
      </c>
      <c r="J615" s="2"/>
      <c r="K615" s="28" t="s">
        <v>2968</v>
      </c>
      <c r="L615" s="47" t="s">
        <v>122</v>
      </c>
      <c r="M615" s="4"/>
      <c r="N615" s="4"/>
      <c r="O615" s="4"/>
      <c r="P615" s="4"/>
      <c r="Q615" s="4"/>
      <c r="R615" s="4"/>
      <c r="S615" s="4"/>
      <c r="T615" s="4"/>
      <c r="U615" s="4" t="s">
        <v>106</v>
      </c>
      <c r="V615" s="3" t="s">
        <v>70</v>
      </c>
      <c r="W615" s="27" t="s">
        <v>2888</v>
      </c>
      <c r="X615" s="4">
        <f>IF(AND(MainTracker[[#This Row],[Completion date.]]&gt;=45139,MainTracker[[#This Row],[Status]]="10 - Complete"),NETWORKDAYS(MAX(MainTracker[[#This Row],[Request sent on (Date)]:[Compliant source file received on (Date)]]),MainTracker[[#This Row],[Completion date.]],Holiday[Holidays])-1,"")</f>
        <v>6</v>
      </c>
      <c r="Y6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5" s="4">
        <f>IF(AND(MainTracker[[#This Row],[Completion date.]]&gt;=45139,MainTracker[[#This Row],[Status]]="10 - Complete",MainTracker[[#This Row],[Compliant source file received on (Date)]]&lt;&gt;""),MainTracker[[#This Row],[Compliant source file received on (Date)]]-MainTracker[[#This Row],[Request sent on (Date)]],"")</f>
        <v>3</v>
      </c>
      <c r="AA615" s="39"/>
    </row>
    <row r="616" spans="1:27" ht="30" hidden="1">
      <c r="A616" s="51" t="str">
        <f>_xlfn.IFNA(INDEX(Table3[],MATCH(MainTracker[[#This Row],[IDR / UFDR]],Table3[Pack],0),1),"")</f>
        <v/>
      </c>
      <c r="B616" s="7">
        <v>212.4</v>
      </c>
      <c r="C616" s="7" t="s">
        <v>2969</v>
      </c>
      <c r="D616" s="44" t="s">
        <v>2970</v>
      </c>
      <c r="E616" s="34" t="s">
        <v>2971</v>
      </c>
      <c r="F616" s="2" t="s">
        <v>111</v>
      </c>
      <c r="G616" s="13">
        <v>45397</v>
      </c>
      <c r="H616" s="1">
        <v>45408</v>
      </c>
      <c r="I616" s="1">
        <v>45412</v>
      </c>
      <c r="J616" s="2"/>
      <c r="K616" s="34" t="s">
        <v>2972</v>
      </c>
      <c r="L616" s="47" t="s">
        <v>2721</v>
      </c>
      <c r="M616" s="4" t="s">
        <v>2973</v>
      </c>
      <c r="N616" s="4"/>
      <c r="O616" s="4"/>
      <c r="P616" s="4"/>
      <c r="Q616" s="4"/>
      <c r="R616" s="4"/>
      <c r="S616" s="4"/>
      <c r="T616" s="4"/>
      <c r="U616" s="4" t="s">
        <v>106</v>
      </c>
      <c r="V616" s="3" t="s">
        <v>70</v>
      </c>
      <c r="W616" s="27" t="s">
        <v>2888</v>
      </c>
      <c r="X616" s="4">
        <f>IF(AND(MainTracker[[#This Row],[Completion date.]]&gt;=45139,MainTracker[[#This Row],[Status]]="10 - Complete"),NETWORKDAYS(MAX(MainTracker[[#This Row],[Request sent on (Date)]:[Compliant source file received on (Date)]]),MainTracker[[#This Row],[Completion date.]],Holiday[Holidays])-1,"")</f>
        <v>2</v>
      </c>
      <c r="Y6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6" s="4">
        <f>IF(AND(MainTracker[[#This Row],[Completion date.]]&gt;=45139,MainTracker[[#This Row],[Status]]="10 - Complete",MainTracker[[#This Row],[Compliant source file received on (Date)]]&lt;&gt;""),MainTracker[[#This Row],[Compliant source file received on (Date)]]-MainTracker[[#This Row],[Request sent on (Date)]],"")</f>
        <v>11</v>
      </c>
      <c r="AA616" s="39"/>
    </row>
    <row r="617" spans="1:27" ht="30" hidden="1">
      <c r="A617" s="51" t="str">
        <f>_xlfn.IFNA(INDEX(Table3[],MATCH(MainTracker[[#This Row],[IDR / UFDR]],Table3[Pack],0),1),"")</f>
        <v/>
      </c>
      <c r="B617" s="7">
        <v>212.4</v>
      </c>
      <c r="C617" s="7" t="s">
        <v>2974</v>
      </c>
      <c r="D617" s="44" t="s">
        <v>2975</v>
      </c>
      <c r="E617" s="28" t="s">
        <v>2976</v>
      </c>
      <c r="F617" s="2" t="s">
        <v>111</v>
      </c>
      <c r="G617" s="13">
        <v>45397</v>
      </c>
      <c r="H617" s="1">
        <v>45400</v>
      </c>
      <c r="I617" s="1">
        <v>45408</v>
      </c>
      <c r="J617" s="2"/>
      <c r="K617" s="28" t="s">
        <v>2977</v>
      </c>
      <c r="L617" s="47" t="s">
        <v>122</v>
      </c>
      <c r="M617" s="4"/>
      <c r="N617" s="4"/>
      <c r="O617" s="4"/>
      <c r="P617" s="4"/>
      <c r="Q617" s="4"/>
      <c r="R617" s="4"/>
      <c r="S617" s="4"/>
      <c r="T617" s="4"/>
      <c r="U617" s="4" t="s">
        <v>106</v>
      </c>
      <c r="V617" s="3" t="s">
        <v>70</v>
      </c>
      <c r="W617" s="27" t="s">
        <v>2888</v>
      </c>
      <c r="X617" s="4">
        <f>IF(AND(MainTracker[[#This Row],[Completion date.]]&gt;=45139,MainTracker[[#This Row],[Status]]="10 - Complete"),NETWORKDAYS(MAX(MainTracker[[#This Row],[Request sent on (Date)]:[Compliant source file received on (Date)]]),MainTracker[[#This Row],[Completion date.]],Holiday[Holidays])-1,"")</f>
        <v>6</v>
      </c>
      <c r="Y6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7" s="4">
        <f>IF(AND(MainTracker[[#This Row],[Completion date.]]&gt;=45139,MainTracker[[#This Row],[Status]]="10 - Complete",MainTracker[[#This Row],[Compliant source file received on (Date)]]&lt;&gt;""),MainTracker[[#This Row],[Compliant source file received on (Date)]]-MainTracker[[#This Row],[Request sent on (Date)]],"")</f>
        <v>3</v>
      </c>
      <c r="AA617" s="39"/>
    </row>
    <row r="618" spans="1:27" ht="30" hidden="1">
      <c r="A618" s="51" t="str">
        <f>_xlfn.IFNA(INDEX(Table3[],MATCH(MainTracker[[#This Row],[IDR / UFDR]],Table3[Pack],0),1),"")</f>
        <v/>
      </c>
      <c r="B618" s="7">
        <v>212.4</v>
      </c>
      <c r="C618" s="7" t="s">
        <v>2978</v>
      </c>
      <c r="D618" s="44" t="s">
        <v>2979</v>
      </c>
      <c r="E618" s="28" t="s">
        <v>2980</v>
      </c>
      <c r="F618" s="2" t="s">
        <v>111</v>
      </c>
      <c r="G618" s="13">
        <v>45397</v>
      </c>
      <c r="H618" s="1">
        <v>45400</v>
      </c>
      <c r="I618" s="1">
        <v>45412</v>
      </c>
      <c r="J618" s="2"/>
      <c r="K618" s="28" t="s">
        <v>2981</v>
      </c>
      <c r="L618" s="47" t="s">
        <v>122</v>
      </c>
      <c r="M618" s="4"/>
      <c r="N618" s="4"/>
      <c r="O618" s="4"/>
      <c r="P618" s="4"/>
      <c r="Q618" s="4"/>
      <c r="R618" s="4"/>
      <c r="S618" s="4"/>
      <c r="T618" s="4"/>
      <c r="U618" s="4" t="s">
        <v>106</v>
      </c>
      <c r="V618" s="3" t="s">
        <v>70</v>
      </c>
      <c r="W618" s="27" t="s">
        <v>2888</v>
      </c>
      <c r="X618" s="4">
        <f>IF(AND(MainTracker[[#This Row],[Completion date.]]&gt;=45139,MainTracker[[#This Row],[Status]]="10 - Complete"),NETWORKDAYS(MAX(MainTracker[[#This Row],[Request sent on (Date)]:[Compliant source file received on (Date)]]),MainTracker[[#This Row],[Completion date.]],Holiday[Holidays])-1,"")</f>
        <v>8</v>
      </c>
      <c r="Y6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8" s="4">
        <f>IF(AND(MainTracker[[#This Row],[Completion date.]]&gt;=45139,MainTracker[[#This Row],[Status]]="10 - Complete",MainTracker[[#This Row],[Compliant source file received on (Date)]]&lt;&gt;""),MainTracker[[#This Row],[Compliant source file received on (Date)]]-MainTracker[[#This Row],[Request sent on (Date)]],"")</f>
        <v>3</v>
      </c>
      <c r="AA618" s="39"/>
    </row>
    <row r="619" spans="1:27" ht="30" hidden="1">
      <c r="A619" s="51" t="str">
        <f>_xlfn.IFNA(INDEX(Table3[],MATCH(MainTracker[[#This Row],[IDR / UFDR]],Table3[Pack],0),1),"")</f>
        <v/>
      </c>
      <c r="B619" s="7">
        <v>212.4</v>
      </c>
      <c r="C619" s="7" t="s">
        <v>2982</v>
      </c>
      <c r="D619" s="44" t="s">
        <v>2983</v>
      </c>
      <c r="E619" s="28" t="s">
        <v>2984</v>
      </c>
      <c r="F619" s="2" t="s">
        <v>111</v>
      </c>
      <c r="G619" s="13">
        <v>45397</v>
      </c>
      <c r="H619" s="1">
        <v>45408</v>
      </c>
      <c r="I619" s="1">
        <v>45412</v>
      </c>
      <c r="J619" s="2"/>
      <c r="K619" s="28" t="s">
        <v>2985</v>
      </c>
      <c r="L619" s="47" t="s">
        <v>2986</v>
      </c>
      <c r="M619" s="4" t="s">
        <v>2987</v>
      </c>
      <c r="N619" s="4"/>
      <c r="O619" s="4"/>
      <c r="P619" s="4"/>
      <c r="Q619" s="4"/>
      <c r="R619" s="4"/>
      <c r="S619" s="4"/>
      <c r="T619" s="4"/>
      <c r="U619" s="4" t="s">
        <v>106</v>
      </c>
      <c r="V619" s="3" t="s">
        <v>70</v>
      </c>
      <c r="W619" s="27" t="s">
        <v>2888</v>
      </c>
      <c r="X619" s="4">
        <f>IF(AND(MainTracker[[#This Row],[Completion date.]]&gt;=45139,MainTracker[[#This Row],[Status]]="10 - Complete"),NETWORKDAYS(MAX(MainTracker[[#This Row],[Request sent on (Date)]:[Compliant source file received on (Date)]]),MainTracker[[#This Row],[Completion date.]],Holiday[Holidays])-1,"")</f>
        <v>2</v>
      </c>
      <c r="Y6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9" s="4">
        <f>IF(AND(MainTracker[[#This Row],[Completion date.]]&gt;=45139,MainTracker[[#This Row],[Status]]="10 - Complete",MainTracker[[#This Row],[Compliant source file received on (Date)]]&lt;&gt;""),MainTracker[[#This Row],[Compliant source file received on (Date)]]-MainTracker[[#This Row],[Request sent on (Date)]],"")</f>
        <v>11</v>
      </c>
      <c r="AA619" s="39"/>
    </row>
    <row r="620" spans="1:27" ht="30" hidden="1">
      <c r="A620" s="51" t="str">
        <f>_xlfn.IFNA(INDEX(Table3[],MATCH(MainTracker[[#This Row],[IDR / UFDR]],Table3[Pack],0),1),"")</f>
        <v/>
      </c>
      <c r="B620" s="7">
        <v>212.4</v>
      </c>
      <c r="C620" s="7" t="s">
        <v>2988</v>
      </c>
      <c r="D620" s="44" t="s">
        <v>2989</v>
      </c>
      <c r="E620" s="28" t="s">
        <v>2990</v>
      </c>
      <c r="F620" s="2" t="s">
        <v>111</v>
      </c>
      <c r="G620" s="13">
        <v>45397</v>
      </c>
      <c r="H620" s="1">
        <v>45400</v>
      </c>
      <c r="I620" s="1">
        <v>45412</v>
      </c>
      <c r="J620" s="2"/>
      <c r="K620" s="28" t="s">
        <v>2991</v>
      </c>
      <c r="L620" s="47" t="s">
        <v>122</v>
      </c>
      <c r="M620" s="4"/>
      <c r="N620" s="4"/>
      <c r="O620" s="4"/>
      <c r="P620" s="4"/>
      <c r="Q620" s="4"/>
      <c r="R620" s="4"/>
      <c r="S620" s="4"/>
      <c r="T620" s="4"/>
      <c r="U620" s="4" t="s">
        <v>106</v>
      </c>
      <c r="V620" s="3" t="s">
        <v>70</v>
      </c>
      <c r="W620" s="27" t="s">
        <v>2888</v>
      </c>
      <c r="X620" s="4">
        <f>IF(AND(MainTracker[[#This Row],[Completion date.]]&gt;=45139,MainTracker[[#This Row],[Status]]="10 - Complete"),NETWORKDAYS(MAX(MainTracker[[#This Row],[Request sent on (Date)]:[Compliant source file received on (Date)]]),MainTracker[[#This Row],[Completion date.]],Holiday[Holidays])-1,"")</f>
        <v>8</v>
      </c>
      <c r="Y6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0" s="4">
        <f>IF(AND(MainTracker[[#This Row],[Completion date.]]&gt;=45139,MainTracker[[#This Row],[Status]]="10 - Complete",MainTracker[[#This Row],[Compliant source file received on (Date)]]&lt;&gt;""),MainTracker[[#This Row],[Compliant source file received on (Date)]]-MainTracker[[#This Row],[Request sent on (Date)]],"")</f>
        <v>3</v>
      </c>
      <c r="AA620" s="39"/>
    </row>
    <row r="621" spans="1:27" ht="30" hidden="1">
      <c r="A621" s="51" t="str">
        <f>_xlfn.IFNA(INDEX(Table3[],MATCH(MainTracker[[#This Row],[IDR / UFDR]],Table3[Pack],0),1),"")</f>
        <v/>
      </c>
      <c r="B621" s="7">
        <v>212.4</v>
      </c>
      <c r="C621" s="7" t="s">
        <v>2992</v>
      </c>
      <c r="D621" s="44" t="s">
        <v>2993</v>
      </c>
      <c r="E621" s="28" t="s">
        <v>2994</v>
      </c>
      <c r="F621" s="2" t="s">
        <v>111</v>
      </c>
      <c r="G621" s="13">
        <v>45397</v>
      </c>
      <c r="H621" s="1">
        <v>45400</v>
      </c>
      <c r="I621" s="1">
        <v>45412</v>
      </c>
      <c r="J621" s="2"/>
      <c r="K621" s="28" t="s">
        <v>2995</v>
      </c>
      <c r="L621" s="47" t="s">
        <v>122</v>
      </c>
      <c r="M621" s="4"/>
      <c r="N621" s="4"/>
      <c r="O621" s="4"/>
      <c r="P621" s="4"/>
      <c r="Q621" s="4"/>
      <c r="R621" s="4"/>
      <c r="S621" s="4"/>
      <c r="T621" s="4"/>
      <c r="U621" s="4" t="s">
        <v>106</v>
      </c>
      <c r="V621" s="3" t="s">
        <v>70</v>
      </c>
      <c r="W621" s="27" t="s">
        <v>2888</v>
      </c>
      <c r="X621" s="4">
        <f>IF(AND(MainTracker[[#This Row],[Completion date.]]&gt;=45139,MainTracker[[#This Row],[Status]]="10 - Complete"),NETWORKDAYS(MAX(MainTracker[[#This Row],[Request sent on (Date)]:[Compliant source file received on (Date)]]),MainTracker[[#This Row],[Completion date.]],Holiday[Holidays])-1,"")</f>
        <v>8</v>
      </c>
      <c r="Y6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1" s="4">
        <f>IF(AND(MainTracker[[#This Row],[Completion date.]]&gt;=45139,MainTracker[[#This Row],[Status]]="10 - Complete",MainTracker[[#This Row],[Compliant source file received on (Date)]]&lt;&gt;""),MainTracker[[#This Row],[Compliant source file received on (Date)]]-MainTracker[[#This Row],[Request sent on (Date)]],"")</f>
        <v>3</v>
      </c>
      <c r="AA621" s="39"/>
    </row>
    <row r="622" spans="1:27" ht="45" hidden="1">
      <c r="A622" s="51" t="str">
        <f>_xlfn.IFNA(INDEX(Table3[],MATCH(MainTracker[[#This Row],[IDR / UFDR]],Table3[Pack],0),1),"")</f>
        <v/>
      </c>
      <c r="B622" s="7">
        <v>212.4</v>
      </c>
      <c r="C622" s="7" t="s">
        <v>2996</v>
      </c>
      <c r="D622" s="44" t="s">
        <v>2997</v>
      </c>
      <c r="E622" s="28" t="s">
        <v>2998</v>
      </c>
      <c r="F622" s="2" t="s">
        <v>111</v>
      </c>
      <c r="G622" s="13">
        <v>45397</v>
      </c>
      <c r="H622" s="1">
        <v>45400</v>
      </c>
      <c r="I622" s="1">
        <v>45412</v>
      </c>
      <c r="J622" s="2"/>
      <c r="K622" s="28" t="s">
        <v>2999</v>
      </c>
      <c r="L622" s="47" t="s">
        <v>2986</v>
      </c>
      <c r="M622" s="4" t="s">
        <v>3000</v>
      </c>
      <c r="N622" s="4"/>
      <c r="O622" s="4"/>
      <c r="P622" s="4"/>
      <c r="Q622" s="4"/>
      <c r="R622" s="4"/>
      <c r="S622" s="4"/>
      <c r="T622" s="4"/>
      <c r="U622" s="4" t="s">
        <v>106</v>
      </c>
      <c r="V622" s="3" t="s">
        <v>70</v>
      </c>
      <c r="W622" s="27" t="s">
        <v>2888</v>
      </c>
      <c r="X622" s="4">
        <f>IF(AND(MainTracker[[#This Row],[Completion date.]]&gt;=45139,MainTracker[[#This Row],[Status]]="10 - Complete"),NETWORKDAYS(MAX(MainTracker[[#This Row],[Request sent on (Date)]:[Compliant source file received on (Date)]]),MainTracker[[#This Row],[Completion date.]],Holiday[Holidays])-1,"")</f>
        <v>8</v>
      </c>
      <c r="Y6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2" s="4">
        <f>IF(AND(MainTracker[[#This Row],[Completion date.]]&gt;=45139,MainTracker[[#This Row],[Status]]="10 - Complete",MainTracker[[#This Row],[Compliant source file received on (Date)]]&lt;&gt;""),MainTracker[[#This Row],[Compliant source file received on (Date)]]-MainTracker[[#This Row],[Request sent on (Date)]],"")</f>
        <v>3</v>
      </c>
      <c r="AA622" s="39"/>
    </row>
    <row r="623" spans="1:27" ht="30" hidden="1">
      <c r="A623" s="51" t="str">
        <f>_xlfn.IFNA(INDEX(Table3[],MATCH(MainTracker[[#This Row],[IDR / UFDR]],Table3[Pack],0),1),"")</f>
        <v/>
      </c>
      <c r="B623" s="7">
        <v>212.4</v>
      </c>
      <c r="C623" s="7" t="s">
        <v>3001</v>
      </c>
      <c r="D623" s="44" t="s">
        <v>3002</v>
      </c>
      <c r="E623" s="28" t="s">
        <v>3003</v>
      </c>
      <c r="F623" s="2" t="s">
        <v>111</v>
      </c>
      <c r="G623" s="13">
        <v>45397</v>
      </c>
      <c r="H623" s="1">
        <v>45400</v>
      </c>
      <c r="I623" s="1">
        <v>45412</v>
      </c>
      <c r="J623" s="2"/>
      <c r="K623" s="28" t="s">
        <v>3004</v>
      </c>
      <c r="L623" s="47" t="s">
        <v>122</v>
      </c>
      <c r="M623" s="4"/>
      <c r="N623" s="4"/>
      <c r="O623" s="4"/>
      <c r="P623" s="4"/>
      <c r="Q623" s="4"/>
      <c r="R623" s="4"/>
      <c r="S623" s="4"/>
      <c r="T623" s="4"/>
      <c r="U623" s="4" t="s">
        <v>106</v>
      </c>
      <c r="V623" s="3" t="s">
        <v>70</v>
      </c>
      <c r="W623" s="27" t="s">
        <v>2888</v>
      </c>
      <c r="X623" s="4">
        <f>IF(AND(MainTracker[[#This Row],[Completion date.]]&gt;=45139,MainTracker[[#This Row],[Status]]="10 - Complete"),NETWORKDAYS(MAX(MainTracker[[#This Row],[Request sent on (Date)]:[Compliant source file received on (Date)]]),MainTracker[[#This Row],[Completion date.]],Holiday[Holidays])-1,"")</f>
        <v>8</v>
      </c>
      <c r="Y6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3" s="4">
        <f>IF(AND(MainTracker[[#This Row],[Completion date.]]&gt;=45139,MainTracker[[#This Row],[Status]]="10 - Complete",MainTracker[[#This Row],[Compliant source file received on (Date)]]&lt;&gt;""),MainTracker[[#This Row],[Compliant source file received on (Date)]]-MainTracker[[#This Row],[Request sent on (Date)]],"")</f>
        <v>3</v>
      </c>
      <c r="AA623" s="39"/>
    </row>
    <row r="624" spans="1:27" ht="30" hidden="1">
      <c r="A624" s="51" t="str">
        <f>_xlfn.IFNA(INDEX(Table3[],MATCH(MainTracker[[#This Row],[IDR / UFDR]],Table3[Pack],0),1),"")</f>
        <v/>
      </c>
      <c r="B624" s="7">
        <v>212.4</v>
      </c>
      <c r="C624" s="7" t="s">
        <v>3005</v>
      </c>
      <c r="D624" s="44" t="s">
        <v>3006</v>
      </c>
      <c r="E624" s="28" t="s">
        <v>3007</v>
      </c>
      <c r="F624" s="2" t="s">
        <v>111</v>
      </c>
      <c r="G624" s="13">
        <v>45397</v>
      </c>
      <c r="H624" s="1">
        <v>45400</v>
      </c>
      <c r="I624" s="1">
        <v>45412</v>
      </c>
      <c r="J624" s="2"/>
      <c r="K624" s="28" t="s">
        <v>3008</v>
      </c>
      <c r="L624" s="47" t="s">
        <v>122</v>
      </c>
      <c r="M624" s="4"/>
      <c r="N624" s="4"/>
      <c r="O624" s="4"/>
      <c r="P624" s="4"/>
      <c r="Q624" s="4"/>
      <c r="R624" s="4"/>
      <c r="S624" s="4"/>
      <c r="T624" s="4"/>
      <c r="U624" s="4" t="s">
        <v>106</v>
      </c>
      <c r="V624" s="3" t="s">
        <v>70</v>
      </c>
      <c r="W624" s="27" t="s">
        <v>2888</v>
      </c>
      <c r="X624" s="4">
        <f>IF(AND(MainTracker[[#This Row],[Completion date.]]&gt;=45139,MainTracker[[#This Row],[Status]]="10 - Complete"),NETWORKDAYS(MAX(MainTracker[[#This Row],[Request sent on (Date)]:[Compliant source file received on (Date)]]),MainTracker[[#This Row],[Completion date.]],Holiday[Holidays])-1,"")</f>
        <v>8</v>
      </c>
      <c r="Y6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4" s="4">
        <f>IF(AND(MainTracker[[#This Row],[Completion date.]]&gt;=45139,MainTracker[[#This Row],[Status]]="10 - Complete",MainTracker[[#This Row],[Compliant source file received on (Date)]]&lt;&gt;""),MainTracker[[#This Row],[Compliant source file received on (Date)]]-MainTracker[[#This Row],[Request sent on (Date)]],"")</f>
        <v>3</v>
      </c>
      <c r="AA624" s="39"/>
    </row>
    <row r="625" spans="1:27" ht="30" hidden="1">
      <c r="A625" s="51" t="str">
        <f>_xlfn.IFNA(INDEX(Table3[],MATCH(MainTracker[[#This Row],[IDR / UFDR]],Table3[Pack],0),1),"")</f>
        <v/>
      </c>
      <c r="B625" s="7">
        <v>212.4</v>
      </c>
      <c r="C625" s="7" t="s">
        <v>3009</v>
      </c>
      <c r="D625" s="44" t="s">
        <v>3010</v>
      </c>
      <c r="E625" s="28" t="s">
        <v>3011</v>
      </c>
      <c r="F625" s="2" t="s">
        <v>111</v>
      </c>
      <c r="G625" s="13">
        <v>45397</v>
      </c>
      <c r="H625" s="1">
        <v>45408</v>
      </c>
      <c r="I625" s="1">
        <v>45412</v>
      </c>
      <c r="J625" s="2"/>
      <c r="K625" s="28" t="s">
        <v>3012</v>
      </c>
      <c r="L625" s="47" t="s">
        <v>2986</v>
      </c>
      <c r="M625" s="4" t="s">
        <v>2987</v>
      </c>
      <c r="N625" s="4"/>
      <c r="O625" s="4"/>
      <c r="P625" s="4"/>
      <c r="Q625" s="4"/>
      <c r="R625" s="4"/>
      <c r="S625" s="4"/>
      <c r="T625" s="4"/>
      <c r="U625" s="4" t="s">
        <v>106</v>
      </c>
      <c r="V625" s="3" t="s">
        <v>70</v>
      </c>
      <c r="W625" s="27" t="s">
        <v>2888</v>
      </c>
      <c r="X625" s="4">
        <f>IF(AND(MainTracker[[#This Row],[Completion date.]]&gt;=45139,MainTracker[[#This Row],[Status]]="10 - Complete"),NETWORKDAYS(MAX(MainTracker[[#This Row],[Request sent on (Date)]:[Compliant source file received on (Date)]]),MainTracker[[#This Row],[Completion date.]],Holiday[Holidays])-1,"")</f>
        <v>2</v>
      </c>
      <c r="Y6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5" s="4">
        <f>IF(AND(MainTracker[[#This Row],[Completion date.]]&gt;=45139,MainTracker[[#This Row],[Status]]="10 - Complete",MainTracker[[#This Row],[Compliant source file received on (Date)]]&lt;&gt;""),MainTracker[[#This Row],[Compliant source file received on (Date)]]-MainTracker[[#This Row],[Request sent on (Date)]],"")</f>
        <v>11</v>
      </c>
      <c r="AA625" s="39"/>
    </row>
    <row r="626" spans="1:27" ht="30" hidden="1">
      <c r="A626" s="51" t="str">
        <f>_xlfn.IFNA(INDEX(Table3[],MATCH(MainTracker[[#This Row],[IDR / UFDR]],Table3[Pack],0),1),"")</f>
        <v/>
      </c>
      <c r="B626" s="7">
        <v>212.4</v>
      </c>
      <c r="C626" s="7" t="s">
        <v>3013</v>
      </c>
      <c r="D626" s="44" t="s">
        <v>3014</v>
      </c>
      <c r="E626" s="28" t="s">
        <v>3015</v>
      </c>
      <c r="F626" s="2" t="s">
        <v>111</v>
      </c>
      <c r="G626" s="13">
        <v>45397</v>
      </c>
      <c r="H626" s="1">
        <v>45400</v>
      </c>
      <c r="I626" s="1">
        <v>45412</v>
      </c>
      <c r="J626" s="2"/>
      <c r="K626" s="28" t="s">
        <v>3016</v>
      </c>
      <c r="L626" s="47" t="s">
        <v>122</v>
      </c>
      <c r="M626" s="4"/>
      <c r="N626" s="4"/>
      <c r="O626" s="4"/>
      <c r="P626" s="4"/>
      <c r="Q626" s="4"/>
      <c r="R626" s="4"/>
      <c r="S626" s="4"/>
      <c r="T626" s="4"/>
      <c r="U626" s="4" t="s">
        <v>106</v>
      </c>
      <c r="V626" s="3" t="s">
        <v>70</v>
      </c>
      <c r="W626" s="27" t="s">
        <v>2888</v>
      </c>
      <c r="X626" s="4">
        <f>IF(AND(MainTracker[[#This Row],[Completion date.]]&gt;=45139,MainTracker[[#This Row],[Status]]="10 - Complete"),NETWORKDAYS(MAX(MainTracker[[#This Row],[Request sent on (Date)]:[Compliant source file received on (Date)]]),MainTracker[[#This Row],[Completion date.]],Holiday[Holidays])-1,"")</f>
        <v>8</v>
      </c>
      <c r="Y6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6" s="4">
        <f>IF(AND(MainTracker[[#This Row],[Completion date.]]&gt;=45139,MainTracker[[#This Row],[Status]]="10 - Complete",MainTracker[[#This Row],[Compliant source file received on (Date)]]&lt;&gt;""),MainTracker[[#This Row],[Compliant source file received on (Date)]]-MainTracker[[#This Row],[Request sent on (Date)]],"")</f>
        <v>3</v>
      </c>
      <c r="AA626" s="39"/>
    </row>
    <row r="627" spans="1:27" ht="30" hidden="1">
      <c r="A627" s="51" t="str">
        <f>_xlfn.IFNA(INDEX(Table3[],MATCH(MainTracker[[#This Row],[IDR / UFDR]],Table3[Pack],0),1),"")</f>
        <v/>
      </c>
      <c r="B627" s="7">
        <v>212.4</v>
      </c>
      <c r="C627" s="7" t="s">
        <v>3017</v>
      </c>
      <c r="D627" s="44" t="s">
        <v>3018</v>
      </c>
      <c r="E627" s="28" t="s">
        <v>3019</v>
      </c>
      <c r="F627" s="2" t="s">
        <v>111</v>
      </c>
      <c r="G627" s="13">
        <v>45397</v>
      </c>
      <c r="H627" s="1">
        <v>45408</v>
      </c>
      <c r="I627" s="1">
        <v>45412</v>
      </c>
      <c r="J627" s="2"/>
      <c r="K627" s="28" t="s">
        <v>3020</v>
      </c>
      <c r="L627" s="47" t="s">
        <v>2986</v>
      </c>
      <c r="M627" s="4" t="s">
        <v>2987</v>
      </c>
      <c r="N627" s="4"/>
      <c r="O627" s="4"/>
      <c r="P627" s="4"/>
      <c r="Q627" s="4"/>
      <c r="R627" s="4"/>
      <c r="S627" s="4"/>
      <c r="T627" s="4"/>
      <c r="U627" s="4" t="s">
        <v>106</v>
      </c>
      <c r="V627" s="3" t="s">
        <v>70</v>
      </c>
      <c r="W627" s="27" t="s">
        <v>2888</v>
      </c>
      <c r="X627" s="4">
        <f>IF(AND(MainTracker[[#This Row],[Completion date.]]&gt;=45139,MainTracker[[#This Row],[Status]]="10 - Complete"),NETWORKDAYS(MAX(MainTracker[[#This Row],[Request sent on (Date)]:[Compliant source file received on (Date)]]),MainTracker[[#This Row],[Completion date.]],Holiday[Holidays])-1,"")</f>
        <v>2</v>
      </c>
      <c r="Y6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7" s="4">
        <f>IF(AND(MainTracker[[#This Row],[Completion date.]]&gt;=45139,MainTracker[[#This Row],[Status]]="10 - Complete",MainTracker[[#This Row],[Compliant source file received on (Date)]]&lt;&gt;""),MainTracker[[#This Row],[Compliant source file received on (Date)]]-MainTracker[[#This Row],[Request sent on (Date)]],"")</f>
        <v>11</v>
      </c>
      <c r="AA627" s="39"/>
    </row>
    <row r="628" spans="1:27" ht="30" hidden="1">
      <c r="A628" s="51" t="str">
        <f>_xlfn.IFNA(INDEX(Table3[],MATCH(MainTracker[[#This Row],[IDR / UFDR]],Table3[Pack],0),1),"")</f>
        <v/>
      </c>
      <c r="B628" s="7">
        <v>212.4</v>
      </c>
      <c r="C628" s="7" t="s">
        <v>3021</v>
      </c>
      <c r="D628" s="44" t="s">
        <v>3022</v>
      </c>
      <c r="E628" s="28" t="s">
        <v>3023</v>
      </c>
      <c r="F628" s="2" t="s">
        <v>111</v>
      </c>
      <c r="G628" s="13">
        <v>45397</v>
      </c>
      <c r="H628" s="1">
        <v>45408</v>
      </c>
      <c r="I628" s="1">
        <v>45412</v>
      </c>
      <c r="J628" s="2"/>
      <c r="K628" s="34" t="s">
        <v>3024</v>
      </c>
      <c r="L628" s="47" t="s">
        <v>122</v>
      </c>
      <c r="M628" s="4" t="s">
        <v>3025</v>
      </c>
      <c r="N628" s="4"/>
      <c r="O628" s="4"/>
      <c r="P628" s="4"/>
      <c r="Q628" s="4"/>
      <c r="R628" s="4"/>
      <c r="S628" s="4"/>
      <c r="T628" s="4"/>
      <c r="U628" s="4" t="s">
        <v>106</v>
      </c>
      <c r="V628" s="3" t="s">
        <v>70</v>
      </c>
      <c r="W628" s="27" t="s">
        <v>2888</v>
      </c>
      <c r="X628" s="4">
        <f>IF(AND(MainTracker[[#This Row],[Completion date.]]&gt;=45139,MainTracker[[#This Row],[Status]]="10 - Complete"),NETWORKDAYS(MAX(MainTracker[[#This Row],[Request sent on (Date)]:[Compliant source file received on (Date)]]),MainTracker[[#This Row],[Completion date.]],Holiday[Holidays])-1,"")</f>
        <v>2</v>
      </c>
      <c r="Y6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8" s="4">
        <f>IF(AND(MainTracker[[#This Row],[Completion date.]]&gt;=45139,MainTracker[[#This Row],[Status]]="10 - Complete",MainTracker[[#This Row],[Compliant source file received on (Date)]]&lt;&gt;""),MainTracker[[#This Row],[Compliant source file received on (Date)]]-MainTracker[[#This Row],[Request sent on (Date)]],"")</f>
        <v>11</v>
      </c>
      <c r="AA628" s="39"/>
    </row>
    <row r="629" spans="1:27" ht="18.75" hidden="1">
      <c r="A629" s="51" t="str">
        <f>_xlfn.IFNA(INDEX(Table3[],MATCH(MainTracker[[#This Row],[IDR / UFDR]],Table3[Pack],0),1),"")</f>
        <v/>
      </c>
      <c r="B629" s="7" t="s">
        <v>3026</v>
      </c>
      <c r="C629" s="7" t="s">
        <v>3027</v>
      </c>
      <c r="D629" s="44" t="s">
        <v>3028</v>
      </c>
      <c r="E629" s="82" t="s">
        <v>3029</v>
      </c>
      <c r="F629" s="2" t="s">
        <v>111</v>
      </c>
      <c r="G629" s="13">
        <v>45398</v>
      </c>
      <c r="H629" s="13">
        <v>45398</v>
      </c>
      <c r="I629" s="1">
        <v>45401</v>
      </c>
      <c r="J629" s="2"/>
      <c r="K629" s="28" t="s">
        <v>3030</v>
      </c>
      <c r="L629" s="47" t="s">
        <v>2391</v>
      </c>
      <c r="M629" s="4"/>
      <c r="N629" s="4"/>
      <c r="O629" s="4"/>
      <c r="P629" s="4"/>
      <c r="Q629" s="4"/>
      <c r="R629" s="4"/>
      <c r="S629" s="4"/>
      <c r="T629" s="4"/>
      <c r="U629" s="4" t="s">
        <v>106</v>
      </c>
      <c r="V629" s="3" t="s">
        <v>69</v>
      </c>
      <c r="W629" s="27" t="s">
        <v>3031</v>
      </c>
      <c r="X629" s="4">
        <f>IF(AND(MainTracker[[#This Row],[Completion date.]]&gt;=45139,MainTracker[[#This Row],[Status]]="10 - Complete"),NETWORKDAYS(MAX(MainTracker[[#This Row],[Request sent on (Date)]:[Compliant source file received on (Date)]]),MainTracker[[#This Row],[Completion date.]],Holiday[Holidays])-1,"")</f>
        <v>3</v>
      </c>
      <c r="Y6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9" s="4">
        <f>IF(AND(MainTracker[[#This Row],[Completion date.]]&gt;=45139,MainTracker[[#This Row],[Status]]="10 - Complete",MainTracker[[#This Row],[Compliant source file received on (Date)]]&lt;&gt;""),MainTracker[[#This Row],[Compliant source file received on (Date)]]-MainTracker[[#This Row],[Request sent on (Date)]],"")</f>
        <v>0</v>
      </c>
      <c r="AA629" s="39"/>
    </row>
    <row r="630" spans="1:27" ht="60" hidden="1">
      <c r="A630" s="51" t="str">
        <f>_xlfn.IFNA(INDEX(Table3[],MATCH(MainTracker[[#This Row],[IDR / UFDR]],Table3[Pack],0),1),"")</f>
        <v/>
      </c>
      <c r="B630" s="7" t="s">
        <v>3026</v>
      </c>
      <c r="C630" s="7" t="s">
        <v>3032</v>
      </c>
      <c r="D630" s="44" t="s">
        <v>3033</v>
      </c>
      <c r="E630" s="28" t="s">
        <v>3034</v>
      </c>
      <c r="F630" s="2" t="s">
        <v>111</v>
      </c>
      <c r="G630" s="13">
        <v>45398</v>
      </c>
      <c r="H630" s="13">
        <v>45398</v>
      </c>
      <c r="I630" s="1">
        <v>45401</v>
      </c>
      <c r="J630" s="2"/>
      <c r="K630" s="28" t="s">
        <v>3035</v>
      </c>
      <c r="L630" s="47" t="s">
        <v>2391</v>
      </c>
      <c r="M630" s="4" t="s">
        <v>3036</v>
      </c>
      <c r="N630" s="25">
        <v>45400</v>
      </c>
      <c r="O630" s="4"/>
      <c r="P630" s="4"/>
      <c r="Q630" s="4"/>
      <c r="R630" s="4"/>
      <c r="S630" s="4"/>
      <c r="T630" s="4"/>
      <c r="U630" s="4" t="s">
        <v>106</v>
      </c>
      <c r="V630" s="3" t="s">
        <v>69</v>
      </c>
      <c r="W630" s="27" t="s">
        <v>3031</v>
      </c>
      <c r="X630" s="4">
        <f>IF(AND(MainTracker[[#This Row],[Completion date.]]&gt;=45139,MainTracker[[#This Row],[Status]]="10 - Complete"),NETWORKDAYS(MAX(MainTracker[[#This Row],[Request sent on (Date)]:[Compliant source file received on (Date)]]),MainTracker[[#This Row],[Completion date.]],Holiday[Holidays])-1,"")</f>
        <v>3</v>
      </c>
      <c r="Y6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0" s="4">
        <f>IF(AND(MainTracker[[#This Row],[Completion date.]]&gt;=45139,MainTracker[[#This Row],[Status]]="10 - Complete",MainTracker[[#This Row],[Compliant source file received on (Date)]]&lt;&gt;""),MainTracker[[#This Row],[Compliant source file received on (Date)]]-MainTracker[[#This Row],[Request sent on (Date)]],"")</f>
        <v>0</v>
      </c>
      <c r="AA630" s="39"/>
    </row>
    <row r="631" spans="1:27" ht="18.75" hidden="1">
      <c r="A631" s="51" t="str">
        <f>_xlfn.IFNA(INDEX(Table3[],MATCH(MainTracker[[#This Row],[IDR / UFDR]],Table3[Pack],0),1),"")</f>
        <v/>
      </c>
      <c r="B631" s="7" t="s">
        <v>3026</v>
      </c>
      <c r="C631" s="7" t="s">
        <v>3037</v>
      </c>
      <c r="D631" s="44" t="s">
        <v>3038</v>
      </c>
      <c r="E631" s="28" t="s">
        <v>3039</v>
      </c>
      <c r="F631" s="2" t="s">
        <v>111</v>
      </c>
      <c r="G631" s="13">
        <v>45398</v>
      </c>
      <c r="H631" s="24">
        <v>45401</v>
      </c>
      <c r="I631" s="1">
        <v>45404</v>
      </c>
      <c r="J631" s="2"/>
      <c r="K631" s="28" t="s">
        <v>3040</v>
      </c>
      <c r="L631" s="47" t="s">
        <v>3041</v>
      </c>
      <c r="M631" s="4" t="s">
        <v>3042</v>
      </c>
      <c r="N631" s="24">
        <v>45401</v>
      </c>
      <c r="O631" s="4"/>
      <c r="P631" s="4"/>
      <c r="Q631" s="4"/>
      <c r="R631" s="4"/>
      <c r="S631" s="4"/>
      <c r="T631" s="4"/>
      <c r="U631" s="4" t="s">
        <v>106</v>
      </c>
      <c r="V631" s="3" t="s">
        <v>69</v>
      </c>
      <c r="W631" s="27" t="s">
        <v>3031</v>
      </c>
      <c r="X631" s="4">
        <f>IF(AND(MainTracker[[#This Row],[Completion date.]]&gt;=45139,MainTracker[[#This Row],[Status]]="10 - Complete"),NETWORKDAYS(MAX(MainTracker[[#This Row],[Request sent on (Date)]:[Compliant source file received on (Date)]]),MainTracker[[#This Row],[Completion date.]],Holiday[Holidays])-1,"")</f>
        <v>1</v>
      </c>
      <c r="Y6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1" s="4">
        <f>IF(AND(MainTracker[[#This Row],[Completion date.]]&gt;=45139,MainTracker[[#This Row],[Status]]="10 - Complete",MainTracker[[#This Row],[Compliant source file received on (Date)]]&lt;&gt;""),MainTracker[[#This Row],[Compliant source file received on (Date)]]-MainTracker[[#This Row],[Request sent on (Date)]],"")</f>
        <v>3</v>
      </c>
      <c r="AA631" s="39"/>
    </row>
    <row r="632" spans="1:27" ht="18.75" hidden="1">
      <c r="A632" s="51" t="str">
        <f>_xlfn.IFNA(INDEX(Table3[],MATCH(MainTracker[[#This Row],[IDR / UFDR]],Table3[Pack],0),1),"")</f>
        <v/>
      </c>
      <c r="B632" s="7" t="s">
        <v>3026</v>
      </c>
      <c r="C632" s="7" t="s">
        <v>3043</v>
      </c>
      <c r="D632" s="44" t="s">
        <v>3044</v>
      </c>
      <c r="E632" s="28" t="s">
        <v>3045</v>
      </c>
      <c r="F632" s="2" t="s">
        <v>101</v>
      </c>
      <c r="G632" s="13">
        <v>45398</v>
      </c>
      <c r="H632" s="13">
        <v>45398</v>
      </c>
      <c r="I632" s="1">
        <v>45401</v>
      </c>
      <c r="J632" s="2"/>
      <c r="K632" s="28" t="s">
        <v>3046</v>
      </c>
      <c r="L632" s="47" t="s">
        <v>2391</v>
      </c>
      <c r="M632" s="4"/>
      <c r="N632" s="4"/>
      <c r="O632" s="4"/>
      <c r="P632" s="4"/>
      <c r="Q632" s="4"/>
      <c r="R632" s="4"/>
      <c r="S632" s="4"/>
      <c r="T632" s="4"/>
      <c r="U632" s="4" t="s">
        <v>106</v>
      </c>
      <c r="V632" s="3" t="s">
        <v>69</v>
      </c>
      <c r="W632" s="27" t="s">
        <v>3031</v>
      </c>
      <c r="X632" s="4">
        <f>IF(AND(MainTracker[[#This Row],[Completion date.]]&gt;=45139,MainTracker[[#This Row],[Status]]="10 - Complete"),NETWORKDAYS(MAX(MainTracker[[#This Row],[Request sent on (Date)]:[Compliant source file received on (Date)]]),MainTracker[[#This Row],[Completion date.]],Holiday[Holidays])-1,"")</f>
        <v>3</v>
      </c>
      <c r="Y6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2" s="4">
        <f>IF(AND(MainTracker[[#This Row],[Completion date.]]&gt;=45139,MainTracker[[#This Row],[Status]]="10 - Complete",MainTracker[[#This Row],[Compliant source file received on (Date)]]&lt;&gt;""),MainTracker[[#This Row],[Compliant source file received on (Date)]]-MainTracker[[#This Row],[Request sent on (Date)]],"")</f>
        <v>0</v>
      </c>
      <c r="AA632" s="39"/>
    </row>
    <row r="633" spans="1:27" ht="18.75" hidden="1">
      <c r="A633" s="51" t="str">
        <f>_xlfn.IFNA(INDEX(Table3[],MATCH(MainTracker[[#This Row],[IDR / UFDR]],Table3[Pack],0),1),"")</f>
        <v/>
      </c>
      <c r="B633" s="7" t="s">
        <v>3026</v>
      </c>
      <c r="C633" s="7" t="s">
        <v>3047</v>
      </c>
      <c r="D633" s="44" t="s">
        <v>3048</v>
      </c>
      <c r="E633" s="28" t="s">
        <v>3049</v>
      </c>
      <c r="F633" s="2" t="s">
        <v>111</v>
      </c>
      <c r="G633" s="13">
        <v>45398</v>
      </c>
      <c r="H633" s="24">
        <v>45401</v>
      </c>
      <c r="I633" s="1">
        <v>45404</v>
      </c>
      <c r="J633" s="2"/>
      <c r="K633" s="28" t="s">
        <v>3050</v>
      </c>
      <c r="L633" s="47" t="s">
        <v>3041</v>
      </c>
      <c r="M633" s="4" t="s">
        <v>3042</v>
      </c>
      <c r="N633" s="24">
        <v>45401</v>
      </c>
      <c r="O633" s="4"/>
      <c r="P633" s="4"/>
      <c r="Q633" s="4"/>
      <c r="R633" s="4"/>
      <c r="S633" s="4"/>
      <c r="T633" s="4"/>
      <c r="U633" s="4" t="s">
        <v>106</v>
      </c>
      <c r="V633" s="3" t="s">
        <v>69</v>
      </c>
      <c r="W633" s="27" t="s">
        <v>3031</v>
      </c>
      <c r="X633" s="4">
        <f>IF(AND(MainTracker[[#This Row],[Completion date.]]&gt;=45139,MainTracker[[#This Row],[Status]]="10 - Complete"),NETWORKDAYS(MAX(MainTracker[[#This Row],[Request sent on (Date)]:[Compliant source file received on (Date)]]),MainTracker[[#This Row],[Completion date.]],Holiday[Holidays])-1,"")</f>
        <v>1</v>
      </c>
      <c r="Y6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3" s="4">
        <f>IF(AND(MainTracker[[#This Row],[Completion date.]]&gt;=45139,MainTracker[[#This Row],[Status]]="10 - Complete",MainTracker[[#This Row],[Compliant source file received on (Date)]]&lt;&gt;""),MainTracker[[#This Row],[Compliant source file received on (Date)]]-MainTracker[[#This Row],[Request sent on (Date)]],"")</f>
        <v>3</v>
      </c>
      <c r="AA633" s="39"/>
    </row>
    <row r="634" spans="1:27" ht="18.75" hidden="1">
      <c r="A634" s="51" t="str">
        <f>_xlfn.IFNA(INDEX(Table3[],MATCH(MainTracker[[#This Row],[IDR / UFDR]],Table3[Pack],0),1),"")</f>
        <v/>
      </c>
      <c r="B634" s="7" t="s">
        <v>3026</v>
      </c>
      <c r="C634" s="7" t="s">
        <v>3051</v>
      </c>
      <c r="D634" s="44" t="s">
        <v>3052</v>
      </c>
      <c r="E634" s="28" t="s">
        <v>3053</v>
      </c>
      <c r="F634" s="2" t="s">
        <v>111</v>
      </c>
      <c r="G634" s="13">
        <v>45398</v>
      </c>
      <c r="H634" s="24">
        <v>45401</v>
      </c>
      <c r="I634" s="1">
        <v>45404</v>
      </c>
      <c r="J634" s="2"/>
      <c r="K634" s="28" t="s">
        <v>3054</v>
      </c>
      <c r="L634" s="47" t="s">
        <v>3041</v>
      </c>
      <c r="M634" s="4" t="s">
        <v>3042</v>
      </c>
      <c r="N634" s="24">
        <v>45401</v>
      </c>
      <c r="O634" s="4"/>
      <c r="P634" s="4"/>
      <c r="Q634" s="4"/>
      <c r="R634" s="4"/>
      <c r="S634" s="4"/>
      <c r="T634" s="4"/>
      <c r="U634" s="4" t="s">
        <v>106</v>
      </c>
      <c r="V634" s="3" t="s">
        <v>69</v>
      </c>
      <c r="W634" s="27" t="s">
        <v>3031</v>
      </c>
      <c r="X634" s="4">
        <f>IF(AND(MainTracker[[#This Row],[Completion date.]]&gt;=45139,MainTracker[[#This Row],[Status]]="10 - Complete"),NETWORKDAYS(MAX(MainTracker[[#This Row],[Request sent on (Date)]:[Compliant source file received on (Date)]]),MainTracker[[#This Row],[Completion date.]],Holiday[Holidays])-1,"")</f>
        <v>1</v>
      </c>
      <c r="Y6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4" s="4">
        <f>IF(AND(MainTracker[[#This Row],[Completion date.]]&gt;=45139,MainTracker[[#This Row],[Status]]="10 - Complete",MainTracker[[#This Row],[Compliant source file received on (Date)]]&lt;&gt;""),MainTracker[[#This Row],[Compliant source file received on (Date)]]-MainTracker[[#This Row],[Request sent on (Date)]],"")</f>
        <v>3</v>
      </c>
      <c r="AA634" s="39"/>
    </row>
    <row r="635" spans="1:27" ht="18.75" hidden="1">
      <c r="A635" s="51" t="str">
        <f>_xlfn.IFNA(INDEX(Table3[],MATCH(MainTracker[[#This Row],[IDR / UFDR]],Table3[Pack],0),1),"")</f>
        <v/>
      </c>
      <c r="B635" s="7" t="s">
        <v>3026</v>
      </c>
      <c r="C635" s="7" t="s">
        <v>3055</v>
      </c>
      <c r="D635" s="44" t="s">
        <v>3056</v>
      </c>
      <c r="E635" s="28" t="s">
        <v>3057</v>
      </c>
      <c r="F635" s="2" t="s">
        <v>111</v>
      </c>
      <c r="G635" s="13">
        <v>45398</v>
      </c>
      <c r="H635" s="24">
        <v>45401</v>
      </c>
      <c r="I635" s="1">
        <v>45404</v>
      </c>
      <c r="J635" s="2"/>
      <c r="K635" s="28" t="s">
        <v>3058</v>
      </c>
      <c r="L635" s="47" t="s">
        <v>3041</v>
      </c>
      <c r="M635" s="4" t="s">
        <v>3042</v>
      </c>
      <c r="N635" s="24">
        <v>45401</v>
      </c>
      <c r="O635" s="4"/>
      <c r="P635" s="4"/>
      <c r="Q635" s="4"/>
      <c r="R635" s="4"/>
      <c r="S635" s="4"/>
      <c r="T635" s="4"/>
      <c r="U635" s="4" t="s">
        <v>106</v>
      </c>
      <c r="V635" s="3" t="s">
        <v>69</v>
      </c>
      <c r="W635" s="27" t="s">
        <v>3031</v>
      </c>
      <c r="X635" s="4">
        <f>IF(AND(MainTracker[[#This Row],[Completion date.]]&gt;=45139,MainTracker[[#This Row],[Status]]="10 - Complete"),NETWORKDAYS(MAX(MainTracker[[#This Row],[Request sent on (Date)]:[Compliant source file received on (Date)]]),MainTracker[[#This Row],[Completion date.]],Holiday[Holidays])-1,"")</f>
        <v>1</v>
      </c>
      <c r="Y6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5" s="4">
        <f>IF(AND(MainTracker[[#This Row],[Completion date.]]&gt;=45139,MainTracker[[#This Row],[Status]]="10 - Complete",MainTracker[[#This Row],[Compliant source file received on (Date)]]&lt;&gt;""),MainTracker[[#This Row],[Compliant source file received on (Date)]]-MainTracker[[#This Row],[Request sent on (Date)]],"")</f>
        <v>3</v>
      </c>
      <c r="AA635" s="39"/>
    </row>
    <row r="636" spans="1:27" ht="18.75" hidden="1">
      <c r="A636" s="51" t="str">
        <f>_xlfn.IFNA(INDEX(Table3[],MATCH(MainTracker[[#This Row],[IDR / UFDR]],Table3[Pack],0),1),"")</f>
        <v/>
      </c>
      <c r="B636" s="7" t="s">
        <v>3026</v>
      </c>
      <c r="C636" s="7" t="s">
        <v>3059</v>
      </c>
      <c r="D636" s="44" t="s">
        <v>3060</v>
      </c>
      <c r="E636" s="28" t="s">
        <v>3061</v>
      </c>
      <c r="F636" s="2" t="s">
        <v>111</v>
      </c>
      <c r="G636" s="13">
        <v>45398</v>
      </c>
      <c r="H636" s="13">
        <v>45398</v>
      </c>
      <c r="I636" s="1">
        <v>45404</v>
      </c>
      <c r="J636" s="2"/>
      <c r="K636" s="28" t="s">
        <v>3062</v>
      </c>
      <c r="L636" s="47" t="s">
        <v>2391</v>
      </c>
      <c r="M636" s="4"/>
      <c r="N636" s="4"/>
      <c r="O636" s="4"/>
      <c r="P636" s="4"/>
      <c r="Q636" s="4"/>
      <c r="R636" s="4"/>
      <c r="S636" s="4"/>
      <c r="T636" s="4"/>
      <c r="U636" s="4" t="s">
        <v>106</v>
      </c>
      <c r="V636" s="3" t="s">
        <v>69</v>
      </c>
      <c r="W636" s="27" t="s">
        <v>3031</v>
      </c>
      <c r="X636" s="4">
        <f>IF(AND(MainTracker[[#This Row],[Completion date.]]&gt;=45139,MainTracker[[#This Row],[Status]]="10 - Complete"),NETWORKDAYS(MAX(MainTracker[[#This Row],[Request sent on (Date)]:[Compliant source file received on (Date)]]),MainTracker[[#This Row],[Completion date.]],Holiday[Holidays])-1,"")</f>
        <v>4</v>
      </c>
      <c r="Y6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6" s="4">
        <f>IF(AND(MainTracker[[#This Row],[Completion date.]]&gt;=45139,MainTracker[[#This Row],[Status]]="10 - Complete",MainTracker[[#This Row],[Compliant source file received on (Date)]]&lt;&gt;""),MainTracker[[#This Row],[Compliant source file received on (Date)]]-MainTracker[[#This Row],[Request sent on (Date)]],"")</f>
        <v>0</v>
      </c>
      <c r="AA636" s="39"/>
    </row>
    <row r="637" spans="1:27" ht="18.75" hidden="1">
      <c r="A637" s="51" t="str">
        <f>_xlfn.IFNA(INDEX(Table3[],MATCH(MainTracker[[#This Row],[IDR / UFDR]],Table3[Pack],0),1),"")</f>
        <v/>
      </c>
      <c r="B637" s="7" t="s">
        <v>3026</v>
      </c>
      <c r="C637" s="7" t="s">
        <v>3063</v>
      </c>
      <c r="D637" s="44" t="s">
        <v>3064</v>
      </c>
      <c r="E637" s="28" t="s">
        <v>3065</v>
      </c>
      <c r="F637" s="2" t="s">
        <v>111</v>
      </c>
      <c r="G637" s="13">
        <v>45398</v>
      </c>
      <c r="H637" s="13">
        <v>45398</v>
      </c>
      <c r="I637" s="1">
        <v>45401</v>
      </c>
      <c r="J637" s="2"/>
      <c r="K637" s="28" t="s">
        <v>3066</v>
      </c>
      <c r="L637" s="47" t="s">
        <v>2391</v>
      </c>
      <c r="M637" s="4"/>
      <c r="N637" s="4"/>
      <c r="O637" s="4"/>
      <c r="P637" s="4"/>
      <c r="Q637" s="4"/>
      <c r="R637" s="4"/>
      <c r="S637" s="4"/>
      <c r="T637" s="4"/>
      <c r="U637" s="4" t="s">
        <v>106</v>
      </c>
      <c r="V637" s="3" t="s">
        <v>69</v>
      </c>
      <c r="W637" s="27" t="s">
        <v>3031</v>
      </c>
      <c r="X637" s="4">
        <f>IF(AND(MainTracker[[#This Row],[Completion date.]]&gt;=45139,MainTracker[[#This Row],[Status]]="10 - Complete"),NETWORKDAYS(MAX(MainTracker[[#This Row],[Request sent on (Date)]:[Compliant source file received on (Date)]]),MainTracker[[#This Row],[Completion date.]],Holiday[Holidays])-1,"")</f>
        <v>3</v>
      </c>
      <c r="Y6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7" s="4">
        <f>IF(AND(MainTracker[[#This Row],[Completion date.]]&gt;=45139,MainTracker[[#This Row],[Status]]="10 - Complete",MainTracker[[#This Row],[Compliant source file received on (Date)]]&lt;&gt;""),MainTracker[[#This Row],[Compliant source file received on (Date)]]-MainTracker[[#This Row],[Request sent on (Date)]],"")</f>
        <v>0</v>
      </c>
      <c r="AA637" s="39"/>
    </row>
    <row r="638" spans="1:27" ht="30" hidden="1">
      <c r="A638" s="51" t="str">
        <f>_xlfn.IFNA(INDEX(Table3[],MATCH(MainTracker[[#This Row],[IDR / UFDR]],Table3[Pack],0),1),"")</f>
        <v/>
      </c>
      <c r="B638" s="7" t="s">
        <v>3026</v>
      </c>
      <c r="C638" s="7" t="s">
        <v>3067</v>
      </c>
      <c r="D638" s="44" t="s">
        <v>3068</v>
      </c>
      <c r="E638" s="28" t="s">
        <v>3069</v>
      </c>
      <c r="F638" s="2" t="s">
        <v>111</v>
      </c>
      <c r="G638" s="13">
        <v>45398</v>
      </c>
      <c r="H638" s="24">
        <v>45401</v>
      </c>
      <c r="I638" s="1">
        <v>45406</v>
      </c>
      <c r="J638" s="2"/>
      <c r="K638" s="28" t="s">
        <v>3070</v>
      </c>
      <c r="L638" s="47" t="s">
        <v>3041</v>
      </c>
      <c r="M638" s="4" t="s">
        <v>3042</v>
      </c>
      <c r="N638" s="24">
        <v>45401</v>
      </c>
      <c r="O638" s="4" t="s">
        <v>3071</v>
      </c>
      <c r="P638" s="4"/>
      <c r="Q638" s="4"/>
      <c r="R638" s="4"/>
      <c r="S638" s="4"/>
      <c r="T638" s="4"/>
      <c r="U638" s="4" t="s">
        <v>106</v>
      </c>
      <c r="V638" s="3" t="s">
        <v>69</v>
      </c>
      <c r="W638" s="27" t="s">
        <v>3031</v>
      </c>
      <c r="X638" s="4">
        <f>IF(AND(MainTracker[[#This Row],[Completion date.]]&gt;=45139,MainTracker[[#This Row],[Status]]="10 - Complete"),NETWORKDAYS(MAX(MainTracker[[#This Row],[Request sent on (Date)]:[Compliant source file received on (Date)]]),MainTracker[[#This Row],[Completion date.]],Holiday[Holidays])-1,"")</f>
        <v>3</v>
      </c>
      <c r="Y63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38" s="4">
        <f>IF(AND(MainTracker[[#This Row],[Completion date.]]&gt;=45139,MainTracker[[#This Row],[Status]]="10 - Complete",MainTracker[[#This Row],[Compliant source file received on (Date)]]&lt;&gt;""),MainTracker[[#This Row],[Compliant source file received on (Date)]]-MainTracker[[#This Row],[Request sent on (Date)]],"")</f>
        <v>3</v>
      </c>
      <c r="AA638" s="39"/>
    </row>
    <row r="639" spans="1:27" ht="18.75" hidden="1">
      <c r="A639" s="51" t="str">
        <f>_xlfn.IFNA(INDEX(Table3[],MATCH(MainTracker[[#This Row],[IDR / UFDR]],Table3[Pack],0),1),"")</f>
        <v/>
      </c>
      <c r="B639" s="7" t="s">
        <v>3026</v>
      </c>
      <c r="C639" s="7" t="s">
        <v>3072</v>
      </c>
      <c r="D639" s="44" t="s">
        <v>3073</v>
      </c>
      <c r="E639" s="28" t="s">
        <v>3074</v>
      </c>
      <c r="F639" s="2" t="s">
        <v>111</v>
      </c>
      <c r="G639" s="13">
        <v>45398</v>
      </c>
      <c r="H639" s="13">
        <v>45398</v>
      </c>
      <c r="I639" s="1">
        <v>45401</v>
      </c>
      <c r="J639" s="2"/>
      <c r="K639" s="28" t="s">
        <v>3075</v>
      </c>
      <c r="L639" s="47" t="s">
        <v>2391</v>
      </c>
      <c r="M639" s="4"/>
      <c r="N639" s="4"/>
      <c r="O639" s="4"/>
      <c r="P639" s="4"/>
      <c r="Q639" s="4"/>
      <c r="R639" s="4"/>
      <c r="S639" s="4"/>
      <c r="T639" s="4"/>
      <c r="U639" s="4" t="s">
        <v>106</v>
      </c>
      <c r="V639" s="3" t="s">
        <v>69</v>
      </c>
      <c r="W639" s="27" t="s">
        <v>3031</v>
      </c>
      <c r="X639" s="4">
        <f>IF(AND(MainTracker[[#This Row],[Completion date.]]&gt;=45139,MainTracker[[#This Row],[Status]]="10 - Complete"),NETWORKDAYS(MAX(MainTracker[[#This Row],[Request sent on (Date)]:[Compliant source file received on (Date)]]),MainTracker[[#This Row],[Completion date.]],Holiday[Holidays])-1,"")</f>
        <v>3</v>
      </c>
      <c r="Y6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9" s="4">
        <f>IF(AND(MainTracker[[#This Row],[Completion date.]]&gt;=45139,MainTracker[[#This Row],[Status]]="10 - Complete",MainTracker[[#This Row],[Compliant source file received on (Date)]]&lt;&gt;""),MainTracker[[#This Row],[Compliant source file received on (Date)]]-MainTracker[[#This Row],[Request sent on (Date)]],"")</f>
        <v>0</v>
      </c>
      <c r="AA639" s="39"/>
    </row>
    <row r="640" spans="1:27" ht="18.75" hidden="1">
      <c r="A640" s="51" t="str">
        <f>_xlfn.IFNA(INDEX(Table3[],MATCH(MainTracker[[#This Row],[IDR / UFDR]],Table3[Pack],0),1),"")</f>
        <v/>
      </c>
      <c r="B640" s="7" t="s">
        <v>3076</v>
      </c>
      <c r="C640" s="7" t="s">
        <v>3077</v>
      </c>
      <c r="D640" s="44" t="s">
        <v>3078</v>
      </c>
      <c r="E640" s="28" t="s">
        <v>3079</v>
      </c>
      <c r="F640" s="2" t="s">
        <v>111</v>
      </c>
      <c r="G640" s="13">
        <v>45398</v>
      </c>
      <c r="H640" s="1">
        <v>45404</v>
      </c>
      <c r="I640" s="1">
        <v>45405</v>
      </c>
      <c r="J640" s="2"/>
      <c r="K640" s="28" t="s">
        <v>3080</v>
      </c>
      <c r="L640" s="28"/>
      <c r="M640" s="4"/>
      <c r="N640" s="4"/>
      <c r="O640" s="4"/>
      <c r="P640" s="4"/>
      <c r="Q640" s="4"/>
      <c r="R640" s="4"/>
      <c r="S640" s="4"/>
      <c r="T640" s="4"/>
      <c r="U640" s="4" t="s">
        <v>106</v>
      </c>
      <c r="V640" s="3" t="s">
        <v>69</v>
      </c>
      <c r="W640" s="27" t="s">
        <v>1292</v>
      </c>
      <c r="X640" s="4">
        <f>IF(AND(MainTracker[[#This Row],[Completion date.]]&gt;=45139,MainTracker[[#This Row],[Status]]="10 - Complete"),NETWORKDAYS(MAX(MainTracker[[#This Row],[Request sent on (Date)]:[Compliant source file received on (Date)]]),MainTracker[[#This Row],[Completion date.]],Holiday[Holidays])-1,"")</f>
        <v>1</v>
      </c>
      <c r="Y6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40" s="4">
        <f>IF(AND(MainTracker[[#This Row],[Completion date.]]&gt;=45139,MainTracker[[#This Row],[Status]]="10 - Complete",MainTracker[[#This Row],[Compliant source file received on (Date)]]&lt;&gt;""),MainTracker[[#This Row],[Compliant source file received on (Date)]]-MainTracker[[#This Row],[Request sent on (Date)]],"")</f>
        <v>6</v>
      </c>
      <c r="AA640" s="39"/>
    </row>
    <row r="641" spans="1:27" ht="45" hidden="1">
      <c r="A641" s="51" t="str">
        <f>_xlfn.IFNA(INDEX(Table3[],MATCH(MainTracker[[#This Row],[IDR / UFDR]],Table3[Pack],0),1),"")</f>
        <v/>
      </c>
      <c r="B641" s="7">
        <v>223.8</v>
      </c>
      <c r="C641" s="7" t="s">
        <v>3081</v>
      </c>
      <c r="D641" s="44" t="s">
        <v>3082</v>
      </c>
      <c r="E641" s="82" t="s">
        <v>3083</v>
      </c>
      <c r="F641" s="2" t="s">
        <v>111</v>
      </c>
      <c r="G641" s="13">
        <v>45398</v>
      </c>
      <c r="H641" s="1">
        <v>45440</v>
      </c>
      <c r="I641" s="1"/>
      <c r="J641" s="2"/>
      <c r="K641" s="34" t="s">
        <v>3084</v>
      </c>
      <c r="L641" s="47" t="s">
        <v>3085</v>
      </c>
      <c r="M641" s="4" t="s">
        <v>3086</v>
      </c>
      <c r="N641" s="4"/>
      <c r="O641" s="4" t="s">
        <v>3087</v>
      </c>
      <c r="P641" s="4"/>
      <c r="Q641" s="4"/>
      <c r="R641" s="4"/>
      <c r="S641" s="4"/>
      <c r="T641" s="4"/>
      <c r="U641" s="4" t="s">
        <v>257</v>
      </c>
      <c r="V641" s="3" t="s">
        <v>70</v>
      </c>
      <c r="W641" s="27" t="s">
        <v>1030</v>
      </c>
      <c r="X641" s="4" t="str">
        <f>IF(AND(MainTracker[[#This Row],[Completion date.]]&gt;=45139,MainTracker[[#This Row],[Status]]="10 - Complete"),NETWORKDAYS(MAX(MainTracker[[#This Row],[Request sent on (Date)]:[Compliant source file received on (Date)]]),MainTracker[[#This Row],[Completion date.]],Holiday[Holidays])-1,"")</f>
        <v/>
      </c>
      <c r="Y64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1" s="4" t="str">
        <f>IF(AND(MainTracker[[#This Row],[Completion date.]]&gt;=45139,MainTracker[[#This Row],[Status]]="10 - Complete",MainTracker[[#This Row],[Compliant source file received on (Date)]]&lt;&gt;""),MainTracker[[#This Row],[Compliant source file received on (Date)]]-MainTracker[[#This Row],[Request sent on (Date)]],"")</f>
        <v/>
      </c>
      <c r="AA641" s="39"/>
    </row>
    <row r="642" spans="1:27" ht="45" hidden="1">
      <c r="A642" s="51" t="str">
        <f>_xlfn.IFNA(INDEX(Table3[],MATCH(MainTracker[[#This Row],[IDR / UFDR]],Table3[Pack],0),1),"")</f>
        <v/>
      </c>
      <c r="B642" s="7">
        <v>223.8</v>
      </c>
      <c r="C642" s="7" t="s">
        <v>3088</v>
      </c>
      <c r="D642" s="44" t="s">
        <v>3089</v>
      </c>
      <c r="E642" s="82" t="s">
        <v>3090</v>
      </c>
      <c r="F642" s="2" t="s">
        <v>111</v>
      </c>
      <c r="G642" s="13">
        <v>45398</v>
      </c>
      <c r="H642" s="1">
        <v>45440</v>
      </c>
      <c r="I642" s="1"/>
      <c r="J642" s="2"/>
      <c r="K642" s="28" t="s">
        <v>3084</v>
      </c>
      <c r="L642" s="47" t="s">
        <v>122</v>
      </c>
      <c r="M642" s="4" t="s">
        <v>3091</v>
      </c>
      <c r="N642" s="4"/>
      <c r="O642" s="4" t="s">
        <v>3092</v>
      </c>
      <c r="P642" s="4"/>
      <c r="Q642" s="4"/>
      <c r="R642" s="4"/>
      <c r="S642" s="4"/>
      <c r="T642" s="4"/>
      <c r="U642" s="4" t="s">
        <v>257</v>
      </c>
      <c r="V642" s="3" t="s">
        <v>70</v>
      </c>
      <c r="W642" s="27" t="s">
        <v>1030</v>
      </c>
      <c r="X642" s="4" t="str">
        <f>IF(AND(MainTracker[[#This Row],[Completion date.]]&gt;=45139,MainTracker[[#This Row],[Status]]="10 - Complete"),NETWORKDAYS(MAX(MainTracker[[#This Row],[Request sent on (Date)]:[Compliant source file received on (Date)]]),MainTracker[[#This Row],[Completion date.]],Holiday[Holidays])-1,"")</f>
        <v/>
      </c>
      <c r="Y64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2" s="4" t="str">
        <f>IF(AND(MainTracker[[#This Row],[Completion date.]]&gt;=45139,MainTracker[[#This Row],[Status]]="10 - Complete",MainTracker[[#This Row],[Compliant source file received on (Date)]]&lt;&gt;""),MainTracker[[#This Row],[Compliant source file received on (Date)]]-MainTracker[[#This Row],[Request sent on (Date)]],"")</f>
        <v/>
      </c>
      <c r="AA642" s="39"/>
    </row>
    <row r="643" spans="1:27" ht="45" hidden="1">
      <c r="A643" s="51" t="str">
        <f>_xlfn.IFNA(INDEX(Table3[],MATCH(MainTracker[[#This Row],[IDR / UFDR]],Table3[Pack],0),1),"")</f>
        <v/>
      </c>
      <c r="B643" s="7">
        <v>223.8</v>
      </c>
      <c r="C643" s="7" t="s">
        <v>3093</v>
      </c>
      <c r="D643" s="44" t="s">
        <v>3094</v>
      </c>
      <c r="E643" s="82" t="s">
        <v>3095</v>
      </c>
      <c r="F643" s="2" t="s">
        <v>111</v>
      </c>
      <c r="G643" s="13">
        <v>45398</v>
      </c>
      <c r="H643" s="1">
        <v>45440</v>
      </c>
      <c r="I643" s="1"/>
      <c r="J643" s="2"/>
      <c r="K643" s="28" t="s">
        <v>3084</v>
      </c>
      <c r="L643" s="47" t="s">
        <v>122</v>
      </c>
      <c r="M643" s="4" t="s">
        <v>3091</v>
      </c>
      <c r="N643" s="4"/>
      <c r="O643" s="4" t="s">
        <v>3096</v>
      </c>
      <c r="P643" s="4"/>
      <c r="Q643" s="4"/>
      <c r="R643" s="4"/>
      <c r="S643" s="4"/>
      <c r="T643" s="4"/>
      <c r="U643" s="4" t="s">
        <v>257</v>
      </c>
      <c r="V643" s="3" t="s">
        <v>70</v>
      </c>
      <c r="W643" s="27" t="s">
        <v>1030</v>
      </c>
      <c r="X643" s="4" t="str">
        <f>IF(AND(MainTracker[[#This Row],[Completion date.]]&gt;=45139,MainTracker[[#This Row],[Status]]="10 - Complete"),NETWORKDAYS(MAX(MainTracker[[#This Row],[Request sent on (Date)]:[Compliant source file received on (Date)]]),MainTracker[[#This Row],[Completion date.]],Holiday[Holidays])-1,"")</f>
        <v/>
      </c>
      <c r="Y64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3" s="4" t="str">
        <f>IF(AND(MainTracker[[#This Row],[Completion date.]]&gt;=45139,MainTracker[[#This Row],[Status]]="10 - Complete",MainTracker[[#This Row],[Compliant source file received on (Date)]]&lt;&gt;""),MainTracker[[#This Row],[Compliant source file received on (Date)]]-MainTracker[[#This Row],[Request sent on (Date)]],"")</f>
        <v/>
      </c>
      <c r="AA643" s="39"/>
    </row>
    <row r="644" spans="1:27" ht="30" hidden="1">
      <c r="A644" s="51" t="str">
        <f>_xlfn.IFNA(INDEX(Table3[],MATCH(MainTracker[[#This Row],[IDR / UFDR]],Table3[Pack],0),1),"")</f>
        <v/>
      </c>
      <c r="B644" s="7">
        <v>221.2</v>
      </c>
      <c r="C644" s="7" t="s">
        <v>3097</v>
      </c>
      <c r="D644" s="44" t="s">
        <v>3098</v>
      </c>
      <c r="E644" s="82" t="s">
        <v>3099</v>
      </c>
      <c r="F644" s="2" t="s">
        <v>111</v>
      </c>
      <c r="G644" s="13">
        <v>45398</v>
      </c>
      <c r="H644" s="1">
        <v>45400</v>
      </c>
      <c r="I644" s="1">
        <v>45401</v>
      </c>
      <c r="J644" s="2"/>
      <c r="K644" s="28" t="s">
        <v>3100</v>
      </c>
      <c r="L644" s="47" t="s">
        <v>2391</v>
      </c>
      <c r="M644" s="4" t="s">
        <v>3101</v>
      </c>
      <c r="N644" s="4"/>
      <c r="O644" s="4"/>
      <c r="P644" s="4"/>
      <c r="Q644" s="4"/>
      <c r="R644" s="4"/>
      <c r="S644" s="4"/>
      <c r="T644" s="4"/>
      <c r="U644" s="4" t="s">
        <v>106</v>
      </c>
      <c r="V644" s="3" t="s">
        <v>70</v>
      </c>
      <c r="W644" s="27" t="s">
        <v>3102</v>
      </c>
      <c r="X644" s="4">
        <f>IF(AND(MainTracker[[#This Row],[Completion date.]]&gt;=45139,MainTracker[[#This Row],[Status]]="10 - Complete"),NETWORKDAYS(MAX(MainTracker[[#This Row],[Request sent on (Date)]:[Compliant source file received on (Date)]]),MainTracker[[#This Row],[Completion date.]],Holiday[Holidays])-1,"")</f>
        <v>1</v>
      </c>
      <c r="Y6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44" s="4">
        <f>IF(AND(MainTracker[[#This Row],[Completion date.]]&gt;=45139,MainTracker[[#This Row],[Status]]="10 - Complete",MainTracker[[#This Row],[Compliant source file received on (Date)]]&lt;&gt;""),MainTracker[[#This Row],[Compliant source file received on (Date)]]-MainTracker[[#This Row],[Request sent on (Date)]],"")</f>
        <v>2</v>
      </c>
      <c r="AA644" s="39"/>
    </row>
    <row r="645" spans="1:27" ht="45" hidden="1">
      <c r="A645" s="51" t="str">
        <f>_xlfn.IFNA(INDEX(Table3[],MATCH(MainTracker[[#This Row],[IDR / UFDR]],Table3[Pack],0),1),"")</f>
        <v/>
      </c>
      <c r="B645" s="7">
        <v>221.2</v>
      </c>
      <c r="C645" s="7" t="s">
        <v>3103</v>
      </c>
      <c r="D645" s="44" t="s">
        <v>3104</v>
      </c>
      <c r="E645" s="82" t="s">
        <v>3105</v>
      </c>
      <c r="F645" s="2" t="s">
        <v>111</v>
      </c>
      <c r="G645" s="13">
        <v>45398</v>
      </c>
      <c r="H645" s="1">
        <v>45401</v>
      </c>
      <c r="I645" s="1">
        <v>45401</v>
      </c>
      <c r="J645" s="2"/>
      <c r="K645" s="34" t="s">
        <v>3106</v>
      </c>
      <c r="L645" s="47" t="s">
        <v>2391</v>
      </c>
      <c r="M645" s="4"/>
      <c r="N645" s="4"/>
      <c r="O645" s="4"/>
      <c r="P645" s="4"/>
      <c r="Q645" s="4"/>
      <c r="R645" s="4"/>
      <c r="S645" s="4"/>
      <c r="T645" s="4"/>
      <c r="U645" s="4" t="s">
        <v>106</v>
      </c>
      <c r="V645" s="3" t="s">
        <v>70</v>
      </c>
      <c r="W645" s="27" t="s">
        <v>3102</v>
      </c>
      <c r="X645" s="4">
        <f>IF(AND(MainTracker[[#This Row],[Completion date.]]&gt;=45139,MainTracker[[#This Row],[Status]]="10 - Complete"),NETWORKDAYS(MAX(MainTracker[[#This Row],[Request sent on (Date)]:[Compliant source file received on (Date)]]),MainTracker[[#This Row],[Completion date.]],Holiday[Holidays])-1,"")</f>
        <v>0</v>
      </c>
      <c r="Y6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45" s="4">
        <f>IF(AND(MainTracker[[#This Row],[Completion date.]]&gt;=45139,MainTracker[[#This Row],[Status]]="10 - Complete",MainTracker[[#This Row],[Compliant source file received on (Date)]]&lt;&gt;""),MainTracker[[#This Row],[Compliant source file received on (Date)]]-MainTracker[[#This Row],[Request sent on (Date)]],"")</f>
        <v>3</v>
      </c>
      <c r="AA645" s="39"/>
    </row>
    <row r="646" spans="1:27" ht="45" hidden="1">
      <c r="A646" s="51" t="str">
        <f>_xlfn.IFNA(INDEX(Table3[],MATCH(MainTracker[[#This Row],[IDR / UFDR]],Table3[Pack],0),1),"")</f>
        <v/>
      </c>
      <c r="B646" s="7">
        <v>221.2</v>
      </c>
      <c r="C646" s="7" t="s">
        <v>3107</v>
      </c>
      <c r="D646" s="44" t="s">
        <v>3108</v>
      </c>
      <c r="E646" s="82" t="s">
        <v>3109</v>
      </c>
      <c r="F646" s="2" t="s">
        <v>101</v>
      </c>
      <c r="G646" s="13">
        <v>45398</v>
      </c>
      <c r="H646" s="24">
        <v>45401</v>
      </c>
      <c r="I646" s="24">
        <v>45405</v>
      </c>
      <c r="J646" s="2"/>
      <c r="K646" s="34" t="s">
        <v>3110</v>
      </c>
      <c r="L646" s="47" t="s">
        <v>2798</v>
      </c>
      <c r="M646" s="4" t="s">
        <v>3111</v>
      </c>
      <c r="N646" s="24">
        <v>45401</v>
      </c>
      <c r="O646" s="4" t="s">
        <v>3112</v>
      </c>
      <c r="P646" s="4"/>
      <c r="Q646" s="4"/>
      <c r="R646" s="4"/>
      <c r="S646" s="4"/>
      <c r="T646" s="4"/>
      <c r="U646" s="4" t="s">
        <v>106</v>
      </c>
      <c r="V646" s="3" t="s">
        <v>70</v>
      </c>
      <c r="W646" s="27" t="s">
        <v>3102</v>
      </c>
      <c r="X646" s="4">
        <f>IF(AND(MainTracker[[#This Row],[Completion date.]]&gt;=45139,MainTracker[[#This Row],[Status]]="10 - Complete"),NETWORKDAYS(MAX(MainTracker[[#This Row],[Request sent on (Date)]:[Compliant source file received on (Date)]]),MainTracker[[#This Row],[Completion date.]],Holiday[Holidays])-1,"")</f>
        <v>2</v>
      </c>
      <c r="Y6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46" s="4">
        <f>IF(AND(MainTracker[[#This Row],[Completion date.]]&gt;=45139,MainTracker[[#This Row],[Status]]="10 - Complete",MainTracker[[#This Row],[Compliant source file received on (Date)]]&lt;&gt;""),MainTracker[[#This Row],[Compliant source file received on (Date)]]-MainTracker[[#This Row],[Request sent on (Date)]],"")</f>
        <v>3</v>
      </c>
      <c r="AA646" s="39"/>
    </row>
    <row r="647" spans="1:27" ht="45" hidden="1">
      <c r="A647" s="51" t="str">
        <f>_xlfn.IFNA(INDEX(Table3[],MATCH(MainTracker[[#This Row],[IDR / UFDR]],Table3[Pack],0),1),"")</f>
        <v/>
      </c>
      <c r="B647" s="7">
        <v>221.2</v>
      </c>
      <c r="C647" s="7" t="s">
        <v>3113</v>
      </c>
      <c r="D647" s="44" t="s">
        <v>3114</v>
      </c>
      <c r="E647" s="82" t="s">
        <v>3115</v>
      </c>
      <c r="F647" s="2" t="s">
        <v>111</v>
      </c>
      <c r="G647" s="13">
        <v>45398</v>
      </c>
      <c r="H647" s="24">
        <v>45401</v>
      </c>
      <c r="I647" s="1">
        <v>45405</v>
      </c>
      <c r="J647" s="2"/>
      <c r="K647" s="34" t="s">
        <v>3116</v>
      </c>
      <c r="L647" s="47" t="s">
        <v>2798</v>
      </c>
      <c r="M647" s="4" t="s">
        <v>3111</v>
      </c>
      <c r="N647" s="24">
        <v>45401</v>
      </c>
      <c r="O647" s="4"/>
      <c r="P647" s="4"/>
      <c r="Q647" s="4"/>
      <c r="R647" s="4"/>
      <c r="S647" s="4"/>
      <c r="T647" s="4"/>
      <c r="U647" s="4" t="s">
        <v>106</v>
      </c>
      <c r="V647" s="3" t="s">
        <v>70</v>
      </c>
      <c r="W647" s="27" t="s">
        <v>3102</v>
      </c>
      <c r="X647" s="4">
        <f>IF(AND(MainTracker[[#This Row],[Completion date.]]&gt;=45139,MainTracker[[#This Row],[Status]]="10 - Complete"),NETWORKDAYS(MAX(MainTracker[[#This Row],[Request sent on (Date)]:[Compliant source file received on (Date)]]),MainTracker[[#This Row],[Completion date.]],Holiday[Holidays])-1,"")</f>
        <v>2</v>
      </c>
      <c r="Y6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47" s="4">
        <f>IF(AND(MainTracker[[#This Row],[Completion date.]]&gt;=45139,MainTracker[[#This Row],[Status]]="10 - Complete",MainTracker[[#This Row],[Compliant source file received on (Date)]]&lt;&gt;""),MainTracker[[#This Row],[Compliant source file received on (Date)]]-MainTracker[[#This Row],[Request sent on (Date)]],"")</f>
        <v>3</v>
      </c>
      <c r="AA647" s="39"/>
    </row>
    <row r="648" spans="1:27" ht="45" hidden="1">
      <c r="A648" s="51" t="str">
        <f>_xlfn.IFNA(INDEX(Table3[],MATCH(MainTracker[[#This Row],[IDR / UFDR]],Table3[Pack],0),1),"")</f>
        <v/>
      </c>
      <c r="B648" s="7">
        <v>208.4</v>
      </c>
      <c r="C648" s="7" t="s">
        <v>3117</v>
      </c>
      <c r="D648" s="44" t="s">
        <v>3118</v>
      </c>
      <c r="E648" s="28" t="s">
        <v>3119</v>
      </c>
      <c r="F648" s="2" t="s">
        <v>111</v>
      </c>
      <c r="G648" s="13">
        <v>45398</v>
      </c>
      <c r="H648" s="1">
        <v>45411</v>
      </c>
      <c r="I648" s="1">
        <v>45412</v>
      </c>
      <c r="J648" s="2"/>
      <c r="K648" s="28" t="s">
        <v>3120</v>
      </c>
      <c r="L648" s="47" t="s">
        <v>2721</v>
      </c>
      <c r="M648" s="4" t="s">
        <v>2973</v>
      </c>
      <c r="N648" s="4"/>
      <c r="O648" s="4" t="s">
        <v>3121</v>
      </c>
      <c r="P648" s="4"/>
      <c r="Q648" s="4"/>
      <c r="R648" s="4"/>
      <c r="S648" s="4"/>
      <c r="T648" s="4"/>
      <c r="U648" s="4" t="s">
        <v>106</v>
      </c>
      <c r="V648" s="3" t="s">
        <v>70</v>
      </c>
      <c r="W648" s="27" t="s">
        <v>851</v>
      </c>
      <c r="X648" s="4">
        <f>IF(AND(MainTracker[[#This Row],[Completion date.]]&gt;=45139,MainTracker[[#This Row],[Status]]="10 - Complete"),NETWORKDAYS(MAX(MainTracker[[#This Row],[Request sent on (Date)]:[Compliant source file received on (Date)]]),MainTracker[[#This Row],[Completion date.]],Holiday[Holidays])-1,"")</f>
        <v>1</v>
      </c>
      <c r="Y64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48" s="4">
        <f>IF(AND(MainTracker[[#This Row],[Completion date.]]&gt;=45139,MainTracker[[#This Row],[Status]]="10 - Complete",MainTracker[[#This Row],[Compliant source file received on (Date)]]&lt;&gt;""),MainTracker[[#This Row],[Compliant source file received on (Date)]]-MainTracker[[#This Row],[Request sent on (Date)]],"")</f>
        <v>13</v>
      </c>
      <c r="AA648" s="39"/>
    </row>
    <row r="649" spans="1:27" ht="30" hidden="1">
      <c r="A649" s="51" t="str">
        <f>_xlfn.IFNA(INDEX(Table3[],MATCH(MainTracker[[#This Row],[IDR / UFDR]],Table3[Pack],0),1),"")</f>
        <v/>
      </c>
      <c r="B649" s="7" t="s">
        <v>202</v>
      </c>
      <c r="C649" s="7" t="s">
        <v>285</v>
      </c>
      <c r="D649" s="44" t="s">
        <v>286</v>
      </c>
      <c r="E649" s="28" t="s">
        <v>287</v>
      </c>
      <c r="F649" s="2" t="s">
        <v>111</v>
      </c>
      <c r="G649" s="13">
        <v>45399</v>
      </c>
      <c r="I649" s="1"/>
      <c r="J649" s="2"/>
      <c r="K649" s="28" t="s">
        <v>288</v>
      </c>
      <c r="L649" s="47" t="s">
        <v>122</v>
      </c>
      <c r="M649" s="4" t="s">
        <v>3122</v>
      </c>
      <c r="N649" s="4"/>
      <c r="O649" s="4"/>
      <c r="P649" s="4"/>
      <c r="Q649" s="4"/>
      <c r="R649" s="4"/>
      <c r="S649" s="4"/>
      <c r="T649" s="4"/>
      <c r="U649" s="4" t="s">
        <v>257</v>
      </c>
      <c r="V649" s="3" t="s">
        <v>70</v>
      </c>
      <c r="W649" s="27" t="s">
        <v>3123</v>
      </c>
      <c r="X649" s="4" t="str">
        <f>IF(AND(MainTracker[[#This Row],[Completion date.]]&gt;=45139,MainTracker[[#This Row],[Status]]="10 - Complete"),NETWORKDAYS(MAX(MainTracker[[#This Row],[Request sent on (Date)]:[Compliant source file received on (Date)]]),MainTracker[[#This Row],[Completion date.]],Holiday[Holidays])-1,"")</f>
        <v/>
      </c>
      <c r="Y6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9" s="4" t="str">
        <f>IF(AND(MainTracker[[#This Row],[Completion date.]]&gt;=45139,MainTracker[[#This Row],[Status]]="10 - Complete",MainTracker[[#This Row],[Compliant source file received on (Date)]]&lt;&gt;""),MainTracker[[#This Row],[Compliant source file received on (Date)]]-MainTracker[[#This Row],[Request sent on (Date)]],"")</f>
        <v/>
      </c>
      <c r="AA649" s="39"/>
    </row>
    <row r="650" spans="1:27" ht="30" hidden="1">
      <c r="A650" s="51" t="str">
        <f>_xlfn.IFNA(INDEX(Table3[],MATCH(MainTracker[[#This Row],[IDR / UFDR]],Table3[Pack],0),1),"")</f>
        <v/>
      </c>
      <c r="B650" s="7" t="s">
        <v>202</v>
      </c>
      <c r="C650" s="7" t="s">
        <v>279</v>
      </c>
      <c r="D650" s="44" t="s">
        <v>280</v>
      </c>
      <c r="E650" s="28" t="s">
        <v>281</v>
      </c>
      <c r="F650" s="2" t="s">
        <v>111</v>
      </c>
      <c r="G650" s="13">
        <v>45399</v>
      </c>
      <c r="I650" s="1"/>
      <c r="J650" s="2"/>
      <c r="K650" s="28" t="s">
        <v>282</v>
      </c>
      <c r="L650" s="47" t="s">
        <v>122</v>
      </c>
      <c r="M650" s="4" t="s">
        <v>3122</v>
      </c>
      <c r="N650" s="4"/>
      <c r="O650" s="4"/>
      <c r="P650" s="4"/>
      <c r="Q650" s="4"/>
      <c r="R650" s="4"/>
      <c r="S650" s="4"/>
      <c r="T650" s="4"/>
      <c r="U650" s="4" t="s">
        <v>257</v>
      </c>
      <c r="V650" s="3" t="s">
        <v>70</v>
      </c>
      <c r="W650" s="27" t="s">
        <v>3123</v>
      </c>
      <c r="X650" s="4" t="str">
        <f>IF(AND(MainTracker[[#This Row],[Completion date.]]&gt;=45139,MainTracker[[#This Row],[Status]]="10 - Complete"),NETWORKDAYS(MAX(MainTracker[[#This Row],[Request sent on (Date)]:[Compliant source file received on (Date)]]),MainTracker[[#This Row],[Completion date.]],Holiday[Holidays])-1,"")</f>
        <v/>
      </c>
      <c r="Y65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50" s="4" t="str">
        <f>IF(AND(MainTracker[[#This Row],[Completion date.]]&gt;=45139,MainTracker[[#This Row],[Status]]="10 - Complete",MainTracker[[#This Row],[Compliant source file received on (Date)]]&lt;&gt;""),MainTracker[[#This Row],[Compliant source file received on (Date)]]-MainTracker[[#This Row],[Request sent on (Date)]],"")</f>
        <v/>
      </c>
      <c r="AA650" s="39"/>
    </row>
    <row r="651" spans="1:27" ht="30" hidden="1">
      <c r="A651" s="51">
        <f>_xlfn.IFNA(INDEX(Table3[],MATCH(MainTracker[[#This Row],[IDR / UFDR]],Table3[Pack],0),1),"")</f>
        <v>23</v>
      </c>
      <c r="B651" s="7" t="s">
        <v>63</v>
      </c>
      <c r="C651" s="7" t="s">
        <v>3124</v>
      </c>
      <c r="D651" s="44" t="s">
        <v>3125</v>
      </c>
      <c r="E651" s="28" t="s">
        <v>3126</v>
      </c>
      <c r="F651" s="2" t="s">
        <v>120</v>
      </c>
      <c r="G651" s="13">
        <v>45399</v>
      </c>
      <c r="H651" s="1">
        <v>45413</v>
      </c>
      <c r="I651" s="1">
        <v>45414</v>
      </c>
      <c r="J651" s="2" t="s">
        <v>2115</v>
      </c>
      <c r="K651" s="34" t="s">
        <v>3127</v>
      </c>
      <c r="L651" s="28"/>
      <c r="M651" s="4" t="s">
        <v>3128</v>
      </c>
      <c r="N651" s="4"/>
      <c r="O651" s="4"/>
      <c r="P651" s="4"/>
      <c r="Q651" s="4"/>
      <c r="R651" s="4"/>
      <c r="S651" s="4"/>
      <c r="T651" s="4"/>
      <c r="U651" s="4" t="s">
        <v>106</v>
      </c>
      <c r="V651" s="3" t="s">
        <v>70</v>
      </c>
      <c r="W651" s="27" t="s">
        <v>857</v>
      </c>
      <c r="X651" s="4">
        <f>IF(AND(MainTracker[[#This Row],[Completion date.]]&gt;=45139,MainTracker[[#This Row],[Status]]="10 - Complete"),NETWORKDAYS(MAX(MainTracker[[#This Row],[Request sent on (Date)]:[Compliant source file received on (Date)]]),MainTracker[[#This Row],[Completion date.]],Holiday[Holidays])-1,"")</f>
        <v>1</v>
      </c>
      <c r="Y6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1" s="4">
        <f>IF(AND(MainTracker[[#This Row],[Completion date.]]&gt;=45139,MainTracker[[#This Row],[Status]]="10 - Complete",MainTracker[[#This Row],[Compliant source file received on (Date)]]&lt;&gt;""),MainTracker[[#This Row],[Compliant source file received on (Date)]]-MainTracker[[#This Row],[Request sent on (Date)]],"")</f>
        <v>14</v>
      </c>
      <c r="AA651" s="39"/>
    </row>
    <row r="652" spans="1:27" ht="30" hidden="1">
      <c r="A652" s="51">
        <f>_xlfn.IFNA(INDEX(Table3[],MATCH(MainTracker[[#This Row],[IDR / UFDR]],Table3[Pack],0),1),"")</f>
        <v>23</v>
      </c>
      <c r="B652" s="7" t="s">
        <v>63</v>
      </c>
      <c r="C652" s="7" t="s">
        <v>3129</v>
      </c>
      <c r="D652" s="44" t="s">
        <v>3130</v>
      </c>
      <c r="E652" s="28" t="s">
        <v>3131</v>
      </c>
      <c r="F652" s="2" t="s">
        <v>387</v>
      </c>
      <c r="G652" s="13">
        <v>45399</v>
      </c>
      <c r="H652" s="1">
        <v>45413</v>
      </c>
      <c r="I652" s="1">
        <v>45414</v>
      </c>
      <c r="J652" s="2" t="s">
        <v>2115</v>
      </c>
      <c r="K652" s="34" t="s">
        <v>3132</v>
      </c>
      <c r="L652" s="28"/>
      <c r="M652" s="4" t="s">
        <v>3133</v>
      </c>
      <c r="N652" s="4"/>
      <c r="O652" s="4"/>
      <c r="P652" s="4"/>
      <c r="Q652" s="4"/>
      <c r="R652" s="4"/>
      <c r="S652" s="4"/>
      <c r="T652" s="4"/>
      <c r="U652" s="4" t="s">
        <v>106</v>
      </c>
      <c r="V652" s="3" t="s">
        <v>70</v>
      </c>
      <c r="W652" s="27" t="s">
        <v>857</v>
      </c>
      <c r="X652" s="4">
        <f>IF(AND(MainTracker[[#This Row],[Completion date.]]&gt;=45139,MainTracker[[#This Row],[Status]]="10 - Complete"),NETWORKDAYS(MAX(MainTracker[[#This Row],[Request sent on (Date)]:[Compliant source file received on (Date)]]),MainTracker[[#This Row],[Completion date.]],Holiday[Holidays])-1,"")</f>
        <v>1</v>
      </c>
      <c r="Y6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2" s="4">
        <f>IF(AND(MainTracker[[#This Row],[Completion date.]]&gt;=45139,MainTracker[[#This Row],[Status]]="10 - Complete",MainTracker[[#This Row],[Compliant source file received on (Date)]]&lt;&gt;""),MainTracker[[#This Row],[Compliant source file received on (Date)]]-MainTracker[[#This Row],[Request sent on (Date)]],"")</f>
        <v>14</v>
      </c>
      <c r="AA652" s="39"/>
    </row>
    <row r="653" spans="1:27" ht="45" hidden="1">
      <c r="A653" s="51" t="str">
        <f>_xlfn.IFNA(INDEX(Table3[],MATCH(MainTracker[[#This Row],[IDR / UFDR]],Table3[Pack],0),1),"")</f>
        <v/>
      </c>
      <c r="B653" s="7">
        <v>219.3</v>
      </c>
      <c r="C653" s="7" t="s">
        <v>2132</v>
      </c>
      <c r="D653" s="44" t="s">
        <v>3134</v>
      </c>
      <c r="E653" s="28" t="s">
        <v>2134</v>
      </c>
      <c r="F653" s="2" t="s">
        <v>387</v>
      </c>
      <c r="G653" s="13">
        <v>45399</v>
      </c>
      <c r="H653" s="1">
        <v>45399</v>
      </c>
      <c r="I653" s="1">
        <v>45404</v>
      </c>
      <c r="J653" s="2"/>
      <c r="K653" s="28" t="s">
        <v>2135</v>
      </c>
      <c r="L653" s="47" t="s">
        <v>2391</v>
      </c>
      <c r="M653" s="4"/>
      <c r="N653" s="4"/>
      <c r="O653" s="4"/>
      <c r="P653" s="4"/>
      <c r="Q653" s="4"/>
      <c r="R653" s="4"/>
      <c r="S653" s="4"/>
      <c r="T653" s="4"/>
      <c r="U653" s="4" t="s">
        <v>106</v>
      </c>
      <c r="V653" s="3" t="s">
        <v>69</v>
      </c>
      <c r="W653" s="27" t="s">
        <v>250</v>
      </c>
      <c r="X653" s="4">
        <f>IF(AND(MainTracker[[#This Row],[Completion date.]]&gt;=45139,MainTracker[[#This Row],[Status]]="10 - Complete"),NETWORKDAYS(MAX(MainTracker[[#This Row],[Request sent on (Date)]:[Compliant source file received on (Date)]]),MainTracker[[#This Row],[Completion date.]],Holiday[Holidays])-1,"")</f>
        <v>3</v>
      </c>
      <c r="Y6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53" s="4">
        <f>IF(AND(MainTracker[[#This Row],[Completion date.]]&gt;=45139,MainTracker[[#This Row],[Status]]="10 - Complete",MainTracker[[#This Row],[Compliant source file received on (Date)]]&lt;&gt;""),MainTracker[[#This Row],[Compliant source file received on (Date)]]-MainTracker[[#This Row],[Request sent on (Date)]],"")</f>
        <v>0</v>
      </c>
      <c r="AA653" s="39"/>
    </row>
    <row r="654" spans="1:27" ht="60" hidden="1">
      <c r="A654" s="51" t="str">
        <f>_xlfn.IFNA(INDEX(Table3[],MATCH(MainTracker[[#This Row],[IDR / UFDR]],Table3[Pack],0),1),"")</f>
        <v/>
      </c>
      <c r="B654" s="7">
        <v>218.02</v>
      </c>
      <c r="C654" s="7" t="s">
        <v>3135</v>
      </c>
      <c r="D654" s="44" t="s">
        <v>3136</v>
      </c>
      <c r="E654" s="28" t="s">
        <v>3137</v>
      </c>
      <c r="F654" s="2" t="s">
        <v>101</v>
      </c>
      <c r="G654" s="13">
        <v>45399</v>
      </c>
      <c r="H654" s="1">
        <v>45419</v>
      </c>
      <c r="I654" s="1">
        <v>45421</v>
      </c>
      <c r="J654" s="2" t="s">
        <v>2115</v>
      </c>
      <c r="K654" s="28" t="s">
        <v>3138</v>
      </c>
      <c r="L654" s="47" t="s">
        <v>2986</v>
      </c>
      <c r="M654" s="4" t="s">
        <v>3139</v>
      </c>
      <c r="N654" s="4"/>
      <c r="O654" s="4" t="s">
        <v>3140</v>
      </c>
      <c r="P654" s="4"/>
      <c r="Q654" s="4"/>
      <c r="R654" s="4"/>
      <c r="S654" s="4"/>
      <c r="T654" s="4"/>
      <c r="U654" s="4" t="s">
        <v>106</v>
      </c>
      <c r="V654" s="3" t="s">
        <v>70</v>
      </c>
      <c r="W654" s="28" t="s">
        <v>3141</v>
      </c>
      <c r="X654" s="4">
        <f>IF(AND(MainTracker[[#This Row],[Completion date.]]&gt;=45139,MainTracker[[#This Row],[Status]]="10 - Complete"),NETWORKDAYS(MAX(MainTracker[[#This Row],[Request sent on (Date)]:[Compliant source file received on (Date)]]),MainTracker[[#This Row],[Completion date.]],Holiday[Holidays])-1,"")</f>
        <v>2</v>
      </c>
      <c r="Y6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4" s="4">
        <f>IF(AND(MainTracker[[#This Row],[Completion date.]]&gt;=45139,MainTracker[[#This Row],[Status]]="10 - Complete",MainTracker[[#This Row],[Compliant source file received on (Date)]]&lt;&gt;""),MainTracker[[#This Row],[Compliant source file received on (Date)]]-MainTracker[[#This Row],[Request sent on (Date)]],"")</f>
        <v>20</v>
      </c>
      <c r="AA654" s="39"/>
    </row>
    <row r="655" spans="1:27" ht="45" hidden="1">
      <c r="A655" s="51" t="str">
        <f>_xlfn.IFNA(INDEX(Table3[],MATCH(MainTracker[[#This Row],[IDR / UFDR]],Table3[Pack],0),1),"")</f>
        <v/>
      </c>
      <c r="B655" s="7">
        <v>218.02</v>
      </c>
      <c r="C655" s="7" t="s">
        <v>3142</v>
      </c>
      <c r="D655" s="44" t="s">
        <v>3143</v>
      </c>
      <c r="E655" s="28" t="s">
        <v>3144</v>
      </c>
      <c r="F655" s="2" t="s">
        <v>111</v>
      </c>
      <c r="G655" s="13">
        <v>45399</v>
      </c>
      <c r="H655" s="1">
        <v>45419</v>
      </c>
      <c r="I655" s="1">
        <v>45421</v>
      </c>
      <c r="J655" s="2" t="s">
        <v>2115</v>
      </c>
      <c r="K655" s="28" t="s">
        <v>3145</v>
      </c>
      <c r="L655" s="47" t="s">
        <v>2986</v>
      </c>
      <c r="M655" s="4" t="s">
        <v>3139</v>
      </c>
      <c r="N655" s="4"/>
      <c r="O655" s="4" t="s">
        <v>3146</v>
      </c>
      <c r="P655" s="4"/>
      <c r="Q655" s="4"/>
      <c r="R655" s="4"/>
      <c r="S655" s="4"/>
      <c r="T655" s="4"/>
      <c r="U655" s="4" t="s">
        <v>106</v>
      </c>
      <c r="V655" s="3" t="s">
        <v>70</v>
      </c>
      <c r="W655" s="28" t="s">
        <v>3141</v>
      </c>
      <c r="X655" s="4">
        <f>IF(AND(MainTracker[[#This Row],[Completion date.]]&gt;=45139,MainTracker[[#This Row],[Status]]="10 - Complete"),NETWORKDAYS(MAX(MainTracker[[#This Row],[Request sent on (Date)]:[Compliant source file received on (Date)]]),MainTracker[[#This Row],[Completion date.]],Holiday[Holidays])-1,"")</f>
        <v>2</v>
      </c>
      <c r="Y6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5" s="4">
        <f>IF(AND(MainTracker[[#This Row],[Completion date.]]&gt;=45139,MainTracker[[#This Row],[Status]]="10 - Complete",MainTracker[[#This Row],[Compliant source file received on (Date)]]&lt;&gt;""),MainTracker[[#This Row],[Compliant source file received on (Date)]]-MainTracker[[#This Row],[Request sent on (Date)]],"")</f>
        <v>20</v>
      </c>
      <c r="AA655" s="39"/>
    </row>
    <row r="656" spans="1:27" ht="45" hidden="1">
      <c r="A656" s="51" t="str">
        <f>_xlfn.IFNA(INDEX(Table3[],MATCH(MainTracker[[#This Row],[IDR / UFDR]],Table3[Pack],0),1),"")</f>
        <v/>
      </c>
      <c r="B656" s="7">
        <v>218.02</v>
      </c>
      <c r="C656" s="7" t="s">
        <v>3147</v>
      </c>
      <c r="D656" s="44" t="s">
        <v>3148</v>
      </c>
      <c r="E656" s="28" t="s">
        <v>3149</v>
      </c>
      <c r="F656" s="2" t="s">
        <v>101</v>
      </c>
      <c r="G656" s="13">
        <v>45399</v>
      </c>
      <c r="H656" s="1">
        <v>45419</v>
      </c>
      <c r="I656" s="1">
        <v>45421</v>
      </c>
      <c r="J656" s="2" t="s">
        <v>2115</v>
      </c>
      <c r="K656" s="28" t="s">
        <v>3150</v>
      </c>
      <c r="L656" s="47" t="s">
        <v>2986</v>
      </c>
      <c r="M656" s="4" t="s">
        <v>3139</v>
      </c>
      <c r="N656" s="4"/>
      <c r="O656" s="4" t="s">
        <v>3146</v>
      </c>
      <c r="P656" s="4"/>
      <c r="Q656" s="4"/>
      <c r="R656" s="4"/>
      <c r="S656" s="4"/>
      <c r="T656" s="4"/>
      <c r="U656" s="4" t="s">
        <v>106</v>
      </c>
      <c r="V656" s="3" t="s">
        <v>69</v>
      </c>
      <c r="W656" s="28" t="s">
        <v>3141</v>
      </c>
      <c r="X656" s="4">
        <f>IF(AND(MainTracker[[#This Row],[Completion date.]]&gt;=45139,MainTracker[[#This Row],[Status]]="10 - Complete"),NETWORKDAYS(MAX(MainTracker[[#This Row],[Request sent on (Date)]:[Compliant source file received on (Date)]]),MainTracker[[#This Row],[Completion date.]],Holiday[Holidays])-1,"")</f>
        <v>2</v>
      </c>
      <c r="Y6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6" s="4">
        <f>IF(AND(MainTracker[[#This Row],[Completion date.]]&gt;=45139,MainTracker[[#This Row],[Status]]="10 - Complete",MainTracker[[#This Row],[Compliant source file received on (Date)]]&lt;&gt;""),MainTracker[[#This Row],[Compliant source file received on (Date)]]-MainTracker[[#This Row],[Request sent on (Date)]],"")</f>
        <v>20</v>
      </c>
    </row>
    <row r="657" spans="1:26" ht="45" hidden="1">
      <c r="A657" s="51" t="str">
        <f>_xlfn.IFNA(INDEX(Table3[],MATCH(MainTracker[[#This Row],[IDR / UFDR]],Table3[Pack],0),1),"")</f>
        <v/>
      </c>
      <c r="B657" s="7">
        <v>218.02</v>
      </c>
      <c r="C657" s="7" t="s">
        <v>3151</v>
      </c>
      <c r="D657" s="44" t="s">
        <v>3152</v>
      </c>
      <c r="E657" s="28" t="s">
        <v>3153</v>
      </c>
      <c r="F657" s="2" t="s">
        <v>111</v>
      </c>
      <c r="G657" s="13">
        <v>45399</v>
      </c>
      <c r="H657" s="1">
        <v>45419</v>
      </c>
      <c r="I657" s="1">
        <v>45421</v>
      </c>
      <c r="J657" s="2" t="s">
        <v>2115</v>
      </c>
      <c r="K657" s="28" t="s">
        <v>3154</v>
      </c>
      <c r="L657" s="47" t="s">
        <v>2986</v>
      </c>
      <c r="M657" s="4" t="s">
        <v>3139</v>
      </c>
      <c r="N657" s="4"/>
      <c r="O657" s="4" t="s">
        <v>3146</v>
      </c>
      <c r="P657" s="4"/>
      <c r="Q657" s="4"/>
      <c r="R657" s="4"/>
      <c r="S657" s="4"/>
      <c r="T657" s="4"/>
      <c r="U657" s="4" t="s">
        <v>106</v>
      </c>
      <c r="V657" s="3" t="s">
        <v>70</v>
      </c>
      <c r="W657" s="28" t="s">
        <v>3141</v>
      </c>
      <c r="X657" s="4">
        <f>IF(AND(MainTracker[[#This Row],[Completion date.]]&gt;=45139,MainTracker[[#This Row],[Status]]="10 - Complete"),NETWORKDAYS(MAX(MainTracker[[#This Row],[Request sent on (Date)]:[Compliant source file received on (Date)]]),MainTracker[[#This Row],[Completion date.]],Holiday[Holidays])-1,"")</f>
        <v>2</v>
      </c>
      <c r="Y6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7" s="4">
        <f>IF(AND(MainTracker[[#This Row],[Completion date.]]&gt;=45139,MainTracker[[#This Row],[Status]]="10 - Complete",MainTracker[[#This Row],[Compliant source file received on (Date)]]&lt;&gt;""),MainTracker[[#This Row],[Compliant source file received on (Date)]]-MainTracker[[#This Row],[Request sent on (Date)]],"")</f>
        <v>20</v>
      </c>
    </row>
    <row r="658" spans="1:26" ht="30" hidden="1">
      <c r="A658" s="51" t="str">
        <f>_xlfn.IFNA(INDEX(Table3[],MATCH(MainTracker[[#This Row],[IDR / UFDR]],Table3[Pack],0),1),"")</f>
        <v/>
      </c>
      <c r="B658" s="7" t="s">
        <v>1992</v>
      </c>
      <c r="C658" s="7" t="s">
        <v>2183</v>
      </c>
      <c r="D658" s="44" t="s">
        <v>2184</v>
      </c>
      <c r="E658" s="28" t="s">
        <v>2185</v>
      </c>
      <c r="F658" s="2" t="s">
        <v>129</v>
      </c>
      <c r="G658" s="13">
        <v>45400</v>
      </c>
      <c r="H658" s="1">
        <v>45401</v>
      </c>
      <c r="I658" s="1">
        <v>45401</v>
      </c>
      <c r="J658" s="2"/>
      <c r="K658" s="34" t="s">
        <v>2186</v>
      </c>
      <c r="L658" s="28"/>
      <c r="M658" s="4" t="s">
        <v>3155</v>
      </c>
      <c r="N658" s="25">
        <v>45401</v>
      </c>
      <c r="O658" s="4"/>
      <c r="P658" s="4"/>
      <c r="Q658" s="4"/>
      <c r="R658" s="4"/>
      <c r="S658" s="4"/>
      <c r="T658" s="4"/>
      <c r="U658" s="4" t="s">
        <v>106</v>
      </c>
      <c r="V658" s="3" t="s">
        <v>3156</v>
      </c>
      <c r="W658" s="27" t="s">
        <v>2182</v>
      </c>
      <c r="X658" s="4">
        <f>IF(AND(MainTracker[[#This Row],[Completion date.]]&gt;=45139,MainTracker[[#This Row],[Status]]="10 - Complete"),NETWORKDAYS(MAX(MainTracker[[#This Row],[Request sent on (Date)]:[Compliant source file received on (Date)]]),MainTracker[[#This Row],[Completion date.]],Holiday[Holidays])-1,"")</f>
        <v>0</v>
      </c>
      <c r="Y6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8" s="4">
        <f>IF(AND(MainTracker[[#This Row],[Completion date.]]&gt;=45139,MainTracker[[#This Row],[Status]]="10 - Complete",MainTracker[[#This Row],[Compliant source file received on (Date)]]&lt;&gt;""),MainTracker[[#This Row],[Compliant source file received on (Date)]]-MainTracker[[#This Row],[Request sent on (Date)]],"")</f>
        <v>1</v>
      </c>
    </row>
    <row r="659" spans="1:26" ht="30" hidden="1">
      <c r="A659" s="51" t="str">
        <f>_xlfn.IFNA(INDEX(Table3[],MATCH(MainTracker[[#This Row],[IDR / UFDR]],Table3[Pack],0),1),"")</f>
        <v/>
      </c>
      <c r="B659" s="7" t="s">
        <v>3157</v>
      </c>
      <c r="C659" s="7" t="s">
        <v>3158</v>
      </c>
      <c r="D659" s="44" t="s">
        <v>3159</v>
      </c>
      <c r="E659" s="28" t="s">
        <v>3160</v>
      </c>
      <c r="F659" s="2" t="s">
        <v>111</v>
      </c>
      <c r="G659" s="13">
        <v>45401</v>
      </c>
      <c r="H659" s="24">
        <v>45405</v>
      </c>
      <c r="I659" s="1">
        <v>45407</v>
      </c>
      <c r="J659" s="2" t="s">
        <v>2115</v>
      </c>
      <c r="K659" s="28" t="s">
        <v>3161</v>
      </c>
      <c r="L659" s="28"/>
      <c r="M659" s="4" t="s">
        <v>3162</v>
      </c>
      <c r="N659" s="24">
        <v>45405</v>
      </c>
      <c r="O659" s="4"/>
      <c r="P659" s="4"/>
      <c r="Q659" s="4"/>
      <c r="R659" s="4"/>
      <c r="S659" s="4"/>
      <c r="T659" s="4"/>
      <c r="U659" s="4" t="s">
        <v>106</v>
      </c>
      <c r="V659" s="3" t="s">
        <v>69</v>
      </c>
      <c r="W659" s="27" t="s">
        <v>3163</v>
      </c>
      <c r="X659" s="4">
        <f>IF(AND(MainTracker[[#This Row],[Completion date.]]&gt;=45139,MainTracker[[#This Row],[Status]]="10 - Complete"),NETWORKDAYS(MAX(MainTracker[[#This Row],[Request sent on (Date)]:[Compliant source file received on (Date)]]),MainTracker[[#This Row],[Completion date.]],Holiday[Holidays])-1,"")</f>
        <v>2</v>
      </c>
      <c r="Y6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9" s="4">
        <f>IF(AND(MainTracker[[#This Row],[Completion date.]]&gt;=45139,MainTracker[[#This Row],[Status]]="10 - Complete",MainTracker[[#This Row],[Compliant source file received on (Date)]]&lt;&gt;""),MainTracker[[#This Row],[Compliant source file received on (Date)]]-MainTracker[[#This Row],[Request sent on (Date)]],"")</f>
        <v>4</v>
      </c>
    </row>
    <row r="660" spans="1:26" ht="45" hidden="1">
      <c r="A660" s="51" t="str">
        <f>_xlfn.IFNA(INDEX(Table3[],MATCH(MainTracker[[#This Row],[IDR / UFDR]],Table3[Pack],0),1),"")</f>
        <v/>
      </c>
      <c r="B660" s="7">
        <v>227.1</v>
      </c>
      <c r="C660" s="7" t="s">
        <v>2279</v>
      </c>
      <c r="D660" s="44" t="s">
        <v>2280</v>
      </c>
      <c r="E660" s="28" t="s">
        <v>2281</v>
      </c>
      <c r="F660" s="2" t="s">
        <v>229</v>
      </c>
      <c r="G660" s="13">
        <v>45401</v>
      </c>
      <c r="H660" s="13">
        <v>45406</v>
      </c>
      <c r="I660" s="1">
        <v>45407</v>
      </c>
      <c r="J660" s="2"/>
      <c r="K660" s="28" t="s">
        <v>2282</v>
      </c>
      <c r="L660" s="4" t="s">
        <v>2721</v>
      </c>
      <c r="M660" s="4" t="s">
        <v>3164</v>
      </c>
      <c r="N660" s="4"/>
      <c r="O660" s="4" t="s">
        <v>3165</v>
      </c>
      <c r="P660" s="25">
        <v>45404</v>
      </c>
      <c r="Q660" s="4" t="s">
        <v>1004</v>
      </c>
      <c r="R660" s="4"/>
      <c r="S660" s="4"/>
      <c r="T660" s="4"/>
      <c r="U660" s="4" t="s">
        <v>106</v>
      </c>
      <c r="V660" s="3" t="s">
        <v>69</v>
      </c>
      <c r="W660" s="27" t="s">
        <v>945</v>
      </c>
      <c r="X660" s="4">
        <f>IF(AND(MainTracker[[#This Row],[Completion date.]]&gt;=45139,MainTracker[[#This Row],[Status]]="10 - Complete"),NETWORKDAYS(MAX(MainTracker[[#This Row],[Request sent on (Date)]:[Compliant source file received on (Date)]]),MainTracker[[#This Row],[Completion date.]],Holiday[Holidays])-1,"")</f>
        <v>1</v>
      </c>
      <c r="Y66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660" s="4">
        <f>IF(AND(MainTracker[[#This Row],[Completion date.]]&gt;=45139,MainTracker[[#This Row],[Status]]="10 - Complete",MainTracker[[#This Row],[Compliant source file received on (Date)]]&lt;&gt;""),MainTracker[[#This Row],[Compliant source file received on (Date)]]-MainTracker[[#This Row],[Request sent on (Date)]],"")</f>
        <v>5</v>
      </c>
    </row>
    <row r="661" spans="1:26" ht="30" hidden="1">
      <c r="A661" s="51" t="str">
        <f>_xlfn.IFNA(INDEX(Table3[],MATCH(MainTracker[[#This Row],[IDR / UFDR]],Table3[Pack],0),1),"")</f>
        <v/>
      </c>
      <c r="B661" s="7">
        <v>212.4</v>
      </c>
      <c r="C661" s="7" t="s">
        <v>3166</v>
      </c>
      <c r="D661" s="44" t="s">
        <v>3167</v>
      </c>
      <c r="E661" s="28" t="s">
        <v>3168</v>
      </c>
      <c r="G661" s="13">
        <v>45401</v>
      </c>
      <c r="H661" s="13">
        <v>45401</v>
      </c>
      <c r="I661" s="1">
        <v>45411</v>
      </c>
      <c r="J661" s="2" t="s">
        <v>2115</v>
      </c>
      <c r="K661" s="34" t="s">
        <v>3169</v>
      </c>
      <c r="L661" s="47" t="s">
        <v>3170</v>
      </c>
      <c r="M661" s="4"/>
      <c r="N661" s="4"/>
      <c r="O661" s="4"/>
      <c r="P661" s="4"/>
      <c r="Q661" s="4"/>
      <c r="R661" s="4"/>
      <c r="S661" s="4"/>
      <c r="T661" s="4"/>
      <c r="U661" s="4" t="s">
        <v>106</v>
      </c>
      <c r="V661" s="3" t="s">
        <v>69</v>
      </c>
      <c r="W661" s="28" t="s">
        <v>3171</v>
      </c>
      <c r="X661" s="4">
        <f>IF(AND(MainTracker[[#This Row],[Completion date.]]&gt;=45139,MainTracker[[#This Row],[Status]]="10 - Complete"),NETWORKDAYS(MAX(MainTracker[[#This Row],[Request sent on (Date)]:[Compliant source file received on (Date)]]),MainTracker[[#This Row],[Completion date.]],Holiday[Holidays])-1,"")</f>
        <v>6</v>
      </c>
      <c r="Y6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1" s="4">
        <f>IF(AND(MainTracker[[#This Row],[Completion date.]]&gt;=45139,MainTracker[[#This Row],[Status]]="10 - Complete",MainTracker[[#This Row],[Compliant source file received on (Date)]]&lt;&gt;""),MainTracker[[#This Row],[Compliant source file received on (Date)]]-MainTracker[[#This Row],[Request sent on (Date)]],"")</f>
        <v>0</v>
      </c>
    </row>
    <row r="662" spans="1:26" ht="45" hidden="1">
      <c r="A662" s="51" t="str">
        <f>_xlfn.IFNA(INDEX(Table3[],MATCH(MainTracker[[#This Row],[IDR / UFDR]],Table3[Pack],0),1),"")</f>
        <v/>
      </c>
      <c r="B662" s="7">
        <v>212.4</v>
      </c>
      <c r="C662" s="7" t="s">
        <v>3172</v>
      </c>
      <c r="D662" s="44" t="s">
        <v>3173</v>
      </c>
      <c r="E662" s="28" t="s">
        <v>3174</v>
      </c>
      <c r="G662" s="13">
        <v>45401</v>
      </c>
      <c r="H662" s="13">
        <v>45401</v>
      </c>
      <c r="I662" s="1">
        <v>45411</v>
      </c>
      <c r="J662" s="2" t="s">
        <v>2115</v>
      </c>
      <c r="K662" s="34" t="s">
        <v>3175</v>
      </c>
      <c r="L662" s="47" t="s">
        <v>3170</v>
      </c>
      <c r="M662" s="4"/>
      <c r="N662" s="4"/>
      <c r="O662" s="4"/>
      <c r="P662" s="4"/>
      <c r="Q662" s="4"/>
      <c r="R662" s="4"/>
      <c r="S662" s="4"/>
      <c r="T662" s="4"/>
      <c r="U662" s="4" t="s">
        <v>106</v>
      </c>
      <c r="V662" s="3" t="s">
        <v>69</v>
      </c>
      <c r="W662" s="28" t="s">
        <v>3171</v>
      </c>
      <c r="X662" s="4">
        <f>IF(AND(MainTracker[[#This Row],[Completion date.]]&gt;=45139,MainTracker[[#This Row],[Status]]="10 - Complete"),NETWORKDAYS(MAX(MainTracker[[#This Row],[Request sent on (Date)]:[Compliant source file received on (Date)]]),MainTracker[[#This Row],[Completion date.]],Holiday[Holidays])-1,"")</f>
        <v>6</v>
      </c>
      <c r="Y6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2" s="4">
        <f>IF(AND(MainTracker[[#This Row],[Completion date.]]&gt;=45139,MainTracker[[#This Row],[Status]]="10 - Complete",MainTracker[[#This Row],[Compliant source file received on (Date)]]&lt;&gt;""),MainTracker[[#This Row],[Compliant source file received on (Date)]]-MainTracker[[#This Row],[Request sent on (Date)]],"")</f>
        <v>0</v>
      </c>
    </row>
    <row r="663" spans="1:26" ht="30" hidden="1">
      <c r="A663" s="51" t="str">
        <f>_xlfn.IFNA(INDEX(Table3[],MATCH(MainTracker[[#This Row],[IDR / UFDR]],Table3[Pack],0),1),"")</f>
        <v/>
      </c>
      <c r="B663" s="7">
        <v>212.4</v>
      </c>
      <c r="C663" s="7" t="s">
        <v>3176</v>
      </c>
      <c r="D663" s="44" t="s">
        <v>3177</v>
      </c>
      <c r="E663" s="28" t="s">
        <v>3178</v>
      </c>
      <c r="G663" s="13">
        <v>45401</v>
      </c>
      <c r="H663" s="13">
        <v>45401</v>
      </c>
      <c r="I663" s="1">
        <v>45411</v>
      </c>
      <c r="J663" s="2" t="s">
        <v>2115</v>
      </c>
      <c r="K663" s="34" t="s">
        <v>3179</v>
      </c>
      <c r="L663" s="47" t="s">
        <v>3170</v>
      </c>
      <c r="M663" s="4"/>
      <c r="N663" s="4"/>
      <c r="O663" s="4"/>
      <c r="P663" s="4"/>
      <c r="Q663" s="4"/>
      <c r="R663" s="4"/>
      <c r="S663" s="4"/>
      <c r="T663" s="4"/>
      <c r="U663" s="4" t="s">
        <v>106</v>
      </c>
      <c r="V663" s="3" t="s">
        <v>69</v>
      </c>
      <c r="W663" s="28" t="s">
        <v>3171</v>
      </c>
      <c r="X663" s="4">
        <f>IF(AND(MainTracker[[#This Row],[Completion date.]]&gt;=45139,MainTracker[[#This Row],[Status]]="10 - Complete"),NETWORKDAYS(MAX(MainTracker[[#This Row],[Request sent on (Date)]:[Compliant source file received on (Date)]]),MainTracker[[#This Row],[Completion date.]],Holiday[Holidays])-1,"")</f>
        <v>6</v>
      </c>
      <c r="Y6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3" s="4">
        <f>IF(AND(MainTracker[[#This Row],[Completion date.]]&gt;=45139,MainTracker[[#This Row],[Status]]="10 - Complete",MainTracker[[#This Row],[Compliant source file received on (Date)]]&lt;&gt;""),MainTracker[[#This Row],[Compliant source file received on (Date)]]-MainTracker[[#This Row],[Request sent on (Date)]],"")</f>
        <v>0</v>
      </c>
    </row>
    <row r="664" spans="1:26" ht="30" hidden="1">
      <c r="A664" s="51" t="str">
        <f>_xlfn.IFNA(INDEX(Table3[],MATCH(MainTracker[[#This Row],[IDR / UFDR]],Table3[Pack],0),1),"")</f>
        <v/>
      </c>
      <c r="B664" s="7">
        <v>212.4</v>
      </c>
      <c r="C664" s="7" t="s">
        <v>3180</v>
      </c>
      <c r="D664" s="44" t="s">
        <v>3181</v>
      </c>
      <c r="E664" s="28" t="s">
        <v>3182</v>
      </c>
      <c r="G664" s="13">
        <v>45401</v>
      </c>
      <c r="H664" s="13">
        <v>45401</v>
      </c>
      <c r="I664" s="1">
        <v>45411</v>
      </c>
      <c r="J664" s="2" t="s">
        <v>2115</v>
      </c>
      <c r="K664" s="28" t="s">
        <v>3183</v>
      </c>
      <c r="L664" s="47" t="s">
        <v>3170</v>
      </c>
      <c r="M664" s="4"/>
      <c r="N664" s="4"/>
      <c r="O664" s="4"/>
      <c r="P664" s="4"/>
      <c r="Q664" s="4"/>
      <c r="R664" s="4"/>
      <c r="S664" s="4"/>
      <c r="T664" s="4"/>
      <c r="U664" s="4" t="s">
        <v>106</v>
      </c>
      <c r="V664" s="3" t="s">
        <v>69</v>
      </c>
      <c r="W664" s="28" t="s">
        <v>3171</v>
      </c>
      <c r="X664" s="4">
        <f>IF(AND(MainTracker[[#This Row],[Completion date.]]&gt;=45139,MainTracker[[#This Row],[Status]]="10 - Complete"),NETWORKDAYS(MAX(MainTracker[[#This Row],[Request sent on (Date)]:[Compliant source file received on (Date)]]),MainTracker[[#This Row],[Completion date.]],Holiday[Holidays])-1,"")</f>
        <v>6</v>
      </c>
      <c r="Y6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4" s="4">
        <f>IF(AND(MainTracker[[#This Row],[Completion date.]]&gt;=45139,MainTracker[[#This Row],[Status]]="10 - Complete",MainTracker[[#This Row],[Compliant source file received on (Date)]]&lt;&gt;""),MainTracker[[#This Row],[Compliant source file received on (Date)]]-MainTracker[[#This Row],[Request sent on (Date)]],"")</f>
        <v>0</v>
      </c>
    </row>
    <row r="665" spans="1:26" ht="45" hidden="1">
      <c r="A665" s="51" t="str">
        <f>_xlfn.IFNA(INDEX(Table3[],MATCH(MainTracker[[#This Row],[IDR / UFDR]],Table3[Pack],0),1),"")</f>
        <v/>
      </c>
      <c r="B665" s="7">
        <v>212.4</v>
      </c>
      <c r="C665" s="7" t="s">
        <v>3184</v>
      </c>
      <c r="D665" s="44" t="s">
        <v>3185</v>
      </c>
      <c r="E665" s="34" t="s">
        <v>3186</v>
      </c>
      <c r="G665" s="13">
        <v>45401</v>
      </c>
      <c r="H665" s="13">
        <v>45401</v>
      </c>
      <c r="I665" s="1">
        <v>45411</v>
      </c>
      <c r="J665" s="2" t="s">
        <v>2115</v>
      </c>
      <c r="K665" s="34" t="s">
        <v>3187</v>
      </c>
      <c r="L665" s="47" t="s">
        <v>3170</v>
      </c>
      <c r="M665" s="4"/>
      <c r="N665" s="4"/>
      <c r="O665" s="4"/>
      <c r="P665" s="4"/>
      <c r="Q665" s="4"/>
      <c r="R665" s="4"/>
      <c r="S665" s="4"/>
      <c r="T665" s="4"/>
      <c r="U665" s="4" t="s">
        <v>106</v>
      </c>
      <c r="V665" s="3" t="s">
        <v>69</v>
      </c>
      <c r="W665" s="28" t="s">
        <v>3171</v>
      </c>
      <c r="X665" s="4">
        <f>IF(AND(MainTracker[[#This Row],[Completion date.]]&gt;=45139,MainTracker[[#This Row],[Status]]="10 - Complete"),NETWORKDAYS(MAX(MainTracker[[#This Row],[Request sent on (Date)]:[Compliant source file received on (Date)]]),MainTracker[[#This Row],[Completion date.]],Holiday[Holidays])-1,"")</f>
        <v>6</v>
      </c>
      <c r="Y6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5" s="4">
        <f>IF(AND(MainTracker[[#This Row],[Completion date.]]&gt;=45139,MainTracker[[#This Row],[Status]]="10 - Complete",MainTracker[[#This Row],[Compliant source file received on (Date)]]&lt;&gt;""),MainTracker[[#This Row],[Compliant source file received on (Date)]]-MainTracker[[#This Row],[Request sent on (Date)]],"")</f>
        <v>0</v>
      </c>
    </row>
    <row r="666" spans="1:26" ht="45" hidden="1">
      <c r="A666" s="51" t="str">
        <f>_xlfn.IFNA(INDEX(Table3[],MATCH(MainTracker[[#This Row],[IDR / UFDR]],Table3[Pack],0),1),"")</f>
        <v/>
      </c>
      <c r="B666" s="7">
        <v>212.4</v>
      </c>
      <c r="C666" s="7" t="s">
        <v>3188</v>
      </c>
      <c r="D666" s="44" t="s">
        <v>3189</v>
      </c>
      <c r="E666" s="34" t="s">
        <v>3190</v>
      </c>
      <c r="G666" s="13">
        <v>45401</v>
      </c>
      <c r="H666" s="13">
        <v>45401</v>
      </c>
      <c r="I666" s="1">
        <v>45411</v>
      </c>
      <c r="J666" s="2" t="s">
        <v>2115</v>
      </c>
      <c r="K666" s="34" t="s">
        <v>3191</v>
      </c>
      <c r="L666" s="47" t="s">
        <v>3170</v>
      </c>
      <c r="M666" s="4"/>
      <c r="N666" s="4"/>
      <c r="O666" s="4"/>
      <c r="P666" s="4"/>
      <c r="Q666" s="4"/>
      <c r="R666" s="4"/>
      <c r="S666" s="4"/>
      <c r="T666" s="4"/>
      <c r="U666" s="4" t="s">
        <v>106</v>
      </c>
      <c r="V666" s="3" t="s">
        <v>69</v>
      </c>
      <c r="W666" s="28" t="s">
        <v>3171</v>
      </c>
      <c r="X666" s="4">
        <f>IF(AND(MainTracker[[#This Row],[Completion date.]]&gt;=45139,MainTracker[[#This Row],[Status]]="10 - Complete"),NETWORKDAYS(MAX(MainTracker[[#This Row],[Request sent on (Date)]:[Compliant source file received on (Date)]]),MainTracker[[#This Row],[Completion date.]],Holiday[Holidays])-1,"")</f>
        <v>6</v>
      </c>
      <c r="Y6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6" s="4">
        <f>IF(AND(MainTracker[[#This Row],[Completion date.]]&gt;=45139,MainTracker[[#This Row],[Status]]="10 - Complete",MainTracker[[#This Row],[Compliant source file received on (Date)]]&lt;&gt;""),MainTracker[[#This Row],[Compliant source file received on (Date)]]-MainTracker[[#This Row],[Request sent on (Date)]],"")</f>
        <v>0</v>
      </c>
    </row>
    <row r="667" spans="1:26" ht="30" hidden="1">
      <c r="A667" s="51" t="str">
        <f>_xlfn.IFNA(INDEX(Table3[],MATCH(MainTracker[[#This Row],[IDR / UFDR]],Table3[Pack],0),1),"")</f>
        <v/>
      </c>
      <c r="B667" s="7">
        <v>212.4</v>
      </c>
      <c r="C667" s="7" t="s">
        <v>3192</v>
      </c>
      <c r="D667" s="44" t="s">
        <v>3193</v>
      </c>
      <c r="E667" s="28" t="s">
        <v>3194</v>
      </c>
      <c r="G667" s="13">
        <v>45401</v>
      </c>
      <c r="H667" s="13">
        <v>45401</v>
      </c>
      <c r="I667" s="1">
        <v>45411</v>
      </c>
      <c r="J667" s="2" t="s">
        <v>2115</v>
      </c>
      <c r="K667" s="28" t="s">
        <v>3195</v>
      </c>
      <c r="L667" s="47" t="s">
        <v>3170</v>
      </c>
      <c r="M667" s="4"/>
      <c r="N667" s="4"/>
      <c r="O667" s="4"/>
      <c r="P667" s="4"/>
      <c r="Q667" s="4"/>
      <c r="R667" s="4"/>
      <c r="S667" s="4"/>
      <c r="T667" s="4"/>
      <c r="U667" s="4" t="s">
        <v>106</v>
      </c>
      <c r="V667" s="3" t="s">
        <v>69</v>
      </c>
      <c r="W667" s="28" t="s">
        <v>3171</v>
      </c>
      <c r="X667" s="4">
        <f>IF(AND(MainTracker[[#This Row],[Completion date.]]&gt;=45139,MainTracker[[#This Row],[Status]]="10 - Complete"),NETWORKDAYS(MAX(MainTracker[[#This Row],[Request sent on (Date)]:[Compliant source file received on (Date)]]),MainTracker[[#This Row],[Completion date.]],Holiday[Holidays])-1,"")</f>
        <v>6</v>
      </c>
      <c r="Y6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7" s="4">
        <f>IF(AND(MainTracker[[#This Row],[Completion date.]]&gt;=45139,MainTracker[[#This Row],[Status]]="10 - Complete",MainTracker[[#This Row],[Compliant source file received on (Date)]]&lt;&gt;""),MainTracker[[#This Row],[Compliant source file received on (Date)]]-MainTracker[[#This Row],[Request sent on (Date)]],"")</f>
        <v>0</v>
      </c>
    </row>
    <row r="668" spans="1:26" ht="45" hidden="1">
      <c r="A668" s="51" t="str">
        <f>_xlfn.IFNA(INDEX(Table3[],MATCH(MainTracker[[#This Row],[IDR / UFDR]],Table3[Pack],0),1),"")</f>
        <v/>
      </c>
      <c r="B668" s="7">
        <v>212.4</v>
      </c>
      <c r="C668" s="7" t="s">
        <v>3196</v>
      </c>
      <c r="D668" s="44" t="s">
        <v>3197</v>
      </c>
      <c r="E668" s="28" t="s">
        <v>3198</v>
      </c>
      <c r="G668" s="13">
        <v>45401</v>
      </c>
      <c r="H668" s="13">
        <v>45401</v>
      </c>
      <c r="I668" s="1">
        <v>45411</v>
      </c>
      <c r="J668" s="2" t="s">
        <v>2115</v>
      </c>
      <c r="K668" s="28" t="s">
        <v>3199</v>
      </c>
      <c r="L668" s="47" t="s">
        <v>3170</v>
      </c>
      <c r="M668" s="4"/>
      <c r="N668" s="4"/>
      <c r="O668" s="4"/>
      <c r="P668" s="4"/>
      <c r="Q668" s="4"/>
      <c r="R668" s="4"/>
      <c r="S668" s="4"/>
      <c r="T668" s="4"/>
      <c r="U668" s="4" t="s">
        <v>106</v>
      </c>
      <c r="V668" s="3" t="s">
        <v>69</v>
      </c>
      <c r="W668" s="28" t="s">
        <v>3171</v>
      </c>
      <c r="X668" s="4">
        <f>IF(AND(MainTracker[[#This Row],[Completion date.]]&gt;=45139,MainTracker[[#This Row],[Status]]="10 - Complete"),NETWORKDAYS(MAX(MainTracker[[#This Row],[Request sent on (Date)]:[Compliant source file received on (Date)]]),MainTracker[[#This Row],[Completion date.]],Holiday[Holidays])-1,"")</f>
        <v>6</v>
      </c>
      <c r="Y6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8" s="4">
        <f>IF(AND(MainTracker[[#This Row],[Completion date.]]&gt;=45139,MainTracker[[#This Row],[Status]]="10 - Complete",MainTracker[[#This Row],[Compliant source file received on (Date)]]&lt;&gt;""),MainTracker[[#This Row],[Compliant source file received on (Date)]]-MainTracker[[#This Row],[Request sent on (Date)]],"")</f>
        <v>0</v>
      </c>
    </row>
    <row r="669" spans="1:26" ht="30" hidden="1">
      <c r="A669" s="51" t="str">
        <f>_xlfn.IFNA(INDEX(Table3[],MATCH(MainTracker[[#This Row],[IDR / UFDR]],Table3[Pack],0),1),"")</f>
        <v/>
      </c>
      <c r="B669" s="122" t="s">
        <v>97</v>
      </c>
      <c r="C669" s="7" t="s">
        <v>3200</v>
      </c>
      <c r="D669" s="44" t="s">
        <v>3201</v>
      </c>
      <c r="E669" s="28" t="s">
        <v>3202</v>
      </c>
      <c r="F669" s="2" t="s">
        <v>101</v>
      </c>
      <c r="G669" s="13">
        <v>45404</v>
      </c>
      <c r="H669" s="13">
        <v>45404</v>
      </c>
      <c r="I669" s="1">
        <v>45413</v>
      </c>
      <c r="J669" s="2"/>
      <c r="K669" s="28" t="s">
        <v>3203</v>
      </c>
      <c r="L669" s="47" t="s">
        <v>122</v>
      </c>
      <c r="M669" s="4"/>
      <c r="N669" s="4"/>
      <c r="O669" s="4"/>
      <c r="P669" s="4"/>
      <c r="Q669" s="4"/>
      <c r="R669" s="4"/>
      <c r="S669" s="4"/>
      <c r="T669" s="4"/>
      <c r="U669" s="4" t="s">
        <v>106</v>
      </c>
      <c r="V669" s="3" t="s">
        <v>70</v>
      </c>
      <c r="W669" s="27" t="s">
        <v>265</v>
      </c>
      <c r="X669" s="4">
        <f>IF(AND(MainTracker[[#This Row],[Completion date.]]&gt;=45139,MainTracker[[#This Row],[Status]]="10 - Complete"),NETWORKDAYS(MAX(MainTracker[[#This Row],[Request sent on (Date)]:[Compliant source file received on (Date)]]),MainTracker[[#This Row],[Completion date.]],Holiday[Holidays])-1,"")</f>
        <v>7</v>
      </c>
      <c r="Y6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9" s="4">
        <f>IF(AND(MainTracker[[#This Row],[Completion date.]]&gt;=45139,MainTracker[[#This Row],[Status]]="10 - Complete",MainTracker[[#This Row],[Compliant source file received on (Date)]]&lt;&gt;""),MainTracker[[#This Row],[Compliant source file received on (Date)]]-MainTracker[[#This Row],[Request sent on (Date)]],"")</f>
        <v>0</v>
      </c>
    </row>
    <row r="670" spans="1:26" ht="18.75" hidden="1">
      <c r="A670" s="51" t="str">
        <f>_xlfn.IFNA(INDEX(Table3[],MATCH(MainTracker[[#This Row],[IDR / UFDR]],Table3[Pack],0),1),"")</f>
        <v/>
      </c>
      <c r="B670" s="7" t="s">
        <v>1822</v>
      </c>
      <c r="C670" s="7" t="s">
        <v>2164</v>
      </c>
      <c r="D670" s="44" t="s">
        <v>2165</v>
      </c>
      <c r="E670" s="28" t="s">
        <v>2166</v>
      </c>
      <c r="F670" s="2" t="s">
        <v>101</v>
      </c>
      <c r="G670" s="13">
        <v>45404</v>
      </c>
      <c r="I670" s="1">
        <v>45415</v>
      </c>
      <c r="J670" s="2"/>
      <c r="K670" s="28" t="s">
        <v>2167</v>
      </c>
      <c r="L670" s="47"/>
      <c r="M670" s="4"/>
      <c r="N670" s="4"/>
      <c r="O670" s="4"/>
      <c r="P670" s="4"/>
      <c r="Q670" s="4"/>
      <c r="R670" s="4"/>
      <c r="S670" s="4"/>
      <c r="T670" s="4"/>
      <c r="U670" s="4" t="s">
        <v>106</v>
      </c>
      <c r="V670" s="3" t="s">
        <v>70</v>
      </c>
      <c r="W670" s="27" t="s">
        <v>265</v>
      </c>
      <c r="X670" s="4">
        <f>IF(AND(MainTracker[[#This Row],[Completion date.]]&gt;=45139,MainTracker[[#This Row],[Status]]="10 - Complete"),NETWORKDAYS(MAX(MainTracker[[#This Row],[Request sent on (Date)]:[Compliant source file received on (Date)]]),MainTracker[[#This Row],[Completion date.]],Holiday[Holidays])-1,"")</f>
        <v>9</v>
      </c>
      <c r="Y6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0" s="4" t="str">
        <f>IF(AND(MainTracker[[#This Row],[Completion date.]]&gt;=45139,MainTracker[[#This Row],[Status]]="10 - Complete",MainTracker[[#This Row],[Compliant source file received on (Date)]]&lt;&gt;""),MainTracker[[#This Row],[Compliant source file received on (Date)]]-MainTracker[[#This Row],[Request sent on (Date)]],"")</f>
        <v/>
      </c>
    </row>
    <row r="671" spans="1:26" ht="30" hidden="1">
      <c r="A671" s="51" t="str">
        <f>_xlfn.IFNA(INDEX(Table3[],MATCH(MainTracker[[#This Row],[IDR / UFDR]],Table3[Pack],0),1),"")</f>
        <v/>
      </c>
      <c r="B671" s="7" t="s">
        <v>1822</v>
      </c>
      <c r="C671" s="7" t="s">
        <v>2160</v>
      </c>
      <c r="D671" s="44" t="s">
        <v>2161</v>
      </c>
      <c r="E671" s="28" t="s">
        <v>2162</v>
      </c>
      <c r="F671" s="2" t="s">
        <v>101</v>
      </c>
      <c r="G671" s="13">
        <v>45404</v>
      </c>
      <c r="I671" s="1">
        <v>45415</v>
      </c>
      <c r="J671" s="2"/>
      <c r="K671" s="28" t="s">
        <v>2163</v>
      </c>
      <c r="L671" s="47"/>
      <c r="M671" s="4"/>
      <c r="N671" s="4"/>
      <c r="O671" s="4"/>
      <c r="P671" s="4"/>
      <c r="Q671" s="4"/>
      <c r="R671" s="4"/>
      <c r="S671" s="4"/>
      <c r="T671" s="4"/>
      <c r="U671" s="4" t="s">
        <v>106</v>
      </c>
      <c r="V671" s="3" t="s">
        <v>70</v>
      </c>
      <c r="W671" s="27" t="s">
        <v>265</v>
      </c>
      <c r="X671" s="4">
        <f>IF(AND(MainTracker[[#This Row],[Completion date.]]&gt;=45139,MainTracker[[#This Row],[Status]]="10 - Complete"),NETWORKDAYS(MAX(MainTracker[[#This Row],[Request sent on (Date)]:[Compliant source file received on (Date)]]),MainTracker[[#This Row],[Completion date.]],Holiday[Holidays])-1,"")</f>
        <v>9</v>
      </c>
      <c r="Y6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1" s="4" t="str">
        <f>IF(AND(MainTracker[[#This Row],[Completion date.]]&gt;=45139,MainTracker[[#This Row],[Status]]="10 - Complete",MainTracker[[#This Row],[Compliant source file received on (Date)]]&lt;&gt;""),MainTracker[[#This Row],[Compliant source file received on (Date)]]-MainTracker[[#This Row],[Request sent on (Date)]],"")</f>
        <v/>
      </c>
    </row>
    <row r="672" spans="1:26" ht="18.75" hidden="1">
      <c r="A672" s="51" t="str">
        <f>_xlfn.IFNA(INDEX(Table3[],MATCH(MainTracker[[#This Row],[IDR / UFDR]],Table3[Pack],0),1),"")</f>
        <v/>
      </c>
      <c r="B672" s="7">
        <v>237.05</v>
      </c>
      <c r="C672" s="7" t="s">
        <v>3204</v>
      </c>
      <c r="D672" s="44" t="s">
        <v>3205</v>
      </c>
      <c r="E672" s="34" t="s">
        <v>3206</v>
      </c>
      <c r="F672" s="2" t="s">
        <v>101</v>
      </c>
      <c r="G672" s="13">
        <v>45404</v>
      </c>
      <c r="H672" s="1">
        <v>45406</v>
      </c>
      <c r="I672" s="1">
        <v>45413</v>
      </c>
      <c r="J672" s="2"/>
      <c r="K672" s="34" t="s">
        <v>3207</v>
      </c>
      <c r="L672" s="47" t="s">
        <v>3208</v>
      </c>
      <c r="M672" s="4" t="s">
        <v>3209</v>
      </c>
      <c r="N672" s="24">
        <v>45406</v>
      </c>
      <c r="O672" s="4"/>
      <c r="P672" s="4"/>
      <c r="Q672" s="4"/>
      <c r="R672" s="4"/>
      <c r="S672" s="4"/>
      <c r="T672" s="4"/>
      <c r="U672" s="4" t="s">
        <v>106</v>
      </c>
      <c r="V672" s="3" t="s">
        <v>69</v>
      </c>
      <c r="W672" s="27" t="s">
        <v>1602</v>
      </c>
      <c r="X672" s="4">
        <f>IF(AND(MainTracker[[#This Row],[Completion date.]]&gt;=45139,MainTracker[[#This Row],[Status]]="10 - Complete"),NETWORKDAYS(MAX(MainTracker[[#This Row],[Request sent on (Date)]:[Compliant source file received on (Date)]]),MainTracker[[#This Row],[Completion date.]],Holiday[Holidays])-1,"")</f>
        <v>5</v>
      </c>
      <c r="Y6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2" s="4">
        <f>IF(AND(MainTracker[[#This Row],[Completion date.]]&gt;=45139,MainTracker[[#This Row],[Status]]="10 - Complete",MainTracker[[#This Row],[Compliant source file received on (Date)]]&lt;&gt;""),MainTracker[[#This Row],[Compliant source file received on (Date)]]-MainTracker[[#This Row],[Request sent on (Date)]],"")</f>
        <v>2</v>
      </c>
    </row>
    <row r="673" spans="1:26" ht="18.75" hidden="1">
      <c r="A673" s="51" t="str">
        <f>_xlfn.IFNA(INDEX(Table3[],MATCH(MainTracker[[#This Row],[IDR / UFDR]],Table3[Pack],0),1),"")</f>
        <v/>
      </c>
      <c r="B673" s="7">
        <v>218.02</v>
      </c>
      <c r="C673" s="7" t="s">
        <v>3210</v>
      </c>
      <c r="D673" s="44" t="s">
        <v>3211</v>
      </c>
      <c r="E673" s="28" t="s">
        <v>3212</v>
      </c>
      <c r="F673" s="2" t="s">
        <v>101</v>
      </c>
      <c r="G673" s="13">
        <v>45404</v>
      </c>
      <c r="I673" s="1">
        <v>45406</v>
      </c>
      <c r="J673" s="2"/>
      <c r="K673" s="28" t="s">
        <v>3213</v>
      </c>
      <c r="L673" s="47" t="s">
        <v>2052</v>
      </c>
      <c r="M673" s="4"/>
      <c r="N673" s="4"/>
      <c r="O673" s="4"/>
      <c r="P673" s="4"/>
      <c r="Q673" s="4"/>
      <c r="R673" s="4"/>
      <c r="S673" s="4"/>
      <c r="T673" s="4"/>
      <c r="U673" s="4" t="s">
        <v>106</v>
      </c>
      <c r="V673" s="3" t="s">
        <v>69</v>
      </c>
      <c r="W673" s="27" t="s">
        <v>434</v>
      </c>
      <c r="X673" s="4">
        <f>IF(AND(MainTracker[[#This Row],[Completion date.]]&gt;=45139,MainTracker[[#This Row],[Status]]="10 - Complete"),NETWORKDAYS(MAX(MainTracker[[#This Row],[Request sent on (Date)]:[Compliant source file received on (Date)]]),MainTracker[[#This Row],[Completion date.]],Holiday[Holidays])-1,"")</f>
        <v>2</v>
      </c>
      <c r="Y6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3" s="4" t="str">
        <f>IF(AND(MainTracker[[#This Row],[Completion date.]]&gt;=45139,MainTracker[[#This Row],[Status]]="10 - Complete",MainTracker[[#This Row],[Compliant source file received on (Date)]]&lt;&gt;""),MainTracker[[#This Row],[Compliant source file received on (Date)]]-MainTracker[[#This Row],[Request sent on (Date)]],"")</f>
        <v/>
      </c>
    </row>
    <row r="674" spans="1:26" ht="105" hidden="1">
      <c r="A674" s="51" t="str">
        <f>_xlfn.IFNA(INDEX(Table3[],MATCH(MainTracker[[#This Row],[IDR / UFDR]],Table3[Pack],0),1),"")</f>
        <v/>
      </c>
      <c r="B674" s="7" t="s">
        <v>2781</v>
      </c>
      <c r="C674" s="7" t="s">
        <v>3214</v>
      </c>
      <c r="D674" s="44" t="s">
        <v>3215</v>
      </c>
      <c r="E674" s="28" t="s">
        <v>3216</v>
      </c>
      <c r="F674" s="2" t="s">
        <v>111</v>
      </c>
      <c r="G674" s="13">
        <v>45405</v>
      </c>
      <c r="H674" s="1">
        <v>45422</v>
      </c>
      <c r="I674" s="1">
        <v>45426</v>
      </c>
      <c r="J674" s="2"/>
      <c r="K674" s="28" t="s">
        <v>3217</v>
      </c>
      <c r="L674" s="47" t="s">
        <v>2786</v>
      </c>
      <c r="M674" s="4" t="s">
        <v>3218</v>
      </c>
      <c r="N674" s="25">
        <v>45419</v>
      </c>
      <c r="O674" s="4" t="s">
        <v>3219</v>
      </c>
      <c r="P674" s="4"/>
      <c r="Q674" s="4"/>
      <c r="R674" s="4"/>
      <c r="S674" s="4"/>
      <c r="T674" s="4"/>
      <c r="U674" s="4" t="s">
        <v>106</v>
      </c>
      <c r="V674" s="3" t="s">
        <v>69</v>
      </c>
      <c r="W674" s="27" t="s">
        <v>774</v>
      </c>
      <c r="X674" s="4">
        <f>IF(AND(MainTracker[[#This Row],[Completion date.]]&gt;=45139,MainTracker[[#This Row],[Status]]="10 - Complete"),NETWORKDAYS(MAX(MainTracker[[#This Row],[Request sent on (Date)]:[Compliant source file received on (Date)]]),MainTracker[[#This Row],[Completion date.]],Holiday[Holidays])-1,"")</f>
        <v>2</v>
      </c>
      <c r="Y67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74" s="4">
        <f>IF(AND(MainTracker[[#This Row],[Completion date.]]&gt;=45139,MainTracker[[#This Row],[Status]]="10 - Complete",MainTracker[[#This Row],[Compliant source file received on (Date)]]&lt;&gt;""),MainTracker[[#This Row],[Compliant source file received on (Date)]]-MainTracker[[#This Row],[Request sent on (Date)]],"")</f>
        <v>17</v>
      </c>
    </row>
    <row r="675" spans="1:26" ht="30" hidden="1">
      <c r="A675" s="51" t="str">
        <f>_xlfn.IFNA(INDEX(Table3[],MATCH(MainTracker[[#This Row],[IDR / UFDR]],Table3[Pack],0),1),"")</f>
        <v/>
      </c>
      <c r="B675" s="7" t="s">
        <v>1992</v>
      </c>
      <c r="C675" s="7" t="s">
        <v>3220</v>
      </c>
      <c r="D675" s="44" t="s">
        <v>3221</v>
      </c>
      <c r="E675" s="28" t="s">
        <v>3222</v>
      </c>
      <c r="F675" s="2" t="s">
        <v>229</v>
      </c>
      <c r="G675" s="13">
        <v>45405</v>
      </c>
      <c r="H675" s="1">
        <v>45406</v>
      </c>
      <c r="I675" s="1">
        <v>45406</v>
      </c>
      <c r="J675" s="2" t="s">
        <v>2115</v>
      </c>
      <c r="K675" s="34" t="s">
        <v>3223</v>
      </c>
      <c r="L675" s="28" t="s">
        <v>3224</v>
      </c>
      <c r="M675" s="4" t="s">
        <v>3225</v>
      </c>
      <c r="N675" s="25">
        <v>45406</v>
      </c>
      <c r="O675" s="4"/>
      <c r="P675" s="4"/>
      <c r="Q675" s="4"/>
      <c r="R675" s="4"/>
      <c r="S675" s="4"/>
      <c r="T675" s="4"/>
      <c r="U675" s="4" t="s">
        <v>106</v>
      </c>
      <c r="V675" s="3" t="s">
        <v>69</v>
      </c>
      <c r="W675" s="28" t="s">
        <v>3226</v>
      </c>
      <c r="X675" s="4">
        <f>IF(AND(MainTracker[[#This Row],[Completion date.]]&gt;=45139,MainTracker[[#This Row],[Status]]="10 - Complete"),NETWORKDAYS(MAX(MainTracker[[#This Row],[Request sent on (Date)]:[Compliant source file received on (Date)]]),MainTracker[[#This Row],[Completion date.]],Holiday[Holidays])-1,"")</f>
        <v>0</v>
      </c>
      <c r="Y6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5" s="4">
        <f>IF(AND(MainTracker[[#This Row],[Completion date.]]&gt;=45139,MainTracker[[#This Row],[Status]]="10 - Complete",MainTracker[[#This Row],[Compliant source file received on (Date)]]&lt;&gt;""),MainTracker[[#This Row],[Compliant source file received on (Date)]]-MainTracker[[#This Row],[Request sent on (Date)]],"")</f>
        <v>1</v>
      </c>
    </row>
    <row r="676" spans="1:26" ht="60" hidden="1">
      <c r="A676" s="51" t="str">
        <f>_xlfn.IFNA(INDEX(Table3[],MATCH(MainTracker[[#This Row],[IDR / UFDR]],Table3[Pack],0),1),"")</f>
        <v/>
      </c>
      <c r="B676" s="7" t="s">
        <v>3157</v>
      </c>
      <c r="C676" s="7" t="s">
        <v>3227</v>
      </c>
      <c r="D676" s="44" t="s">
        <v>3228</v>
      </c>
      <c r="E676" s="28" t="s">
        <v>3229</v>
      </c>
      <c r="F676" s="2" t="s">
        <v>111</v>
      </c>
      <c r="G676" s="13">
        <v>45405</v>
      </c>
      <c r="H676" s="1">
        <v>45406</v>
      </c>
      <c r="I676" s="1">
        <v>45407</v>
      </c>
      <c r="J676" s="2" t="s">
        <v>2115</v>
      </c>
      <c r="K676" s="28" t="s">
        <v>3230</v>
      </c>
      <c r="L676" s="28" t="s">
        <v>3170</v>
      </c>
      <c r="M676" s="4" t="s">
        <v>3231</v>
      </c>
      <c r="N676" s="24">
        <v>45406</v>
      </c>
      <c r="O676" s="108" t="s">
        <v>3232</v>
      </c>
      <c r="P676" s="24">
        <v>45406</v>
      </c>
      <c r="Q676" s="4"/>
      <c r="R676" s="4"/>
      <c r="S676" s="4"/>
      <c r="T676" s="4"/>
      <c r="U676" s="4" t="s">
        <v>106</v>
      </c>
      <c r="V676" s="3" t="s">
        <v>69</v>
      </c>
      <c r="W676" s="27" t="s">
        <v>3233</v>
      </c>
      <c r="X676" s="4">
        <f>IF(AND(MainTracker[[#This Row],[Completion date.]]&gt;=45139,MainTracker[[#This Row],[Status]]="10 - Complete"),NETWORKDAYS(MAX(MainTracker[[#This Row],[Request sent on (Date)]:[Compliant source file received on (Date)]]),MainTracker[[#This Row],[Completion date.]],Holiday[Holidays])-1,"")</f>
        <v>1</v>
      </c>
      <c r="Y6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76" s="4">
        <f>IF(AND(MainTracker[[#This Row],[Completion date.]]&gt;=45139,MainTracker[[#This Row],[Status]]="10 - Complete",MainTracker[[#This Row],[Compliant source file received on (Date)]]&lt;&gt;""),MainTracker[[#This Row],[Compliant source file received on (Date)]]-MainTracker[[#This Row],[Request sent on (Date)]],"")</f>
        <v>1</v>
      </c>
    </row>
    <row r="677" spans="1:26" ht="18.75" hidden="1">
      <c r="A677" s="51" t="str">
        <f>_xlfn.IFNA(INDEX(Table3[],MATCH(MainTracker[[#This Row],[IDR / UFDR]],Table3[Pack],0),1),"")</f>
        <v/>
      </c>
      <c r="B677" s="7">
        <v>237.05</v>
      </c>
      <c r="C677" s="7" t="s">
        <v>3234</v>
      </c>
      <c r="D677" s="44" t="s">
        <v>3235</v>
      </c>
      <c r="E677" s="28" t="s">
        <v>3236</v>
      </c>
      <c r="F677" s="2" t="s">
        <v>111</v>
      </c>
      <c r="G677" s="13">
        <v>45405</v>
      </c>
      <c r="H677" s="13">
        <v>45405</v>
      </c>
      <c r="I677" s="1">
        <v>45407</v>
      </c>
      <c r="J677" s="2"/>
      <c r="K677" s="28" t="s">
        <v>3237</v>
      </c>
      <c r="L677" s="106" t="s">
        <v>2391</v>
      </c>
      <c r="M677" s="4"/>
      <c r="N677" s="4"/>
      <c r="O677" s="4"/>
      <c r="P677" s="4"/>
      <c r="Q677" s="4"/>
      <c r="R677" s="4"/>
      <c r="S677" s="4"/>
      <c r="T677" s="4"/>
      <c r="U677" s="4" t="s">
        <v>106</v>
      </c>
      <c r="V677" s="3" t="s">
        <v>69</v>
      </c>
      <c r="W677" s="27" t="s">
        <v>3238</v>
      </c>
      <c r="X677" s="4">
        <f>IF(AND(MainTracker[[#This Row],[Completion date.]]&gt;=45139,MainTracker[[#This Row],[Status]]="10 - Complete"),NETWORKDAYS(MAX(MainTracker[[#This Row],[Request sent on (Date)]:[Compliant source file received on (Date)]]),MainTracker[[#This Row],[Completion date.]],Holiday[Holidays])-1,"")</f>
        <v>2</v>
      </c>
      <c r="Y6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7" s="4">
        <f>IF(AND(MainTracker[[#This Row],[Completion date.]]&gt;=45139,MainTracker[[#This Row],[Status]]="10 - Complete",MainTracker[[#This Row],[Compliant source file received on (Date)]]&lt;&gt;""),MainTracker[[#This Row],[Compliant source file received on (Date)]]-MainTracker[[#This Row],[Request sent on (Date)]],"")</f>
        <v>0</v>
      </c>
    </row>
    <row r="678" spans="1:26" ht="30" hidden="1">
      <c r="A678" s="51" t="str">
        <f>_xlfn.IFNA(INDEX(Table3[],MATCH(MainTracker[[#This Row],[IDR / UFDR]],Table3[Pack],0),1),"")</f>
        <v/>
      </c>
      <c r="B678" s="7">
        <v>213.05</v>
      </c>
      <c r="C678" s="7" t="s">
        <v>3239</v>
      </c>
      <c r="D678" s="44" t="s">
        <v>3240</v>
      </c>
      <c r="E678" s="34" t="s">
        <v>3241</v>
      </c>
      <c r="G678" s="13">
        <v>45405</v>
      </c>
      <c r="H678" s="13">
        <v>45405</v>
      </c>
      <c r="I678" s="1">
        <v>45407</v>
      </c>
      <c r="J678" s="2" t="s">
        <v>3242</v>
      </c>
      <c r="K678" s="34" t="s">
        <v>3243</v>
      </c>
      <c r="L678" s="28"/>
      <c r="M678" s="4"/>
      <c r="N678" s="4"/>
      <c r="O678" s="4"/>
      <c r="P678" s="4"/>
      <c r="Q678" s="4"/>
      <c r="R678" s="4"/>
      <c r="S678" s="4"/>
      <c r="T678" s="4"/>
      <c r="U678" s="4" t="s">
        <v>106</v>
      </c>
      <c r="V678" s="3" t="s">
        <v>69</v>
      </c>
      <c r="W678" s="28" t="s">
        <v>3244</v>
      </c>
      <c r="X678" s="4">
        <f>IF(AND(MainTracker[[#This Row],[Completion date.]]&gt;=45139,MainTracker[[#This Row],[Status]]="10 - Complete"),NETWORKDAYS(MAX(MainTracker[[#This Row],[Request sent on (Date)]:[Compliant source file received on (Date)]]),MainTracker[[#This Row],[Completion date.]],Holiday[Holidays])-1,"")</f>
        <v>2</v>
      </c>
      <c r="Y6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8" s="4">
        <f>IF(AND(MainTracker[[#This Row],[Completion date.]]&gt;=45139,MainTracker[[#This Row],[Status]]="10 - Complete",MainTracker[[#This Row],[Compliant source file received on (Date)]]&lt;&gt;""),MainTracker[[#This Row],[Compliant source file received on (Date)]]-MainTracker[[#This Row],[Request sent on (Date)]],"")</f>
        <v>0</v>
      </c>
    </row>
    <row r="679" spans="1:26" ht="30" hidden="1">
      <c r="A679" s="51" t="str">
        <f>_xlfn.IFNA(INDEX(Table3[],MATCH(MainTracker[[#This Row],[IDR / UFDR]],Table3[Pack],0),1),"")</f>
        <v/>
      </c>
      <c r="B679" s="7" t="s">
        <v>2316</v>
      </c>
      <c r="C679" s="7" t="s">
        <v>2317</v>
      </c>
      <c r="D679" s="44" t="s">
        <v>2318</v>
      </c>
      <c r="E679" s="28" t="s">
        <v>2319</v>
      </c>
      <c r="F679" s="2" t="s">
        <v>229</v>
      </c>
      <c r="G679" s="13">
        <v>45406</v>
      </c>
      <c r="H679" s="13">
        <v>45406</v>
      </c>
      <c r="I679" s="1">
        <v>45407</v>
      </c>
      <c r="J679" s="2" t="s">
        <v>2115</v>
      </c>
      <c r="K679" s="28" t="s">
        <v>2320</v>
      </c>
      <c r="L679" s="28"/>
      <c r="M679" s="4" t="s">
        <v>3245</v>
      </c>
      <c r="N679" s="4"/>
      <c r="O679" s="4"/>
      <c r="P679" s="4"/>
      <c r="Q679" s="4"/>
      <c r="R679" s="4"/>
      <c r="S679" s="4"/>
      <c r="T679" s="4"/>
      <c r="U679" s="4" t="s">
        <v>106</v>
      </c>
      <c r="V679" s="3" t="s">
        <v>69</v>
      </c>
      <c r="W679" s="28" t="s">
        <v>1524</v>
      </c>
      <c r="X679" s="4">
        <f>IF(AND(MainTracker[[#This Row],[Completion date.]]&gt;=45139,MainTracker[[#This Row],[Status]]="10 - Complete"),NETWORKDAYS(MAX(MainTracker[[#This Row],[Request sent on (Date)]:[Compliant source file received on (Date)]]),MainTracker[[#This Row],[Completion date.]],Holiday[Holidays])-1,"")</f>
        <v>1</v>
      </c>
      <c r="Y6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9" s="4">
        <f>IF(AND(MainTracker[[#This Row],[Completion date.]]&gt;=45139,MainTracker[[#This Row],[Status]]="10 - Complete",MainTracker[[#This Row],[Compliant source file received on (Date)]]&lt;&gt;""),MainTracker[[#This Row],[Compliant source file received on (Date)]]-MainTracker[[#This Row],[Request sent on (Date)]],"")</f>
        <v>0</v>
      </c>
    </row>
    <row r="680" spans="1:26" ht="30" hidden="1">
      <c r="A680" s="51" t="str">
        <f>_xlfn.IFNA(INDEX(Table3[],MATCH(MainTracker[[#This Row],[IDR / UFDR]],Table3[Pack],0),1),"")</f>
        <v/>
      </c>
      <c r="B680" s="7">
        <v>227.1</v>
      </c>
      <c r="C680" s="7" t="s">
        <v>3246</v>
      </c>
      <c r="D680" s="44" t="s">
        <v>3247</v>
      </c>
      <c r="E680" s="28" t="s">
        <v>3248</v>
      </c>
      <c r="F680" s="2" t="s">
        <v>387</v>
      </c>
      <c r="G680" s="13">
        <v>45406</v>
      </c>
      <c r="H680" s="1">
        <v>45408</v>
      </c>
      <c r="I680" s="1">
        <v>45411</v>
      </c>
      <c r="J680" s="2"/>
      <c r="K680" s="28" t="s">
        <v>3249</v>
      </c>
      <c r="L680" s="4" t="s">
        <v>2721</v>
      </c>
      <c r="M680" s="4" t="s">
        <v>3250</v>
      </c>
      <c r="N680" s="4" t="s">
        <v>3251</v>
      </c>
      <c r="O680" s="85"/>
      <c r="P680" s="4"/>
      <c r="Q680" s="4"/>
      <c r="R680" s="4"/>
      <c r="S680" s="4"/>
      <c r="T680" s="4"/>
      <c r="U680" s="4" t="s">
        <v>106</v>
      </c>
      <c r="V680" s="3" t="s">
        <v>69</v>
      </c>
      <c r="W680" s="27" t="s">
        <v>945</v>
      </c>
      <c r="X680" s="4">
        <f>IF(AND(MainTracker[[#This Row],[Completion date.]]&gt;=45139,MainTracker[[#This Row],[Status]]="10 - Complete"),NETWORKDAYS(MAX(MainTracker[[#This Row],[Request sent on (Date)]:[Compliant source file received on (Date)]]),MainTracker[[#This Row],[Completion date.]],Holiday[Holidays])-1,"")</f>
        <v>1</v>
      </c>
      <c r="Y6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0" s="4">
        <f>IF(AND(MainTracker[[#This Row],[Completion date.]]&gt;=45139,MainTracker[[#This Row],[Status]]="10 - Complete",MainTracker[[#This Row],[Compliant source file received on (Date)]]&lt;&gt;""),MainTracker[[#This Row],[Compliant source file received on (Date)]]-MainTracker[[#This Row],[Request sent on (Date)]],"")</f>
        <v>2</v>
      </c>
    </row>
    <row r="681" spans="1:26" ht="45" hidden="1">
      <c r="A681" s="51" t="str">
        <f>_xlfn.IFNA(INDEX(Table3[],MATCH(MainTracker[[#This Row],[IDR / UFDR]],Table3[Pack],0),1),"")</f>
        <v/>
      </c>
      <c r="B681" s="7">
        <v>227.1</v>
      </c>
      <c r="C681" s="7" t="s">
        <v>3252</v>
      </c>
      <c r="D681" s="44" t="s">
        <v>3253</v>
      </c>
      <c r="E681" s="28" t="s">
        <v>3254</v>
      </c>
      <c r="F681" s="2" t="s">
        <v>387</v>
      </c>
      <c r="G681" s="13">
        <v>45406</v>
      </c>
      <c r="H681" s="1">
        <v>45408</v>
      </c>
      <c r="I681" s="1">
        <v>45411</v>
      </c>
      <c r="J681" s="2"/>
      <c r="K681" s="28" t="s">
        <v>3255</v>
      </c>
      <c r="L681" s="4" t="s">
        <v>2391</v>
      </c>
      <c r="M681" s="4" t="s">
        <v>3256</v>
      </c>
      <c r="N681" s="4" t="s">
        <v>3251</v>
      </c>
      <c r="O681" s="4"/>
      <c r="P681" s="4"/>
      <c r="Q681" s="4"/>
      <c r="R681" s="4"/>
      <c r="S681" s="4"/>
      <c r="T681" s="4"/>
      <c r="U681" s="4" t="s">
        <v>106</v>
      </c>
      <c r="V681" s="3" t="s">
        <v>69</v>
      </c>
      <c r="W681" s="27" t="s">
        <v>945</v>
      </c>
      <c r="X681" s="4">
        <f>IF(AND(MainTracker[[#This Row],[Completion date.]]&gt;=45139,MainTracker[[#This Row],[Status]]="10 - Complete"),NETWORKDAYS(MAX(MainTracker[[#This Row],[Request sent on (Date)]:[Compliant source file received on (Date)]]),MainTracker[[#This Row],[Completion date.]],Holiday[Holidays])-1,"")</f>
        <v>1</v>
      </c>
      <c r="Y6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1" s="4">
        <f>IF(AND(MainTracker[[#This Row],[Completion date.]]&gt;=45139,MainTracker[[#This Row],[Status]]="10 - Complete",MainTracker[[#This Row],[Compliant source file received on (Date)]]&lt;&gt;""),MainTracker[[#This Row],[Compliant source file received on (Date)]]-MainTracker[[#This Row],[Request sent on (Date)]],"")</f>
        <v>2</v>
      </c>
    </row>
    <row r="682" spans="1:26" ht="30" hidden="1">
      <c r="A682" s="51" t="str">
        <f>_xlfn.IFNA(INDEX(Table3[],MATCH(MainTracker[[#This Row],[IDR / UFDR]],Table3[Pack],0),1),"")</f>
        <v/>
      </c>
      <c r="B682" s="7">
        <v>218.02</v>
      </c>
      <c r="C682" s="7" t="s">
        <v>3257</v>
      </c>
      <c r="D682" s="44" t="s">
        <v>3258</v>
      </c>
      <c r="E682" s="28" t="s">
        <v>3259</v>
      </c>
      <c r="F682" s="2" t="s">
        <v>111</v>
      </c>
      <c r="G682" s="13">
        <v>45406</v>
      </c>
      <c r="H682" s="1">
        <v>45414</v>
      </c>
      <c r="I682" s="1">
        <v>45419</v>
      </c>
      <c r="J682" s="2" t="s">
        <v>2115</v>
      </c>
      <c r="K682" s="28" t="s">
        <v>3260</v>
      </c>
      <c r="L682" s="47" t="s">
        <v>2986</v>
      </c>
      <c r="M682" s="4" t="s">
        <v>3261</v>
      </c>
      <c r="N682" s="4"/>
      <c r="O682" s="4"/>
      <c r="P682" s="4"/>
      <c r="Q682" s="4"/>
      <c r="R682" s="4"/>
      <c r="S682" s="4"/>
      <c r="T682" s="4"/>
      <c r="U682" s="4" t="s">
        <v>106</v>
      </c>
      <c r="V682" s="3" t="s">
        <v>70</v>
      </c>
      <c r="W682" s="27" t="s">
        <v>1013</v>
      </c>
      <c r="X682" s="4">
        <f>IF(AND(MainTracker[[#This Row],[Completion date.]]&gt;=45139,MainTracker[[#This Row],[Status]]="10 - Complete"),NETWORKDAYS(MAX(MainTracker[[#This Row],[Request sent on (Date)]:[Compliant source file received on (Date)]]),MainTracker[[#This Row],[Completion date.]],Holiday[Holidays])-1,"")</f>
        <v>2</v>
      </c>
      <c r="Y6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2" s="4">
        <f>IF(AND(MainTracker[[#This Row],[Completion date.]]&gt;=45139,MainTracker[[#This Row],[Status]]="10 - Complete",MainTracker[[#This Row],[Compliant source file received on (Date)]]&lt;&gt;""),MainTracker[[#This Row],[Compliant source file received on (Date)]]-MainTracker[[#This Row],[Request sent on (Date)]],"")</f>
        <v>8</v>
      </c>
    </row>
    <row r="683" spans="1:26" ht="45" hidden="1">
      <c r="A683" s="51" t="str">
        <f>_xlfn.IFNA(INDEX(Table3[],MATCH(MainTracker[[#This Row],[IDR / UFDR]],Table3[Pack],0),1),"")</f>
        <v/>
      </c>
      <c r="B683" s="7">
        <v>218.02</v>
      </c>
      <c r="C683" s="7" t="s">
        <v>3262</v>
      </c>
      <c r="D683" s="44" t="s">
        <v>3263</v>
      </c>
      <c r="E683" s="28" t="s">
        <v>3264</v>
      </c>
      <c r="F683" s="2" t="s">
        <v>101</v>
      </c>
      <c r="G683" s="13">
        <v>45406</v>
      </c>
      <c r="H683" s="1">
        <v>45419</v>
      </c>
      <c r="I683" s="1">
        <v>45421</v>
      </c>
      <c r="J683" s="2" t="s">
        <v>2115</v>
      </c>
      <c r="K683" s="28" t="s">
        <v>3265</v>
      </c>
      <c r="L683" s="47" t="s">
        <v>2986</v>
      </c>
      <c r="M683" s="4" t="s">
        <v>3266</v>
      </c>
      <c r="N683" s="4"/>
      <c r="O683" s="4" t="s">
        <v>3146</v>
      </c>
      <c r="P683" s="4"/>
      <c r="Q683" s="4"/>
      <c r="R683" s="4"/>
      <c r="S683" s="4"/>
      <c r="T683" s="4"/>
      <c r="U683" s="4" t="s">
        <v>106</v>
      </c>
      <c r="V683" s="3" t="s">
        <v>70</v>
      </c>
      <c r="W683" s="28" t="s">
        <v>3141</v>
      </c>
      <c r="X683" s="4">
        <f>IF(AND(MainTracker[[#This Row],[Completion date.]]&gt;=45139,MainTracker[[#This Row],[Status]]="10 - Complete"),NETWORKDAYS(MAX(MainTracker[[#This Row],[Request sent on (Date)]:[Compliant source file received on (Date)]]),MainTracker[[#This Row],[Completion date.]],Holiday[Holidays])-1,"")</f>
        <v>2</v>
      </c>
      <c r="Y68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83" s="4">
        <f>IF(AND(MainTracker[[#This Row],[Completion date.]]&gt;=45139,MainTracker[[#This Row],[Status]]="10 - Complete",MainTracker[[#This Row],[Compliant source file received on (Date)]]&lt;&gt;""),MainTracker[[#This Row],[Compliant source file received on (Date)]]-MainTracker[[#This Row],[Request sent on (Date)]],"")</f>
        <v>13</v>
      </c>
    </row>
    <row r="684" spans="1:26" ht="45" hidden="1">
      <c r="A684" s="51" t="str">
        <f>_xlfn.IFNA(INDEX(Table3[],MATCH(MainTracker[[#This Row],[IDR / UFDR]],Table3[Pack],0),1),"")</f>
        <v/>
      </c>
      <c r="B684" s="7">
        <v>218.02</v>
      </c>
      <c r="C684" s="7" t="s">
        <v>3267</v>
      </c>
      <c r="D684" s="44" t="s">
        <v>3268</v>
      </c>
      <c r="E684" s="28" t="s">
        <v>3269</v>
      </c>
      <c r="F684" s="2" t="s">
        <v>101</v>
      </c>
      <c r="G684" s="13">
        <v>45406</v>
      </c>
      <c r="H684" s="1">
        <v>45419</v>
      </c>
      <c r="I684" s="1">
        <v>45421</v>
      </c>
      <c r="J684" s="2" t="s">
        <v>2115</v>
      </c>
      <c r="K684" s="28" t="s">
        <v>3270</v>
      </c>
      <c r="L684" s="47" t="s">
        <v>2986</v>
      </c>
      <c r="M684" s="4" t="s">
        <v>3266</v>
      </c>
      <c r="N684" s="4"/>
      <c r="O684" s="4" t="s">
        <v>3146</v>
      </c>
      <c r="P684" s="4"/>
      <c r="Q684" s="4"/>
      <c r="R684" s="4"/>
      <c r="S684" s="4"/>
      <c r="T684" s="4"/>
      <c r="U684" s="4" t="s">
        <v>106</v>
      </c>
      <c r="V684" s="3" t="s">
        <v>70</v>
      </c>
      <c r="W684" s="28" t="s">
        <v>3141</v>
      </c>
      <c r="X684" s="4">
        <f>IF(AND(MainTracker[[#This Row],[Completion date.]]&gt;=45139,MainTracker[[#This Row],[Status]]="10 - Complete"),NETWORKDAYS(MAX(MainTracker[[#This Row],[Request sent on (Date)]:[Compliant source file received on (Date)]]),MainTracker[[#This Row],[Completion date.]],Holiday[Holidays])-1,"")</f>
        <v>2</v>
      </c>
      <c r="Y68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84" s="4">
        <f>IF(AND(MainTracker[[#This Row],[Completion date.]]&gt;=45139,MainTracker[[#This Row],[Status]]="10 - Complete",MainTracker[[#This Row],[Compliant source file received on (Date)]]&lt;&gt;""),MainTracker[[#This Row],[Compliant source file received on (Date)]]-MainTracker[[#This Row],[Request sent on (Date)]],"")</f>
        <v>13</v>
      </c>
    </row>
    <row r="685" spans="1:26" ht="30" hidden="1">
      <c r="A685" s="51" t="str">
        <f>_xlfn.IFNA(INDEX(Table3[],MATCH(MainTracker[[#This Row],[IDR / UFDR]],Table3[Pack],0),1),"")</f>
        <v/>
      </c>
      <c r="B685" s="7">
        <v>218.02</v>
      </c>
      <c r="C685" s="7" t="s">
        <v>3271</v>
      </c>
      <c r="D685" s="44" t="s">
        <v>3272</v>
      </c>
      <c r="E685" s="28" t="s">
        <v>3273</v>
      </c>
      <c r="F685" s="2" t="s">
        <v>101</v>
      </c>
      <c r="G685" s="13">
        <v>45406</v>
      </c>
      <c r="H685" s="1">
        <v>45414</v>
      </c>
      <c r="I685" s="1">
        <v>45415</v>
      </c>
      <c r="J685" s="2"/>
      <c r="K685" s="28" t="s">
        <v>3274</v>
      </c>
      <c r="L685" s="47" t="s">
        <v>122</v>
      </c>
      <c r="M685" s="4" t="s">
        <v>3275</v>
      </c>
      <c r="N685" s="4"/>
      <c r="O685" s="4"/>
      <c r="P685" s="4"/>
      <c r="Q685" s="4"/>
      <c r="R685" s="4"/>
      <c r="S685" s="4"/>
      <c r="T685" s="4"/>
      <c r="U685" s="4" t="s">
        <v>106</v>
      </c>
      <c r="V685" s="3" t="s">
        <v>70</v>
      </c>
      <c r="W685" s="27" t="s">
        <v>284</v>
      </c>
      <c r="X685" s="4">
        <f>IF(AND(MainTracker[[#This Row],[Completion date.]]&gt;=45139,MainTracker[[#This Row],[Status]]="10 - Complete"),NETWORKDAYS(MAX(MainTracker[[#This Row],[Request sent on (Date)]:[Compliant source file received on (Date)]]),MainTracker[[#This Row],[Completion date.]],Holiday[Holidays])-1,"")</f>
        <v>1</v>
      </c>
      <c r="Y6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5" s="4">
        <f>IF(AND(MainTracker[[#This Row],[Completion date.]]&gt;=45139,MainTracker[[#This Row],[Status]]="10 - Complete",MainTracker[[#This Row],[Compliant source file received on (Date)]]&lt;&gt;""),MainTracker[[#This Row],[Compliant source file received on (Date)]]-MainTracker[[#This Row],[Request sent on (Date)]],"")</f>
        <v>8</v>
      </c>
    </row>
    <row r="686" spans="1:26" ht="45" hidden="1">
      <c r="A686" s="51" t="str">
        <f>_xlfn.IFNA(INDEX(Table3[],MATCH(MainTracker[[#This Row],[IDR / UFDR]],Table3[Pack],0),1),"")</f>
        <v/>
      </c>
      <c r="B686" s="7">
        <v>218.02</v>
      </c>
      <c r="C686" s="7" t="s">
        <v>3276</v>
      </c>
      <c r="D686" s="44" t="s">
        <v>3277</v>
      </c>
      <c r="E686" s="34" t="s">
        <v>3278</v>
      </c>
      <c r="F686" s="2" t="s">
        <v>101</v>
      </c>
      <c r="G686" s="13">
        <v>45406</v>
      </c>
      <c r="H686" s="1">
        <v>45414</v>
      </c>
      <c r="I686" s="1">
        <v>45415</v>
      </c>
      <c r="J686" s="2"/>
      <c r="K686" s="28" t="s">
        <v>3279</v>
      </c>
      <c r="L686" s="47" t="s">
        <v>122</v>
      </c>
      <c r="M686" s="4" t="s">
        <v>3280</v>
      </c>
      <c r="N686" s="4"/>
      <c r="O686" s="4"/>
      <c r="P686" s="4"/>
      <c r="Q686" s="4"/>
      <c r="R686" s="4"/>
      <c r="S686" s="4"/>
      <c r="T686" s="4"/>
      <c r="U686" s="4" t="s">
        <v>106</v>
      </c>
      <c r="V686" s="3" t="s">
        <v>70</v>
      </c>
      <c r="W686" s="27" t="s">
        <v>284</v>
      </c>
      <c r="X686" s="4">
        <f>IF(AND(MainTracker[[#This Row],[Completion date.]]&gt;=45139,MainTracker[[#This Row],[Status]]="10 - Complete"),NETWORKDAYS(MAX(MainTracker[[#This Row],[Request sent on (Date)]:[Compliant source file received on (Date)]]),MainTracker[[#This Row],[Completion date.]],Holiday[Holidays])-1,"")</f>
        <v>1</v>
      </c>
      <c r="Y6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6" s="4">
        <f>IF(AND(MainTracker[[#This Row],[Completion date.]]&gt;=45139,MainTracker[[#This Row],[Status]]="10 - Complete",MainTracker[[#This Row],[Compliant source file received on (Date)]]&lt;&gt;""),MainTracker[[#This Row],[Compliant source file received on (Date)]]-MainTracker[[#This Row],[Request sent on (Date)]],"")</f>
        <v>8</v>
      </c>
    </row>
    <row r="687" spans="1:26" ht="45" hidden="1">
      <c r="A687" s="51" t="str">
        <f>_xlfn.IFNA(INDEX(Table3[],MATCH(MainTracker[[#This Row],[IDR / UFDR]],Table3[Pack],0),1),"")</f>
        <v/>
      </c>
      <c r="B687" s="7">
        <v>218.02</v>
      </c>
      <c r="C687" s="7" t="s">
        <v>3281</v>
      </c>
      <c r="D687" s="44" t="s">
        <v>3282</v>
      </c>
      <c r="E687" s="28" t="s">
        <v>3283</v>
      </c>
      <c r="F687" s="2" t="s">
        <v>101</v>
      </c>
      <c r="G687" s="13">
        <v>45406</v>
      </c>
      <c r="H687" s="1">
        <v>45414</v>
      </c>
      <c r="I687" s="1">
        <v>45415</v>
      </c>
      <c r="J687" s="2"/>
      <c r="K687" s="28" t="s">
        <v>3284</v>
      </c>
      <c r="L687" s="47" t="s">
        <v>122</v>
      </c>
      <c r="M687" s="4" t="s">
        <v>3275</v>
      </c>
      <c r="N687" s="4"/>
      <c r="O687" s="4"/>
      <c r="P687" s="4"/>
      <c r="Q687" s="4"/>
      <c r="R687" s="4"/>
      <c r="S687" s="4"/>
      <c r="T687" s="4"/>
      <c r="U687" s="4" t="s">
        <v>106</v>
      </c>
      <c r="V687" s="3" t="s">
        <v>70</v>
      </c>
      <c r="W687" s="27" t="s">
        <v>284</v>
      </c>
      <c r="X687" s="4">
        <f>IF(AND(MainTracker[[#This Row],[Completion date.]]&gt;=45139,MainTracker[[#This Row],[Status]]="10 - Complete"),NETWORKDAYS(MAX(MainTracker[[#This Row],[Request sent on (Date)]:[Compliant source file received on (Date)]]),MainTracker[[#This Row],[Completion date.]],Holiday[Holidays])-1,"")</f>
        <v>1</v>
      </c>
      <c r="Y6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7" s="4">
        <f>IF(AND(MainTracker[[#This Row],[Completion date.]]&gt;=45139,MainTracker[[#This Row],[Status]]="10 - Complete",MainTracker[[#This Row],[Compliant source file received on (Date)]]&lt;&gt;""),MainTracker[[#This Row],[Compliant source file received on (Date)]]-MainTracker[[#This Row],[Request sent on (Date)]],"")</f>
        <v>8</v>
      </c>
    </row>
    <row r="688" spans="1:26" ht="45" hidden="1">
      <c r="A688" s="51" t="str">
        <f>_xlfn.IFNA(INDEX(Table3[],MATCH(MainTracker[[#This Row],[IDR / UFDR]],Table3[Pack],0),1),"")</f>
        <v/>
      </c>
      <c r="B688" s="7">
        <v>218.02</v>
      </c>
      <c r="C688" s="7" t="s">
        <v>3285</v>
      </c>
      <c r="D688" s="44" t="s">
        <v>3286</v>
      </c>
      <c r="E688" s="28" t="s">
        <v>3287</v>
      </c>
      <c r="F688" s="2" t="s">
        <v>101</v>
      </c>
      <c r="G688" s="13">
        <v>45406</v>
      </c>
      <c r="H688" s="1">
        <v>45414</v>
      </c>
      <c r="I688" s="1">
        <v>45415</v>
      </c>
      <c r="J688" s="2"/>
      <c r="K688" s="28" t="s">
        <v>3288</v>
      </c>
      <c r="L688" s="47" t="s">
        <v>2986</v>
      </c>
      <c r="M688" s="4" t="s">
        <v>3275</v>
      </c>
      <c r="N688" s="4"/>
      <c r="O688" s="4"/>
      <c r="P688" s="4"/>
      <c r="Q688" s="4"/>
      <c r="R688" s="4"/>
      <c r="S688" s="4"/>
      <c r="T688" s="4"/>
      <c r="U688" s="4" t="s">
        <v>106</v>
      </c>
      <c r="V688" s="3" t="s">
        <v>70</v>
      </c>
      <c r="W688" s="27" t="s">
        <v>284</v>
      </c>
      <c r="X688" s="4">
        <f>IF(AND(MainTracker[[#This Row],[Completion date.]]&gt;=45139,MainTracker[[#This Row],[Status]]="10 - Complete"),NETWORKDAYS(MAX(MainTracker[[#This Row],[Request sent on (Date)]:[Compliant source file received on (Date)]]),MainTracker[[#This Row],[Completion date.]],Holiday[Holidays])-1,"")</f>
        <v>1</v>
      </c>
      <c r="Y6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8" s="4">
        <f>IF(AND(MainTracker[[#This Row],[Completion date.]]&gt;=45139,MainTracker[[#This Row],[Status]]="10 - Complete",MainTracker[[#This Row],[Compliant source file received on (Date)]]&lt;&gt;""),MainTracker[[#This Row],[Compliant source file received on (Date)]]-MainTracker[[#This Row],[Request sent on (Date)]],"")</f>
        <v>8</v>
      </c>
    </row>
    <row r="689" spans="1:26" ht="30" hidden="1">
      <c r="A689" s="51" t="str">
        <f>_xlfn.IFNA(INDEX(Table3[],MATCH(MainTracker[[#This Row],[IDR / UFDR]],Table3[Pack],0),1),"")</f>
        <v/>
      </c>
      <c r="B689" s="7">
        <v>208.4</v>
      </c>
      <c r="C689" s="7" t="s">
        <v>3289</v>
      </c>
      <c r="D689" s="44" t="s">
        <v>3290</v>
      </c>
      <c r="E689" s="34" t="s">
        <v>3291</v>
      </c>
      <c r="F689" s="2" t="s">
        <v>111</v>
      </c>
      <c r="G689" s="13">
        <v>45406</v>
      </c>
      <c r="H689" s="1">
        <v>45413</v>
      </c>
      <c r="I689" s="1">
        <v>45415</v>
      </c>
      <c r="J689" s="2"/>
      <c r="K689" s="28" t="s">
        <v>3292</v>
      </c>
      <c r="L689" s="47" t="s">
        <v>122</v>
      </c>
      <c r="M689" s="4" t="s">
        <v>3293</v>
      </c>
      <c r="N689" s="4"/>
      <c r="O689" s="4"/>
      <c r="P689" s="4"/>
      <c r="Q689" s="4"/>
      <c r="R689" s="4"/>
      <c r="S689" s="4"/>
      <c r="T689" s="4"/>
      <c r="U689" s="4" t="s">
        <v>106</v>
      </c>
      <c r="V689" s="3" t="s">
        <v>70</v>
      </c>
      <c r="W689" s="28" t="s">
        <v>3294</v>
      </c>
      <c r="X689" s="4">
        <f>IF(AND(MainTracker[[#This Row],[Completion date.]]&gt;=45139,MainTracker[[#This Row],[Status]]="10 - Complete"),NETWORKDAYS(MAX(MainTracker[[#This Row],[Request sent on (Date)]:[Compliant source file received on (Date)]]),MainTracker[[#This Row],[Completion date.]],Holiday[Holidays])-1,"")</f>
        <v>2</v>
      </c>
      <c r="Y6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9" s="4">
        <f>IF(AND(MainTracker[[#This Row],[Completion date.]]&gt;=45139,MainTracker[[#This Row],[Status]]="10 - Complete",MainTracker[[#This Row],[Compliant source file received on (Date)]]&lt;&gt;""),MainTracker[[#This Row],[Compliant source file received on (Date)]]-MainTracker[[#This Row],[Request sent on (Date)]],"")</f>
        <v>7</v>
      </c>
    </row>
    <row r="690" spans="1:26" ht="30" hidden="1">
      <c r="A690" s="51" t="str">
        <f>_xlfn.IFNA(INDEX(Table3[],MATCH(MainTracker[[#This Row],[IDR / UFDR]],Table3[Pack],0),1),"")</f>
        <v/>
      </c>
      <c r="B690" s="7">
        <v>208.4</v>
      </c>
      <c r="C690" s="7" t="s">
        <v>3295</v>
      </c>
      <c r="D690" s="44" t="s">
        <v>3296</v>
      </c>
      <c r="E690" s="34" t="s">
        <v>3297</v>
      </c>
      <c r="F690" s="2" t="s">
        <v>111</v>
      </c>
      <c r="G690" s="13">
        <v>45406</v>
      </c>
      <c r="H690" s="1">
        <v>45413</v>
      </c>
      <c r="I690" s="1">
        <v>45415</v>
      </c>
      <c r="J690" s="2"/>
      <c r="K690" s="34" t="s">
        <v>3298</v>
      </c>
      <c r="L690" s="47" t="s">
        <v>122</v>
      </c>
      <c r="M690" s="4" t="s">
        <v>3293</v>
      </c>
      <c r="N690" s="4"/>
      <c r="O690" s="4"/>
      <c r="P690" s="4"/>
      <c r="Q690" s="4"/>
      <c r="R690" s="4"/>
      <c r="S690" s="4"/>
      <c r="T690" s="4"/>
      <c r="U690" s="4" t="s">
        <v>106</v>
      </c>
      <c r="V690" s="3" t="s">
        <v>70</v>
      </c>
      <c r="W690" s="28" t="s">
        <v>3294</v>
      </c>
      <c r="X690" s="4">
        <f>IF(AND(MainTracker[[#This Row],[Completion date.]]&gt;=45139,MainTracker[[#This Row],[Status]]="10 - Complete"),NETWORKDAYS(MAX(MainTracker[[#This Row],[Request sent on (Date)]:[Compliant source file received on (Date)]]),MainTracker[[#This Row],[Completion date.]],Holiday[Holidays])-1,"")</f>
        <v>2</v>
      </c>
      <c r="Y6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0" s="4">
        <f>IF(AND(MainTracker[[#This Row],[Completion date.]]&gt;=45139,MainTracker[[#This Row],[Status]]="10 - Complete",MainTracker[[#This Row],[Compliant source file received on (Date)]]&lt;&gt;""),MainTracker[[#This Row],[Compliant source file received on (Date)]]-MainTracker[[#This Row],[Request sent on (Date)]],"")</f>
        <v>7</v>
      </c>
    </row>
    <row r="691" spans="1:26" ht="45" hidden="1" customHeight="1">
      <c r="A691" s="51" t="str">
        <f>_xlfn.IFNA(INDEX(Table3[],MATCH(MainTracker[[#This Row],[IDR / UFDR]],Table3[Pack],0),1),"")</f>
        <v/>
      </c>
      <c r="B691" s="7" t="s">
        <v>185</v>
      </c>
      <c r="C691" s="7" t="s">
        <v>3299</v>
      </c>
      <c r="D691" s="44" t="s">
        <v>3300</v>
      </c>
      <c r="E691" s="28" t="s">
        <v>3301</v>
      </c>
      <c r="F691" s="2" t="s">
        <v>111</v>
      </c>
      <c r="G691" s="13">
        <v>45407</v>
      </c>
      <c r="I691" s="1"/>
      <c r="J691" s="2"/>
      <c r="K691" s="28" t="s">
        <v>3302</v>
      </c>
      <c r="L691" s="47" t="s">
        <v>3303</v>
      </c>
      <c r="M691" s="4" t="s">
        <v>3304</v>
      </c>
      <c r="N691" s="4"/>
      <c r="O691" s="4"/>
      <c r="P691" s="4"/>
      <c r="Q691" s="4"/>
      <c r="R691" s="4"/>
      <c r="S691" s="4"/>
      <c r="T691" s="4"/>
      <c r="U691" s="4" t="s">
        <v>257</v>
      </c>
      <c r="V691" s="3" t="s">
        <v>70</v>
      </c>
      <c r="W691" s="27" t="s">
        <v>354</v>
      </c>
      <c r="X691" s="4" t="str">
        <f>IF(AND(MainTracker[[#This Row],[Completion date.]]&gt;=45139,MainTracker[[#This Row],[Status]]="10 - Complete"),NETWORKDAYS(MAX(MainTracker[[#This Row],[Request sent on (Date)]:[Compliant source file received on (Date)]]),MainTracker[[#This Row],[Completion date.]],Holiday[Holidays])-1,"")</f>
        <v/>
      </c>
      <c r="Y69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91" s="4" t="str">
        <f>IF(AND(MainTracker[[#This Row],[Completion date.]]&gt;=45139,MainTracker[[#This Row],[Status]]="10 - Complete",MainTracker[[#This Row],[Compliant source file received on (Date)]]&lt;&gt;""),MainTracker[[#This Row],[Compliant source file received on (Date)]]-MainTracker[[#This Row],[Request sent on (Date)]],"")</f>
        <v/>
      </c>
    </row>
    <row r="692" spans="1:26" ht="45" hidden="1">
      <c r="A692" s="51" t="str">
        <f>_xlfn.IFNA(INDEX(Table3[],MATCH(MainTracker[[#This Row],[IDR / UFDR]],Table3[Pack],0),1),"")</f>
        <v/>
      </c>
      <c r="B692" s="7" t="s">
        <v>185</v>
      </c>
      <c r="C692" s="7" t="s">
        <v>3305</v>
      </c>
      <c r="D692" s="44" t="s">
        <v>3306</v>
      </c>
      <c r="E692" s="28" t="s">
        <v>3307</v>
      </c>
      <c r="F692" s="2" t="s">
        <v>111</v>
      </c>
      <c r="G692" s="13">
        <v>45407</v>
      </c>
      <c r="H692" s="1">
        <v>45420</v>
      </c>
      <c r="I692" s="1">
        <v>45421</v>
      </c>
      <c r="J692" s="2"/>
      <c r="K692" s="28" t="s">
        <v>3308</v>
      </c>
      <c r="L692" s="47" t="s">
        <v>122</v>
      </c>
      <c r="M692" s="4" t="s">
        <v>3309</v>
      </c>
      <c r="N692" s="4"/>
      <c r="O692" s="4"/>
      <c r="P692" s="4"/>
      <c r="Q692" s="4"/>
      <c r="R692" s="4"/>
      <c r="S692" s="4"/>
      <c r="T692" s="4"/>
      <c r="U692" s="4" t="s">
        <v>106</v>
      </c>
      <c r="V692" s="3" t="s">
        <v>70</v>
      </c>
      <c r="W692" s="27" t="s">
        <v>354</v>
      </c>
      <c r="X692" s="4">
        <f>IF(AND(MainTracker[[#This Row],[Completion date.]]&gt;=45139,MainTracker[[#This Row],[Status]]="10 - Complete"),NETWORKDAYS(MAX(MainTracker[[#This Row],[Request sent on (Date)]:[Compliant source file received on (Date)]]),MainTracker[[#This Row],[Completion date.]],Holiday[Holidays])-1,"")</f>
        <v>1</v>
      </c>
      <c r="Y6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2" s="4">
        <f>IF(AND(MainTracker[[#This Row],[Completion date.]]&gt;=45139,MainTracker[[#This Row],[Status]]="10 - Complete",MainTracker[[#This Row],[Compliant source file received on (Date)]]&lt;&gt;""),MainTracker[[#This Row],[Compliant source file received on (Date)]]-MainTracker[[#This Row],[Request sent on (Date)]],"")</f>
        <v>13</v>
      </c>
    </row>
    <row r="693" spans="1:26" ht="45" hidden="1">
      <c r="A693" s="51" t="str">
        <f>_xlfn.IFNA(INDEX(Table3[],MATCH(MainTracker[[#This Row],[IDR / UFDR]],Table3[Pack],0),1),"")</f>
        <v/>
      </c>
      <c r="B693" s="7">
        <v>233.01</v>
      </c>
      <c r="C693" s="7" t="s">
        <v>3310</v>
      </c>
      <c r="D693" s="44" t="s">
        <v>3311</v>
      </c>
      <c r="E693" s="28" t="s">
        <v>3312</v>
      </c>
      <c r="F693" s="2" t="s">
        <v>111</v>
      </c>
      <c r="G693" s="13">
        <v>45407</v>
      </c>
      <c r="H693" s="1">
        <v>45420</v>
      </c>
      <c r="I693" s="1">
        <v>45421</v>
      </c>
      <c r="J693" s="2"/>
      <c r="K693" s="28" t="s">
        <v>3313</v>
      </c>
      <c r="L693" s="47" t="s">
        <v>122</v>
      </c>
      <c r="M693" s="4" t="s">
        <v>3314</v>
      </c>
      <c r="N693" s="4"/>
      <c r="O693" s="4"/>
      <c r="P693" s="4"/>
      <c r="Q693" s="4"/>
      <c r="R693" s="4"/>
      <c r="S693" s="4"/>
      <c r="T693" s="4"/>
      <c r="U693" s="4" t="s">
        <v>106</v>
      </c>
      <c r="V693" s="3" t="s">
        <v>70</v>
      </c>
      <c r="W693" s="27" t="s">
        <v>265</v>
      </c>
      <c r="X693" s="4">
        <f>IF(AND(MainTracker[[#This Row],[Completion date.]]&gt;=45139,MainTracker[[#This Row],[Status]]="10 - Complete"),NETWORKDAYS(MAX(MainTracker[[#This Row],[Request sent on (Date)]:[Compliant source file received on (Date)]]),MainTracker[[#This Row],[Completion date.]],Holiday[Holidays])-1,"")</f>
        <v>1</v>
      </c>
      <c r="Y6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3" s="4">
        <f>IF(AND(MainTracker[[#This Row],[Completion date.]]&gt;=45139,MainTracker[[#This Row],[Status]]="10 - Complete",MainTracker[[#This Row],[Compliant source file received on (Date)]]&lt;&gt;""),MainTracker[[#This Row],[Compliant source file received on (Date)]]-MainTracker[[#This Row],[Request sent on (Date)]],"")</f>
        <v>13</v>
      </c>
    </row>
    <row r="694" spans="1:26" ht="45" hidden="1">
      <c r="A694" s="51" t="str">
        <f>_xlfn.IFNA(INDEX(Table3[],MATCH(MainTracker[[#This Row],[IDR / UFDR]],Table3[Pack],0),1),"")</f>
        <v/>
      </c>
      <c r="B694" s="7" t="s">
        <v>1822</v>
      </c>
      <c r="C694" s="7" t="s">
        <v>3315</v>
      </c>
      <c r="D694" s="44" t="s">
        <v>2692</v>
      </c>
      <c r="E694" s="28" t="s">
        <v>3316</v>
      </c>
      <c r="F694" s="2" t="s">
        <v>111</v>
      </c>
      <c r="G694" s="13">
        <v>45408</v>
      </c>
      <c r="H694" s="1">
        <v>45426</v>
      </c>
      <c r="I694" s="1">
        <v>45432</v>
      </c>
      <c r="J694" s="2"/>
      <c r="K694" s="28" t="s">
        <v>3317</v>
      </c>
      <c r="L694" s="47" t="s">
        <v>2986</v>
      </c>
      <c r="M694" s="4" t="s">
        <v>3318</v>
      </c>
      <c r="N694" s="4"/>
      <c r="O694" s="4" t="s">
        <v>3319</v>
      </c>
      <c r="P694" s="24">
        <v>45429</v>
      </c>
      <c r="Q694" s="4"/>
      <c r="R694" s="4"/>
      <c r="S694" s="4"/>
      <c r="T694" s="4"/>
      <c r="U694" s="4" t="s">
        <v>106</v>
      </c>
      <c r="V694" s="3" t="s">
        <v>71</v>
      </c>
      <c r="W694" s="27" t="s">
        <v>2386</v>
      </c>
      <c r="X694" s="4">
        <f>IF(AND(MainTracker[[#This Row],[Completion date.]]&gt;=45139,MainTracker[[#This Row],[Status]]="10 - Complete"),NETWORKDAYS(MAX(MainTracker[[#This Row],[Request sent on (Date)]:[Compliant source file received on (Date)]]),MainTracker[[#This Row],[Completion date.]],Holiday[Holidays])-1,"")</f>
        <v>4</v>
      </c>
      <c r="Y6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94" s="4">
        <f>IF(AND(MainTracker[[#This Row],[Completion date.]]&gt;=45139,MainTracker[[#This Row],[Status]]="10 - Complete",MainTracker[[#This Row],[Compliant source file received on (Date)]]&lt;&gt;""),MainTracker[[#This Row],[Compliant source file received on (Date)]]-MainTracker[[#This Row],[Request sent on (Date)]],"")</f>
        <v>18</v>
      </c>
    </row>
    <row r="695" spans="1:26" ht="30" hidden="1">
      <c r="A695" s="51">
        <f>_xlfn.IFNA(INDEX(Table3[],MATCH(MainTracker[[#This Row],[IDR / UFDR]],Table3[Pack],0),1),"")</f>
        <v>23</v>
      </c>
      <c r="B695" s="7" t="s">
        <v>63</v>
      </c>
      <c r="C695" s="7" t="s">
        <v>3320</v>
      </c>
      <c r="D695" s="44" t="s">
        <v>3321</v>
      </c>
      <c r="E695" s="28" t="s">
        <v>3322</v>
      </c>
      <c r="F695" s="2" t="s">
        <v>111</v>
      </c>
      <c r="G695" s="13">
        <v>45408</v>
      </c>
      <c r="I695" s="1">
        <v>45420</v>
      </c>
      <c r="J695" s="109" t="s">
        <v>2115</v>
      </c>
      <c r="K695" s="28" t="s">
        <v>3323</v>
      </c>
      <c r="L695" s="47" t="s">
        <v>3303</v>
      </c>
      <c r="M695" s="4" t="s">
        <v>3324</v>
      </c>
      <c r="N695" s="4"/>
      <c r="O695" s="4"/>
      <c r="P695" s="4"/>
      <c r="Q695" s="4"/>
      <c r="R695" s="4"/>
      <c r="S695" s="4"/>
      <c r="T695" s="4"/>
      <c r="U695" s="4" t="s">
        <v>106</v>
      </c>
      <c r="V695" s="3" t="s">
        <v>70</v>
      </c>
      <c r="W695" s="27" t="s">
        <v>3163</v>
      </c>
      <c r="X695" s="4">
        <f>IF(AND(MainTracker[[#This Row],[Completion date.]]&gt;=45139,MainTracker[[#This Row],[Status]]="10 - Complete"),NETWORKDAYS(MAX(MainTracker[[#This Row],[Request sent on (Date)]:[Compliant source file received on (Date)]]),MainTracker[[#This Row],[Completion date.]],Holiday[Holidays])-1,"")</f>
        <v>7</v>
      </c>
      <c r="Y6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5" s="4" t="str">
        <f>IF(AND(MainTracker[[#This Row],[Completion date.]]&gt;=45139,MainTracker[[#This Row],[Status]]="10 - Complete",MainTracker[[#This Row],[Compliant source file received on (Date)]]&lt;&gt;""),MainTracker[[#This Row],[Compliant source file received on (Date)]]-MainTracker[[#This Row],[Request sent on (Date)]],"")</f>
        <v/>
      </c>
    </row>
    <row r="696" spans="1:26" ht="45" hidden="1">
      <c r="A696" s="51" t="str">
        <f>_xlfn.IFNA(INDEX(Table3[],MATCH(MainTracker[[#This Row],[IDR / UFDR]],Table3[Pack],0),1),"")</f>
        <v/>
      </c>
      <c r="B696" s="7">
        <v>229.03</v>
      </c>
      <c r="C696" s="7" t="s">
        <v>3325</v>
      </c>
      <c r="D696" s="44" t="s">
        <v>3326</v>
      </c>
      <c r="E696" s="28" t="s">
        <v>3327</v>
      </c>
      <c r="F696" s="2" t="s">
        <v>111</v>
      </c>
      <c r="G696" s="13">
        <v>45408</v>
      </c>
      <c r="H696" s="1">
        <v>45419</v>
      </c>
      <c r="I696" s="1">
        <v>45420</v>
      </c>
      <c r="J696" s="2"/>
      <c r="K696" s="28" t="s">
        <v>3328</v>
      </c>
      <c r="L696" s="28"/>
      <c r="M696" s="4"/>
      <c r="N696" s="4"/>
      <c r="O696" s="4"/>
      <c r="P696" s="4"/>
      <c r="Q696" s="4"/>
      <c r="R696" s="4"/>
      <c r="S696" s="4"/>
      <c r="T696" s="4"/>
      <c r="U696" s="4" t="s">
        <v>106</v>
      </c>
      <c r="V696" s="3" t="s">
        <v>71</v>
      </c>
      <c r="W696" s="27" t="s">
        <v>347</v>
      </c>
      <c r="X696" s="4">
        <f>IF(AND(MainTracker[[#This Row],[Completion date.]]&gt;=45139,MainTracker[[#This Row],[Status]]="10 - Complete"),NETWORKDAYS(MAX(MainTracker[[#This Row],[Request sent on (Date)]:[Compliant source file received on (Date)]]),MainTracker[[#This Row],[Completion date.]],Holiday[Holidays])-1,"")</f>
        <v>1</v>
      </c>
      <c r="Y6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6" s="4">
        <f>IF(AND(MainTracker[[#This Row],[Completion date.]]&gt;=45139,MainTracker[[#This Row],[Status]]="10 - Complete",MainTracker[[#This Row],[Compliant source file received on (Date)]]&lt;&gt;""),MainTracker[[#This Row],[Compliant source file received on (Date)]]-MainTracker[[#This Row],[Request sent on (Date)]],"")</f>
        <v>11</v>
      </c>
    </row>
    <row r="697" spans="1:26" ht="60" hidden="1">
      <c r="A697" s="51" t="str">
        <f>_xlfn.IFNA(INDEX(Table3[],MATCH(MainTracker[[#This Row],[IDR / UFDR]],Table3[Pack],0),1),"")</f>
        <v/>
      </c>
      <c r="B697" s="7">
        <v>213.07</v>
      </c>
      <c r="C697" s="7" t="s">
        <v>3329</v>
      </c>
      <c r="D697" s="44" t="s">
        <v>3330</v>
      </c>
      <c r="E697" s="34" t="s">
        <v>3331</v>
      </c>
      <c r="F697" s="2" t="s">
        <v>111</v>
      </c>
      <c r="G697" s="13">
        <v>45408</v>
      </c>
      <c r="I697" s="1">
        <v>45415</v>
      </c>
      <c r="J697" s="2"/>
      <c r="K697" s="34" t="s">
        <v>3332</v>
      </c>
      <c r="L697" s="28" t="s">
        <v>122</v>
      </c>
      <c r="M697" s="4"/>
      <c r="N697" s="4"/>
      <c r="O697" s="4"/>
      <c r="P697" s="4"/>
      <c r="Q697" s="4"/>
      <c r="R697" s="4"/>
      <c r="S697" s="4"/>
      <c r="T697" s="4"/>
      <c r="U697" s="4" t="s">
        <v>106</v>
      </c>
      <c r="V697" s="3" t="s">
        <v>70</v>
      </c>
      <c r="W697" s="28" t="s">
        <v>1089</v>
      </c>
      <c r="X697" s="4">
        <f>IF(AND(MainTracker[[#This Row],[Completion date.]]&gt;=45139,MainTracker[[#This Row],[Status]]="10 - Complete"),NETWORKDAYS(MAX(MainTracker[[#This Row],[Request sent on (Date)]:[Compliant source file received on (Date)]]),MainTracker[[#This Row],[Completion date.]],Holiday[Holidays])-1,"")</f>
        <v>5</v>
      </c>
      <c r="Y6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7" s="4" t="str">
        <f>IF(AND(MainTracker[[#This Row],[Completion date.]]&gt;=45139,MainTracker[[#This Row],[Status]]="10 - Complete",MainTracker[[#This Row],[Compliant source file received on (Date)]]&lt;&gt;""),MainTracker[[#This Row],[Compliant source file received on (Date)]]-MainTracker[[#This Row],[Request sent on (Date)]],"")</f>
        <v/>
      </c>
    </row>
    <row r="698" spans="1:26" ht="30" hidden="1">
      <c r="A698" s="51" t="str">
        <f>_xlfn.IFNA(INDEX(Table3[],MATCH(MainTracker[[#This Row],[IDR / UFDR]],Table3[Pack],0),1),"")</f>
        <v/>
      </c>
      <c r="B698" s="7">
        <v>208.4</v>
      </c>
      <c r="C698" s="7" t="s">
        <v>3333</v>
      </c>
      <c r="D698" s="44" t="s">
        <v>3334</v>
      </c>
      <c r="E698" s="28" t="s">
        <v>3335</v>
      </c>
      <c r="F698" s="2" t="s">
        <v>111</v>
      </c>
      <c r="G698" s="13">
        <v>45408</v>
      </c>
      <c r="H698" s="1">
        <v>45421</v>
      </c>
      <c r="I698" s="1">
        <v>45422</v>
      </c>
      <c r="J698" s="2"/>
      <c r="K698" s="28" t="s">
        <v>3336</v>
      </c>
      <c r="L698" s="47" t="s">
        <v>3085</v>
      </c>
      <c r="M698" s="4" t="s">
        <v>3337</v>
      </c>
      <c r="N698" s="4"/>
      <c r="O698" s="4"/>
      <c r="P698" s="4"/>
      <c r="Q698" s="4"/>
      <c r="R698" s="4"/>
      <c r="S698" s="4"/>
      <c r="T698" s="4"/>
      <c r="U698" s="4" t="s">
        <v>106</v>
      </c>
      <c r="V698" s="3" t="s">
        <v>70</v>
      </c>
      <c r="W698" s="27" t="s">
        <v>862</v>
      </c>
      <c r="X698" s="4">
        <f>IF(AND(MainTracker[[#This Row],[Completion date.]]&gt;=45139,MainTracker[[#This Row],[Status]]="10 - Complete"),NETWORKDAYS(MAX(MainTracker[[#This Row],[Request sent on (Date)]:[Compliant source file received on (Date)]]),MainTracker[[#This Row],[Completion date.]],Holiday[Holidays])-1,"")</f>
        <v>1</v>
      </c>
      <c r="Y6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8" s="4">
        <f>IF(AND(MainTracker[[#This Row],[Completion date.]]&gt;=45139,MainTracker[[#This Row],[Status]]="10 - Complete",MainTracker[[#This Row],[Compliant source file received on (Date)]]&lt;&gt;""),MainTracker[[#This Row],[Compliant source file received on (Date)]]-MainTracker[[#This Row],[Request sent on (Date)]],"")</f>
        <v>13</v>
      </c>
    </row>
    <row r="699" spans="1:26" ht="18.75" hidden="1">
      <c r="A699" s="51">
        <f>_xlfn.IFNA(INDEX(Table3[],MATCH(MainTracker[[#This Row],[IDR / UFDR]],Table3[Pack],0),1),"")</f>
        <v>23</v>
      </c>
      <c r="B699" s="7" t="s">
        <v>63</v>
      </c>
      <c r="C699" s="7" t="s">
        <v>3338</v>
      </c>
      <c r="D699" s="44" t="s">
        <v>3339</v>
      </c>
      <c r="E699" s="28" t="s">
        <v>3340</v>
      </c>
      <c r="F699" s="2" t="s">
        <v>111</v>
      </c>
      <c r="G699" s="13">
        <v>45411</v>
      </c>
      <c r="I699" s="1">
        <v>45419</v>
      </c>
      <c r="J699" s="2" t="s">
        <v>2115</v>
      </c>
      <c r="K699" s="28" t="s">
        <v>3341</v>
      </c>
      <c r="L699" s="28"/>
      <c r="M699" s="4"/>
      <c r="N699" s="4"/>
      <c r="O699" s="4"/>
      <c r="P699" s="4"/>
      <c r="Q699" s="4"/>
      <c r="R699" s="4"/>
      <c r="S699" s="4"/>
      <c r="T699" s="4"/>
      <c r="U699" s="4" t="s">
        <v>106</v>
      </c>
      <c r="V699" s="3" t="s">
        <v>3156</v>
      </c>
      <c r="W699" s="27" t="s">
        <v>622</v>
      </c>
      <c r="X699" s="4">
        <f>IF(AND(MainTracker[[#This Row],[Completion date.]]&gt;=45139,MainTracker[[#This Row],[Status]]="10 - Complete"),NETWORKDAYS(MAX(MainTracker[[#This Row],[Request sent on (Date)]:[Compliant source file received on (Date)]]),MainTracker[[#This Row],[Completion date.]],Holiday[Holidays])-1,"")</f>
        <v>5</v>
      </c>
      <c r="Y6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9" s="4" t="str">
        <f>IF(AND(MainTracker[[#This Row],[Completion date.]]&gt;=45139,MainTracker[[#This Row],[Status]]="10 - Complete",MainTracker[[#This Row],[Compliant source file received on (Date)]]&lt;&gt;""),MainTracker[[#This Row],[Compliant source file received on (Date)]]-MainTracker[[#This Row],[Request sent on (Date)]],"")</f>
        <v/>
      </c>
    </row>
    <row r="700" spans="1:26" ht="30" hidden="1">
      <c r="A700" s="51">
        <f>_xlfn.IFNA(INDEX(Table3[],MATCH(MainTracker[[#This Row],[IDR / UFDR]],Table3[Pack],0),1),"")</f>
        <v>23</v>
      </c>
      <c r="B700" s="7" t="s">
        <v>63</v>
      </c>
      <c r="C700" s="7" t="s">
        <v>3342</v>
      </c>
      <c r="D700" s="44" t="s">
        <v>3343</v>
      </c>
      <c r="E700" s="28" t="s">
        <v>3344</v>
      </c>
      <c r="F700" s="2" t="s">
        <v>111</v>
      </c>
      <c r="G700" s="13">
        <v>45411</v>
      </c>
      <c r="I700" s="1">
        <v>45419</v>
      </c>
      <c r="J700" s="2" t="s">
        <v>2115</v>
      </c>
      <c r="K700" s="28" t="s">
        <v>3345</v>
      </c>
      <c r="L700" s="28"/>
      <c r="M700" s="4"/>
      <c r="N700" s="4"/>
      <c r="O700" s="4"/>
      <c r="P700" s="4"/>
      <c r="Q700" s="4"/>
      <c r="R700" s="4"/>
      <c r="S700" s="4"/>
      <c r="T700" s="4"/>
      <c r="U700" s="4" t="s">
        <v>106</v>
      </c>
      <c r="V700" s="3" t="s">
        <v>3156</v>
      </c>
      <c r="W700" s="27" t="s">
        <v>622</v>
      </c>
      <c r="X700" s="4">
        <f>IF(AND(MainTracker[[#This Row],[Completion date.]]&gt;=45139,MainTracker[[#This Row],[Status]]="10 - Complete"),NETWORKDAYS(MAX(MainTracker[[#This Row],[Request sent on (Date)]:[Compliant source file received on (Date)]]),MainTracker[[#This Row],[Completion date.]],Holiday[Holidays])-1,"")</f>
        <v>5</v>
      </c>
      <c r="Y7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0" s="4" t="str">
        <f>IF(AND(MainTracker[[#This Row],[Completion date.]]&gt;=45139,MainTracker[[#This Row],[Status]]="10 - Complete",MainTracker[[#This Row],[Compliant source file received on (Date)]]&lt;&gt;""),MainTracker[[#This Row],[Compliant source file received on (Date)]]-MainTracker[[#This Row],[Request sent on (Date)]],"")</f>
        <v/>
      </c>
    </row>
    <row r="701" spans="1:26" ht="45" hidden="1">
      <c r="A701" s="51" t="str">
        <f>_xlfn.IFNA(INDEX(Table3[],MATCH(MainTracker[[#This Row],[IDR / UFDR]],Table3[Pack],0),1),"")</f>
        <v/>
      </c>
      <c r="B701" s="7">
        <v>229.03</v>
      </c>
      <c r="C701" s="7" t="s">
        <v>3346</v>
      </c>
      <c r="D701" s="44" t="s">
        <v>3347</v>
      </c>
      <c r="E701" s="28" t="s">
        <v>3348</v>
      </c>
      <c r="F701" s="2" t="s">
        <v>111</v>
      </c>
      <c r="G701" s="13">
        <v>45411</v>
      </c>
      <c r="H701" s="1">
        <v>45416</v>
      </c>
      <c r="I701" s="1">
        <v>45419</v>
      </c>
      <c r="J701" s="2"/>
      <c r="K701" s="28" t="s">
        <v>3349</v>
      </c>
      <c r="L701" s="28"/>
      <c r="M701" s="4"/>
      <c r="N701" s="4"/>
      <c r="O701" s="4"/>
      <c r="P701" s="4"/>
      <c r="Q701" s="4"/>
      <c r="R701" s="4"/>
      <c r="S701" s="4"/>
      <c r="T701" s="4"/>
      <c r="U701" s="4" t="s">
        <v>106</v>
      </c>
      <c r="V701" s="3" t="s">
        <v>71</v>
      </c>
      <c r="W701" s="27" t="s">
        <v>939</v>
      </c>
      <c r="X701" s="4">
        <f>IF(AND(MainTracker[[#This Row],[Completion date.]]&gt;=45139,MainTracker[[#This Row],[Status]]="10 - Complete"),NETWORKDAYS(MAX(MainTracker[[#This Row],[Request sent on (Date)]:[Compliant source file received on (Date)]]),MainTracker[[#This Row],[Completion date.]],Holiday[Holidays])-1,"")</f>
        <v>0</v>
      </c>
      <c r="Y7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1" s="4">
        <f>IF(AND(MainTracker[[#This Row],[Completion date.]]&gt;=45139,MainTracker[[#This Row],[Status]]="10 - Complete",MainTracker[[#This Row],[Compliant source file received on (Date)]]&lt;&gt;""),MainTracker[[#This Row],[Compliant source file received on (Date)]]-MainTracker[[#This Row],[Request sent on (Date)]],"")</f>
        <v>5</v>
      </c>
    </row>
    <row r="702" spans="1:26" ht="30" hidden="1">
      <c r="A702" s="51" t="str">
        <f>_xlfn.IFNA(INDEX(Table3[],MATCH(MainTracker[[#This Row],[IDR / UFDR]],Table3[Pack],0),1),"")</f>
        <v/>
      </c>
      <c r="B702" s="7" t="s">
        <v>97</v>
      </c>
      <c r="C702" s="7" t="s">
        <v>3350</v>
      </c>
      <c r="D702" s="44" t="s">
        <v>3351</v>
      </c>
      <c r="E702" s="28" t="s">
        <v>3352</v>
      </c>
      <c r="F702" s="2" t="s">
        <v>387</v>
      </c>
      <c r="G702" s="13">
        <v>45412</v>
      </c>
      <c r="H702" s="1">
        <v>45425</v>
      </c>
      <c r="I702" s="1">
        <v>45435</v>
      </c>
      <c r="J702" s="2"/>
      <c r="K702" s="28" t="s">
        <v>3353</v>
      </c>
      <c r="L702" s="47" t="s">
        <v>122</v>
      </c>
      <c r="M702" s="4" t="s">
        <v>3354</v>
      </c>
      <c r="N702" s="4"/>
      <c r="O702" s="50" t="s">
        <v>3355</v>
      </c>
      <c r="P702" s="114" t="s">
        <v>3356</v>
      </c>
      <c r="Q702" s="4"/>
      <c r="R702" s="4"/>
      <c r="S702" s="4"/>
      <c r="T702" s="4"/>
      <c r="U702" s="4" t="s">
        <v>106</v>
      </c>
      <c r="V702" s="3" t="s">
        <v>69</v>
      </c>
      <c r="W702" s="27" t="s">
        <v>3357</v>
      </c>
      <c r="X702" s="4">
        <f>IF(AND(MainTracker[[#This Row],[Completion date.]]&gt;=45139,MainTracker[[#This Row],[Status]]="10 - Complete"),NETWORKDAYS(MAX(MainTracker[[#This Row],[Request sent on (Date)]:[Compliant source file received on (Date)]]),MainTracker[[#This Row],[Completion date.]],Holiday[Holidays])-1,"")</f>
        <v>8</v>
      </c>
      <c r="Y7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2" s="4">
        <f>IF(AND(MainTracker[[#This Row],[Completion date.]]&gt;=45139,MainTracker[[#This Row],[Status]]="10 - Complete",MainTracker[[#This Row],[Compliant source file received on (Date)]]&lt;&gt;""),MainTracker[[#This Row],[Compliant source file received on (Date)]]-MainTracker[[#This Row],[Request sent on (Date)]],"")</f>
        <v>13</v>
      </c>
    </row>
    <row r="703" spans="1:26" ht="45" hidden="1">
      <c r="A703" s="51" t="str">
        <f>_xlfn.IFNA(INDEX(Table3[],MATCH(MainTracker[[#This Row],[IDR / UFDR]],Table3[Pack],0),1),"")</f>
        <v/>
      </c>
      <c r="B703" s="7" t="s">
        <v>97</v>
      </c>
      <c r="C703" s="7" t="s">
        <v>3350</v>
      </c>
      <c r="D703" s="44" t="s">
        <v>3351</v>
      </c>
      <c r="E703" s="28" t="s">
        <v>3358</v>
      </c>
      <c r="F703" s="2" t="s">
        <v>982</v>
      </c>
      <c r="G703" s="13">
        <v>45412</v>
      </c>
      <c r="H703" s="1">
        <v>45433</v>
      </c>
      <c r="I703" s="1">
        <v>45435</v>
      </c>
      <c r="J703" s="2"/>
      <c r="K703" s="28" t="s">
        <v>3353</v>
      </c>
      <c r="L703" s="107" t="s">
        <v>3359</v>
      </c>
      <c r="M703" s="4" t="s">
        <v>3354</v>
      </c>
      <c r="N703" s="4"/>
      <c r="O703" s="50" t="s">
        <v>3360</v>
      </c>
      <c r="P703" s="50" t="s">
        <v>3361</v>
      </c>
      <c r="Q703" s="4"/>
      <c r="R703" s="4"/>
      <c r="S703" s="4"/>
      <c r="T703" s="4"/>
      <c r="U703" s="4" t="s">
        <v>106</v>
      </c>
      <c r="V703" s="3" t="s">
        <v>69</v>
      </c>
      <c r="W703" s="27" t="s">
        <v>3357</v>
      </c>
      <c r="X703" s="4">
        <f>IF(AND(MainTracker[[#This Row],[Completion date.]]&gt;=45139,MainTracker[[#This Row],[Status]]="10 - Complete"),NETWORKDAYS(MAX(MainTracker[[#This Row],[Request sent on (Date)]:[Compliant source file received on (Date)]]),MainTracker[[#This Row],[Completion date.]],Holiday[Holidays])-1,"")</f>
        <v>2</v>
      </c>
      <c r="Y7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3" s="4">
        <f>IF(AND(MainTracker[[#This Row],[Completion date.]]&gt;=45139,MainTracker[[#This Row],[Status]]="10 - Complete",MainTracker[[#This Row],[Compliant source file received on (Date)]]&lt;&gt;""),MainTracker[[#This Row],[Compliant source file received on (Date)]]-MainTracker[[#This Row],[Request sent on (Date)]],"")</f>
        <v>21</v>
      </c>
    </row>
    <row r="704" spans="1:26" ht="30" hidden="1">
      <c r="A704" s="51" t="str">
        <f>_xlfn.IFNA(INDEX(Table3[],MATCH(MainTracker[[#This Row],[IDR / UFDR]],Table3[Pack],0),1),"")</f>
        <v/>
      </c>
      <c r="B704" s="7" t="s">
        <v>97</v>
      </c>
      <c r="C704" s="7" t="s">
        <v>3350</v>
      </c>
      <c r="D704" s="44" t="s">
        <v>3351</v>
      </c>
      <c r="E704" s="28" t="s">
        <v>3362</v>
      </c>
      <c r="F704" s="2" t="s">
        <v>111</v>
      </c>
      <c r="G704" s="13">
        <v>45412</v>
      </c>
      <c r="H704" s="1">
        <v>45428</v>
      </c>
      <c r="I704" s="1">
        <v>45435</v>
      </c>
      <c r="J704" s="2"/>
      <c r="K704" s="28" t="s">
        <v>3353</v>
      </c>
      <c r="L704" s="47" t="s">
        <v>122</v>
      </c>
      <c r="M704" s="4" t="s">
        <v>3354</v>
      </c>
      <c r="N704" s="4"/>
      <c r="O704" s="50" t="s">
        <v>3360</v>
      </c>
      <c r="P704" s="50" t="s">
        <v>3361</v>
      </c>
      <c r="Q704" s="4"/>
      <c r="R704" s="4"/>
      <c r="S704" s="4"/>
      <c r="T704" s="4"/>
      <c r="U704" s="4" t="s">
        <v>106</v>
      </c>
      <c r="V704" s="3" t="s">
        <v>69</v>
      </c>
      <c r="W704" s="27" t="s">
        <v>3357</v>
      </c>
      <c r="X704" s="4">
        <f>IF(AND(MainTracker[[#This Row],[Completion date.]]&gt;=45139,MainTracker[[#This Row],[Status]]="10 - Complete"),NETWORKDAYS(MAX(MainTracker[[#This Row],[Request sent on (Date)]:[Compliant source file received on (Date)]]),MainTracker[[#This Row],[Completion date.]],Holiday[Holidays])-1,"")</f>
        <v>5</v>
      </c>
      <c r="Y7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4" s="4">
        <f>IF(AND(MainTracker[[#This Row],[Completion date.]]&gt;=45139,MainTracker[[#This Row],[Status]]="10 - Complete",MainTracker[[#This Row],[Compliant source file received on (Date)]]&lt;&gt;""),MainTracker[[#This Row],[Compliant source file received on (Date)]]-MainTracker[[#This Row],[Request sent on (Date)]],"")</f>
        <v>16</v>
      </c>
    </row>
    <row r="705" spans="1:26" ht="30" hidden="1">
      <c r="A705" s="51" t="str">
        <f>_xlfn.IFNA(INDEX(Table3[],MATCH(MainTracker[[#This Row],[IDR / UFDR]],Table3[Pack],0),1),"")</f>
        <v/>
      </c>
      <c r="B705" s="7" t="s">
        <v>97</v>
      </c>
      <c r="C705" s="7" t="s">
        <v>3350</v>
      </c>
      <c r="D705" s="44" t="s">
        <v>3351</v>
      </c>
      <c r="E705" s="28" t="s">
        <v>3363</v>
      </c>
      <c r="F705" s="2" t="s">
        <v>101</v>
      </c>
      <c r="G705" s="13">
        <v>45412</v>
      </c>
      <c r="H705" s="1">
        <v>45425</v>
      </c>
      <c r="I705" s="1">
        <v>45435</v>
      </c>
      <c r="J705" s="2"/>
      <c r="K705" s="28" t="s">
        <v>3353</v>
      </c>
      <c r="L705" s="47" t="s">
        <v>122</v>
      </c>
      <c r="M705" s="4" t="s">
        <v>3354</v>
      </c>
      <c r="N705" s="4"/>
      <c r="O705" s="50" t="s">
        <v>3355</v>
      </c>
      <c r="P705" s="50" t="s">
        <v>3364</v>
      </c>
      <c r="Q705" s="4"/>
      <c r="R705" s="4"/>
      <c r="S705" s="4"/>
      <c r="T705" s="4"/>
      <c r="U705" s="4" t="s">
        <v>106</v>
      </c>
      <c r="V705" s="3" t="s">
        <v>69</v>
      </c>
      <c r="W705" s="27" t="s">
        <v>3357</v>
      </c>
      <c r="X705" s="4">
        <f>IF(AND(MainTracker[[#This Row],[Completion date.]]&gt;=45139,MainTracker[[#This Row],[Status]]="10 - Complete"),NETWORKDAYS(MAX(MainTracker[[#This Row],[Request sent on (Date)]:[Compliant source file received on (Date)]]),MainTracker[[#This Row],[Completion date.]],Holiday[Holidays])-1,"")</f>
        <v>8</v>
      </c>
      <c r="Y7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5" s="4">
        <f>IF(AND(MainTracker[[#This Row],[Completion date.]]&gt;=45139,MainTracker[[#This Row],[Status]]="10 - Complete",MainTracker[[#This Row],[Compliant source file received on (Date)]]&lt;&gt;""),MainTracker[[#This Row],[Compliant source file received on (Date)]]-MainTracker[[#This Row],[Request sent on (Date)]],"")</f>
        <v>13</v>
      </c>
    </row>
    <row r="706" spans="1:26" ht="30" hidden="1">
      <c r="A706" s="51" t="str">
        <f>_xlfn.IFNA(INDEX(Table3[],MATCH(MainTracker[[#This Row],[IDR / UFDR]],Table3[Pack],0),1),"")</f>
        <v/>
      </c>
      <c r="B706" s="7" t="s">
        <v>97</v>
      </c>
      <c r="C706" s="7" t="s">
        <v>3350</v>
      </c>
      <c r="D706" s="44" t="s">
        <v>3351</v>
      </c>
      <c r="E706" s="28" t="s">
        <v>3365</v>
      </c>
      <c r="F706" s="2" t="s">
        <v>101</v>
      </c>
      <c r="G706" s="13">
        <v>45412</v>
      </c>
      <c r="H706" s="1">
        <v>45426</v>
      </c>
      <c r="I706" s="1">
        <v>45435</v>
      </c>
      <c r="J706" s="2"/>
      <c r="K706" s="28" t="s">
        <v>3353</v>
      </c>
      <c r="L706" s="47" t="s">
        <v>122</v>
      </c>
      <c r="M706" s="4" t="s">
        <v>3354</v>
      </c>
      <c r="N706" s="4"/>
      <c r="O706" s="50" t="s">
        <v>3366</v>
      </c>
      <c r="P706" s="50" t="s">
        <v>3367</v>
      </c>
      <c r="Q706" s="4"/>
      <c r="R706" s="4"/>
      <c r="S706" s="4"/>
      <c r="T706" s="4"/>
      <c r="U706" s="4" t="s">
        <v>106</v>
      </c>
      <c r="V706" s="3" t="s">
        <v>69</v>
      </c>
      <c r="W706" s="27" t="s">
        <v>3357</v>
      </c>
      <c r="X706" s="4">
        <f>IF(AND(MainTracker[[#This Row],[Completion date.]]&gt;=45139,MainTracker[[#This Row],[Status]]="10 - Complete"),NETWORKDAYS(MAX(MainTracker[[#This Row],[Request sent on (Date)]:[Compliant source file received on (Date)]]),MainTracker[[#This Row],[Completion date.]],Holiday[Holidays])-1,"")</f>
        <v>7</v>
      </c>
      <c r="Y7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6" s="4">
        <f>IF(AND(MainTracker[[#This Row],[Completion date.]]&gt;=45139,MainTracker[[#This Row],[Status]]="10 - Complete",MainTracker[[#This Row],[Compliant source file received on (Date)]]&lt;&gt;""),MainTracker[[#This Row],[Compliant source file received on (Date)]]-MainTracker[[#This Row],[Request sent on (Date)]],"")</f>
        <v>14</v>
      </c>
    </row>
    <row r="707" spans="1:26" ht="30" hidden="1">
      <c r="A707" s="51" t="str">
        <f>_xlfn.IFNA(INDEX(Table3[],MATCH(MainTracker[[#This Row],[IDR / UFDR]],Table3[Pack],0),1),"")</f>
        <v/>
      </c>
      <c r="B707" s="7" t="s">
        <v>97</v>
      </c>
      <c r="C707" s="7" t="s">
        <v>3350</v>
      </c>
      <c r="D707" s="44" t="s">
        <v>3351</v>
      </c>
      <c r="E707" s="28" t="s">
        <v>3368</v>
      </c>
      <c r="F707" s="2" t="s">
        <v>101</v>
      </c>
      <c r="G707" s="13">
        <v>45412</v>
      </c>
      <c r="H707" s="1">
        <v>45426</v>
      </c>
      <c r="I707" s="1">
        <v>45435</v>
      </c>
      <c r="J707" s="2"/>
      <c r="K707" s="28" t="s">
        <v>3353</v>
      </c>
      <c r="L707" s="47" t="s">
        <v>122</v>
      </c>
      <c r="M707" s="4" t="s">
        <v>3354</v>
      </c>
      <c r="N707" s="4"/>
      <c r="O707" s="50" t="s">
        <v>3366</v>
      </c>
      <c r="P707" s="50" t="s">
        <v>3369</v>
      </c>
      <c r="Q707" s="4"/>
      <c r="R707" s="4"/>
      <c r="S707" s="4"/>
      <c r="T707" s="4"/>
      <c r="U707" s="4" t="s">
        <v>106</v>
      </c>
      <c r="V707" s="3" t="s">
        <v>69</v>
      </c>
      <c r="W707" s="27" t="s">
        <v>3357</v>
      </c>
      <c r="X707" s="4">
        <f>IF(AND(MainTracker[[#This Row],[Completion date.]]&gt;=45139,MainTracker[[#This Row],[Status]]="10 - Complete"),NETWORKDAYS(MAX(MainTracker[[#This Row],[Request sent on (Date)]:[Compliant source file received on (Date)]]),MainTracker[[#This Row],[Completion date.]],Holiday[Holidays])-1,"")</f>
        <v>7</v>
      </c>
      <c r="Y7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7" s="4">
        <f>IF(AND(MainTracker[[#This Row],[Completion date.]]&gt;=45139,MainTracker[[#This Row],[Status]]="10 - Complete",MainTracker[[#This Row],[Compliant source file received on (Date)]]&lt;&gt;""),MainTracker[[#This Row],[Compliant source file received on (Date)]]-MainTracker[[#This Row],[Request sent on (Date)]],"")</f>
        <v>14</v>
      </c>
    </row>
    <row r="708" spans="1:26" ht="30" hidden="1">
      <c r="A708" s="51" t="str">
        <f>_xlfn.IFNA(INDEX(Table3[],MATCH(MainTracker[[#This Row],[IDR / UFDR]],Table3[Pack],0),1),"")</f>
        <v/>
      </c>
      <c r="B708" s="7" t="s">
        <v>97</v>
      </c>
      <c r="C708" s="7" t="s">
        <v>3350</v>
      </c>
      <c r="D708" s="44" t="s">
        <v>3351</v>
      </c>
      <c r="E708" s="28" t="s">
        <v>3370</v>
      </c>
      <c r="F708" s="2" t="s">
        <v>101</v>
      </c>
      <c r="G708" s="13">
        <v>45412</v>
      </c>
      <c r="H708" s="1">
        <v>45426</v>
      </c>
      <c r="I708" s="1">
        <v>45435</v>
      </c>
      <c r="J708" s="2"/>
      <c r="K708" s="28" t="s">
        <v>3353</v>
      </c>
      <c r="L708" s="47" t="s">
        <v>122</v>
      </c>
      <c r="M708" s="4" t="s">
        <v>3354</v>
      </c>
      <c r="N708" s="4"/>
      <c r="O708" s="50" t="s">
        <v>3366</v>
      </c>
      <c r="P708" s="50" t="s">
        <v>3371</v>
      </c>
      <c r="Q708" s="4"/>
      <c r="R708" s="4"/>
      <c r="S708" s="4"/>
      <c r="T708" s="4"/>
      <c r="U708" s="4" t="s">
        <v>106</v>
      </c>
      <c r="V708" s="3" t="s">
        <v>69</v>
      </c>
      <c r="W708" s="27" t="s">
        <v>3357</v>
      </c>
      <c r="X708" s="4">
        <f>IF(AND(MainTracker[[#This Row],[Completion date.]]&gt;=45139,MainTracker[[#This Row],[Status]]="10 - Complete"),NETWORKDAYS(MAX(MainTracker[[#This Row],[Request sent on (Date)]:[Compliant source file received on (Date)]]),MainTracker[[#This Row],[Completion date.]],Holiday[Holidays])-1,"")</f>
        <v>7</v>
      </c>
      <c r="Y7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8" s="4">
        <f>IF(AND(MainTracker[[#This Row],[Completion date.]]&gt;=45139,MainTracker[[#This Row],[Status]]="10 - Complete",MainTracker[[#This Row],[Compliant source file received on (Date)]]&lt;&gt;""),MainTracker[[#This Row],[Compliant source file received on (Date)]]-MainTracker[[#This Row],[Request sent on (Date)]],"")</f>
        <v>14</v>
      </c>
    </row>
    <row r="709" spans="1:26" ht="30" hidden="1">
      <c r="A709" s="51" t="str">
        <f>_xlfn.IFNA(INDEX(Table3[],MATCH(MainTracker[[#This Row],[IDR / UFDR]],Table3[Pack],0),1),"")</f>
        <v/>
      </c>
      <c r="B709" s="7" t="s">
        <v>97</v>
      </c>
      <c r="C709" s="7" t="s">
        <v>3350</v>
      </c>
      <c r="D709" s="44" t="s">
        <v>3351</v>
      </c>
      <c r="E709" s="28" t="s">
        <v>3372</v>
      </c>
      <c r="F709" s="2" t="s">
        <v>101</v>
      </c>
      <c r="G709" s="13">
        <v>45412</v>
      </c>
      <c r="H709" s="1">
        <v>45426</v>
      </c>
      <c r="I709" s="1">
        <v>45435</v>
      </c>
      <c r="J709" s="2"/>
      <c r="K709" s="28" t="s">
        <v>3353</v>
      </c>
      <c r="L709" s="47" t="s">
        <v>122</v>
      </c>
      <c r="M709" s="4" t="s">
        <v>3354</v>
      </c>
      <c r="N709" s="4"/>
      <c r="O709" s="50" t="s">
        <v>3366</v>
      </c>
      <c r="P709" s="50" t="s">
        <v>3373</v>
      </c>
      <c r="Q709" s="4"/>
      <c r="R709" s="4"/>
      <c r="S709" s="4"/>
      <c r="T709" s="4"/>
      <c r="U709" s="4" t="s">
        <v>106</v>
      </c>
      <c r="V709" s="3" t="s">
        <v>69</v>
      </c>
      <c r="W709" s="27" t="s">
        <v>3357</v>
      </c>
      <c r="X709" s="4">
        <f>IF(AND(MainTracker[[#This Row],[Completion date.]]&gt;=45139,MainTracker[[#This Row],[Status]]="10 - Complete"),NETWORKDAYS(MAX(MainTracker[[#This Row],[Request sent on (Date)]:[Compliant source file received on (Date)]]),MainTracker[[#This Row],[Completion date.]],Holiday[Holidays])-1,"")</f>
        <v>7</v>
      </c>
      <c r="Y7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9" s="4">
        <f>IF(AND(MainTracker[[#This Row],[Completion date.]]&gt;=45139,MainTracker[[#This Row],[Status]]="10 - Complete",MainTracker[[#This Row],[Compliant source file received on (Date)]]&lt;&gt;""),MainTracker[[#This Row],[Compliant source file received on (Date)]]-MainTracker[[#This Row],[Request sent on (Date)]],"")</f>
        <v>14</v>
      </c>
    </row>
    <row r="710" spans="1:26" ht="105" hidden="1">
      <c r="A710" s="51" t="str">
        <f>_xlfn.IFNA(INDEX(Table3[],MATCH(MainTracker[[#This Row],[IDR / UFDR]],Table3[Pack],0),1),"")</f>
        <v/>
      </c>
      <c r="B710" s="7" t="s">
        <v>97</v>
      </c>
      <c r="C710" s="7" t="s">
        <v>3350</v>
      </c>
      <c r="D710" s="44" t="s">
        <v>3351</v>
      </c>
      <c r="E710" s="28" t="s">
        <v>3374</v>
      </c>
      <c r="F710" s="2" t="s">
        <v>111</v>
      </c>
      <c r="G710" s="13">
        <v>45412</v>
      </c>
      <c r="H710" s="1">
        <v>45426</v>
      </c>
      <c r="I710" s="1">
        <v>45435</v>
      </c>
      <c r="J710" s="2"/>
      <c r="K710" s="28" t="s">
        <v>3353</v>
      </c>
      <c r="L710" s="47" t="s">
        <v>122</v>
      </c>
      <c r="M710" s="4" t="s">
        <v>3354</v>
      </c>
      <c r="N710" s="4"/>
      <c r="O710" s="50" t="s">
        <v>3375</v>
      </c>
      <c r="P710" s="50" t="s">
        <v>3376</v>
      </c>
      <c r="Q710" s="4"/>
      <c r="R710" s="4"/>
      <c r="S710" s="4"/>
      <c r="T710" s="4"/>
      <c r="U710" s="4" t="s">
        <v>106</v>
      </c>
      <c r="V710" s="3" t="s">
        <v>69</v>
      </c>
      <c r="W710" s="27" t="s">
        <v>3357</v>
      </c>
      <c r="X710" s="4">
        <f>IF(AND(MainTracker[[#This Row],[Completion date.]]&gt;=45139,MainTracker[[#This Row],[Status]]="10 - Complete"),NETWORKDAYS(MAX(MainTracker[[#This Row],[Request sent on (Date)]:[Compliant source file received on (Date)]]),MainTracker[[#This Row],[Completion date.]],Holiday[Holidays])-1,"")</f>
        <v>7</v>
      </c>
      <c r="Y7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0" s="4">
        <f>IF(AND(MainTracker[[#This Row],[Completion date.]]&gt;=45139,MainTracker[[#This Row],[Status]]="10 - Complete",MainTracker[[#This Row],[Compliant source file received on (Date)]]&lt;&gt;""),MainTracker[[#This Row],[Compliant source file received on (Date)]]-MainTracker[[#This Row],[Request sent on (Date)]],"")</f>
        <v>14</v>
      </c>
    </row>
    <row r="711" spans="1:26" ht="105" hidden="1">
      <c r="A711" s="51" t="str">
        <f>_xlfn.IFNA(INDEX(Table3[],MATCH(MainTracker[[#This Row],[IDR / UFDR]],Table3[Pack],0),1),"")</f>
        <v/>
      </c>
      <c r="B711" s="7" t="s">
        <v>97</v>
      </c>
      <c r="C711" s="7" t="s">
        <v>3350</v>
      </c>
      <c r="D711" s="44" t="s">
        <v>3351</v>
      </c>
      <c r="E711" s="28" t="s">
        <v>3377</v>
      </c>
      <c r="F711" s="2" t="s">
        <v>111</v>
      </c>
      <c r="G711" s="13">
        <v>45412</v>
      </c>
      <c r="H711" s="1">
        <v>45426</v>
      </c>
      <c r="I711" s="1">
        <v>45435</v>
      </c>
      <c r="J711" s="2"/>
      <c r="K711" s="28" t="s">
        <v>3353</v>
      </c>
      <c r="L711" s="47" t="s">
        <v>122</v>
      </c>
      <c r="M711" s="4" t="s">
        <v>3354</v>
      </c>
      <c r="N711" s="4"/>
      <c r="O711" s="50" t="s">
        <v>3375</v>
      </c>
      <c r="P711" s="114" t="s">
        <v>3378</v>
      </c>
      <c r="Q711" s="4"/>
      <c r="R711" s="4"/>
      <c r="S711" s="4"/>
      <c r="T711" s="4"/>
      <c r="U711" s="4" t="s">
        <v>106</v>
      </c>
      <c r="V711" s="3" t="s">
        <v>69</v>
      </c>
      <c r="W711" s="27" t="s">
        <v>3357</v>
      </c>
      <c r="X711" s="4">
        <f>IF(AND(MainTracker[[#This Row],[Completion date.]]&gt;=45139,MainTracker[[#This Row],[Status]]="10 - Complete"),NETWORKDAYS(MAX(MainTracker[[#This Row],[Request sent on (Date)]:[Compliant source file received on (Date)]]),MainTracker[[#This Row],[Completion date.]],Holiday[Holidays])-1,"")</f>
        <v>7</v>
      </c>
      <c r="Y7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1" s="4">
        <f>IF(AND(MainTracker[[#This Row],[Completion date.]]&gt;=45139,MainTracker[[#This Row],[Status]]="10 - Complete",MainTracker[[#This Row],[Compliant source file received on (Date)]]&lt;&gt;""),MainTracker[[#This Row],[Compliant source file received on (Date)]]-MainTracker[[#This Row],[Request sent on (Date)]],"")</f>
        <v>14</v>
      </c>
    </row>
    <row r="712" spans="1:26" ht="30" hidden="1">
      <c r="A712" s="51" t="str">
        <f>_xlfn.IFNA(INDEX(Table3[],MATCH(MainTracker[[#This Row],[IDR / UFDR]],Table3[Pack],0),1),"")</f>
        <v/>
      </c>
      <c r="B712" s="7" t="s">
        <v>97</v>
      </c>
      <c r="C712" s="7" t="s">
        <v>3350</v>
      </c>
      <c r="D712" s="44" t="s">
        <v>3351</v>
      </c>
      <c r="E712" s="28" t="s">
        <v>3379</v>
      </c>
      <c r="F712" s="2" t="s">
        <v>111</v>
      </c>
      <c r="G712" s="13">
        <v>45412</v>
      </c>
      <c r="H712" s="1">
        <v>45432</v>
      </c>
      <c r="I712" s="1">
        <v>45435</v>
      </c>
      <c r="J712" s="2"/>
      <c r="K712" s="28" t="s">
        <v>3353</v>
      </c>
      <c r="L712" s="47" t="s">
        <v>122</v>
      </c>
      <c r="M712" s="4" t="s">
        <v>3354</v>
      </c>
      <c r="N712" s="4"/>
      <c r="O712" s="50" t="s">
        <v>3380</v>
      </c>
      <c r="P712" s="114" t="s">
        <v>3381</v>
      </c>
      <c r="Q712" s="4"/>
      <c r="R712" s="4"/>
      <c r="S712" s="4"/>
      <c r="T712" s="4"/>
      <c r="U712" s="4" t="s">
        <v>106</v>
      </c>
      <c r="V712" s="3" t="s">
        <v>69</v>
      </c>
      <c r="W712" s="27" t="s">
        <v>3357</v>
      </c>
      <c r="X712" s="4">
        <f>IF(AND(MainTracker[[#This Row],[Completion date.]]&gt;=45139,MainTracker[[#This Row],[Status]]="10 - Complete"),NETWORKDAYS(MAX(MainTracker[[#This Row],[Request sent on (Date)]:[Compliant source file received on (Date)]]),MainTracker[[#This Row],[Completion date.]],Holiday[Holidays])-1,"")</f>
        <v>3</v>
      </c>
      <c r="Y7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2" s="4">
        <f>IF(AND(MainTracker[[#This Row],[Completion date.]]&gt;=45139,MainTracker[[#This Row],[Status]]="10 - Complete",MainTracker[[#This Row],[Compliant source file received on (Date)]]&lt;&gt;""),MainTracker[[#This Row],[Compliant source file received on (Date)]]-MainTracker[[#This Row],[Request sent on (Date)]],"")</f>
        <v>20</v>
      </c>
    </row>
    <row r="713" spans="1:26" ht="30" hidden="1">
      <c r="A713" s="51" t="str">
        <f>_xlfn.IFNA(INDEX(Table3[],MATCH(MainTracker[[#This Row],[IDR / UFDR]],Table3[Pack],0),1),"")</f>
        <v/>
      </c>
      <c r="B713" s="7" t="s">
        <v>97</v>
      </c>
      <c r="C713" s="7" t="s">
        <v>3350</v>
      </c>
      <c r="D713" s="44" t="s">
        <v>3351</v>
      </c>
      <c r="E713" s="28" t="s">
        <v>3382</v>
      </c>
      <c r="F713" s="2" t="s">
        <v>101</v>
      </c>
      <c r="G713" s="13">
        <v>45412</v>
      </c>
      <c r="H713" s="1">
        <v>45426</v>
      </c>
      <c r="I713" s="1">
        <v>45435</v>
      </c>
      <c r="J713" s="2"/>
      <c r="K713" s="28" t="s">
        <v>3353</v>
      </c>
      <c r="L713" s="47" t="s">
        <v>122</v>
      </c>
      <c r="M713" s="4" t="s">
        <v>3354</v>
      </c>
      <c r="N713" s="4"/>
      <c r="O713" s="50" t="s">
        <v>3366</v>
      </c>
      <c r="P713" s="50" t="s">
        <v>3383</v>
      </c>
      <c r="Q713" s="4"/>
      <c r="R713" s="4"/>
      <c r="S713" s="4"/>
      <c r="T713" s="4"/>
      <c r="U713" s="4" t="s">
        <v>106</v>
      </c>
      <c r="V713" s="3" t="s">
        <v>69</v>
      </c>
      <c r="W713" s="27" t="s">
        <v>3357</v>
      </c>
      <c r="X713" s="4">
        <f>IF(AND(MainTracker[[#This Row],[Completion date.]]&gt;=45139,MainTracker[[#This Row],[Status]]="10 - Complete"),NETWORKDAYS(MAX(MainTracker[[#This Row],[Request sent on (Date)]:[Compliant source file received on (Date)]]),MainTracker[[#This Row],[Completion date.]],Holiday[Holidays])-1,"")</f>
        <v>7</v>
      </c>
      <c r="Y71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3" s="4">
        <f>IF(AND(MainTracker[[#This Row],[Completion date.]]&gt;=45139,MainTracker[[#This Row],[Status]]="10 - Complete",MainTracker[[#This Row],[Compliant source file received on (Date)]]&lt;&gt;""),MainTracker[[#This Row],[Compliant source file received on (Date)]]-MainTracker[[#This Row],[Request sent on (Date)]],"")</f>
        <v>14</v>
      </c>
    </row>
    <row r="714" spans="1:26" ht="30" hidden="1">
      <c r="A714" s="51" t="str">
        <f>_xlfn.IFNA(INDEX(Table3[],MATCH(MainTracker[[#This Row],[IDR / UFDR]],Table3[Pack],0),1),"")</f>
        <v/>
      </c>
      <c r="B714" s="7" t="s">
        <v>97</v>
      </c>
      <c r="C714" s="7" t="s">
        <v>3350</v>
      </c>
      <c r="D714" s="44" t="s">
        <v>3351</v>
      </c>
      <c r="E714" s="28" t="s">
        <v>3384</v>
      </c>
      <c r="F714" s="2" t="s">
        <v>101</v>
      </c>
      <c r="G714" s="13">
        <v>45412</v>
      </c>
      <c r="H714" s="1">
        <v>45426</v>
      </c>
      <c r="I714" s="1">
        <v>45435</v>
      </c>
      <c r="J714" s="2"/>
      <c r="K714" s="28" t="s">
        <v>3353</v>
      </c>
      <c r="L714" s="47" t="s">
        <v>122</v>
      </c>
      <c r="M714" s="4" t="s">
        <v>3354</v>
      </c>
      <c r="N714" s="4"/>
      <c r="O714" s="50" t="s">
        <v>3366</v>
      </c>
      <c r="P714" s="50" t="s">
        <v>3385</v>
      </c>
      <c r="Q714" s="4"/>
      <c r="R714" s="4"/>
      <c r="S714" s="4"/>
      <c r="T714" s="4"/>
      <c r="U714" s="4" t="s">
        <v>106</v>
      </c>
      <c r="V714" s="3" t="s">
        <v>69</v>
      </c>
      <c r="W714" s="27" t="s">
        <v>3357</v>
      </c>
      <c r="X714" s="4">
        <f>IF(AND(MainTracker[[#This Row],[Completion date.]]&gt;=45139,MainTracker[[#This Row],[Status]]="10 - Complete"),NETWORKDAYS(MAX(MainTracker[[#This Row],[Request sent on (Date)]:[Compliant source file received on (Date)]]),MainTracker[[#This Row],[Completion date.]],Holiday[Holidays])-1,"")</f>
        <v>7</v>
      </c>
      <c r="Y71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4" s="4">
        <f>IF(AND(MainTracker[[#This Row],[Completion date.]]&gt;=45139,MainTracker[[#This Row],[Status]]="10 - Complete",MainTracker[[#This Row],[Compliant source file received on (Date)]]&lt;&gt;""),MainTracker[[#This Row],[Compliant source file received on (Date)]]-MainTracker[[#This Row],[Request sent on (Date)]],"")</f>
        <v>14</v>
      </c>
    </row>
    <row r="715" spans="1:26" ht="30" hidden="1">
      <c r="A715" s="51" t="str">
        <f>_xlfn.IFNA(INDEX(Table3[],MATCH(MainTracker[[#This Row],[IDR / UFDR]],Table3[Pack],0),1),"")</f>
        <v/>
      </c>
      <c r="B715" s="7" t="s">
        <v>97</v>
      </c>
      <c r="C715" s="7" t="s">
        <v>3350</v>
      </c>
      <c r="D715" s="44" t="s">
        <v>3351</v>
      </c>
      <c r="E715" s="28" t="s">
        <v>3386</v>
      </c>
      <c r="F715" s="2" t="s">
        <v>387</v>
      </c>
      <c r="G715" s="13">
        <v>45412</v>
      </c>
      <c r="H715" s="1">
        <v>45426</v>
      </c>
      <c r="I715" s="1">
        <v>45435</v>
      </c>
      <c r="J715" s="2"/>
      <c r="K715" s="28" t="s">
        <v>3353</v>
      </c>
      <c r="L715" s="47" t="s">
        <v>122</v>
      </c>
      <c r="M715" s="4" t="s">
        <v>3354</v>
      </c>
      <c r="N715" s="4"/>
      <c r="O715" s="50" t="s">
        <v>3366</v>
      </c>
      <c r="P715" s="114" t="s">
        <v>3387</v>
      </c>
      <c r="Q715" s="4"/>
      <c r="R715" s="4"/>
      <c r="S715" s="4"/>
      <c r="T715" s="4"/>
      <c r="U715" s="4" t="s">
        <v>106</v>
      </c>
      <c r="V715" s="3" t="s">
        <v>69</v>
      </c>
      <c r="W715" s="27" t="s">
        <v>3357</v>
      </c>
      <c r="X715" s="4">
        <f>IF(AND(MainTracker[[#This Row],[Completion date.]]&gt;=45139,MainTracker[[#This Row],[Status]]="10 - Complete"),NETWORKDAYS(MAX(MainTracker[[#This Row],[Request sent on (Date)]:[Compliant source file received on (Date)]]),MainTracker[[#This Row],[Completion date.]],Holiday[Holidays])-1,"")</f>
        <v>7</v>
      </c>
      <c r="Y71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5" s="4">
        <f>IF(AND(MainTracker[[#This Row],[Completion date.]]&gt;=45139,MainTracker[[#This Row],[Status]]="10 - Complete",MainTracker[[#This Row],[Compliant source file received on (Date)]]&lt;&gt;""),MainTracker[[#This Row],[Compliant source file received on (Date)]]-MainTracker[[#This Row],[Request sent on (Date)]],"")</f>
        <v>14</v>
      </c>
    </row>
    <row r="716" spans="1:26" ht="30" hidden="1">
      <c r="A716" s="51" t="str">
        <f>_xlfn.IFNA(INDEX(Table3[],MATCH(MainTracker[[#This Row],[IDR / UFDR]],Table3[Pack],0),1),"")</f>
        <v/>
      </c>
      <c r="B716" s="7" t="s">
        <v>97</v>
      </c>
      <c r="C716" s="7" t="s">
        <v>3350</v>
      </c>
      <c r="D716" s="44" t="s">
        <v>3351</v>
      </c>
      <c r="E716" s="28" t="s">
        <v>3388</v>
      </c>
      <c r="F716" s="2" t="s">
        <v>101</v>
      </c>
      <c r="G716" s="13">
        <v>45412</v>
      </c>
      <c r="H716" s="1">
        <v>45426</v>
      </c>
      <c r="I716" s="1">
        <v>45435</v>
      </c>
      <c r="J716" s="2"/>
      <c r="K716" s="28" t="s">
        <v>3353</v>
      </c>
      <c r="L716" s="47" t="s">
        <v>122</v>
      </c>
      <c r="M716" s="4" t="s">
        <v>3354</v>
      </c>
      <c r="N716" s="4"/>
      <c r="O716" s="50" t="s">
        <v>3366</v>
      </c>
      <c r="P716" s="114" t="s">
        <v>3389</v>
      </c>
      <c r="Q716" s="4"/>
      <c r="R716" s="4"/>
      <c r="S716" s="4"/>
      <c r="T716" s="4"/>
      <c r="U716" s="4" t="s">
        <v>106</v>
      </c>
      <c r="V716" s="3" t="s">
        <v>69</v>
      </c>
      <c r="W716" s="27" t="s">
        <v>3357</v>
      </c>
      <c r="X716" s="4">
        <f>IF(AND(MainTracker[[#This Row],[Completion date.]]&gt;=45139,MainTracker[[#This Row],[Status]]="10 - Complete"),NETWORKDAYS(MAX(MainTracker[[#This Row],[Request sent on (Date)]:[Compliant source file received on (Date)]]),MainTracker[[#This Row],[Completion date.]],Holiday[Holidays])-1,"")</f>
        <v>7</v>
      </c>
      <c r="Y7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6" s="4">
        <f>IF(AND(MainTracker[[#This Row],[Completion date.]]&gt;=45139,MainTracker[[#This Row],[Status]]="10 - Complete",MainTracker[[#This Row],[Compliant source file received on (Date)]]&lt;&gt;""),MainTracker[[#This Row],[Compliant source file received on (Date)]]-MainTracker[[#This Row],[Request sent on (Date)]],"")</f>
        <v>14</v>
      </c>
    </row>
    <row r="717" spans="1:26" ht="30" hidden="1">
      <c r="A717" s="51">
        <f>_xlfn.IFNA(INDEX(Table3[],MATCH(MainTracker[[#This Row],[IDR / UFDR]],Table3[Pack],0),1),"")</f>
        <v>23</v>
      </c>
      <c r="B717" s="7" t="s">
        <v>63</v>
      </c>
      <c r="C717" s="7" t="s">
        <v>3390</v>
      </c>
      <c r="D717" s="44" t="s">
        <v>3391</v>
      </c>
      <c r="E717" s="28" t="s">
        <v>3392</v>
      </c>
      <c r="F717" s="2" t="s">
        <v>111</v>
      </c>
      <c r="G717" s="13">
        <v>45412</v>
      </c>
      <c r="I717" s="1">
        <v>45419</v>
      </c>
      <c r="J717" s="2" t="s">
        <v>2115</v>
      </c>
      <c r="K717" s="28" t="s">
        <v>3393</v>
      </c>
      <c r="L717" s="110"/>
      <c r="M717" s="4"/>
      <c r="N717" s="4"/>
      <c r="O717" s="4"/>
      <c r="P717" s="4"/>
      <c r="Q717" s="4"/>
      <c r="R717" s="4"/>
      <c r="S717" s="4"/>
      <c r="T717" s="4"/>
      <c r="U717" s="4" t="s">
        <v>106</v>
      </c>
      <c r="V717" s="3" t="s">
        <v>3156</v>
      </c>
      <c r="W717" s="27" t="s">
        <v>2326</v>
      </c>
      <c r="X717" s="4">
        <f>IF(AND(MainTracker[[#This Row],[Completion date.]]&gt;=45139,MainTracker[[#This Row],[Status]]="10 - Complete"),NETWORKDAYS(MAX(MainTracker[[#This Row],[Request sent on (Date)]:[Compliant source file received on (Date)]]),MainTracker[[#This Row],[Completion date.]],Holiday[Holidays])-1,"")</f>
        <v>4</v>
      </c>
      <c r="Y7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7" s="4" t="str">
        <f>IF(AND(MainTracker[[#This Row],[Completion date.]]&gt;=45139,MainTracker[[#This Row],[Status]]="10 - Complete",MainTracker[[#This Row],[Compliant source file received on (Date)]]&lt;&gt;""),MainTracker[[#This Row],[Compliant source file received on (Date)]]-MainTracker[[#This Row],[Request sent on (Date)]],"")</f>
        <v/>
      </c>
    </row>
    <row r="718" spans="1:26" ht="30" hidden="1">
      <c r="A718" s="51" t="str">
        <f>_xlfn.IFNA(INDEX(Table3[],MATCH(MainTracker[[#This Row],[IDR / UFDR]],Table3[Pack],0),1),"")</f>
        <v/>
      </c>
      <c r="B718" s="7">
        <v>208.4</v>
      </c>
      <c r="C718" s="7" t="s">
        <v>3394</v>
      </c>
      <c r="D718" s="44" t="s">
        <v>3395</v>
      </c>
      <c r="E718" s="34" t="s">
        <v>3396</v>
      </c>
      <c r="F718" s="2" t="s">
        <v>111</v>
      </c>
      <c r="G718" s="13">
        <v>45412</v>
      </c>
      <c r="H718" s="1">
        <v>45419</v>
      </c>
      <c r="I718" s="1">
        <v>45422</v>
      </c>
      <c r="J718" s="2"/>
      <c r="K718" s="34" t="s">
        <v>3397</v>
      </c>
      <c r="L718" s="47" t="s">
        <v>122</v>
      </c>
      <c r="M718" s="4" t="s">
        <v>3398</v>
      </c>
      <c r="N718" s="4"/>
      <c r="O718" s="4"/>
      <c r="P718" s="4"/>
      <c r="Q718" s="4"/>
      <c r="R718" s="4"/>
      <c r="S718" s="4"/>
      <c r="T718" s="4"/>
      <c r="U718" s="4" t="s">
        <v>106</v>
      </c>
      <c r="V718" s="3" t="s">
        <v>70</v>
      </c>
      <c r="W718" s="28" t="s">
        <v>3399</v>
      </c>
      <c r="X718" s="4">
        <f>IF(AND(MainTracker[[#This Row],[Completion date.]]&gt;=45139,MainTracker[[#This Row],[Status]]="10 - Complete"),NETWORKDAYS(MAX(MainTracker[[#This Row],[Request sent on (Date)]:[Compliant source file received on (Date)]]),MainTracker[[#This Row],[Completion date.]],Holiday[Holidays])-1,"")</f>
        <v>3</v>
      </c>
      <c r="Y7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18" s="4">
        <f>IF(AND(MainTracker[[#This Row],[Completion date.]]&gt;=45139,MainTracker[[#This Row],[Status]]="10 - Complete",MainTracker[[#This Row],[Compliant source file received on (Date)]]&lt;&gt;""),MainTracker[[#This Row],[Compliant source file received on (Date)]]-MainTracker[[#This Row],[Request sent on (Date)]],"")</f>
        <v>7</v>
      </c>
    </row>
    <row r="719" spans="1:26" ht="30" hidden="1">
      <c r="A719" s="51" t="str">
        <f>_xlfn.IFNA(INDEX(Table3[],MATCH(MainTracker[[#This Row],[IDR / UFDR]],Table3[Pack],0),1),"")</f>
        <v/>
      </c>
      <c r="B719" s="7" t="s">
        <v>1703</v>
      </c>
      <c r="C719" s="7" t="s">
        <v>3400</v>
      </c>
      <c r="D719" s="44" t="s">
        <v>3401</v>
      </c>
      <c r="E719" s="28" t="s">
        <v>3402</v>
      </c>
      <c r="F719" s="2" t="s">
        <v>111</v>
      </c>
      <c r="G719" s="13">
        <v>45413</v>
      </c>
      <c r="I719" s="1">
        <v>45419</v>
      </c>
      <c r="J719" s="2" t="s">
        <v>2115</v>
      </c>
      <c r="K719" s="28" t="s">
        <v>3403</v>
      </c>
      <c r="L719" s="28"/>
      <c r="M719" s="4"/>
      <c r="N719" s="4"/>
      <c r="O719" s="4"/>
      <c r="P719" s="4"/>
      <c r="Q719" s="4"/>
      <c r="R719" s="4"/>
      <c r="S719" s="4"/>
      <c r="T719" s="4"/>
      <c r="U719" s="4" t="s">
        <v>106</v>
      </c>
      <c r="V719" s="3" t="s">
        <v>70</v>
      </c>
      <c r="W719" s="27" t="s">
        <v>2312</v>
      </c>
      <c r="X719" s="4">
        <f>IF(AND(MainTracker[[#This Row],[Completion date.]]&gt;=45139,MainTracker[[#This Row],[Status]]="10 - Complete"),NETWORKDAYS(MAX(MainTracker[[#This Row],[Request sent on (Date)]:[Compliant source file received on (Date)]]),MainTracker[[#This Row],[Completion date.]],Holiday[Holidays])-1,"")</f>
        <v>3</v>
      </c>
      <c r="Y7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9" s="4" t="str">
        <f>IF(AND(MainTracker[[#This Row],[Completion date.]]&gt;=45139,MainTracker[[#This Row],[Status]]="10 - Complete",MainTracker[[#This Row],[Compliant source file received on (Date)]]&lt;&gt;""),MainTracker[[#This Row],[Compliant source file received on (Date)]]-MainTracker[[#This Row],[Request sent on (Date)]],"")</f>
        <v/>
      </c>
    </row>
    <row r="720" spans="1:26" ht="18.75" hidden="1">
      <c r="A720" s="51" t="str">
        <f>_xlfn.IFNA(INDEX(Table3[],MATCH(MainTracker[[#This Row],[IDR / UFDR]],Table3[Pack],0),1),"")</f>
        <v/>
      </c>
      <c r="B720" s="7" t="s">
        <v>3157</v>
      </c>
      <c r="C720" s="7" t="s">
        <v>3227</v>
      </c>
      <c r="D720" s="44" t="s">
        <v>3228</v>
      </c>
      <c r="E720" s="28" t="s">
        <v>3229</v>
      </c>
      <c r="F720" s="2" t="s">
        <v>101</v>
      </c>
      <c r="G720" s="13">
        <v>45413</v>
      </c>
      <c r="I720" s="1">
        <v>45419</v>
      </c>
      <c r="J720" s="2" t="s">
        <v>2115</v>
      </c>
      <c r="K720" s="28" t="s">
        <v>3230</v>
      </c>
      <c r="L720" s="110"/>
      <c r="M720" s="4"/>
      <c r="N720" s="4"/>
      <c r="O720" s="4"/>
      <c r="P720" s="4"/>
      <c r="Q720" s="4"/>
      <c r="R720" s="4"/>
      <c r="S720" s="4"/>
      <c r="T720" s="4"/>
      <c r="U720" s="4" t="s">
        <v>106</v>
      </c>
      <c r="V720" s="3" t="s">
        <v>3156</v>
      </c>
      <c r="W720" s="27" t="s">
        <v>1751</v>
      </c>
      <c r="X720" s="4">
        <f>IF(AND(MainTracker[[#This Row],[Completion date.]]&gt;=45139,MainTracker[[#This Row],[Status]]="10 - Complete"),NETWORKDAYS(MAX(MainTracker[[#This Row],[Request sent on (Date)]:[Compliant source file received on (Date)]]),MainTracker[[#This Row],[Completion date.]],Holiday[Holidays])-1,"")</f>
        <v>3</v>
      </c>
      <c r="Y7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0" s="4" t="str">
        <f>IF(AND(MainTracker[[#This Row],[Completion date.]]&gt;=45139,MainTracker[[#This Row],[Status]]="10 - Complete",MainTracker[[#This Row],[Compliant source file received on (Date)]]&lt;&gt;""),MainTracker[[#This Row],[Compliant source file received on (Date)]]-MainTracker[[#This Row],[Request sent on (Date)]],"")</f>
        <v/>
      </c>
    </row>
    <row r="721" spans="1:26" ht="30" hidden="1">
      <c r="A721" s="51" t="str">
        <f>_xlfn.IFNA(INDEX(Table3[],MATCH(MainTracker[[#This Row],[IDR / UFDR]],Table3[Pack],0),1),"")</f>
        <v/>
      </c>
      <c r="B721" s="7" t="s">
        <v>3157</v>
      </c>
      <c r="C721" s="7" t="s">
        <v>3158</v>
      </c>
      <c r="D721" s="44" t="s">
        <v>3159</v>
      </c>
      <c r="E721" s="34" t="s">
        <v>3160</v>
      </c>
      <c r="F721" s="2" t="s">
        <v>101</v>
      </c>
      <c r="G721" s="13">
        <v>45413</v>
      </c>
      <c r="I721" s="1">
        <v>45419</v>
      </c>
      <c r="J721" s="2" t="s">
        <v>2115</v>
      </c>
      <c r="K721" s="28" t="s">
        <v>3161</v>
      </c>
      <c r="L721" s="28"/>
      <c r="M721" s="4"/>
      <c r="N721" s="4"/>
      <c r="O721" s="4"/>
      <c r="P721" s="4"/>
      <c r="Q721" s="4"/>
      <c r="R721" s="4"/>
      <c r="S721" s="4"/>
      <c r="T721" s="4"/>
      <c r="U721" s="4" t="s">
        <v>106</v>
      </c>
      <c r="V721" s="3" t="s">
        <v>3156</v>
      </c>
      <c r="W721" s="27" t="s">
        <v>3404</v>
      </c>
      <c r="X721" s="4">
        <f>IF(AND(MainTracker[[#This Row],[Completion date.]]&gt;=45139,MainTracker[[#This Row],[Status]]="10 - Complete"),NETWORKDAYS(MAX(MainTracker[[#This Row],[Request sent on (Date)]:[Compliant source file received on (Date)]]),MainTracker[[#This Row],[Completion date.]],Holiday[Holidays])-1,"")</f>
        <v>3</v>
      </c>
      <c r="Y7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1" s="4" t="str">
        <f>IF(AND(MainTracker[[#This Row],[Completion date.]]&gt;=45139,MainTracker[[#This Row],[Status]]="10 - Complete",MainTracker[[#This Row],[Compliant source file received on (Date)]]&lt;&gt;""),MainTracker[[#This Row],[Compliant source file received on (Date)]]-MainTracker[[#This Row],[Request sent on (Date)]],"")</f>
        <v/>
      </c>
    </row>
    <row r="722" spans="1:26" ht="30" hidden="1">
      <c r="A722" s="51" t="str">
        <f>_xlfn.IFNA(INDEX(Table3[],MATCH(MainTracker[[#This Row],[IDR / UFDR]],Table3[Pack],0),1),"")</f>
        <v/>
      </c>
      <c r="B722" s="7">
        <v>228.1</v>
      </c>
      <c r="C722" s="7" t="s">
        <v>3405</v>
      </c>
      <c r="D722" s="44" t="s">
        <v>3406</v>
      </c>
      <c r="E722" s="28" t="s">
        <v>3407</v>
      </c>
      <c r="F722" s="2" t="s">
        <v>101</v>
      </c>
      <c r="G722" s="13">
        <v>45413</v>
      </c>
      <c r="H722" s="1">
        <v>45426</v>
      </c>
      <c r="I722" s="1">
        <v>45428</v>
      </c>
      <c r="J722" s="2"/>
      <c r="K722" s="28" t="s">
        <v>3408</v>
      </c>
      <c r="L722" s="28" t="s">
        <v>3303</v>
      </c>
      <c r="M722" s="4" t="s">
        <v>3409</v>
      </c>
      <c r="N722" s="4"/>
      <c r="O722" s="4"/>
      <c r="P722" s="4"/>
      <c r="Q722" s="4"/>
      <c r="R722" s="4"/>
      <c r="S722" s="4"/>
      <c r="T722" s="4"/>
      <c r="U722" s="4" t="s">
        <v>106</v>
      </c>
      <c r="V722" s="3" t="s">
        <v>70</v>
      </c>
      <c r="W722" s="27" t="s">
        <v>945</v>
      </c>
      <c r="X722" s="4">
        <f>IF(AND(MainTracker[[#This Row],[Completion date.]]&gt;=45139,MainTracker[[#This Row],[Status]]="10 - Complete"),NETWORKDAYS(MAX(MainTracker[[#This Row],[Request sent on (Date)]:[Compliant source file received on (Date)]]),MainTracker[[#This Row],[Completion date.]],Holiday[Holidays])-1,"")</f>
        <v>2</v>
      </c>
      <c r="Y7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2" s="4">
        <f>IF(AND(MainTracker[[#This Row],[Completion date.]]&gt;=45139,MainTracker[[#This Row],[Status]]="10 - Complete",MainTracker[[#This Row],[Compliant source file received on (Date)]]&lt;&gt;""),MainTracker[[#This Row],[Compliant source file received on (Date)]]-MainTracker[[#This Row],[Request sent on (Date)]],"")</f>
        <v>13</v>
      </c>
    </row>
    <row r="723" spans="1:26" ht="30" hidden="1">
      <c r="A723" s="51" t="str">
        <f>_xlfn.IFNA(INDEX(Table3[],MATCH(MainTracker[[#This Row],[IDR / UFDR]],Table3[Pack],0),1),"")</f>
        <v/>
      </c>
      <c r="B723" s="7">
        <v>220.5</v>
      </c>
      <c r="C723" s="7" t="s">
        <v>297</v>
      </c>
      <c r="D723" s="44" t="s">
        <v>298</v>
      </c>
      <c r="E723" s="28" t="s">
        <v>299</v>
      </c>
      <c r="F723" s="2" t="s">
        <v>387</v>
      </c>
      <c r="G723" s="13">
        <v>45413</v>
      </c>
      <c r="H723" s="1">
        <v>45421</v>
      </c>
      <c r="I723" s="1">
        <v>45422</v>
      </c>
      <c r="J723" s="2"/>
      <c r="K723" s="28" t="s">
        <v>300</v>
      </c>
      <c r="L723" s="47" t="s">
        <v>122</v>
      </c>
      <c r="M723" s="4" t="s">
        <v>3410</v>
      </c>
      <c r="N723" s="4"/>
      <c r="O723" s="4"/>
      <c r="P723" s="4"/>
      <c r="Q723" s="4"/>
      <c r="R723" s="4"/>
      <c r="S723" s="4"/>
      <c r="T723" s="4"/>
      <c r="U723" s="4" t="s">
        <v>106</v>
      </c>
      <c r="V723" s="3" t="s">
        <v>70</v>
      </c>
      <c r="W723" s="27" t="s">
        <v>3411</v>
      </c>
      <c r="X723" s="4">
        <f>IF(AND(MainTracker[[#This Row],[Completion date.]]&gt;=45139,MainTracker[[#This Row],[Status]]="10 - Complete"),NETWORKDAYS(MAX(MainTracker[[#This Row],[Request sent on (Date)]:[Compliant source file received on (Date)]]),MainTracker[[#This Row],[Completion date.]],Holiday[Holidays])-1,"")</f>
        <v>1</v>
      </c>
      <c r="Y7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3" s="4">
        <f>IF(AND(MainTracker[[#This Row],[Completion date.]]&gt;=45139,MainTracker[[#This Row],[Status]]="10 - Complete",MainTracker[[#This Row],[Compliant source file received on (Date)]]&lt;&gt;""),MainTracker[[#This Row],[Compliant source file received on (Date)]]-MainTracker[[#This Row],[Request sent on (Date)]],"")</f>
        <v>8</v>
      </c>
    </row>
    <row r="724" spans="1:26" ht="45" hidden="1">
      <c r="A724" s="51" t="str">
        <f>_xlfn.IFNA(INDEX(Table3[],MATCH(MainTracker[[#This Row],[IDR / UFDR]],Table3[Pack],0),1),"")</f>
        <v/>
      </c>
      <c r="B724" s="7">
        <v>208.4</v>
      </c>
      <c r="C724" s="7" t="s">
        <v>3412</v>
      </c>
      <c r="D724" s="44" t="s">
        <v>3413</v>
      </c>
      <c r="E724" s="34" t="s">
        <v>3414</v>
      </c>
      <c r="F724" s="2" t="s">
        <v>111</v>
      </c>
      <c r="G724" s="13">
        <v>45413</v>
      </c>
      <c r="H724" s="1">
        <v>45415</v>
      </c>
      <c r="I724" s="1">
        <v>45419</v>
      </c>
      <c r="J724" s="2"/>
      <c r="K724" s="34" t="s">
        <v>3415</v>
      </c>
      <c r="L724" s="47" t="s">
        <v>2986</v>
      </c>
      <c r="M724" s="4" t="s">
        <v>3416</v>
      </c>
      <c r="N724" s="4"/>
      <c r="O724" s="4"/>
      <c r="P724" s="4"/>
      <c r="Q724" s="4"/>
      <c r="R724" s="4"/>
      <c r="S724" s="4"/>
      <c r="T724" s="4"/>
      <c r="U724" s="4" t="s">
        <v>106</v>
      </c>
      <c r="V724" s="3" t="s">
        <v>71</v>
      </c>
      <c r="W724" s="27" t="s">
        <v>3417</v>
      </c>
      <c r="X724" s="4">
        <f>IF(AND(MainTracker[[#This Row],[Completion date.]]&gt;=45139,MainTracker[[#This Row],[Status]]="10 - Complete"),NETWORKDAYS(MAX(MainTracker[[#This Row],[Request sent on (Date)]:[Compliant source file received on (Date)]]),MainTracker[[#This Row],[Completion date.]],Holiday[Holidays])-1,"")</f>
        <v>1</v>
      </c>
      <c r="Y7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4" s="4">
        <f>IF(AND(MainTracker[[#This Row],[Completion date.]]&gt;=45139,MainTracker[[#This Row],[Status]]="10 - Complete",MainTracker[[#This Row],[Compliant source file received on (Date)]]&lt;&gt;""),MainTracker[[#This Row],[Compliant source file received on (Date)]]-MainTracker[[#This Row],[Request sent on (Date)]],"")</f>
        <v>2</v>
      </c>
    </row>
    <row r="725" spans="1:26" ht="45" hidden="1">
      <c r="A725" s="51" t="str">
        <f>_xlfn.IFNA(INDEX(Table3[],MATCH(MainTracker[[#This Row],[IDR / UFDR]],Table3[Pack],0),1),"")</f>
        <v/>
      </c>
      <c r="B725" s="7">
        <v>208.4</v>
      </c>
      <c r="C725" s="7" t="s">
        <v>3418</v>
      </c>
      <c r="D725" s="44" t="s">
        <v>3419</v>
      </c>
      <c r="E725" s="28" t="s">
        <v>3420</v>
      </c>
      <c r="F725" s="2" t="s">
        <v>111</v>
      </c>
      <c r="G725" s="13">
        <v>45413</v>
      </c>
      <c r="H725" s="1">
        <v>45418</v>
      </c>
      <c r="I725" s="1">
        <v>45421</v>
      </c>
      <c r="J725" s="2"/>
      <c r="K725" s="28" t="s">
        <v>3421</v>
      </c>
      <c r="L725" s="47" t="s">
        <v>2986</v>
      </c>
      <c r="M725" s="4" t="s">
        <v>3422</v>
      </c>
      <c r="N725" s="4"/>
      <c r="O725" s="4"/>
      <c r="P725" s="4"/>
      <c r="Q725" s="4"/>
      <c r="R725" s="4"/>
      <c r="S725" s="4"/>
      <c r="T725" s="4"/>
      <c r="U725" s="4" t="s">
        <v>106</v>
      </c>
      <c r="V725" s="3" t="s">
        <v>71</v>
      </c>
      <c r="W725" s="27" t="s">
        <v>3417</v>
      </c>
      <c r="X725" s="4">
        <f>IF(AND(MainTracker[[#This Row],[Completion date.]]&gt;=45139,MainTracker[[#This Row],[Status]]="10 - Complete"),NETWORKDAYS(MAX(MainTracker[[#This Row],[Request sent on (Date)]:[Compliant source file received on (Date)]]),MainTracker[[#This Row],[Completion date.]],Holiday[Holidays])-1,"")</f>
        <v>2</v>
      </c>
      <c r="Y7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5" s="4">
        <f>IF(AND(MainTracker[[#This Row],[Completion date.]]&gt;=45139,MainTracker[[#This Row],[Status]]="10 - Complete",MainTracker[[#This Row],[Compliant source file received on (Date)]]&lt;&gt;""),MainTracker[[#This Row],[Compliant source file received on (Date)]]-MainTracker[[#This Row],[Request sent on (Date)]],"")</f>
        <v>5</v>
      </c>
    </row>
    <row r="726" spans="1:26" ht="33.75" hidden="1" customHeight="1">
      <c r="A726" s="51" t="str">
        <f>_xlfn.IFNA(INDEX(Table3[],MATCH(MainTracker[[#This Row],[IDR / UFDR]],Table3[Pack],0),1),"")</f>
        <v/>
      </c>
      <c r="B726" s="7" t="s">
        <v>2781</v>
      </c>
      <c r="C726" s="7" t="s">
        <v>3423</v>
      </c>
      <c r="D726" s="44" t="s">
        <v>3424</v>
      </c>
      <c r="E726" s="28" t="s">
        <v>3425</v>
      </c>
      <c r="F726" s="2" t="s">
        <v>111</v>
      </c>
      <c r="G726" s="13">
        <v>45414</v>
      </c>
      <c r="H726" s="1">
        <v>45419</v>
      </c>
      <c r="I726" s="1">
        <v>45425</v>
      </c>
      <c r="J726" s="2"/>
      <c r="K726" s="28" t="s">
        <v>3426</v>
      </c>
      <c r="L726" s="28"/>
      <c r="M726" s="4"/>
      <c r="N726" s="4"/>
      <c r="O726" s="4"/>
      <c r="P726" s="4"/>
      <c r="Q726" s="4"/>
      <c r="R726" s="4"/>
      <c r="S726" s="4"/>
      <c r="T726" s="4"/>
      <c r="U726" s="4" t="s">
        <v>106</v>
      </c>
      <c r="V726" s="3" t="s">
        <v>70</v>
      </c>
      <c r="W726" s="27" t="s">
        <v>3427</v>
      </c>
      <c r="X726" s="4">
        <f>IF(AND(MainTracker[[#This Row],[Completion date.]]&gt;=45139,MainTracker[[#This Row],[Status]]="10 - Complete"),NETWORKDAYS(MAX(MainTracker[[#This Row],[Request sent on (Date)]:[Compliant source file received on (Date)]]),MainTracker[[#This Row],[Completion date.]],Holiday[Holidays])-1,"")</f>
        <v>4</v>
      </c>
      <c r="Y7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6" s="4">
        <f>IF(AND(MainTracker[[#This Row],[Completion date.]]&gt;=45139,MainTracker[[#This Row],[Status]]="10 - Complete",MainTracker[[#This Row],[Compliant source file received on (Date)]]&lt;&gt;""),MainTracker[[#This Row],[Compliant source file received on (Date)]]-MainTracker[[#This Row],[Request sent on (Date)]],"")</f>
        <v>5</v>
      </c>
    </row>
    <row r="727" spans="1:26" ht="60" hidden="1">
      <c r="A727" s="51" t="str">
        <f>_xlfn.IFNA(INDEX(Table3[],MATCH(MainTracker[[#This Row],[IDR / UFDR]],Table3[Pack],0),1),"")</f>
        <v/>
      </c>
      <c r="B727" s="7" t="s">
        <v>1577</v>
      </c>
      <c r="C727" s="7" t="s">
        <v>3428</v>
      </c>
      <c r="D727" s="44" t="s">
        <v>3429</v>
      </c>
      <c r="E727" s="28" t="s">
        <v>3430</v>
      </c>
      <c r="F727" s="2" t="s">
        <v>111</v>
      </c>
      <c r="G727" s="13">
        <v>45415</v>
      </c>
      <c r="H727" s="1">
        <v>45426</v>
      </c>
      <c r="I727" s="13">
        <v>45426</v>
      </c>
      <c r="J727" s="2"/>
      <c r="K727" s="28" t="s">
        <v>3431</v>
      </c>
      <c r="L727" s="28"/>
      <c r="M727" s="4" t="s">
        <v>3432</v>
      </c>
      <c r="N727" s="4"/>
      <c r="O727" s="4"/>
      <c r="P727" s="4"/>
      <c r="Q727" s="4"/>
      <c r="R727" s="4"/>
      <c r="S727" s="4"/>
      <c r="T727" s="4"/>
      <c r="U727" s="4" t="s">
        <v>106</v>
      </c>
      <c r="V727" s="3" t="s">
        <v>71</v>
      </c>
      <c r="W727" s="27" t="s">
        <v>3433</v>
      </c>
      <c r="X727" s="4">
        <f>IF(AND(MainTracker[[#This Row],[Completion date.]]&gt;=45139,MainTracker[[#This Row],[Status]]="10 - Complete"),NETWORKDAYS(MAX(MainTracker[[#This Row],[Request sent on (Date)]:[Compliant source file received on (Date)]]),MainTracker[[#This Row],[Completion date.]],Holiday[Holidays])-1,"")</f>
        <v>0</v>
      </c>
      <c r="Y7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7" s="4">
        <f>IF(AND(MainTracker[[#This Row],[Completion date.]]&gt;=45139,MainTracker[[#This Row],[Status]]="10 - Complete",MainTracker[[#This Row],[Compliant source file received on (Date)]]&lt;&gt;""),MainTracker[[#This Row],[Compliant source file received on (Date)]]-MainTracker[[#This Row],[Request sent on (Date)]],"")</f>
        <v>11</v>
      </c>
    </row>
    <row r="728" spans="1:26" ht="30" hidden="1">
      <c r="A728" s="51">
        <f>_xlfn.IFNA(INDEX(Table3[],MATCH(MainTracker[[#This Row],[IDR / UFDR]],Table3[Pack],0),1),"")</f>
        <v>10</v>
      </c>
      <c r="B728" s="7" t="s">
        <v>35</v>
      </c>
      <c r="C728" s="7" t="s">
        <v>3434</v>
      </c>
      <c r="D728" s="44" t="s">
        <v>3435</v>
      </c>
      <c r="E728" s="28" t="s">
        <v>3436</v>
      </c>
      <c r="F728" s="2" t="s">
        <v>111</v>
      </c>
      <c r="G728" s="13">
        <v>45415</v>
      </c>
      <c r="H728" s="13">
        <v>45415</v>
      </c>
      <c r="I728" s="13">
        <v>45422</v>
      </c>
      <c r="J728" s="2"/>
      <c r="K728" s="29" t="s">
        <v>3437</v>
      </c>
      <c r="L728" s="34"/>
      <c r="M728" s="4"/>
      <c r="N728" s="4"/>
      <c r="O728" s="4"/>
      <c r="P728" s="4"/>
      <c r="Q728" s="4"/>
      <c r="R728" s="4"/>
      <c r="S728" s="4"/>
      <c r="T728" s="4"/>
      <c r="U728" s="4" t="s">
        <v>106</v>
      </c>
      <c r="V728" s="3" t="s">
        <v>70</v>
      </c>
      <c r="W728" s="27" t="s">
        <v>3438</v>
      </c>
      <c r="X728" s="4">
        <f>IF(AND(MainTracker[[#This Row],[Completion date.]]&gt;=45139,MainTracker[[#This Row],[Status]]="10 - Complete"),NETWORKDAYS(MAX(MainTracker[[#This Row],[Request sent on (Date)]:[Compliant source file received on (Date)]]),MainTracker[[#This Row],[Completion date.]],Holiday[Holidays])-1,"")</f>
        <v>4</v>
      </c>
      <c r="Y7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8" s="4">
        <f>IF(AND(MainTracker[[#This Row],[Completion date.]]&gt;=45139,MainTracker[[#This Row],[Status]]="10 - Complete",MainTracker[[#This Row],[Compliant source file received on (Date)]]&lt;&gt;""),MainTracker[[#This Row],[Compliant source file received on (Date)]]-MainTracker[[#This Row],[Request sent on (Date)]],"")</f>
        <v>0</v>
      </c>
    </row>
    <row r="729" spans="1:26" ht="45" hidden="1">
      <c r="A729" s="51" t="str">
        <f>_xlfn.IFNA(INDEX(Table3[],MATCH(MainTracker[[#This Row],[IDR / UFDR]],Table3[Pack],0),1),"")</f>
        <v/>
      </c>
      <c r="B729" s="7">
        <v>223.8</v>
      </c>
      <c r="C729" s="7" t="s">
        <v>3439</v>
      </c>
      <c r="D729" s="44" t="s">
        <v>3440</v>
      </c>
      <c r="E729" s="28" t="s">
        <v>3441</v>
      </c>
      <c r="F729" s="2" t="s">
        <v>111</v>
      </c>
      <c r="G729" s="13">
        <v>45415</v>
      </c>
      <c r="H729" s="1">
        <v>45420</v>
      </c>
      <c r="I729" s="1">
        <v>45420</v>
      </c>
      <c r="J729" s="2"/>
      <c r="K729" s="28" t="s">
        <v>3442</v>
      </c>
      <c r="L729" s="28"/>
      <c r="M729" s="4"/>
      <c r="N729" s="4"/>
      <c r="O729" s="4"/>
      <c r="P729" s="4"/>
      <c r="Q729" s="4"/>
      <c r="R729" s="4"/>
      <c r="S729" s="4"/>
      <c r="T729" s="4"/>
      <c r="U729" s="4" t="s">
        <v>106</v>
      </c>
      <c r="V729" s="3" t="s">
        <v>71</v>
      </c>
      <c r="W729" s="28" t="s">
        <v>244</v>
      </c>
      <c r="X729" s="4">
        <f>IF(AND(MainTracker[[#This Row],[Completion date.]]&gt;=45139,MainTracker[[#This Row],[Status]]="10 - Complete"),NETWORKDAYS(MAX(MainTracker[[#This Row],[Request sent on (Date)]:[Compliant source file received on (Date)]]),MainTracker[[#This Row],[Completion date.]],Holiday[Holidays])-1,"")</f>
        <v>0</v>
      </c>
      <c r="Y7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9" s="4">
        <f>IF(AND(MainTracker[[#This Row],[Completion date.]]&gt;=45139,MainTracker[[#This Row],[Status]]="10 - Complete",MainTracker[[#This Row],[Compliant source file received on (Date)]]&lt;&gt;""),MainTracker[[#This Row],[Compliant source file received on (Date)]]-MainTracker[[#This Row],[Request sent on (Date)]],"")</f>
        <v>5</v>
      </c>
    </row>
    <row r="730" spans="1:26" ht="30" hidden="1">
      <c r="A730" s="51" t="str">
        <f>_xlfn.IFNA(INDEX(Table3[],MATCH(MainTracker[[#This Row],[IDR / UFDR]],Table3[Pack],0),1),"")</f>
        <v/>
      </c>
      <c r="B730" s="7">
        <v>223.8</v>
      </c>
      <c r="C730" s="7" t="s">
        <v>3443</v>
      </c>
      <c r="D730" s="44" t="s">
        <v>3444</v>
      </c>
      <c r="E730" s="28" t="s">
        <v>3445</v>
      </c>
      <c r="F730" s="2" t="s">
        <v>111</v>
      </c>
      <c r="G730" s="13">
        <v>45415</v>
      </c>
      <c r="H730" s="1">
        <v>45426</v>
      </c>
      <c r="I730" s="1">
        <v>45427</v>
      </c>
      <c r="J730" s="2"/>
      <c r="K730" s="28" t="s">
        <v>3446</v>
      </c>
      <c r="L730" s="47" t="s">
        <v>122</v>
      </c>
      <c r="M730" s="4" t="s">
        <v>3447</v>
      </c>
      <c r="N730" s="4"/>
      <c r="O730" s="4"/>
      <c r="P730" s="4"/>
      <c r="Q730" s="4"/>
      <c r="R730" s="4"/>
      <c r="S730" s="4"/>
      <c r="T730" s="4"/>
      <c r="U730" s="4" t="s">
        <v>106</v>
      </c>
      <c r="V730" s="3" t="s">
        <v>70</v>
      </c>
      <c r="W730" s="28" t="s">
        <v>244</v>
      </c>
      <c r="X730" s="4">
        <f>IF(AND(MainTracker[[#This Row],[Completion date.]]&gt;=45139,MainTracker[[#This Row],[Status]]="10 - Complete"),NETWORKDAYS(MAX(MainTracker[[#This Row],[Request sent on (Date)]:[Compliant source file received on (Date)]]),MainTracker[[#This Row],[Completion date.]],Holiday[Holidays])-1,"")</f>
        <v>1</v>
      </c>
      <c r="Y7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0" s="4">
        <f>IF(AND(MainTracker[[#This Row],[Completion date.]]&gt;=45139,MainTracker[[#This Row],[Status]]="10 - Complete",MainTracker[[#This Row],[Compliant source file received on (Date)]]&lt;&gt;""),MainTracker[[#This Row],[Compliant source file received on (Date)]]-MainTracker[[#This Row],[Request sent on (Date)]],"")</f>
        <v>11</v>
      </c>
    </row>
    <row r="731" spans="1:26" ht="30" hidden="1">
      <c r="A731" s="51" t="str">
        <f>_xlfn.IFNA(INDEX(Table3[],MATCH(MainTracker[[#This Row],[IDR / UFDR]],Table3[Pack],0),1),"")</f>
        <v/>
      </c>
      <c r="B731" s="7">
        <v>223.8</v>
      </c>
      <c r="C731" s="7" t="s">
        <v>3448</v>
      </c>
      <c r="D731" s="44" t="s">
        <v>3449</v>
      </c>
      <c r="E731" s="28" t="s">
        <v>3450</v>
      </c>
      <c r="F731" s="2" t="s">
        <v>111</v>
      </c>
      <c r="G731" s="13">
        <v>45415</v>
      </c>
      <c r="H731" s="1">
        <v>45426</v>
      </c>
      <c r="I731" s="1">
        <v>45427</v>
      </c>
      <c r="J731" s="2"/>
      <c r="K731" s="28" t="s">
        <v>3451</v>
      </c>
      <c r="L731" s="47" t="s">
        <v>122</v>
      </c>
      <c r="M731" s="4"/>
      <c r="N731" s="4"/>
      <c r="O731" s="4"/>
      <c r="P731" s="4"/>
      <c r="Q731" s="4"/>
      <c r="R731" s="4"/>
      <c r="S731" s="4"/>
      <c r="T731" s="4"/>
      <c r="U731" s="4" t="s">
        <v>106</v>
      </c>
      <c r="V731" s="3" t="s">
        <v>70</v>
      </c>
      <c r="W731" s="28" t="s">
        <v>244</v>
      </c>
      <c r="X731" s="4">
        <f>IF(AND(MainTracker[[#This Row],[Completion date.]]&gt;=45139,MainTracker[[#This Row],[Status]]="10 - Complete"),NETWORKDAYS(MAX(MainTracker[[#This Row],[Request sent on (Date)]:[Compliant source file received on (Date)]]),MainTracker[[#This Row],[Completion date.]],Holiday[Holidays])-1,"")</f>
        <v>1</v>
      </c>
      <c r="Y7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1" s="4">
        <f>IF(AND(MainTracker[[#This Row],[Completion date.]]&gt;=45139,MainTracker[[#This Row],[Status]]="10 - Complete",MainTracker[[#This Row],[Compliant source file received on (Date)]]&lt;&gt;""),MainTracker[[#This Row],[Compliant source file received on (Date)]]-MainTracker[[#This Row],[Request sent on (Date)]],"")</f>
        <v>11</v>
      </c>
    </row>
    <row r="732" spans="1:26" ht="30" hidden="1">
      <c r="A732" s="51" t="str">
        <f>_xlfn.IFNA(INDEX(Table3[],MATCH(MainTracker[[#This Row],[IDR / UFDR]],Table3[Pack],0),1),"")</f>
        <v/>
      </c>
      <c r="B732" s="7">
        <v>223.8</v>
      </c>
      <c r="C732" s="7" t="s">
        <v>3452</v>
      </c>
      <c r="D732" s="44" t="s">
        <v>3453</v>
      </c>
      <c r="E732" s="28" t="s">
        <v>3454</v>
      </c>
      <c r="F732" s="2" t="s">
        <v>111</v>
      </c>
      <c r="G732" s="13">
        <v>45415</v>
      </c>
      <c r="H732" s="1">
        <v>45426</v>
      </c>
      <c r="I732" s="1">
        <v>45429</v>
      </c>
      <c r="J732" s="2"/>
      <c r="K732" s="28" t="s">
        <v>3455</v>
      </c>
      <c r="L732" s="113" t="s">
        <v>122</v>
      </c>
      <c r="M732" s="4" t="s">
        <v>3456</v>
      </c>
      <c r="N732" s="4"/>
      <c r="O732" s="4" t="s">
        <v>3457</v>
      </c>
      <c r="P732" s="4"/>
      <c r="Q732" s="4"/>
      <c r="R732" s="4"/>
      <c r="S732" s="4"/>
      <c r="T732" s="4"/>
      <c r="U732" s="4" t="s">
        <v>106</v>
      </c>
      <c r="V732" s="3" t="s">
        <v>70</v>
      </c>
      <c r="W732" s="28" t="s">
        <v>244</v>
      </c>
      <c r="X732" s="4">
        <f>IF(AND(MainTracker[[#This Row],[Completion date.]]&gt;=45139,MainTracker[[#This Row],[Status]]="10 - Complete"),NETWORKDAYS(MAX(MainTracker[[#This Row],[Request sent on (Date)]:[Compliant source file received on (Date)]]),MainTracker[[#This Row],[Completion date.]],Holiday[Holidays])-1,"")</f>
        <v>3</v>
      </c>
      <c r="Y73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2" s="4">
        <f>IF(AND(MainTracker[[#This Row],[Completion date.]]&gt;=45139,MainTracker[[#This Row],[Status]]="10 - Complete",MainTracker[[#This Row],[Compliant source file received on (Date)]]&lt;&gt;""),MainTracker[[#This Row],[Compliant source file received on (Date)]]-MainTracker[[#This Row],[Request sent on (Date)]],"")</f>
        <v>11</v>
      </c>
    </row>
    <row r="733" spans="1:26" ht="135" hidden="1">
      <c r="A733" s="51">
        <f>_xlfn.IFNA(INDEX(Table3[],MATCH(MainTracker[[#This Row],[IDR / UFDR]],Table3[Pack],0),1),"")</f>
        <v>10</v>
      </c>
      <c r="B733" s="7" t="s">
        <v>35</v>
      </c>
      <c r="C733" s="7" t="s">
        <v>3458</v>
      </c>
      <c r="D733" s="44" t="s">
        <v>3459</v>
      </c>
      <c r="E733" s="28" t="s">
        <v>3460</v>
      </c>
      <c r="F733" s="2" t="s">
        <v>111</v>
      </c>
      <c r="G733" s="13">
        <v>45419</v>
      </c>
      <c r="H733" s="1">
        <v>45449</v>
      </c>
      <c r="I733" s="1">
        <v>45455</v>
      </c>
      <c r="J733" s="2" t="s">
        <v>3461</v>
      </c>
      <c r="K733" s="28" t="s">
        <v>3462</v>
      </c>
      <c r="L733" s="47" t="s">
        <v>2986</v>
      </c>
      <c r="M733" s="4" t="s">
        <v>3463</v>
      </c>
      <c r="N733" s="4"/>
      <c r="O733" s="4" t="s">
        <v>3464</v>
      </c>
      <c r="P733" s="4"/>
      <c r="Q733" s="4"/>
      <c r="R733" s="4"/>
      <c r="S733" s="4"/>
      <c r="T733" s="4"/>
      <c r="U733" s="4" t="s">
        <v>106</v>
      </c>
      <c r="V733" s="3" t="s">
        <v>71</v>
      </c>
      <c r="W733" s="28" t="s">
        <v>2386</v>
      </c>
      <c r="X733" s="4">
        <f>IF(AND(MainTracker[[#This Row],[Completion date.]]&gt;=45139,MainTracker[[#This Row],[Status]]="10 - Complete"),NETWORKDAYS(MAX(MainTracker[[#This Row],[Request sent on (Date)]:[Compliant source file received on (Date)]]),MainTracker[[#This Row],[Completion date.]],Holiday[Holidays])-1,"")</f>
        <v>4</v>
      </c>
      <c r="Y7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3" s="4">
        <f>IF(AND(MainTracker[[#This Row],[Completion date.]]&gt;=45139,MainTracker[[#This Row],[Status]]="10 - Complete",MainTracker[[#This Row],[Compliant source file received on (Date)]]&lt;&gt;""),MainTracker[[#This Row],[Compliant source file received on (Date)]]-MainTracker[[#This Row],[Request sent on (Date)]],"")</f>
        <v>30</v>
      </c>
    </row>
    <row r="734" spans="1:26" ht="30" hidden="1">
      <c r="A734" s="51" t="str">
        <f>_xlfn.IFNA(INDEX(Table3[],MATCH(MainTracker[[#This Row],[IDR / UFDR]],Table3[Pack],0),1),"")</f>
        <v/>
      </c>
      <c r="B734" s="7" t="s">
        <v>1822</v>
      </c>
      <c r="C734" s="7" t="s">
        <v>1823</v>
      </c>
      <c r="D734" s="44" t="s">
        <v>1824</v>
      </c>
      <c r="E734" s="28" t="s">
        <v>1825</v>
      </c>
      <c r="F734" s="2" t="s">
        <v>101</v>
      </c>
      <c r="G734" s="13">
        <v>45419</v>
      </c>
      <c r="H734" s="13">
        <v>45419</v>
      </c>
      <c r="I734" s="1">
        <v>45421</v>
      </c>
      <c r="J734" s="2"/>
      <c r="K734" s="28" t="s">
        <v>1826</v>
      </c>
      <c r="L734" s="34"/>
      <c r="M734" s="4"/>
      <c r="N734" s="4"/>
      <c r="O734" s="4"/>
      <c r="P734" s="4"/>
      <c r="Q734" s="4"/>
      <c r="R734" s="4"/>
      <c r="S734" s="4"/>
      <c r="T734" s="4"/>
      <c r="U734" s="4" t="s">
        <v>106</v>
      </c>
      <c r="V734" s="3" t="s">
        <v>71</v>
      </c>
      <c r="W734" s="27" t="s">
        <v>711</v>
      </c>
      <c r="X734" s="4">
        <f>IF(AND(MainTracker[[#This Row],[Completion date.]]&gt;=45139,MainTracker[[#This Row],[Status]]="10 - Complete"),NETWORKDAYS(MAX(MainTracker[[#This Row],[Request sent on (Date)]:[Compliant source file received on (Date)]]),MainTracker[[#This Row],[Completion date.]],Holiday[Holidays])-1,"")</f>
        <v>2</v>
      </c>
      <c r="Y7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4" s="4">
        <f>IF(AND(MainTracker[[#This Row],[Completion date.]]&gt;=45139,MainTracker[[#This Row],[Status]]="10 - Complete",MainTracker[[#This Row],[Compliant source file received on (Date)]]&lt;&gt;""),MainTracker[[#This Row],[Compliant source file received on (Date)]]-MainTracker[[#This Row],[Request sent on (Date)]],"")</f>
        <v>0</v>
      </c>
    </row>
    <row r="735" spans="1:26" ht="75" hidden="1">
      <c r="A735" s="51" t="str">
        <f>_xlfn.IFNA(INDEX(Table3[],MATCH(MainTracker[[#This Row],[IDR / UFDR]],Table3[Pack],0),1),"")</f>
        <v/>
      </c>
      <c r="B735" s="7">
        <v>218.02</v>
      </c>
      <c r="C735" s="7" t="s">
        <v>3465</v>
      </c>
      <c r="D735" s="44" t="s">
        <v>3466</v>
      </c>
      <c r="E735" s="34" t="s">
        <v>3467</v>
      </c>
      <c r="F735" s="2" t="s">
        <v>111</v>
      </c>
      <c r="G735" s="13">
        <v>45419</v>
      </c>
      <c r="H735" s="1">
        <v>45421</v>
      </c>
      <c r="I735" s="1">
        <v>45425</v>
      </c>
      <c r="J735" s="2"/>
      <c r="K735" s="28" t="s">
        <v>3468</v>
      </c>
      <c r="L735" s="34" t="s">
        <v>3469</v>
      </c>
      <c r="M735" s="4" t="s">
        <v>3470</v>
      </c>
      <c r="N735" s="4"/>
      <c r="O735" s="4" t="s">
        <v>3471</v>
      </c>
      <c r="P735" s="4" t="s">
        <v>3472</v>
      </c>
      <c r="Q735" s="4"/>
      <c r="R735" s="4"/>
      <c r="S735" s="4"/>
      <c r="T735" s="4"/>
      <c r="U735" s="4" t="s">
        <v>106</v>
      </c>
      <c r="V735" s="3" t="s">
        <v>69</v>
      </c>
      <c r="W735" s="27" t="s">
        <v>3473</v>
      </c>
      <c r="X735" s="4">
        <f>IF(AND(MainTracker[[#This Row],[Completion date.]]&gt;=45139,MainTracker[[#This Row],[Status]]="10 - Complete"),NETWORKDAYS(MAX(MainTracker[[#This Row],[Request sent on (Date)]:[Compliant source file received on (Date)]]),MainTracker[[#This Row],[Completion date.]],Holiday[Holidays])-1,"")</f>
        <v>2</v>
      </c>
      <c r="Y73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5" s="4">
        <f>IF(AND(MainTracker[[#This Row],[Completion date.]]&gt;=45139,MainTracker[[#This Row],[Status]]="10 - Complete",MainTracker[[#This Row],[Compliant source file received on (Date)]]&lt;&gt;""),MainTracker[[#This Row],[Compliant source file received on (Date)]]-MainTracker[[#This Row],[Request sent on (Date)]],"")</f>
        <v>2</v>
      </c>
    </row>
    <row r="736" spans="1:26" ht="45" hidden="1">
      <c r="A736" s="51" t="str">
        <f>_xlfn.IFNA(INDEX(Table3[],MATCH(MainTracker[[#This Row],[IDR / UFDR]],Table3[Pack],0),1),"")</f>
        <v/>
      </c>
      <c r="B736" s="7">
        <v>218.02</v>
      </c>
      <c r="C736" s="7" t="s">
        <v>2610</v>
      </c>
      <c r="D736" s="44" t="s">
        <v>2611</v>
      </c>
      <c r="E736" s="28" t="s">
        <v>2612</v>
      </c>
      <c r="F736" s="2" t="s">
        <v>248</v>
      </c>
      <c r="G736" s="13">
        <v>45419</v>
      </c>
      <c r="H736" s="1">
        <v>45421</v>
      </c>
      <c r="I736" s="1">
        <v>45422</v>
      </c>
      <c r="J736" s="2"/>
      <c r="K736" s="28" t="s">
        <v>2613</v>
      </c>
      <c r="L736" s="28" t="s">
        <v>3469</v>
      </c>
      <c r="M736" s="4" t="s">
        <v>3474</v>
      </c>
      <c r="N736" s="24">
        <v>45421</v>
      </c>
      <c r="O736" s="4"/>
      <c r="P736" s="4"/>
      <c r="Q736" s="4"/>
      <c r="R736" s="4"/>
      <c r="S736" s="4"/>
      <c r="T736" s="4"/>
      <c r="U736" s="4" t="s">
        <v>106</v>
      </c>
      <c r="V736" s="3" t="s">
        <v>69</v>
      </c>
      <c r="W736" s="28" t="s">
        <v>3475</v>
      </c>
      <c r="X736" s="4">
        <f>IF(AND(MainTracker[[#This Row],[Completion date.]]&gt;=45139,MainTracker[[#This Row],[Status]]="10 - Complete"),NETWORKDAYS(MAX(MainTracker[[#This Row],[Request sent on (Date)]:[Compliant source file received on (Date)]]),MainTracker[[#This Row],[Completion date.]],Holiday[Holidays])-1,"")</f>
        <v>1</v>
      </c>
      <c r="Y7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6" s="4">
        <f>IF(AND(MainTracker[[#This Row],[Completion date.]]&gt;=45139,MainTracker[[#This Row],[Status]]="10 - Complete",MainTracker[[#This Row],[Compliant source file received on (Date)]]&lt;&gt;""),MainTracker[[#This Row],[Compliant source file received on (Date)]]-MainTracker[[#This Row],[Request sent on (Date)]],"")</f>
        <v>2</v>
      </c>
    </row>
    <row r="737" spans="1:26" ht="30" hidden="1">
      <c r="A737" s="51" t="str">
        <f>_xlfn.IFNA(INDEX(Table3[],MATCH(MainTracker[[#This Row],[IDR / UFDR]],Table3[Pack],0),1),"")</f>
        <v/>
      </c>
      <c r="B737" s="7" t="s">
        <v>2781</v>
      </c>
      <c r="C737" s="7" t="s">
        <v>2789</v>
      </c>
      <c r="D737" s="44" t="s">
        <v>2790</v>
      </c>
      <c r="E737" s="34" t="s">
        <v>2791</v>
      </c>
      <c r="F737" s="2" t="s">
        <v>101</v>
      </c>
      <c r="G737" s="13">
        <v>45420</v>
      </c>
      <c r="H737" s="1">
        <v>45421</v>
      </c>
      <c r="I737" s="1">
        <v>45426</v>
      </c>
      <c r="J737" s="2"/>
      <c r="K737" s="34" t="s">
        <v>2792</v>
      </c>
      <c r="L737" s="47" t="s">
        <v>122</v>
      </c>
      <c r="M737" s="4"/>
      <c r="N737" s="4"/>
      <c r="O737" s="4"/>
      <c r="P737" s="4"/>
      <c r="Q737" s="4"/>
      <c r="R737" s="4"/>
      <c r="S737" s="4"/>
      <c r="T737" s="4"/>
      <c r="U737" s="4" t="s">
        <v>106</v>
      </c>
      <c r="V737" s="3" t="s">
        <v>69</v>
      </c>
      <c r="W737" s="27" t="s">
        <v>3427</v>
      </c>
      <c r="X737" s="4">
        <f>IF(AND(MainTracker[[#This Row],[Completion date.]]&gt;=45139,MainTracker[[#This Row],[Status]]="10 - Complete"),NETWORKDAYS(MAX(MainTracker[[#This Row],[Request sent on (Date)]:[Compliant source file received on (Date)]]),MainTracker[[#This Row],[Completion date.]],Holiday[Holidays])-1,"")</f>
        <v>3</v>
      </c>
      <c r="Y7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7" s="4">
        <f>IF(AND(MainTracker[[#This Row],[Completion date.]]&gt;=45139,MainTracker[[#This Row],[Status]]="10 - Complete",MainTracker[[#This Row],[Compliant source file received on (Date)]]&lt;&gt;""),MainTracker[[#This Row],[Compliant source file received on (Date)]]-MainTracker[[#This Row],[Request sent on (Date)]],"")</f>
        <v>1</v>
      </c>
    </row>
    <row r="738" spans="1:26" ht="18.75" hidden="1">
      <c r="A738" s="51" t="str">
        <f>_xlfn.IFNA(INDEX(Table3[],MATCH(MainTracker[[#This Row],[IDR / UFDR]],Table3[Pack],0),1),"")</f>
        <v/>
      </c>
      <c r="B738" s="7" t="s">
        <v>2781</v>
      </c>
      <c r="C738" s="7" t="s">
        <v>2782</v>
      </c>
      <c r="D738" s="44" t="s">
        <v>2783</v>
      </c>
      <c r="E738" s="28" t="s">
        <v>2784</v>
      </c>
      <c r="F738" s="2" t="s">
        <v>229</v>
      </c>
      <c r="G738" s="13">
        <v>45420</v>
      </c>
      <c r="H738" s="1">
        <v>45422</v>
      </c>
      <c r="I738" s="1">
        <v>45422</v>
      </c>
      <c r="J738" s="2"/>
      <c r="K738" s="28" t="s">
        <v>2785</v>
      </c>
      <c r="L738" s="28" t="s">
        <v>3476</v>
      </c>
      <c r="M738" s="4"/>
      <c r="N738" s="4"/>
      <c r="O738" s="4"/>
      <c r="P738" s="4"/>
      <c r="Q738" s="4"/>
      <c r="R738" s="4"/>
      <c r="S738" s="4"/>
      <c r="T738" s="4"/>
      <c r="U738" s="4" t="s">
        <v>106</v>
      </c>
      <c r="V738" s="3" t="s">
        <v>71</v>
      </c>
      <c r="W738" s="27" t="s">
        <v>3427</v>
      </c>
      <c r="X738" s="4">
        <f>IF(AND(MainTracker[[#This Row],[Completion date.]]&gt;=45139,MainTracker[[#This Row],[Status]]="10 - Complete"),NETWORKDAYS(MAX(MainTracker[[#This Row],[Request sent on (Date)]:[Compliant source file received on (Date)]]),MainTracker[[#This Row],[Completion date.]],Holiday[Holidays])-1,"")</f>
        <v>0</v>
      </c>
      <c r="Y7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8" s="4">
        <f>IF(AND(MainTracker[[#This Row],[Completion date.]]&gt;=45139,MainTracker[[#This Row],[Status]]="10 - Complete",MainTracker[[#This Row],[Compliant source file received on (Date)]]&lt;&gt;""),MainTracker[[#This Row],[Compliant source file received on (Date)]]-MainTracker[[#This Row],[Request sent on (Date)]],"")</f>
        <v>2</v>
      </c>
    </row>
    <row r="739" spans="1:26" ht="60" hidden="1">
      <c r="A739" s="51" t="str">
        <f>_xlfn.IFNA(INDEX(Table3[],MATCH(MainTracker[[#This Row],[IDR / UFDR]],Table3[Pack],0),1),"")</f>
        <v/>
      </c>
      <c r="B739" s="7" t="s">
        <v>2781</v>
      </c>
      <c r="C739" s="7" t="s">
        <v>3477</v>
      </c>
      <c r="D739" s="44" t="s">
        <v>3478</v>
      </c>
      <c r="E739" s="34" t="s">
        <v>3479</v>
      </c>
      <c r="F739" s="2" t="s">
        <v>111</v>
      </c>
      <c r="G739" s="13">
        <v>45420</v>
      </c>
      <c r="H739" s="13">
        <v>45432</v>
      </c>
      <c r="I739" s="1">
        <v>45434</v>
      </c>
      <c r="J739" s="2"/>
      <c r="K739" s="34" t="s">
        <v>3480</v>
      </c>
      <c r="L739" s="34" t="s">
        <v>122</v>
      </c>
      <c r="M739" s="4" t="s">
        <v>3481</v>
      </c>
      <c r="N739" s="4" t="s">
        <v>3482</v>
      </c>
      <c r="O739" s="4"/>
      <c r="P739" s="4"/>
      <c r="Q739" s="4"/>
      <c r="R739" s="4"/>
      <c r="S739" s="4"/>
      <c r="T739" s="4"/>
      <c r="U739" s="4" t="s">
        <v>106</v>
      </c>
      <c r="V739" s="3" t="s">
        <v>69</v>
      </c>
      <c r="W739" s="27" t="s">
        <v>774</v>
      </c>
      <c r="X739" s="4">
        <f>IF(AND(MainTracker[[#This Row],[Completion date.]]&gt;=45139,MainTracker[[#This Row],[Status]]="10 - Complete"),NETWORKDAYS(MAX(MainTracker[[#This Row],[Request sent on (Date)]:[Compliant source file received on (Date)]]),MainTracker[[#This Row],[Completion date.]],Holiday[Holidays])-1,"")</f>
        <v>2</v>
      </c>
      <c r="Y73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9" s="4">
        <f>IF(AND(MainTracker[[#This Row],[Completion date.]]&gt;=45139,MainTracker[[#This Row],[Status]]="10 - Complete",MainTracker[[#This Row],[Compliant source file received on (Date)]]&lt;&gt;""),MainTracker[[#This Row],[Compliant source file received on (Date)]]-MainTracker[[#This Row],[Request sent on (Date)]],"")</f>
        <v>12</v>
      </c>
    </row>
    <row r="740" spans="1:26" ht="30" hidden="1">
      <c r="A740" s="51" t="str">
        <f>_xlfn.IFNA(INDEX(Table3[],MATCH(MainTracker[[#This Row],[IDR / UFDR]],Table3[Pack],0),1),"")</f>
        <v/>
      </c>
      <c r="B740" s="7">
        <v>234.05</v>
      </c>
      <c r="C740" s="7" t="s">
        <v>3483</v>
      </c>
      <c r="D740" s="44" t="s">
        <v>3484</v>
      </c>
      <c r="E740" s="28" t="s">
        <v>3485</v>
      </c>
      <c r="F740" s="2" t="s">
        <v>111</v>
      </c>
      <c r="G740" s="13">
        <v>45420</v>
      </c>
      <c r="H740" s="13">
        <v>45420</v>
      </c>
      <c r="I740" s="13">
        <v>45421</v>
      </c>
      <c r="J740" s="2"/>
      <c r="K740" s="28" t="s">
        <v>3486</v>
      </c>
      <c r="L740" s="28" t="s">
        <v>3476</v>
      </c>
      <c r="M740" s="4"/>
      <c r="N740" s="4"/>
      <c r="O740" s="4"/>
      <c r="P740" s="4"/>
      <c r="Q740" s="4"/>
      <c r="R740" s="4"/>
      <c r="S740" s="4"/>
      <c r="T740" s="4"/>
      <c r="U740" s="4" t="s">
        <v>106</v>
      </c>
      <c r="V740" s="3" t="s">
        <v>71</v>
      </c>
      <c r="W740" s="27" t="s">
        <v>3487</v>
      </c>
      <c r="X740" s="4">
        <f>IF(AND(MainTracker[[#This Row],[Completion date.]]&gt;=45139,MainTracker[[#This Row],[Status]]="10 - Complete"),NETWORKDAYS(MAX(MainTracker[[#This Row],[Request sent on (Date)]:[Compliant source file received on (Date)]]),MainTracker[[#This Row],[Completion date.]],Holiday[Holidays])-1,"")</f>
        <v>1</v>
      </c>
      <c r="Y7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0" s="4">
        <f>IF(AND(MainTracker[[#This Row],[Completion date.]]&gt;=45139,MainTracker[[#This Row],[Status]]="10 - Complete",MainTracker[[#This Row],[Compliant source file received on (Date)]]&lt;&gt;""),MainTracker[[#This Row],[Compliant source file received on (Date)]]-MainTracker[[#This Row],[Request sent on (Date)]],"")</f>
        <v>0</v>
      </c>
    </row>
    <row r="741" spans="1:26" ht="30" hidden="1">
      <c r="A741" s="51" t="str">
        <f>_xlfn.IFNA(INDEX(Table3[],MATCH(MainTracker[[#This Row],[IDR / UFDR]],Table3[Pack],0),1),"")</f>
        <v/>
      </c>
      <c r="B741" s="7">
        <v>234.05</v>
      </c>
      <c r="C741" s="7" t="s">
        <v>3488</v>
      </c>
      <c r="D741" s="44" t="s">
        <v>3489</v>
      </c>
      <c r="E741" s="28" t="s">
        <v>3490</v>
      </c>
      <c r="F741" s="2" t="s">
        <v>111</v>
      </c>
      <c r="G741" s="13">
        <v>45420</v>
      </c>
      <c r="H741" s="13">
        <v>45420</v>
      </c>
      <c r="I741" s="13">
        <v>45421</v>
      </c>
      <c r="J741" s="2"/>
      <c r="K741" s="28" t="s">
        <v>3491</v>
      </c>
      <c r="L741" s="28" t="s">
        <v>3476</v>
      </c>
      <c r="M741" s="4"/>
      <c r="N741" s="4"/>
      <c r="O741" s="4"/>
      <c r="P741" s="4"/>
      <c r="Q741" s="4"/>
      <c r="R741" s="4"/>
      <c r="S741" s="4"/>
      <c r="T741" s="4"/>
      <c r="U741" s="4" t="s">
        <v>106</v>
      </c>
      <c r="V741" s="3" t="s">
        <v>71</v>
      </c>
      <c r="W741" s="27" t="s">
        <v>3487</v>
      </c>
      <c r="X741" s="4">
        <f>IF(AND(MainTracker[[#This Row],[Completion date.]]&gt;=45139,MainTracker[[#This Row],[Status]]="10 - Complete"),NETWORKDAYS(MAX(MainTracker[[#This Row],[Request sent on (Date)]:[Compliant source file received on (Date)]]),MainTracker[[#This Row],[Completion date.]],Holiday[Holidays])-1,"")</f>
        <v>1</v>
      </c>
      <c r="Y7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1" s="4">
        <f>IF(AND(MainTracker[[#This Row],[Completion date.]]&gt;=45139,MainTracker[[#This Row],[Status]]="10 - Complete",MainTracker[[#This Row],[Compliant source file received on (Date)]]&lt;&gt;""),MainTracker[[#This Row],[Compliant source file received on (Date)]]-MainTracker[[#This Row],[Request sent on (Date)]],"")</f>
        <v>0</v>
      </c>
    </row>
    <row r="742" spans="1:26" ht="30" hidden="1">
      <c r="A742" s="51" t="str">
        <f>_xlfn.IFNA(INDEX(Table3[],MATCH(MainTracker[[#This Row],[IDR / UFDR]],Table3[Pack],0),1),"")</f>
        <v/>
      </c>
      <c r="B742" s="7">
        <v>234.05</v>
      </c>
      <c r="C742" s="7" t="s">
        <v>3492</v>
      </c>
      <c r="D742" s="44" t="s">
        <v>3493</v>
      </c>
      <c r="E742" s="28" t="s">
        <v>3494</v>
      </c>
      <c r="F742" s="2" t="s">
        <v>111</v>
      </c>
      <c r="G742" s="13">
        <v>45420</v>
      </c>
      <c r="H742" s="13">
        <v>45421</v>
      </c>
      <c r="I742" s="1">
        <v>45422</v>
      </c>
      <c r="J742" s="2"/>
      <c r="K742" s="28" t="s">
        <v>3495</v>
      </c>
      <c r="L742" s="28" t="s">
        <v>3170</v>
      </c>
      <c r="M742" s="4"/>
      <c r="N742" s="4"/>
      <c r="O742" s="4"/>
      <c r="P742" s="4"/>
      <c r="Q742" s="4"/>
      <c r="R742" s="4"/>
      <c r="S742" s="4"/>
      <c r="T742" s="4"/>
      <c r="U742" s="4" t="s">
        <v>106</v>
      </c>
      <c r="V742" s="3" t="s">
        <v>71</v>
      </c>
      <c r="W742" s="27" t="s">
        <v>3487</v>
      </c>
      <c r="X742" s="4">
        <f>IF(AND(MainTracker[[#This Row],[Completion date.]]&gt;=45139,MainTracker[[#This Row],[Status]]="10 - Complete"),NETWORKDAYS(MAX(MainTracker[[#This Row],[Request sent on (Date)]:[Compliant source file received on (Date)]]),MainTracker[[#This Row],[Completion date.]],Holiday[Holidays])-1,"")</f>
        <v>1</v>
      </c>
      <c r="Y7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2" s="4">
        <f>IF(AND(MainTracker[[#This Row],[Completion date.]]&gt;=45139,MainTracker[[#This Row],[Status]]="10 - Complete",MainTracker[[#This Row],[Compliant source file received on (Date)]]&lt;&gt;""),MainTracker[[#This Row],[Compliant source file received on (Date)]]-MainTracker[[#This Row],[Request sent on (Date)]],"")</f>
        <v>1</v>
      </c>
    </row>
    <row r="743" spans="1:26" ht="30" hidden="1">
      <c r="A743" s="51" t="str">
        <f>_xlfn.IFNA(INDEX(Table3[],MATCH(MainTracker[[#This Row],[IDR / UFDR]],Table3[Pack],0),1),"")</f>
        <v/>
      </c>
      <c r="B743" s="7">
        <v>234.05</v>
      </c>
      <c r="C743" s="7" t="s">
        <v>3496</v>
      </c>
      <c r="D743" s="44" t="s">
        <v>3497</v>
      </c>
      <c r="E743" s="28" t="s">
        <v>3498</v>
      </c>
      <c r="F743" s="2" t="s">
        <v>111</v>
      </c>
      <c r="G743" s="13">
        <v>45420</v>
      </c>
      <c r="H743" s="13">
        <v>45421</v>
      </c>
      <c r="I743" s="1">
        <v>45422</v>
      </c>
      <c r="J743" s="2"/>
      <c r="K743" s="28" t="s">
        <v>3499</v>
      </c>
      <c r="L743" s="28" t="s">
        <v>3170</v>
      </c>
      <c r="M743" s="4"/>
      <c r="N743" s="4"/>
      <c r="O743" s="4"/>
      <c r="P743" s="4"/>
      <c r="Q743" s="4"/>
      <c r="R743" s="4"/>
      <c r="S743" s="4"/>
      <c r="T743" s="4"/>
      <c r="U743" s="4" t="s">
        <v>106</v>
      </c>
      <c r="V743" s="3" t="s">
        <v>71</v>
      </c>
      <c r="W743" s="27" t="s">
        <v>3487</v>
      </c>
      <c r="X743" s="4">
        <f>IF(AND(MainTracker[[#This Row],[Completion date.]]&gt;=45139,MainTracker[[#This Row],[Status]]="10 - Complete"),NETWORKDAYS(MAX(MainTracker[[#This Row],[Request sent on (Date)]:[Compliant source file received on (Date)]]),MainTracker[[#This Row],[Completion date.]],Holiday[Holidays])-1,"")</f>
        <v>1</v>
      </c>
      <c r="Y7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3" s="4">
        <f>IF(AND(MainTracker[[#This Row],[Completion date.]]&gt;=45139,MainTracker[[#This Row],[Status]]="10 - Complete",MainTracker[[#This Row],[Compliant source file received on (Date)]]&lt;&gt;""),MainTracker[[#This Row],[Compliant source file received on (Date)]]-MainTracker[[#This Row],[Request sent on (Date)]],"")</f>
        <v>1</v>
      </c>
    </row>
    <row r="744" spans="1:26" ht="30" hidden="1">
      <c r="A744" s="51" t="str">
        <f>_xlfn.IFNA(INDEX(Table3[],MATCH(MainTracker[[#This Row],[IDR / UFDR]],Table3[Pack],0),1),"")</f>
        <v/>
      </c>
      <c r="B744" s="7">
        <v>234.05</v>
      </c>
      <c r="C744" s="7" t="s">
        <v>3500</v>
      </c>
      <c r="D744" s="44" t="s">
        <v>3501</v>
      </c>
      <c r="E744" s="28" t="s">
        <v>3502</v>
      </c>
      <c r="F744" s="2" t="s">
        <v>111</v>
      </c>
      <c r="G744" s="13">
        <v>45420</v>
      </c>
      <c r="H744" s="13">
        <v>45421</v>
      </c>
      <c r="I744" s="1">
        <v>45422</v>
      </c>
      <c r="J744" s="2"/>
      <c r="K744" s="28" t="s">
        <v>3503</v>
      </c>
      <c r="L744" s="28" t="s">
        <v>3170</v>
      </c>
      <c r="M744" s="4"/>
      <c r="N744" s="4"/>
      <c r="O744" s="4"/>
      <c r="P744" s="4"/>
      <c r="Q744" s="4"/>
      <c r="R744" s="4"/>
      <c r="S744" s="4"/>
      <c r="T744" s="4"/>
      <c r="U744" s="4" t="s">
        <v>106</v>
      </c>
      <c r="V744" s="3" t="s">
        <v>71</v>
      </c>
      <c r="W744" s="27" t="s">
        <v>3487</v>
      </c>
      <c r="X744" s="4">
        <f>IF(AND(MainTracker[[#This Row],[Completion date.]]&gt;=45139,MainTracker[[#This Row],[Status]]="10 - Complete"),NETWORKDAYS(MAX(MainTracker[[#This Row],[Request sent on (Date)]:[Compliant source file received on (Date)]]),MainTracker[[#This Row],[Completion date.]],Holiday[Holidays])-1,"")</f>
        <v>1</v>
      </c>
      <c r="Y7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4" s="4">
        <f>IF(AND(MainTracker[[#This Row],[Completion date.]]&gt;=45139,MainTracker[[#This Row],[Status]]="10 - Complete",MainTracker[[#This Row],[Compliant source file received on (Date)]]&lt;&gt;""),MainTracker[[#This Row],[Compliant source file received on (Date)]]-MainTracker[[#This Row],[Request sent on (Date)]],"")</f>
        <v>1</v>
      </c>
    </row>
    <row r="745" spans="1:26" ht="30" hidden="1">
      <c r="A745" s="51" t="str">
        <f>_xlfn.IFNA(INDEX(Table3[],MATCH(MainTracker[[#This Row],[IDR / UFDR]],Table3[Pack],0),1),"")</f>
        <v/>
      </c>
      <c r="B745" s="7">
        <v>234.05</v>
      </c>
      <c r="C745" s="7" t="s">
        <v>3504</v>
      </c>
      <c r="D745" s="44" t="s">
        <v>3505</v>
      </c>
      <c r="E745" s="28" t="s">
        <v>3506</v>
      </c>
      <c r="F745" s="2" t="s">
        <v>111</v>
      </c>
      <c r="G745" s="13">
        <v>45420</v>
      </c>
      <c r="H745" s="13">
        <v>45421</v>
      </c>
      <c r="I745" s="1">
        <v>45422</v>
      </c>
      <c r="J745" s="2"/>
      <c r="K745" s="28" t="s">
        <v>3507</v>
      </c>
      <c r="L745" s="34" t="s">
        <v>3170</v>
      </c>
      <c r="M745" s="4"/>
      <c r="N745" s="4"/>
      <c r="O745" s="4"/>
      <c r="P745" s="4"/>
      <c r="Q745" s="4"/>
      <c r="R745" s="4"/>
      <c r="S745" s="4"/>
      <c r="T745" s="4"/>
      <c r="U745" s="4" t="s">
        <v>106</v>
      </c>
      <c r="V745" s="3" t="s">
        <v>69</v>
      </c>
      <c r="W745" s="27" t="s">
        <v>3487</v>
      </c>
      <c r="X745" s="4">
        <f>IF(AND(MainTracker[[#This Row],[Completion date.]]&gt;=45139,MainTracker[[#This Row],[Status]]="10 - Complete"),NETWORKDAYS(MAX(MainTracker[[#This Row],[Request sent on (Date)]:[Compliant source file received on (Date)]]),MainTracker[[#This Row],[Completion date.]],Holiday[Holidays])-1,"")</f>
        <v>1</v>
      </c>
      <c r="Y7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5" s="4">
        <f>IF(AND(MainTracker[[#This Row],[Completion date.]]&gt;=45139,MainTracker[[#This Row],[Status]]="10 - Complete",MainTracker[[#This Row],[Compliant source file received on (Date)]]&lt;&gt;""),MainTracker[[#This Row],[Compliant source file received on (Date)]]-MainTracker[[#This Row],[Request sent on (Date)]],"")</f>
        <v>1</v>
      </c>
    </row>
    <row r="746" spans="1:26" ht="30" hidden="1">
      <c r="A746" s="51" t="str">
        <f>_xlfn.IFNA(INDEX(Table3[],MATCH(MainTracker[[#This Row],[IDR / UFDR]],Table3[Pack],0),1),"")</f>
        <v/>
      </c>
      <c r="B746" s="7">
        <v>234.05</v>
      </c>
      <c r="C746" s="7" t="s">
        <v>3508</v>
      </c>
      <c r="D746" s="44" t="s">
        <v>3509</v>
      </c>
      <c r="E746" s="80" t="s">
        <v>3510</v>
      </c>
      <c r="F746" s="2" t="s">
        <v>111</v>
      </c>
      <c r="G746" s="13">
        <v>45420</v>
      </c>
      <c r="H746" s="13">
        <v>45421</v>
      </c>
      <c r="I746" s="1">
        <v>45422</v>
      </c>
      <c r="J746" s="2"/>
      <c r="K746" s="80" t="s">
        <v>3511</v>
      </c>
      <c r="L746" s="34" t="s">
        <v>3170</v>
      </c>
      <c r="M746" s="4"/>
      <c r="N746" s="4"/>
      <c r="O746" s="4"/>
      <c r="P746" s="4"/>
      <c r="Q746" s="4"/>
      <c r="R746" s="4"/>
      <c r="S746" s="4"/>
      <c r="T746" s="4"/>
      <c r="U746" s="4" t="s">
        <v>106</v>
      </c>
      <c r="V746" s="3" t="s">
        <v>69</v>
      </c>
      <c r="W746" s="27" t="s">
        <v>3487</v>
      </c>
      <c r="X746" s="4">
        <f>IF(AND(MainTracker[[#This Row],[Completion date.]]&gt;=45139,MainTracker[[#This Row],[Status]]="10 - Complete"),NETWORKDAYS(MAX(MainTracker[[#This Row],[Request sent on (Date)]:[Compliant source file received on (Date)]]),MainTracker[[#This Row],[Completion date.]],Holiday[Holidays])-1,"")</f>
        <v>1</v>
      </c>
      <c r="Y7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6" s="4">
        <f>IF(AND(MainTracker[[#This Row],[Completion date.]]&gt;=45139,MainTracker[[#This Row],[Status]]="10 - Complete",MainTracker[[#This Row],[Compliant source file received on (Date)]]&lt;&gt;""),MainTracker[[#This Row],[Compliant source file received on (Date)]]-MainTracker[[#This Row],[Request sent on (Date)]],"")</f>
        <v>1</v>
      </c>
    </row>
    <row r="747" spans="1:26" ht="60" hidden="1">
      <c r="A747" s="51">
        <f>_xlfn.IFNA(INDEX(Table3[],MATCH(MainTracker[[#This Row],[IDR / UFDR]],Table3[Pack],0),1),"")</f>
        <v>13</v>
      </c>
      <c r="B747" s="7" t="s">
        <v>41</v>
      </c>
      <c r="C747" s="7" t="s">
        <v>3329</v>
      </c>
      <c r="D747" s="44" t="s">
        <v>3330</v>
      </c>
      <c r="E747" s="28" t="s">
        <v>3331</v>
      </c>
      <c r="G747" s="13">
        <v>45420</v>
      </c>
      <c r="H747" s="13">
        <v>45426</v>
      </c>
      <c r="I747" s="1">
        <v>45432</v>
      </c>
      <c r="J747" s="2"/>
      <c r="K747" s="28" t="s">
        <v>3332</v>
      </c>
      <c r="L747" s="28"/>
      <c r="M747" s="4" t="s">
        <v>3512</v>
      </c>
      <c r="N747" s="4"/>
      <c r="O747" s="4"/>
      <c r="P747" s="4"/>
      <c r="Q747" s="4"/>
      <c r="R747" s="4"/>
      <c r="S747" s="4"/>
      <c r="T747" s="4"/>
      <c r="U747" s="4" t="s">
        <v>106</v>
      </c>
      <c r="V747" s="3" t="s">
        <v>71</v>
      </c>
      <c r="W747" s="28" t="s">
        <v>1089</v>
      </c>
      <c r="X747" s="4">
        <f>IF(AND(MainTracker[[#This Row],[Completion date.]]&gt;=45139,MainTracker[[#This Row],[Status]]="10 - Complete"),NETWORKDAYS(MAX(MainTracker[[#This Row],[Request sent on (Date)]:[Compliant source file received on (Date)]]),MainTracker[[#This Row],[Completion date.]],Holiday[Holidays])-1,"")</f>
        <v>4</v>
      </c>
      <c r="Y7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47" s="4">
        <f>IF(AND(MainTracker[[#This Row],[Completion date.]]&gt;=45139,MainTracker[[#This Row],[Status]]="10 - Complete",MainTracker[[#This Row],[Compliant source file received on (Date)]]&lt;&gt;""),MainTracker[[#This Row],[Compliant source file received on (Date)]]-MainTracker[[#This Row],[Request sent on (Date)]],"")</f>
        <v>6</v>
      </c>
    </row>
    <row r="748" spans="1:26" ht="45" hidden="1">
      <c r="A748" s="51" t="str">
        <f>_xlfn.IFNA(INDEX(Table3[],MATCH(MainTracker[[#This Row],[IDR / UFDR]],Table3[Pack],0),1),"")</f>
        <v/>
      </c>
      <c r="B748" s="7">
        <v>208.4</v>
      </c>
      <c r="C748" s="7" t="s">
        <v>3513</v>
      </c>
      <c r="D748" s="44" t="s">
        <v>3514</v>
      </c>
      <c r="E748" s="199" t="s">
        <v>3515</v>
      </c>
      <c r="F748" s="2" t="s">
        <v>111</v>
      </c>
      <c r="G748" s="13">
        <v>45420</v>
      </c>
      <c r="H748" s="1">
        <v>45434</v>
      </c>
      <c r="I748" s="1">
        <v>45436</v>
      </c>
      <c r="J748" s="2"/>
      <c r="K748" s="199" t="s">
        <v>3516</v>
      </c>
      <c r="L748" s="34" t="s">
        <v>122</v>
      </c>
      <c r="M748" s="4" t="s">
        <v>3517</v>
      </c>
      <c r="N748" s="24">
        <v>45434</v>
      </c>
      <c r="O748" s="4"/>
      <c r="P748" s="4"/>
      <c r="Q748" s="4"/>
      <c r="R748" s="4"/>
      <c r="S748" s="4"/>
      <c r="T748" s="4"/>
      <c r="U748" s="4" t="s">
        <v>106</v>
      </c>
      <c r="V748" s="3" t="s">
        <v>69</v>
      </c>
      <c r="W748" s="112" t="s">
        <v>3518</v>
      </c>
      <c r="X748" s="4">
        <f>IF(AND(MainTracker[[#This Row],[Completion date.]]&gt;=45139,MainTracker[[#This Row],[Status]]="10 - Complete"),NETWORKDAYS(MAX(MainTracker[[#This Row],[Request sent on (Date)]:[Compliant source file received on (Date)]]),MainTracker[[#This Row],[Completion date.]],Holiday[Holidays])-1,"")</f>
        <v>2</v>
      </c>
      <c r="Y7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48" s="4">
        <f>IF(AND(MainTracker[[#This Row],[Completion date.]]&gt;=45139,MainTracker[[#This Row],[Status]]="10 - Complete",MainTracker[[#This Row],[Compliant source file received on (Date)]]&lt;&gt;""),MainTracker[[#This Row],[Compliant source file received on (Date)]]-MainTracker[[#This Row],[Request sent on (Date)]],"")</f>
        <v>14</v>
      </c>
    </row>
    <row r="749" spans="1:26" ht="30" hidden="1">
      <c r="A749" s="51" t="str">
        <f>_xlfn.IFNA(INDEX(Table3[],MATCH(MainTracker[[#This Row],[IDR / UFDR]],Table3[Pack],0),1),"")</f>
        <v/>
      </c>
      <c r="B749" s="7">
        <v>238.01</v>
      </c>
      <c r="C749" s="7" t="s">
        <v>2087</v>
      </c>
      <c r="D749" s="44" t="s">
        <v>2088</v>
      </c>
      <c r="E749" s="28" t="s">
        <v>2089</v>
      </c>
      <c r="F749" s="2" t="s">
        <v>229</v>
      </c>
      <c r="G749" s="13">
        <v>45421</v>
      </c>
      <c r="H749" s="1">
        <v>45425</v>
      </c>
      <c r="I749" s="1">
        <v>45426</v>
      </c>
      <c r="J749" s="2"/>
      <c r="K749" s="28" t="s">
        <v>2090</v>
      </c>
      <c r="L749" s="28"/>
      <c r="M749" s="4"/>
      <c r="N749" s="4"/>
      <c r="O749" s="4"/>
      <c r="P749" s="4"/>
      <c r="Q749" s="4"/>
      <c r="R749" s="4"/>
      <c r="S749" s="4"/>
      <c r="T749" s="4"/>
      <c r="U749" s="4" t="s">
        <v>106</v>
      </c>
      <c r="V749" s="3" t="s">
        <v>71</v>
      </c>
      <c r="W749" s="27" t="s">
        <v>774</v>
      </c>
      <c r="X749" s="4">
        <f>IF(AND(MainTracker[[#This Row],[Completion date.]]&gt;=45139,MainTracker[[#This Row],[Status]]="10 - Complete"),NETWORKDAYS(MAX(MainTracker[[#This Row],[Request sent on (Date)]:[Compliant source file received on (Date)]]),MainTracker[[#This Row],[Completion date.]],Holiday[Holidays])-1,"")</f>
        <v>1</v>
      </c>
      <c r="Y7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9" s="4">
        <f>IF(AND(MainTracker[[#This Row],[Completion date.]]&gt;=45139,MainTracker[[#This Row],[Status]]="10 - Complete",MainTracker[[#This Row],[Compliant source file received on (Date)]]&lt;&gt;""),MainTracker[[#This Row],[Compliant source file received on (Date)]]-MainTracker[[#This Row],[Request sent on (Date)]],"")</f>
        <v>4</v>
      </c>
    </row>
    <row r="750" spans="1:26" ht="18.75" hidden="1">
      <c r="A750" s="51" t="str">
        <f>_xlfn.IFNA(INDEX(Table3[],MATCH(MainTracker[[#This Row],[IDR / UFDR]],Table3[Pack],0),1),"")</f>
        <v/>
      </c>
      <c r="B750" s="7">
        <v>208.4</v>
      </c>
      <c r="C750" s="7" t="s">
        <v>3519</v>
      </c>
      <c r="D750" s="57" t="s">
        <v>3520</v>
      </c>
      <c r="E750" s="28" t="s">
        <v>3521</v>
      </c>
      <c r="F750" s="2" t="s">
        <v>111</v>
      </c>
      <c r="G750" s="13">
        <v>45422</v>
      </c>
      <c r="H750" s="1">
        <v>45425</v>
      </c>
      <c r="I750" s="1">
        <v>45426</v>
      </c>
      <c r="J750" s="2"/>
      <c r="K750" s="28" t="s">
        <v>3522</v>
      </c>
      <c r="L750" s="28"/>
      <c r="M750" s="4"/>
      <c r="N750" s="4"/>
      <c r="O750" s="4"/>
      <c r="P750" s="4"/>
      <c r="Q750" s="4"/>
      <c r="R750" s="4"/>
      <c r="S750" s="4"/>
      <c r="T750" s="4"/>
      <c r="U750" s="4" t="s">
        <v>106</v>
      </c>
      <c r="V750" s="3" t="s">
        <v>71</v>
      </c>
      <c r="W750" s="27" t="s">
        <v>862</v>
      </c>
      <c r="X750" s="4">
        <f>IF(AND(MainTracker[[#This Row],[Completion date.]]&gt;=45139,MainTracker[[#This Row],[Status]]="10 - Complete"),NETWORKDAYS(MAX(MainTracker[[#This Row],[Request sent on (Date)]:[Compliant source file received on (Date)]]),MainTracker[[#This Row],[Completion date.]],Holiday[Holidays])-1,"")</f>
        <v>1</v>
      </c>
      <c r="Y7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0" s="4">
        <f>IF(AND(MainTracker[[#This Row],[Completion date.]]&gt;=45139,MainTracker[[#This Row],[Status]]="10 - Complete",MainTracker[[#This Row],[Compliant source file received on (Date)]]&lt;&gt;""),MainTracker[[#This Row],[Compliant source file received on (Date)]]-MainTracker[[#This Row],[Request sent on (Date)]],"")</f>
        <v>3</v>
      </c>
    </row>
    <row r="751" spans="1:26" ht="18.75" hidden="1">
      <c r="A751" s="51" t="str">
        <f>_xlfn.IFNA(INDEX(Table3[],MATCH(MainTracker[[#This Row],[IDR / UFDR]],Table3[Pack],0),1),"")</f>
        <v/>
      </c>
      <c r="B751" s="7" t="s">
        <v>1703</v>
      </c>
      <c r="C751" s="7" t="s">
        <v>3523</v>
      </c>
      <c r="D751" s="44" t="s">
        <v>3524</v>
      </c>
      <c r="E751" s="28" t="s">
        <v>3525</v>
      </c>
      <c r="F751" s="2" t="s">
        <v>3526</v>
      </c>
      <c r="G751" s="13">
        <v>45426</v>
      </c>
      <c r="H751" s="13">
        <v>45427</v>
      </c>
      <c r="I751" s="13">
        <v>45427</v>
      </c>
      <c r="J751" s="2"/>
      <c r="K751" s="28" t="s">
        <v>3527</v>
      </c>
      <c r="L751" s="28"/>
      <c r="M751" s="4"/>
      <c r="N751" s="4"/>
      <c r="O751" s="4"/>
      <c r="P751" s="4"/>
      <c r="Q751" s="4"/>
      <c r="R751" s="4"/>
      <c r="S751" s="4"/>
      <c r="T751" s="4"/>
      <c r="U751" s="4" t="s">
        <v>106</v>
      </c>
      <c r="V751" s="3" t="s">
        <v>71</v>
      </c>
      <c r="W751" s="27" t="s">
        <v>2312</v>
      </c>
      <c r="X751" s="4">
        <f>IF(AND(MainTracker[[#This Row],[Completion date.]]&gt;=45139,MainTracker[[#This Row],[Status]]="10 - Complete"),NETWORKDAYS(MAX(MainTracker[[#This Row],[Request sent on (Date)]:[Compliant source file received on (Date)]]),MainTracker[[#This Row],[Completion date.]],Holiday[Holidays])-1,"")</f>
        <v>0</v>
      </c>
      <c r="Y7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1" s="4">
        <f>IF(AND(MainTracker[[#This Row],[Completion date.]]&gt;=45139,MainTracker[[#This Row],[Status]]="10 - Complete",MainTracker[[#This Row],[Compliant source file received on (Date)]]&lt;&gt;""),MainTracker[[#This Row],[Compliant source file received on (Date)]]-MainTracker[[#This Row],[Request sent on (Date)]],"")</f>
        <v>1</v>
      </c>
    </row>
    <row r="752" spans="1:26" ht="105" hidden="1">
      <c r="A752" s="51" t="str">
        <f>_xlfn.IFNA(INDEX(Table3[],MATCH(MainTracker[[#This Row],[IDR / UFDR]],Table3[Pack],0),1),"")</f>
        <v/>
      </c>
      <c r="B752" s="7" t="s">
        <v>2781</v>
      </c>
      <c r="C752" s="7" t="s">
        <v>3528</v>
      </c>
      <c r="D752" s="44" t="s">
        <v>3529</v>
      </c>
      <c r="E752" s="34" t="s">
        <v>3530</v>
      </c>
      <c r="F752" s="2" t="s">
        <v>3526</v>
      </c>
      <c r="G752" s="13">
        <v>45426</v>
      </c>
      <c r="H752" s="13">
        <v>45427</v>
      </c>
      <c r="I752" s="1">
        <v>45435</v>
      </c>
      <c r="J752" s="2" t="s">
        <v>3461</v>
      </c>
      <c r="K752" s="34" t="s">
        <v>3531</v>
      </c>
      <c r="L752" s="47" t="s">
        <v>2986</v>
      </c>
      <c r="M752" s="4" t="s">
        <v>3532</v>
      </c>
      <c r="N752" s="4"/>
      <c r="O752" s="4" t="s">
        <v>3533</v>
      </c>
      <c r="P752" s="4"/>
      <c r="Q752" s="4"/>
      <c r="R752" s="4"/>
      <c r="S752" s="4"/>
      <c r="T752" s="4"/>
      <c r="U752" s="4" t="s">
        <v>106</v>
      </c>
      <c r="V752" s="3" t="s">
        <v>71</v>
      </c>
      <c r="W752" s="27" t="s">
        <v>774</v>
      </c>
      <c r="X752" s="4">
        <f>IF(AND(MainTracker[[#This Row],[Completion date.]]&gt;=45139,MainTracker[[#This Row],[Status]]="10 - Complete"),NETWORKDAYS(MAX(MainTracker[[#This Row],[Request sent on (Date)]:[Compliant source file received on (Date)]]),MainTracker[[#This Row],[Completion date.]],Holiday[Holidays])-1,"")</f>
        <v>6</v>
      </c>
      <c r="Y7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2" s="4">
        <f>IF(AND(MainTracker[[#This Row],[Completion date.]]&gt;=45139,MainTracker[[#This Row],[Status]]="10 - Complete",MainTracker[[#This Row],[Compliant source file received on (Date)]]&lt;&gt;""),MainTracker[[#This Row],[Compliant source file received on (Date)]]-MainTracker[[#This Row],[Request sent on (Date)]],"")</f>
        <v>1</v>
      </c>
    </row>
    <row r="753" spans="1:26" ht="30" hidden="1">
      <c r="A753" s="51">
        <f>_xlfn.IFNA(INDEX(Table3[],MATCH(MainTracker[[#This Row],[IDR / UFDR]],Table3[Pack],0),1),"")</f>
        <v>13</v>
      </c>
      <c r="B753" s="7" t="s">
        <v>41</v>
      </c>
      <c r="C753" s="7" t="s">
        <v>3534</v>
      </c>
      <c r="D753" s="44" t="s">
        <v>3535</v>
      </c>
      <c r="E753" s="28" t="s">
        <v>3536</v>
      </c>
      <c r="F753" s="2" t="s">
        <v>111</v>
      </c>
      <c r="G753" s="13">
        <v>45426</v>
      </c>
      <c r="H753" s="13">
        <v>45426</v>
      </c>
      <c r="I753" s="1">
        <v>45428</v>
      </c>
      <c r="J753" s="2"/>
      <c r="K753" s="28" t="s">
        <v>3537</v>
      </c>
      <c r="L753" s="28"/>
      <c r="M753" s="4"/>
      <c r="N753" s="4"/>
      <c r="O753" s="4"/>
      <c r="P753" s="4"/>
      <c r="Q753" s="4"/>
      <c r="R753" s="4"/>
      <c r="S753" s="4"/>
      <c r="T753" s="4"/>
      <c r="U753" s="4" t="s">
        <v>106</v>
      </c>
      <c r="V753" s="3" t="s">
        <v>71</v>
      </c>
      <c r="W753" s="27" t="s">
        <v>1095</v>
      </c>
      <c r="X753" s="4">
        <f>IF(AND(MainTracker[[#This Row],[Completion date.]]&gt;=45139,MainTracker[[#This Row],[Status]]="10 - Complete"),NETWORKDAYS(MAX(MainTracker[[#This Row],[Request sent on (Date)]:[Compliant source file received on (Date)]]),MainTracker[[#This Row],[Completion date.]],Holiday[Holidays])-1,"")</f>
        <v>2</v>
      </c>
      <c r="Y7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3" s="4">
        <f>IF(AND(MainTracker[[#This Row],[Completion date.]]&gt;=45139,MainTracker[[#This Row],[Status]]="10 - Complete",MainTracker[[#This Row],[Compliant source file received on (Date)]]&lt;&gt;""),MainTracker[[#This Row],[Compliant source file received on (Date)]]-MainTracker[[#This Row],[Request sent on (Date)]],"")</f>
        <v>0</v>
      </c>
    </row>
    <row r="754" spans="1:26" ht="30" hidden="1">
      <c r="A754" s="51">
        <f>_xlfn.IFNA(INDEX(Table3[],MATCH(MainTracker[[#This Row],[IDR / UFDR]],Table3[Pack],0),1),"")</f>
        <v>13</v>
      </c>
      <c r="B754" s="7" t="s">
        <v>41</v>
      </c>
      <c r="C754" s="7" t="s">
        <v>3538</v>
      </c>
      <c r="D754" s="44" t="s">
        <v>3539</v>
      </c>
      <c r="E754" s="28" t="s">
        <v>3540</v>
      </c>
      <c r="F754" s="2" t="s">
        <v>111</v>
      </c>
      <c r="G754" s="13">
        <v>45426</v>
      </c>
      <c r="H754" s="13">
        <v>45427</v>
      </c>
      <c r="I754" s="1">
        <v>45428</v>
      </c>
      <c r="J754" s="2"/>
      <c r="K754" s="28" t="s">
        <v>3541</v>
      </c>
      <c r="L754" s="28" t="s">
        <v>122</v>
      </c>
      <c r="M754" s="4"/>
      <c r="N754" s="4"/>
      <c r="O754" s="4"/>
      <c r="P754" s="4"/>
      <c r="Q754" s="4"/>
      <c r="R754" s="4"/>
      <c r="S754" s="4"/>
      <c r="T754" s="4"/>
      <c r="U754" s="4" t="s">
        <v>106</v>
      </c>
      <c r="V754" s="3" t="s">
        <v>71</v>
      </c>
      <c r="W754" s="27" t="s">
        <v>1095</v>
      </c>
      <c r="X754" s="4">
        <f>IF(AND(MainTracker[[#This Row],[Completion date.]]&gt;=45139,MainTracker[[#This Row],[Status]]="10 - Complete"),NETWORKDAYS(MAX(MainTracker[[#This Row],[Request sent on (Date)]:[Compliant source file received on (Date)]]),MainTracker[[#This Row],[Completion date.]],Holiday[Holidays])-1,"")</f>
        <v>1</v>
      </c>
      <c r="Y7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4" s="4">
        <f>IF(AND(MainTracker[[#This Row],[Completion date.]]&gt;=45139,MainTracker[[#This Row],[Status]]="10 - Complete",MainTracker[[#This Row],[Compliant source file received on (Date)]]&lt;&gt;""),MainTracker[[#This Row],[Compliant source file received on (Date)]]-MainTracker[[#This Row],[Request sent on (Date)]],"")</f>
        <v>1</v>
      </c>
    </row>
    <row r="755" spans="1:26" ht="60" hidden="1">
      <c r="A755" s="51">
        <f>_xlfn.IFNA(INDEX(Table3[],MATCH(MainTracker[[#This Row],[IDR / UFDR]],Table3[Pack],0),1),"")</f>
        <v>13</v>
      </c>
      <c r="B755" s="7" t="s">
        <v>41</v>
      </c>
      <c r="C755" s="7" t="s">
        <v>3542</v>
      </c>
      <c r="D755" s="44" t="s">
        <v>3543</v>
      </c>
      <c r="E755" s="28" t="s">
        <v>3544</v>
      </c>
      <c r="F755" s="2" t="s">
        <v>111</v>
      </c>
      <c r="G755" s="13">
        <v>45426</v>
      </c>
      <c r="H755" s="13">
        <v>45446</v>
      </c>
      <c r="I755" s="1">
        <v>45450</v>
      </c>
      <c r="J755" s="2"/>
      <c r="K755" s="28" t="s">
        <v>3545</v>
      </c>
      <c r="L755" s="2" t="s">
        <v>3461</v>
      </c>
      <c r="M755" s="4" t="s">
        <v>3546</v>
      </c>
      <c r="N755" s="4"/>
      <c r="O755" s="4" t="s">
        <v>3547</v>
      </c>
      <c r="P755" s="24">
        <v>45449</v>
      </c>
      <c r="Q755" s="4"/>
      <c r="R755" s="4"/>
      <c r="S755" s="4"/>
      <c r="T755" s="4"/>
      <c r="U755" s="4" t="s">
        <v>106</v>
      </c>
      <c r="V755" s="3" t="s">
        <v>69</v>
      </c>
      <c r="W755" s="27" t="s">
        <v>1095</v>
      </c>
      <c r="X755" s="4">
        <f>IF(AND(MainTracker[[#This Row],[Completion date.]]&gt;=45139,MainTracker[[#This Row],[Status]]="10 - Complete"),NETWORKDAYS(MAX(MainTracker[[#This Row],[Request sent on (Date)]:[Compliant source file received on (Date)]]),MainTracker[[#This Row],[Completion date.]],Holiday[Holidays])-1,"")</f>
        <v>4</v>
      </c>
      <c r="Y7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5" s="4">
        <f>IF(AND(MainTracker[[#This Row],[Completion date.]]&gt;=45139,MainTracker[[#This Row],[Status]]="10 - Complete",MainTracker[[#This Row],[Compliant source file received on (Date)]]&lt;&gt;""),MainTracker[[#This Row],[Compliant source file received on (Date)]]-MainTracker[[#This Row],[Request sent on (Date)]],"")</f>
        <v>20</v>
      </c>
    </row>
    <row r="756" spans="1:26" ht="45" hidden="1">
      <c r="A756" s="51">
        <f>_xlfn.IFNA(INDEX(Table3[],MATCH(MainTracker[[#This Row],[IDR / UFDR]],Table3[Pack],0),1),"")</f>
        <v>13</v>
      </c>
      <c r="B756" s="7" t="s">
        <v>41</v>
      </c>
      <c r="C756" s="7" t="s">
        <v>3548</v>
      </c>
      <c r="D756" s="44" t="s">
        <v>3549</v>
      </c>
      <c r="E756" s="34" t="s">
        <v>3550</v>
      </c>
      <c r="F756" s="2" t="s">
        <v>111</v>
      </c>
      <c r="G756" s="13">
        <v>45426</v>
      </c>
      <c r="H756" s="13">
        <v>45449</v>
      </c>
      <c r="I756" s="1">
        <v>45450</v>
      </c>
      <c r="J756" s="2" t="s">
        <v>3461</v>
      </c>
      <c r="K756" s="34" t="s">
        <v>3551</v>
      </c>
      <c r="L756" s="28"/>
      <c r="M756" s="4" t="s">
        <v>3552</v>
      </c>
      <c r="N756" s="4"/>
      <c r="O756" s="4" t="s">
        <v>3553</v>
      </c>
      <c r="P756" s="4"/>
      <c r="Q756" s="4"/>
      <c r="R756" s="4"/>
      <c r="S756" s="4"/>
      <c r="T756" s="4"/>
      <c r="U756" s="4" t="s">
        <v>106</v>
      </c>
      <c r="V756" s="3" t="s">
        <v>69</v>
      </c>
      <c r="W756" s="27" t="s">
        <v>1095</v>
      </c>
      <c r="X756" s="4">
        <f>IF(AND(MainTracker[[#This Row],[Completion date.]]&gt;=45139,MainTracker[[#This Row],[Status]]="10 - Complete"),NETWORKDAYS(MAX(MainTracker[[#This Row],[Request sent on (Date)]:[Compliant source file received on (Date)]]),MainTracker[[#This Row],[Completion date.]],Holiday[Holidays])-1,"")</f>
        <v>1</v>
      </c>
      <c r="Y7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6" s="4">
        <f>IF(AND(MainTracker[[#This Row],[Completion date.]]&gt;=45139,MainTracker[[#This Row],[Status]]="10 - Complete",MainTracker[[#This Row],[Compliant source file received on (Date)]]&lt;&gt;""),MainTracker[[#This Row],[Compliant source file received on (Date)]]-MainTracker[[#This Row],[Request sent on (Date)]],"")</f>
        <v>23</v>
      </c>
    </row>
    <row r="757" spans="1:26" ht="18.75" hidden="1">
      <c r="A757" s="51" t="str">
        <f>_xlfn.IFNA(INDEX(Table3[],MATCH(MainTracker[[#This Row],[IDR / UFDR]],Table3[Pack],0),1),"")</f>
        <v/>
      </c>
      <c r="B757" s="7">
        <v>237.05</v>
      </c>
      <c r="C757" s="7" t="s">
        <v>1057</v>
      </c>
      <c r="D757" s="44" t="s">
        <v>1058</v>
      </c>
      <c r="E757" s="28" t="s">
        <v>1059</v>
      </c>
      <c r="F757" s="2" t="s">
        <v>129</v>
      </c>
      <c r="G757" s="13">
        <v>45426</v>
      </c>
      <c r="H757" s="13">
        <v>45426</v>
      </c>
      <c r="I757" s="1">
        <v>45427</v>
      </c>
      <c r="J757" s="11" t="s">
        <v>2115</v>
      </c>
      <c r="K757" s="34" t="s">
        <v>1060</v>
      </c>
      <c r="L757" s="111" t="s">
        <v>122</v>
      </c>
      <c r="M757" s="4"/>
      <c r="N757" s="4"/>
      <c r="O757" s="4"/>
      <c r="P757" s="4"/>
      <c r="Q757" s="4" t="s">
        <v>106</v>
      </c>
      <c r="R757" s="3" t="s">
        <v>70</v>
      </c>
      <c r="S757" t="s">
        <v>1062</v>
      </c>
      <c r="T757" s="4"/>
      <c r="U757" s="4" t="s">
        <v>106</v>
      </c>
      <c r="V757" s="3" t="s">
        <v>69</v>
      </c>
      <c r="W757" s="5" t="s">
        <v>1062</v>
      </c>
      <c r="X757" s="4">
        <f>IF(AND(MainTracker[[#This Row],[Completion date.]]&gt;=45139,MainTracker[[#This Row],[Status]]="10 - Complete"),NETWORKDAYS(MAX(MainTracker[[#This Row],[Request sent on (Date)]:[Compliant source file received on (Date)]]),MainTracker[[#This Row],[Completion date.]],Holiday[Holidays])-1,"")</f>
        <v>1</v>
      </c>
      <c r="Y7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7" s="4">
        <f>IF(AND(MainTracker[[#This Row],[Completion date.]]&gt;=45139,MainTracker[[#This Row],[Status]]="10 - Complete",MainTracker[[#This Row],[Compliant source file received on (Date)]]&lt;&gt;""),MainTracker[[#This Row],[Compliant source file received on (Date)]]-MainTracker[[#This Row],[Request sent on (Date)]],"")</f>
        <v>0</v>
      </c>
    </row>
    <row r="758" spans="1:26" ht="30" hidden="1">
      <c r="A758" s="51" t="str">
        <f>_xlfn.IFNA(INDEX(Table3[],MATCH(MainTracker[[#This Row],[IDR / UFDR]],Table3[Pack],0),1),"")</f>
        <v/>
      </c>
      <c r="B758" s="7">
        <v>237.05</v>
      </c>
      <c r="C758" s="7" t="s">
        <v>2266</v>
      </c>
      <c r="D758" s="44" t="s">
        <v>2267</v>
      </c>
      <c r="E758" s="28" t="s">
        <v>2268</v>
      </c>
      <c r="F758" s="2" t="s">
        <v>111</v>
      </c>
      <c r="G758" s="13">
        <v>45426</v>
      </c>
      <c r="H758" s="1">
        <v>45427</v>
      </c>
      <c r="I758" s="1">
        <v>45428</v>
      </c>
      <c r="J758" s="11" t="s">
        <v>2115</v>
      </c>
      <c r="K758" s="28" t="s">
        <v>2269</v>
      </c>
      <c r="L758" s="27"/>
      <c r="M758" s="4" t="s">
        <v>3554</v>
      </c>
      <c r="N758" s="24" t="s">
        <v>3555</v>
      </c>
      <c r="O758" s="4"/>
      <c r="P758" s="24"/>
      <c r="Q758" s="4" t="s">
        <v>106</v>
      </c>
      <c r="R758" s="3" t="s">
        <v>69</v>
      </c>
      <c r="S758" s="27" t="s">
        <v>1806</v>
      </c>
      <c r="T758" s="4"/>
      <c r="U758" s="4" t="s">
        <v>106</v>
      </c>
      <c r="V758" s="3" t="s">
        <v>69</v>
      </c>
      <c r="W758" s="27" t="s">
        <v>1806</v>
      </c>
      <c r="X758" s="4">
        <f>IF(AND(MainTracker[[#This Row],[Completion date.]]&gt;=45139,MainTracker[[#This Row],[Status]]="10 - Complete"),NETWORKDAYS(MAX(MainTracker[[#This Row],[Request sent on (Date)]:[Compliant source file received on (Date)]]),MainTracker[[#This Row],[Completion date.]],Holiday[Holidays])-1,"")</f>
        <v>1</v>
      </c>
      <c r="Y75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58" s="4">
        <f>IF(AND(MainTracker[[#This Row],[Completion date.]]&gt;=45139,MainTracker[[#This Row],[Status]]="10 - Complete",MainTracker[[#This Row],[Compliant source file received on (Date)]]&lt;&gt;""),MainTracker[[#This Row],[Compliant source file received on (Date)]]-MainTracker[[#This Row],[Request sent on (Date)]],"")</f>
        <v>1</v>
      </c>
    </row>
    <row r="759" spans="1:26" ht="45" hidden="1">
      <c r="A759" s="51" t="str">
        <f>_xlfn.IFNA(INDEX(Table3[],MATCH(MainTracker[[#This Row],[IDR / UFDR]],Table3[Pack],0),1),"")</f>
        <v/>
      </c>
      <c r="B759" s="7">
        <v>229.03</v>
      </c>
      <c r="C759" s="7" t="s">
        <v>1282</v>
      </c>
      <c r="D759" s="44" t="s">
        <v>1283</v>
      </c>
      <c r="E759" s="155" t="s">
        <v>1284</v>
      </c>
      <c r="F759" s="2" t="s">
        <v>101</v>
      </c>
      <c r="G759" s="13">
        <v>45426</v>
      </c>
      <c r="H759" s="1">
        <v>45428</v>
      </c>
      <c r="I759" s="1">
        <v>45429</v>
      </c>
      <c r="J759" s="2" t="s">
        <v>3461</v>
      </c>
      <c r="K759" s="155" t="s">
        <v>1285</v>
      </c>
      <c r="L759" s="28"/>
      <c r="M759" s="4" t="s">
        <v>3556</v>
      </c>
      <c r="N759" s="4"/>
      <c r="O759" s="4"/>
      <c r="P759" s="4"/>
      <c r="Q759" s="4"/>
      <c r="R759" s="4"/>
      <c r="S759" s="4"/>
      <c r="T759" s="4"/>
      <c r="U759" s="4" t="s">
        <v>106</v>
      </c>
      <c r="V759" s="3" t="s">
        <v>70</v>
      </c>
      <c r="W759" s="27" t="s">
        <v>347</v>
      </c>
      <c r="X759" s="4">
        <f>IF(AND(MainTracker[[#This Row],[Completion date.]]&gt;=45139,MainTracker[[#This Row],[Status]]="10 - Complete"),NETWORKDAYS(MAX(MainTracker[[#This Row],[Request sent on (Date)]:[Compliant source file received on (Date)]]),MainTracker[[#This Row],[Completion date.]],Holiday[Holidays])-1,"")</f>
        <v>1</v>
      </c>
      <c r="Y7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59" s="4">
        <f>IF(AND(MainTracker[[#This Row],[Completion date.]]&gt;=45139,MainTracker[[#This Row],[Status]]="10 - Complete",MainTracker[[#This Row],[Compliant source file received on (Date)]]&lt;&gt;""),MainTracker[[#This Row],[Compliant source file received on (Date)]]-MainTracker[[#This Row],[Request sent on (Date)]],"")</f>
        <v>2</v>
      </c>
    </row>
    <row r="760" spans="1:26" ht="45" hidden="1">
      <c r="A760" s="51" t="str">
        <f>_xlfn.IFNA(INDEX(Table3[],MATCH(MainTracker[[#This Row],[IDR / UFDR]],Table3[Pack],0),1),"")</f>
        <v/>
      </c>
      <c r="B760" s="7">
        <v>223.8</v>
      </c>
      <c r="C760" s="7" t="s">
        <v>3439</v>
      </c>
      <c r="D760" s="44" t="s">
        <v>3440</v>
      </c>
      <c r="E760" s="28" t="s">
        <v>3441</v>
      </c>
      <c r="F760" s="2" t="s">
        <v>111</v>
      </c>
      <c r="G760" s="13">
        <v>45426</v>
      </c>
      <c r="H760" s="13">
        <v>45426</v>
      </c>
      <c r="I760" s="1">
        <v>45427</v>
      </c>
      <c r="J760" s="2"/>
      <c r="K760" s="34" t="s">
        <v>3442</v>
      </c>
      <c r="L760" s="47" t="s">
        <v>122</v>
      </c>
      <c r="M760" s="4"/>
      <c r="N760" s="4"/>
      <c r="O760" s="4"/>
      <c r="P760" s="4"/>
      <c r="Q760" s="4"/>
      <c r="R760" s="4"/>
      <c r="S760" s="4"/>
      <c r="T760" s="4"/>
      <c r="U760" s="4" t="s">
        <v>106</v>
      </c>
      <c r="V760" s="3" t="s">
        <v>70</v>
      </c>
      <c r="W760" s="27" t="s">
        <v>244</v>
      </c>
      <c r="X760" s="4">
        <f>IF(AND(MainTracker[[#This Row],[Completion date.]]&gt;=45139,MainTracker[[#This Row],[Status]]="10 - Complete"),NETWORKDAYS(MAX(MainTracker[[#This Row],[Request sent on (Date)]:[Compliant source file received on (Date)]]),MainTracker[[#This Row],[Completion date.]],Holiday[Holidays])-1,"")</f>
        <v>1</v>
      </c>
      <c r="Y7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0" s="4">
        <f>IF(AND(MainTracker[[#This Row],[Completion date.]]&gt;=45139,MainTracker[[#This Row],[Status]]="10 - Complete",MainTracker[[#This Row],[Compliant source file received on (Date)]]&lt;&gt;""),MainTracker[[#This Row],[Compliant source file received on (Date)]]-MainTracker[[#This Row],[Request sent on (Date)]],"")</f>
        <v>0</v>
      </c>
    </row>
    <row r="761" spans="1:26" ht="30" hidden="1">
      <c r="A761" s="51" t="str">
        <f>_xlfn.IFNA(INDEX(Table3[],MATCH(MainTracker[[#This Row],[IDR / UFDR]],Table3[Pack],0),1),"")</f>
        <v/>
      </c>
      <c r="B761" s="7">
        <v>223.8</v>
      </c>
      <c r="C761" s="7" t="s">
        <v>3557</v>
      </c>
      <c r="D761" s="44" t="s">
        <v>3558</v>
      </c>
      <c r="E761" s="80" t="s">
        <v>3559</v>
      </c>
      <c r="F761" s="2" t="s">
        <v>111</v>
      </c>
      <c r="G761" s="13">
        <v>45426</v>
      </c>
      <c r="H761" s="13">
        <v>45426</v>
      </c>
      <c r="I761" s="1">
        <v>45427</v>
      </c>
      <c r="J761" s="2"/>
      <c r="K761" s="80" t="s">
        <v>3560</v>
      </c>
      <c r="L761" s="47" t="s">
        <v>122</v>
      </c>
      <c r="M761" s="4"/>
      <c r="N761" s="4"/>
      <c r="O761" s="4"/>
      <c r="P761" s="4"/>
      <c r="Q761" s="4"/>
      <c r="R761" s="4"/>
      <c r="S761" s="4"/>
      <c r="T761" s="4"/>
      <c r="U761" s="4" t="s">
        <v>106</v>
      </c>
      <c r="V761" s="3" t="s">
        <v>70</v>
      </c>
      <c r="W761" s="27" t="s">
        <v>244</v>
      </c>
      <c r="X761" s="4">
        <f>IF(AND(MainTracker[[#This Row],[Completion date.]]&gt;=45139,MainTracker[[#This Row],[Status]]="10 - Complete"),NETWORKDAYS(MAX(MainTracker[[#This Row],[Request sent on (Date)]:[Compliant source file received on (Date)]]),MainTracker[[#This Row],[Completion date.]],Holiday[Holidays])-1,"")</f>
        <v>1</v>
      </c>
      <c r="Y7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1" s="4">
        <f>IF(AND(MainTracker[[#This Row],[Completion date.]]&gt;=45139,MainTracker[[#This Row],[Status]]="10 - Complete",MainTracker[[#This Row],[Compliant source file received on (Date)]]&lt;&gt;""),MainTracker[[#This Row],[Compliant source file received on (Date)]]-MainTracker[[#This Row],[Request sent on (Date)]],"")</f>
        <v>0</v>
      </c>
    </row>
    <row r="762" spans="1:26" ht="30" hidden="1">
      <c r="A762" s="51" t="str">
        <f>_xlfn.IFNA(INDEX(Table3[],MATCH(MainTracker[[#This Row],[IDR / UFDR]],Table3[Pack],0),1),"")</f>
        <v/>
      </c>
      <c r="B762" s="7">
        <v>223.8</v>
      </c>
      <c r="C762" s="7" t="s">
        <v>3561</v>
      </c>
      <c r="D762" s="44" t="s">
        <v>3562</v>
      </c>
      <c r="E762" s="28" t="s">
        <v>3563</v>
      </c>
      <c r="F762" s="2" t="s">
        <v>111</v>
      </c>
      <c r="G762" s="13">
        <v>45426</v>
      </c>
      <c r="H762" s="13">
        <v>45426</v>
      </c>
      <c r="I762" s="1">
        <v>45428</v>
      </c>
      <c r="J762" s="2"/>
      <c r="K762" s="80" t="s">
        <v>3564</v>
      </c>
      <c r="L762" s="47" t="s">
        <v>122</v>
      </c>
      <c r="M762" s="4"/>
      <c r="N762" s="4"/>
      <c r="O762" s="4"/>
      <c r="P762" s="4"/>
      <c r="Q762" s="4"/>
      <c r="R762" s="4"/>
      <c r="S762" s="4"/>
      <c r="T762" s="4"/>
      <c r="U762" s="4" t="s">
        <v>106</v>
      </c>
      <c r="V762" s="3" t="s">
        <v>70</v>
      </c>
      <c r="W762" s="27" t="s">
        <v>244</v>
      </c>
      <c r="X762" s="4">
        <f>IF(AND(MainTracker[[#This Row],[Completion date.]]&gt;=45139,MainTracker[[#This Row],[Status]]="10 - Complete"),NETWORKDAYS(MAX(MainTracker[[#This Row],[Request sent on (Date)]:[Compliant source file received on (Date)]]),MainTracker[[#This Row],[Completion date.]],Holiday[Holidays])-1,"")</f>
        <v>2</v>
      </c>
      <c r="Y7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2" s="4">
        <f>IF(AND(MainTracker[[#This Row],[Completion date.]]&gt;=45139,MainTracker[[#This Row],[Status]]="10 - Complete",MainTracker[[#This Row],[Compliant source file received on (Date)]]&lt;&gt;""),MainTracker[[#This Row],[Compliant source file received on (Date)]]-MainTracker[[#This Row],[Request sent on (Date)]],"")</f>
        <v>0</v>
      </c>
    </row>
    <row r="763" spans="1:26" ht="45" hidden="1">
      <c r="A763" s="51" t="str">
        <f>_xlfn.IFNA(INDEX(Table3[],MATCH(MainTracker[[#This Row],[IDR / UFDR]],Table3[Pack],0),1),"")</f>
        <v/>
      </c>
      <c r="B763" s="7">
        <v>218.02</v>
      </c>
      <c r="C763" s="7" t="s">
        <v>3147</v>
      </c>
      <c r="D763" s="44" t="s">
        <v>3148</v>
      </c>
      <c r="E763" s="28" t="s">
        <v>3149</v>
      </c>
      <c r="F763" s="2" t="s">
        <v>101</v>
      </c>
      <c r="G763" s="13">
        <v>45426</v>
      </c>
      <c r="H763" s="13">
        <v>45426</v>
      </c>
      <c r="I763" s="1">
        <v>45427</v>
      </c>
      <c r="J763" s="2" t="s">
        <v>2115</v>
      </c>
      <c r="K763" s="28" t="s">
        <v>3150</v>
      </c>
      <c r="L763" s="28" t="s">
        <v>2986</v>
      </c>
      <c r="M763" s="4" t="s">
        <v>3565</v>
      </c>
      <c r="N763" s="4"/>
      <c r="O763" s="4"/>
      <c r="P763" s="4"/>
      <c r="Q763" s="4" t="s">
        <v>106</v>
      </c>
      <c r="R763" s="3" t="s">
        <v>69</v>
      </c>
      <c r="S763" s="28" t="s">
        <v>3141</v>
      </c>
      <c r="T763" s="4"/>
      <c r="U763" s="4" t="s">
        <v>106</v>
      </c>
      <c r="V763" s="3" t="s">
        <v>69</v>
      </c>
      <c r="W763" s="28" t="s">
        <v>3566</v>
      </c>
      <c r="X763" s="4">
        <f>IF(AND(MainTracker[[#This Row],[Completion date.]]&gt;=45139,MainTracker[[#This Row],[Status]]="10 - Complete"),NETWORKDAYS(MAX(MainTracker[[#This Row],[Request sent on (Date)]:[Compliant source file received on (Date)]]),MainTracker[[#This Row],[Completion date.]],Holiday[Holidays])-1,"")</f>
        <v>1</v>
      </c>
      <c r="Y76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63" s="4">
        <f>IF(AND(MainTracker[[#This Row],[Completion date.]]&gt;=45139,MainTracker[[#This Row],[Status]]="10 - Complete",MainTracker[[#This Row],[Compliant source file received on (Date)]]&lt;&gt;""),MainTracker[[#This Row],[Compliant source file received on (Date)]]-MainTracker[[#This Row],[Request sent on (Date)]],"")</f>
        <v>0</v>
      </c>
    </row>
    <row r="764" spans="1:26" ht="18.75" hidden="1">
      <c r="A764" s="51" t="str">
        <f>_xlfn.IFNA(INDEX(Table3[],MATCH(MainTracker[[#This Row],[IDR / UFDR]],Table3[Pack],0),1),"")</f>
        <v/>
      </c>
      <c r="B764" s="7">
        <v>227.2</v>
      </c>
      <c r="C764" s="7" t="s">
        <v>3567</v>
      </c>
      <c r="D764" s="125" t="s">
        <v>3520</v>
      </c>
      <c r="E764" s="28" t="s">
        <v>3568</v>
      </c>
      <c r="F764" s="2" t="s">
        <v>1758</v>
      </c>
      <c r="G764" s="13">
        <v>45429</v>
      </c>
      <c r="H764" s="1">
        <v>45429</v>
      </c>
      <c r="I764" s="1">
        <v>45433</v>
      </c>
      <c r="J764" s="2"/>
      <c r="K764" s="28" t="s">
        <v>3569</v>
      </c>
      <c r="L764" s="28" t="s">
        <v>3303</v>
      </c>
      <c r="M764" s="4" t="s">
        <v>3570</v>
      </c>
      <c r="N764" s="4"/>
      <c r="O764" s="4"/>
      <c r="P764" s="4"/>
      <c r="Q764" s="4"/>
      <c r="R764" s="4"/>
      <c r="S764" s="4"/>
      <c r="T764" s="4"/>
      <c r="U764" s="4" t="s">
        <v>106</v>
      </c>
      <c r="V764" s="3" t="s">
        <v>70</v>
      </c>
      <c r="W764" s="27" t="s">
        <v>3427</v>
      </c>
      <c r="X764" s="4">
        <f>IF(AND(MainTracker[[#This Row],[Completion date.]]&gt;=45139,MainTracker[[#This Row],[Status]]="10 - Complete"),NETWORKDAYS(MAX(MainTracker[[#This Row],[Request sent on (Date)]:[Compliant source file received on (Date)]]),MainTracker[[#This Row],[Completion date.]],Holiday[Holidays])-1,"")</f>
        <v>2</v>
      </c>
      <c r="Y7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4" s="4">
        <f>IF(AND(MainTracker[[#This Row],[Completion date.]]&gt;=45139,MainTracker[[#This Row],[Status]]="10 - Complete",MainTracker[[#This Row],[Compliant source file received on (Date)]]&lt;&gt;""),MainTracker[[#This Row],[Compliant source file received on (Date)]]-MainTracker[[#This Row],[Request sent on (Date)]],"")</f>
        <v>0</v>
      </c>
    </row>
    <row r="765" spans="1:26" ht="30" hidden="1">
      <c r="A765" s="51">
        <f>_xlfn.IFNA(INDEX(Table3[],MATCH(MainTracker[[#This Row],[IDR / UFDR]],Table3[Pack],0),1),"")</f>
        <v>10</v>
      </c>
      <c r="B765" s="7" t="s">
        <v>35</v>
      </c>
      <c r="C765" s="7" t="s">
        <v>3571</v>
      </c>
      <c r="D765" s="44" t="s">
        <v>3459</v>
      </c>
      <c r="E765" s="28" t="s">
        <v>3572</v>
      </c>
      <c r="F765" s="2" t="s">
        <v>111</v>
      </c>
      <c r="G765" s="13">
        <v>45432</v>
      </c>
      <c r="H765" s="13">
        <v>45432</v>
      </c>
      <c r="I765" s="1">
        <v>45433</v>
      </c>
      <c r="J765" s="2"/>
      <c r="K765" s="28" t="s">
        <v>3573</v>
      </c>
      <c r="L765" s="28" t="s">
        <v>122</v>
      </c>
      <c r="M765" s="4"/>
      <c r="N765" s="4"/>
      <c r="O765" s="4"/>
      <c r="P765" s="4"/>
      <c r="Q765" s="4"/>
      <c r="R765" s="4"/>
      <c r="S765" s="4"/>
      <c r="T765" s="4"/>
      <c r="U765" s="4" t="s">
        <v>106</v>
      </c>
      <c r="V765" s="3" t="s">
        <v>70</v>
      </c>
      <c r="W765" s="27" t="s">
        <v>2386</v>
      </c>
      <c r="X765" s="4">
        <f>IF(AND(MainTracker[[#This Row],[Completion date.]]&gt;=45139,MainTracker[[#This Row],[Status]]="10 - Complete"),NETWORKDAYS(MAX(MainTracker[[#This Row],[Request sent on (Date)]:[Compliant source file received on (Date)]]),MainTracker[[#This Row],[Completion date.]],Holiday[Holidays])-1,"")</f>
        <v>1</v>
      </c>
      <c r="Y7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5" s="4">
        <f>IF(AND(MainTracker[[#This Row],[Completion date.]]&gt;=45139,MainTracker[[#This Row],[Status]]="10 - Complete",MainTracker[[#This Row],[Compliant source file received on (Date)]]&lt;&gt;""),MainTracker[[#This Row],[Compliant source file received on (Date)]]-MainTracker[[#This Row],[Request sent on (Date)]],"")</f>
        <v>0</v>
      </c>
    </row>
    <row r="766" spans="1:26" ht="30" hidden="1">
      <c r="A766" s="51">
        <f>_xlfn.IFNA(INDEX(Table3[],MATCH(MainTracker[[#This Row],[IDR / UFDR]],Table3[Pack],0),1),"")</f>
        <v>17</v>
      </c>
      <c r="B766" s="7" t="s">
        <v>49</v>
      </c>
      <c r="C766" s="7" t="s">
        <v>3574</v>
      </c>
      <c r="D766" s="44" t="s">
        <v>3575</v>
      </c>
      <c r="E766" s="28" t="s">
        <v>3576</v>
      </c>
      <c r="F766" s="2" t="s">
        <v>111</v>
      </c>
      <c r="G766" s="13">
        <v>45432</v>
      </c>
      <c r="H766" s="13">
        <v>45433</v>
      </c>
      <c r="I766" s="13">
        <v>45433</v>
      </c>
      <c r="J766" s="2" t="s">
        <v>3577</v>
      </c>
      <c r="K766" s="28" t="s">
        <v>3578</v>
      </c>
      <c r="L766" s="28"/>
      <c r="M766" s="4"/>
      <c r="N766" s="4"/>
      <c r="O766" s="4"/>
      <c r="P766" s="4"/>
      <c r="Q766" s="4"/>
      <c r="R766" s="4"/>
      <c r="S766" s="4"/>
      <c r="T766" s="4"/>
      <c r="U766" s="4" t="s">
        <v>106</v>
      </c>
      <c r="V766" s="3" t="s">
        <v>71</v>
      </c>
      <c r="W766" s="27" t="s">
        <v>2386</v>
      </c>
      <c r="X766" s="4">
        <f>IF(AND(MainTracker[[#This Row],[Completion date.]]&gt;=45139,MainTracker[[#This Row],[Status]]="10 - Complete"),NETWORKDAYS(MAX(MainTracker[[#This Row],[Request sent on (Date)]:[Compliant source file received on (Date)]]),MainTracker[[#This Row],[Completion date.]],Holiday[Holidays])-1,"")</f>
        <v>0</v>
      </c>
      <c r="Y7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6" s="4">
        <f>IF(AND(MainTracker[[#This Row],[Completion date.]]&gt;=45139,MainTracker[[#This Row],[Status]]="10 - Complete",MainTracker[[#This Row],[Compliant source file received on (Date)]]&lt;&gt;""),MainTracker[[#This Row],[Compliant source file received on (Date)]]-MainTracker[[#This Row],[Request sent on (Date)]],"")</f>
        <v>1</v>
      </c>
    </row>
    <row r="767" spans="1:26" ht="30" hidden="1">
      <c r="A767" s="51" t="str">
        <f>_xlfn.IFNA(INDEX(Table3[],MATCH(MainTracker[[#This Row],[IDR / UFDR]],Table3[Pack],0),1),"")</f>
        <v/>
      </c>
      <c r="B767" s="7">
        <v>233.01</v>
      </c>
      <c r="C767" s="7" t="s">
        <v>2501</v>
      </c>
      <c r="D767" s="44" t="s">
        <v>2502</v>
      </c>
      <c r="E767" s="28" t="s">
        <v>2503</v>
      </c>
      <c r="F767" s="2" t="s">
        <v>229</v>
      </c>
      <c r="G767" s="13">
        <v>45433</v>
      </c>
      <c r="H767" s="1">
        <v>45434</v>
      </c>
      <c r="I767" s="1">
        <v>45441</v>
      </c>
      <c r="J767" s="2"/>
      <c r="K767" s="28" t="s">
        <v>2504</v>
      </c>
      <c r="L767" s="28" t="s">
        <v>122</v>
      </c>
      <c r="M767" s="4" t="s">
        <v>3579</v>
      </c>
      <c r="N767" s="4"/>
      <c r="O767" s="4"/>
      <c r="P767" s="4"/>
      <c r="Q767" s="4"/>
      <c r="R767" s="4"/>
      <c r="S767" s="4"/>
      <c r="T767" s="4"/>
      <c r="U767" s="4" t="s">
        <v>106</v>
      </c>
      <c r="V767" s="3" t="s">
        <v>70</v>
      </c>
      <c r="W767" s="27" t="s">
        <v>1791</v>
      </c>
      <c r="X767" s="4">
        <f>IF(AND(MainTracker[[#This Row],[Completion date.]]&gt;=45139,MainTracker[[#This Row],[Status]]="10 - Complete"),NETWORKDAYS(MAX(MainTracker[[#This Row],[Request sent on (Date)]:[Compliant source file received on (Date)]]),MainTracker[[#This Row],[Completion date.]],Holiday[Holidays])-1,"")</f>
        <v>4</v>
      </c>
      <c r="Y7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7" s="4">
        <f>IF(AND(MainTracker[[#This Row],[Completion date.]]&gt;=45139,MainTracker[[#This Row],[Status]]="10 - Complete",MainTracker[[#This Row],[Compliant source file received on (Date)]]&lt;&gt;""),MainTracker[[#This Row],[Compliant source file received on (Date)]]-MainTracker[[#This Row],[Request sent on (Date)]],"")</f>
        <v>1</v>
      </c>
    </row>
    <row r="768" spans="1:26" ht="30" hidden="1">
      <c r="A768" s="51" t="str">
        <f>_xlfn.IFNA(INDEX(Table3[],MATCH(MainTracker[[#This Row],[IDR / UFDR]],Table3[Pack],0),1),"")</f>
        <v/>
      </c>
      <c r="B768" s="7" t="s">
        <v>1936</v>
      </c>
      <c r="C768" s="7" t="s">
        <v>1937</v>
      </c>
      <c r="D768" s="125" t="s">
        <v>3580</v>
      </c>
      <c r="E768" s="28" t="s">
        <v>1939</v>
      </c>
      <c r="F768" s="2" t="s">
        <v>101</v>
      </c>
      <c r="G768" s="13">
        <v>45434</v>
      </c>
      <c r="H768" s="1">
        <v>45440</v>
      </c>
      <c r="I768" s="1">
        <v>45442</v>
      </c>
      <c r="J768" s="2"/>
      <c r="K768" s="28" t="s">
        <v>1940</v>
      </c>
      <c r="L768" s="28" t="s">
        <v>122</v>
      </c>
      <c r="M768" s="4" t="s">
        <v>3581</v>
      </c>
      <c r="N768" s="4"/>
      <c r="O768" s="4"/>
      <c r="P768" s="4"/>
      <c r="Q768" s="4"/>
      <c r="R768" s="4"/>
      <c r="S768" s="4"/>
      <c r="T768" s="4"/>
      <c r="U768" s="4" t="s">
        <v>106</v>
      </c>
      <c r="V768" s="3" t="s">
        <v>70</v>
      </c>
      <c r="W768" s="27" t="s">
        <v>2312</v>
      </c>
      <c r="X768" s="4">
        <f>IF(AND(MainTracker[[#This Row],[Completion date.]]&gt;=45139,MainTracker[[#This Row],[Status]]="10 - Complete"),NETWORKDAYS(MAX(MainTracker[[#This Row],[Request sent on (Date)]:[Compliant source file received on (Date)]]),MainTracker[[#This Row],[Completion date.]],Holiday[Holidays])-1,"")</f>
        <v>2</v>
      </c>
      <c r="Y7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8" s="4">
        <f>IF(AND(MainTracker[[#This Row],[Completion date.]]&gt;=45139,MainTracker[[#This Row],[Status]]="10 - Complete",MainTracker[[#This Row],[Compliant source file received on (Date)]]&lt;&gt;""),MainTracker[[#This Row],[Compliant source file received on (Date)]]-MainTracker[[#This Row],[Request sent on (Date)]],"")</f>
        <v>6</v>
      </c>
    </row>
    <row r="769" spans="1:26" ht="30" hidden="1">
      <c r="A769" s="51" t="str">
        <f>_xlfn.IFNA(INDEX(Table3[],MATCH(MainTracker[[#This Row],[IDR / UFDR]],Table3[Pack],0),1),"")</f>
        <v/>
      </c>
      <c r="B769" s="7" t="s">
        <v>3582</v>
      </c>
      <c r="C769" s="7" t="s">
        <v>3583</v>
      </c>
      <c r="D769" s="125" t="s">
        <v>3584</v>
      </c>
      <c r="E769" s="34" t="s">
        <v>3585</v>
      </c>
      <c r="F769" s="2" t="s">
        <v>111</v>
      </c>
      <c r="G769" s="13">
        <v>45434</v>
      </c>
      <c r="H769" s="13">
        <v>45434</v>
      </c>
      <c r="I769" s="1">
        <v>45441</v>
      </c>
      <c r="J769" s="2"/>
      <c r="K769" s="34" t="s">
        <v>3586</v>
      </c>
      <c r="L769" s="28"/>
      <c r="M769" s="4"/>
      <c r="N769" s="4"/>
      <c r="O769" s="4"/>
      <c r="P769" s="4"/>
      <c r="Q769" s="4"/>
      <c r="R769" s="4"/>
      <c r="S769" s="4"/>
      <c r="T769" s="4"/>
      <c r="U769" s="4" t="s">
        <v>106</v>
      </c>
      <c r="V769" s="3" t="s">
        <v>70</v>
      </c>
      <c r="W769" s="27" t="s">
        <v>3587</v>
      </c>
      <c r="X769" s="4">
        <f>IF(AND(MainTracker[[#This Row],[Completion date.]]&gt;=45139,MainTracker[[#This Row],[Status]]="10 - Complete"),NETWORKDAYS(MAX(MainTracker[[#This Row],[Request sent on (Date)]:[Compliant source file received on (Date)]]),MainTracker[[#This Row],[Completion date.]],Holiday[Holidays])-1,"")</f>
        <v>4</v>
      </c>
      <c r="Y7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9" s="4">
        <f>IF(AND(MainTracker[[#This Row],[Completion date.]]&gt;=45139,MainTracker[[#This Row],[Status]]="10 - Complete",MainTracker[[#This Row],[Compliant source file received on (Date)]]&lt;&gt;""),MainTracker[[#This Row],[Compliant source file received on (Date)]]-MainTracker[[#This Row],[Request sent on (Date)]],"")</f>
        <v>0</v>
      </c>
    </row>
    <row r="770" spans="1:26" ht="30" hidden="1">
      <c r="A770" s="51" t="str">
        <f>_xlfn.IFNA(INDEX(Table3[],MATCH(MainTracker[[#This Row],[IDR / UFDR]],Table3[Pack],0),1),"")</f>
        <v/>
      </c>
      <c r="B770" s="7" t="s">
        <v>3582</v>
      </c>
      <c r="C770" s="7" t="s">
        <v>3588</v>
      </c>
      <c r="D770" s="125" t="s">
        <v>3589</v>
      </c>
      <c r="E770" s="28" t="s">
        <v>3590</v>
      </c>
      <c r="F770" s="2" t="s">
        <v>111</v>
      </c>
      <c r="G770" s="13">
        <v>45434</v>
      </c>
      <c r="H770" s="13">
        <v>45434</v>
      </c>
      <c r="I770" s="1">
        <v>45435</v>
      </c>
      <c r="J770" s="2"/>
      <c r="K770" s="28" t="s">
        <v>3591</v>
      </c>
      <c r="L770" s="28"/>
      <c r="M770" s="4"/>
      <c r="N770" s="4"/>
      <c r="O770" s="4"/>
      <c r="P770" s="4"/>
      <c r="Q770" s="4"/>
      <c r="R770" s="4"/>
      <c r="S770" s="4"/>
      <c r="T770" s="4"/>
      <c r="U770" s="4" t="s">
        <v>106</v>
      </c>
      <c r="V770" s="3" t="s">
        <v>71</v>
      </c>
      <c r="W770" s="27" t="s">
        <v>3587</v>
      </c>
      <c r="X770" s="4">
        <f>IF(AND(MainTracker[[#This Row],[Completion date.]]&gt;=45139,MainTracker[[#This Row],[Status]]="10 - Complete"),NETWORKDAYS(MAX(MainTracker[[#This Row],[Request sent on (Date)]:[Compliant source file received on (Date)]]),MainTracker[[#This Row],[Completion date.]],Holiday[Holidays])-1,"")</f>
        <v>1</v>
      </c>
      <c r="Y7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0" s="4">
        <f>IF(AND(MainTracker[[#This Row],[Completion date.]]&gt;=45139,MainTracker[[#This Row],[Status]]="10 - Complete",MainTracker[[#This Row],[Compliant source file received on (Date)]]&lt;&gt;""),MainTracker[[#This Row],[Compliant source file received on (Date)]]-MainTracker[[#This Row],[Request sent on (Date)]],"")</f>
        <v>0</v>
      </c>
    </row>
    <row r="771" spans="1:26" ht="30" hidden="1">
      <c r="A771" s="51" t="str">
        <f>_xlfn.IFNA(INDEX(Table3[],MATCH(MainTracker[[#This Row],[IDR / UFDR]],Table3[Pack],0),1),"")</f>
        <v/>
      </c>
      <c r="B771" s="7" t="s">
        <v>3582</v>
      </c>
      <c r="C771" s="7" t="s">
        <v>3592</v>
      </c>
      <c r="D771" s="125" t="s">
        <v>3593</v>
      </c>
      <c r="E771" s="28" t="s">
        <v>3594</v>
      </c>
      <c r="F771" s="2" t="s">
        <v>111</v>
      </c>
      <c r="G771" s="13">
        <v>45434</v>
      </c>
      <c r="H771" s="13">
        <v>45434</v>
      </c>
      <c r="I771" s="1">
        <v>45442</v>
      </c>
      <c r="J771" s="2"/>
      <c r="K771" s="34" t="s">
        <v>3595</v>
      </c>
      <c r="L771" s="28"/>
      <c r="M771" s="4"/>
      <c r="N771" s="4"/>
      <c r="O771" s="4"/>
      <c r="P771" s="4"/>
      <c r="Q771" s="4"/>
      <c r="R771" s="4"/>
      <c r="S771" s="4"/>
      <c r="T771" s="4"/>
      <c r="U771" s="4" t="s">
        <v>106</v>
      </c>
      <c r="V771" s="3" t="s">
        <v>70</v>
      </c>
      <c r="W771" s="27" t="s">
        <v>3587</v>
      </c>
      <c r="X771" s="4">
        <f>IF(AND(MainTracker[[#This Row],[Completion date.]]&gt;=45139,MainTracker[[#This Row],[Status]]="10 - Complete"),NETWORKDAYS(MAX(MainTracker[[#This Row],[Request sent on (Date)]:[Compliant source file received on (Date)]]),MainTracker[[#This Row],[Completion date.]],Holiday[Holidays])-1,"")</f>
        <v>5</v>
      </c>
      <c r="Y7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1" s="4">
        <f>IF(AND(MainTracker[[#This Row],[Completion date.]]&gt;=45139,MainTracker[[#This Row],[Status]]="10 - Complete",MainTracker[[#This Row],[Compliant source file received on (Date)]]&lt;&gt;""),MainTracker[[#This Row],[Compliant source file received on (Date)]]-MainTracker[[#This Row],[Request sent on (Date)]],"")</f>
        <v>0</v>
      </c>
    </row>
    <row r="772" spans="1:26" ht="30" hidden="1">
      <c r="A772" s="51" t="str">
        <f>_xlfn.IFNA(INDEX(Table3[],MATCH(MainTracker[[#This Row],[IDR / UFDR]],Table3[Pack],0),1),"")</f>
        <v/>
      </c>
      <c r="B772" s="7" t="s">
        <v>3582</v>
      </c>
      <c r="C772" s="7" t="s">
        <v>3596</v>
      </c>
      <c r="D772" s="125" t="s">
        <v>3597</v>
      </c>
      <c r="E772" s="28" t="s">
        <v>3598</v>
      </c>
      <c r="F772" s="2" t="s">
        <v>111</v>
      </c>
      <c r="G772" s="13">
        <v>45434</v>
      </c>
      <c r="H772" s="13">
        <v>45434</v>
      </c>
      <c r="I772" s="1">
        <v>45442</v>
      </c>
      <c r="J772" s="2"/>
      <c r="K772" s="28" t="s">
        <v>3599</v>
      </c>
      <c r="L772" s="28"/>
      <c r="M772" s="4" t="s">
        <v>3600</v>
      </c>
      <c r="N772" s="4"/>
      <c r="O772" s="4"/>
      <c r="P772" s="4"/>
      <c r="Q772" s="4"/>
      <c r="R772" s="4"/>
      <c r="S772" s="4"/>
      <c r="T772" s="4"/>
      <c r="U772" s="4" t="s">
        <v>106</v>
      </c>
      <c r="V772" s="3" t="s">
        <v>70</v>
      </c>
      <c r="W772" s="27" t="s">
        <v>3587</v>
      </c>
      <c r="X772" s="4">
        <f>IF(AND(MainTracker[[#This Row],[Completion date.]]&gt;=45139,MainTracker[[#This Row],[Status]]="10 - Complete"),NETWORKDAYS(MAX(MainTracker[[#This Row],[Request sent on (Date)]:[Compliant source file received on (Date)]]),MainTracker[[#This Row],[Completion date.]],Holiday[Holidays])-1,"")</f>
        <v>5</v>
      </c>
      <c r="Y7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72" s="4">
        <f>IF(AND(MainTracker[[#This Row],[Completion date.]]&gt;=45139,MainTracker[[#This Row],[Status]]="10 - Complete",MainTracker[[#This Row],[Compliant source file received on (Date)]]&lt;&gt;""),MainTracker[[#This Row],[Compliant source file received on (Date)]]-MainTracker[[#This Row],[Request sent on (Date)]],"")</f>
        <v>0</v>
      </c>
    </row>
    <row r="773" spans="1:26" ht="30" hidden="1">
      <c r="A773" s="51" t="str">
        <f>_xlfn.IFNA(INDEX(Table3[],MATCH(MainTracker[[#This Row],[IDR / UFDR]],Table3[Pack],0),1),"")</f>
        <v/>
      </c>
      <c r="B773" s="7" t="s">
        <v>3582</v>
      </c>
      <c r="C773" s="7" t="s">
        <v>3601</v>
      </c>
      <c r="D773" s="125" t="s">
        <v>3602</v>
      </c>
      <c r="E773" s="28" t="s">
        <v>3603</v>
      </c>
      <c r="F773" s="2" t="s">
        <v>111</v>
      </c>
      <c r="G773" s="13">
        <v>45434</v>
      </c>
      <c r="H773" s="13">
        <v>45434</v>
      </c>
      <c r="I773" s="1">
        <v>45441</v>
      </c>
      <c r="J773" s="2"/>
      <c r="K773" s="28" t="s">
        <v>3604</v>
      </c>
      <c r="L773" s="28"/>
      <c r="M773" s="4"/>
      <c r="N773" s="4"/>
      <c r="O773" s="4"/>
      <c r="P773" s="4"/>
      <c r="Q773" s="4"/>
      <c r="R773" s="4"/>
      <c r="S773" s="4"/>
      <c r="T773" s="4"/>
      <c r="U773" s="4" t="s">
        <v>106</v>
      </c>
      <c r="V773" s="3" t="s">
        <v>71</v>
      </c>
      <c r="W773" s="27" t="s">
        <v>3587</v>
      </c>
      <c r="X773" s="4">
        <f>IF(AND(MainTracker[[#This Row],[Completion date.]]&gt;=45139,MainTracker[[#This Row],[Status]]="10 - Complete"),NETWORKDAYS(MAX(MainTracker[[#This Row],[Request sent on (Date)]:[Compliant source file received on (Date)]]),MainTracker[[#This Row],[Completion date.]],Holiday[Holidays])-1,"")</f>
        <v>4</v>
      </c>
      <c r="Y7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3" s="4">
        <f>IF(AND(MainTracker[[#This Row],[Completion date.]]&gt;=45139,MainTracker[[#This Row],[Status]]="10 - Complete",MainTracker[[#This Row],[Compliant source file received on (Date)]]&lt;&gt;""),MainTracker[[#This Row],[Compliant source file received on (Date)]]-MainTracker[[#This Row],[Request sent on (Date)]],"")</f>
        <v>0</v>
      </c>
    </row>
    <row r="774" spans="1:26" ht="30" hidden="1">
      <c r="A774" s="51" t="str">
        <f>_xlfn.IFNA(INDEX(Table3[],MATCH(MainTracker[[#This Row],[IDR / UFDR]],Table3[Pack],0),1),"")</f>
        <v/>
      </c>
      <c r="B774" s="7" t="s">
        <v>3582</v>
      </c>
      <c r="C774" s="7" t="s">
        <v>3605</v>
      </c>
      <c r="D774" s="125" t="s">
        <v>3606</v>
      </c>
      <c r="E774" s="28" t="s">
        <v>3607</v>
      </c>
      <c r="F774" s="2" t="s">
        <v>111</v>
      </c>
      <c r="G774" s="13">
        <v>45434</v>
      </c>
      <c r="H774" s="1">
        <v>45435</v>
      </c>
      <c r="I774" s="1">
        <v>45441</v>
      </c>
      <c r="J774" s="2"/>
      <c r="K774" s="34" t="s">
        <v>3608</v>
      </c>
      <c r="L774" s="28" t="s">
        <v>122</v>
      </c>
      <c r="M774" s="4"/>
      <c r="N774" s="4"/>
      <c r="O774" s="4"/>
      <c r="P774" s="4"/>
      <c r="Q774" s="4"/>
      <c r="R774" s="4"/>
      <c r="S774" s="4"/>
      <c r="T774" s="4"/>
      <c r="U774" s="4" t="s">
        <v>106</v>
      </c>
      <c r="V774" s="3" t="s">
        <v>71</v>
      </c>
      <c r="W774" s="27" t="s">
        <v>3587</v>
      </c>
      <c r="X774" s="4">
        <f>IF(AND(MainTracker[[#This Row],[Completion date.]]&gt;=45139,MainTracker[[#This Row],[Status]]="10 - Complete"),NETWORKDAYS(MAX(MainTracker[[#This Row],[Request sent on (Date)]:[Compliant source file received on (Date)]]),MainTracker[[#This Row],[Completion date.]],Holiday[Holidays])-1,"")</f>
        <v>3</v>
      </c>
      <c r="Y7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4" s="4">
        <f>IF(AND(MainTracker[[#This Row],[Completion date.]]&gt;=45139,MainTracker[[#This Row],[Status]]="10 - Complete",MainTracker[[#This Row],[Compliant source file received on (Date)]]&lt;&gt;""),MainTracker[[#This Row],[Compliant source file received on (Date)]]-MainTracker[[#This Row],[Request sent on (Date)]],"")</f>
        <v>1</v>
      </c>
    </row>
    <row r="775" spans="1:26" ht="30" hidden="1">
      <c r="A775" s="51" t="str">
        <f>_xlfn.IFNA(INDEX(Table3[],MATCH(MainTracker[[#This Row],[IDR / UFDR]],Table3[Pack],0),1),"")</f>
        <v/>
      </c>
      <c r="B775" s="7" t="s">
        <v>3582</v>
      </c>
      <c r="C775" s="7" t="s">
        <v>3609</v>
      </c>
      <c r="D775" s="125" t="s">
        <v>3610</v>
      </c>
      <c r="E775" s="28" t="s">
        <v>3611</v>
      </c>
      <c r="F775" s="2" t="s">
        <v>111</v>
      </c>
      <c r="G775" s="13">
        <v>45434</v>
      </c>
      <c r="H775" s="1">
        <v>45435</v>
      </c>
      <c r="I775" s="1">
        <v>45441</v>
      </c>
      <c r="J775" s="2"/>
      <c r="K775" s="28" t="s">
        <v>3612</v>
      </c>
      <c r="L775" s="28" t="s">
        <v>122</v>
      </c>
      <c r="M775" s="4"/>
      <c r="N775" s="4"/>
      <c r="O775" s="4"/>
      <c r="P775" s="4"/>
      <c r="Q775" s="4"/>
      <c r="R775" s="4"/>
      <c r="S775" s="4"/>
      <c r="T775" s="4"/>
      <c r="U775" s="4" t="s">
        <v>106</v>
      </c>
      <c r="V775" s="3" t="s">
        <v>71</v>
      </c>
      <c r="W775" s="27" t="s">
        <v>3587</v>
      </c>
      <c r="X775" s="4">
        <f>IF(AND(MainTracker[[#This Row],[Completion date.]]&gt;=45139,MainTracker[[#This Row],[Status]]="10 - Complete"),NETWORKDAYS(MAX(MainTracker[[#This Row],[Request sent on (Date)]:[Compliant source file received on (Date)]]),MainTracker[[#This Row],[Completion date.]],Holiday[Holidays])-1,"")</f>
        <v>3</v>
      </c>
      <c r="Y7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5" s="4">
        <f>IF(AND(MainTracker[[#This Row],[Completion date.]]&gt;=45139,MainTracker[[#This Row],[Status]]="10 - Complete",MainTracker[[#This Row],[Compliant source file received on (Date)]]&lt;&gt;""),MainTracker[[#This Row],[Compliant source file received on (Date)]]-MainTracker[[#This Row],[Request sent on (Date)]],"")</f>
        <v>1</v>
      </c>
    </row>
    <row r="776" spans="1:26" ht="30" hidden="1">
      <c r="A776" s="51" t="str">
        <f>_xlfn.IFNA(INDEX(Table3[],MATCH(MainTracker[[#This Row],[IDR / UFDR]],Table3[Pack],0),1),"")</f>
        <v/>
      </c>
      <c r="B776" s="7" t="s">
        <v>3582</v>
      </c>
      <c r="C776" s="7" t="s">
        <v>3613</v>
      </c>
      <c r="D776" s="125" t="s">
        <v>3614</v>
      </c>
      <c r="E776" s="28" t="s">
        <v>3615</v>
      </c>
      <c r="F776" s="2" t="s">
        <v>111</v>
      </c>
      <c r="G776" s="13">
        <v>45434</v>
      </c>
      <c r="H776" s="1">
        <v>45435</v>
      </c>
      <c r="I776" s="1">
        <v>45441</v>
      </c>
      <c r="J776" s="2"/>
      <c r="K776" s="28" t="s">
        <v>3616</v>
      </c>
      <c r="L776" s="28" t="s">
        <v>122</v>
      </c>
      <c r="M776" s="4"/>
      <c r="N776" s="4"/>
      <c r="O776" s="4"/>
      <c r="P776" s="4"/>
      <c r="Q776" s="4"/>
      <c r="R776" s="4"/>
      <c r="S776" s="4"/>
      <c r="T776" s="4"/>
      <c r="U776" s="4" t="s">
        <v>106</v>
      </c>
      <c r="V776" s="3" t="s">
        <v>71</v>
      </c>
      <c r="W776" s="27" t="s">
        <v>3587</v>
      </c>
      <c r="X776" s="4">
        <f>IF(AND(MainTracker[[#This Row],[Completion date.]]&gt;=45139,MainTracker[[#This Row],[Status]]="10 - Complete"),NETWORKDAYS(MAX(MainTracker[[#This Row],[Request sent on (Date)]:[Compliant source file received on (Date)]]),MainTracker[[#This Row],[Completion date.]],Holiday[Holidays])-1,"")</f>
        <v>3</v>
      </c>
      <c r="Y7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6" s="4">
        <f>IF(AND(MainTracker[[#This Row],[Completion date.]]&gt;=45139,MainTracker[[#This Row],[Status]]="10 - Complete",MainTracker[[#This Row],[Compliant source file received on (Date)]]&lt;&gt;""),MainTracker[[#This Row],[Compliant source file received on (Date)]]-MainTracker[[#This Row],[Request sent on (Date)]],"")</f>
        <v>1</v>
      </c>
    </row>
    <row r="777" spans="1:26" ht="45" hidden="1">
      <c r="A777" s="51" t="str">
        <f>_xlfn.IFNA(INDEX(Table3[],MATCH(MainTracker[[#This Row],[IDR / UFDR]],Table3[Pack],0),1),"")</f>
        <v/>
      </c>
      <c r="B777" s="7" t="s">
        <v>3582</v>
      </c>
      <c r="C777" s="7" t="s">
        <v>3617</v>
      </c>
      <c r="D777" s="125" t="s">
        <v>3618</v>
      </c>
      <c r="E777" s="28" t="s">
        <v>3619</v>
      </c>
      <c r="F777" s="2" t="s">
        <v>111</v>
      </c>
      <c r="G777" s="13">
        <v>45434</v>
      </c>
      <c r="H777" s="13">
        <v>45435</v>
      </c>
      <c r="I777" s="13">
        <v>45435</v>
      </c>
      <c r="J777" s="2"/>
      <c r="K777" s="28" t="s">
        <v>3620</v>
      </c>
      <c r="L777" s="28" t="s">
        <v>122</v>
      </c>
      <c r="M777" s="4"/>
      <c r="N777" s="4"/>
      <c r="O777" s="4"/>
      <c r="P777" s="4"/>
      <c r="Q777" s="4"/>
      <c r="R777" s="4"/>
      <c r="S777" s="4"/>
      <c r="T777" s="4"/>
      <c r="U777" s="4" t="s">
        <v>106</v>
      </c>
      <c r="V777" s="3" t="s">
        <v>71</v>
      </c>
      <c r="W777" s="27" t="s">
        <v>3587</v>
      </c>
      <c r="X777" s="4">
        <f>IF(AND(MainTracker[[#This Row],[Completion date.]]&gt;=45139,MainTracker[[#This Row],[Status]]="10 - Complete"),NETWORKDAYS(MAX(MainTracker[[#This Row],[Request sent on (Date)]:[Compliant source file received on (Date)]]),MainTracker[[#This Row],[Completion date.]],Holiday[Holidays])-1,"")</f>
        <v>0</v>
      </c>
      <c r="Y7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7" s="4">
        <f>IF(AND(MainTracker[[#This Row],[Completion date.]]&gt;=45139,MainTracker[[#This Row],[Status]]="10 - Complete",MainTracker[[#This Row],[Compliant source file received on (Date)]]&lt;&gt;""),MainTracker[[#This Row],[Compliant source file received on (Date)]]-MainTracker[[#This Row],[Request sent on (Date)]],"")</f>
        <v>1</v>
      </c>
    </row>
    <row r="778" spans="1:26" ht="45" hidden="1">
      <c r="A778" s="51" t="str">
        <f>_xlfn.IFNA(INDEX(Table3[],MATCH(MainTracker[[#This Row],[IDR / UFDR]],Table3[Pack],0),1),"")</f>
        <v/>
      </c>
      <c r="B778" s="7" t="s">
        <v>3582</v>
      </c>
      <c r="C778" s="7" t="s">
        <v>3621</v>
      </c>
      <c r="D778" s="125" t="s">
        <v>3622</v>
      </c>
      <c r="E778" s="28" t="s">
        <v>3623</v>
      </c>
      <c r="F778" s="2" t="s">
        <v>111</v>
      </c>
      <c r="G778" s="13">
        <v>45434</v>
      </c>
      <c r="H778" s="13">
        <v>45435</v>
      </c>
      <c r="I778" s="13">
        <v>45435</v>
      </c>
      <c r="J778" s="2"/>
      <c r="K778" s="28" t="s">
        <v>3624</v>
      </c>
      <c r="L778" s="28" t="s">
        <v>122</v>
      </c>
      <c r="M778" s="4"/>
      <c r="N778" s="4"/>
      <c r="O778" s="4"/>
      <c r="P778" s="4"/>
      <c r="Q778" s="4"/>
      <c r="R778" s="4"/>
      <c r="S778" s="4"/>
      <c r="T778" s="4"/>
      <c r="U778" s="4" t="s">
        <v>106</v>
      </c>
      <c r="V778" s="3" t="s">
        <v>71</v>
      </c>
      <c r="W778" s="27" t="s">
        <v>3587</v>
      </c>
      <c r="X778" s="4">
        <f>IF(AND(MainTracker[[#This Row],[Completion date.]]&gt;=45139,MainTracker[[#This Row],[Status]]="10 - Complete"),NETWORKDAYS(MAX(MainTracker[[#This Row],[Request sent on (Date)]:[Compliant source file received on (Date)]]),MainTracker[[#This Row],[Completion date.]],Holiday[Holidays])-1,"")</f>
        <v>0</v>
      </c>
      <c r="Y7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8" s="4">
        <f>IF(AND(MainTracker[[#This Row],[Completion date.]]&gt;=45139,MainTracker[[#This Row],[Status]]="10 - Complete",MainTracker[[#This Row],[Compliant source file received on (Date)]]&lt;&gt;""),MainTracker[[#This Row],[Compliant source file received on (Date)]]-MainTracker[[#This Row],[Request sent on (Date)]],"")</f>
        <v>1</v>
      </c>
    </row>
    <row r="779" spans="1:26" ht="45" hidden="1">
      <c r="A779" s="51" t="str">
        <f>_xlfn.IFNA(INDEX(Table3[],MATCH(MainTracker[[#This Row],[IDR / UFDR]],Table3[Pack],0),1),"")</f>
        <v/>
      </c>
      <c r="B779" s="7" t="s">
        <v>3582</v>
      </c>
      <c r="C779" s="7" t="s">
        <v>3625</v>
      </c>
      <c r="D779" s="125" t="s">
        <v>3626</v>
      </c>
      <c r="E779" s="28" t="s">
        <v>3627</v>
      </c>
      <c r="F779" s="2" t="s">
        <v>111</v>
      </c>
      <c r="G779" s="13">
        <v>45434</v>
      </c>
      <c r="H779" s="13">
        <v>45435</v>
      </c>
      <c r="I779" s="1">
        <v>45435</v>
      </c>
      <c r="J779" s="2"/>
      <c r="K779" s="28" t="s">
        <v>3628</v>
      </c>
      <c r="L779" s="28" t="s">
        <v>122</v>
      </c>
      <c r="M779" s="4"/>
      <c r="N779" s="4"/>
      <c r="O779" s="4"/>
      <c r="P779" s="4"/>
      <c r="Q779" s="4"/>
      <c r="R779" s="4"/>
      <c r="S779" s="4"/>
      <c r="T779" s="4"/>
      <c r="U779" s="4" t="s">
        <v>106</v>
      </c>
      <c r="V779" s="3" t="s">
        <v>71</v>
      </c>
      <c r="W779" s="27" t="s">
        <v>3587</v>
      </c>
      <c r="X779" s="4">
        <f>IF(AND(MainTracker[[#This Row],[Completion date.]]&gt;=45139,MainTracker[[#This Row],[Status]]="10 - Complete"),NETWORKDAYS(MAX(MainTracker[[#This Row],[Request sent on (Date)]:[Compliant source file received on (Date)]]),MainTracker[[#This Row],[Completion date.]],Holiday[Holidays])-1,"")</f>
        <v>0</v>
      </c>
      <c r="Y7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9" s="4">
        <f>IF(AND(MainTracker[[#This Row],[Completion date.]]&gt;=45139,MainTracker[[#This Row],[Status]]="10 - Complete",MainTracker[[#This Row],[Compliant source file received on (Date)]]&lt;&gt;""),MainTracker[[#This Row],[Compliant source file received on (Date)]]-MainTracker[[#This Row],[Request sent on (Date)]],"")</f>
        <v>1</v>
      </c>
    </row>
    <row r="780" spans="1:26" ht="45" hidden="1">
      <c r="A780" s="51" t="str">
        <f>_xlfn.IFNA(INDEX(Table3[],MATCH(MainTracker[[#This Row],[IDR / UFDR]],Table3[Pack],0),1),"")</f>
        <v/>
      </c>
      <c r="B780" s="7" t="s">
        <v>3582</v>
      </c>
      <c r="C780" s="7" t="s">
        <v>3629</v>
      </c>
      <c r="D780" s="125" t="s">
        <v>3630</v>
      </c>
      <c r="E780" s="28" t="s">
        <v>3631</v>
      </c>
      <c r="F780" s="2" t="s">
        <v>111</v>
      </c>
      <c r="G780" s="13">
        <v>45434</v>
      </c>
      <c r="H780" s="13">
        <v>45435</v>
      </c>
      <c r="I780" s="1">
        <v>45441</v>
      </c>
      <c r="J780" s="2"/>
      <c r="K780" s="28" t="s">
        <v>3632</v>
      </c>
      <c r="L780" s="28" t="s">
        <v>122</v>
      </c>
      <c r="M780" s="4"/>
      <c r="N780" s="4"/>
      <c r="O780" s="4"/>
      <c r="P780" s="4"/>
      <c r="Q780" s="4"/>
      <c r="R780" s="4"/>
      <c r="S780" s="4"/>
      <c r="T780" s="4"/>
      <c r="U780" s="4" t="s">
        <v>106</v>
      </c>
      <c r="V780" s="3" t="s">
        <v>71</v>
      </c>
      <c r="W780" s="27" t="s">
        <v>3587</v>
      </c>
      <c r="X780" s="4">
        <f>IF(AND(MainTracker[[#This Row],[Completion date.]]&gt;=45139,MainTracker[[#This Row],[Status]]="10 - Complete"),NETWORKDAYS(MAX(MainTracker[[#This Row],[Request sent on (Date)]:[Compliant source file received on (Date)]]),MainTracker[[#This Row],[Completion date.]],Holiday[Holidays])-1,"")</f>
        <v>3</v>
      </c>
      <c r="Y7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0" s="4">
        <f>IF(AND(MainTracker[[#This Row],[Completion date.]]&gt;=45139,MainTracker[[#This Row],[Status]]="10 - Complete",MainTracker[[#This Row],[Compliant source file received on (Date)]]&lt;&gt;""),MainTracker[[#This Row],[Compliant source file received on (Date)]]-MainTracker[[#This Row],[Request sent on (Date)]],"")</f>
        <v>1</v>
      </c>
    </row>
    <row r="781" spans="1:26" ht="45" hidden="1">
      <c r="A781" s="51" t="str">
        <f>_xlfn.IFNA(INDEX(Table3[],MATCH(MainTracker[[#This Row],[IDR / UFDR]],Table3[Pack],0),1),"")</f>
        <v/>
      </c>
      <c r="B781" s="7" t="s">
        <v>3582</v>
      </c>
      <c r="C781" s="7" t="s">
        <v>3633</v>
      </c>
      <c r="D781" s="125" t="s">
        <v>3634</v>
      </c>
      <c r="E781" s="28" t="s">
        <v>3635</v>
      </c>
      <c r="F781" s="2" t="s">
        <v>111</v>
      </c>
      <c r="G781" s="13">
        <v>45434</v>
      </c>
      <c r="H781" s="13">
        <v>45435</v>
      </c>
      <c r="I781" s="1">
        <v>45442</v>
      </c>
      <c r="J781" s="2"/>
      <c r="K781" s="28" t="s">
        <v>3636</v>
      </c>
      <c r="L781" s="28" t="s">
        <v>122</v>
      </c>
      <c r="M781" s="4"/>
      <c r="N781" s="4"/>
      <c r="O781" s="4"/>
      <c r="P781" s="4"/>
      <c r="Q781" s="4"/>
      <c r="R781" s="4"/>
      <c r="S781" s="4"/>
      <c r="T781" s="4"/>
      <c r="U781" s="4" t="s">
        <v>106</v>
      </c>
      <c r="V781" s="3" t="s">
        <v>71</v>
      </c>
      <c r="W781" s="27" t="s">
        <v>3587</v>
      </c>
      <c r="X781" s="4">
        <f>IF(AND(MainTracker[[#This Row],[Completion date.]]&gt;=45139,MainTracker[[#This Row],[Status]]="10 - Complete"),NETWORKDAYS(MAX(MainTracker[[#This Row],[Request sent on (Date)]:[Compliant source file received on (Date)]]),MainTracker[[#This Row],[Completion date.]],Holiday[Holidays])-1,"")</f>
        <v>4</v>
      </c>
      <c r="Y7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1" s="4">
        <f>IF(AND(MainTracker[[#This Row],[Completion date.]]&gt;=45139,MainTracker[[#This Row],[Status]]="10 - Complete",MainTracker[[#This Row],[Compliant source file received on (Date)]]&lt;&gt;""),MainTracker[[#This Row],[Compliant source file received on (Date)]]-MainTracker[[#This Row],[Request sent on (Date)]],"")</f>
        <v>1</v>
      </c>
    </row>
    <row r="782" spans="1:26" ht="45" hidden="1">
      <c r="A782" s="51" t="str">
        <f>_xlfn.IFNA(INDEX(Table3[],MATCH(MainTracker[[#This Row],[IDR / UFDR]],Table3[Pack],0),1),"")</f>
        <v/>
      </c>
      <c r="B782" s="7" t="s">
        <v>3582</v>
      </c>
      <c r="C782" s="7" t="s">
        <v>3637</v>
      </c>
      <c r="D782" s="125" t="s">
        <v>3638</v>
      </c>
      <c r="E782" s="28" t="s">
        <v>3639</v>
      </c>
      <c r="F782" s="2" t="s">
        <v>111</v>
      </c>
      <c r="G782" s="13">
        <v>45434</v>
      </c>
      <c r="H782" s="13">
        <v>45434</v>
      </c>
      <c r="I782" s="1">
        <v>45440</v>
      </c>
      <c r="J782" s="2"/>
      <c r="K782" s="28" t="s">
        <v>3640</v>
      </c>
      <c r="L782" s="28"/>
      <c r="M782" s="4"/>
      <c r="N782" s="4"/>
      <c r="O782" s="4"/>
      <c r="P782" s="4"/>
      <c r="Q782" s="4"/>
      <c r="R782" s="4"/>
      <c r="S782" s="4"/>
      <c r="T782" s="4"/>
      <c r="U782" s="4" t="s">
        <v>106</v>
      </c>
      <c r="V782" s="3" t="s">
        <v>71</v>
      </c>
      <c r="W782" s="27" t="s">
        <v>3587</v>
      </c>
      <c r="X782" s="4">
        <f>IF(AND(MainTracker[[#This Row],[Completion date.]]&gt;=45139,MainTracker[[#This Row],[Status]]="10 - Complete"),NETWORKDAYS(MAX(MainTracker[[#This Row],[Request sent on (Date)]:[Compliant source file received on (Date)]]),MainTracker[[#This Row],[Completion date.]],Holiday[Holidays])-1,"")</f>
        <v>3</v>
      </c>
      <c r="Y7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2" s="4">
        <f>IF(AND(MainTracker[[#This Row],[Completion date.]]&gt;=45139,MainTracker[[#This Row],[Status]]="10 - Complete",MainTracker[[#This Row],[Compliant source file received on (Date)]]&lt;&gt;""),MainTracker[[#This Row],[Compliant source file received on (Date)]]-MainTracker[[#This Row],[Request sent on (Date)]],"")</f>
        <v>0</v>
      </c>
    </row>
    <row r="783" spans="1:26" ht="45" hidden="1">
      <c r="A783" s="51" t="str">
        <f>_xlfn.IFNA(INDEX(Table3[],MATCH(MainTracker[[#This Row],[IDR / UFDR]],Table3[Pack],0),1),"")</f>
        <v/>
      </c>
      <c r="B783" s="7" t="s">
        <v>3582</v>
      </c>
      <c r="C783" s="7" t="s">
        <v>3641</v>
      </c>
      <c r="D783" s="125" t="s">
        <v>3642</v>
      </c>
      <c r="E783" s="28" t="s">
        <v>3643</v>
      </c>
      <c r="F783" s="2" t="s">
        <v>111</v>
      </c>
      <c r="G783" s="13">
        <v>45434</v>
      </c>
      <c r="H783" s="13">
        <v>45434</v>
      </c>
      <c r="I783" s="1">
        <v>45442</v>
      </c>
      <c r="J783" s="2"/>
      <c r="K783" s="28" t="s">
        <v>3644</v>
      </c>
      <c r="L783" s="34"/>
      <c r="M783" s="4"/>
      <c r="N783" s="4"/>
      <c r="O783" s="4"/>
      <c r="P783" s="4"/>
      <c r="Q783" s="4"/>
      <c r="R783" s="4"/>
      <c r="S783" s="4"/>
      <c r="T783" s="4"/>
      <c r="U783" s="4" t="s">
        <v>106</v>
      </c>
      <c r="V783" s="3" t="s">
        <v>70</v>
      </c>
      <c r="W783" s="27" t="s">
        <v>3587</v>
      </c>
      <c r="X783" s="4">
        <f>IF(AND(MainTracker[[#This Row],[Completion date.]]&gt;=45139,MainTracker[[#This Row],[Status]]="10 - Complete"),NETWORKDAYS(MAX(MainTracker[[#This Row],[Request sent on (Date)]:[Compliant source file received on (Date)]]),MainTracker[[#This Row],[Completion date.]],Holiday[Holidays])-1,"")</f>
        <v>5</v>
      </c>
      <c r="Y7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3" s="4">
        <f>IF(AND(MainTracker[[#This Row],[Completion date.]]&gt;=45139,MainTracker[[#This Row],[Status]]="10 - Complete",MainTracker[[#This Row],[Compliant source file received on (Date)]]&lt;&gt;""),MainTracker[[#This Row],[Compliant source file received on (Date)]]-MainTracker[[#This Row],[Request sent on (Date)]],"")</f>
        <v>0</v>
      </c>
    </row>
    <row r="784" spans="1:26" ht="45" hidden="1">
      <c r="A784" s="51" t="str">
        <f>_xlfn.IFNA(INDEX(Table3[],MATCH(MainTracker[[#This Row],[IDR / UFDR]],Table3[Pack],0),1),"")</f>
        <v/>
      </c>
      <c r="B784" s="7" t="s">
        <v>3645</v>
      </c>
      <c r="C784" s="7" t="s">
        <v>3646</v>
      </c>
      <c r="D784" s="44" t="s">
        <v>3647</v>
      </c>
      <c r="E784" s="28" t="s">
        <v>3648</v>
      </c>
      <c r="F784" s="2" t="s">
        <v>111</v>
      </c>
      <c r="G784" s="13">
        <v>45434</v>
      </c>
      <c r="H784" s="1">
        <v>45434</v>
      </c>
      <c r="I784" s="1">
        <v>45441</v>
      </c>
      <c r="J784" s="2"/>
      <c r="K784" s="28" t="s">
        <v>3649</v>
      </c>
      <c r="L784" s="28"/>
      <c r="M784" s="4" t="s">
        <v>3650</v>
      </c>
      <c r="N784" s="4" t="s">
        <v>3651</v>
      </c>
      <c r="O784" s="4" t="s">
        <v>3652</v>
      </c>
      <c r="P784" s="24">
        <v>45426</v>
      </c>
      <c r="Q784" s="4"/>
      <c r="R784" s="4"/>
      <c r="S784" s="4"/>
      <c r="T784" s="4"/>
      <c r="U784" s="4" t="s">
        <v>106</v>
      </c>
      <c r="V784" s="3" t="s">
        <v>69</v>
      </c>
      <c r="W784" s="27" t="s">
        <v>3653</v>
      </c>
      <c r="X784" s="4">
        <f>IF(AND(MainTracker[[#This Row],[Completion date.]]&gt;=45139,MainTracker[[#This Row],[Status]]="10 - Complete"),NETWORKDAYS(MAX(MainTracker[[#This Row],[Request sent on (Date)]:[Compliant source file received on (Date)]]),MainTracker[[#This Row],[Completion date.]],Holiday[Holidays])-1,"")</f>
        <v>4</v>
      </c>
      <c r="Y78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84" s="4">
        <f>IF(AND(MainTracker[[#This Row],[Completion date.]]&gt;=45139,MainTracker[[#This Row],[Status]]="10 - Complete",MainTracker[[#This Row],[Compliant source file received on (Date)]]&lt;&gt;""),MainTracker[[#This Row],[Compliant source file received on (Date)]]-MainTracker[[#This Row],[Request sent on (Date)]],"")</f>
        <v>0</v>
      </c>
    </row>
    <row r="785" spans="1:26" ht="30" hidden="1">
      <c r="A785" s="51" t="str">
        <f>_xlfn.IFNA(INDEX(Table3[],MATCH(MainTracker[[#This Row],[IDR / UFDR]],Table3[Pack],0),1),"")</f>
        <v/>
      </c>
      <c r="B785" s="7" t="s">
        <v>3654</v>
      </c>
      <c r="C785" s="7" t="s">
        <v>3655</v>
      </c>
      <c r="D785" s="125" t="s">
        <v>3656</v>
      </c>
      <c r="E785" s="28" t="s">
        <v>3657</v>
      </c>
      <c r="F785" s="2" t="s">
        <v>111</v>
      </c>
      <c r="G785" s="13">
        <v>45434</v>
      </c>
      <c r="H785" s="13">
        <v>45434</v>
      </c>
      <c r="I785" s="1">
        <v>45442</v>
      </c>
      <c r="J785" s="2"/>
      <c r="K785" s="28" t="s">
        <v>3658</v>
      </c>
      <c r="L785" s="34"/>
      <c r="M785" s="4"/>
      <c r="N785" s="4"/>
      <c r="O785" s="4"/>
      <c r="P785" s="4"/>
      <c r="Q785" s="4"/>
      <c r="R785" s="4"/>
      <c r="S785" s="4"/>
      <c r="T785" s="4"/>
      <c r="U785" s="4" t="s">
        <v>106</v>
      </c>
      <c r="V785" s="3" t="s">
        <v>70</v>
      </c>
      <c r="W785" s="34" t="s">
        <v>553</v>
      </c>
      <c r="X785" s="4">
        <f>IF(AND(MainTracker[[#This Row],[Completion date.]]&gt;=45139,MainTracker[[#This Row],[Status]]="10 - Complete"),NETWORKDAYS(MAX(MainTracker[[#This Row],[Request sent on (Date)]:[Compliant source file received on (Date)]]),MainTracker[[#This Row],[Completion date.]],Holiday[Holidays])-1,"")</f>
        <v>5</v>
      </c>
      <c r="Y7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5" s="4">
        <f>IF(AND(MainTracker[[#This Row],[Completion date.]]&gt;=45139,MainTracker[[#This Row],[Status]]="10 - Complete",MainTracker[[#This Row],[Compliant source file received on (Date)]]&lt;&gt;""),MainTracker[[#This Row],[Compliant source file received on (Date)]]-MainTracker[[#This Row],[Request sent on (Date)]],"")</f>
        <v>0</v>
      </c>
    </row>
    <row r="786" spans="1:26" ht="45" hidden="1">
      <c r="A786" s="51" t="str">
        <f>_xlfn.IFNA(INDEX(Table3[],MATCH(MainTracker[[#This Row],[IDR / UFDR]],Table3[Pack],0),1),"")</f>
        <v/>
      </c>
      <c r="B786" s="7">
        <v>223.8</v>
      </c>
      <c r="C786" s="7" t="s">
        <v>3659</v>
      </c>
      <c r="D786" s="125" t="s">
        <v>3660</v>
      </c>
      <c r="E786" s="28" t="s">
        <v>3661</v>
      </c>
      <c r="F786" s="2" t="s">
        <v>111</v>
      </c>
      <c r="G786" s="13">
        <v>45434</v>
      </c>
      <c r="H786" s="13">
        <v>45434</v>
      </c>
      <c r="I786" s="1">
        <v>45442</v>
      </c>
      <c r="J786" s="2"/>
      <c r="K786" s="28" t="s">
        <v>3662</v>
      </c>
      <c r="L786" s="34"/>
      <c r="M786" s="4"/>
      <c r="N786" s="4"/>
      <c r="O786" s="4"/>
      <c r="P786" s="4"/>
      <c r="Q786" s="4"/>
      <c r="R786" s="4"/>
      <c r="S786" s="4"/>
      <c r="T786" s="4"/>
      <c r="U786" s="4" t="s">
        <v>106</v>
      </c>
      <c r="V786" s="3" t="s">
        <v>70</v>
      </c>
      <c r="W786" s="34" t="s">
        <v>244</v>
      </c>
      <c r="X786" s="4">
        <f>IF(AND(MainTracker[[#This Row],[Completion date.]]&gt;=45139,MainTracker[[#This Row],[Status]]="10 - Complete"),NETWORKDAYS(MAX(MainTracker[[#This Row],[Request sent on (Date)]:[Compliant source file received on (Date)]]),MainTracker[[#This Row],[Completion date.]],Holiday[Holidays])-1,"")</f>
        <v>5</v>
      </c>
      <c r="Y7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6" s="4">
        <f>IF(AND(MainTracker[[#This Row],[Completion date.]]&gt;=45139,MainTracker[[#This Row],[Status]]="10 - Complete",MainTracker[[#This Row],[Compliant source file received on (Date)]]&lt;&gt;""),MainTracker[[#This Row],[Compliant source file received on (Date)]]-MainTracker[[#This Row],[Request sent on (Date)]],"")</f>
        <v>0</v>
      </c>
    </row>
    <row r="787" spans="1:26" ht="75" hidden="1">
      <c r="A787" s="51">
        <f>_xlfn.IFNA(INDEX(Table3[],MATCH(MainTracker[[#This Row],[IDR / UFDR]],Table3[Pack],0),1),"")</f>
        <v>3</v>
      </c>
      <c r="B787" s="7">
        <v>212.5</v>
      </c>
      <c r="C787" s="7" t="s">
        <v>3663</v>
      </c>
      <c r="D787" s="125" t="s">
        <v>3664</v>
      </c>
      <c r="E787" s="28" t="s">
        <v>3665</v>
      </c>
      <c r="F787" s="2" t="s">
        <v>111</v>
      </c>
      <c r="G787" s="13">
        <v>45434</v>
      </c>
      <c r="H787" s="13">
        <v>45434</v>
      </c>
      <c r="I787" s="1">
        <v>45442</v>
      </c>
      <c r="J787" s="2"/>
      <c r="K787" s="28" t="s">
        <v>3666</v>
      </c>
      <c r="L787" s="28" t="s">
        <v>3041</v>
      </c>
      <c r="M787" s="4" t="s">
        <v>3667</v>
      </c>
      <c r="N787" s="4"/>
      <c r="O787" s="4"/>
      <c r="P787" s="4"/>
      <c r="Q787" s="4"/>
      <c r="R787" s="4"/>
      <c r="S787" s="4"/>
      <c r="T787" s="4"/>
      <c r="U787" s="4" t="s">
        <v>106</v>
      </c>
      <c r="V787" s="3" t="s">
        <v>71</v>
      </c>
      <c r="W787" s="27" t="s">
        <v>3668</v>
      </c>
      <c r="X787" s="4">
        <f>IF(AND(MainTracker[[#This Row],[Completion date.]]&gt;=45139,MainTracker[[#This Row],[Status]]="10 - Complete"),NETWORKDAYS(MAX(MainTracker[[#This Row],[Request sent on (Date)]:[Compliant source file received on (Date)]]),MainTracker[[#This Row],[Completion date.]],Holiday[Holidays])-1,"")</f>
        <v>5</v>
      </c>
      <c r="Y7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7" s="4">
        <f>IF(AND(MainTracker[[#This Row],[Completion date.]]&gt;=45139,MainTracker[[#This Row],[Status]]="10 - Complete",MainTracker[[#This Row],[Compliant source file received on (Date)]]&lt;&gt;""),MainTracker[[#This Row],[Compliant source file received on (Date)]]-MainTracker[[#This Row],[Request sent on (Date)]],"")</f>
        <v>0</v>
      </c>
    </row>
    <row r="788" spans="1:26" ht="30" hidden="1">
      <c r="A788" s="51" t="str">
        <f>_xlfn.IFNA(INDEX(Table3[],MATCH(MainTracker[[#This Row],[IDR / UFDR]],Table3[Pack],0),1),"")</f>
        <v/>
      </c>
      <c r="B788" s="121" t="s">
        <v>1577</v>
      </c>
      <c r="C788" s="7" t="s">
        <v>3669</v>
      </c>
      <c r="D788" s="57" t="s">
        <v>3670</v>
      </c>
      <c r="E788" s="28" t="s">
        <v>3671</v>
      </c>
      <c r="F788" s="2" t="s">
        <v>111</v>
      </c>
      <c r="G788" s="13">
        <v>45435</v>
      </c>
      <c r="H788" s="13">
        <v>45436</v>
      </c>
      <c r="I788" s="1">
        <v>45440</v>
      </c>
      <c r="J788" s="2"/>
      <c r="K788" s="28" t="s">
        <v>3672</v>
      </c>
      <c r="L788" s="28" t="s">
        <v>3041</v>
      </c>
      <c r="M788" s="4" t="s">
        <v>3673</v>
      </c>
      <c r="N788" s="4"/>
      <c r="O788" s="4"/>
      <c r="P788" s="4"/>
      <c r="Q788" s="4"/>
      <c r="R788" s="4"/>
      <c r="S788" s="4"/>
      <c r="T788" s="4"/>
      <c r="U788" s="4" t="s">
        <v>106</v>
      </c>
      <c r="V788" s="3" t="s">
        <v>71</v>
      </c>
      <c r="W788" s="27" t="s">
        <v>3433</v>
      </c>
      <c r="X788" s="4">
        <f>IF(AND(MainTracker[[#This Row],[Completion date.]]&gt;=45139,MainTracker[[#This Row],[Status]]="10 - Complete"),NETWORKDAYS(MAX(MainTracker[[#This Row],[Request sent on (Date)]:[Compliant source file received on (Date)]]),MainTracker[[#This Row],[Completion date.]],Holiday[Holidays])-1,"")</f>
        <v>1</v>
      </c>
      <c r="Y7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8" s="4">
        <f>IF(AND(MainTracker[[#This Row],[Completion date.]]&gt;=45139,MainTracker[[#This Row],[Status]]="10 - Complete",MainTracker[[#This Row],[Compliant source file received on (Date)]]&lt;&gt;""),MainTracker[[#This Row],[Compliant source file received on (Date)]]-MainTracker[[#This Row],[Request sent on (Date)]],"")</f>
        <v>1</v>
      </c>
    </row>
    <row r="789" spans="1:26" ht="45" hidden="1">
      <c r="A789" s="51" t="str">
        <f>_xlfn.IFNA(INDEX(Table3[],MATCH(MainTracker[[#This Row],[IDR / UFDR]],Table3[Pack],0),1),"")</f>
        <v/>
      </c>
      <c r="B789" s="121" t="s">
        <v>1577</v>
      </c>
      <c r="C789" s="7" t="s">
        <v>3674</v>
      </c>
      <c r="D789" s="57" t="s">
        <v>3675</v>
      </c>
      <c r="E789" s="28" t="s">
        <v>3676</v>
      </c>
      <c r="F789" s="2" t="s">
        <v>111</v>
      </c>
      <c r="G789" s="13">
        <v>45435</v>
      </c>
      <c r="H789" s="13">
        <v>45436</v>
      </c>
      <c r="I789" s="1">
        <v>45440</v>
      </c>
      <c r="J789" s="2"/>
      <c r="K789" s="28" t="s">
        <v>3677</v>
      </c>
      <c r="L789" s="28" t="s">
        <v>3041</v>
      </c>
      <c r="M789" s="4" t="s">
        <v>3678</v>
      </c>
      <c r="N789" s="4"/>
      <c r="O789" s="4"/>
      <c r="P789" s="4"/>
      <c r="Q789" s="4"/>
      <c r="R789" s="4"/>
      <c r="S789" s="4"/>
      <c r="T789" s="4"/>
      <c r="U789" s="4" t="s">
        <v>106</v>
      </c>
      <c r="V789" s="3" t="s">
        <v>71</v>
      </c>
      <c r="W789" s="27" t="s">
        <v>3433</v>
      </c>
      <c r="X789" s="4">
        <f>IF(AND(MainTracker[[#This Row],[Completion date.]]&gt;=45139,MainTracker[[#This Row],[Status]]="10 - Complete"),NETWORKDAYS(MAX(MainTracker[[#This Row],[Request sent on (Date)]:[Compliant source file received on (Date)]]),MainTracker[[#This Row],[Completion date.]],Holiday[Holidays])-1,"")</f>
        <v>1</v>
      </c>
      <c r="Y7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9" s="4">
        <f>IF(AND(MainTracker[[#This Row],[Completion date.]]&gt;=45139,MainTracker[[#This Row],[Status]]="10 - Complete",MainTracker[[#This Row],[Compliant source file received on (Date)]]&lt;&gt;""),MainTracker[[#This Row],[Compliant source file received on (Date)]]-MainTracker[[#This Row],[Request sent on (Date)]],"")</f>
        <v>1</v>
      </c>
    </row>
    <row r="790" spans="1:26" ht="45" hidden="1">
      <c r="A790" s="51" t="str">
        <f>_xlfn.IFNA(INDEX(Table3[],MATCH(MainTracker[[#This Row],[IDR / UFDR]],Table3[Pack],0),1),"")</f>
        <v/>
      </c>
      <c r="B790" s="121" t="s">
        <v>1577</v>
      </c>
      <c r="C790" s="7" t="s">
        <v>3679</v>
      </c>
      <c r="D790" s="57" t="s">
        <v>3680</v>
      </c>
      <c r="E790" s="28" t="s">
        <v>3681</v>
      </c>
      <c r="F790" s="2" t="s">
        <v>111</v>
      </c>
      <c r="G790" s="13">
        <v>45435</v>
      </c>
      <c r="H790" s="13">
        <v>45436</v>
      </c>
      <c r="I790" s="1">
        <v>45440</v>
      </c>
      <c r="J790" s="2"/>
      <c r="K790" s="28" t="s">
        <v>3682</v>
      </c>
      <c r="L790" s="28" t="s">
        <v>3041</v>
      </c>
      <c r="M790" s="4" t="s">
        <v>3678</v>
      </c>
      <c r="N790" s="4"/>
      <c r="O790" s="4"/>
      <c r="P790" s="4"/>
      <c r="Q790" s="4"/>
      <c r="R790" s="4"/>
      <c r="S790" s="4"/>
      <c r="T790" s="4"/>
      <c r="U790" s="4" t="s">
        <v>106</v>
      </c>
      <c r="V790" s="3" t="s">
        <v>71</v>
      </c>
      <c r="W790" s="27" t="s">
        <v>3433</v>
      </c>
      <c r="X790" s="4">
        <f>IF(AND(MainTracker[[#This Row],[Completion date.]]&gt;=45139,MainTracker[[#This Row],[Status]]="10 - Complete"),NETWORKDAYS(MAX(MainTracker[[#This Row],[Request sent on (Date)]:[Compliant source file received on (Date)]]),MainTracker[[#This Row],[Completion date.]],Holiday[Holidays])-1,"")</f>
        <v>1</v>
      </c>
      <c r="Y7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0" s="4">
        <f>IF(AND(MainTracker[[#This Row],[Completion date.]]&gt;=45139,MainTracker[[#This Row],[Status]]="10 - Complete",MainTracker[[#This Row],[Compliant source file received on (Date)]]&lt;&gt;""),MainTracker[[#This Row],[Compliant source file received on (Date)]]-MainTracker[[#This Row],[Request sent on (Date)]],"")</f>
        <v>1</v>
      </c>
    </row>
    <row r="791" spans="1:26" ht="18.75" hidden="1">
      <c r="A791" s="51" t="str">
        <f>_xlfn.IFNA(INDEX(Table3[],MATCH(MainTracker[[#This Row],[IDR / UFDR]],Table3[Pack],0),1),"")</f>
        <v/>
      </c>
      <c r="B791" s="121" t="s">
        <v>1577</v>
      </c>
      <c r="C791" s="7" t="s">
        <v>3683</v>
      </c>
      <c r="D791" s="57" t="s">
        <v>3684</v>
      </c>
      <c r="E791" s="28" t="s">
        <v>3685</v>
      </c>
      <c r="F791" s="2" t="s">
        <v>111</v>
      </c>
      <c r="G791" s="13">
        <v>45435</v>
      </c>
      <c r="H791" s="13">
        <v>45436</v>
      </c>
      <c r="I791" s="1">
        <v>45440</v>
      </c>
      <c r="J791" s="2"/>
      <c r="K791" s="28" t="s">
        <v>3686</v>
      </c>
      <c r="L791" s="28"/>
      <c r="M791" s="4"/>
      <c r="N791" s="4"/>
      <c r="O791" s="4"/>
      <c r="P791" s="4"/>
      <c r="Q791" s="4"/>
      <c r="R791" s="4"/>
      <c r="S791" s="4"/>
      <c r="T791" s="4"/>
      <c r="U791" s="4" t="s">
        <v>106</v>
      </c>
      <c r="V791" s="3" t="s">
        <v>71</v>
      </c>
      <c r="W791" s="27" t="s">
        <v>3433</v>
      </c>
      <c r="X791" s="4">
        <f>IF(AND(MainTracker[[#This Row],[Completion date.]]&gt;=45139,MainTracker[[#This Row],[Status]]="10 - Complete"),NETWORKDAYS(MAX(MainTracker[[#This Row],[Request sent on (Date)]:[Compliant source file received on (Date)]]),MainTracker[[#This Row],[Completion date.]],Holiday[Holidays])-1,"")</f>
        <v>1</v>
      </c>
      <c r="Y7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1" s="4">
        <f>IF(AND(MainTracker[[#This Row],[Completion date.]]&gt;=45139,MainTracker[[#This Row],[Status]]="10 - Complete",MainTracker[[#This Row],[Compliant source file received on (Date)]]&lt;&gt;""),MainTracker[[#This Row],[Compliant source file received on (Date)]]-MainTracker[[#This Row],[Request sent on (Date)]],"")</f>
        <v>1</v>
      </c>
    </row>
    <row r="792" spans="1:26" ht="18.75" hidden="1">
      <c r="A792" s="51" t="str">
        <f>_xlfn.IFNA(INDEX(Table3[],MATCH(MainTracker[[#This Row],[IDR / UFDR]],Table3[Pack],0),1),"")</f>
        <v/>
      </c>
      <c r="B792" s="121" t="s">
        <v>1577</v>
      </c>
      <c r="C792" s="7" t="s">
        <v>3687</v>
      </c>
      <c r="D792" s="57" t="s">
        <v>3688</v>
      </c>
      <c r="E792" s="28" t="s">
        <v>3689</v>
      </c>
      <c r="F792" s="2" t="s">
        <v>111</v>
      </c>
      <c r="G792" s="13">
        <v>45435</v>
      </c>
      <c r="H792" s="13">
        <v>45436</v>
      </c>
      <c r="I792" s="1">
        <v>45440</v>
      </c>
      <c r="J792" s="2"/>
      <c r="K792" s="28" t="s">
        <v>3690</v>
      </c>
      <c r="L792" s="28"/>
      <c r="M792" s="4"/>
      <c r="N792" s="4"/>
      <c r="O792" s="4"/>
      <c r="P792" s="4"/>
      <c r="Q792" s="4"/>
      <c r="R792" s="4"/>
      <c r="S792" s="4"/>
      <c r="T792" s="4"/>
      <c r="U792" s="4" t="s">
        <v>106</v>
      </c>
      <c r="V792" s="3" t="s">
        <v>71</v>
      </c>
      <c r="W792" s="27" t="s">
        <v>3433</v>
      </c>
      <c r="X792" s="4">
        <f>IF(AND(MainTracker[[#This Row],[Completion date.]]&gt;=45139,MainTracker[[#This Row],[Status]]="10 - Complete"),NETWORKDAYS(MAX(MainTracker[[#This Row],[Request sent on (Date)]:[Compliant source file received on (Date)]]),MainTracker[[#This Row],[Completion date.]],Holiday[Holidays])-1,"")</f>
        <v>1</v>
      </c>
      <c r="Y7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2" s="4">
        <f>IF(AND(MainTracker[[#This Row],[Completion date.]]&gt;=45139,MainTracker[[#This Row],[Status]]="10 - Complete",MainTracker[[#This Row],[Compliant source file received on (Date)]]&lt;&gt;""),MainTracker[[#This Row],[Compliant source file received on (Date)]]-MainTracker[[#This Row],[Request sent on (Date)]],"")</f>
        <v>1</v>
      </c>
    </row>
    <row r="793" spans="1:26" ht="30" hidden="1">
      <c r="A793" s="51" t="str">
        <f>_xlfn.IFNA(INDEX(Table3[],MATCH(MainTracker[[#This Row],[IDR / UFDR]],Table3[Pack],0),1),"")</f>
        <v/>
      </c>
      <c r="B793" s="7" t="s">
        <v>1744</v>
      </c>
      <c r="C793" s="7" t="s">
        <v>3691</v>
      </c>
      <c r="D793" s="125" t="s">
        <v>3692</v>
      </c>
      <c r="E793" s="28" t="s">
        <v>3693</v>
      </c>
      <c r="F793" s="2" t="s">
        <v>111</v>
      </c>
      <c r="G793" s="13">
        <v>45435</v>
      </c>
      <c r="H793" s="13">
        <v>45443</v>
      </c>
      <c r="I793" s="1">
        <v>45449</v>
      </c>
      <c r="J793" s="2"/>
      <c r="K793" s="28" t="s">
        <v>3694</v>
      </c>
      <c r="L793" s="28" t="s">
        <v>3041</v>
      </c>
      <c r="M793" s="4" t="s">
        <v>3695</v>
      </c>
      <c r="N793" s="4"/>
      <c r="O793" s="4"/>
      <c r="P793" s="4"/>
      <c r="Q793" s="4"/>
      <c r="R793" s="4"/>
      <c r="S793" s="4"/>
      <c r="T793" s="4"/>
      <c r="U793" s="4" t="s">
        <v>106</v>
      </c>
      <c r="V793" s="3" t="s">
        <v>71</v>
      </c>
      <c r="W793" s="27" t="s">
        <v>3696</v>
      </c>
      <c r="X793" s="4">
        <f>IF(AND(MainTracker[[#This Row],[Completion date.]]&gt;=45139,MainTracker[[#This Row],[Status]]="10 - Complete"),NETWORKDAYS(MAX(MainTracker[[#This Row],[Request sent on (Date)]:[Compliant source file received on (Date)]]),MainTracker[[#This Row],[Completion date.]],Holiday[Holidays])-1,"")</f>
        <v>4</v>
      </c>
      <c r="Y7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3" s="4">
        <f>IF(AND(MainTracker[[#This Row],[Completion date.]]&gt;=45139,MainTracker[[#This Row],[Status]]="10 - Complete",MainTracker[[#This Row],[Compliant source file received on (Date)]]&lt;&gt;""),MainTracker[[#This Row],[Compliant source file received on (Date)]]-MainTracker[[#This Row],[Request sent on (Date)]],"")</f>
        <v>8</v>
      </c>
    </row>
    <row r="794" spans="1:26" ht="45" hidden="1">
      <c r="A794" s="51" t="str">
        <f>_xlfn.IFNA(INDEX(Table3[],MATCH(MainTracker[[#This Row],[IDR / UFDR]],Table3[Pack],0),1),"")</f>
        <v/>
      </c>
      <c r="B794" s="121" t="s">
        <v>3654</v>
      </c>
      <c r="C794" s="7" t="s">
        <v>3697</v>
      </c>
      <c r="D794" s="57" t="s">
        <v>3698</v>
      </c>
      <c r="E794" s="28" t="s">
        <v>3699</v>
      </c>
      <c r="F794" s="2" t="s">
        <v>111</v>
      </c>
      <c r="G794" s="13">
        <v>45436</v>
      </c>
      <c r="H794" s="1">
        <v>45447</v>
      </c>
      <c r="I794" s="1">
        <v>45460</v>
      </c>
      <c r="J794" s="2"/>
      <c r="K794" s="28" t="s">
        <v>3700</v>
      </c>
      <c r="L794" s="28" t="s">
        <v>122</v>
      </c>
      <c r="M794" s="4" t="s">
        <v>3701</v>
      </c>
      <c r="N794" s="4"/>
      <c r="O794" s="4" t="s">
        <v>3702</v>
      </c>
      <c r="P794" s="4"/>
      <c r="Q794" s="4" t="s">
        <v>3703</v>
      </c>
      <c r="R794" s="4"/>
      <c r="S794" s="4"/>
      <c r="T794" s="4"/>
      <c r="U794" s="4" t="s">
        <v>106</v>
      </c>
      <c r="V794" s="3" t="s">
        <v>69</v>
      </c>
      <c r="W794" s="27" t="s">
        <v>3704</v>
      </c>
      <c r="X794" s="4">
        <f>IF(AND(MainTracker[[#This Row],[Completion date.]]&gt;=45139,MainTracker[[#This Row],[Status]]="10 - Complete"),NETWORKDAYS(MAX(MainTracker[[#This Row],[Request sent on (Date)]:[Compliant source file received on (Date)]]),MainTracker[[#This Row],[Completion date.]],Holiday[Holidays])-1,"")</f>
        <v>9</v>
      </c>
      <c r="Y7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94" s="4">
        <f>IF(AND(MainTracker[[#This Row],[Completion date.]]&gt;=45139,MainTracker[[#This Row],[Status]]="10 - Complete",MainTracker[[#This Row],[Compliant source file received on (Date)]]&lt;&gt;""),MainTracker[[#This Row],[Compliant source file received on (Date)]]-MainTracker[[#This Row],[Request sent on (Date)]],"")</f>
        <v>11</v>
      </c>
    </row>
    <row r="795" spans="1:26" ht="30" hidden="1">
      <c r="A795" s="51" t="str">
        <f>_xlfn.IFNA(INDEX(Table3[],MATCH(MainTracker[[#This Row],[IDR / UFDR]],Table3[Pack],0),1),"")</f>
        <v/>
      </c>
      <c r="B795" s="121" t="s">
        <v>3705</v>
      </c>
      <c r="C795" s="7" t="s">
        <v>3706</v>
      </c>
      <c r="D795" s="44" t="s">
        <v>2461</v>
      </c>
      <c r="E795" s="28" t="s">
        <v>3707</v>
      </c>
      <c r="F795" s="2" t="s">
        <v>387</v>
      </c>
      <c r="G795" s="13">
        <v>45436</v>
      </c>
      <c r="H795" s="1">
        <v>45440</v>
      </c>
      <c r="I795" s="1">
        <v>45442</v>
      </c>
      <c r="J795" s="2" t="s">
        <v>1707</v>
      </c>
      <c r="K795" s="28" t="s">
        <v>3708</v>
      </c>
      <c r="L795" s="28"/>
      <c r="M795" s="4" t="s">
        <v>3709</v>
      </c>
      <c r="N795" s="4"/>
      <c r="O795" s="4"/>
      <c r="P795" s="4"/>
      <c r="Q795" s="4"/>
      <c r="R795" s="4"/>
      <c r="S795" s="4"/>
      <c r="T795" s="4"/>
      <c r="U795" s="4" t="s">
        <v>106</v>
      </c>
      <c r="V795" s="3" t="s">
        <v>70</v>
      </c>
      <c r="W795" s="28" t="s">
        <v>498</v>
      </c>
      <c r="X795" s="4">
        <f>IF(AND(MainTracker[[#This Row],[Completion date.]]&gt;=45139,MainTracker[[#This Row],[Status]]="10 - Complete"),NETWORKDAYS(MAX(MainTracker[[#This Row],[Request sent on (Date)]:[Compliant source file received on (Date)]]),MainTracker[[#This Row],[Completion date.]],Holiday[Holidays])-1,"")</f>
        <v>2</v>
      </c>
      <c r="Y7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5" s="4">
        <f>IF(AND(MainTracker[[#This Row],[Completion date.]]&gt;=45139,MainTracker[[#This Row],[Status]]="10 - Complete",MainTracker[[#This Row],[Compliant source file received on (Date)]]&lt;&gt;""),MainTracker[[#This Row],[Compliant source file received on (Date)]]-MainTracker[[#This Row],[Request sent on (Date)]],"")</f>
        <v>4</v>
      </c>
    </row>
    <row r="796" spans="1:26" ht="30" hidden="1">
      <c r="A796" s="51" t="str">
        <f>_xlfn.IFNA(INDEX(Table3[],MATCH(MainTracker[[#This Row],[IDR / UFDR]],Table3[Pack],0),1),"")</f>
        <v/>
      </c>
      <c r="B796" s="121">
        <v>218.02</v>
      </c>
      <c r="C796" s="7" t="s">
        <v>3710</v>
      </c>
      <c r="D796" s="57" t="s">
        <v>3711</v>
      </c>
      <c r="E796" s="28" t="s">
        <v>3712</v>
      </c>
      <c r="F796" s="2" t="s">
        <v>111</v>
      </c>
      <c r="G796" s="13">
        <v>45436</v>
      </c>
      <c r="H796" s="13"/>
      <c r="I796" s="1">
        <v>45446</v>
      </c>
      <c r="J796" s="2"/>
      <c r="K796" s="28" t="s">
        <v>3713</v>
      </c>
      <c r="L796" s="28" t="s">
        <v>3041</v>
      </c>
      <c r="M796" s="48" t="s">
        <v>3714</v>
      </c>
      <c r="N796" s="4"/>
      <c r="O796" s="4"/>
      <c r="P796" s="4"/>
      <c r="Q796" s="4"/>
      <c r="R796" s="4"/>
      <c r="S796" s="4"/>
      <c r="T796" s="4"/>
      <c r="U796" s="4" t="s">
        <v>106</v>
      </c>
      <c r="V796" s="3" t="s">
        <v>71</v>
      </c>
      <c r="W796" s="27" t="s">
        <v>3715</v>
      </c>
      <c r="X796" s="4">
        <f>IF(AND(MainTracker[[#This Row],[Completion date.]]&gt;=45139,MainTracker[[#This Row],[Status]]="10 - Complete"),NETWORKDAYS(MAX(MainTracker[[#This Row],[Request sent on (Date)]:[Compliant source file received on (Date)]]),MainTracker[[#This Row],[Completion date.]],Holiday[Holidays])-1,"")</f>
        <v>5</v>
      </c>
      <c r="Y7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6" s="4" t="str">
        <f>IF(AND(MainTracker[[#This Row],[Completion date.]]&gt;=45139,MainTracker[[#This Row],[Status]]="10 - Complete",MainTracker[[#This Row],[Compliant source file received on (Date)]]&lt;&gt;""),MainTracker[[#This Row],[Compliant source file received on (Date)]]-MainTracker[[#This Row],[Request sent on (Date)]],"")</f>
        <v/>
      </c>
    </row>
    <row r="797" spans="1:26" ht="30" hidden="1">
      <c r="A797" s="51" t="str">
        <f>_xlfn.IFNA(INDEX(Table3[],MATCH(MainTracker[[#This Row],[IDR / UFDR]],Table3[Pack],0),1),"")</f>
        <v/>
      </c>
      <c r="B797" s="121">
        <v>218.02</v>
      </c>
      <c r="C797" s="7" t="s">
        <v>3716</v>
      </c>
      <c r="D797" s="57" t="s">
        <v>3717</v>
      </c>
      <c r="E797" s="28" t="s">
        <v>3718</v>
      </c>
      <c r="F797" s="2" t="s">
        <v>111</v>
      </c>
      <c r="G797" s="13">
        <v>45436</v>
      </c>
      <c r="H797" s="13">
        <v>45439</v>
      </c>
      <c r="I797" s="1">
        <v>45441</v>
      </c>
      <c r="J797" s="2"/>
      <c r="K797" s="28" t="s">
        <v>3719</v>
      </c>
      <c r="L797" s="28"/>
      <c r="M797" s="4"/>
      <c r="N797" s="4"/>
      <c r="O797" s="4"/>
      <c r="P797" s="4"/>
      <c r="Q797" s="4"/>
      <c r="R797" s="4"/>
      <c r="S797" s="4"/>
      <c r="T797" s="4"/>
      <c r="U797" s="4" t="s">
        <v>106</v>
      </c>
      <c r="V797" s="3" t="s">
        <v>71</v>
      </c>
      <c r="W797" s="27" t="s">
        <v>3715</v>
      </c>
      <c r="X797" s="4">
        <f>IF(AND(MainTracker[[#This Row],[Completion date.]]&gt;=45139,MainTracker[[#This Row],[Status]]="10 - Complete"),NETWORKDAYS(MAX(MainTracker[[#This Row],[Request sent on (Date)]:[Compliant source file received on (Date)]]),MainTracker[[#This Row],[Completion date.]],Holiday[Holidays])-1,"")</f>
        <v>1</v>
      </c>
      <c r="Y7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7" s="4">
        <f>IF(AND(MainTracker[[#This Row],[Completion date.]]&gt;=45139,MainTracker[[#This Row],[Status]]="10 - Complete",MainTracker[[#This Row],[Compliant source file received on (Date)]]&lt;&gt;""),MainTracker[[#This Row],[Compliant source file received on (Date)]]-MainTracker[[#This Row],[Request sent on (Date)]],"")</f>
        <v>3</v>
      </c>
    </row>
    <row r="798" spans="1:26" ht="30" hidden="1">
      <c r="A798" s="51" t="str">
        <f>_xlfn.IFNA(INDEX(Table3[],MATCH(MainTracker[[#This Row],[IDR / UFDR]],Table3[Pack],0),1),"")</f>
        <v/>
      </c>
      <c r="B798" s="121">
        <v>218.02</v>
      </c>
      <c r="C798" s="7" t="s">
        <v>3720</v>
      </c>
      <c r="D798" s="57" t="s">
        <v>3721</v>
      </c>
      <c r="E798" s="34" t="s">
        <v>3722</v>
      </c>
      <c r="F798" s="2" t="s">
        <v>111</v>
      </c>
      <c r="G798" s="13">
        <v>45436</v>
      </c>
      <c r="H798" s="13">
        <v>45440</v>
      </c>
      <c r="I798" s="1">
        <v>45441</v>
      </c>
      <c r="J798" s="2"/>
      <c r="K798" s="34" t="s">
        <v>3723</v>
      </c>
      <c r="L798" s="28" t="s">
        <v>122</v>
      </c>
      <c r="M798" s="4"/>
      <c r="N798" s="4"/>
      <c r="O798" s="4"/>
      <c r="P798" s="4"/>
      <c r="Q798" s="4"/>
      <c r="R798" s="4"/>
      <c r="S798" s="4"/>
      <c r="T798" s="4"/>
      <c r="U798" s="4" t="s">
        <v>106</v>
      </c>
      <c r="V798" s="3" t="s">
        <v>71</v>
      </c>
      <c r="W798" s="27" t="s">
        <v>3715</v>
      </c>
      <c r="X798" s="4">
        <f>IF(AND(MainTracker[[#This Row],[Completion date.]]&gt;=45139,MainTracker[[#This Row],[Status]]="10 - Complete"),NETWORKDAYS(MAX(MainTracker[[#This Row],[Request sent on (Date)]:[Compliant source file received on (Date)]]),MainTracker[[#This Row],[Completion date.]],Holiday[Holidays])-1,"")</f>
        <v>1</v>
      </c>
      <c r="Y7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8" s="4">
        <f>IF(AND(MainTracker[[#This Row],[Completion date.]]&gt;=45139,MainTracker[[#This Row],[Status]]="10 - Complete",MainTracker[[#This Row],[Compliant source file received on (Date)]]&lt;&gt;""),MainTracker[[#This Row],[Compliant source file received on (Date)]]-MainTracker[[#This Row],[Request sent on (Date)]],"")</f>
        <v>4</v>
      </c>
    </row>
    <row r="799" spans="1:26" ht="30" hidden="1">
      <c r="A799" s="51" t="str">
        <f>_xlfn.IFNA(INDEX(Table3[],MATCH(MainTracker[[#This Row],[IDR / UFDR]],Table3[Pack],0),1),"")</f>
        <v/>
      </c>
      <c r="B799" s="121">
        <v>218.02</v>
      </c>
      <c r="C799" s="7" t="s">
        <v>3724</v>
      </c>
      <c r="D799" s="57" t="s">
        <v>3725</v>
      </c>
      <c r="E799" s="28" t="s">
        <v>3726</v>
      </c>
      <c r="F799" s="2" t="s">
        <v>111</v>
      </c>
      <c r="G799" s="13">
        <v>45436</v>
      </c>
      <c r="H799" s="13">
        <v>45436</v>
      </c>
      <c r="I799" s="1">
        <v>45441</v>
      </c>
      <c r="J799" s="2"/>
      <c r="K799" s="28" t="s">
        <v>3727</v>
      </c>
      <c r="L799" s="28"/>
      <c r="M799" s="4"/>
      <c r="N799" s="4"/>
      <c r="O799" s="4"/>
      <c r="P799" s="4"/>
      <c r="Q799" s="4"/>
      <c r="R799" s="4"/>
      <c r="S799" s="4"/>
      <c r="T799" s="4"/>
      <c r="U799" s="4" t="s">
        <v>106</v>
      </c>
      <c r="V799" s="3" t="s">
        <v>71</v>
      </c>
      <c r="W799" s="27" t="s">
        <v>3715</v>
      </c>
      <c r="X799" s="4">
        <f>IF(AND(MainTracker[[#This Row],[Completion date.]]&gt;=45139,MainTracker[[#This Row],[Status]]="10 - Complete"),NETWORKDAYS(MAX(MainTracker[[#This Row],[Request sent on (Date)]:[Compliant source file received on (Date)]]),MainTracker[[#This Row],[Completion date.]],Holiday[Holidays])-1,"")</f>
        <v>2</v>
      </c>
      <c r="Y7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9" s="4">
        <f>IF(AND(MainTracker[[#This Row],[Completion date.]]&gt;=45139,MainTracker[[#This Row],[Status]]="10 - Complete",MainTracker[[#This Row],[Compliant source file received on (Date)]]&lt;&gt;""),MainTracker[[#This Row],[Compliant source file received on (Date)]]-MainTracker[[#This Row],[Request sent on (Date)]],"")</f>
        <v>0</v>
      </c>
    </row>
    <row r="800" spans="1:26" ht="30" hidden="1">
      <c r="A800" s="51" t="str">
        <f>_xlfn.IFNA(INDEX(Table3[],MATCH(MainTracker[[#This Row],[IDR / UFDR]],Table3[Pack],0),1),"")</f>
        <v/>
      </c>
      <c r="B800" s="121">
        <v>218.02</v>
      </c>
      <c r="C800" s="7" t="s">
        <v>3728</v>
      </c>
      <c r="D800" s="57" t="s">
        <v>3729</v>
      </c>
      <c r="E800" s="34" t="s">
        <v>3730</v>
      </c>
      <c r="F800" s="2" t="s">
        <v>111</v>
      </c>
      <c r="G800" s="13">
        <v>45436</v>
      </c>
      <c r="H800" s="13">
        <v>45436</v>
      </c>
      <c r="I800" s="1">
        <v>45441</v>
      </c>
      <c r="J800" s="2"/>
      <c r="K800" s="34" t="s">
        <v>3731</v>
      </c>
      <c r="L800" s="28"/>
      <c r="M800" s="4"/>
      <c r="N800" s="4"/>
      <c r="O800" s="4"/>
      <c r="P800" s="4"/>
      <c r="Q800" s="4"/>
      <c r="R800" s="4"/>
      <c r="S800" s="4"/>
      <c r="T800" s="4"/>
      <c r="U800" s="4" t="s">
        <v>106</v>
      </c>
      <c r="V800" s="3" t="s">
        <v>71</v>
      </c>
      <c r="W800" s="27" t="s">
        <v>3715</v>
      </c>
      <c r="X800" s="4">
        <f>IF(AND(MainTracker[[#This Row],[Completion date.]]&gt;=45139,MainTracker[[#This Row],[Status]]="10 - Complete"),NETWORKDAYS(MAX(MainTracker[[#This Row],[Request sent on (Date)]:[Compliant source file received on (Date)]]),MainTracker[[#This Row],[Completion date.]],Holiday[Holidays])-1,"")</f>
        <v>2</v>
      </c>
      <c r="Y8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0" s="4">
        <f>IF(AND(MainTracker[[#This Row],[Completion date.]]&gt;=45139,MainTracker[[#This Row],[Status]]="10 - Complete",MainTracker[[#This Row],[Compliant source file received on (Date)]]&lt;&gt;""),MainTracker[[#This Row],[Compliant source file received on (Date)]]-MainTracker[[#This Row],[Request sent on (Date)]],"")</f>
        <v>0</v>
      </c>
    </row>
    <row r="801" spans="1:26" ht="30" hidden="1">
      <c r="A801" s="51" t="str">
        <f>_xlfn.IFNA(INDEX(Table3[],MATCH(MainTracker[[#This Row],[IDR / UFDR]],Table3[Pack],0),1),"")</f>
        <v/>
      </c>
      <c r="B801" s="121">
        <v>218.02</v>
      </c>
      <c r="C801" s="7" t="s">
        <v>3732</v>
      </c>
      <c r="D801" s="57" t="s">
        <v>3733</v>
      </c>
      <c r="E801" s="28" t="s">
        <v>3734</v>
      </c>
      <c r="F801" s="2" t="s">
        <v>111</v>
      </c>
      <c r="G801" s="13">
        <v>45436</v>
      </c>
      <c r="H801" s="13">
        <v>45436</v>
      </c>
      <c r="I801" s="1">
        <v>45441</v>
      </c>
      <c r="J801" s="2"/>
      <c r="K801" s="28" t="s">
        <v>3735</v>
      </c>
      <c r="L801" s="28"/>
      <c r="M801" s="4"/>
      <c r="N801" s="4"/>
      <c r="O801" s="4"/>
      <c r="P801" s="4"/>
      <c r="Q801" s="4"/>
      <c r="R801" s="4"/>
      <c r="S801" s="4"/>
      <c r="T801" s="4"/>
      <c r="U801" s="4" t="s">
        <v>106</v>
      </c>
      <c r="V801" s="3" t="s">
        <v>71</v>
      </c>
      <c r="W801" s="27" t="s">
        <v>3715</v>
      </c>
      <c r="X801" s="4">
        <f>IF(AND(MainTracker[[#This Row],[Completion date.]]&gt;=45139,MainTracker[[#This Row],[Status]]="10 - Complete"),NETWORKDAYS(MAX(MainTracker[[#This Row],[Request sent on (Date)]:[Compliant source file received on (Date)]]),MainTracker[[#This Row],[Completion date.]],Holiday[Holidays])-1,"")</f>
        <v>2</v>
      </c>
      <c r="Y8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1" s="4">
        <f>IF(AND(MainTracker[[#This Row],[Completion date.]]&gt;=45139,MainTracker[[#This Row],[Status]]="10 - Complete",MainTracker[[#This Row],[Compliant source file received on (Date)]]&lt;&gt;""),MainTracker[[#This Row],[Compliant source file received on (Date)]]-MainTracker[[#This Row],[Request sent on (Date)]],"")</f>
        <v>0</v>
      </c>
    </row>
    <row r="802" spans="1:26" ht="30" hidden="1">
      <c r="A802" s="51" t="str">
        <f>_xlfn.IFNA(INDEX(Table3[],MATCH(MainTracker[[#This Row],[IDR / UFDR]],Table3[Pack],0),1),"")</f>
        <v/>
      </c>
      <c r="B802" s="121">
        <v>218.02</v>
      </c>
      <c r="C802" s="7" t="s">
        <v>3736</v>
      </c>
      <c r="D802" s="57" t="s">
        <v>3737</v>
      </c>
      <c r="E802" s="28" t="s">
        <v>3738</v>
      </c>
      <c r="F802" s="2" t="s">
        <v>111</v>
      </c>
      <c r="G802" s="13">
        <v>45436</v>
      </c>
      <c r="H802" s="13">
        <v>45436</v>
      </c>
      <c r="I802" s="1">
        <v>45441</v>
      </c>
      <c r="J802" s="2"/>
      <c r="K802" s="28" t="s">
        <v>3739</v>
      </c>
      <c r="L802" s="28"/>
      <c r="M802" s="4"/>
      <c r="N802" s="4"/>
      <c r="O802" s="4"/>
      <c r="P802" s="4"/>
      <c r="Q802" s="4"/>
      <c r="R802" s="4"/>
      <c r="S802" s="4"/>
      <c r="T802" s="4"/>
      <c r="U802" s="4" t="s">
        <v>106</v>
      </c>
      <c r="V802" s="3" t="s">
        <v>71</v>
      </c>
      <c r="W802" s="27" t="s">
        <v>3715</v>
      </c>
      <c r="X802" s="4">
        <f>IF(AND(MainTracker[[#This Row],[Completion date.]]&gt;=45139,MainTracker[[#This Row],[Status]]="10 - Complete"),NETWORKDAYS(MAX(MainTracker[[#This Row],[Request sent on (Date)]:[Compliant source file received on (Date)]]),MainTracker[[#This Row],[Completion date.]],Holiday[Holidays])-1,"")</f>
        <v>2</v>
      </c>
      <c r="Y8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2" s="4">
        <f>IF(AND(MainTracker[[#This Row],[Completion date.]]&gt;=45139,MainTracker[[#This Row],[Status]]="10 - Complete",MainTracker[[#This Row],[Compliant source file received on (Date)]]&lt;&gt;""),MainTracker[[#This Row],[Compliant source file received on (Date)]]-MainTracker[[#This Row],[Request sent on (Date)]],"")</f>
        <v>0</v>
      </c>
    </row>
    <row r="803" spans="1:26" ht="30" hidden="1">
      <c r="A803" s="51" t="str">
        <f>_xlfn.IFNA(INDEX(Table3[],MATCH(MainTracker[[#This Row],[IDR / UFDR]],Table3[Pack],0),1),"")</f>
        <v/>
      </c>
      <c r="B803" s="121">
        <v>218.02</v>
      </c>
      <c r="C803" s="7" t="s">
        <v>3740</v>
      </c>
      <c r="D803" s="57" t="s">
        <v>3741</v>
      </c>
      <c r="E803" s="28" t="s">
        <v>3742</v>
      </c>
      <c r="F803" s="2" t="s">
        <v>111</v>
      </c>
      <c r="G803" s="13">
        <v>45436</v>
      </c>
      <c r="H803" s="13">
        <v>45436</v>
      </c>
      <c r="I803" s="1">
        <v>45441</v>
      </c>
      <c r="J803" s="2"/>
      <c r="K803" s="28" t="s">
        <v>3743</v>
      </c>
      <c r="L803" s="28"/>
      <c r="M803" s="4"/>
      <c r="N803" s="4"/>
      <c r="O803" s="4"/>
      <c r="P803" s="4"/>
      <c r="Q803" s="4"/>
      <c r="R803" s="4"/>
      <c r="S803" s="4"/>
      <c r="T803" s="4"/>
      <c r="U803" s="4" t="s">
        <v>106</v>
      </c>
      <c r="V803" s="3" t="s">
        <v>71</v>
      </c>
      <c r="W803" s="27" t="s">
        <v>3715</v>
      </c>
      <c r="X803" s="4">
        <f>IF(AND(MainTracker[[#This Row],[Completion date.]]&gt;=45139,MainTracker[[#This Row],[Status]]="10 - Complete"),NETWORKDAYS(MAX(MainTracker[[#This Row],[Request sent on (Date)]:[Compliant source file received on (Date)]]),MainTracker[[#This Row],[Completion date.]],Holiday[Holidays])-1,"")</f>
        <v>2</v>
      </c>
      <c r="Y8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3" s="4">
        <f>IF(AND(MainTracker[[#This Row],[Completion date.]]&gt;=45139,MainTracker[[#This Row],[Status]]="10 - Complete",MainTracker[[#This Row],[Compliant source file received on (Date)]]&lt;&gt;""),MainTracker[[#This Row],[Compliant source file received on (Date)]]-MainTracker[[#This Row],[Request sent on (Date)]],"")</f>
        <v>0</v>
      </c>
    </row>
    <row r="804" spans="1:26" ht="30" hidden="1">
      <c r="A804" s="51" t="str">
        <f>_xlfn.IFNA(INDEX(Table3[],MATCH(MainTracker[[#This Row],[IDR / UFDR]],Table3[Pack],0),1),"")</f>
        <v/>
      </c>
      <c r="B804" s="121">
        <v>218.02</v>
      </c>
      <c r="C804" s="7" t="s">
        <v>3744</v>
      </c>
      <c r="D804" s="57" t="s">
        <v>3745</v>
      </c>
      <c r="E804" s="28" t="s">
        <v>3746</v>
      </c>
      <c r="F804" s="2" t="s">
        <v>111</v>
      </c>
      <c r="G804" s="13">
        <v>45436</v>
      </c>
      <c r="H804" s="13">
        <v>45441</v>
      </c>
      <c r="I804" s="1">
        <v>45446</v>
      </c>
      <c r="J804" s="2"/>
      <c r="K804" s="28" t="s">
        <v>3747</v>
      </c>
      <c r="L804" s="28"/>
      <c r="M804" s="4"/>
      <c r="N804" s="4"/>
      <c r="O804" s="4"/>
      <c r="P804" s="4"/>
      <c r="Q804" s="4"/>
      <c r="R804" s="4"/>
      <c r="S804" s="4"/>
      <c r="T804" s="4"/>
      <c r="U804" s="4" t="s">
        <v>106</v>
      </c>
      <c r="V804" s="3" t="s">
        <v>71</v>
      </c>
      <c r="W804" s="27" t="s">
        <v>3715</v>
      </c>
      <c r="X804" s="4">
        <f>IF(AND(MainTracker[[#This Row],[Completion date.]]&gt;=45139,MainTracker[[#This Row],[Status]]="10 - Complete"),NETWORKDAYS(MAX(MainTracker[[#This Row],[Request sent on (Date)]:[Compliant source file received on (Date)]]),MainTracker[[#This Row],[Completion date.]],Holiday[Holidays])-1,"")</f>
        <v>3</v>
      </c>
      <c r="Y8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4" s="4">
        <f>IF(AND(MainTracker[[#This Row],[Completion date.]]&gt;=45139,MainTracker[[#This Row],[Status]]="10 - Complete",MainTracker[[#This Row],[Compliant source file received on (Date)]]&lt;&gt;""),MainTracker[[#This Row],[Compliant source file received on (Date)]]-MainTracker[[#This Row],[Request sent on (Date)]],"")</f>
        <v>5</v>
      </c>
    </row>
    <row r="805" spans="1:26" ht="45" hidden="1">
      <c r="A805" s="51" t="str">
        <f>_xlfn.IFNA(INDEX(Table3[],MATCH(MainTracker[[#This Row],[IDR / UFDR]],Table3[Pack],0),1),"")</f>
        <v/>
      </c>
      <c r="B805" s="121">
        <v>218.02</v>
      </c>
      <c r="C805" s="7" t="s">
        <v>3748</v>
      </c>
      <c r="D805" s="57" t="s">
        <v>3749</v>
      </c>
      <c r="E805" s="28" t="s">
        <v>3750</v>
      </c>
      <c r="F805" s="2" t="s">
        <v>111</v>
      </c>
      <c r="G805" s="13">
        <v>45436</v>
      </c>
      <c r="H805" s="13">
        <v>45441</v>
      </c>
      <c r="I805" s="1"/>
      <c r="J805" s="2"/>
      <c r="K805" s="28" t="s">
        <v>3751</v>
      </c>
      <c r="L805" s="28"/>
      <c r="M805" s="4"/>
      <c r="N805" s="4"/>
      <c r="O805" s="4" t="s">
        <v>3752</v>
      </c>
      <c r="P805" s="4"/>
      <c r="Q805" s="4"/>
      <c r="R805" s="4"/>
      <c r="S805" s="4"/>
      <c r="T805" s="4"/>
      <c r="U805" s="4" t="s">
        <v>257</v>
      </c>
      <c r="V805" s="3" t="s">
        <v>71</v>
      </c>
      <c r="W805" s="27" t="s">
        <v>3715</v>
      </c>
      <c r="X805" s="4" t="str">
        <f>IF(AND(MainTracker[[#This Row],[Completion date.]]&gt;=45139,MainTracker[[#This Row],[Status]]="10 - Complete"),NETWORKDAYS(MAX(MainTracker[[#This Row],[Request sent on (Date)]:[Compliant source file received on (Date)]]),MainTracker[[#This Row],[Completion date.]],Holiday[Holidays])-1,"")</f>
        <v/>
      </c>
      <c r="Y80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5" s="4" t="str">
        <f>IF(AND(MainTracker[[#This Row],[Completion date.]]&gt;=45139,MainTracker[[#This Row],[Status]]="10 - Complete",MainTracker[[#This Row],[Compliant source file received on (Date)]]&lt;&gt;""),MainTracker[[#This Row],[Compliant source file received on (Date)]]-MainTracker[[#This Row],[Request sent on (Date)]],"")</f>
        <v/>
      </c>
    </row>
    <row r="806" spans="1:26" ht="45" hidden="1">
      <c r="A806" s="51" t="str">
        <f>_xlfn.IFNA(INDEX(Table3[],MATCH(MainTracker[[#This Row],[IDR / UFDR]],Table3[Pack],0),1),"")</f>
        <v/>
      </c>
      <c r="B806" s="121">
        <v>218.02</v>
      </c>
      <c r="C806" s="7" t="s">
        <v>3753</v>
      </c>
      <c r="D806" s="57" t="s">
        <v>3754</v>
      </c>
      <c r="E806" s="28" t="s">
        <v>3755</v>
      </c>
      <c r="F806" s="2" t="s">
        <v>111</v>
      </c>
      <c r="G806" s="13">
        <v>45436</v>
      </c>
      <c r="H806" s="13">
        <v>45441</v>
      </c>
      <c r="I806" s="1"/>
      <c r="J806" s="2"/>
      <c r="K806" s="28" t="s">
        <v>3756</v>
      </c>
      <c r="L806" s="28"/>
      <c r="M806" s="4"/>
      <c r="N806" s="4"/>
      <c r="O806" s="4" t="s">
        <v>3752</v>
      </c>
      <c r="P806" s="4"/>
      <c r="Q806" s="4"/>
      <c r="R806" s="4"/>
      <c r="S806" s="4"/>
      <c r="T806" s="4"/>
      <c r="U806" s="4" t="s">
        <v>257</v>
      </c>
      <c r="V806" s="3" t="s">
        <v>71</v>
      </c>
      <c r="W806" s="27" t="s">
        <v>3715</v>
      </c>
      <c r="X806" s="4" t="str">
        <f>IF(AND(MainTracker[[#This Row],[Completion date.]]&gt;=45139,MainTracker[[#This Row],[Status]]="10 - Complete"),NETWORKDAYS(MAX(MainTracker[[#This Row],[Request sent on (Date)]:[Compliant source file received on (Date)]]),MainTracker[[#This Row],[Completion date.]],Holiday[Holidays])-1,"")</f>
        <v/>
      </c>
      <c r="Y80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6" s="4" t="str">
        <f>IF(AND(MainTracker[[#This Row],[Completion date.]]&gt;=45139,MainTracker[[#This Row],[Status]]="10 - Complete",MainTracker[[#This Row],[Compliant source file received on (Date)]]&lt;&gt;""),MainTracker[[#This Row],[Compliant source file received on (Date)]]-MainTracker[[#This Row],[Request sent on (Date)]],"")</f>
        <v/>
      </c>
    </row>
    <row r="807" spans="1:26" ht="45" hidden="1">
      <c r="A807" s="51" t="str">
        <f>_xlfn.IFNA(INDEX(Table3[],MATCH(MainTracker[[#This Row],[IDR / UFDR]],Table3[Pack],0),1),"")</f>
        <v/>
      </c>
      <c r="B807" s="121">
        <v>218.02</v>
      </c>
      <c r="C807" s="7" t="s">
        <v>3757</v>
      </c>
      <c r="D807" s="57" t="s">
        <v>3758</v>
      </c>
      <c r="E807" s="28" t="s">
        <v>3759</v>
      </c>
      <c r="F807" s="2" t="s">
        <v>111</v>
      </c>
      <c r="G807" s="13">
        <v>45436</v>
      </c>
      <c r="H807" s="13">
        <v>45441</v>
      </c>
      <c r="I807" s="1"/>
      <c r="J807" s="2"/>
      <c r="K807" s="28" t="s">
        <v>3760</v>
      </c>
      <c r="L807" s="28"/>
      <c r="M807" s="4"/>
      <c r="N807" s="4"/>
      <c r="O807" s="4" t="s">
        <v>3752</v>
      </c>
      <c r="P807" s="4"/>
      <c r="Q807" s="4"/>
      <c r="R807" s="4"/>
      <c r="S807" s="4"/>
      <c r="T807" s="4"/>
      <c r="U807" s="4" t="s">
        <v>257</v>
      </c>
      <c r="V807" s="3" t="s">
        <v>71</v>
      </c>
      <c r="W807" s="27" t="s">
        <v>3715</v>
      </c>
      <c r="X807" s="4" t="str">
        <f>IF(AND(MainTracker[[#This Row],[Completion date.]]&gt;=45139,MainTracker[[#This Row],[Status]]="10 - Complete"),NETWORKDAYS(MAX(MainTracker[[#This Row],[Request sent on (Date)]:[Compliant source file received on (Date)]]),MainTracker[[#This Row],[Completion date.]],Holiday[Holidays])-1,"")</f>
        <v/>
      </c>
      <c r="Y80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7" s="4" t="str">
        <f>IF(AND(MainTracker[[#This Row],[Completion date.]]&gt;=45139,MainTracker[[#This Row],[Status]]="10 - Complete",MainTracker[[#This Row],[Compliant source file received on (Date)]]&lt;&gt;""),MainTracker[[#This Row],[Compliant source file received on (Date)]]-MainTracker[[#This Row],[Request sent on (Date)]],"")</f>
        <v/>
      </c>
    </row>
    <row r="808" spans="1:26" ht="45" hidden="1">
      <c r="A808" s="51" t="str">
        <f>_xlfn.IFNA(INDEX(Table3[],MATCH(MainTracker[[#This Row],[IDR / UFDR]],Table3[Pack],0),1),"")</f>
        <v/>
      </c>
      <c r="B808" s="121">
        <v>218.02</v>
      </c>
      <c r="C808" s="7" t="s">
        <v>3761</v>
      </c>
      <c r="D808" s="57" t="s">
        <v>3762</v>
      </c>
      <c r="E808" s="28" t="s">
        <v>3763</v>
      </c>
      <c r="F808" s="2" t="s">
        <v>111</v>
      </c>
      <c r="G808" s="13">
        <v>45436</v>
      </c>
      <c r="H808" s="13">
        <v>45441</v>
      </c>
      <c r="I808" s="1"/>
      <c r="J808" s="2"/>
      <c r="K808" s="28" t="s">
        <v>3764</v>
      </c>
      <c r="L808" s="28"/>
      <c r="M808" s="4"/>
      <c r="N808" s="4"/>
      <c r="O808" s="4" t="s">
        <v>3752</v>
      </c>
      <c r="P808" s="4"/>
      <c r="Q808" s="4"/>
      <c r="R808" s="4"/>
      <c r="S808" s="4"/>
      <c r="T808" s="4"/>
      <c r="U808" s="4" t="s">
        <v>257</v>
      </c>
      <c r="V808" s="3" t="s">
        <v>71</v>
      </c>
      <c r="W808" s="27" t="s">
        <v>3715</v>
      </c>
      <c r="X808" s="4" t="str">
        <f>IF(AND(MainTracker[[#This Row],[Completion date.]]&gt;=45139,MainTracker[[#This Row],[Status]]="10 - Complete"),NETWORKDAYS(MAX(MainTracker[[#This Row],[Request sent on (Date)]:[Compliant source file received on (Date)]]),MainTracker[[#This Row],[Completion date.]],Holiday[Holidays])-1,"")</f>
        <v/>
      </c>
      <c r="Y80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8" s="4" t="str">
        <f>IF(AND(MainTracker[[#This Row],[Completion date.]]&gt;=45139,MainTracker[[#This Row],[Status]]="10 - Complete",MainTracker[[#This Row],[Compliant source file received on (Date)]]&lt;&gt;""),MainTracker[[#This Row],[Compliant source file received on (Date)]]-MainTracker[[#This Row],[Request sent on (Date)]],"")</f>
        <v/>
      </c>
    </row>
    <row r="809" spans="1:26" ht="30" hidden="1">
      <c r="A809" s="51" t="str">
        <f>_xlfn.IFNA(INDEX(Table3[],MATCH(MainTracker[[#This Row],[IDR / UFDR]],Table3[Pack],0),1),"")</f>
        <v/>
      </c>
      <c r="B809" s="121">
        <v>218.02</v>
      </c>
      <c r="C809" s="7" t="s">
        <v>3765</v>
      </c>
      <c r="D809" s="57" t="s">
        <v>3766</v>
      </c>
      <c r="E809" s="28" t="s">
        <v>3767</v>
      </c>
      <c r="F809" s="2" t="s">
        <v>111</v>
      </c>
      <c r="G809" s="13">
        <v>45436</v>
      </c>
      <c r="H809" s="13">
        <v>45441</v>
      </c>
      <c r="I809" s="1">
        <v>45446</v>
      </c>
      <c r="J809" s="2"/>
      <c r="K809" s="28" t="s">
        <v>3768</v>
      </c>
      <c r="L809" s="28" t="s">
        <v>3041</v>
      </c>
      <c r="M809" s="4" t="s">
        <v>3769</v>
      </c>
      <c r="N809" s="4"/>
      <c r="O809" s="4"/>
      <c r="P809" s="4"/>
      <c r="Q809" s="4"/>
      <c r="R809" s="4"/>
      <c r="S809" s="4"/>
      <c r="T809" s="4"/>
      <c r="U809" s="4" t="s">
        <v>106</v>
      </c>
      <c r="V809" s="3" t="s">
        <v>71</v>
      </c>
      <c r="W809" s="27" t="s">
        <v>3715</v>
      </c>
      <c r="X809" s="4">
        <f>IF(AND(MainTracker[[#This Row],[Completion date.]]&gt;=45139,MainTracker[[#This Row],[Status]]="10 - Complete"),NETWORKDAYS(MAX(MainTracker[[#This Row],[Request sent on (Date)]:[Compliant source file received on (Date)]]),MainTracker[[#This Row],[Completion date.]],Holiday[Holidays])-1,"")</f>
        <v>3</v>
      </c>
      <c r="Y8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09" s="4">
        <f>IF(AND(MainTracker[[#This Row],[Completion date.]]&gt;=45139,MainTracker[[#This Row],[Status]]="10 - Complete",MainTracker[[#This Row],[Compliant source file received on (Date)]]&lt;&gt;""),MainTracker[[#This Row],[Compliant source file received on (Date)]]-MainTracker[[#This Row],[Request sent on (Date)]],"")</f>
        <v>5</v>
      </c>
    </row>
    <row r="810" spans="1:26" ht="30" hidden="1">
      <c r="A810" s="51" t="str">
        <f>_xlfn.IFNA(INDEX(Table3[],MATCH(MainTracker[[#This Row],[IDR / UFDR]],Table3[Pack],0),1),"")</f>
        <v/>
      </c>
      <c r="B810" s="121">
        <v>218.02</v>
      </c>
      <c r="C810" s="7" t="s">
        <v>3770</v>
      </c>
      <c r="D810" s="57" t="s">
        <v>3771</v>
      </c>
      <c r="E810" s="28" t="s">
        <v>3772</v>
      </c>
      <c r="F810" s="2" t="s">
        <v>111</v>
      </c>
      <c r="G810" s="13">
        <v>45436</v>
      </c>
      <c r="H810" s="13">
        <v>45441</v>
      </c>
      <c r="I810" s="1"/>
      <c r="J810" s="2"/>
      <c r="K810" s="34" t="s">
        <v>3773</v>
      </c>
      <c r="L810" s="28"/>
      <c r="M810" s="4" t="s">
        <v>3752</v>
      </c>
      <c r="N810" s="4"/>
      <c r="O810" s="4"/>
      <c r="P810" s="4"/>
      <c r="Q810" s="4"/>
      <c r="R810" s="4"/>
      <c r="S810" s="4"/>
      <c r="T810" s="4"/>
      <c r="U810" s="4" t="s">
        <v>257</v>
      </c>
      <c r="V810" s="3" t="s">
        <v>71</v>
      </c>
      <c r="W810" s="27" t="s">
        <v>3715</v>
      </c>
      <c r="X810" s="4" t="str">
        <f>IF(AND(MainTracker[[#This Row],[Completion date.]]&gt;=45139,MainTracker[[#This Row],[Status]]="10 - Complete"),NETWORKDAYS(MAX(MainTracker[[#This Row],[Request sent on (Date)]:[Compliant source file received on (Date)]]),MainTracker[[#This Row],[Completion date.]],Holiday[Holidays])-1,"")</f>
        <v/>
      </c>
      <c r="Y81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0" s="4" t="str">
        <f>IF(AND(MainTracker[[#This Row],[Completion date.]]&gt;=45139,MainTracker[[#This Row],[Status]]="10 - Complete",MainTracker[[#This Row],[Compliant source file received on (Date)]]&lt;&gt;""),MainTracker[[#This Row],[Compliant source file received on (Date)]]-MainTracker[[#This Row],[Request sent on (Date)]],"")</f>
        <v/>
      </c>
    </row>
    <row r="811" spans="1:26" ht="30" hidden="1">
      <c r="A811" s="51" t="str">
        <f>_xlfn.IFNA(INDEX(Table3[],MATCH(MainTracker[[#This Row],[IDR / UFDR]],Table3[Pack],0),1),"")</f>
        <v/>
      </c>
      <c r="B811" s="121">
        <v>218.02</v>
      </c>
      <c r="C811" s="7" t="s">
        <v>3774</v>
      </c>
      <c r="D811" s="57" t="s">
        <v>3775</v>
      </c>
      <c r="E811" s="28" t="s">
        <v>3776</v>
      </c>
      <c r="F811" s="2" t="s">
        <v>111</v>
      </c>
      <c r="G811" s="13">
        <v>45436</v>
      </c>
      <c r="H811" s="13">
        <v>45441</v>
      </c>
      <c r="I811" s="1"/>
      <c r="J811" s="2"/>
      <c r="K811" s="28" t="s">
        <v>3777</v>
      </c>
      <c r="L811" s="28"/>
      <c r="M811" s="4" t="s">
        <v>3752</v>
      </c>
      <c r="N811" s="4"/>
      <c r="O811" s="4"/>
      <c r="P811" s="4"/>
      <c r="Q811" s="4"/>
      <c r="R811" s="4"/>
      <c r="S811" s="4"/>
      <c r="T811" s="4"/>
      <c r="U811" s="4" t="s">
        <v>257</v>
      </c>
      <c r="V811" s="3" t="s">
        <v>71</v>
      </c>
      <c r="W811" s="27" t="s">
        <v>3715</v>
      </c>
      <c r="X811" s="4" t="str">
        <f>IF(AND(MainTracker[[#This Row],[Completion date.]]&gt;=45139,MainTracker[[#This Row],[Status]]="10 - Complete"),NETWORKDAYS(MAX(MainTracker[[#This Row],[Request sent on (Date)]:[Compliant source file received on (Date)]]),MainTracker[[#This Row],[Completion date.]],Holiday[Holidays])-1,"")</f>
        <v/>
      </c>
      <c r="Y81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1" s="4" t="str">
        <f>IF(AND(MainTracker[[#This Row],[Completion date.]]&gt;=45139,MainTracker[[#This Row],[Status]]="10 - Complete",MainTracker[[#This Row],[Compliant source file received on (Date)]]&lt;&gt;""),MainTracker[[#This Row],[Compliant source file received on (Date)]]-MainTracker[[#This Row],[Request sent on (Date)]],"")</f>
        <v/>
      </c>
    </row>
    <row r="812" spans="1:26" ht="30" hidden="1">
      <c r="A812" s="51" t="str">
        <f>_xlfn.IFNA(INDEX(Table3[],MATCH(MainTracker[[#This Row],[IDR / UFDR]],Table3[Pack],0),1),"")</f>
        <v/>
      </c>
      <c r="B812" s="121">
        <v>218.02</v>
      </c>
      <c r="C812" s="7" t="s">
        <v>3778</v>
      </c>
      <c r="D812" s="57" t="s">
        <v>3779</v>
      </c>
      <c r="E812" s="28" t="s">
        <v>3780</v>
      </c>
      <c r="F812" s="2" t="s">
        <v>111</v>
      </c>
      <c r="G812" s="13">
        <v>45436</v>
      </c>
      <c r="H812" s="13">
        <v>45441</v>
      </c>
      <c r="I812" s="1"/>
      <c r="J812" s="2"/>
      <c r="K812" s="28" t="s">
        <v>3781</v>
      </c>
      <c r="L812" s="28"/>
      <c r="M812" s="4" t="s">
        <v>3752</v>
      </c>
      <c r="N812" s="4"/>
      <c r="O812" s="4"/>
      <c r="P812" s="4"/>
      <c r="Q812" s="4"/>
      <c r="R812" s="4"/>
      <c r="S812" s="4"/>
      <c r="T812" s="4"/>
      <c r="U812" s="4" t="s">
        <v>257</v>
      </c>
      <c r="V812" s="3" t="s">
        <v>71</v>
      </c>
      <c r="W812" s="27" t="s">
        <v>3715</v>
      </c>
      <c r="X812" s="4" t="str">
        <f>IF(AND(MainTracker[[#This Row],[Completion date.]]&gt;=45139,MainTracker[[#This Row],[Status]]="10 - Complete"),NETWORKDAYS(MAX(MainTracker[[#This Row],[Request sent on (Date)]:[Compliant source file received on (Date)]]),MainTracker[[#This Row],[Completion date.]],Holiday[Holidays])-1,"")</f>
        <v/>
      </c>
      <c r="Y81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2" s="4" t="str">
        <f>IF(AND(MainTracker[[#This Row],[Completion date.]]&gt;=45139,MainTracker[[#This Row],[Status]]="10 - Complete",MainTracker[[#This Row],[Compliant source file received on (Date)]]&lt;&gt;""),MainTracker[[#This Row],[Compliant source file received on (Date)]]-MainTracker[[#This Row],[Request sent on (Date)]],"")</f>
        <v/>
      </c>
    </row>
    <row r="813" spans="1:26" ht="30" hidden="1">
      <c r="A813" s="51" t="str">
        <f>_xlfn.IFNA(INDEX(Table3[],MATCH(MainTracker[[#This Row],[IDR / UFDR]],Table3[Pack],0),1),"")</f>
        <v/>
      </c>
      <c r="B813" s="121">
        <v>218.02</v>
      </c>
      <c r="C813" s="7" t="s">
        <v>3782</v>
      </c>
      <c r="D813" s="57" t="s">
        <v>3783</v>
      </c>
      <c r="E813" s="28" t="s">
        <v>3784</v>
      </c>
      <c r="F813" s="2" t="s">
        <v>111</v>
      </c>
      <c r="G813" s="13">
        <v>45436</v>
      </c>
      <c r="H813" s="13">
        <v>45439</v>
      </c>
      <c r="I813" s="1">
        <v>45441</v>
      </c>
      <c r="J813" s="2"/>
      <c r="K813" s="28" t="s">
        <v>3785</v>
      </c>
      <c r="L813" s="28" t="s">
        <v>122</v>
      </c>
      <c r="M813" s="4"/>
      <c r="N813" s="4"/>
      <c r="O813" s="4"/>
      <c r="P813" s="4"/>
      <c r="Q813" s="4"/>
      <c r="R813" s="4"/>
      <c r="S813" s="4"/>
      <c r="T813" s="4"/>
      <c r="U813" s="4" t="s">
        <v>106</v>
      </c>
      <c r="V813" s="3" t="s">
        <v>71</v>
      </c>
      <c r="W813" s="27" t="s">
        <v>3715</v>
      </c>
      <c r="X813" s="4">
        <f>IF(AND(MainTracker[[#This Row],[Completion date.]]&gt;=45139,MainTracker[[#This Row],[Status]]="10 - Complete"),NETWORKDAYS(MAX(MainTracker[[#This Row],[Request sent on (Date)]:[Compliant source file received on (Date)]]),MainTracker[[#This Row],[Completion date.]],Holiday[Holidays])-1,"")</f>
        <v>1</v>
      </c>
      <c r="Y8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3" s="4">
        <f>IF(AND(MainTracker[[#This Row],[Completion date.]]&gt;=45139,MainTracker[[#This Row],[Status]]="10 - Complete",MainTracker[[#This Row],[Compliant source file received on (Date)]]&lt;&gt;""),MainTracker[[#This Row],[Compliant source file received on (Date)]]-MainTracker[[#This Row],[Request sent on (Date)]],"")</f>
        <v>3</v>
      </c>
    </row>
    <row r="814" spans="1:26" ht="30" hidden="1">
      <c r="A814" s="51" t="str">
        <f>_xlfn.IFNA(INDEX(Table3[],MATCH(MainTracker[[#This Row],[IDR / UFDR]],Table3[Pack],0),1),"")</f>
        <v/>
      </c>
      <c r="B814" s="121">
        <v>218.02</v>
      </c>
      <c r="C814" s="7" t="s">
        <v>3786</v>
      </c>
      <c r="D814" s="57" t="s">
        <v>3787</v>
      </c>
      <c r="E814" s="28" t="s">
        <v>3788</v>
      </c>
      <c r="F814" s="2" t="s">
        <v>111</v>
      </c>
      <c r="G814" s="13">
        <v>45436</v>
      </c>
      <c r="H814" s="13">
        <v>45439</v>
      </c>
      <c r="I814" s="1">
        <v>45441</v>
      </c>
      <c r="J814" s="2"/>
      <c r="K814" s="28" t="s">
        <v>3789</v>
      </c>
      <c r="L814" s="28" t="s">
        <v>122</v>
      </c>
      <c r="M814" s="4"/>
      <c r="N814" s="4"/>
      <c r="O814" s="4"/>
      <c r="P814" s="4"/>
      <c r="Q814" s="4"/>
      <c r="R814" s="4"/>
      <c r="S814" s="4"/>
      <c r="T814" s="4"/>
      <c r="U814" s="4" t="s">
        <v>106</v>
      </c>
      <c r="V814" s="3" t="s">
        <v>71</v>
      </c>
      <c r="W814" s="27" t="s">
        <v>3715</v>
      </c>
      <c r="X814" s="4">
        <f>IF(AND(MainTracker[[#This Row],[Completion date.]]&gt;=45139,MainTracker[[#This Row],[Status]]="10 - Complete"),NETWORKDAYS(MAX(MainTracker[[#This Row],[Request sent on (Date)]:[Compliant source file received on (Date)]]),MainTracker[[#This Row],[Completion date.]],Holiday[Holidays])-1,"")</f>
        <v>1</v>
      </c>
      <c r="Y8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4" s="4">
        <f>IF(AND(MainTracker[[#This Row],[Completion date.]]&gt;=45139,MainTracker[[#This Row],[Status]]="10 - Complete",MainTracker[[#This Row],[Compliant source file received on (Date)]]&lt;&gt;""),MainTracker[[#This Row],[Compliant source file received on (Date)]]-MainTracker[[#This Row],[Request sent on (Date)]],"")</f>
        <v>3</v>
      </c>
    </row>
    <row r="815" spans="1:26" ht="30" hidden="1">
      <c r="A815" s="51" t="str">
        <f>_xlfn.IFNA(INDEX(Table3[],MATCH(MainTracker[[#This Row],[IDR / UFDR]],Table3[Pack],0),1),"")</f>
        <v/>
      </c>
      <c r="B815" s="121">
        <v>218.02</v>
      </c>
      <c r="C815" s="7" t="s">
        <v>3790</v>
      </c>
      <c r="D815" s="57" t="s">
        <v>3791</v>
      </c>
      <c r="E815" s="28" t="s">
        <v>3792</v>
      </c>
      <c r="F815" s="2" t="s">
        <v>111</v>
      </c>
      <c r="G815" s="13">
        <v>45436</v>
      </c>
      <c r="H815" s="13">
        <v>45440</v>
      </c>
      <c r="I815" s="1">
        <v>45441</v>
      </c>
      <c r="J815" s="2"/>
      <c r="K815" s="28" t="s">
        <v>3793</v>
      </c>
      <c r="L815" s="28" t="s">
        <v>122</v>
      </c>
      <c r="M815" s="4"/>
      <c r="N815" s="4"/>
      <c r="O815" s="4"/>
      <c r="P815" s="4"/>
      <c r="Q815" s="4"/>
      <c r="R815" s="4"/>
      <c r="S815" s="4"/>
      <c r="T815" s="4"/>
      <c r="U815" s="4" t="s">
        <v>106</v>
      </c>
      <c r="V815" s="3" t="s">
        <v>71</v>
      </c>
      <c r="W815" s="27" t="s">
        <v>3715</v>
      </c>
      <c r="X815" s="4">
        <f>IF(AND(MainTracker[[#This Row],[Completion date.]]&gt;=45139,MainTracker[[#This Row],[Status]]="10 - Complete"),NETWORKDAYS(MAX(MainTracker[[#This Row],[Request sent on (Date)]:[Compliant source file received on (Date)]]),MainTracker[[#This Row],[Completion date.]],Holiday[Holidays])-1,"")</f>
        <v>1</v>
      </c>
      <c r="Y8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5" s="4">
        <f>IF(AND(MainTracker[[#This Row],[Completion date.]]&gt;=45139,MainTracker[[#This Row],[Status]]="10 - Complete",MainTracker[[#This Row],[Compliant source file received on (Date)]]&lt;&gt;""),MainTracker[[#This Row],[Compliant source file received on (Date)]]-MainTracker[[#This Row],[Request sent on (Date)]],"")</f>
        <v>4</v>
      </c>
    </row>
    <row r="816" spans="1:26" ht="30" hidden="1">
      <c r="A816" s="51" t="str">
        <f>_xlfn.IFNA(INDEX(Table3[],MATCH(MainTracker[[#This Row],[IDR / UFDR]],Table3[Pack],0),1),"")</f>
        <v/>
      </c>
      <c r="B816" s="121">
        <v>218.02</v>
      </c>
      <c r="C816" s="7" t="s">
        <v>3794</v>
      </c>
      <c r="D816" s="57" t="s">
        <v>3795</v>
      </c>
      <c r="E816" s="28" t="s">
        <v>3796</v>
      </c>
      <c r="F816" s="2" t="s">
        <v>111</v>
      </c>
      <c r="G816" s="13">
        <v>45436</v>
      </c>
      <c r="H816" s="13"/>
      <c r="I816" s="1">
        <v>45446</v>
      </c>
      <c r="J816" s="2"/>
      <c r="K816" s="34" t="s">
        <v>3797</v>
      </c>
      <c r="L816" s="28"/>
      <c r="M816" s="4"/>
      <c r="N816" s="4"/>
      <c r="O816" s="4"/>
      <c r="P816" s="4"/>
      <c r="Q816" s="4"/>
      <c r="R816" s="4"/>
      <c r="S816" s="4"/>
      <c r="T816" s="4"/>
      <c r="U816" s="4" t="s">
        <v>106</v>
      </c>
      <c r="V816" s="3" t="s">
        <v>71</v>
      </c>
      <c r="W816" s="27" t="s">
        <v>3715</v>
      </c>
      <c r="X816" s="4">
        <f>IF(AND(MainTracker[[#This Row],[Completion date.]]&gt;=45139,MainTracker[[#This Row],[Status]]="10 - Complete"),NETWORKDAYS(MAX(MainTracker[[#This Row],[Request sent on (Date)]:[Compliant source file received on (Date)]]),MainTracker[[#This Row],[Completion date.]],Holiday[Holidays])-1,"")</f>
        <v>5</v>
      </c>
      <c r="Y8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6" s="4" t="str">
        <f>IF(AND(MainTracker[[#This Row],[Completion date.]]&gt;=45139,MainTracker[[#This Row],[Status]]="10 - Complete",MainTracker[[#This Row],[Compliant source file received on (Date)]]&lt;&gt;""),MainTracker[[#This Row],[Compliant source file received on (Date)]]-MainTracker[[#This Row],[Request sent on (Date)]],"")</f>
        <v/>
      </c>
    </row>
    <row r="817" spans="1:26" ht="30" hidden="1">
      <c r="A817" s="51" t="str">
        <f>_xlfn.IFNA(INDEX(Table3[],MATCH(MainTracker[[#This Row],[IDR / UFDR]],Table3[Pack],0),1),"")</f>
        <v/>
      </c>
      <c r="B817" s="121">
        <v>218.02</v>
      </c>
      <c r="C817" s="7" t="s">
        <v>3798</v>
      </c>
      <c r="D817" s="57" t="s">
        <v>3799</v>
      </c>
      <c r="E817" s="28" t="s">
        <v>3800</v>
      </c>
      <c r="F817" s="2" t="s">
        <v>111</v>
      </c>
      <c r="G817" s="13">
        <v>45436</v>
      </c>
      <c r="H817" s="13">
        <v>45436</v>
      </c>
      <c r="I817" s="1">
        <v>45441</v>
      </c>
      <c r="J817" s="2"/>
      <c r="K817" s="28" t="s">
        <v>3801</v>
      </c>
      <c r="L817" s="28"/>
      <c r="M817" s="4"/>
      <c r="N817" s="4"/>
      <c r="O817" s="4"/>
      <c r="P817" s="4"/>
      <c r="Q817" s="4"/>
      <c r="R817" s="4"/>
      <c r="S817" s="4"/>
      <c r="T817" s="4"/>
      <c r="U817" s="4" t="s">
        <v>106</v>
      </c>
      <c r="V817" s="3" t="s">
        <v>71</v>
      </c>
      <c r="W817" s="27" t="s">
        <v>3715</v>
      </c>
      <c r="X817" s="4">
        <f>IF(AND(MainTracker[[#This Row],[Completion date.]]&gt;=45139,MainTracker[[#This Row],[Status]]="10 - Complete"),NETWORKDAYS(MAX(MainTracker[[#This Row],[Request sent on (Date)]:[Compliant source file received on (Date)]]),MainTracker[[#This Row],[Completion date.]],Holiday[Holidays])-1,"")</f>
        <v>2</v>
      </c>
      <c r="Y8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7" s="4">
        <f>IF(AND(MainTracker[[#This Row],[Completion date.]]&gt;=45139,MainTracker[[#This Row],[Status]]="10 - Complete",MainTracker[[#This Row],[Compliant source file received on (Date)]]&lt;&gt;""),MainTracker[[#This Row],[Compliant source file received on (Date)]]-MainTracker[[#This Row],[Request sent on (Date)]],"")</f>
        <v>0</v>
      </c>
    </row>
    <row r="818" spans="1:26" ht="30" hidden="1">
      <c r="A818" s="51" t="str">
        <f>_xlfn.IFNA(INDEX(Table3[],MATCH(MainTracker[[#This Row],[IDR / UFDR]],Table3[Pack],0),1),"")</f>
        <v/>
      </c>
      <c r="B818" s="121">
        <v>218.02</v>
      </c>
      <c r="C818" s="7" t="s">
        <v>3802</v>
      </c>
      <c r="D818" s="57" t="s">
        <v>3803</v>
      </c>
      <c r="E818" s="28" t="s">
        <v>3804</v>
      </c>
      <c r="F818" s="2" t="s">
        <v>111</v>
      </c>
      <c r="G818" s="13">
        <v>45436</v>
      </c>
      <c r="H818" s="13">
        <v>45436</v>
      </c>
      <c r="I818" s="1">
        <v>45441</v>
      </c>
      <c r="J818" s="2"/>
      <c r="K818" s="28" t="s">
        <v>3805</v>
      </c>
      <c r="L818" s="28"/>
      <c r="M818" s="4"/>
      <c r="N818" s="4"/>
      <c r="O818" s="4"/>
      <c r="P818" s="4"/>
      <c r="Q818" s="4"/>
      <c r="R818" s="4"/>
      <c r="S818" s="4"/>
      <c r="T818" s="4"/>
      <c r="U818" s="4" t="s">
        <v>106</v>
      </c>
      <c r="V818" s="3" t="s">
        <v>71</v>
      </c>
      <c r="W818" s="27" t="s">
        <v>3715</v>
      </c>
      <c r="X818" s="4">
        <f>IF(AND(MainTracker[[#This Row],[Completion date.]]&gt;=45139,MainTracker[[#This Row],[Status]]="10 - Complete"),NETWORKDAYS(MAX(MainTracker[[#This Row],[Request sent on (Date)]:[Compliant source file received on (Date)]]),MainTracker[[#This Row],[Completion date.]],Holiday[Holidays])-1,"")</f>
        <v>2</v>
      </c>
      <c r="Y8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8" s="4">
        <f>IF(AND(MainTracker[[#This Row],[Completion date.]]&gt;=45139,MainTracker[[#This Row],[Status]]="10 - Complete",MainTracker[[#This Row],[Compliant source file received on (Date)]]&lt;&gt;""),MainTracker[[#This Row],[Compliant source file received on (Date)]]-MainTracker[[#This Row],[Request sent on (Date)]],"")</f>
        <v>0</v>
      </c>
    </row>
    <row r="819" spans="1:26" ht="30" hidden="1">
      <c r="A819" s="51" t="str">
        <f>_xlfn.IFNA(INDEX(Table3[],MATCH(MainTracker[[#This Row],[IDR / UFDR]],Table3[Pack],0),1),"")</f>
        <v/>
      </c>
      <c r="B819" s="121">
        <v>218.02</v>
      </c>
      <c r="C819" s="7" t="s">
        <v>3806</v>
      </c>
      <c r="D819" s="57" t="s">
        <v>3807</v>
      </c>
      <c r="E819" s="28" t="s">
        <v>3808</v>
      </c>
      <c r="F819" s="2" t="s">
        <v>111</v>
      </c>
      <c r="G819" s="13">
        <v>45436</v>
      </c>
      <c r="H819" s="13">
        <v>45436</v>
      </c>
      <c r="I819" s="1">
        <v>45441</v>
      </c>
      <c r="J819" s="2"/>
      <c r="K819" s="28" t="s">
        <v>3809</v>
      </c>
      <c r="L819" s="28"/>
      <c r="M819" s="4"/>
      <c r="N819" s="4"/>
      <c r="O819" s="4"/>
      <c r="P819" s="4"/>
      <c r="Q819" s="4"/>
      <c r="R819" s="4"/>
      <c r="S819" s="4"/>
      <c r="T819" s="4"/>
      <c r="U819" s="4" t="s">
        <v>106</v>
      </c>
      <c r="V819" s="3" t="s">
        <v>71</v>
      </c>
      <c r="W819" s="27" t="s">
        <v>3715</v>
      </c>
      <c r="X819" s="4">
        <f>IF(AND(MainTracker[[#This Row],[Completion date.]]&gt;=45139,MainTracker[[#This Row],[Status]]="10 - Complete"),NETWORKDAYS(MAX(MainTracker[[#This Row],[Request sent on (Date)]:[Compliant source file received on (Date)]]),MainTracker[[#This Row],[Completion date.]],Holiday[Holidays])-1,"")</f>
        <v>2</v>
      </c>
      <c r="Y8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9" s="4">
        <f>IF(AND(MainTracker[[#This Row],[Completion date.]]&gt;=45139,MainTracker[[#This Row],[Status]]="10 - Complete",MainTracker[[#This Row],[Compliant source file received on (Date)]]&lt;&gt;""),MainTracker[[#This Row],[Compliant source file received on (Date)]]-MainTracker[[#This Row],[Request sent on (Date)]],"")</f>
        <v>0</v>
      </c>
    </row>
    <row r="820" spans="1:26" ht="30" hidden="1">
      <c r="A820" s="51" t="str">
        <f>_xlfn.IFNA(INDEX(Table3[],MATCH(MainTracker[[#This Row],[IDR / UFDR]],Table3[Pack],0),1),"")</f>
        <v/>
      </c>
      <c r="B820" s="121">
        <v>218.02</v>
      </c>
      <c r="C820" s="7" t="s">
        <v>3810</v>
      </c>
      <c r="D820" s="57" t="s">
        <v>3811</v>
      </c>
      <c r="E820" s="28" t="s">
        <v>3812</v>
      </c>
      <c r="F820" s="2" t="s">
        <v>111</v>
      </c>
      <c r="G820" s="13">
        <v>45436</v>
      </c>
      <c r="H820" s="13">
        <v>45436</v>
      </c>
      <c r="I820" s="1">
        <v>45441</v>
      </c>
      <c r="J820" s="2"/>
      <c r="K820" s="28" t="s">
        <v>3813</v>
      </c>
      <c r="L820" s="28"/>
      <c r="M820" s="4"/>
      <c r="N820" s="4"/>
      <c r="O820" s="4"/>
      <c r="P820" s="4"/>
      <c r="Q820" s="4"/>
      <c r="R820" s="4"/>
      <c r="S820" s="4"/>
      <c r="T820" s="4"/>
      <c r="U820" s="4" t="s">
        <v>106</v>
      </c>
      <c r="V820" s="3" t="s">
        <v>71</v>
      </c>
      <c r="W820" s="27" t="s">
        <v>3715</v>
      </c>
      <c r="X820" s="4">
        <f>IF(AND(MainTracker[[#This Row],[Completion date.]]&gt;=45139,MainTracker[[#This Row],[Status]]="10 - Complete"),NETWORKDAYS(MAX(MainTracker[[#This Row],[Request sent on (Date)]:[Compliant source file received on (Date)]]),MainTracker[[#This Row],[Completion date.]],Holiday[Holidays])-1,"")</f>
        <v>2</v>
      </c>
      <c r="Y8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0" s="4">
        <f>IF(AND(MainTracker[[#This Row],[Completion date.]]&gt;=45139,MainTracker[[#This Row],[Status]]="10 - Complete",MainTracker[[#This Row],[Compliant source file received on (Date)]]&lt;&gt;""),MainTracker[[#This Row],[Compliant source file received on (Date)]]-MainTracker[[#This Row],[Request sent on (Date)]],"")</f>
        <v>0</v>
      </c>
    </row>
    <row r="821" spans="1:26" ht="30" hidden="1">
      <c r="A821" s="51" t="str">
        <f>_xlfn.IFNA(INDEX(Table3[],MATCH(MainTracker[[#This Row],[IDR / UFDR]],Table3[Pack],0),1),"")</f>
        <v/>
      </c>
      <c r="B821" s="121">
        <v>218.02</v>
      </c>
      <c r="C821" s="7" t="s">
        <v>3814</v>
      </c>
      <c r="D821" s="57" t="s">
        <v>3815</v>
      </c>
      <c r="E821" s="28" t="s">
        <v>3816</v>
      </c>
      <c r="F821" s="2" t="s">
        <v>111</v>
      </c>
      <c r="G821" s="13">
        <v>45436</v>
      </c>
      <c r="H821" s="13">
        <v>45441</v>
      </c>
      <c r="I821" s="1">
        <v>45446</v>
      </c>
      <c r="J821" s="2"/>
      <c r="K821" s="28" t="s">
        <v>3817</v>
      </c>
      <c r="L821" s="28"/>
      <c r="M821" s="4"/>
      <c r="N821" s="4"/>
      <c r="O821" s="4"/>
      <c r="P821" s="4"/>
      <c r="Q821" s="4"/>
      <c r="R821" s="4"/>
      <c r="S821" s="4"/>
      <c r="T821" s="4"/>
      <c r="U821" s="4" t="s">
        <v>106</v>
      </c>
      <c r="V821" s="3" t="s">
        <v>71</v>
      </c>
      <c r="W821" s="27" t="s">
        <v>3818</v>
      </c>
      <c r="X821" s="4">
        <f>IF(AND(MainTracker[[#This Row],[Completion date.]]&gt;=45139,MainTracker[[#This Row],[Status]]="10 - Complete"),NETWORKDAYS(MAX(MainTracker[[#This Row],[Request sent on (Date)]:[Compliant source file received on (Date)]]),MainTracker[[#This Row],[Completion date.]],Holiday[Holidays])-1,"")</f>
        <v>3</v>
      </c>
      <c r="Y8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1" s="4">
        <f>IF(AND(MainTracker[[#This Row],[Completion date.]]&gt;=45139,MainTracker[[#This Row],[Status]]="10 - Complete",MainTracker[[#This Row],[Compliant source file received on (Date)]]&lt;&gt;""),MainTracker[[#This Row],[Compliant source file received on (Date)]]-MainTracker[[#This Row],[Request sent on (Date)]],"")</f>
        <v>5</v>
      </c>
    </row>
    <row r="822" spans="1:26" ht="18.75" hidden="1">
      <c r="A822" s="51" t="str">
        <f>_xlfn.IFNA(INDEX(Table3[],MATCH(MainTracker[[#This Row],[IDR / UFDR]],Table3[Pack],0),1),"")</f>
        <v/>
      </c>
      <c r="B822" s="121">
        <v>218.02</v>
      </c>
      <c r="C822" s="7" t="s">
        <v>3819</v>
      </c>
      <c r="D822" s="57" t="s">
        <v>3820</v>
      </c>
      <c r="E822" s="28" t="s">
        <v>3821</v>
      </c>
      <c r="F822" s="2" t="s">
        <v>111</v>
      </c>
      <c r="G822" s="13">
        <v>45436</v>
      </c>
      <c r="H822" s="13">
        <v>45441</v>
      </c>
      <c r="I822" s="1">
        <v>45446</v>
      </c>
      <c r="J822" s="2"/>
      <c r="K822" s="28" t="s">
        <v>3822</v>
      </c>
      <c r="L822" s="28"/>
      <c r="M822" s="4"/>
      <c r="N822" s="4"/>
      <c r="O822" s="4"/>
      <c r="P822" s="4"/>
      <c r="Q822" s="4"/>
      <c r="R822" s="4"/>
      <c r="S822" s="4"/>
      <c r="T822" s="4"/>
      <c r="U822" s="4" t="s">
        <v>106</v>
      </c>
      <c r="V822" s="3" t="s">
        <v>71</v>
      </c>
      <c r="W822" s="27" t="s">
        <v>3818</v>
      </c>
      <c r="X822" s="4">
        <f>IF(AND(MainTracker[[#This Row],[Completion date.]]&gt;=45139,MainTracker[[#This Row],[Status]]="10 - Complete"),NETWORKDAYS(MAX(MainTracker[[#This Row],[Request sent on (Date)]:[Compliant source file received on (Date)]]),MainTracker[[#This Row],[Completion date.]],Holiday[Holidays])-1,"")</f>
        <v>3</v>
      </c>
      <c r="Y8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2" s="4">
        <f>IF(AND(MainTracker[[#This Row],[Completion date.]]&gt;=45139,MainTracker[[#This Row],[Status]]="10 - Complete",MainTracker[[#This Row],[Compliant source file received on (Date)]]&lt;&gt;""),MainTracker[[#This Row],[Compliant source file received on (Date)]]-MainTracker[[#This Row],[Request sent on (Date)]],"")</f>
        <v>5</v>
      </c>
    </row>
    <row r="823" spans="1:26" ht="18.75" hidden="1">
      <c r="A823" s="51" t="str">
        <f>_xlfn.IFNA(INDEX(Table3[],MATCH(MainTracker[[#This Row],[IDR / UFDR]],Table3[Pack],0),1),"")</f>
        <v/>
      </c>
      <c r="B823" s="121">
        <v>218.02</v>
      </c>
      <c r="C823" s="7" t="s">
        <v>3823</v>
      </c>
      <c r="D823" s="57" t="s">
        <v>3824</v>
      </c>
      <c r="E823" s="28" t="s">
        <v>3825</v>
      </c>
      <c r="F823" s="2" t="s">
        <v>111</v>
      </c>
      <c r="G823" s="13">
        <v>45436</v>
      </c>
      <c r="H823" s="13">
        <v>45441</v>
      </c>
      <c r="I823" s="1">
        <v>45446</v>
      </c>
      <c r="J823" s="2"/>
      <c r="K823" s="28" t="s">
        <v>3826</v>
      </c>
      <c r="L823" s="28"/>
      <c r="M823" s="4"/>
      <c r="N823" s="4"/>
      <c r="O823" s="4"/>
      <c r="P823" s="4"/>
      <c r="Q823" s="4"/>
      <c r="R823" s="4"/>
      <c r="S823" s="4"/>
      <c r="T823" s="4"/>
      <c r="U823" s="4" t="s">
        <v>106</v>
      </c>
      <c r="V823" s="3" t="s">
        <v>71</v>
      </c>
      <c r="W823" s="27" t="s">
        <v>3818</v>
      </c>
      <c r="X823" s="4">
        <f>IF(AND(MainTracker[[#This Row],[Completion date.]]&gt;=45139,MainTracker[[#This Row],[Status]]="10 - Complete"),NETWORKDAYS(MAX(MainTracker[[#This Row],[Request sent on (Date)]:[Compliant source file received on (Date)]]),MainTracker[[#This Row],[Completion date.]],Holiday[Holidays])-1,"")</f>
        <v>3</v>
      </c>
      <c r="Y8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3" s="4">
        <f>IF(AND(MainTracker[[#This Row],[Completion date.]]&gt;=45139,MainTracker[[#This Row],[Status]]="10 - Complete",MainTracker[[#This Row],[Compliant source file received on (Date)]]&lt;&gt;""),MainTracker[[#This Row],[Compliant source file received on (Date)]]-MainTracker[[#This Row],[Request sent on (Date)]],"")</f>
        <v>5</v>
      </c>
    </row>
    <row r="824" spans="1:26" ht="18.75" hidden="1">
      <c r="A824" s="51" t="str">
        <f>_xlfn.IFNA(INDEX(Table3[],MATCH(MainTracker[[#This Row],[IDR / UFDR]],Table3[Pack],0),1),"")</f>
        <v/>
      </c>
      <c r="B824" s="121">
        <v>218.02</v>
      </c>
      <c r="C824" s="7" t="s">
        <v>3827</v>
      </c>
      <c r="D824" s="57" t="s">
        <v>3828</v>
      </c>
      <c r="E824" s="28" t="s">
        <v>3829</v>
      </c>
      <c r="F824" s="2" t="s">
        <v>111</v>
      </c>
      <c r="G824" s="13">
        <v>45436</v>
      </c>
      <c r="H824" s="13">
        <v>45441</v>
      </c>
      <c r="I824" s="1">
        <v>45446</v>
      </c>
      <c r="J824" s="2"/>
      <c r="K824" s="28" t="s">
        <v>3830</v>
      </c>
      <c r="L824" s="28"/>
      <c r="M824" s="4"/>
      <c r="N824" s="4"/>
      <c r="O824" s="4"/>
      <c r="P824" s="4"/>
      <c r="Q824" s="4"/>
      <c r="R824" s="4"/>
      <c r="S824" s="4"/>
      <c r="T824" s="4"/>
      <c r="U824" s="4" t="s">
        <v>106</v>
      </c>
      <c r="V824" s="3" t="s">
        <v>71</v>
      </c>
      <c r="W824" s="27" t="s">
        <v>3818</v>
      </c>
      <c r="X824" s="4">
        <f>IF(AND(MainTracker[[#This Row],[Completion date.]]&gt;=45139,MainTracker[[#This Row],[Status]]="10 - Complete"),NETWORKDAYS(MAX(MainTracker[[#This Row],[Request sent on (Date)]:[Compliant source file received on (Date)]]),MainTracker[[#This Row],[Completion date.]],Holiday[Holidays])-1,"")</f>
        <v>3</v>
      </c>
      <c r="Y8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4" s="4">
        <f>IF(AND(MainTracker[[#This Row],[Completion date.]]&gt;=45139,MainTracker[[#This Row],[Status]]="10 - Complete",MainTracker[[#This Row],[Compliant source file received on (Date)]]&lt;&gt;""),MainTracker[[#This Row],[Compliant source file received on (Date)]]-MainTracker[[#This Row],[Request sent on (Date)]],"")</f>
        <v>5</v>
      </c>
    </row>
    <row r="825" spans="1:26" ht="18.75" hidden="1">
      <c r="A825" s="51" t="str">
        <f>_xlfn.IFNA(INDEX(Table3[],MATCH(MainTracker[[#This Row],[IDR / UFDR]],Table3[Pack],0),1),"")</f>
        <v/>
      </c>
      <c r="B825" s="121">
        <v>218.02</v>
      </c>
      <c r="C825" s="7" t="s">
        <v>3831</v>
      </c>
      <c r="D825" s="57" t="s">
        <v>3832</v>
      </c>
      <c r="E825" s="28" t="s">
        <v>3833</v>
      </c>
      <c r="F825" s="2" t="s">
        <v>111</v>
      </c>
      <c r="G825" s="13">
        <v>45436</v>
      </c>
      <c r="H825" s="13">
        <v>45441</v>
      </c>
      <c r="I825" s="1">
        <v>45446</v>
      </c>
      <c r="J825" s="2"/>
      <c r="K825" s="28" t="s">
        <v>3834</v>
      </c>
      <c r="L825" s="28"/>
      <c r="M825" s="4"/>
      <c r="N825" s="4"/>
      <c r="O825" s="4"/>
      <c r="P825" s="4"/>
      <c r="Q825" s="4"/>
      <c r="R825" s="4"/>
      <c r="S825" s="4"/>
      <c r="T825" s="4"/>
      <c r="U825" s="4" t="s">
        <v>106</v>
      </c>
      <c r="V825" s="3" t="s">
        <v>71</v>
      </c>
      <c r="W825" s="27" t="s">
        <v>3818</v>
      </c>
      <c r="X825" s="4">
        <f>IF(AND(MainTracker[[#This Row],[Completion date.]]&gt;=45139,MainTracker[[#This Row],[Status]]="10 - Complete"),NETWORKDAYS(MAX(MainTracker[[#This Row],[Request sent on (Date)]:[Compliant source file received on (Date)]]),MainTracker[[#This Row],[Completion date.]],Holiday[Holidays])-1,"")</f>
        <v>3</v>
      </c>
      <c r="Y8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5" s="4">
        <f>IF(AND(MainTracker[[#This Row],[Completion date.]]&gt;=45139,MainTracker[[#This Row],[Status]]="10 - Complete",MainTracker[[#This Row],[Compliant source file received on (Date)]]&lt;&gt;""),MainTracker[[#This Row],[Compliant source file received on (Date)]]-MainTracker[[#This Row],[Request sent on (Date)]],"")</f>
        <v>5</v>
      </c>
    </row>
    <row r="826" spans="1:26" ht="18.75" hidden="1">
      <c r="A826" s="51" t="str">
        <f>_xlfn.IFNA(INDEX(Table3[],MATCH(MainTracker[[#This Row],[IDR / UFDR]],Table3[Pack],0),1),"")</f>
        <v/>
      </c>
      <c r="B826" s="121">
        <v>218.02</v>
      </c>
      <c r="C826" s="7" t="s">
        <v>3835</v>
      </c>
      <c r="D826" s="57" t="s">
        <v>3836</v>
      </c>
      <c r="E826" s="28" t="s">
        <v>3837</v>
      </c>
      <c r="F826" s="2" t="s">
        <v>111</v>
      </c>
      <c r="G826" s="13">
        <v>45436</v>
      </c>
      <c r="H826" s="13">
        <v>45441</v>
      </c>
      <c r="I826" s="1">
        <v>45446</v>
      </c>
      <c r="J826" s="2"/>
      <c r="K826" s="28" t="s">
        <v>3838</v>
      </c>
      <c r="L826" s="28"/>
      <c r="M826" s="4"/>
      <c r="N826" s="4"/>
      <c r="O826" s="4"/>
      <c r="P826" s="4"/>
      <c r="Q826" s="4"/>
      <c r="R826" s="4"/>
      <c r="S826" s="4"/>
      <c r="T826" s="4"/>
      <c r="U826" s="4" t="s">
        <v>106</v>
      </c>
      <c r="V826" s="3" t="s">
        <v>71</v>
      </c>
      <c r="W826" s="27" t="s">
        <v>3818</v>
      </c>
      <c r="X826" s="4">
        <f>IF(AND(MainTracker[[#This Row],[Completion date.]]&gt;=45139,MainTracker[[#This Row],[Status]]="10 - Complete"),NETWORKDAYS(MAX(MainTracker[[#This Row],[Request sent on (Date)]:[Compliant source file received on (Date)]]),MainTracker[[#This Row],[Completion date.]],Holiday[Holidays])-1,"")</f>
        <v>3</v>
      </c>
      <c r="Y8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6" s="4">
        <f>IF(AND(MainTracker[[#This Row],[Completion date.]]&gt;=45139,MainTracker[[#This Row],[Status]]="10 - Complete",MainTracker[[#This Row],[Compliant source file received on (Date)]]&lt;&gt;""),MainTracker[[#This Row],[Compliant source file received on (Date)]]-MainTracker[[#This Row],[Request sent on (Date)]],"")</f>
        <v>5</v>
      </c>
    </row>
    <row r="827" spans="1:26" ht="30" hidden="1">
      <c r="A827" s="51" t="str">
        <f>_xlfn.IFNA(INDEX(Table3[],MATCH(MainTracker[[#This Row],[IDR / UFDR]],Table3[Pack],0),1),"")</f>
        <v/>
      </c>
      <c r="B827" s="121">
        <v>218.02</v>
      </c>
      <c r="C827" s="7" t="s">
        <v>3839</v>
      </c>
      <c r="D827" s="57" t="s">
        <v>3840</v>
      </c>
      <c r="E827" s="34" t="s">
        <v>3841</v>
      </c>
      <c r="F827" s="2" t="s">
        <v>111</v>
      </c>
      <c r="G827" s="13">
        <v>45436</v>
      </c>
      <c r="H827" s="13">
        <v>45441</v>
      </c>
      <c r="I827" s="1">
        <v>45446</v>
      </c>
      <c r="J827" s="2"/>
      <c r="K827" s="28" t="s">
        <v>3842</v>
      </c>
      <c r="L827" s="28"/>
      <c r="M827" s="4"/>
      <c r="N827" s="4"/>
      <c r="O827" s="4"/>
      <c r="P827" s="4"/>
      <c r="Q827" s="4"/>
      <c r="R827" s="4"/>
      <c r="S827" s="4"/>
      <c r="T827" s="4"/>
      <c r="U827" s="4" t="s">
        <v>106</v>
      </c>
      <c r="V827" s="3" t="s">
        <v>71</v>
      </c>
      <c r="W827" s="27" t="s">
        <v>3818</v>
      </c>
      <c r="X827" s="4">
        <f>IF(AND(MainTracker[[#This Row],[Completion date.]]&gt;=45139,MainTracker[[#This Row],[Status]]="10 - Complete"),NETWORKDAYS(MAX(MainTracker[[#This Row],[Request sent on (Date)]:[Compliant source file received on (Date)]]),MainTracker[[#This Row],[Completion date.]],Holiday[Holidays])-1,"")</f>
        <v>3</v>
      </c>
      <c r="Y8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7" s="4">
        <f>IF(AND(MainTracker[[#This Row],[Completion date.]]&gt;=45139,MainTracker[[#This Row],[Status]]="10 - Complete",MainTracker[[#This Row],[Compliant source file received on (Date)]]&lt;&gt;""),MainTracker[[#This Row],[Compliant source file received on (Date)]]-MainTracker[[#This Row],[Request sent on (Date)]],"")</f>
        <v>5</v>
      </c>
    </row>
    <row r="828" spans="1:26" ht="30" hidden="1">
      <c r="A828" s="51" t="str">
        <f>_xlfn.IFNA(INDEX(Table3[],MATCH(MainTracker[[#This Row],[IDR / UFDR]],Table3[Pack],0),1),"")</f>
        <v/>
      </c>
      <c r="B828" s="121">
        <v>218.02</v>
      </c>
      <c r="C828" s="7" t="s">
        <v>3843</v>
      </c>
      <c r="D828" s="57" t="s">
        <v>3844</v>
      </c>
      <c r="E828" s="28" t="s">
        <v>3845</v>
      </c>
      <c r="F828" s="2" t="s">
        <v>111</v>
      </c>
      <c r="G828" s="13">
        <v>45436</v>
      </c>
      <c r="H828" s="13">
        <v>45441</v>
      </c>
      <c r="I828" s="1">
        <v>45446</v>
      </c>
      <c r="J828" s="2"/>
      <c r="K828" s="28" t="s">
        <v>3846</v>
      </c>
      <c r="L828" s="28"/>
      <c r="M828" s="4"/>
      <c r="N828" s="4"/>
      <c r="O828" s="4"/>
      <c r="P828" s="4"/>
      <c r="Q828" s="4"/>
      <c r="R828" s="4"/>
      <c r="S828" s="4"/>
      <c r="T828" s="4"/>
      <c r="U828" s="4" t="s">
        <v>106</v>
      </c>
      <c r="V828" s="3" t="s">
        <v>71</v>
      </c>
      <c r="W828" s="27" t="s">
        <v>3818</v>
      </c>
      <c r="X828" s="4">
        <f>IF(AND(MainTracker[[#This Row],[Completion date.]]&gt;=45139,MainTracker[[#This Row],[Status]]="10 - Complete"),NETWORKDAYS(MAX(MainTracker[[#This Row],[Request sent on (Date)]:[Compliant source file received on (Date)]]),MainTracker[[#This Row],[Completion date.]],Holiday[Holidays])-1,"")</f>
        <v>3</v>
      </c>
      <c r="Y8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8" s="4">
        <f>IF(AND(MainTracker[[#This Row],[Completion date.]]&gt;=45139,MainTracker[[#This Row],[Status]]="10 - Complete",MainTracker[[#This Row],[Compliant source file received on (Date)]]&lt;&gt;""),MainTracker[[#This Row],[Compliant source file received on (Date)]]-MainTracker[[#This Row],[Request sent on (Date)]],"")</f>
        <v>5</v>
      </c>
    </row>
    <row r="829" spans="1:26" ht="30" hidden="1">
      <c r="A829" s="51" t="str">
        <f>_xlfn.IFNA(INDEX(Table3[],MATCH(MainTracker[[#This Row],[IDR / UFDR]],Table3[Pack],0),1),"")</f>
        <v/>
      </c>
      <c r="B829" s="121">
        <v>218.02</v>
      </c>
      <c r="C829" s="7" t="s">
        <v>3847</v>
      </c>
      <c r="D829" s="57" t="s">
        <v>3848</v>
      </c>
      <c r="E829" s="28" t="s">
        <v>3849</v>
      </c>
      <c r="F829" s="2" t="s">
        <v>111</v>
      </c>
      <c r="G829" s="13">
        <v>45436</v>
      </c>
      <c r="H829" s="13">
        <v>45441</v>
      </c>
      <c r="I829" s="1">
        <v>45446</v>
      </c>
      <c r="J829" s="2"/>
      <c r="K829" s="28" t="s">
        <v>3850</v>
      </c>
      <c r="L829" s="28"/>
      <c r="M829" s="4"/>
      <c r="N829" s="4"/>
      <c r="O829" s="4"/>
      <c r="P829" s="4"/>
      <c r="Q829" s="4"/>
      <c r="R829" s="4"/>
      <c r="S829" s="4"/>
      <c r="T829" s="4"/>
      <c r="U829" s="4" t="s">
        <v>106</v>
      </c>
      <c r="V829" s="3" t="s">
        <v>71</v>
      </c>
      <c r="W829" s="27" t="s">
        <v>3818</v>
      </c>
      <c r="X829" s="4">
        <f>IF(AND(MainTracker[[#This Row],[Completion date.]]&gt;=45139,MainTracker[[#This Row],[Status]]="10 - Complete"),NETWORKDAYS(MAX(MainTracker[[#This Row],[Request sent on (Date)]:[Compliant source file received on (Date)]]),MainTracker[[#This Row],[Completion date.]],Holiday[Holidays])-1,"")</f>
        <v>3</v>
      </c>
      <c r="Y8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9" s="4">
        <f>IF(AND(MainTracker[[#This Row],[Completion date.]]&gt;=45139,MainTracker[[#This Row],[Status]]="10 - Complete",MainTracker[[#This Row],[Compliant source file received on (Date)]]&lt;&gt;""),MainTracker[[#This Row],[Compliant source file received on (Date)]]-MainTracker[[#This Row],[Request sent on (Date)]],"")</f>
        <v>5</v>
      </c>
    </row>
    <row r="830" spans="1:26" ht="30" hidden="1">
      <c r="A830" s="51" t="str">
        <f>_xlfn.IFNA(INDEX(Table3[],MATCH(MainTracker[[#This Row],[IDR / UFDR]],Table3[Pack],0),1),"")</f>
        <v/>
      </c>
      <c r="B830" s="121">
        <v>218.02</v>
      </c>
      <c r="C830" s="7" t="s">
        <v>3851</v>
      </c>
      <c r="D830" s="57" t="s">
        <v>3852</v>
      </c>
      <c r="E830" s="28" t="s">
        <v>3853</v>
      </c>
      <c r="F830" s="2" t="s">
        <v>111</v>
      </c>
      <c r="G830" s="13">
        <v>45436</v>
      </c>
      <c r="H830" s="13">
        <v>45441</v>
      </c>
      <c r="I830" s="1">
        <v>45446</v>
      </c>
      <c r="J830" s="2"/>
      <c r="K830" s="28" t="s">
        <v>3854</v>
      </c>
      <c r="L830" s="28"/>
      <c r="M830" s="4"/>
      <c r="N830" s="4"/>
      <c r="O830" s="4"/>
      <c r="P830" s="4"/>
      <c r="Q830" s="4"/>
      <c r="R830" s="4"/>
      <c r="S830" s="4"/>
      <c r="T830" s="4"/>
      <c r="U830" s="4" t="s">
        <v>106</v>
      </c>
      <c r="V830" s="3" t="s">
        <v>71</v>
      </c>
      <c r="W830" s="27" t="s">
        <v>3818</v>
      </c>
      <c r="X830" s="4">
        <f>IF(AND(MainTracker[[#This Row],[Completion date.]]&gt;=45139,MainTracker[[#This Row],[Status]]="10 - Complete"),NETWORKDAYS(MAX(MainTracker[[#This Row],[Request sent on (Date)]:[Compliant source file received on (Date)]]),MainTracker[[#This Row],[Completion date.]],Holiday[Holidays])-1,"")</f>
        <v>3</v>
      </c>
      <c r="Y8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0" s="4">
        <f>IF(AND(MainTracker[[#This Row],[Completion date.]]&gt;=45139,MainTracker[[#This Row],[Status]]="10 - Complete",MainTracker[[#This Row],[Compliant source file received on (Date)]]&lt;&gt;""),MainTracker[[#This Row],[Compliant source file received on (Date)]]-MainTracker[[#This Row],[Request sent on (Date)]],"")</f>
        <v>5</v>
      </c>
    </row>
    <row r="831" spans="1:26" ht="18.75" hidden="1">
      <c r="A831" s="51">
        <f>_xlfn.IFNA(INDEX(Table3[],MATCH(MainTracker[[#This Row],[IDR / UFDR]],Table3[Pack],0),1),"")</f>
        <v>21</v>
      </c>
      <c r="B831" s="121">
        <v>214.07</v>
      </c>
      <c r="C831" s="7" t="s">
        <v>3855</v>
      </c>
      <c r="D831" s="57" t="s">
        <v>3856</v>
      </c>
      <c r="E831" s="28" t="s">
        <v>3857</v>
      </c>
      <c r="F831" s="2" t="s">
        <v>111</v>
      </c>
      <c r="G831" s="13">
        <v>45436</v>
      </c>
      <c r="H831" s="13">
        <v>45436</v>
      </c>
      <c r="I831" s="1">
        <v>45442</v>
      </c>
      <c r="J831" s="2"/>
      <c r="K831" s="34" t="s">
        <v>3858</v>
      </c>
      <c r="L831" s="28"/>
      <c r="M831" s="4"/>
      <c r="N831" s="4"/>
      <c r="O831" s="4"/>
      <c r="P831" s="4"/>
      <c r="Q831" s="4"/>
      <c r="R831" s="4"/>
      <c r="S831" s="4"/>
      <c r="T831" s="4"/>
      <c r="U831" s="4" t="s">
        <v>106</v>
      </c>
      <c r="V831" s="3" t="s">
        <v>70</v>
      </c>
      <c r="W831" s="27" t="s">
        <v>3859</v>
      </c>
      <c r="X831" s="4">
        <f>IF(AND(MainTracker[[#This Row],[Completion date.]]&gt;=45139,MainTracker[[#This Row],[Status]]="10 - Complete"),NETWORKDAYS(MAX(MainTracker[[#This Row],[Request sent on (Date)]:[Compliant source file received on (Date)]]),MainTracker[[#This Row],[Completion date.]],Holiday[Holidays])-1,"")</f>
        <v>3</v>
      </c>
      <c r="Y8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1" s="4">
        <f>IF(AND(MainTracker[[#This Row],[Completion date.]]&gt;=45139,MainTracker[[#This Row],[Status]]="10 - Complete",MainTracker[[#This Row],[Compliant source file received on (Date)]]&lt;&gt;""),MainTracker[[#This Row],[Compliant source file received on (Date)]]-MainTracker[[#This Row],[Request sent on (Date)]],"")</f>
        <v>0</v>
      </c>
    </row>
    <row r="832" spans="1:26" ht="18.75" hidden="1">
      <c r="A832" s="51">
        <f>_xlfn.IFNA(INDEX(Table3[],MATCH(MainTracker[[#This Row],[IDR / UFDR]],Table3[Pack],0),1),"")</f>
        <v>21</v>
      </c>
      <c r="B832" s="121">
        <v>214.07</v>
      </c>
      <c r="C832" s="7" t="s">
        <v>3860</v>
      </c>
      <c r="D832" s="57" t="s">
        <v>3861</v>
      </c>
      <c r="E832" s="28" t="s">
        <v>3862</v>
      </c>
      <c r="F832" s="2" t="s">
        <v>111</v>
      </c>
      <c r="G832" s="13">
        <v>45436</v>
      </c>
      <c r="H832" s="13">
        <v>45436</v>
      </c>
      <c r="I832" s="1">
        <v>45442</v>
      </c>
      <c r="J832" s="2"/>
      <c r="K832" s="34" t="s">
        <v>3863</v>
      </c>
      <c r="L832" s="28"/>
      <c r="M832" s="4"/>
      <c r="N832" s="4"/>
      <c r="O832" s="4"/>
      <c r="P832" s="4"/>
      <c r="Q832" s="4"/>
      <c r="R832" s="4"/>
      <c r="S832" s="4"/>
      <c r="T832" s="4"/>
      <c r="U832" s="4" t="s">
        <v>106</v>
      </c>
      <c r="V832" s="3" t="s">
        <v>70</v>
      </c>
      <c r="W832" s="27" t="s">
        <v>3859</v>
      </c>
      <c r="X832" s="4">
        <f>IF(AND(MainTracker[[#This Row],[Completion date.]]&gt;=45139,MainTracker[[#This Row],[Status]]="10 - Complete"),NETWORKDAYS(MAX(MainTracker[[#This Row],[Request sent on (Date)]:[Compliant source file received on (Date)]]),MainTracker[[#This Row],[Completion date.]],Holiday[Holidays])-1,"")</f>
        <v>3</v>
      </c>
      <c r="Y8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2" s="4">
        <f>IF(AND(MainTracker[[#This Row],[Completion date.]]&gt;=45139,MainTracker[[#This Row],[Status]]="10 - Complete",MainTracker[[#This Row],[Compliant source file received on (Date)]]&lt;&gt;""),MainTracker[[#This Row],[Compliant source file received on (Date)]]-MainTracker[[#This Row],[Request sent on (Date)]],"")</f>
        <v>0</v>
      </c>
    </row>
    <row r="833" spans="1:26" ht="18.75" hidden="1">
      <c r="A833" s="51">
        <f>_xlfn.IFNA(INDEX(Table3[],MATCH(MainTracker[[#This Row],[IDR / UFDR]],Table3[Pack],0),1),"")</f>
        <v>21</v>
      </c>
      <c r="B833" s="121">
        <v>214.07</v>
      </c>
      <c r="C833" s="7" t="s">
        <v>3864</v>
      </c>
      <c r="D833" s="57" t="s">
        <v>3865</v>
      </c>
      <c r="E833" s="28" t="s">
        <v>3866</v>
      </c>
      <c r="F833" s="2" t="s">
        <v>111</v>
      </c>
      <c r="G833" s="13">
        <v>45436</v>
      </c>
      <c r="H833" s="13">
        <v>45436</v>
      </c>
      <c r="I833" s="1">
        <v>45455</v>
      </c>
      <c r="J833" s="2"/>
      <c r="K833" s="28" t="s">
        <v>3867</v>
      </c>
      <c r="L833" s="28"/>
      <c r="M833" s="4"/>
      <c r="N833" s="4"/>
      <c r="O833" s="4"/>
      <c r="P833" s="4"/>
      <c r="Q833" s="4"/>
      <c r="R833" s="4"/>
      <c r="S833" s="4"/>
      <c r="T833" s="4"/>
      <c r="U833" s="4" t="s">
        <v>106</v>
      </c>
      <c r="V833" s="3" t="s">
        <v>70</v>
      </c>
      <c r="W833" s="27" t="s">
        <v>3859</v>
      </c>
      <c r="X833" s="4">
        <f>IF(AND(MainTracker[[#This Row],[Completion date.]]&gt;=45139,MainTracker[[#This Row],[Status]]="10 - Complete"),NETWORKDAYS(MAX(MainTracker[[#This Row],[Request sent on (Date)]:[Compliant source file received on (Date)]]),MainTracker[[#This Row],[Completion date.]],Holiday[Holidays])-1,"")</f>
        <v>12</v>
      </c>
      <c r="Y8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3" s="4">
        <f>IF(AND(MainTracker[[#This Row],[Completion date.]]&gt;=45139,MainTracker[[#This Row],[Status]]="10 - Complete",MainTracker[[#This Row],[Compliant source file received on (Date)]]&lt;&gt;""),MainTracker[[#This Row],[Compliant source file received on (Date)]]-MainTracker[[#This Row],[Request sent on (Date)]],"")</f>
        <v>0</v>
      </c>
    </row>
    <row r="834" spans="1:26" ht="18.75" hidden="1">
      <c r="A834" s="51">
        <f>_xlfn.IFNA(INDEX(Table3[],MATCH(MainTracker[[#This Row],[IDR / UFDR]],Table3[Pack],0),1),"")</f>
        <v>21</v>
      </c>
      <c r="B834" s="121">
        <v>214.07</v>
      </c>
      <c r="C834" s="7" t="s">
        <v>3868</v>
      </c>
      <c r="D834" s="57" t="s">
        <v>3869</v>
      </c>
      <c r="E834" s="28" t="s">
        <v>3870</v>
      </c>
      <c r="F834" s="2" t="s">
        <v>111</v>
      </c>
      <c r="G834" s="13">
        <v>45436</v>
      </c>
      <c r="H834" s="13">
        <v>45436</v>
      </c>
      <c r="I834" s="1">
        <v>45442</v>
      </c>
      <c r="J834" s="2"/>
      <c r="K834" s="34" t="s">
        <v>3871</v>
      </c>
      <c r="L834" s="28"/>
      <c r="M834" s="4"/>
      <c r="N834" s="4"/>
      <c r="O834" s="4"/>
      <c r="P834" s="4"/>
      <c r="Q834" s="4"/>
      <c r="R834" s="4"/>
      <c r="S834" s="4"/>
      <c r="T834" s="4"/>
      <c r="U834" s="4" t="s">
        <v>106</v>
      </c>
      <c r="V834" s="3" t="s">
        <v>70</v>
      </c>
      <c r="W834" s="27" t="s">
        <v>3859</v>
      </c>
      <c r="X834" s="4">
        <f>IF(AND(MainTracker[[#This Row],[Completion date.]]&gt;=45139,MainTracker[[#This Row],[Status]]="10 - Complete"),NETWORKDAYS(MAX(MainTracker[[#This Row],[Request sent on (Date)]:[Compliant source file received on (Date)]]),MainTracker[[#This Row],[Completion date.]],Holiday[Holidays])-1,"")</f>
        <v>3</v>
      </c>
      <c r="Y8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4" s="4">
        <f>IF(AND(MainTracker[[#This Row],[Completion date.]]&gt;=45139,MainTracker[[#This Row],[Status]]="10 - Complete",MainTracker[[#This Row],[Compliant source file received on (Date)]]&lt;&gt;""),MainTracker[[#This Row],[Compliant source file received on (Date)]]-MainTracker[[#This Row],[Request sent on (Date)]],"")</f>
        <v>0</v>
      </c>
    </row>
    <row r="835" spans="1:26" ht="18.75" hidden="1">
      <c r="A835" s="51">
        <f>_xlfn.IFNA(INDEX(Table3[],MATCH(MainTracker[[#This Row],[IDR / UFDR]],Table3[Pack],0),1),"")</f>
        <v>21</v>
      </c>
      <c r="B835" s="121">
        <v>214.07</v>
      </c>
      <c r="C835" s="7" t="s">
        <v>3872</v>
      </c>
      <c r="D835" s="57" t="s">
        <v>3873</v>
      </c>
      <c r="E835" s="28" t="s">
        <v>3874</v>
      </c>
      <c r="F835" s="2" t="s">
        <v>111</v>
      </c>
      <c r="G835" s="13">
        <v>45436</v>
      </c>
      <c r="H835" s="13">
        <v>45436</v>
      </c>
      <c r="I835" s="1">
        <v>45442</v>
      </c>
      <c r="J835" s="2"/>
      <c r="K835" s="28" t="s">
        <v>3875</v>
      </c>
      <c r="L835" s="28"/>
      <c r="M835" s="4"/>
      <c r="N835" s="4"/>
      <c r="O835" s="4"/>
      <c r="P835" s="4"/>
      <c r="Q835" s="4"/>
      <c r="R835" s="4"/>
      <c r="S835" s="4"/>
      <c r="T835" s="4"/>
      <c r="U835" s="4" t="s">
        <v>106</v>
      </c>
      <c r="V835" s="3" t="s">
        <v>70</v>
      </c>
      <c r="W835" s="27" t="s">
        <v>3859</v>
      </c>
      <c r="X835" s="4">
        <f>IF(AND(MainTracker[[#This Row],[Completion date.]]&gt;=45139,MainTracker[[#This Row],[Status]]="10 - Complete"),NETWORKDAYS(MAX(MainTracker[[#This Row],[Request sent on (Date)]:[Compliant source file received on (Date)]]),MainTracker[[#This Row],[Completion date.]],Holiday[Holidays])-1,"")</f>
        <v>3</v>
      </c>
      <c r="Y8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5" s="4">
        <f>IF(AND(MainTracker[[#This Row],[Completion date.]]&gt;=45139,MainTracker[[#This Row],[Status]]="10 - Complete",MainTracker[[#This Row],[Compliant source file received on (Date)]]&lt;&gt;""),MainTracker[[#This Row],[Compliant source file received on (Date)]]-MainTracker[[#This Row],[Request sent on (Date)]],"")</f>
        <v>0</v>
      </c>
    </row>
    <row r="836" spans="1:26" ht="18.75" hidden="1">
      <c r="A836" s="51">
        <f>_xlfn.IFNA(INDEX(Table3[],MATCH(MainTracker[[#This Row],[IDR / UFDR]],Table3[Pack],0),1),"")</f>
        <v>21</v>
      </c>
      <c r="B836" s="121">
        <v>214.07</v>
      </c>
      <c r="C836" s="7" t="s">
        <v>3876</v>
      </c>
      <c r="D836" s="57" t="s">
        <v>3877</v>
      </c>
      <c r="E836" s="28" t="s">
        <v>3878</v>
      </c>
      <c r="F836" s="2" t="s">
        <v>111</v>
      </c>
      <c r="G836" s="13">
        <v>45436</v>
      </c>
      <c r="H836" s="13">
        <v>45436</v>
      </c>
      <c r="I836" s="1">
        <v>45442</v>
      </c>
      <c r="J836" s="2"/>
      <c r="K836" s="34" t="s">
        <v>3879</v>
      </c>
      <c r="L836" s="28"/>
      <c r="M836" s="4"/>
      <c r="N836" s="4"/>
      <c r="O836" s="4"/>
      <c r="P836" s="4"/>
      <c r="Q836" s="4"/>
      <c r="R836" s="4"/>
      <c r="S836" s="4"/>
      <c r="T836" s="4"/>
      <c r="U836" s="4" t="s">
        <v>106</v>
      </c>
      <c r="V836" s="3" t="s">
        <v>70</v>
      </c>
      <c r="W836" s="27" t="s">
        <v>3859</v>
      </c>
      <c r="X836" s="4">
        <f>IF(AND(MainTracker[[#This Row],[Completion date.]]&gt;=45139,MainTracker[[#This Row],[Status]]="10 - Complete"),NETWORKDAYS(MAX(MainTracker[[#This Row],[Request sent on (Date)]:[Compliant source file received on (Date)]]),MainTracker[[#This Row],[Completion date.]],Holiday[Holidays])-1,"")</f>
        <v>3</v>
      </c>
      <c r="Y8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6" s="4">
        <f>IF(AND(MainTracker[[#This Row],[Completion date.]]&gt;=45139,MainTracker[[#This Row],[Status]]="10 - Complete",MainTracker[[#This Row],[Compliant source file received on (Date)]]&lt;&gt;""),MainTracker[[#This Row],[Compliant source file received on (Date)]]-MainTracker[[#This Row],[Request sent on (Date)]],"")</f>
        <v>0</v>
      </c>
    </row>
    <row r="837" spans="1:26" ht="18.75" hidden="1">
      <c r="A837" s="51">
        <f>_xlfn.IFNA(INDEX(Table3[],MATCH(MainTracker[[#This Row],[IDR / UFDR]],Table3[Pack],0),1),"")</f>
        <v>21</v>
      </c>
      <c r="B837" s="121">
        <v>214.07</v>
      </c>
      <c r="C837" s="7" t="s">
        <v>3880</v>
      </c>
      <c r="D837" s="57" t="s">
        <v>3881</v>
      </c>
      <c r="E837" s="28" t="s">
        <v>3882</v>
      </c>
      <c r="F837" s="2" t="s">
        <v>111</v>
      </c>
      <c r="G837" s="13">
        <v>45436</v>
      </c>
      <c r="H837" s="13">
        <v>45436</v>
      </c>
      <c r="I837" s="1">
        <v>45442</v>
      </c>
      <c r="J837" s="2"/>
      <c r="K837" s="28" t="s">
        <v>3883</v>
      </c>
      <c r="L837" s="28"/>
      <c r="M837" s="4"/>
      <c r="N837" s="4"/>
      <c r="O837" s="4"/>
      <c r="P837" s="4"/>
      <c r="Q837" s="4"/>
      <c r="R837" s="4"/>
      <c r="S837" s="4"/>
      <c r="T837" s="4"/>
      <c r="U837" s="4" t="s">
        <v>106</v>
      </c>
      <c r="V837" s="3" t="s">
        <v>70</v>
      </c>
      <c r="W837" s="27" t="s">
        <v>3859</v>
      </c>
      <c r="X837" s="4">
        <f>IF(AND(MainTracker[[#This Row],[Completion date.]]&gt;=45139,MainTracker[[#This Row],[Status]]="10 - Complete"),NETWORKDAYS(MAX(MainTracker[[#This Row],[Request sent on (Date)]:[Compliant source file received on (Date)]]),MainTracker[[#This Row],[Completion date.]],Holiday[Holidays])-1,"")</f>
        <v>3</v>
      </c>
      <c r="Y8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7" s="4">
        <f>IF(AND(MainTracker[[#This Row],[Completion date.]]&gt;=45139,MainTracker[[#This Row],[Status]]="10 - Complete",MainTracker[[#This Row],[Compliant source file received on (Date)]]&lt;&gt;""),MainTracker[[#This Row],[Compliant source file received on (Date)]]-MainTracker[[#This Row],[Request sent on (Date)]],"")</f>
        <v>0</v>
      </c>
    </row>
    <row r="838" spans="1:26" ht="18.75" hidden="1">
      <c r="A838" s="51">
        <f>_xlfn.IFNA(INDEX(Table3[],MATCH(MainTracker[[#This Row],[IDR / UFDR]],Table3[Pack],0),1),"")</f>
        <v>21</v>
      </c>
      <c r="B838" s="121">
        <v>214.07</v>
      </c>
      <c r="C838" s="7" t="s">
        <v>3884</v>
      </c>
      <c r="D838" s="57" t="s">
        <v>3885</v>
      </c>
      <c r="E838" s="28" t="s">
        <v>3886</v>
      </c>
      <c r="F838" s="2" t="s">
        <v>111</v>
      </c>
      <c r="G838" s="13">
        <v>45436</v>
      </c>
      <c r="H838" s="13">
        <v>45436</v>
      </c>
      <c r="I838" s="1">
        <v>45442</v>
      </c>
      <c r="J838" s="2"/>
      <c r="K838" s="28" t="s">
        <v>3887</v>
      </c>
      <c r="L838" s="28"/>
      <c r="M838" s="4"/>
      <c r="N838" s="4"/>
      <c r="O838" s="4"/>
      <c r="P838" s="4"/>
      <c r="Q838" s="4"/>
      <c r="R838" s="4"/>
      <c r="S838" s="4"/>
      <c r="T838" s="4"/>
      <c r="U838" s="4" t="s">
        <v>106</v>
      </c>
      <c r="V838" s="3" t="s">
        <v>70</v>
      </c>
      <c r="W838" s="27" t="s">
        <v>3859</v>
      </c>
      <c r="X838" s="4">
        <f>IF(AND(MainTracker[[#This Row],[Completion date.]]&gt;=45139,MainTracker[[#This Row],[Status]]="10 - Complete"),NETWORKDAYS(MAX(MainTracker[[#This Row],[Request sent on (Date)]:[Compliant source file received on (Date)]]),MainTracker[[#This Row],[Completion date.]],Holiday[Holidays])-1,"")</f>
        <v>3</v>
      </c>
      <c r="Y8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8" s="4">
        <f>IF(AND(MainTracker[[#This Row],[Completion date.]]&gt;=45139,MainTracker[[#This Row],[Status]]="10 - Complete",MainTracker[[#This Row],[Compliant source file received on (Date)]]&lt;&gt;""),MainTracker[[#This Row],[Compliant source file received on (Date)]]-MainTracker[[#This Row],[Request sent on (Date)]],"")</f>
        <v>0</v>
      </c>
    </row>
    <row r="839" spans="1:26" ht="18.75" hidden="1">
      <c r="A839" s="51">
        <f>_xlfn.IFNA(INDEX(Table3[],MATCH(MainTracker[[#This Row],[IDR / UFDR]],Table3[Pack],0),1),"")</f>
        <v>21</v>
      </c>
      <c r="B839" s="121">
        <v>214.07</v>
      </c>
      <c r="C839" s="7" t="s">
        <v>3888</v>
      </c>
      <c r="D839" s="57" t="s">
        <v>3889</v>
      </c>
      <c r="E839" s="28" t="s">
        <v>3890</v>
      </c>
      <c r="F839" s="2" t="s">
        <v>111</v>
      </c>
      <c r="G839" s="13">
        <v>45436</v>
      </c>
      <c r="H839" s="13">
        <v>45436</v>
      </c>
      <c r="I839" s="1">
        <v>45442</v>
      </c>
      <c r="J839" s="2"/>
      <c r="K839" s="28" t="s">
        <v>3891</v>
      </c>
      <c r="L839" s="28"/>
      <c r="M839" s="4"/>
      <c r="N839" s="4"/>
      <c r="O839" s="4"/>
      <c r="P839" s="4"/>
      <c r="Q839" s="4"/>
      <c r="R839" s="4"/>
      <c r="S839" s="4"/>
      <c r="T839" s="4"/>
      <c r="U839" s="4" t="s">
        <v>106</v>
      </c>
      <c r="V839" s="3" t="s">
        <v>70</v>
      </c>
      <c r="W839" s="27" t="s">
        <v>3859</v>
      </c>
      <c r="X839" s="4">
        <f>IF(AND(MainTracker[[#This Row],[Completion date.]]&gt;=45139,MainTracker[[#This Row],[Status]]="10 - Complete"),NETWORKDAYS(MAX(MainTracker[[#This Row],[Request sent on (Date)]:[Compliant source file received on (Date)]]),MainTracker[[#This Row],[Completion date.]],Holiday[Holidays])-1,"")</f>
        <v>3</v>
      </c>
      <c r="Y8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9" s="4">
        <f>IF(AND(MainTracker[[#This Row],[Completion date.]]&gt;=45139,MainTracker[[#This Row],[Status]]="10 - Complete",MainTracker[[#This Row],[Compliant source file received on (Date)]]&lt;&gt;""),MainTracker[[#This Row],[Compliant source file received on (Date)]]-MainTracker[[#This Row],[Request sent on (Date)]],"")</f>
        <v>0</v>
      </c>
    </row>
    <row r="840" spans="1:26" ht="18.75" hidden="1">
      <c r="A840" s="51">
        <f>_xlfn.IFNA(INDEX(Table3[],MATCH(MainTracker[[#This Row],[IDR / UFDR]],Table3[Pack],0),1),"")</f>
        <v>21</v>
      </c>
      <c r="B840" s="121">
        <v>214.07</v>
      </c>
      <c r="C840" s="7" t="s">
        <v>3892</v>
      </c>
      <c r="D840" s="57" t="s">
        <v>3893</v>
      </c>
      <c r="E840" s="28" t="s">
        <v>3894</v>
      </c>
      <c r="F840" s="2" t="s">
        <v>111</v>
      </c>
      <c r="G840" s="13">
        <v>45436</v>
      </c>
      <c r="H840" s="13">
        <v>45436</v>
      </c>
      <c r="I840" s="1">
        <v>45442</v>
      </c>
      <c r="J840" s="2"/>
      <c r="K840" s="28" t="s">
        <v>3895</v>
      </c>
      <c r="L840" s="28"/>
      <c r="M840" s="4"/>
      <c r="N840" s="4"/>
      <c r="O840" s="4"/>
      <c r="P840" s="4"/>
      <c r="Q840" s="4"/>
      <c r="R840" s="4"/>
      <c r="S840" s="4"/>
      <c r="T840" s="4"/>
      <c r="U840" s="4" t="s">
        <v>106</v>
      </c>
      <c r="V840" s="3" t="s">
        <v>70</v>
      </c>
      <c r="W840" s="27" t="s">
        <v>3859</v>
      </c>
      <c r="X840" s="4">
        <f>IF(AND(MainTracker[[#This Row],[Completion date.]]&gt;=45139,MainTracker[[#This Row],[Status]]="10 - Complete"),NETWORKDAYS(MAX(MainTracker[[#This Row],[Request sent on (Date)]:[Compliant source file received on (Date)]]),MainTracker[[#This Row],[Completion date.]],Holiday[Holidays])-1,"")</f>
        <v>3</v>
      </c>
      <c r="Y8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0" s="4">
        <f>IF(AND(MainTracker[[#This Row],[Completion date.]]&gt;=45139,MainTracker[[#This Row],[Status]]="10 - Complete",MainTracker[[#This Row],[Compliant source file received on (Date)]]&lt;&gt;""),MainTracker[[#This Row],[Compliant source file received on (Date)]]-MainTracker[[#This Row],[Request sent on (Date)]],"")</f>
        <v>0</v>
      </c>
    </row>
    <row r="841" spans="1:26" ht="30" hidden="1">
      <c r="A841" s="51" t="str">
        <f>_xlfn.IFNA(INDEX(Table3[],MATCH(MainTracker[[#This Row],[IDR / UFDR]],Table3[Pack],0),1),"")</f>
        <v/>
      </c>
      <c r="B841" s="7">
        <v>219.3</v>
      </c>
      <c r="C841" s="7" t="s">
        <v>2457</v>
      </c>
      <c r="D841" s="44" t="s">
        <v>2458</v>
      </c>
      <c r="E841" s="34" t="s">
        <v>2459</v>
      </c>
      <c r="F841" s="2" t="s">
        <v>3896</v>
      </c>
      <c r="G841" s="13">
        <v>45440</v>
      </c>
      <c r="H841" s="1">
        <v>45441</v>
      </c>
      <c r="I841" s="1">
        <v>45441</v>
      </c>
      <c r="J841" s="2" t="s">
        <v>1707</v>
      </c>
      <c r="K841" s="34" t="s">
        <v>2755</v>
      </c>
      <c r="L841" s="28"/>
      <c r="M841" s="4" t="s">
        <v>3897</v>
      </c>
      <c r="N841" s="4"/>
      <c r="O841" s="4"/>
      <c r="P841" s="4"/>
      <c r="Q841" s="4"/>
      <c r="R841" s="4"/>
      <c r="S841" s="4"/>
      <c r="T841" s="4"/>
      <c r="U841" s="4" t="s">
        <v>106</v>
      </c>
      <c r="V841" s="3" t="s">
        <v>3156</v>
      </c>
      <c r="W841" s="27" t="s">
        <v>1030</v>
      </c>
      <c r="X841" s="4">
        <f>IF(AND(MainTracker[[#This Row],[Completion date.]]&gt;=45139,MainTracker[[#This Row],[Status]]="10 - Complete"),NETWORKDAYS(MAX(MainTracker[[#This Row],[Request sent on (Date)]:[Compliant source file received on (Date)]]),MainTracker[[#This Row],[Completion date.]],Holiday[Holidays])-1,"")</f>
        <v>0</v>
      </c>
      <c r="Y8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1" s="4">
        <f>IF(AND(MainTracker[[#This Row],[Completion date.]]&gt;=45139,MainTracker[[#This Row],[Status]]="10 - Complete",MainTracker[[#This Row],[Compliant source file received on (Date)]]&lt;&gt;""),MainTracker[[#This Row],[Compliant source file received on (Date)]]-MainTracker[[#This Row],[Request sent on (Date)]],"")</f>
        <v>1</v>
      </c>
    </row>
    <row r="842" spans="1:26" ht="18.75" hidden="1">
      <c r="A842" s="51">
        <f>_xlfn.IFNA(INDEX(Table3[],MATCH(MainTracker[[#This Row],[IDR / UFDR]],Table3[Pack],0),1),"")</f>
        <v>7</v>
      </c>
      <c r="B842" s="121">
        <v>215.03</v>
      </c>
      <c r="C842" s="7" t="s">
        <v>3898</v>
      </c>
      <c r="D842" s="57" t="s">
        <v>3899</v>
      </c>
      <c r="E842" s="28" t="s">
        <v>3900</v>
      </c>
      <c r="F842" s="2" t="s">
        <v>111</v>
      </c>
      <c r="G842" s="13">
        <v>45440</v>
      </c>
      <c r="H842" s="13">
        <v>45440</v>
      </c>
      <c r="I842" s="1">
        <v>45446</v>
      </c>
      <c r="J842" s="2"/>
      <c r="K842" s="34" t="s">
        <v>3901</v>
      </c>
      <c r="L842" s="28"/>
      <c r="M842" s="4"/>
      <c r="N842" s="4"/>
      <c r="O842" s="4"/>
      <c r="P842" s="4"/>
      <c r="Q842" s="4"/>
      <c r="R842" s="4"/>
      <c r="S842" s="4"/>
      <c r="T842" s="4"/>
      <c r="U842" s="4" t="s">
        <v>106</v>
      </c>
      <c r="V842" s="3" t="s">
        <v>70</v>
      </c>
      <c r="W842" s="27" t="s">
        <v>3902</v>
      </c>
      <c r="X842" s="4">
        <f>IF(AND(MainTracker[[#This Row],[Completion date.]]&gt;=45139,MainTracker[[#This Row],[Status]]="10 - Complete"),NETWORKDAYS(MAX(MainTracker[[#This Row],[Request sent on (Date)]:[Compliant source file received on (Date)]]),MainTracker[[#This Row],[Completion date.]],Holiday[Holidays])-1,"")</f>
        <v>4</v>
      </c>
      <c r="Y8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2" s="4">
        <f>IF(AND(MainTracker[[#This Row],[Completion date.]]&gt;=45139,MainTracker[[#This Row],[Status]]="10 - Complete",MainTracker[[#This Row],[Compliant source file received on (Date)]]&lt;&gt;""),MainTracker[[#This Row],[Compliant source file received on (Date)]]-MainTracker[[#This Row],[Request sent on (Date)]],"")</f>
        <v>0</v>
      </c>
    </row>
    <row r="843" spans="1:26" ht="18.75" hidden="1">
      <c r="A843" s="51">
        <f>_xlfn.IFNA(INDEX(Table3[],MATCH(MainTracker[[#This Row],[IDR / UFDR]],Table3[Pack],0),1),"")</f>
        <v>7</v>
      </c>
      <c r="B843" s="121">
        <v>215.03</v>
      </c>
      <c r="C843" s="7" t="s">
        <v>3903</v>
      </c>
      <c r="D843" s="57" t="s">
        <v>3904</v>
      </c>
      <c r="E843" s="28" t="s">
        <v>3905</v>
      </c>
      <c r="F843" s="2" t="s">
        <v>111</v>
      </c>
      <c r="G843" s="13">
        <v>45440</v>
      </c>
      <c r="H843" s="13">
        <v>45440</v>
      </c>
      <c r="I843" s="1">
        <v>45446</v>
      </c>
      <c r="J843" s="2"/>
      <c r="K843" s="28" t="s">
        <v>3906</v>
      </c>
      <c r="L843" s="28"/>
      <c r="M843" s="4"/>
      <c r="N843" s="4"/>
      <c r="O843" s="4"/>
      <c r="P843" s="4"/>
      <c r="Q843" s="4"/>
      <c r="R843" s="4"/>
      <c r="S843" s="4"/>
      <c r="T843" s="4"/>
      <c r="U843" s="4" t="s">
        <v>106</v>
      </c>
      <c r="V843" s="3" t="s">
        <v>70</v>
      </c>
      <c r="W843" s="27" t="s">
        <v>3902</v>
      </c>
      <c r="X843" s="4">
        <f>IF(AND(MainTracker[[#This Row],[Completion date.]]&gt;=45139,MainTracker[[#This Row],[Status]]="10 - Complete"),NETWORKDAYS(MAX(MainTracker[[#This Row],[Request sent on (Date)]:[Compliant source file received on (Date)]]),MainTracker[[#This Row],[Completion date.]],Holiday[Holidays])-1,"")</f>
        <v>4</v>
      </c>
      <c r="Y8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3" s="4">
        <f>IF(AND(MainTracker[[#This Row],[Completion date.]]&gt;=45139,MainTracker[[#This Row],[Status]]="10 - Complete",MainTracker[[#This Row],[Compliant source file received on (Date)]]&lt;&gt;""),MainTracker[[#This Row],[Compliant source file received on (Date)]]-MainTracker[[#This Row],[Request sent on (Date)]],"")</f>
        <v>0</v>
      </c>
    </row>
    <row r="844" spans="1:26" ht="90" hidden="1">
      <c r="A844" s="51" t="str">
        <f>_xlfn.IFNA(INDEX(Table3[],MATCH(MainTracker[[#This Row],[IDR / UFDR]],Table3[Pack],0),1),"")</f>
        <v/>
      </c>
      <c r="B844" s="44" t="s">
        <v>3907</v>
      </c>
      <c r="C844" s="7" t="s">
        <v>3908</v>
      </c>
      <c r="D844" s="44" t="s">
        <v>3909</v>
      </c>
      <c r="E844" s="80" t="s">
        <v>3910</v>
      </c>
      <c r="F844" s="2" t="s">
        <v>982</v>
      </c>
      <c r="G844" s="13">
        <v>45441</v>
      </c>
      <c r="H844" s="1">
        <v>45448</v>
      </c>
      <c r="I844" s="1">
        <v>45449</v>
      </c>
      <c r="J844" s="2"/>
      <c r="K844" s="80" t="s">
        <v>3911</v>
      </c>
      <c r="L844" s="28" t="s">
        <v>2986</v>
      </c>
      <c r="M844" s="4" t="s">
        <v>3912</v>
      </c>
      <c r="N844" s="4"/>
      <c r="O844" s="4" t="s">
        <v>3913</v>
      </c>
      <c r="P844" s="4"/>
      <c r="Q844" s="4" t="s">
        <v>3914</v>
      </c>
      <c r="R844" s="4"/>
      <c r="S844" s="4"/>
      <c r="T844" s="4"/>
      <c r="U844" s="4" t="s">
        <v>106</v>
      </c>
      <c r="V844" s="3" t="s">
        <v>70</v>
      </c>
      <c r="W844" s="27" t="s">
        <v>3915</v>
      </c>
      <c r="X844" s="4">
        <f>IF(AND(MainTracker[[#This Row],[Completion date.]]&gt;=45139,MainTracker[[#This Row],[Status]]="10 - Complete"),NETWORKDAYS(MAX(MainTracker[[#This Row],[Request sent on (Date)]:[Compliant source file received on (Date)]]),MainTracker[[#This Row],[Completion date.]],Holiday[Holidays])-1,"")</f>
        <v>1</v>
      </c>
      <c r="Y8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44" s="4">
        <f>IF(AND(MainTracker[[#This Row],[Completion date.]]&gt;=45139,MainTracker[[#This Row],[Status]]="10 - Complete",MainTracker[[#This Row],[Compliant source file received on (Date)]]&lt;&gt;""),MainTracker[[#This Row],[Compliant source file received on (Date)]]-MainTracker[[#This Row],[Request sent on (Date)]],"")</f>
        <v>7</v>
      </c>
    </row>
    <row r="845" spans="1:26" ht="30" hidden="1">
      <c r="A845" s="51" t="str">
        <f>_xlfn.IFNA(INDEX(Table3[],MATCH(MainTracker[[#This Row],[IDR / UFDR]],Table3[Pack],0),1),"")</f>
        <v/>
      </c>
      <c r="B845" s="7">
        <v>223.8</v>
      </c>
      <c r="C845" s="7" t="s">
        <v>3916</v>
      </c>
      <c r="D845" s="44" t="s">
        <v>3917</v>
      </c>
      <c r="E845" s="34" t="s">
        <v>3918</v>
      </c>
      <c r="F845" s="2" t="s">
        <v>111</v>
      </c>
      <c r="G845" s="13">
        <v>45441</v>
      </c>
      <c r="H845" s="13">
        <v>45446</v>
      </c>
      <c r="I845" s="1">
        <v>45450</v>
      </c>
      <c r="J845" s="2"/>
      <c r="K845" s="28" t="s">
        <v>3919</v>
      </c>
      <c r="L845" s="28" t="s">
        <v>3041</v>
      </c>
      <c r="M845" s="4" t="s">
        <v>3920</v>
      </c>
      <c r="N845" s="4"/>
      <c r="O845" s="4"/>
      <c r="P845" s="4"/>
      <c r="Q845" s="4"/>
      <c r="R845" s="4"/>
      <c r="S845" s="4"/>
      <c r="T845" s="4"/>
      <c r="U845" s="4" t="s">
        <v>106</v>
      </c>
      <c r="V845" s="3" t="s">
        <v>71</v>
      </c>
      <c r="W845" s="27" t="s">
        <v>3921</v>
      </c>
      <c r="X845" s="4">
        <f>IF(AND(MainTracker[[#This Row],[Completion date.]]&gt;=45139,MainTracker[[#This Row],[Status]]="10 - Complete"),NETWORKDAYS(MAX(MainTracker[[#This Row],[Request sent on (Date)]:[Compliant source file received on (Date)]]),MainTracker[[#This Row],[Completion date.]],Holiday[Holidays])-1,"")</f>
        <v>4</v>
      </c>
      <c r="Y8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5" s="4">
        <f>IF(AND(MainTracker[[#This Row],[Completion date.]]&gt;=45139,MainTracker[[#This Row],[Status]]="10 - Complete",MainTracker[[#This Row],[Compliant source file received on (Date)]]&lt;&gt;""),MainTracker[[#This Row],[Compliant source file received on (Date)]]-MainTracker[[#This Row],[Request sent on (Date)]],"")</f>
        <v>5</v>
      </c>
    </row>
    <row r="846" spans="1:26" ht="30" hidden="1">
      <c r="A846" s="51" t="str">
        <f>_xlfn.IFNA(INDEX(Table3[],MATCH(MainTracker[[#This Row],[IDR / UFDR]],Table3[Pack],0),1),"")</f>
        <v/>
      </c>
      <c r="B846" s="7">
        <v>223.8</v>
      </c>
      <c r="C846" s="7" t="s">
        <v>3922</v>
      </c>
      <c r="D846" s="44" t="s">
        <v>3923</v>
      </c>
      <c r="E846" s="34" t="s">
        <v>3924</v>
      </c>
      <c r="F846" s="2" t="s">
        <v>111</v>
      </c>
      <c r="G846" s="13">
        <v>45441</v>
      </c>
      <c r="H846" s="13">
        <v>45446</v>
      </c>
      <c r="I846" s="1">
        <v>45450</v>
      </c>
      <c r="J846" s="2"/>
      <c r="K846" s="28" t="s">
        <v>3925</v>
      </c>
      <c r="L846" s="28"/>
      <c r="M846" s="4" t="s">
        <v>3926</v>
      </c>
      <c r="N846" s="4"/>
      <c r="O846" s="4"/>
      <c r="P846" s="4"/>
      <c r="Q846" s="4"/>
      <c r="R846" s="4"/>
      <c r="S846" s="4"/>
      <c r="T846" s="4"/>
      <c r="U846" s="4" t="s">
        <v>106</v>
      </c>
      <c r="V846" s="3" t="s">
        <v>71</v>
      </c>
      <c r="W846" s="27" t="s">
        <v>3921</v>
      </c>
      <c r="X846" s="4">
        <f>IF(AND(MainTracker[[#This Row],[Completion date.]]&gt;=45139,MainTracker[[#This Row],[Status]]="10 - Complete"),NETWORKDAYS(MAX(MainTracker[[#This Row],[Request sent on (Date)]:[Compliant source file received on (Date)]]),MainTracker[[#This Row],[Completion date.]],Holiday[Holidays])-1,"")</f>
        <v>4</v>
      </c>
      <c r="Y8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6" s="4">
        <f>IF(AND(MainTracker[[#This Row],[Completion date.]]&gt;=45139,MainTracker[[#This Row],[Status]]="10 - Complete",MainTracker[[#This Row],[Compliant source file received on (Date)]]&lt;&gt;""),MainTracker[[#This Row],[Compliant source file received on (Date)]]-MainTracker[[#This Row],[Request sent on (Date)]],"")</f>
        <v>5</v>
      </c>
    </row>
    <row r="847" spans="1:26" ht="30" hidden="1">
      <c r="A847" s="51" t="str">
        <f>_xlfn.IFNA(INDEX(Table3[],MATCH(MainTracker[[#This Row],[IDR / UFDR]],Table3[Pack],0),1),"")</f>
        <v/>
      </c>
      <c r="B847" s="7">
        <v>223.8</v>
      </c>
      <c r="C847" s="7" t="s">
        <v>3927</v>
      </c>
      <c r="D847" s="44" t="s">
        <v>3928</v>
      </c>
      <c r="E847" s="34" t="s">
        <v>3929</v>
      </c>
      <c r="F847" s="2" t="s">
        <v>111</v>
      </c>
      <c r="G847" s="13">
        <v>45441</v>
      </c>
      <c r="H847" s="13">
        <v>45446</v>
      </c>
      <c r="I847" s="1">
        <v>45450</v>
      </c>
      <c r="J847" s="2"/>
      <c r="K847" s="28" t="s">
        <v>3930</v>
      </c>
      <c r="L847" s="28"/>
      <c r="M847" s="4" t="s">
        <v>3926</v>
      </c>
      <c r="N847" s="4"/>
      <c r="O847" s="4"/>
      <c r="P847" s="4"/>
      <c r="Q847" s="4"/>
      <c r="R847" s="4"/>
      <c r="S847" s="4"/>
      <c r="T847" s="4"/>
      <c r="U847" s="4" t="s">
        <v>106</v>
      </c>
      <c r="V847" s="3" t="s">
        <v>71</v>
      </c>
      <c r="W847" s="27" t="s">
        <v>3921</v>
      </c>
      <c r="X847" s="4">
        <f>IF(AND(MainTracker[[#This Row],[Completion date.]]&gt;=45139,MainTracker[[#This Row],[Status]]="10 - Complete"),NETWORKDAYS(MAX(MainTracker[[#This Row],[Request sent on (Date)]:[Compliant source file received on (Date)]]),MainTracker[[#This Row],[Completion date.]],Holiday[Holidays])-1,"")</f>
        <v>4</v>
      </c>
      <c r="Y8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7" s="4">
        <f>IF(AND(MainTracker[[#This Row],[Completion date.]]&gt;=45139,MainTracker[[#This Row],[Status]]="10 - Complete",MainTracker[[#This Row],[Compliant source file received on (Date)]]&lt;&gt;""),MainTracker[[#This Row],[Compliant source file received on (Date)]]-MainTracker[[#This Row],[Request sent on (Date)]],"")</f>
        <v>5</v>
      </c>
    </row>
    <row r="848" spans="1:26" ht="30" hidden="1">
      <c r="A848" s="51" t="str">
        <f>_xlfn.IFNA(INDEX(Table3[],MATCH(MainTracker[[#This Row],[IDR / UFDR]],Table3[Pack],0),1),"")</f>
        <v/>
      </c>
      <c r="B848" s="7">
        <v>223.8</v>
      </c>
      <c r="C848" s="7" t="s">
        <v>3931</v>
      </c>
      <c r="D848" s="44" t="s">
        <v>3932</v>
      </c>
      <c r="E848" s="34" t="s">
        <v>3933</v>
      </c>
      <c r="F848" s="2" t="s">
        <v>111</v>
      </c>
      <c r="G848" s="13">
        <v>45441</v>
      </c>
      <c r="H848" s="13">
        <v>45446</v>
      </c>
      <c r="I848" s="1">
        <v>45450</v>
      </c>
      <c r="J848" s="2"/>
      <c r="K848" s="28" t="s">
        <v>3934</v>
      </c>
      <c r="L848" s="28"/>
      <c r="M848" s="4" t="s">
        <v>3926</v>
      </c>
      <c r="N848" s="4"/>
      <c r="O848" s="4"/>
      <c r="P848" s="4"/>
      <c r="Q848" s="4"/>
      <c r="R848" s="4"/>
      <c r="S848" s="4"/>
      <c r="T848" s="4"/>
      <c r="U848" s="4" t="s">
        <v>106</v>
      </c>
      <c r="V848" s="3" t="s">
        <v>71</v>
      </c>
      <c r="W848" s="27" t="s">
        <v>3921</v>
      </c>
      <c r="X848" s="4">
        <f>IF(AND(MainTracker[[#This Row],[Completion date.]]&gt;=45139,MainTracker[[#This Row],[Status]]="10 - Complete"),NETWORKDAYS(MAX(MainTracker[[#This Row],[Request sent on (Date)]:[Compliant source file received on (Date)]]),MainTracker[[#This Row],[Completion date.]],Holiday[Holidays])-1,"")</f>
        <v>4</v>
      </c>
      <c r="Y8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8" s="4">
        <f>IF(AND(MainTracker[[#This Row],[Completion date.]]&gt;=45139,MainTracker[[#This Row],[Status]]="10 - Complete",MainTracker[[#This Row],[Compliant source file received on (Date)]]&lt;&gt;""),MainTracker[[#This Row],[Compliant source file received on (Date)]]-MainTracker[[#This Row],[Request sent on (Date)]],"")</f>
        <v>5</v>
      </c>
    </row>
    <row r="849" spans="1:27" ht="30" hidden="1">
      <c r="A849" s="51" t="str">
        <f>_xlfn.IFNA(INDEX(Table3[],MATCH(MainTracker[[#This Row],[IDR / UFDR]],Table3[Pack],0),1),"")</f>
        <v/>
      </c>
      <c r="B849" s="7">
        <v>223.8</v>
      </c>
      <c r="C849" s="7" t="s">
        <v>3935</v>
      </c>
      <c r="D849" s="44" t="s">
        <v>3936</v>
      </c>
      <c r="E849" s="34" t="s">
        <v>3937</v>
      </c>
      <c r="F849" s="2" t="s">
        <v>111</v>
      </c>
      <c r="G849" s="13">
        <v>45441</v>
      </c>
      <c r="H849" s="13">
        <v>45446</v>
      </c>
      <c r="I849" s="1">
        <v>45450</v>
      </c>
      <c r="J849" s="2"/>
      <c r="K849" s="28" t="s">
        <v>3938</v>
      </c>
      <c r="L849" s="28"/>
      <c r="M849" s="4"/>
      <c r="N849" s="4"/>
      <c r="O849" s="4"/>
      <c r="P849" s="4"/>
      <c r="Q849" s="4"/>
      <c r="R849" s="4"/>
      <c r="S849" s="4"/>
      <c r="T849" s="4"/>
      <c r="U849" s="4" t="s">
        <v>106</v>
      </c>
      <c r="V849" s="3" t="s">
        <v>71</v>
      </c>
      <c r="W849" s="27" t="s">
        <v>3921</v>
      </c>
      <c r="X849" s="4">
        <f>IF(AND(MainTracker[[#This Row],[Completion date.]]&gt;=45139,MainTracker[[#This Row],[Status]]="10 - Complete"),NETWORKDAYS(MAX(MainTracker[[#This Row],[Request sent on (Date)]:[Compliant source file received on (Date)]]),MainTracker[[#This Row],[Completion date.]],Holiday[Holidays])-1,"")</f>
        <v>4</v>
      </c>
      <c r="Y8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9" s="4">
        <f>IF(AND(MainTracker[[#This Row],[Completion date.]]&gt;=45139,MainTracker[[#This Row],[Status]]="10 - Complete",MainTracker[[#This Row],[Compliant source file received on (Date)]]&lt;&gt;""),MainTracker[[#This Row],[Compliant source file received on (Date)]]-MainTracker[[#This Row],[Request sent on (Date)]],"")</f>
        <v>5</v>
      </c>
    </row>
    <row r="850" spans="1:27" ht="30" hidden="1">
      <c r="A850" s="51" t="str">
        <f>_xlfn.IFNA(INDEX(Table3[],MATCH(MainTracker[[#This Row],[IDR / UFDR]],Table3[Pack],0),1),"")</f>
        <v/>
      </c>
      <c r="B850" s="7">
        <v>223.8</v>
      </c>
      <c r="C850" s="7" t="s">
        <v>3939</v>
      </c>
      <c r="D850" s="44" t="s">
        <v>3940</v>
      </c>
      <c r="E850" s="34" t="s">
        <v>3941</v>
      </c>
      <c r="F850" s="2" t="s">
        <v>111</v>
      </c>
      <c r="G850" s="13">
        <v>45441</v>
      </c>
      <c r="H850" s="13">
        <v>45446</v>
      </c>
      <c r="I850" s="1">
        <v>45450</v>
      </c>
      <c r="J850" s="2"/>
      <c r="K850" s="28" t="s">
        <v>3942</v>
      </c>
      <c r="L850" s="28"/>
      <c r="M850" s="4"/>
      <c r="N850" s="4"/>
      <c r="O850" s="4"/>
      <c r="P850" s="4"/>
      <c r="Q850" s="4"/>
      <c r="R850" s="4"/>
      <c r="S850" s="4"/>
      <c r="T850" s="4"/>
      <c r="U850" s="4" t="s">
        <v>106</v>
      </c>
      <c r="V850" s="3" t="s">
        <v>71</v>
      </c>
      <c r="W850" s="27" t="s">
        <v>3921</v>
      </c>
      <c r="X850" s="4">
        <f>IF(AND(MainTracker[[#This Row],[Completion date.]]&gt;=45139,MainTracker[[#This Row],[Status]]="10 - Complete"),NETWORKDAYS(MAX(MainTracker[[#This Row],[Request sent on (Date)]:[Compliant source file received on (Date)]]),MainTracker[[#This Row],[Completion date.]],Holiday[Holidays])-1,"")</f>
        <v>4</v>
      </c>
      <c r="Y8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0" s="4">
        <f>IF(AND(MainTracker[[#This Row],[Completion date.]]&gt;=45139,MainTracker[[#This Row],[Status]]="10 - Complete",MainTracker[[#This Row],[Compliant source file received on (Date)]]&lt;&gt;""),MainTracker[[#This Row],[Compliant source file received on (Date)]]-MainTracker[[#This Row],[Request sent on (Date)]],"")</f>
        <v>5</v>
      </c>
    </row>
    <row r="851" spans="1:27" ht="30" hidden="1">
      <c r="A851" s="51" t="str">
        <f>_xlfn.IFNA(INDEX(Table3[],MATCH(MainTracker[[#This Row],[IDR / UFDR]],Table3[Pack],0),1),"")</f>
        <v/>
      </c>
      <c r="B851" s="7">
        <v>223.8</v>
      </c>
      <c r="C851" s="7" t="s">
        <v>3943</v>
      </c>
      <c r="D851" s="44" t="s">
        <v>3944</v>
      </c>
      <c r="E851" s="34" t="s">
        <v>3945</v>
      </c>
      <c r="F851" s="2" t="s">
        <v>111</v>
      </c>
      <c r="G851" s="13">
        <v>45441</v>
      </c>
      <c r="H851" s="13">
        <v>45446</v>
      </c>
      <c r="I851" s="1">
        <v>45450</v>
      </c>
      <c r="J851" s="2"/>
      <c r="K851" s="28" t="s">
        <v>3946</v>
      </c>
      <c r="L851" s="28"/>
      <c r="M851" s="4"/>
      <c r="N851" s="4"/>
      <c r="O851" s="4"/>
      <c r="P851" s="4"/>
      <c r="Q851" s="4"/>
      <c r="R851" s="4"/>
      <c r="S851" s="4"/>
      <c r="T851" s="4"/>
      <c r="U851" s="4" t="s">
        <v>106</v>
      </c>
      <c r="V851" s="3" t="s">
        <v>71</v>
      </c>
      <c r="W851" s="27" t="s">
        <v>3921</v>
      </c>
      <c r="X851" s="4">
        <f>IF(AND(MainTracker[[#This Row],[Completion date.]]&gt;=45139,MainTracker[[#This Row],[Status]]="10 - Complete"),NETWORKDAYS(MAX(MainTracker[[#This Row],[Request sent on (Date)]:[Compliant source file received on (Date)]]),MainTracker[[#This Row],[Completion date.]],Holiday[Holidays])-1,"")</f>
        <v>4</v>
      </c>
      <c r="Y8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1" s="4">
        <f>IF(AND(MainTracker[[#This Row],[Completion date.]]&gt;=45139,MainTracker[[#This Row],[Status]]="10 - Complete",MainTracker[[#This Row],[Compliant source file received on (Date)]]&lt;&gt;""),MainTracker[[#This Row],[Compliant source file received on (Date)]]-MainTracker[[#This Row],[Request sent on (Date)]],"")</f>
        <v>5</v>
      </c>
    </row>
    <row r="852" spans="1:27" ht="30" hidden="1">
      <c r="A852" s="51" t="str">
        <f>_xlfn.IFNA(INDEX(Table3[],MATCH(MainTracker[[#This Row],[IDR / UFDR]],Table3[Pack],0),1),"")</f>
        <v/>
      </c>
      <c r="B852" s="7">
        <v>223.8</v>
      </c>
      <c r="C852" s="7" t="s">
        <v>3947</v>
      </c>
      <c r="D852" s="44" t="s">
        <v>3948</v>
      </c>
      <c r="E852" s="34" t="s">
        <v>3949</v>
      </c>
      <c r="F852" s="2" t="s">
        <v>111</v>
      </c>
      <c r="G852" s="13">
        <v>45441</v>
      </c>
      <c r="H852" s="13">
        <v>45441</v>
      </c>
      <c r="I852" s="1">
        <v>45449</v>
      </c>
      <c r="J852" s="2"/>
      <c r="K852" s="28" t="s">
        <v>3950</v>
      </c>
      <c r="L852" s="28"/>
      <c r="M852" s="4"/>
      <c r="N852" s="4"/>
      <c r="O852" s="4"/>
      <c r="P852" s="4"/>
      <c r="Q852" s="4"/>
      <c r="R852" s="4"/>
      <c r="S852" s="4"/>
      <c r="T852" s="4"/>
      <c r="U852" s="4" t="s">
        <v>106</v>
      </c>
      <c r="V852" s="3" t="s">
        <v>70</v>
      </c>
      <c r="W852" s="27" t="s">
        <v>3921</v>
      </c>
      <c r="X852" s="4">
        <f>IF(AND(MainTracker[[#This Row],[Completion date.]]&gt;=45139,MainTracker[[#This Row],[Status]]="10 - Complete"),NETWORKDAYS(MAX(MainTracker[[#This Row],[Request sent on (Date)]:[Compliant source file received on (Date)]]),MainTracker[[#This Row],[Completion date.]],Holiday[Holidays])-1,"")</f>
        <v>6</v>
      </c>
      <c r="Y8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2" s="4">
        <f>IF(AND(MainTracker[[#This Row],[Completion date.]]&gt;=45139,MainTracker[[#This Row],[Status]]="10 - Complete",MainTracker[[#This Row],[Compliant source file received on (Date)]]&lt;&gt;""),MainTracker[[#This Row],[Compliant source file received on (Date)]]-MainTracker[[#This Row],[Request sent on (Date)]],"")</f>
        <v>0</v>
      </c>
    </row>
    <row r="853" spans="1:27" ht="30" hidden="1">
      <c r="A853" s="51" t="str">
        <f>_xlfn.IFNA(INDEX(Table3[],MATCH(MainTracker[[#This Row],[IDR / UFDR]],Table3[Pack],0),1),"")</f>
        <v/>
      </c>
      <c r="B853" s="7">
        <v>223.8</v>
      </c>
      <c r="C853" s="7" t="s">
        <v>3951</v>
      </c>
      <c r="D853" s="44" t="s">
        <v>3952</v>
      </c>
      <c r="E853" s="34" t="s">
        <v>3953</v>
      </c>
      <c r="F853" s="2" t="s">
        <v>111</v>
      </c>
      <c r="G853" s="13">
        <v>45441</v>
      </c>
      <c r="H853" s="13">
        <v>45441</v>
      </c>
      <c r="I853" s="1">
        <v>45449</v>
      </c>
      <c r="J853" s="2"/>
      <c r="K853" s="28" t="s">
        <v>3954</v>
      </c>
      <c r="L853" s="28"/>
      <c r="M853" s="4"/>
      <c r="N853" s="4"/>
      <c r="O853" s="4"/>
      <c r="P853" s="4"/>
      <c r="Q853" s="4"/>
      <c r="R853" s="4"/>
      <c r="S853" s="4"/>
      <c r="T853" s="4"/>
      <c r="U853" s="4" t="s">
        <v>106</v>
      </c>
      <c r="V853" s="3" t="s">
        <v>70</v>
      </c>
      <c r="W853" s="27" t="s">
        <v>3921</v>
      </c>
      <c r="X853" s="4">
        <f>IF(AND(MainTracker[[#This Row],[Completion date.]]&gt;=45139,MainTracker[[#This Row],[Status]]="10 - Complete"),NETWORKDAYS(MAX(MainTracker[[#This Row],[Request sent on (Date)]:[Compliant source file received on (Date)]]),MainTracker[[#This Row],[Completion date.]],Holiday[Holidays])-1,"")</f>
        <v>6</v>
      </c>
      <c r="Y8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3" s="4">
        <f>IF(AND(MainTracker[[#This Row],[Completion date.]]&gt;=45139,MainTracker[[#This Row],[Status]]="10 - Complete",MainTracker[[#This Row],[Compliant source file received on (Date)]]&lt;&gt;""),MainTracker[[#This Row],[Compliant source file received on (Date)]]-MainTracker[[#This Row],[Request sent on (Date)]],"")</f>
        <v>0</v>
      </c>
    </row>
    <row r="854" spans="1:27" ht="30" hidden="1">
      <c r="A854" s="51" t="str">
        <f>_xlfn.IFNA(INDEX(Table3[],MATCH(MainTracker[[#This Row],[IDR / UFDR]],Table3[Pack],0),1),"")</f>
        <v/>
      </c>
      <c r="B854" s="7">
        <v>223.8</v>
      </c>
      <c r="C854" s="7" t="s">
        <v>3955</v>
      </c>
      <c r="D854" s="44" t="s">
        <v>3956</v>
      </c>
      <c r="E854" s="34" t="s">
        <v>3957</v>
      </c>
      <c r="F854" s="2" t="s">
        <v>111</v>
      </c>
      <c r="G854" s="13">
        <v>45441</v>
      </c>
      <c r="H854" s="13">
        <v>45441</v>
      </c>
      <c r="I854" s="1">
        <v>45449</v>
      </c>
      <c r="J854" s="2"/>
      <c r="K854" s="28" t="s">
        <v>3958</v>
      </c>
      <c r="L854" s="28"/>
      <c r="M854" s="4"/>
      <c r="N854" s="4"/>
      <c r="O854" s="4"/>
      <c r="P854" s="4"/>
      <c r="Q854" s="4"/>
      <c r="R854" s="4"/>
      <c r="S854" s="4"/>
      <c r="T854" s="4"/>
      <c r="U854" s="4" t="s">
        <v>106</v>
      </c>
      <c r="V854" s="3" t="s">
        <v>70</v>
      </c>
      <c r="W854" s="27" t="s">
        <v>3921</v>
      </c>
      <c r="X854" s="4">
        <f>IF(AND(MainTracker[[#This Row],[Completion date.]]&gt;=45139,MainTracker[[#This Row],[Status]]="10 - Complete"),NETWORKDAYS(MAX(MainTracker[[#This Row],[Request sent on (Date)]:[Compliant source file received on (Date)]]),MainTracker[[#This Row],[Completion date.]],Holiday[Holidays])-1,"")</f>
        <v>6</v>
      </c>
      <c r="Y8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4" s="4">
        <f>IF(AND(MainTracker[[#This Row],[Completion date.]]&gt;=45139,MainTracker[[#This Row],[Status]]="10 - Complete",MainTracker[[#This Row],[Compliant source file received on (Date)]]&lt;&gt;""),MainTracker[[#This Row],[Compliant source file received on (Date)]]-MainTracker[[#This Row],[Request sent on (Date)]],"")</f>
        <v>0</v>
      </c>
    </row>
    <row r="855" spans="1:27" ht="30" hidden="1">
      <c r="A855" s="51" t="str">
        <f>_xlfn.IFNA(INDEX(Table3[],MATCH(MainTracker[[#This Row],[IDR / UFDR]],Table3[Pack],0),1),"")</f>
        <v/>
      </c>
      <c r="B855" s="7">
        <v>223.8</v>
      </c>
      <c r="C855" s="7" t="s">
        <v>3959</v>
      </c>
      <c r="D855" s="44" t="s">
        <v>3960</v>
      </c>
      <c r="E855" s="34" t="s">
        <v>3961</v>
      </c>
      <c r="F855" s="2" t="s">
        <v>111</v>
      </c>
      <c r="G855" s="13">
        <v>45441</v>
      </c>
      <c r="H855" s="13">
        <v>45441</v>
      </c>
      <c r="I855" s="1">
        <v>45450</v>
      </c>
      <c r="J855" s="2"/>
      <c r="K855" s="28" t="s">
        <v>3962</v>
      </c>
      <c r="L855" s="28"/>
      <c r="M855" s="4"/>
      <c r="N855" s="4"/>
      <c r="O855" s="4"/>
      <c r="P855" s="4"/>
      <c r="Q855" s="4"/>
      <c r="R855" s="4"/>
      <c r="S855" s="4"/>
      <c r="T855" s="4"/>
      <c r="U855" s="4" t="s">
        <v>106</v>
      </c>
      <c r="V855" s="3" t="s">
        <v>70</v>
      </c>
      <c r="W855" s="27" t="s">
        <v>3921</v>
      </c>
      <c r="X855" s="4">
        <f>IF(AND(MainTracker[[#This Row],[Completion date.]]&gt;=45139,MainTracker[[#This Row],[Status]]="10 - Complete"),NETWORKDAYS(MAX(MainTracker[[#This Row],[Request sent on (Date)]:[Compliant source file received on (Date)]]),MainTracker[[#This Row],[Completion date.]],Holiday[Holidays])-1,"")</f>
        <v>7</v>
      </c>
      <c r="Y8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5" s="4">
        <f>IF(AND(MainTracker[[#This Row],[Completion date.]]&gt;=45139,MainTracker[[#This Row],[Status]]="10 - Complete",MainTracker[[#This Row],[Compliant source file received on (Date)]]&lt;&gt;""),MainTracker[[#This Row],[Compliant source file received on (Date)]]-MainTracker[[#This Row],[Request sent on (Date)]],"")</f>
        <v>0</v>
      </c>
    </row>
    <row r="856" spans="1:27" ht="30" hidden="1">
      <c r="A856" s="51" t="str">
        <f>_xlfn.IFNA(INDEX(Table3[],MATCH(MainTracker[[#This Row],[IDR / UFDR]],Table3[Pack],0),1),"")</f>
        <v/>
      </c>
      <c r="B856" s="7">
        <v>223.8</v>
      </c>
      <c r="C856" s="7" t="s">
        <v>3963</v>
      </c>
      <c r="D856" s="44" t="s">
        <v>3964</v>
      </c>
      <c r="E856" s="34" t="s">
        <v>3965</v>
      </c>
      <c r="F856" s="2" t="s">
        <v>111</v>
      </c>
      <c r="G856" s="13">
        <v>45441</v>
      </c>
      <c r="I856" s="1">
        <v>45450</v>
      </c>
      <c r="J856" s="2"/>
      <c r="K856" s="34" t="s">
        <v>3966</v>
      </c>
      <c r="L856" s="28"/>
      <c r="M856" s="4"/>
      <c r="N856" s="4"/>
      <c r="O856" s="4"/>
      <c r="P856" s="4"/>
      <c r="Q856" s="4"/>
      <c r="R856" s="4"/>
      <c r="S856" s="4"/>
      <c r="T856" s="4"/>
      <c r="U856" s="4" t="s">
        <v>106</v>
      </c>
      <c r="V856" s="3" t="s">
        <v>71</v>
      </c>
      <c r="W856" s="27" t="s">
        <v>3921</v>
      </c>
      <c r="X856" s="4">
        <f>IF(AND(MainTracker[[#This Row],[Completion date.]]&gt;=45139,MainTracker[[#This Row],[Status]]="10 - Complete"),NETWORKDAYS(MAX(MainTracker[[#This Row],[Request sent on (Date)]:[Compliant source file received on (Date)]]),MainTracker[[#This Row],[Completion date.]],Holiday[Holidays])-1,"")</f>
        <v>7</v>
      </c>
      <c r="Y8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6" s="4" t="str">
        <f>IF(AND(MainTracker[[#This Row],[Completion date.]]&gt;=45139,MainTracker[[#This Row],[Status]]="10 - Complete",MainTracker[[#This Row],[Compliant source file received on (Date)]]&lt;&gt;""),MainTracker[[#This Row],[Compliant source file received on (Date)]]-MainTracker[[#This Row],[Request sent on (Date)]],"")</f>
        <v/>
      </c>
    </row>
    <row r="857" spans="1:27" ht="30" hidden="1">
      <c r="A857" s="51" t="str">
        <f>_xlfn.IFNA(INDEX(Table3[],MATCH(MainTracker[[#This Row],[IDR / UFDR]],Table3[Pack],0),1),"")</f>
        <v/>
      </c>
      <c r="B857" s="7">
        <v>223.8</v>
      </c>
      <c r="C857" s="7" t="s">
        <v>3967</v>
      </c>
      <c r="D857" s="44" t="s">
        <v>3968</v>
      </c>
      <c r="E857" s="28" t="s">
        <v>3969</v>
      </c>
      <c r="F857" s="2" t="s">
        <v>111</v>
      </c>
      <c r="G857" s="13">
        <v>45441</v>
      </c>
      <c r="H857" s="13">
        <v>45441</v>
      </c>
      <c r="I857" s="1">
        <v>45453</v>
      </c>
      <c r="J857" s="2"/>
      <c r="K857" s="34" t="s">
        <v>3970</v>
      </c>
      <c r="L857" s="28"/>
      <c r="M857" s="4"/>
      <c r="N857" s="4"/>
      <c r="O857" s="4"/>
      <c r="P857" s="4"/>
      <c r="Q857" s="4"/>
      <c r="R857" s="4"/>
      <c r="S857" s="4"/>
      <c r="T857" s="4"/>
      <c r="U857" s="4" t="s">
        <v>106</v>
      </c>
      <c r="V857" s="3" t="s">
        <v>71</v>
      </c>
      <c r="W857" s="27" t="s">
        <v>3921</v>
      </c>
      <c r="X857" s="4">
        <f>IF(AND(MainTracker[[#This Row],[Completion date.]]&gt;=45139,MainTracker[[#This Row],[Status]]="10 - Complete"),NETWORKDAYS(MAX(MainTracker[[#This Row],[Request sent on (Date)]:[Compliant source file received on (Date)]]),MainTracker[[#This Row],[Completion date.]],Holiday[Holidays])-1,"")</f>
        <v>8</v>
      </c>
      <c r="Y8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7" s="4">
        <f>IF(AND(MainTracker[[#This Row],[Completion date.]]&gt;=45139,MainTracker[[#This Row],[Status]]="10 - Complete",MainTracker[[#This Row],[Compliant source file received on (Date)]]&lt;&gt;""),MainTracker[[#This Row],[Compliant source file received on (Date)]]-MainTracker[[#This Row],[Request sent on (Date)]],"")</f>
        <v>0</v>
      </c>
    </row>
    <row r="858" spans="1:27" ht="30" hidden="1">
      <c r="A858" s="51" t="str">
        <f>_xlfn.IFNA(INDEX(Table3[],MATCH(MainTracker[[#This Row],[IDR / UFDR]],Table3[Pack],0),1),"")</f>
        <v/>
      </c>
      <c r="B858" s="7">
        <v>223.8</v>
      </c>
      <c r="C858" s="7" t="s">
        <v>3971</v>
      </c>
      <c r="D858" s="44" t="s">
        <v>3972</v>
      </c>
      <c r="E858" s="34" t="s">
        <v>3973</v>
      </c>
      <c r="F858" s="2" t="s">
        <v>111</v>
      </c>
      <c r="G858" s="13">
        <v>45441</v>
      </c>
      <c r="H858" s="13">
        <v>45441</v>
      </c>
      <c r="I858" s="1">
        <v>45453</v>
      </c>
      <c r="J858" s="2"/>
      <c r="K858" s="28" t="s">
        <v>3974</v>
      </c>
      <c r="L858" s="28"/>
      <c r="M858" s="4"/>
      <c r="N858" s="4"/>
      <c r="O858" s="4"/>
      <c r="P858" s="4"/>
      <c r="Q858" s="4"/>
      <c r="R858" s="4"/>
      <c r="S858" s="4"/>
      <c r="T858" s="4"/>
      <c r="U858" s="4" t="s">
        <v>106</v>
      </c>
      <c r="V858" s="3" t="s">
        <v>71</v>
      </c>
      <c r="W858" s="27" t="s">
        <v>3921</v>
      </c>
      <c r="X858" s="4">
        <f>IF(AND(MainTracker[[#This Row],[Completion date.]]&gt;=45139,MainTracker[[#This Row],[Status]]="10 - Complete"),NETWORKDAYS(MAX(MainTracker[[#This Row],[Request sent on (Date)]:[Compliant source file received on (Date)]]),MainTracker[[#This Row],[Completion date.]],Holiday[Holidays])-1,"")</f>
        <v>8</v>
      </c>
      <c r="Y8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8" s="4">
        <f>IF(AND(MainTracker[[#This Row],[Completion date.]]&gt;=45139,MainTracker[[#This Row],[Status]]="10 - Complete",MainTracker[[#This Row],[Compliant source file received on (Date)]]&lt;&gt;""),MainTracker[[#This Row],[Compliant source file received on (Date)]]-MainTracker[[#This Row],[Request sent on (Date)]],"")</f>
        <v>0</v>
      </c>
    </row>
    <row r="859" spans="1:27" ht="30" hidden="1">
      <c r="A859" s="51" t="str">
        <f>_xlfn.IFNA(INDEX(Table3[],MATCH(MainTracker[[#This Row],[IDR / UFDR]],Table3[Pack],0),1),"")</f>
        <v/>
      </c>
      <c r="B859" s="7">
        <v>223.8</v>
      </c>
      <c r="C859" s="7" t="s">
        <v>3975</v>
      </c>
      <c r="D859" s="44" t="s">
        <v>3976</v>
      </c>
      <c r="E859" s="34" t="s">
        <v>3977</v>
      </c>
      <c r="F859" s="2" t="s">
        <v>111</v>
      </c>
      <c r="G859" s="13">
        <v>45441</v>
      </c>
      <c r="H859" s="13">
        <v>45441</v>
      </c>
      <c r="I859" s="1">
        <v>45453</v>
      </c>
      <c r="J859" s="2"/>
      <c r="K859" s="28" t="s">
        <v>3978</v>
      </c>
      <c r="L859" s="28"/>
      <c r="M859" s="4"/>
      <c r="N859" s="4"/>
      <c r="O859" s="4"/>
      <c r="P859" s="4"/>
      <c r="Q859" s="4"/>
      <c r="R859" s="4"/>
      <c r="S859" s="4"/>
      <c r="T859" s="4"/>
      <c r="U859" s="4" t="s">
        <v>106</v>
      </c>
      <c r="V859" s="3" t="s">
        <v>71</v>
      </c>
      <c r="W859" s="27" t="s">
        <v>3921</v>
      </c>
      <c r="X859" s="4">
        <f>IF(AND(MainTracker[[#This Row],[Completion date.]]&gt;=45139,MainTracker[[#This Row],[Status]]="10 - Complete"),NETWORKDAYS(MAX(MainTracker[[#This Row],[Request sent on (Date)]:[Compliant source file received on (Date)]]),MainTracker[[#This Row],[Completion date.]],Holiday[Holidays])-1,"")</f>
        <v>8</v>
      </c>
      <c r="Y8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9" s="4">
        <f>IF(AND(MainTracker[[#This Row],[Completion date.]]&gt;=45139,MainTracker[[#This Row],[Status]]="10 - Complete",MainTracker[[#This Row],[Compliant source file received on (Date)]]&lt;&gt;""),MainTracker[[#This Row],[Compliant source file received on (Date)]]-MainTracker[[#This Row],[Request sent on (Date)]],"")</f>
        <v>0</v>
      </c>
    </row>
    <row r="860" spans="1:27" ht="30" hidden="1">
      <c r="A860" s="51" t="str">
        <f>_xlfn.IFNA(INDEX(Table3[],MATCH(MainTracker[[#This Row],[IDR / UFDR]],Table3[Pack],0),1),"")</f>
        <v/>
      </c>
      <c r="B860" s="7">
        <v>223.8</v>
      </c>
      <c r="C860" s="7" t="s">
        <v>3979</v>
      </c>
      <c r="D860" s="44" t="s">
        <v>3980</v>
      </c>
      <c r="E860" s="34" t="s">
        <v>3981</v>
      </c>
      <c r="F860" s="2" t="s">
        <v>111</v>
      </c>
      <c r="G860" s="13">
        <v>45441</v>
      </c>
      <c r="H860" s="13">
        <v>45441</v>
      </c>
      <c r="I860" s="1">
        <v>45453</v>
      </c>
      <c r="J860" s="2"/>
      <c r="K860" s="28" t="s">
        <v>3982</v>
      </c>
      <c r="L860" s="28"/>
      <c r="M860" s="4"/>
      <c r="N860" s="4"/>
      <c r="O860" s="4"/>
      <c r="P860" s="4"/>
      <c r="Q860" s="4"/>
      <c r="R860" s="4"/>
      <c r="S860" s="4"/>
      <c r="T860" s="4"/>
      <c r="U860" s="4" t="s">
        <v>106</v>
      </c>
      <c r="V860" s="3" t="s">
        <v>71</v>
      </c>
      <c r="W860" s="27" t="s">
        <v>3921</v>
      </c>
      <c r="X860" s="4">
        <f>IF(AND(MainTracker[[#This Row],[Completion date.]]&gt;=45139,MainTracker[[#This Row],[Status]]="10 - Complete"),NETWORKDAYS(MAX(MainTracker[[#This Row],[Request sent on (Date)]:[Compliant source file received on (Date)]]),MainTracker[[#This Row],[Completion date.]],Holiday[Holidays])-1,"")</f>
        <v>8</v>
      </c>
      <c r="Y8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0" s="4">
        <f>IF(AND(MainTracker[[#This Row],[Completion date.]]&gt;=45139,MainTracker[[#This Row],[Status]]="10 - Complete",MainTracker[[#This Row],[Compliant source file received on (Date)]]&lt;&gt;""),MainTracker[[#This Row],[Compliant source file received on (Date)]]-MainTracker[[#This Row],[Request sent on (Date)]],"")</f>
        <v>0</v>
      </c>
    </row>
    <row r="861" spans="1:27" s="3" customFormat="1" ht="30" hidden="1">
      <c r="A861" s="51" t="str">
        <f>_xlfn.IFNA(INDEX(Table3[],MATCH(MainTracker[[#This Row],[IDR / UFDR]],Table3[Pack],0),1),"")</f>
        <v/>
      </c>
      <c r="B861" s="7">
        <v>223.8</v>
      </c>
      <c r="C861" s="7" t="s">
        <v>3983</v>
      </c>
      <c r="D861" s="44" t="s">
        <v>3984</v>
      </c>
      <c r="E861" s="34" t="s">
        <v>3985</v>
      </c>
      <c r="F861" s="2" t="s">
        <v>111</v>
      </c>
      <c r="G861" s="13">
        <v>45441</v>
      </c>
      <c r="H861" s="13">
        <v>45441</v>
      </c>
      <c r="I861" s="1">
        <v>45453</v>
      </c>
      <c r="J861" s="2"/>
      <c r="K861" s="28" t="s">
        <v>3986</v>
      </c>
      <c r="L861" s="28"/>
      <c r="M861" s="4"/>
      <c r="N861" s="4"/>
      <c r="O861" s="4"/>
      <c r="P861" s="4"/>
      <c r="Q861" s="4"/>
      <c r="R861" s="4"/>
      <c r="S861" s="4"/>
      <c r="T861" s="4"/>
      <c r="U861" s="4" t="s">
        <v>106</v>
      </c>
      <c r="V861" s="3" t="s">
        <v>71</v>
      </c>
      <c r="W861" s="27" t="s">
        <v>3921</v>
      </c>
      <c r="X861" s="4">
        <f>IF(AND(MainTracker[[#This Row],[Completion date.]]&gt;=45139,MainTracker[[#This Row],[Status]]="10 - Complete"),NETWORKDAYS(MAX(MainTracker[[#This Row],[Request sent on (Date)]:[Compliant source file received on (Date)]]),MainTracker[[#This Row],[Completion date.]],Holiday[Holidays])-1,"")</f>
        <v>8</v>
      </c>
      <c r="Y8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1" s="4">
        <f>IF(AND(MainTracker[[#This Row],[Completion date.]]&gt;=45139,MainTracker[[#This Row],[Status]]="10 - Complete",MainTracker[[#This Row],[Compliant source file received on (Date)]]&lt;&gt;""),MainTracker[[#This Row],[Compliant source file received on (Date)]]-MainTracker[[#This Row],[Request sent on (Date)]],"")</f>
        <v>0</v>
      </c>
      <c r="AA861" s="5"/>
    </row>
    <row r="862" spans="1:27" ht="30" hidden="1">
      <c r="A862" s="51" t="str">
        <f>_xlfn.IFNA(INDEX(Table3[],MATCH(MainTracker[[#This Row],[IDR / UFDR]],Table3[Pack],0),1),"")</f>
        <v/>
      </c>
      <c r="B862" s="7">
        <v>223.8</v>
      </c>
      <c r="C862" s="7" t="s">
        <v>3987</v>
      </c>
      <c r="D862" s="44" t="s">
        <v>3988</v>
      </c>
      <c r="E862" s="34" t="s">
        <v>3989</v>
      </c>
      <c r="F862" s="2" t="s">
        <v>111</v>
      </c>
      <c r="G862" s="13">
        <v>45441</v>
      </c>
      <c r="H862" s="13">
        <v>45441</v>
      </c>
      <c r="I862" s="1">
        <v>45453</v>
      </c>
      <c r="J862" s="2"/>
      <c r="K862" s="28" t="s">
        <v>3990</v>
      </c>
      <c r="L862" s="28"/>
      <c r="M862" s="4"/>
      <c r="N862" s="4"/>
      <c r="O862" s="4"/>
      <c r="P862" s="4"/>
      <c r="Q862" s="4"/>
      <c r="R862" s="4"/>
      <c r="S862" s="4"/>
      <c r="T862" s="4"/>
      <c r="U862" s="4" t="s">
        <v>106</v>
      </c>
      <c r="V862" s="3" t="s">
        <v>71</v>
      </c>
      <c r="W862" s="27" t="s">
        <v>3921</v>
      </c>
      <c r="X862" s="4">
        <f>IF(AND(MainTracker[[#This Row],[Completion date.]]&gt;=45139,MainTracker[[#This Row],[Status]]="10 - Complete"),NETWORKDAYS(MAX(MainTracker[[#This Row],[Request sent on (Date)]:[Compliant source file received on (Date)]]),MainTracker[[#This Row],[Completion date.]],Holiday[Holidays])-1,"")</f>
        <v>8</v>
      </c>
      <c r="Y8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2" s="4">
        <f>IF(AND(MainTracker[[#This Row],[Completion date.]]&gt;=45139,MainTracker[[#This Row],[Status]]="10 - Complete",MainTracker[[#This Row],[Compliant source file received on (Date)]]&lt;&gt;""),MainTracker[[#This Row],[Compliant source file received on (Date)]]-MainTracker[[#This Row],[Request sent on (Date)]],"")</f>
        <v>0</v>
      </c>
    </row>
    <row r="863" spans="1:27" ht="45.75" hidden="1" thickBot="1">
      <c r="A863" s="51" t="str">
        <f>_xlfn.IFNA(INDEX(Table3[],MATCH(MainTracker[[#This Row],[IDR / UFDR]],Table3[Pack],0),1),"")</f>
        <v/>
      </c>
      <c r="B863" s="7">
        <v>208.4</v>
      </c>
      <c r="C863" s="7" t="s">
        <v>3991</v>
      </c>
      <c r="D863" s="44" t="s">
        <v>3992</v>
      </c>
      <c r="E863" s="200" t="s">
        <v>3993</v>
      </c>
      <c r="F863" s="2" t="s">
        <v>111</v>
      </c>
      <c r="G863" s="13">
        <v>45441</v>
      </c>
      <c r="H863" s="1">
        <v>45443</v>
      </c>
      <c r="I863" s="1">
        <v>45443</v>
      </c>
      <c r="J863" s="2"/>
      <c r="K863" s="200" t="s">
        <v>3994</v>
      </c>
      <c r="L863" s="28" t="s">
        <v>2986</v>
      </c>
      <c r="M863" s="4" t="s">
        <v>3995</v>
      </c>
      <c r="N863" s="4"/>
      <c r="O863" s="4"/>
      <c r="P863" s="4"/>
      <c r="Q863" s="4"/>
      <c r="R863" s="4"/>
      <c r="S863" s="4"/>
      <c r="T863" s="4"/>
      <c r="U863" s="4" t="s">
        <v>106</v>
      </c>
      <c r="V863" s="3" t="s">
        <v>70</v>
      </c>
      <c r="W863" s="27" t="s">
        <v>1667</v>
      </c>
      <c r="X863" s="4">
        <f>IF(AND(MainTracker[[#This Row],[Completion date.]]&gt;=45139,MainTracker[[#This Row],[Status]]="10 - Complete"),NETWORKDAYS(MAX(MainTracker[[#This Row],[Request sent on (Date)]:[Compliant source file received on (Date)]]),MainTracker[[#This Row],[Completion date.]],Holiday[Holidays])-1,"")</f>
        <v>0</v>
      </c>
      <c r="Y8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3" s="4">
        <f>IF(AND(MainTracker[[#This Row],[Completion date.]]&gt;=45139,MainTracker[[#This Row],[Status]]="10 - Complete",MainTracker[[#This Row],[Compliant source file received on (Date)]]&lt;&gt;""),MainTracker[[#This Row],[Compliant source file received on (Date)]]-MainTracker[[#This Row],[Request sent on (Date)]],"")</f>
        <v>2</v>
      </c>
    </row>
    <row r="864" spans="1:27" ht="18.75" hidden="1">
      <c r="A864" s="51" t="str">
        <f>_xlfn.IFNA(INDEX(Table3[],MATCH(MainTracker[[#This Row],[IDR / UFDR]],Table3[Pack],0),1),"")</f>
        <v/>
      </c>
      <c r="B864" s="7" t="s">
        <v>1577</v>
      </c>
      <c r="C864" s="7" t="s">
        <v>3669</v>
      </c>
      <c r="D864" s="44" t="s">
        <v>3670</v>
      </c>
      <c r="E864" s="28" t="s">
        <v>3671</v>
      </c>
      <c r="F864" s="2" t="s">
        <v>111</v>
      </c>
      <c r="G864" s="13">
        <v>45442</v>
      </c>
      <c r="I864" s="13">
        <v>45442</v>
      </c>
      <c r="J864" s="2" t="s">
        <v>1707</v>
      </c>
      <c r="K864" s="28" t="s">
        <v>3672</v>
      </c>
      <c r="L864" s="28"/>
      <c r="M864" s="4" t="s">
        <v>3996</v>
      </c>
      <c r="N864" s="4"/>
      <c r="O864" s="4"/>
      <c r="P864" s="4"/>
      <c r="Q864" s="4"/>
      <c r="R864" s="4"/>
      <c r="S864" s="4"/>
      <c r="T864" s="4"/>
      <c r="U864" s="4" t="s">
        <v>106</v>
      </c>
      <c r="V864" s="3" t="s">
        <v>3156</v>
      </c>
      <c r="W864" s="28" t="s">
        <v>3997</v>
      </c>
      <c r="X864" s="4">
        <f>IF(AND(MainTracker[[#This Row],[Completion date.]]&gt;=45139,MainTracker[[#This Row],[Status]]="10 - Complete"),NETWORKDAYS(MAX(MainTracker[[#This Row],[Request sent on (Date)]:[Compliant source file received on (Date)]]),MainTracker[[#This Row],[Completion date.]],Holiday[Holidays])-1,"")</f>
        <v>0</v>
      </c>
      <c r="Y8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4" s="4" t="str">
        <f>IF(AND(MainTracker[[#This Row],[Completion date.]]&gt;=45139,MainTracker[[#This Row],[Status]]="10 - Complete",MainTracker[[#This Row],[Compliant source file received on (Date)]]&lt;&gt;""),MainTracker[[#This Row],[Compliant source file received on (Date)]]-MainTracker[[#This Row],[Request sent on (Date)]],"")</f>
        <v/>
      </c>
    </row>
    <row r="865" spans="1:26" ht="30" hidden="1">
      <c r="A865" s="51" t="str">
        <f>_xlfn.IFNA(INDEX(Table3[],MATCH(MainTracker[[#This Row],[IDR / UFDR]],Table3[Pack],0),1),"")</f>
        <v/>
      </c>
      <c r="B865" s="7" t="s">
        <v>3645</v>
      </c>
      <c r="C865" s="7" t="s">
        <v>3998</v>
      </c>
      <c r="D865" s="44" t="s">
        <v>3999</v>
      </c>
      <c r="E865" s="28" t="s">
        <v>4000</v>
      </c>
      <c r="F865" s="2" t="s">
        <v>111</v>
      </c>
      <c r="G865" s="13">
        <v>45442</v>
      </c>
      <c r="H865" s="13">
        <v>45442</v>
      </c>
      <c r="I865" s="1">
        <v>45448</v>
      </c>
      <c r="J865" s="2"/>
      <c r="K865" s="28" t="s">
        <v>4001</v>
      </c>
      <c r="L865" s="28"/>
      <c r="M865" s="4"/>
      <c r="N865" s="4"/>
      <c r="O865" s="4"/>
      <c r="P865" s="4"/>
      <c r="Q865" s="4"/>
      <c r="R865" s="4"/>
      <c r="S865" s="4"/>
      <c r="T865" s="4"/>
      <c r="U865" s="4" t="s">
        <v>106</v>
      </c>
      <c r="V865" s="3" t="s">
        <v>70</v>
      </c>
      <c r="W865" s="27" t="s">
        <v>530</v>
      </c>
      <c r="X865" s="4">
        <f>IF(AND(MainTracker[[#This Row],[Completion date.]]&gt;=45139,MainTracker[[#This Row],[Status]]="10 - Complete"),NETWORKDAYS(MAX(MainTracker[[#This Row],[Request sent on (Date)]:[Compliant source file received on (Date)]]),MainTracker[[#This Row],[Completion date.]],Holiday[Holidays])-1,"")</f>
        <v>4</v>
      </c>
      <c r="Y8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5" s="4">
        <f>IF(AND(MainTracker[[#This Row],[Completion date.]]&gt;=45139,MainTracker[[#This Row],[Status]]="10 - Complete",MainTracker[[#This Row],[Compliant source file received on (Date)]]&lt;&gt;""),MainTracker[[#This Row],[Compliant source file received on (Date)]]-MainTracker[[#This Row],[Request sent on (Date)]],"")</f>
        <v>0</v>
      </c>
    </row>
    <row r="866" spans="1:26" ht="45" hidden="1">
      <c r="A866" s="51" t="str">
        <f>_xlfn.IFNA(INDEX(Table3[],MATCH(MainTracker[[#This Row],[IDR / UFDR]],Table3[Pack],0),1),"")</f>
        <v/>
      </c>
      <c r="B866" s="7" t="s">
        <v>3645</v>
      </c>
      <c r="C866" s="7" t="s">
        <v>4002</v>
      </c>
      <c r="D866" s="44" t="s">
        <v>4003</v>
      </c>
      <c r="E866" s="28" t="s">
        <v>4004</v>
      </c>
      <c r="F866" s="2" t="s">
        <v>111</v>
      </c>
      <c r="G866" s="13">
        <v>45442</v>
      </c>
      <c r="H866" s="13">
        <v>45442</v>
      </c>
      <c r="I866" s="1">
        <v>45448</v>
      </c>
      <c r="J866" s="2"/>
      <c r="K866" s="28" t="s">
        <v>4005</v>
      </c>
      <c r="L866" s="28"/>
      <c r="M866" s="4"/>
      <c r="N866" s="4"/>
      <c r="O866" s="4"/>
      <c r="P866" s="4"/>
      <c r="Q866" s="4"/>
      <c r="R866" s="4"/>
      <c r="S866" s="4"/>
      <c r="T866" s="4"/>
      <c r="U866" s="4" t="s">
        <v>106</v>
      </c>
      <c r="V866" s="3" t="s">
        <v>70</v>
      </c>
      <c r="W866" s="27" t="s">
        <v>530</v>
      </c>
      <c r="X866" s="4">
        <f>IF(AND(MainTracker[[#This Row],[Completion date.]]&gt;=45139,MainTracker[[#This Row],[Status]]="10 - Complete"),NETWORKDAYS(MAX(MainTracker[[#This Row],[Request sent on (Date)]:[Compliant source file received on (Date)]]),MainTracker[[#This Row],[Completion date.]],Holiday[Holidays])-1,"")</f>
        <v>4</v>
      </c>
      <c r="Y8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6" s="4">
        <f>IF(AND(MainTracker[[#This Row],[Completion date.]]&gt;=45139,MainTracker[[#This Row],[Status]]="10 - Complete",MainTracker[[#This Row],[Compliant source file received on (Date)]]&lt;&gt;""),MainTracker[[#This Row],[Compliant source file received on (Date)]]-MainTracker[[#This Row],[Request sent on (Date)]],"")</f>
        <v>0</v>
      </c>
    </row>
    <row r="867" spans="1:26" ht="45" hidden="1">
      <c r="A867" s="51" t="str">
        <f>_xlfn.IFNA(INDEX(Table3[],MATCH(MainTracker[[#This Row],[IDR / UFDR]],Table3[Pack],0),1),"")</f>
        <v/>
      </c>
      <c r="B867" s="7" t="s">
        <v>1711</v>
      </c>
      <c r="C867" s="7" t="s">
        <v>746</v>
      </c>
      <c r="D867" s="44" t="s">
        <v>747</v>
      </c>
      <c r="E867" s="34" t="s">
        <v>748</v>
      </c>
      <c r="F867" s="2" t="s">
        <v>101</v>
      </c>
      <c r="G867" s="13">
        <v>45442</v>
      </c>
      <c r="H867" s="13">
        <v>45443</v>
      </c>
      <c r="I867" s="13">
        <v>45443</v>
      </c>
      <c r="J867" s="2" t="s">
        <v>1707</v>
      </c>
      <c r="K867" s="28" t="s">
        <v>749</v>
      </c>
      <c r="L867" s="28" t="s">
        <v>122</v>
      </c>
      <c r="M867" s="4" t="s">
        <v>4006</v>
      </c>
      <c r="N867" s="25">
        <v>45443</v>
      </c>
      <c r="O867" s="4"/>
      <c r="P867" s="4"/>
      <c r="Q867" s="4"/>
      <c r="R867" s="4"/>
      <c r="S867" s="4"/>
      <c r="T867" s="4"/>
      <c r="U867" s="4" t="s">
        <v>106</v>
      </c>
      <c r="V867" s="3" t="s">
        <v>69</v>
      </c>
      <c r="W867" s="27" t="s">
        <v>1715</v>
      </c>
      <c r="X867" s="4">
        <f>IF(AND(MainTracker[[#This Row],[Completion date.]]&gt;=45139,MainTracker[[#This Row],[Status]]="10 - Complete"),NETWORKDAYS(MAX(MainTracker[[#This Row],[Request sent on (Date)]:[Compliant source file received on (Date)]]),MainTracker[[#This Row],[Completion date.]],Holiday[Holidays])-1,"")</f>
        <v>0</v>
      </c>
      <c r="Y8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7" s="4">
        <f>IF(AND(MainTracker[[#This Row],[Completion date.]]&gt;=45139,MainTracker[[#This Row],[Status]]="10 - Complete",MainTracker[[#This Row],[Compliant source file received on (Date)]]&lt;&gt;""),MainTracker[[#This Row],[Compliant source file received on (Date)]]-MainTracker[[#This Row],[Request sent on (Date)]],"")</f>
        <v>1</v>
      </c>
    </row>
    <row r="868" spans="1:26" ht="45" hidden="1">
      <c r="A868" s="51" t="str">
        <f>_xlfn.IFNA(INDEX(Table3[],MATCH(MainTracker[[#This Row],[IDR / UFDR]],Table3[Pack],0),1),"")</f>
        <v/>
      </c>
      <c r="B868" s="7">
        <v>213.08</v>
      </c>
      <c r="C868" s="7" t="s">
        <v>4007</v>
      </c>
      <c r="D868" s="44" t="s">
        <v>4008</v>
      </c>
      <c r="E868" s="28" t="s">
        <v>4009</v>
      </c>
      <c r="F868" s="2" t="s">
        <v>111</v>
      </c>
      <c r="G868" s="13">
        <v>45442</v>
      </c>
      <c r="H868" s="13">
        <v>45442</v>
      </c>
      <c r="I868" s="1">
        <v>45447</v>
      </c>
      <c r="J868" s="2"/>
      <c r="K868" s="28" t="s">
        <v>4010</v>
      </c>
      <c r="L868" s="28"/>
      <c r="M868" s="4"/>
      <c r="N868" s="4"/>
      <c r="O868" s="4"/>
      <c r="P868" s="4"/>
      <c r="Q868" s="4"/>
      <c r="R868" s="4"/>
      <c r="S868" s="4"/>
      <c r="T868" s="4"/>
      <c r="U868" s="4" t="s">
        <v>106</v>
      </c>
      <c r="V868" s="3" t="s">
        <v>70</v>
      </c>
      <c r="W868" s="28" t="s">
        <v>2657</v>
      </c>
      <c r="X868" s="4">
        <f>IF(AND(MainTracker[[#This Row],[Completion date.]]&gt;=45139,MainTracker[[#This Row],[Status]]="10 - Complete"),NETWORKDAYS(MAX(MainTracker[[#This Row],[Request sent on (Date)]:[Compliant source file received on (Date)]]),MainTracker[[#This Row],[Completion date.]],Holiday[Holidays])-1,"")</f>
        <v>3</v>
      </c>
      <c r="Y8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8" s="4">
        <f>IF(AND(MainTracker[[#This Row],[Completion date.]]&gt;=45139,MainTracker[[#This Row],[Status]]="10 - Complete",MainTracker[[#This Row],[Compliant source file received on (Date)]]&lt;&gt;""),MainTracker[[#This Row],[Compliant source file received on (Date)]]-MainTracker[[#This Row],[Request sent on (Date)]],"")</f>
        <v>0</v>
      </c>
    </row>
    <row r="869" spans="1:26" ht="45" hidden="1">
      <c r="A869" s="51" t="str">
        <f>_xlfn.IFNA(INDEX(Table3[],MATCH(MainTracker[[#This Row],[IDR / UFDR]],Table3[Pack],0),1),"")</f>
        <v/>
      </c>
      <c r="B869" s="7">
        <v>213.08</v>
      </c>
      <c r="C869" s="7" t="s">
        <v>4011</v>
      </c>
      <c r="D869" s="44" t="s">
        <v>4012</v>
      </c>
      <c r="E869" s="28" t="s">
        <v>4013</v>
      </c>
      <c r="F869" s="2" t="s">
        <v>111</v>
      </c>
      <c r="G869" s="13">
        <v>45442</v>
      </c>
      <c r="H869" s="13">
        <v>45442</v>
      </c>
      <c r="I869" s="1">
        <v>45447</v>
      </c>
      <c r="J869" s="2"/>
      <c r="K869" s="28" t="s">
        <v>4014</v>
      </c>
      <c r="L869" s="28"/>
      <c r="M869" s="4"/>
      <c r="N869" s="4"/>
      <c r="O869" s="4"/>
      <c r="P869" s="4"/>
      <c r="Q869" s="4"/>
      <c r="R869" s="4"/>
      <c r="S869" s="4"/>
      <c r="T869" s="4"/>
      <c r="U869" s="4" t="s">
        <v>106</v>
      </c>
      <c r="V869" s="3" t="s">
        <v>70</v>
      </c>
      <c r="W869" s="28" t="s">
        <v>2657</v>
      </c>
      <c r="X869" s="4">
        <f>IF(AND(MainTracker[[#This Row],[Completion date.]]&gt;=45139,MainTracker[[#This Row],[Status]]="10 - Complete"),NETWORKDAYS(MAX(MainTracker[[#This Row],[Request sent on (Date)]:[Compliant source file received on (Date)]]),MainTracker[[#This Row],[Completion date.]],Holiday[Holidays])-1,"")</f>
        <v>3</v>
      </c>
      <c r="Y8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9" s="4">
        <f>IF(AND(MainTracker[[#This Row],[Completion date.]]&gt;=45139,MainTracker[[#This Row],[Status]]="10 - Complete",MainTracker[[#This Row],[Compliant source file received on (Date)]]&lt;&gt;""),MainTracker[[#This Row],[Compliant source file received on (Date)]]-MainTracker[[#This Row],[Request sent on (Date)]],"")</f>
        <v>0</v>
      </c>
    </row>
    <row r="870" spans="1:26" ht="45" hidden="1">
      <c r="A870" s="51" t="str">
        <f>_xlfn.IFNA(INDEX(Table3[],MATCH(MainTracker[[#This Row],[IDR / UFDR]],Table3[Pack],0),1),"")</f>
        <v/>
      </c>
      <c r="B870" s="7">
        <v>213.08</v>
      </c>
      <c r="C870" s="7" t="s">
        <v>4015</v>
      </c>
      <c r="D870" s="44" t="s">
        <v>4016</v>
      </c>
      <c r="E870" s="28" t="s">
        <v>4017</v>
      </c>
      <c r="F870" s="2" t="s">
        <v>111</v>
      </c>
      <c r="G870" s="13">
        <v>45442</v>
      </c>
      <c r="H870" s="13">
        <v>45442</v>
      </c>
      <c r="I870" s="1">
        <v>45443</v>
      </c>
      <c r="J870" s="2"/>
      <c r="K870" s="28" t="s">
        <v>4018</v>
      </c>
      <c r="L870" s="28"/>
      <c r="M870" s="4"/>
      <c r="N870" s="4"/>
      <c r="O870" s="4"/>
      <c r="P870" s="4"/>
      <c r="Q870" s="4"/>
      <c r="R870" s="4"/>
      <c r="S870" s="4"/>
      <c r="T870" s="4"/>
      <c r="U870" s="4" t="s">
        <v>106</v>
      </c>
      <c r="V870" s="3" t="s">
        <v>70</v>
      </c>
      <c r="W870" s="28" t="s">
        <v>2657</v>
      </c>
      <c r="X870" s="4">
        <f>IF(AND(MainTracker[[#This Row],[Completion date.]]&gt;=45139,MainTracker[[#This Row],[Status]]="10 - Complete"),NETWORKDAYS(MAX(MainTracker[[#This Row],[Request sent on (Date)]:[Compliant source file received on (Date)]]),MainTracker[[#This Row],[Completion date.]],Holiday[Holidays])-1,"")</f>
        <v>1</v>
      </c>
      <c r="Y8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0" s="4">
        <f>IF(AND(MainTracker[[#This Row],[Completion date.]]&gt;=45139,MainTracker[[#This Row],[Status]]="10 - Complete",MainTracker[[#This Row],[Compliant source file received on (Date)]]&lt;&gt;""),MainTracker[[#This Row],[Compliant source file received on (Date)]]-MainTracker[[#This Row],[Request sent on (Date)]],"")</f>
        <v>0</v>
      </c>
    </row>
    <row r="871" spans="1:26" ht="45" hidden="1">
      <c r="A871" s="51" t="str">
        <f>_xlfn.IFNA(INDEX(Table3[],MATCH(MainTracker[[#This Row],[IDR / UFDR]],Table3[Pack],0),1),"")</f>
        <v/>
      </c>
      <c r="B871" s="7">
        <v>213.08</v>
      </c>
      <c r="C871" s="7" t="s">
        <v>4019</v>
      </c>
      <c r="D871" s="44" t="s">
        <v>4020</v>
      </c>
      <c r="E871" s="28" t="s">
        <v>4021</v>
      </c>
      <c r="F871" s="2" t="s">
        <v>111</v>
      </c>
      <c r="G871" s="13">
        <v>45442</v>
      </c>
      <c r="H871" s="13">
        <v>45442</v>
      </c>
      <c r="I871" s="1">
        <v>45446</v>
      </c>
      <c r="J871" s="2"/>
      <c r="K871" s="28" t="s">
        <v>4022</v>
      </c>
      <c r="L871" s="28"/>
      <c r="M871" s="4"/>
      <c r="N871" s="4"/>
      <c r="O871" s="4"/>
      <c r="P871" s="4"/>
      <c r="Q871" s="4"/>
      <c r="R871" s="4"/>
      <c r="S871" s="4"/>
      <c r="T871" s="4"/>
      <c r="U871" s="4" t="s">
        <v>106</v>
      </c>
      <c r="V871" s="3" t="s">
        <v>70</v>
      </c>
      <c r="W871" s="28" t="s">
        <v>2657</v>
      </c>
      <c r="X871" s="4">
        <f>IF(AND(MainTracker[[#This Row],[Completion date.]]&gt;=45139,MainTracker[[#This Row],[Status]]="10 - Complete"),NETWORKDAYS(MAX(MainTracker[[#This Row],[Request sent on (Date)]:[Compliant source file received on (Date)]]),MainTracker[[#This Row],[Completion date.]],Holiday[Holidays])-1,"")</f>
        <v>2</v>
      </c>
      <c r="Y8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1" s="4">
        <f>IF(AND(MainTracker[[#This Row],[Completion date.]]&gt;=45139,MainTracker[[#This Row],[Status]]="10 - Complete",MainTracker[[#This Row],[Compliant source file received on (Date)]]&lt;&gt;""),MainTracker[[#This Row],[Compliant source file received on (Date)]]-MainTracker[[#This Row],[Request sent on (Date)]],"")</f>
        <v>0</v>
      </c>
    </row>
    <row r="872" spans="1:26" ht="31.5" hidden="1" customHeight="1">
      <c r="A872" s="51" t="str">
        <f>_xlfn.IFNA(INDEX(Table3[],MATCH(MainTracker[[#This Row],[IDR / UFDR]],Table3[Pack],0),1),"")</f>
        <v/>
      </c>
      <c r="B872" s="7">
        <v>213.08</v>
      </c>
      <c r="C872" s="7" t="s">
        <v>4023</v>
      </c>
      <c r="D872" s="44" t="s">
        <v>4024</v>
      </c>
      <c r="E872" s="28" t="s">
        <v>4025</v>
      </c>
      <c r="F872" s="2" t="s">
        <v>111</v>
      </c>
      <c r="G872" s="13">
        <v>45442</v>
      </c>
      <c r="H872" s="13">
        <v>45442</v>
      </c>
      <c r="I872" s="1">
        <v>45447</v>
      </c>
      <c r="J872" s="2"/>
      <c r="K872" s="28" t="s">
        <v>4026</v>
      </c>
      <c r="L872" s="28"/>
      <c r="M872" s="4"/>
      <c r="N872" s="4"/>
      <c r="O872" s="4"/>
      <c r="P872" s="4"/>
      <c r="Q872" s="4"/>
      <c r="R872" s="4"/>
      <c r="S872" s="4"/>
      <c r="T872" s="4"/>
      <c r="U872" s="4" t="s">
        <v>106</v>
      </c>
      <c r="V872" s="3" t="s">
        <v>70</v>
      </c>
      <c r="W872" s="28" t="s">
        <v>2657</v>
      </c>
      <c r="X872" s="4">
        <f>IF(AND(MainTracker[[#This Row],[Completion date.]]&gt;=45139,MainTracker[[#This Row],[Status]]="10 - Complete"),NETWORKDAYS(MAX(MainTracker[[#This Row],[Request sent on (Date)]:[Compliant source file received on (Date)]]),MainTracker[[#This Row],[Completion date.]],Holiday[Holidays])-1,"")</f>
        <v>3</v>
      </c>
      <c r="Y8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2" s="4">
        <f>IF(AND(MainTracker[[#This Row],[Completion date.]]&gt;=45139,MainTracker[[#This Row],[Status]]="10 - Complete",MainTracker[[#This Row],[Compliant source file received on (Date)]]&lt;&gt;""),MainTracker[[#This Row],[Compliant source file received on (Date)]]-MainTracker[[#This Row],[Request sent on (Date)]],"")</f>
        <v>0</v>
      </c>
    </row>
    <row r="873" spans="1:26" ht="30" hidden="1">
      <c r="A873" s="51" t="str">
        <f>_xlfn.IFNA(INDEX(Table3[],MATCH(MainTracker[[#This Row],[IDR / UFDR]],Table3[Pack],0),1),"")</f>
        <v/>
      </c>
      <c r="B873" s="7">
        <v>213.08</v>
      </c>
      <c r="C873" s="7" t="s">
        <v>4027</v>
      </c>
      <c r="D873" s="44" t="s">
        <v>4028</v>
      </c>
      <c r="E873" s="28" t="s">
        <v>4029</v>
      </c>
      <c r="F873" s="2" t="s">
        <v>111</v>
      </c>
      <c r="G873" s="13">
        <v>45442</v>
      </c>
      <c r="H873" s="13">
        <v>45442</v>
      </c>
      <c r="I873" s="1">
        <v>45447</v>
      </c>
      <c r="J873" s="2"/>
      <c r="K873" s="28" t="s">
        <v>4030</v>
      </c>
      <c r="L873" s="28"/>
      <c r="M873" s="4"/>
      <c r="N873" s="4"/>
      <c r="O873" s="4"/>
      <c r="P873" s="4"/>
      <c r="Q873" s="4"/>
      <c r="R873" s="4"/>
      <c r="S873" s="4"/>
      <c r="T873" s="4"/>
      <c r="U873" s="4" t="s">
        <v>106</v>
      </c>
      <c r="V873" s="3" t="s">
        <v>70</v>
      </c>
      <c r="W873" s="28" t="s">
        <v>2657</v>
      </c>
      <c r="X873" s="4">
        <f>IF(AND(MainTracker[[#This Row],[Completion date.]]&gt;=45139,MainTracker[[#This Row],[Status]]="10 - Complete"),NETWORKDAYS(MAX(MainTracker[[#This Row],[Request sent on (Date)]:[Compliant source file received on (Date)]]),MainTracker[[#This Row],[Completion date.]],Holiday[Holidays])-1,"")</f>
        <v>3</v>
      </c>
      <c r="Y8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3" s="4">
        <f>IF(AND(MainTracker[[#This Row],[Completion date.]]&gt;=45139,MainTracker[[#This Row],[Status]]="10 - Complete",MainTracker[[#This Row],[Compliant source file received on (Date)]]&lt;&gt;""),MainTracker[[#This Row],[Compliant source file received on (Date)]]-MainTracker[[#This Row],[Request sent on (Date)]],"")</f>
        <v>0</v>
      </c>
    </row>
    <row r="874" spans="1:26" ht="30" hidden="1">
      <c r="A874" s="51" t="str">
        <f>_xlfn.IFNA(INDEX(Table3[],MATCH(MainTracker[[#This Row],[IDR / UFDR]],Table3[Pack],0),1),"")</f>
        <v/>
      </c>
      <c r="B874" s="7">
        <v>213.08</v>
      </c>
      <c r="C874" s="7" t="s">
        <v>4031</v>
      </c>
      <c r="D874" s="44" t="s">
        <v>4032</v>
      </c>
      <c r="E874" s="28" t="s">
        <v>4033</v>
      </c>
      <c r="F874" s="2" t="s">
        <v>111</v>
      </c>
      <c r="G874" s="13">
        <v>45442</v>
      </c>
      <c r="H874" s="13">
        <v>45442</v>
      </c>
      <c r="I874" s="1">
        <v>45447</v>
      </c>
      <c r="J874" s="2"/>
      <c r="K874" s="28" t="s">
        <v>4034</v>
      </c>
      <c r="L874" s="28"/>
      <c r="M874" s="4"/>
      <c r="N874" s="4"/>
      <c r="O874" s="4"/>
      <c r="P874" s="4"/>
      <c r="Q874" s="4"/>
      <c r="R874" s="4"/>
      <c r="S874" s="4"/>
      <c r="T874" s="4"/>
      <c r="U874" s="4" t="s">
        <v>106</v>
      </c>
      <c r="V874" s="3" t="s">
        <v>70</v>
      </c>
      <c r="W874" s="28" t="s">
        <v>2657</v>
      </c>
      <c r="X874" s="4">
        <f>IF(AND(MainTracker[[#This Row],[Completion date.]]&gt;=45139,MainTracker[[#This Row],[Status]]="10 - Complete"),NETWORKDAYS(MAX(MainTracker[[#This Row],[Request sent on (Date)]:[Compliant source file received on (Date)]]),MainTracker[[#This Row],[Completion date.]],Holiday[Holidays])-1,"")</f>
        <v>3</v>
      </c>
      <c r="Y8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4" s="4">
        <f>IF(AND(MainTracker[[#This Row],[Completion date.]]&gt;=45139,MainTracker[[#This Row],[Status]]="10 - Complete",MainTracker[[#This Row],[Compliant source file received on (Date)]]&lt;&gt;""),MainTracker[[#This Row],[Compliant source file received on (Date)]]-MainTracker[[#This Row],[Request sent on (Date)]],"")</f>
        <v>0</v>
      </c>
    </row>
    <row r="875" spans="1:26" ht="30" hidden="1">
      <c r="A875" s="51" t="str">
        <f>_xlfn.IFNA(INDEX(Table3[],MATCH(MainTracker[[#This Row],[IDR / UFDR]],Table3[Pack],0),1),"")</f>
        <v/>
      </c>
      <c r="B875" s="7">
        <v>213.08</v>
      </c>
      <c r="C875" s="7" t="s">
        <v>4035</v>
      </c>
      <c r="D875" s="44" t="s">
        <v>4036</v>
      </c>
      <c r="E875" s="28" t="s">
        <v>4037</v>
      </c>
      <c r="F875" s="2" t="s">
        <v>111</v>
      </c>
      <c r="G875" s="13">
        <v>45442</v>
      </c>
      <c r="H875" s="13">
        <v>45442</v>
      </c>
      <c r="I875" s="1">
        <v>45447</v>
      </c>
      <c r="J875" s="2"/>
      <c r="K875" s="28" t="s">
        <v>4038</v>
      </c>
      <c r="L875" s="28"/>
      <c r="M875" s="4"/>
      <c r="N875" s="4"/>
      <c r="O875" s="4"/>
      <c r="P875" s="4"/>
      <c r="Q875" s="4"/>
      <c r="R875" s="4"/>
      <c r="S875" s="4"/>
      <c r="T875" s="4"/>
      <c r="U875" s="4" t="s">
        <v>106</v>
      </c>
      <c r="V875" s="3" t="s">
        <v>70</v>
      </c>
      <c r="W875" s="28" t="s">
        <v>2657</v>
      </c>
      <c r="X875" s="4">
        <f>IF(AND(MainTracker[[#This Row],[Completion date.]]&gt;=45139,MainTracker[[#This Row],[Status]]="10 - Complete"),NETWORKDAYS(MAX(MainTracker[[#This Row],[Request sent on (Date)]:[Compliant source file received on (Date)]]),MainTracker[[#This Row],[Completion date.]],Holiday[Holidays])-1,"")</f>
        <v>3</v>
      </c>
      <c r="Y8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5" s="4">
        <f>IF(AND(MainTracker[[#This Row],[Completion date.]]&gt;=45139,MainTracker[[#This Row],[Status]]="10 - Complete",MainTracker[[#This Row],[Compliant source file received on (Date)]]&lt;&gt;""),MainTracker[[#This Row],[Compliant source file received on (Date)]]-MainTracker[[#This Row],[Request sent on (Date)]],"")</f>
        <v>0</v>
      </c>
    </row>
    <row r="876" spans="1:26" ht="45" hidden="1">
      <c r="A876" s="51" t="str">
        <f>_xlfn.IFNA(INDEX(Table3[],MATCH(MainTracker[[#This Row],[IDR / UFDR]],Table3[Pack],0),1),"")</f>
        <v/>
      </c>
      <c r="B876" s="7">
        <v>213.08</v>
      </c>
      <c r="C876" s="7" t="s">
        <v>4039</v>
      </c>
      <c r="D876" s="44" t="s">
        <v>4040</v>
      </c>
      <c r="E876" s="28" t="s">
        <v>4041</v>
      </c>
      <c r="F876" s="2" t="s">
        <v>111</v>
      </c>
      <c r="G876" s="13">
        <v>45442</v>
      </c>
      <c r="H876" s="13">
        <v>45442</v>
      </c>
      <c r="I876" s="1">
        <v>45447</v>
      </c>
      <c r="J876" s="2"/>
      <c r="K876" s="28" t="s">
        <v>4042</v>
      </c>
      <c r="L876" s="28"/>
      <c r="M876" s="4"/>
      <c r="N876" s="4"/>
      <c r="O876" s="4"/>
      <c r="P876" s="4"/>
      <c r="Q876" s="4"/>
      <c r="R876" s="4"/>
      <c r="S876" s="4"/>
      <c r="T876" s="4"/>
      <c r="U876" s="4" t="s">
        <v>106</v>
      </c>
      <c r="V876" s="3" t="s">
        <v>70</v>
      </c>
      <c r="W876" s="28" t="s">
        <v>2657</v>
      </c>
      <c r="X876" s="4">
        <f>IF(AND(MainTracker[[#This Row],[Completion date.]]&gt;=45139,MainTracker[[#This Row],[Status]]="10 - Complete"),NETWORKDAYS(MAX(MainTracker[[#This Row],[Request sent on (Date)]:[Compliant source file received on (Date)]]),MainTracker[[#This Row],[Completion date.]],Holiday[Holidays])-1,"")</f>
        <v>3</v>
      </c>
      <c r="Y8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6" s="4">
        <f>IF(AND(MainTracker[[#This Row],[Completion date.]]&gt;=45139,MainTracker[[#This Row],[Status]]="10 - Complete",MainTracker[[#This Row],[Compliant source file received on (Date)]]&lt;&gt;""),MainTracker[[#This Row],[Compliant source file received on (Date)]]-MainTracker[[#This Row],[Request sent on (Date)]],"")</f>
        <v>0</v>
      </c>
    </row>
    <row r="877" spans="1:26" ht="30" hidden="1">
      <c r="A877" s="51" t="str">
        <f>_xlfn.IFNA(INDEX(Table3[],MATCH(MainTracker[[#This Row],[IDR / UFDR]],Table3[Pack],0),1),"")</f>
        <v/>
      </c>
      <c r="B877" s="7">
        <v>213.08</v>
      </c>
      <c r="C877" s="7" t="s">
        <v>4043</v>
      </c>
      <c r="D877" s="44" t="s">
        <v>4044</v>
      </c>
      <c r="E877" s="28" t="s">
        <v>4045</v>
      </c>
      <c r="F877" s="2" t="s">
        <v>111</v>
      </c>
      <c r="G877" s="13">
        <v>45442</v>
      </c>
      <c r="H877" s="13">
        <v>45442</v>
      </c>
      <c r="I877" s="1">
        <v>45447</v>
      </c>
      <c r="J877" s="2"/>
      <c r="K877" s="28" t="s">
        <v>4046</v>
      </c>
      <c r="L877" s="28"/>
      <c r="M877" s="4"/>
      <c r="N877" s="4"/>
      <c r="O877" s="4"/>
      <c r="P877" s="4"/>
      <c r="Q877" s="4"/>
      <c r="R877" s="4"/>
      <c r="S877" s="4"/>
      <c r="T877" s="4"/>
      <c r="U877" s="4" t="s">
        <v>106</v>
      </c>
      <c r="V877" s="3" t="s">
        <v>70</v>
      </c>
      <c r="W877" s="28" t="s">
        <v>2657</v>
      </c>
      <c r="X877" s="4">
        <f>IF(AND(MainTracker[[#This Row],[Completion date.]]&gt;=45139,MainTracker[[#This Row],[Status]]="10 - Complete"),NETWORKDAYS(MAX(MainTracker[[#This Row],[Request sent on (Date)]:[Compliant source file received on (Date)]]),MainTracker[[#This Row],[Completion date.]],Holiday[Holidays])-1,"")</f>
        <v>3</v>
      </c>
      <c r="Y8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7" s="4">
        <f>IF(AND(MainTracker[[#This Row],[Completion date.]]&gt;=45139,MainTracker[[#This Row],[Status]]="10 - Complete",MainTracker[[#This Row],[Compliant source file received on (Date)]]&lt;&gt;""),MainTracker[[#This Row],[Compliant source file received on (Date)]]-MainTracker[[#This Row],[Request sent on (Date)]],"")</f>
        <v>0</v>
      </c>
    </row>
    <row r="878" spans="1:26" ht="29.25" hidden="1" customHeight="1">
      <c r="A878" s="51" t="str">
        <f>_xlfn.IFNA(INDEX(Table3[],MATCH(MainTracker[[#This Row],[IDR / UFDR]],Table3[Pack],0),1),"")</f>
        <v/>
      </c>
      <c r="B878" s="7">
        <v>213.08</v>
      </c>
      <c r="C878" s="7" t="s">
        <v>4047</v>
      </c>
      <c r="D878" s="44" t="s">
        <v>4048</v>
      </c>
      <c r="E878" s="28" t="s">
        <v>4049</v>
      </c>
      <c r="F878" s="2" t="s">
        <v>111</v>
      </c>
      <c r="G878" s="13">
        <v>45442</v>
      </c>
      <c r="H878" s="13">
        <v>45442</v>
      </c>
      <c r="I878" s="1">
        <v>45447</v>
      </c>
      <c r="J878" s="2"/>
      <c r="K878" s="28" t="s">
        <v>4050</v>
      </c>
      <c r="L878" s="28"/>
      <c r="M878" s="4"/>
      <c r="N878" s="4"/>
      <c r="O878" s="4"/>
      <c r="P878" s="4"/>
      <c r="Q878" s="4"/>
      <c r="R878" s="4"/>
      <c r="S878" s="4"/>
      <c r="T878" s="4"/>
      <c r="U878" s="4" t="s">
        <v>106</v>
      </c>
      <c r="V878" s="3" t="s">
        <v>70</v>
      </c>
      <c r="W878" s="28" t="s">
        <v>2657</v>
      </c>
      <c r="X878" s="4">
        <f>IF(AND(MainTracker[[#This Row],[Completion date.]]&gt;=45139,MainTracker[[#This Row],[Status]]="10 - Complete"),NETWORKDAYS(MAX(MainTracker[[#This Row],[Request sent on (Date)]:[Compliant source file received on (Date)]]),MainTracker[[#This Row],[Completion date.]],Holiday[Holidays])-1,"")</f>
        <v>3</v>
      </c>
      <c r="Y8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8" s="4">
        <f>IF(AND(MainTracker[[#This Row],[Completion date.]]&gt;=45139,MainTracker[[#This Row],[Status]]="10 - Complete",MainTracker[[#This Row],[Compliant source file received on (Date)]]&lt;&gt;""),MainTracker[[#This Row],[Compliant source file received on (Date)]]-MainTracker[[#This Row],[Request sent on (Date)]],"")</f>
        <v>0</v>
      </c>
    </row>
    <row r="879" spans="1:26" ht="45" hidden="1">
      <c r="A879" s="51">
        <f>_xlfn.IFNA(INDEX(Table3[],MATCH(MainTracker[[#This Row],[IDR / UFDR]],Table3[Pack],0),1),"")</f>
        <v>3</v>
      </c>
      <c r="B879" s="7">
        <v>212.5</v>
      </c>
      <c r="C879" s="7" t="s">
        <v>4051</v>
      </c>
      <c r="D879" s="44" t="s">
        <v>4052</v>
      </c>
      <c r="E879" s="28" t="s">
        <v>4053</v>
      </c>
      <c r="F879" s="2" t="s">
        <v>111</v>
      </c>
      <c r="G879" s="13">
        <v>45442</v>
      </c>
      <c r="H879" s="1">
        <v>45461</v>
      </c>
      <c r="I879" s="1">
        <v>45463</v>
      </c>
      <c r="J879" s="2"/>
      <c r="K879" s="176" t="s">
        <v>4054</v>
      </c>
      <c r="L879" s="28" t="s">
        <v>122</v>
      </c>
      <c r="M879" s="4" t="s">
        <v>4055</v>
      </c>
      <c r="N879" s="4" t="s">
        <v>4056</v>
      </c>
      <c r="O879" s="4"/>
      <c r="P879" s="4"/>
      <c r="Q879" s="4"/>
      <c r="R879" s="4"/>
      <c r="S879" s="4"/>
      <c r="T879" s="4"/>
      <c r="U879" s="4" t="s">
        <v>106</v>
      </c>
      <c r="V879" s="3" t="s">
        <v>69</v>
      </c>
      <c r="W879" s="27" t="s">
        <v>4057</v>
      </c>
      <c r="X879" s="4">
        <f>IF(AND(MainTracker[[#This Row],[Completion date.]]&gt;=45139,MainTracker[[#This Row],[Status]]="10 - Complete"),NETWORKDAYS(MAX(MainTracker[[#This Row],[Request sent on (Date)]:[Compliant source file received on (Date)]]),MainTracker[[#This Row],[Completion date.]],Holiday[Holidays])-1,"")</f>
        <v>2</v>
      </c>
      <c r="Y8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79" s="4">
        <f>IF(AND(MainTracker[[#This Row],[Completion date.]]&gt;=45139,MainTracker[[#This Row],[Status]]="10 - Complete",MainTracker[[#This Row],[Compliant source file received on (Date)]]&lt;&gt;""),MainTracker[[#This Row],[Compliant source file received on (Date)]]-MainTracker[[#This Row],[Request sent on (Date)]],"")</f>
        <v>19</v>
      </c>
    </row>
    <row r="880" spans="1:26" ht="33" hidden="1" customHeight="1">
      <c r="A880" s="51">
        <f>_xlfn.IFNA(INDEX(Table3[],MATCH(MainTracker[[#This Row],[IDR / UFDR]],Table3[Pack],0),1),"")</f>
        <v>1</v>
      </c>
      <c r="B880" s="7">
        <v>238.02</v>
      </c>
      <c r="C880" s="7" t="s">
        <v>3423</v>
      </c>
      <c r="D880" s="44" t="s">
        <v>3424</v>
      </c>
      <c r="E880" s="34" t="s">
        <v>3425</v>
      </c>
      <c r="F880" s="2" t="s">
        <v>120</v>
      </c>
      <c r="G880" s="13">
        <v>45617</v>
      </c>
      <c r="H880" s="13"/>
      <c r="I880" s="1">
        <v>45618</v>
      </c>
      <c r="J880" s="2"/>
      <c r="K880" s="34" t="s">
        <v>3426</v>
      </c>
      <c r="L880" s="28" t="s">
        <v>122</v>
      </c>
      <c r="M880" s="4" t="s">
        <v>4058</v>
      </c>
      <c r="N880" s="24">
        <v>45617</v>
      </c>
      <c r="O880" s="4"/>
      <c r="P880" s="24"/>
      <c r="Q880" s="4"/>
      <c r="R880" s="24"/>
      <c r="S880" s="4"/>
      <c r="T880" s="24"/>
      <c r="U880" s="4" t="s">
        <v>106</v>
      </c>
      <c r="V880" s="3" t="s">
        <v>69</v>
      </c>
      <c r="W880" s="27" t="s">
        <v>774</v>
      </c>
      <c r="X880" s="4">
        <f>IF(AND(MainTracker[[#This Row],[Completion date.]]&gt;=45139,MainTracker[[#This Row],[Status]]="10 - Complete"),NETWORKDAYS(MAX(MainTracker[[#This Row],[Request sent on (Date)]:[Compliant source file received on (Date)]]),MainTracker[[#This Row],[Completion date.]],Holiday[Holidays])-1,"")</f>
        <v>1</v>
      </c>
      <c r="Y8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80" s="4" t="str">
        <f>IF(AND(MainTracker[[#This Row],[Completion date.]]&gt;=45139,MainTracker[[#This Row],[Status]]="10 - Complete",MainTracker[[#This Row],[Compliant source file received on (Date)]]&lt;&gt;""),MainTracker[[#This Row],[Compliant source file received on (Date)]]-MainTracker[[#This Row],[Request sent on (Date)]],"")</f>
        <v/>
      </c>
    </row>
    <row r="881" spans="1:26" ht="30" hidden="1">
      <c r="A881" s="51" t="str">
        <f>_xlfn.IFNA(INDEX(Table3[],MATCH(MainTracker[[#This Row],[IDR / UFDR]],Table3[Pack],0),1),"")</f>
        <v/>
      </c>
      <c r="B881" s="7" t="s">
        <v>4059</v>
      </c>
      <c r="C881" s="7" t="s">
        <v>4060</v>
      </c>
      <c r="D881" s="44" t="s">
        <v>4061</v>
      </c>
      <c r="E881" s="34" t="s">
        <v>4062</v>
      </c>
      <c r="F881" s="2" t="s">
        <v>111</v>
      </c>
      <c r="G881" s="13">
        <v>45443</v>
      </c>
      <c r="H881" s="1">
        <v>45449</v>
      </c>
      <c r="I881" s="1">
        <v>45453</v>
      </c>
      <c r="J881" s="2"/>
      <c r="K881" s="34" t="s">
        <v>4063</v>
      </c>
      <c r="L881" s="28"/>
      <c r="M881" s="4" t="s">
        <v>4064</v>
      </c>
      <c r="N881" s="4"/>
      <c r="O881" s="4" t="s">
        <v>4065</v>
      </c>
      <c r="P881" s="4"/>
      <c r="Q881" s="4"/>
      <c r="R881" s="4"/>
      <c r="S881" s="4"/>
      <c r="T881" s="4"/>
      <c r="U881" s="4" t="s">
        <v>106</v>
      </c>
      <c r="V881" s="3" t="s">
        <v>70</v>
      </c>
      <c r="W881" s="124" t="s">
        <v>4066</v>
      </c>
      <c r="X881" s="4">
        <f>IF(AND(MainTracker[[#This Row],[Completion date.]]&gt;=45139,MainTracker[[#This Row],[Status]]="10 - Complete"),NETWORKDAYS(MAX(MainTracker[[#This Row],[Request sent on (Date)]:[Compliant source file received on (Date)]]),MainTracker[[#This Row],[Completion date.]],Holiday[Holidays])-1,"")</f>
        <v>2</v>
      </c>
      <c r="Y88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81" s="4">
        <f>IF(AND(MainTracker[[#This Row],[Completion date.]]&gt;=45139,MainTracker[[#This Row],[Status]]="10 - Complete",MainTracker[[#This Row],[Compliant source file received on (Date)]]&lt;&gt;""),MainTracker[[#This Row],[Compliant source file received on (Date)]]-MainTracker[[#This Row],[Request sent on (Date)]],"")</f>
        <v>6</v>
      </c>
    </row>
    <row r="882" spans="1:26" ht="30" hidden="1">
      <c r="A882" s="51" t="str">
        <f>_xlfn.IFNA(INDEX(Table3[],MATCH(MainTracker[[#This Row],[IDR / UFDR]],Table3[Pack],0),1),"")</f>
        <v/>
      </c>
      <c r="B882" s="7">
        <v>235.01</v>
      </c>
      <c r="C882" s="7" t="s">
        <v>4067</v>
      </c>
      <c r="D882" s="44" t="s">
        <v>4068</v>
      </c>
      <c r="E882" s="34" t="s">
        <v>4069</v>
      </c>
      <c r="F882" s="2" t="s">
        <v>111</v>
      </c>
      <c r="G882" s="13">
        <v>45443</v>
      </c>
      <c r="H882" s="13">
        <v>45443</v>
      </c>
      <c r="I882" s="1">
        <v>45453</v>
      </c>
      <c r="J882" s="2"/>
      <c r="K882" s="34" t="s">
        <v>4070</v>
      </c>
      <c r="L882" s="28"/>
      <c r="M882" s="4"/>
      <c r="N882" s="4"/>
      <c r="O882" s="4"/>
      <c r="P882" s="4"/>
      <c r="Q882" s="4"/>
      <c r="R882" s="4"/>
      <c r="S882" s="4"/>
      <c r="T882" s="4"/>
      <c r="U882" s="4" t="s">
        <v>106</v>
      </c>
      <c r="V882" s="3" t="s">
        <v>70</v>
      </c>
      <c r="W882" s="27" t="s">
        <v>1359</v>
      </c>
      <c r="X882" s="4">
        <f>IF(AND(MainTracker[[#This Row],[Completion date.]]&gt;=45139,MainTracker[[#This Row],[Status]]="10 - Complete"),NETWORKDAYS(MAX(MainTracker[[#This Row],[Request sent on (Date)]:[Compliant source file received on (Date)]]),MainTracker[[#This Row],[Completion date.]],Holiday[Holidays])-1,"")</f>
        <v>6</v>
      </c>
      <c r="Y8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2" s="4">
        <f>IF(AND(MainTracker[[#This Row],[Completion date.]]&gt;=45139,MainTracker[[#This Row],[Status]]="10 - Complete",MainTracker[[#This Row],[Compliant source file received on (Date)]]&lt;&gt;""),MainTracker[[#This Row],[Compliant source file received on (Date)]]-MainTracker[[#This Row],[Request sent on (Date)]],"")</f>
        <v>0</v>
      </c>
    </row>
    <row r="883" spans="1:26" ht="30" hidden="1">
      <c r="A883" s="51" t="str">
        <f>_xlfn.IFNA(INDEX(Table3[],MATCH(MainTracker[[#This Row],[IDR / UFDR]],Table3[Pack],0),1),"")</f>
        <v/>
      </c>
      <c r="B883" s="7">
        <v>235.01</v>
      </c>
      <c r="C883" s="7" t="s">
        <v>4071</v>
      </c>
      <c r="D883" s="44" t="s">
        <v>4072</v>
      </c>
      <c r="E883" s="34" t="s">
        <v>4073</v>
      </c>
      <c r="F883" s="2" t="s">
        <v>111</v>
      </c>
      <c r="G883" s="13">
        <v>45443</v>
      </c>
      <c r="H883" s="13">
        <v>45443</v>
      </c>
      <c r="I883" s="1">
        <v>45453</v>
      </c>
      <c r="J883" s="2"/>
      <c r="K883" s="28" t="s">
        <v>4074</v>
      </c>
      <c r="L883" s="28"/>
      <c r="M883" s="4"/>
      <c r="N883" s="4"/>
      <c r="O883" s="4"/>
      <c r="P883" s="4"/>
      <c r="Q883" s="4"/>
      <c r="R883" s="4"/>
      <c r="S883" s="4"/>
      <c r="T883" s="4"/>
      <c r="U883" s="4" t="s">
        <v>106</v>
      </c>
      <c r="V883" s="3" t="s">
        <v>70</v>
      </c>
      <c r="W883" s="27" t="s">
        <v>1359</v>
      </c>
      <c r="X883" s="4">
        <f>IF(AND(MainTracker[[#This Row],[Completion date.]]&gt;=45139,MainTracker[[#This Row],[Status]]="10 - Complete"),NETWORKDAYS(MAX(MainTracker[[#This Row],[Request sent on (Date)]:[Compliant source file received on (Date)]]),MainTracker[[#This Row],[Completion date.]],Holiday[Holidays])-1,"")</f>
        <v>6</v>
      </c>
      <c r="Y8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3" s="4">
        <f>IF(AND(MainTracker[[#This Row],[Completion date.]]&gt;=45139,MainTracker[[#This Row],[Status]]="10 - Complete",MainTracker[[#This Row],[Compliant source file received on (Date)]]&lt;&gt;""),MainTracker[[#This Row],[Compliant source file received on (Date)]]-MainTracker[[#This Row],[Request sent on (Date)]],"")</f>
        <v>0</v>
      </c>
    </row>
    <row r="884" spans="1:26" ht="30" hidden="1">
      <c r="A884" s="51" t="str">
        <f>_xlfn.IFNA(INDEX(Table3[],MATCH(MainTracker[[#This Row],[IDR / UFDR]],Table3[Pack],0),1),"")</f>
        <v/>
      </c>
      <c r="B884" s="7">
        <v>235.01</v>
      </c>
      <c r="C884" s="7" t="s">
        <v>4075</v>
      </c>
      <c r="D884" s="44" t="s">
        <v>4076</v>
      </c>
      <c r="E884" s="34" t="s">
        <v>4077</v>
      </c>
      <c r="F884" s="2" t="s">
        <v>111</v>
      </c>
      <c r="G884" s="13">
        <v>45443</v>
      </c>
      <c r="H884" s="13">
        <v>45443</v>
      </c>
      <c r="I884" s="1">
        <v>45453</v>
      </c>
      <c r="J884" s="2"/>
      <c r="K884" s="34" t="s">
        <v>4078</v>
      </c>
      <c r="L884" s="28"/>
      <c r="M884" s="4"/>
      <c r="N884" s="4"/>
      <c r="O884" s="4"/>
      <c r="P884" s="4"/>
      <c r="Q884" s="4"/>
      <c r="R884" s="4"/>
      <c r="S884" s="4"/>
      <c r="T884" s="4"/>
      <c r="U884" s="4" t="s">
        <v>106</v>
      </c>
      <c r="V884" s="3" t="s">
        <v>70</v>
      </c>
      <c r="W884" s="27" t="s">
        <v>1359</v>
      </c>
      <c r="X884" s="4">
        <f>IF(AND(MainTracker[[#This Row],[Completion date.]]&gt;=45139,MainTracker[[#This Row],[Status]]="10 - Complete"),NETWORKDAYS(MAX(MainTracker[[#This Row],[Request sent on (Date)]:[Compliant source file received on (Date)]]),MainTracker[[#This Row],[Completion date.]],Holiday[Holidays])-1,"")</f>
        <v>6</v>
      </c>
      <c r="Y8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4" s="4">
        <f>IF(AND(MainTracker[[#This Row],[Completion date.]]&gt;=45139,MainTracker[[#This Row],[Status]]="10 - Complete",MainTracker[[#This Row],[Compliant source file received on (Date)]]&lt;&gt;""),MainTracker[[#This Row],[Compliant source file received on (Date)]]-MainTracker[[#This Row],[Request sent on (Date)]],"")</f>
        <v>0</v>
      </c>
    </row>
    <row r="885" spans="1:26" ht="30" hidden="1">
      <c r="A885" s="51" t="str">
        <f>_xlfn.IFNA(INDEX(Table3[],MATCH(MainTracker[[#This Row],[IDR / UFDR]],Table3[Pack],0),1),"")</f>
        <v/>
      </c>
      <c r="B885" s="7">
        <v>235.01</v>
      </c>
      <c r="C885" s="7" t="s">
        <v>4079</v>
      </c>
      <c r="D885" s="44" t="s">
        <v>4080</v>
      </c>
      <c r="E885" s="28" t="s">
        <v>4081</v>
      </c>
      <c r="F885" s="2" t="s">
        <v>111</v>
      </c>
      <c r="G885" s="13">
        <v>45443</v>
      </c>
      <c r="H885" s="13">
        <v>45443</v>
      </c>
      <c r="I885" s="1">
        <v>45453</v>
      </c>
      <c r="J885" s="2"/>
      <c r="K885" s="28" t="s">
        <v>4082</v>
      </c>
      <c r="L885" s="28"/>
      <c r="M885" s="4"/>
      <c r="N885" s="4"/>
      <c r="O885" s="4"/>
      <c r="P885" s="4"/>
      <c r="Q885" s="4"/>
      <c r="R885" s="4"/>
      <c r="S885" s="4"/>
      <c r="T885" s="4"/>
      <c r="U885" s="4" t="s">
        <v>106</v>
      </c>
      <c r="V885" s="3" t="s">
        <v>70</v>
      </c>
      <c r="W885" s="27" t="s">
        <v>1359</v>
      </c>
      <c r="X885" s="4">
        <f>IF(AND(MainTracker[[#This Row],[Completion date.]]&gt;=45139,MainTracker[[#This Row],[Status]]="10 - Complete"),NETWORKDAYS(MAX(MainTracker[[#This Row],[Request sent on (Date)]:[Compliant source file received on (Date)]]),MainTracker[[#This Row],[Completion date.]],Holiday[Holidays])-1,"")</f>
        <v>6</v>
      </c>
      <c r="Y8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5" s="4">
        <f>IF(AND(MainTracker[[#This Row],[Completion date.]]&gt;=45139,MainTracker[[#This Row],[Status]]="10 - Complete",MainTracker[[#This Row],[Compliant source file received on (Date)]]&lt;&gt;""),MainTracker[[#This Row],[Compliant source file received on (Date)]]-MainTracker[[#This Row],[Request sent on (Date)]],"")</f>
        <v>0</v>
      </c>
    </row>
    <row r="886" spans="1:26" ht="30" hidden="1">
      <c r="A886" s="51" t="str">
        <f>_xlfn.IFNA(INDEX(Table3[],MATCH(MainTracker[[#This Row],[IDR / UFDR]],Table3[Pack],0),1),"")</f>
        <v/>
      </c>
      <c r="B886" s="7">
        <v>235.01</v>
      </c>
      <c r="C886" s="7" t="s">
        <v>4083</v>
      </c>
      <c r="D886" s="44" t="s">
        <v>4084</v>
      </c>
      <c r="E886" s="34" t="s">
        <v>4085</v>
      </c>
      <c r="F886" s="2" t="s">
        <v>111</v>
      </c>
      <c r="G886" s="13">
        <v>45443</v>
      </c>
      <c r="H886" s="13">
        <v>45443</v>
      </c>
      <c r="I886" s="1">
        <v>45453</v>
      </c>
      <c r="J886" s="2"/>
      <c r="K886" s="34" t="s">
        <v>4086</v>
      </c>
      <c r="L886" s="28"/>
      <c r="M886" s="4"/>
      <c r="N886" s="4"/>
      <c r="O886" s="4"/>
      <c r="P886" s="4"/>
      <c r="Q886" s="4"/>
      <c r="R886" s="4"/>
      <c r="S886" s="4"/>
      <c r="T886" s="4"/>
      <c r="U886" s="4" t="s">
        <v>106</v>
      </c>
      <c r="V886" s="3" t="s">
        <v>70</v>
      </c>
      <c r="W886" s="27" t="s">
        <v>1359</v>
      </c>
      <c r="X886" s="4">
        <f>IF(AND(MainTracker[[#This Row],[Completion date.]]&gt;=45139,MainTracker[[#This Row],[Status]]="10 - Complete"),NETWORKDAYS(MAX(MainTracker[[#This Row],[Request sent on (Date)]:[Compliant source file received on (Date)]]),MainTracker[[#This Row],[Completion date.]],Holiday[Holidays])-1,"")</f>
        <v>6</v>
      </c>
      <c r="Y8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6" s="4">
        <f>IF(AND(MainTracker[[#This Row],[Completion date.]]&gt;=45139,MainTracker[[#This Row],[Status]]="10 - Complete",MainTracker[[#This Row],[Compliant source file received on (Date)]]&lt;&gt;""),MainTracker[[#This Row],[Compliant source file received on (Date)]]-MainTracker[[#This Row],[Request sent on (Date)]],"")</f>
        <v>0</v>
      </c>
    </row>
    <row r="887" spans="1:26" ht="30" hidden="1">
      <c r="A887" s="51" t="str">
        <f>_xlfn.IFNA(INDEX(Table3[],MATCH(MainTracker[[#This Row],[IDR / UFDR]],Table3[Pack],0),1),"")</f>
        <v/>
      </c>
      <c r="B887" s="7">
        <v>235.01</v>
      </c>
      <c r="C887" s="7" t="s">
        <v>4087</v>
      </c>
      <c r="D887" s="44" t="s">
        <v>4088</v>
      </c>
      <c r="E887" s="28" t="s">
        <v>4089</v>
      </c>
      <c r="F887" s="2" t="s">
        <v>111</v>
      </c>
      <c r="G887" s="13">
        <v>45443</v>
      </c>
      <c r="H887" s="13">
        <v>45443</v>
      </c>
      <c r="I887" s="1">
        <v>45453</v>
      </c>
      <c r="J887" s="2"/>
      <c r="K887" s="28" t="s">
        <v>4090</v>
      </c>
      <c r="L887" s="28"/>
      <c r="M887" s="4"/>
      <c r="N887" s="4"/>
      <c r="O887" s="4"/>
      <c r="P887" s="4"/>
      <c r="Q887" s="4"/>
      <c r="R887" s="4"/>
      <c r="S887" s="4"/>
      <c r="T887" s="4"/>
      <c r="U887" s="4" t="s">
        <v>106</v>
      </c>
      <c r="V887" s="3" t="s">
        <v>70</v>
      </c>
      <c r="W887" s="27" t="s">
        <v>1359</v>
      </c>
      <c r="X887" s="4">
        <f>IF(AND(MainTracker[[#This Row],[Completion date.]]&gt;=45139,MainTracker[[#This Row],[Status]]="10 - Complete"),NETWORKDAYS(MAX(MainTracker[[#This Row],[Request sent on (Date)]:[Compliant source file received on (Date)]]),MainTracker[[#This Row],[Completion date.]],Holiday[Holidays])-1,"")</f>
        <v>6</v>
      </c>
      <c r="Y8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7" s="4">
        <f>IF(AND(MainTracker[[#This Row],[Completion date.]]&gt;=45139,MainTracker[[#This Row],[Status]]="10 - Complete",MainTracker[[#This Row],[Compliant source file received on (Date)]]&lt;&gt;""),MainTracker[[#This Row],[Compliant source file received on (Date)]]-MainTracker[[#This Row],[Request sent on (Date)]],"")</f>
        <v>0</v>
      </c>
    </row>
    <row r="888" spans="1:26" ht="34.5" hidden="1" customHeight="1">
      <c r="A888" s="51" t="str">
        <f>_xlfn.IFNA(INDEX(Table3[],MATCH(MainTracker[[#This Row],[IDR / UFDR]],Table3[Pack],0),1),"")</f>
        <v/>
      </c>
      <c r="B888" s="7">
        <v>235.01</v>
      </c>
      <c r="C888" s="7" t="s">
        <v>4091</v>
      </c>
      <c r="D888" s="44" t="s">
        <v>4092</v>
      </c>
      <c r="E888" s="28" t="s">
        <v>4093</v>
      </c>
      <c r="F888" s="2" t="s">
        <v>111</v>
      </c>
      <c r="G888" s="13">
        <v>45443</v>
      </c>
      <c r="H888" s="13">
        <v>45443</v>
      </c>
      <c r="I888" s="1">
        <v>45453</v>
      </c>
      <c r="J888" s="2"/>
      <c r="K888" s="28" t="s">
        <v>4094</v>
      </c>
      <c r="L888" s="28"/>
      <c r="M888" s="4"/>
      <c r="N888" s="4"/>
      <c r="O888" s="4"/>
      <c r="P888" s="4"/>
      <c r="Q888" s="4"/>
      <c r="R888" s="4"/>
      <c r="S888" s="4"/>
      <c r="T888" s="4"/>
      <c r="U888" s="4" t="s">
        <v>106</v>
      </c>
      <c r="V888" s="3" t="s">
        <v>70</v>
      </c>
      <c r="W888" s="27" t="s">
        <v>1359</v>
      </c>
      <c r="X888" s="4">
        <f>IF(AND(MainTracker[[#This Row],[Completion date.]]&gt;=45139,MainTracker[[#This Row],[Status]]="10 - Complete"),NETWORKDAYS(MAX(MainTracker[[#This Row],[Request sent on (Date)]:[Compliant source file received on (Date)]]),MainTracker[[#This Row],[Completion date.]],Holiday[Holidays])-1,"")</f>
        <v>6</v>
      </c>
      <c r="Y8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8" s="4">
        <f>IF(AND(MainTracker[[#This Row],[Completion date.]]&gt;=45139,MainTracker[[#This Row],[Status]]="10 - Complete",MainTracker[[#This Row],[Compliant source file received on (Date)]]&lt;&gt;""),MainTracker[[#This Row],[Compliant source file received on (Date)]]-MainTracker[[#This Row],[Request sent on (Date)]],"")</f>
        <v>0</v>
      </c>
    </row>
    <row r="889" spans="1:26" ht="30" hidden="1">
      <c r="A889" s="51" t="str">
        <f>_xlfn.IFNA(INDEX(Table3[],MATCH(MainTracker[[#This Row],[IDR / UFDR]],Table3[Pack],0),1),"")</f>
        <v/>
      </c>
      <c r="B889" s="7">
        <v>235.01</v>
      </c>
      <c r="C889" s="7" t="s">
        <v>4095</v>
      </c>
      <c r="D889" s="44" t="s">
        <v>4096</v>
      </c>
      <c r="E889" s="28" t="s">
        <v>4097</v>
      </c>
      <c r="F889" s="2" t="s">
        <v>111</v>
      </c>
      <c r="G889" s="13">
        <v>45443</v>
      </c>
      <c r="H889" s="13">
        <v>45443</v>
      </c>
      <c r="I889" s="1">
        <v>45453</v>
      </c>
      <c r="J889" s="2"/>
      <c r="K889" s="28" t="s">
        <v>4098</v>
      </c>
      <c r="L889" s="28"/>
      <c r="M889" s="4"/>
      <c r="N889" s="4"/>
      <c r="O889" s="4"/>
      <c r="P889" s="4"/>
      <c r="Q889" s="4"/>
      <c r="R889" s="4"/>
      <c r="S889" s="4"/>
      <c r="T889" s="4"/>
      <c r="U889" s="4" t="s">
        <v>106</v>
      </c>
      <c r="V889" s="3" t="s">
        <v>70</v>
      </c>
      <c r="W889" s="27" t="s">
        <v>1359</v>
      </c>
      <c r="X889" s="4">
        <f>IF(AND(MainTracker[[#This Row],[Completion date.]]&gt;=45139,MainTracker[[#This Row],[Status]]="10 - Complete"),NETWORKDAYS(MAX(MainTracker[[#This Row],[Request sent on (Date)]:[Compliant source file received on (Date)]]),MainTracker[[#This Row],[Completion date.]],Holiday[Holidays])-1,"")</f>
        <v>6</v>
      </c>
      <c r="Y8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9" s="4">
        <f>IF(AND(MainTracker[[#This Row],[Completion date.]]&gt;=45139,MainTracker[[#This Row],[Status]]="10 - Complete",MainTracker[[#This Row],[Compliant source file received on (Date)]]&lt;&gt;""),MainTracker[[#This Row],[Compliant source file received on (Date)]]-MainTracker[[#This Row],[Request sent on (Date)]],"")</f>
        <v>0</v>
      </c>
    </row>
    <row r="890" spans="1:26" ht="30" hidden="1">
      <c r="A890" s="51" t="str">
        <f>_xlfn.IFNA(INDEX(Table3[],MATCH(MainTracker[[#This Row],[IDR / UFDR]],Table3[Pack],0),1),"")</f>
        <v/>
      </c>
      <c r="B890" s="7">
        <v>235.01</v>
      </c>
      <c r="C890" s="7" t="s">
        <v>4099</v>
      </c>
      <c r="D890" s="44" t="s">
        <v>4100</v>
      </c>
      <c r="E890" s="28" t="s">
        <v>4101</v>
      </c>
      <c r="F890" s="2" t="s">
        <v>111</v>
      </c>
      <c r="G890" s="13">
        <v>45443</v>
      </c>
      <c r="H890" s="13">
        <v>45443</v>
      </c>
      <c r="I890" s="1">
        <v>45453</v>
      </c>
      <c r="J890" s="2"/>
      <c r="K890" s="28" t="s">
        <v>4102</v>
      </c>
      <c r="L890" s="28"/>
      <c r="M890" s="4"/>
      <c r="N890" s="4"/>
      <c r="O890" s="4"/>
      <c r="P890" s="4"/>
      <c r="Q890" s="4"/>
      <c r="R890" s="4"/>
      <c r="S890" s="4"/>
      <c r="T890" s="4"/>
      <c r="U890" s="4" t="s">
        <v>106</v>
      </c>
      <c r="V890" s="3" t="s">
        <v>70</v>
      </c>
      <c r="W890" s="27" t="s">
        <v>1359</v>
      </c>
      <c r="X890" s="4">
        <f>IF(AND(MainTracker[[#This Row],[Completion date.]]&gt;=45139,MainTracker[[#This Row],[Status]]="10 - Complete"),NETWORKDAYS(MAX(MainTracker[[#This Row],[Request sent on (Date)]:[Compliant source file received on (Date)]]),MainTracker[[#This Row],[Completion date.]],Holiday[Holidays])-1,"")</f>
        <v>6</v>
      </c>
      <c r="Y8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0" s="4">
        <f>IF(AND(MainTracker[[#This Row],[Completion date.]]&gt;=45139,MainTracker[[#This Row],[Status]]="10 - Complete",MainTracker[[#This Row],[Compliant source file received on (Date)]]&lt;&gt;""),MainTracker[[#This Row],[Compliant source file received on (Date)]]-MainTracker[[#This Row],[Request sent on (Date)]],"")</f>
        <v>0</v>
      </c>
    </row>
    <row r="891" spans="1:26" ht="30" hidden="1">
      <c r="A891" s="51" t="str">
        <f>_xlfn.IFNA(INDEX(Table3[],MATCH(MainTracker[[#This Row],[IDR / UFDR]],Table3[Pack],0),1),"")</f>
        <v/>
      </c>
      <c r="B891" s="7">
        <v>235.01</v>
      </c>
      <c r="C891" s="7" t="s">
        <v>4103</v>
      </c>
      <c r="D891" s="44" t="s">
        <v>4104</v>
      </c>
      <c r="E891" s="28" t="s">
        <v>4105</v>
      </c>
      <c r="F891" s="2" t="s">
        <v>111</v>
      </c>
      <c r="G891" s="13">
        <v>45443</v>
      </c>
      <c r="H891" s="13">
        <v>45443</v>
      </c>
      <c r="I891" s="1">
        <v>45453</v>
      </c>
      <c r="J891" s="2"/>
      <c r="K891" s="28" t="s">
        <v>4106</v>
      </c>
      <c r="L891" s="28"/>
      <c r="M891" s="4"/>
      <c r="N891" s="4"/>
      <c r="O891" s="4"/>
      <c r="P891" s="4"/>
      <c r="Q891" s="4"/>
      <c r="R891" s="4"/>
      <c r="S891" s="4"/>
      <c r="T891" s="4"/>
      <c r="U891" s="4" t="s">
        <v>106</v>
      </c>
      <c r="V891" s="3" t="s">
        <v>70</v>
      </c>
      <c r="W891" s="27" t="s">
        <v>1359</v>
      </c>
      <c r="X891" s="4">
        <f>IF(AND(MainTracker[[#This Row],[Completion date.]]&gt;=45139,MainTracker[[#This Row],[Status]]="10 - Complete"),NETWORKDAYS(MAX(MainTracker[[#This Row],[Request sent on (Date)]:[Compliant source file received on (Date)]]),MainTracker[[#This Row],[Completion date.]],Holiday[Holidays])-1,"")</f>
        <v>6</v>
      </c>
      <c r="Y8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1" s="4">
        <f>IF(AND(MainTracker[[#This Row],[Completion date.]]&gt;=45139,MainTracker[[#This Row],[Status]]="10 - Complete",MainTracker[[#This Row],[Compliant source file received on (Date)]]&lt;&gt;""),MainTracker[[#This Row],[Compliant source file received on (Date)]]-MainTracker[[#This Row],[Request sent on (Date)]],"")</f>
        <v>0</v>
      </c>
    </row>
    <row r="892" spans="1:26" ht="30" hidden="1">
      <c r="A892" s="51" t="str">
        <f>_xlfn.IFNA(INDEX(Table3[],MATCH(MainTracker[[#This Row],[IDR / UFDR]],Table3[Pack],0),1),"")</f>
        <v/>
      </c>
      <c r="B892" s="7">
        <v>235.01</v>
      </c>
      <c r="C892" s="7" t="s">
        <v>4107</v>
      </c>
      <c r="D892" s="44" t="s">
        <v>4108</v>
      </c>
      <c r="E892" s="28" t="s">
        <v>4109</v>
      </c>
      <c r="F892" s="2" t="s">
        <v>111</v>
      </c>
      <c r="G892" s="13">
        <v>45443</v>
      </c>
      <c r="H892" s="13">
        <v>45443</v>
      </c>
      <c r="I892" s="1">
        <v>45453</v>
      </c>
      <c r="J892" s="2"/>
      <c r="K892" s="28" t="s">
        <v>4110</v>
      </c>
      <c r="L892" s="28"/>
      <c r="M892" s="4"/>
      <c r="N892" s="4"/>
      <c r="O892" s="4"/>
      <c r="P892" s="4"/>
      <c r="Q892" s="4"/>
      <c r="R892" s="4"/>
      <c r="S892" s="4"/>
      <c r="T892" s="4"/>
      <c r="U892" s="4" t="s">
        <v>106</v>
      </c>
      <c r="V892" s="3" t="s">
        <v>71</v>
      </c>
      <c r="W892" s="27" t="s">
        <v>1359</v>
      </c>
      <c r="X892" s="4">
        <f>IF(AND(MainTracker[[#This Row],[Completion date.]]&gt;=45139,MainTracker[[#This Row],[Status]]="10 - Complete"),NETWORKDAYS(MAX(MainTracker[[#This Row],[Request sent on (Date)]:[Compliant source file received on (Date)]]),MainTracker[[#This Row],[Completion date.]],Holiday[Holidays])-1,"")</f>
        <v>6</v>
      </c>
      <c r="Y8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2" s="4">
        <f>IF(AND(MainTracker[[#This Row],[Completion date.]]&gt;=45139,MainTracker[[#This Row],[Status]]="10 - Complete",MainTracker[[#This Row],[Compliant source file received on (Date)]]&lt;&gt;""),MainTracker[[#This Row],[Compliant source file received on (Date)]]-MainTracker[[#This Row],[Request sent on (Date)]],"")</f>
        <v>0</v>
      </c>
    </row>
    <row r="893" spans="1:26" ht="30" hidden="1">
      <c r="A893" s="51" t="str">
        <f>_xlfn.IFNA(INDEX(Table3[],MATCH(MainTracker[[#This Row],[IDR / UFDR]],Table3[Pack],0),1),"")</f>
        <v/>
      </c>
      <c r="B893" s="7">
        <v>235.01</v>
      </c>
      <c r="C893" s="7" t="s">
        <v>4111</v>
      </c>
      <c r="D893" s="44" t="s">
        <v>4112</v>
      </c>
      <c r="E893" s="28" t="s">
        <v>4113</v>
      </c>
      <c r="F893" s="2" t="s">
        <v>111</v>
      </c>
      <c r="G893" s="13">
        <v>45443</v>
      </c>
      <c r="H893" s="13">
        <v>45443</v>
      </c>
      <c r="I893" s="1">
        <v>45453</v>
      </c>
      <c r="J893" s="2"/>
      <c r="K893" s="28" t="s">
        <v>4114</v>
      </c>
      <c r="L893" s="28"/>
      <c r="M893" s="4"/>
      <c r="N893" s="4"/>
      <c r="O893" s="4"/>
      <c r="P893" s="4"/>
      <c r="Q893" s="4"/>
      <c r="R893" s="4"/>
      <c r="S893" s="4"/>
      <c r="T893" s="4"/>
      <c r="U893" s="4" t="s">
        <v>106</v>
      </c>
      <c r="V893" s="3" t="s">
        <v>71</v>
      </c>
      <c r="W893" s="27" t="s">
        <v>1359</v>
      </c>
      <c r="X893" s="4">
        <f>IF(AND(MainTracker[[#This Row],[Completion date.]]&gt;=45139,MainTracker[[#This Row],[Status]]="10 - Complete"),NETWORKDAYS(MAX(MainTracker[[#This Row],[Request sent on (Date)]:[Compliant source file received on (Date)]]),MainTracker[[#This Row],[Completion date.]],Holiday[Holidays])-1,"")</f>
        <v>6</v>
      </c>
      <c r="Y89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3" s="4">
        <f>IF(AND(MainTracker[[#This Row],[Completion date.]]&gt;=45139,MainTracker[[#This Row],[Status]]="10 - Complete",MainTracker[[#This Row],[Compliant source file received on (Date)]]&lt;&gt;""),MainTracker[[#This Row],[Compliant source file received on (Date)]]-MainTracker[[#This Row],[Request sent on (Date)]],"")</f>
        <v>0</v>
      </c>
    </row>
    <row r="894" spans="1:26" ht="30" hidden="1">
      <c r="A894" s="51" t="str">
        <f>_xlfn.IFNA(INDEX(Table3[],MATCH(MainTracker[[#This Row],[IDR / UFDR]],Table3[Pack],0),1),"")</f>
        <v/>
      </c>
      <c r="B894" s="7">
        <v>235.01</v>
      </c>
      <c r="C894" s="7" t="s">
        <v>4115</v>
      </c>
      <c r="D894" s="44" t="s">
        <v>4116</v>
      </c>
      <c r="E894" s="28" t="s">
        <v>4117</v>
      </c>
      <c r="F894" s="2" t="s">
        <v>111</v>
      </c>
      <c r="G894" s="13">
        <v>45443</v>
      </c>
      <c r="H894" s="13">
        <v>45443</v>
      </c>
      <c r="I894" s="1">
        <v>45453</v>
      </c>
      <c r="J894" s="2"/>
      <c r="K894" s="28" t="s">
        <v>4118</v>
      </c>
      <c r="L894" s="28"/>
      <c r="M894" s="4"/>
      <c r="N894" s="4"/>
      <c r="O894" s="4"/>
      <c r="P894" s="4"/>
      <c r="Q894" s="4"/>
      <c r="R894" s="4"/>
      <c r="S894" s="4"/>
      <c r="T894" s="4"/>
      <c r="U894" s="4" t="s">
        <v>106</v>
      </c>
      <c r="V894" s="3" t="s">
        <v>71</v>
      </c>
      <c r="W894" s="27" t="s">
        <v>1359</v>
      </c>
      <c r="X894" s="4">
        <f>IF(AND(MainTracker[[#This Row],[Completion date.]]&gt;=45139,MainTracker[[#This Row],[Status]]="10 - Complete"),NETWORKDAYS(MAX(MainTracker[[#This Row],[Request sent on (Date)]:[Compliant source file received on (Date)]]),MainTracker[[#This Row],[Completion date.]],Holiday[Holidays])-1,"")</f>
        <v>6</v>
      </c>
      <c r="Y8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4" s="4">
        <f>IF(AND(MainTracker[[#This Row],[Completion date.]]&gt;=45139,MainTracker[[#This Row],[Status]]="10 - Complete",MainTracker[[#This Row],[Compliant source file received on (Date)]]&lt;&gt;""),MainTracker[[#This Row],[Compliant source file received on (Date)]]-MainTracker[[#This Row],[Request sent on (Date)]],"")</f>
        <v>0</v>
      </c>
    </row>
    <row r="895" spans="1:26" ht="30" hidden="1">
      <c r="A895" s="51" t="str">
        <f>_xlfn.IFNA(INDEX(Table3[],MATCH(MainTracker[[#This Row],[IDR / UFDR]],Table3[Pack],0),1),"")</f>
        <v/>
      </c>
      <c r="B895" s="7">
        <v>235.01</v>
      </c>
      <c r="C895" s="7" t="s">
        <v>4119</v>
      </c>
      <c r="D895" s="44" t="s">
        <v>4120</v>
      </c>
      <c r="E895" s="28" t="s">
        <v>4121</v>
      </c>
      <c r="F895" s="2" t="s">
        <v>111</v>
      </c>
      <c r="G895" s="13">
        <v>45443</v>
      </c>
      <c r="H895" s="13">
        <v>45443</v>
      </c>
      <c r="I895" s="1">
        <v>45453</v>
      </c>
      <c r="J895" s="2"/>
      <c r="K895" s="28" t="s">
        <v>4122</v>
      </c>
      <c r="L895" s="28"/>
      <c r="M895" s="4"/>
      <c r="N895" s="4"/>
      <c r="O895" s="4"/>
      <c r="P895" s="4"/>
      <c r="Q895" s="4"/>
      <c r="R895" s="4"/>
      <c r="S895" s="4"/>
      <c r="T895" s="4"/>
      <c r="U895" s="4" t="s">
        <v>106</v>
      </c>
      <c r="V895" s="3" t="s">
        <v>71</v>
      </c>
      <c r="W895" s="27" t="s">
        <v>1359</v>
      </c>
      <c r="X895" s="4">
        <f>IF(AND(MainTracker[[#This Row],[Completion date.]]&gt;=45139,MainTracker[[#This Row],[Status]]="10 - Complete"),NETWORKDAYS(MAX(MainTracker[[#This Row],[Request sent on (Date)]:[Compliant source file received on (Date)]]),MainTracker[[#This Row],[Completion date.]],Holiday[Holidays])-1,"")</f>
        <v>6</v>
      </c>
      <c r="Y8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5" s="4">
        <f>IF(AND(MainTracker[[#This Row],[Completion date.]]&gt;=45139,MainTracker[[#This Row],[Status]]="10 - Complete",MainTracker[[#This Row],[Compliant source file received on (Date)]]&lt;&gt;""),MainTracker[[#This Row],[Compliant source file received on (Date)]]-MainTracker[[#This Row],[Request sent on (Date)]],"")</f>
        <v>0</v>
      </c>
    </row>
    <row r="896" spans="1:26" ht="30" hidden="1">
      <c r="A896" s="51" t="str">
        <f>_xlfn.IFNA(INDEX(Table3[],MATCH(MainTracker[[#This Row],[IDR / UFDR]],Table3[Pack],0),1),"")</f>
        <v/>
      </c>
      <c r="B896" s="7">
        <v>235.01</v>
      </c>
      <c r="C896" s="7" t="s">
        <v>4123</v>
      </c>
      <c r="D896" s="44" t="s">
        <v>4124</v>
      </c>
      <c r="E896" s="28" t="s">
        <v>4125</v>
      </c>
      <c r="F896" s="2" t="s">
        <v>111</v>
      </c>
      <c r="G896" s="13">
        <v>45443</v>
      </c>
      <c r="H896" s="13">
        <v>45443</v>
      </c>
      <c r="I896" s="1">
        <v>45453</v>
      </c>
      <c r="J896" s="2"/>
      <c r="K896" s="28" t="s">
        <v>4126</v>
      </c>
      <c r="L896" s="28"/>
      <c r="M896" s="4"/>
      <c r="N896" s="4"/>
      <c r="O896" s="4"/>
      <c r="P896" s="4"/>
      <c r="Q896" s="4"/>
      <c r="R896" s="4"/>
      <c r="S896" s="4"/>
      <c r="T896" s="4"/>
      <c r="U896" s="4" t="s">
        <v>106</v>
      </c>
      <c r="V896" s="3" t="s">
        <v>71</v>
      </c>
      <c r="W896" s="27" t="s">
        <v>1359</v>
      </c>
      <c r="X896" s="4">
        <f>IF(AND(MainTracker[[#This Row],[Completion date.]]&gt;=45139,MainTracker[[#This Row],[Status]]="10 - Complete"),NETWORKDAYS(MAX(MainTracker[[#This Row],[Request sent on (Date)]:[Compliant source file received on (Date)]]),MainTracker[[#This Row],[Completion date.]],Holiday[Holidays])-1,"")</f>
        <v>6</v>
      </c>
      <c r="Y8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6" s="4">
        <f>IF(AND(MainTracker[[#This Row],[Completion date.]]&gt;=45139,MainTracker[[#This Row],[Status]]="10 - Complete",MainTracker[[#This Row],[Compliant source file received on (Date)]]&lt;&gt;""),MainTracker[[#This Row],[Compliant source file received on (Date)]]-MainTracker[[#This Row],[Request sent on (Date)]],"")</f>
        <v>0</v>
      </c>
    </row>
    <row r="897" spans="1:26" ht="30" hidden="1">
      <c r="A897" s="51" t="str">
        <f>_xlfn.IFNA(INDEX(Table3[],MATCH(MainTracker[[#This Row],[IDR / UFDR]],Table3[Pack],0),1),"")</f>
        <v/>
      </c>
      <c r="B897" s="7">
        <v>235.01</v>
      </c>
      <c r="C897" s="7" t="s">
        <v>4127</v>
      </c>
      <c r="D897" s="44" t="s">
        <v>4128</v>
      </c>
      <c r="E897" s="34" t="s">
        <v>4129</v>
      </c>
      <c r="F897" s="2" t="s">
        <v>111</v>
      </c>
      <c r="G897" s="13">
        <v>45443</v>
      </c>
      <c r="H897" s="13">
        <v>45443</v>
      </c>
      <c r="I897" s="1">
        <v>45453</v>
      </c>
      <c r="J897" s="2"/>
      <c r="K897" s="34" t="s">
        <v>4130</v>
      </c>
      <c r="L897" s="28"/>
      <c r="M897" s="4"/>
      <c r="N897" s="4"/>
      <c r="O897" s="4"/>
      <c r="P897" s="4"/>
      <c r="Q897" s="4"/>
      <c r="R897" s="4"/>
      <c r="S897" s="4"/>
      <c r="T897" s="4"/>
      <c r="U897" s="4" t="s">
        <v>106</v>
      </c>
      <c r="V897" s="3" t="s">
        <v>71</v>
      </c>
      <c r="W897" s="27" t="s">
        <v>1359</v>
      </c>
      <c r="X897" s="4">
        <f>IF(AND(MainTracker[[#This Row],[Completion date.]]&gt;=45139,MainTracker[[#This Row],[Status]]="10 - Complete"),NETWORKDAYS(MAX(MainTracker[[#This Row],[Request sent on (Date)]:[Compliant source file received on (Date)]]),MainTracker[[#This Row],[Completion date.]],Holiday[Holidays])-1,"")</f>
        <v>6</v>
      </c>
      <c r="Y8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7" s="4">
        <f>IF(AND(MainTracker[[#This Row],[Completion date.]]&gt;=45139,MainTracker[[#This Row],[Status]]="10 - Complete",MainTracker[[#This Row],[Compliant source file received on (Date)]]&lt;&gt;""),MainTracker[[#This Row],[Compliant source file received on (Date)]]-MainTracker[[#This Row],[Request sent on (Date)]],"")</f>
        <v>0</v>
      </c>
    </row>
    <row r="898" spans="1:26" ht="30" hidden="1">
      <c r="A898" s="51" t="str">
        <f>_xlfn.IFNA(INDEX(Table3[],MATCH(MainTracker[[#This Row],[IDR / UFDR]],Table3[Pack],0),1),"")</f>
        <v/>
      </c>
      <c r="B898" s="7">
        <v>235.01</v>
      </c>
      <c r="C898" s="7" t="s">
        <v>4131</v>
      </c>
      <c r="D898" s="44" t="s">
        <v>4132</v>
      </c>
      <c r="E898" s="28" t="s">
        <v>4133</v>
      </c>
      <c r="F898" s="2" t="s">
        <v>111</v>
      </c>
      <c r="G898" s="13">
        <v>45443</v>
      </c>
      <c r="H898" s="13">
        <v>45443</v>
      </c>
      <c r="I898" s="1">
        <v>45454</v>
      </c>
      <c r="J898" s="2"/>
      <c r="K898" s="34" t="s">
        <v>4134</v>
      </c>
      <c r="L898" s="28"/>
      <c r="M898" s="4"/>
      <c r="N898" s="4"/>
      <c r="O898" s="4"/>
      <c r="P898" s="4"/>
      <c r="Q898" s="4"/>
      <c r="R898" s="4"/>
      <c r="S898" s="4"/>
      <c r="T898" s="4"/>
      <c r="U898" s="4" t="s">
        <v>106</v>
      </c>
      <c r="V898" s="3" t="s">
        <v>71</v>
      </c>
      <c r="W898" s="27" t="s">
        <v>1359</v>
      </c>
      <c r="X898" s="4">
        <f>IF(AND(MainTracker[[#This Row],[Completion date.]]&gt;=45139,MainTracker[[#This Row],[Status]]="10 - Complete"),NETWORKDAYS(MAX(MainTracker[[#This Row],[Request sent on (Date)]:[Compliant source file received on (Date)]]),MainTracker[[#This Row],[Completion date.]],Holiday[Holidays])-1,"")</f>
        <v>7</v>
      </c>
      <c r="Y8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8" s="4">
        <f>IF(AND(MainTracker[[#This Row],[Completion date.]]&gt;=45139,MainTracker[[#This Row],[Status]]="10 - Complete",MainTracker[[#This Row],[Compliant source file received on (Date)]]&lt;&gt;""),MainTracker[[#This Row],[Compliant source file received on (Date)]]-MainTracker[[#This Row],[Request sent on (Date)]],"")</f>
        <v>0</v>
      </c>
    </row>
    <row r="899" spans="1:26" ht="30" hidden="1">
      <c r="A899" s="51" t="str">
        <f>_xlfn.IFNA(INDEX(Table3[],MATCH(MainTracker[[#This Row],[IDR / UFDR]],Table3[Pack],0),1),"")</f>
        <v/>
      </c>
      <c r="B899" s="7">
        <v>235.01</v>
      </c>
      <c r="C899" s="7" t="s">
        <v>4135</v>
      </c>
      <c r="D899" s="44" t="s">
        <v>4136</v>
      </c>
      <c r="E899" s="28" t="s">
        <v>4137</v>
      </c>
      <c r="F899" s="2" t="s">
        <v>111</v>
      </c>
      <c r="G899" s="13">
        <v>45443</v>
      </c>
      <c r="H899" s="13">
        <v>45443</v>
      </c>
      <c r="I899" s="1">
        <v>45454</v>
      </c>
      <c r="J899" s="2"/>
      <c r="K899" s="28" t="s">
        <v>4138</v>
      </c>
      <c r="L899" s="28"/>
      <c r="M899" s="4"/>
      <c r="N899" s="4"/>
      <c r="O899" s="4"/>
      <c r="P899" s="4"/>
      <c r="Q899" s="4"/>
      <c r="R899" s="4"/>
      <c r="S899" s="4"/>
      <c r="T899" s="4"/>
      <c r="U899" s="4" t="s">
        <v>106</v>
      </c>
      <c r="V899" s="3" t="s">
        <v>71</v>
      </c>
      <c r="W899" s="27" t="s">
        <v>1359</v>
      </c>
      <c r="X899" s="4">
        <f>IF(AND(MainTracker[[#This Row],[Completion date.]]&gt;=45139,MainTracker[[#This Row],[Status]]="10 - Complete"),NETWORKDAYS(MAX(MainTracker[[#This Row],[Request sent on (Date)]:[Compliant source file received on (Date)]]),MainTracker[[#This Row],[Completion date.]],Holiday[Holidays])-1,"")</f>
        <v>7</v>
      </c>
      <c r="Y8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9" s="4">
        <f>IF(AND(MainTracker[[#This Row],[Completion date.]]&gt;=45139,MainTracker[[#This Row],[Status]]="10 - Complete",MainTracker[[#This Row],[Compliant source file received on (Date)]]&lt;&gt;""),MainTracker[[#This Row],[Compliant source file received on (Date)]]-MainTracker[[#This Row],[Request sent on (Date)]],"")</f>
        <v>0</v>
      </c>
    </row>
    <row r="900" spans="1:26" ht="30" hidden="1">
      <c r="A900" s="51" t="str">
        <f>_xlfn.IFNA(INDEX(Table3[],MATCH(MainTracker[[#This Row],[IDR / UFDR]],Table3[Pack],0),1),"")</f>
        <v/>
      </c>
      <c r="B900" s="7">
        <v>235.01</v>
      </c>
      <c r="C900" s="7" t="s">
        <v>4139</v>
      </c>
      <c r="D900" s="44" t="s">
        <v>4140</v>
      </c>
      <c r="E900" s="28" t="s">
        <v>4141</v>
      </c>
      <c r="F900" s="2" t="s">
        <v>111</v>
      </c>
      <c r="G900" s="13">
        <v>45443</v>
      </c>
      <c r="H900" s="13">
        <v>45443</v>
      </c>
      <c r="I900" s="1">
        <v>45454</v>
      </c>
      <c r="J900" s="2"/>
      <c r="K900" s="28" t="s">
        <v>4142</v>
      </c>
      <c r="L900" s="28"/>
      <c r="M900" s="4"/>
      <c r="N900" s="4"/>
      <c r="O900" s="4"/>
      <c r="P900" s="4"/>
      <c r="Q900" s="4"/>
      <c r="R900" s="4"/>
      <c r="S900" s="4"/>
      <c r="T900" s="4"/>
      <c r="U900" s="4" t="s">
        <v>106</v>
      </c>
      <c r="V900" s="3" t="s">
        <v>71</v>
      </c>
      <c r="W900" s="27" t="s">
        <v>1359</v>
      </c>
      <c r="X900" s="4">
        <f>IF(AND(MainTracker[[#This Row],[Completion date.]]&gt;=45139,MainTracker[[#This Row],[Status]]="10 - Complete"),NETWORKDAYS(MAX(MainTracker[[#This Row],[Request sent on (Date)]:[Compliant source file received on (Date)]]),MainTracker[[#This Row],[Completion date.]],Holiday[Holidays])-1,"")</f>
        <v>7</v>
      </c>
      <c r="Y9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00" s="4">
        <f>IF(AND(MainTracker[[#This Row],[Completion date.]]&gt;=45139,MainTracker[[#This Row],[Status]]="10 - Complete",MainTracker[[#This Row],[Compliant source file received on (Date)]]&lt;&gt;""),MainTracker[[#This Row],[Compliant source file received on (Date)]]-MainTracker[[#This Row],[Request sent on (Date)]],"")</f>
        <v>0</v>
      </c>
    </row>
    <row r="901" spans="1:26" ht="165" hidden="1">
      <c r="A901" s="51">
        <f>_xlfn.IFNA(INDEX(Table3[],MATCH(MainTracker[[#This Row],[IDR / UFDR]],Table3[Pack],0),1),"")</f>
        <v>21</v>
      </c>
      <c r="B901" s="7">
        <v>214.07</v>
      </c>
      <c r="C901" s="7" t="s">
        <v>4143</v>
      </c>
      <c r="D901" s="44" t="s">
        <v>4144</v>
      </c>
      <c r="E901" s="80" t="s">
        <v>4145</v>
      </c>
      <c r="F901" s="2" t="s">
        <v>101</v>
      </c>
      <c r="G901" s="13">
        <v>45443</v>
      </c>
      <c r="H901" s="24">
        <v>45481</v>
      </c>
      <c r="I901" s="1">
        <v>45482</v>
      </c>
      <c r="J901" s="2"/>
      <c r="K901" s="80" t="s">
        <v>4146</v>
      </c>
      <c r="L901" s="28"/>
      <c r="M901" s="4" t="s">
        <v>4147</v>
      </c>
      <c r="N901" s="24">
        <v>45463</v>
      </c>
      <c r="O901" s="4" t="s">
        <v>4148</v>
      </c>
      <c r="P901" s="24">
        <v>45464</v>
      </c>
      <c r="Q901" s="4" t="s">
        <v>4149</v>
      </c>
      <c r="R901" s="24">
        <v>45475</v>
      </c>
      <c r="S901" s="4" t="s">
        <v>4150</v>
      </c>
      <c r="T901" s="24">
        <v>45478</v>
      </c>
      <c r="U901" s="4" t="s">
        <v>106</v>
      </c>
      <c r="V901" s="3" t="s">
        <v>69</v>
      </c>
      <c r="W901" s="28" t="s">
        <v>1013</v>
      </c>
      <c r="X901" s="4">
        <f>IF(AND(MainTracker[[#This Row],[Completion date.]]&gt;=45139,MainTracker[[#This Row],[Status]]="10 - Complete"),NETWORKDAYS(MAX(MainTracker[[#This Row],[Request sent on (Date)]:[Compliant source file received on (Date)]]),MainTracker[[#This Row],[Completion date.]],Holiday[Holidays])-1,"")</f>
        <v>1</v>
      </c>
      <c r="Y90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01" s="4">
        <f>IF(AND(MainTracker[[#This Row],[Completion date.]]&gt;=45139,MainTracker[[#This Row],[Status]]="10 - Complete",MainTracker[[#This Row],[Compliant source file received on (Date)]]&lt;&gt;""),MainTracker[[#This Row],[Compliant source file received on (Date)]]-MainTracker[[#This Row],[Request sent on (Date)]],"")</f>
        <v>38</v>
      </c>
    </row>
    <row r="902" spans="1:26" ht="60" hidden="1">
      <c r="A902" s="51" t="str">
        <f>_xlfn.IFNA(INDEX(Table3[],MATCH(MainTracker[[#This Row],[IDR / UFDR]],Table3[Pack],0),1),"")</f>
        <v/>
      </c>
      <c r="B902" s="7" t="s">
        <v>1816</v>
      </c>
      <c r="C902" s="7" t="s">
        <v>4151</v>
      </c>
      <c r="D902" s="44" t="s">
        <v>4152</v>
      </c>
      <c r="E902" s="28" t="s">
        <v>4153</v>
      </c>
      <c r="F902" s="2" t="s">
        <v>101</v>
      </c>
      <c r="G902" s="13">
        <v>45446</v>
      </c>
      <c r="H902" s="1">
        <v>45449</v>
      </c>
      <c r="I902" s="1">
        <v>45449</v>
      </c>
      <c r="J902" s="2" t="s">
        <v>2115</v>
      </c>
      <c r="K902" s="28" t="s">
        <v>4154</v>
      </c>
      <c r="L902" s="28"/>
      <c r="M902" s="4" t="s">
        <v>4155</v>
      </c>
      <c r="N902" s="24">
        <v>45449</v>
      </c>
      <c r="O902" s="4"/>
      <c r="P902" s="4"/>
      <c r="Q902" s="4"/>
      <c r="R902" s="4"/>
      <c r="S902" s="4"/>
      <c r="T902" s="4"/>
      <c r="U902" s="4" t="s">
        <v>106</v>
      </c>
      <c r="V902" s="3" t="s">
        <v>69</v>
      </c>
      <c r="W902" s="27" t="s">
        <v>774</v>
      </c>
      <c r="X902" s="4">
        <f>IF(AND(MainTracker[[#This Row],[Completion date.]]&gt;=45139,MainTracker[[#This Row],[Status]]="10 - Complete"),NETWORKDAYS(MAX(MainTracker[[#This Row],[Request sent on (Date)]:[Compliant source file received on (Date)]]),MainTracker[[#This Row],[Completion date.]],Holiday[Holidays])-1,"")</f>
        <v>0</v>
      </c>
      <c r="Y9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2" s="4">
        <f>IF(AND(MainTracker[[#This Row],[Completion date.]]&gt;=45139,MainTracker[[#This Row],[Status]]="10 - Complete",MainTracker[[#This Row],[Compliant source file received on (Date)]]&lt;&gt;""),MainTracker[[#This Row],[Compliant source file received on (Date)]]-MainTracker[[#This Row],[Request sent on (Date)]],"")</f>
        <v>3</v>
      </c>
    </row>
    <row r="903" spans="1:26" ht="45" hidden="1">
      <c r="A903" s="51" t="str">
        <f>_xlfn.IFNA(INDEX(Table3[],MATCH(MainTracker[[#This Row],[IDR / UFDR]],Table3[Pack],0),1),"")</f>
        <v/>
      </c>
      <c r="B903" s="7" t="s">
        <v>1744</v>
      </c>
      <c r="C903" s="7" t="s">
        <v>4156</v>
      </c>
      <c r="D903" s="44" t="s">
        <v>4157</v>
      </c>
      <c r="E903" s="34" t="s">
        <v>4158</v>
      </c>
      <c r="F903" s="2" t="s">
        <v>229</v>
      </c>
      <c r="G903" s="13">
        <v>45446</v>
      </c>
      <c r="H903" s="1">
        <v>45457</v>
      </c>
      <c r="I903" s="1">
        <v>45461</v>
      </c>
      <c r="J903" s="2"/>
      <c r="K903" s="28" t="s">
        <v>4159</v>
      </c>
      <c r="L903" s="47" t="s">
        <v>2986</v>
      </c>
      <c r="M903" s="4" t="s">
        <v>4160</v>
      </c>
      <c r="N903" s="24">
        <v>45456</v>
      </c>
      <c r="O903" s="4" t="s">
        <v>4161</v>
      </c>
      <c r="P903" s="24">
        <v>45457</v>
      </c>
      <c r="Q903" s="4" t="s">
        <v>4162</v>
      </c>
      <c r="R903" s="4"/>
      <c r="S903" s="4"/>
      <c r="T903" s="4"/>
      <c r="U903" s="4" t="s">
        <v>106</v>
      </c>
      <c r="V903" s="3" t="s">
        <v>69</v>
      </c>
      <c r="W903" s="27" t="s">
        <v>1489</v>
      </c>
      <c r="X903" s="4">
        <f>IF(AND(MainTracker[[#This Row],[Completion date.]]&gt;=45139,MainTracker[[#This Row],[Status]]="10 - Complete"),NETWORKDAYS(MAX(MainTracker[[#This Row],[Request sent on (Date)]:[Compliant source file received on (Date)]]),MainTracker[[#This Row],[Completion date.]],Holiday[Holidays])-1,"")</f>
        <v>2</v>
      </c>
      <c r="Y90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03" s="4">
        <f>IF(AND(MainTracker[[#This Row],[Completion date.]]&gt;=45139,MainTracker[[#This Row],[Status]]="10 - Complete",MainTracker[[#This Row],[Compliant source file received on (Date)]]&lt;&gt;""),MainTracker[[#This Row],[Compliant source file received on (Date)]]-MainTracker[[#This Row],[Request sent on (Date)]],"")</f>
        <v>11</v>
      </c>
    </row>
    <row r="904" spans="1:26" ht="30" hidden="1">
      <c r="A904" s="51" t="str">
        <f>_xlfn.IFNA(INDEX(Table3[],MATCH(MainTracker[[#This Row],[IDR / UFDR]],Table3[Pack],0),1),"")</f>
        <v/>
      </c>
      <c r="B904" s="7" t="s">
        <v>1744</v>
      </c>
      <c r="C904" s="7" t="s">
        <v>4163</v>
      </c>
      <c r="D904" s="44" t="s">
        <v>4164</v>
      </c>
      <c r="E904" s="28" t="s">
        <v>4165</v>
      </c>
      <c r="F904" s="2" t="s">
        <v>101</v>
      </c>
      <c r="G904" s="13">
        <v>45446</v>
      </c>
      <c r="H904" s="24">
        <v>45456</v>
      </c>
      <c r="I904" s="1">
        <v>45460</v>
      </c>
      <c r="J904" s="2"/>
      <c r="K904" s="28" t="s">
        <v>4166</v>
      </c>
      <c r="L904" s="28"/>
      <c r="M904" s="4" t="s">
        <v>4167</v>
      </c>
      <c r="N904" s="24">
        <v>45456</v>
      </c>
      <c r="O904" s="4"/>
      <c r="P904" s="4"/>
      <c r="Q904" s="4"/>
      <c r="R904" s="4"/>
      <c r="S904" s="4"/>
      <c r="T904" s="4"/>
      <c r="U904" s="4" t="s">
        <v>106</v>
      </c>
      <c r="V904" s="3" t="s">
        <v>69</v>
      </c>
      <c r="W904" s="27" t="s">
        <v>1660</v>
      </c>
      <c r="X904" s="4">
        <f>IF(AND(MainTracker[[#This Row],[Completion date.]]&gt;=45139,MainTracker[[#This Row],[Status]]="10 - Complete"),NETWORKDAYS(MAX(MainTracker[[#This Row],[Request sent on (Date)]:[Compliant source file received on (Date)]]),MainTracker[[#This Row],[Completion date.]],Holiday[Holidays])-1,"")</f>
        <v>2</v>
      </c>
      <c r="Y9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4" s="4">
        <f>IF(AND(MainTracker[[#This Row],[Completion date.]]&gt;=45139,MainTracker[[#This Row],[Status]]="10 - Complete",MainTracker[[#This Row],[Compliant source file received on (Date)]]&lt;&gt;""),MainTracker[[#This Row],[Compliant source file received on (Date)]]-MainTracker[[#This Row],[Request sent on (Date)]],"")</f>
        <v>10</v>
      </c>
    </row>
    <row r="905" spans="1:26" ht="45" hidden="1">
      <c r="A905" s="51" t="str">
        <f>_xlfn.IFNA(INDEX(Table3[],MATCH(MainTracker[[#This Row],[IDR / UFDR]],Table3[Pack],0),1),"")</f>
        <v/>
      </c>
      <c r="B905" s="7" t="s">
        <v>4168</v>
      </c>
      <c r="C905" s="7" t="s">
        <v>4169</v>
      </c>
      <c r="D905" s="44" t="s">
        <v>4170</v>
      </c>
      <c r="E905" s="28" t="s">
        <v>4171</v>
      </c>
      <c r="F905" s="2" t="s">
        <v>111</v>
      </c>
      <c r="G905" s="13">
        <v>45446</v>
      </c>
      <c r="H905" s="24">
        <v>45455</v>
      </c>
      <c r="I905" s="1">
        <v>45460</v>
      </c>
      <c r="J905" s="2"/>
      <c r="K905" s="28" t="s">
        <v>4172</v>
      </c>
      <c r="L905" s="28"/>
      <c r="M905" s="4" t="s">
        <v>4173</v>
      </c>
      <c r="N905" s="24">
        <v>45455</v>
      </c>
      <c r="O905" s="4"/>
      <c r="P905" s="4"/>
      <c r="Q905" s="4"/>
      <c r="R905" s="4"/>
      <c r="S905" s="4"/>
      <c r="T905" s="4"/>
      <c r="U905" s="4" t="s">
        <v>106</v>
      </c>
      <c r="V905" s="3" t="s">
        <v>69</v>
      </c>
      <c r="W905" s="27" t="s">
        <v>338</v>
      </c>
      <c r="X905" s="4">
        <f>IF(AND(MainTracker[[#This Row],[Completion date.]]&gt;=45139,MainTracker[[#This Row],[Status]]="10 - Complete"),NETWORKDAYS(MAX(MainTracker[[#This Row],[Request sent on (Date)]:[Compliant source file received on (Date)]]),MainTracker[[#This Row],[Completion date.]],Holiday[Holidays])-1,"")</f>
        <v>3</v>
      </c>
      <c r="Y9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5" s="4">
        <f>IF(AND(MainTracker[[#This Row],[Completion date.]]&gt;=45139,MainTracker[[#This Row],[Status]]="10 - Complete",MainTracker[[#This Row],[Compliant source file received on (Date)]]&lt;&gt;""),MainTracker[[#This Row],[Compliant source file received on (Date)]]-MainTracker[[#This Row],[Request sent on (Date)]],"")</f>
        <v>9</v>
      </c>
    </row>
    <row r="906" spans="1:26" ht="60" hidden="1" customHeight="1">
      <c r="A906" s="51" t="str">
        <f>_xlfn.IFNA(INDEX(Table3[],MATCH(MainTracker[[#This Row],[IDR / UFDR]],Table3[Pack],0),1),"")</f>
        <v/>
      </c>
      <c r="B906" s="7">
        <v>229.03</v>
      </c>
      <c r="C906" s="7" t="s">
        <v>4174</v>
      </c>
      <c r="D906" s="44" t="s">
        <v>4175</v>
      </c>
      <c r="E906" s="28" t="s">
        <v>4176</v>
      </c>
      <c r="F906" s="2" t="s">
        <v>111</v>
      </c>
      <c r="G906" s="13">
        <v>45446</v>
      </c>
      <c r="H906" s="1">
        <v>45463</v>
      </c>
      <c r="I906" s="1">
        <v>45470</v>
      </c>
      <c r="J906" s="2"/>
      <c r="K906" s="28" t="s">
        <v>4177</v>
      </c>
      <c r="L906" s="28" t="s">
        <v>3041</v>
      </c>
      <c r="M906" s="4" t="s">
        <v>4178</v>
      </c>
      <c r="N906" s="1">
        <v>45463</v>
      </c>
      <c r="O906" s="4" t="s">
        <v>4179</v>
      </c>
      <c r="P906" s="24"/>
      <c r="Q906" s="4"/>
      <c r="R906" s="24"/>
      <c r="S906" s="4"/>
      <c r="T906" s="24"/>
      <c r="U906" s="4" t="s">
        <v>106</v>
      </c>
      <c r="V906" s="3" t="s">
        <v>71</v>
      </c>
      <c r="W906" s="27" t="s">
        <v>1062</v>
      </c>
      <c r="X906" s="4">
        <f>IF(AND(MainTracker[[#This Row],[Completion date.]]&gt;=45139,MainTracker[[#This Row],[Status]]="10 - Complete"),NETWORKDAYS(MAX(MainTracker[[#This Row],[Request sent on (Date)]:[Compliant source file received on (Date)]]),MainTracker[[#This Row],[Completion date.]],Holiday[Holidays])-1,"")</f>
        <v>5</v>
      </c>
      <c r="Y9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06" s="4">
        <f>IF(AND(MainTracker[[#This Row],[Completion date.]]&gt;=45139,MainTracker[[#This Row],[Status]]="10 - Complete",MainTracker[[#This Row],[Compliant source file received on (Date)]]&lt;&gt;""),MainTracker[[#This Row],[Compliant source file received on (Date)]]-MainTracker[[#This Row],[Request sent on (Date)]],"")</f>
        <v>17</v>
      </c>
    </row>
    <row r="907" spans="1:26" ht="60" hidden="1" customHeight="1">
      <c r="A907" s="51">
        <f>_xlfn.IFNA(INDEX(Table3[],MATCH(MainTracker[[#This Row],[IDR / UFDR]],Table3[Pack],0),1),"")</f>
        <v>3</v>
      </c>
      <c r="B907" s="7">
        <v>212.5</v>
      </c>
      <c r="C907" s="7" t="s">
        <v>3663</v>
      </c>
      <c r="D907" s="44" t="s">
        <v>3664</v>
      </c>
      <c r="E907" s="28" t="s">
        <v>3665</v>
      </c>
      <c r="F907" s="2" t="s">
        <v>387</v>
      </c>
      <c r="G907" s="13">
        <v>45446</v>
      </c>
      <c r="H907" s="13">
        <v>45455</v>
      </c>
      <c r="I907" s="13">
        <v>45455</v>
      </c>
      <c r="J907" s="2"/>
      <c r="K907" s="28" t="s">
        <v>3666</v>
      </c>
      <c r="L907" s="28"/>
      <c r="M907" s="4" t="s">
        <v>4180</v>
      </c>
      <c r="N907" s="4"/>
      <c r="O907" s="4"/>
      <c r="P907" s="4"/>
      <c r="Q907" s="4"/>
      <c r="R907" s="4"/>
      <c r="S907" s="4"/>
      <c r="T907" s="4"/>
      <c r="U907" s="4" t="s">
        <v>106</v>
      </c>
      <c r="V907" s="3" t="s">
        <v>71</v>
      </c>
      <c r="W907" s="27" t="s">
        <v>3668</v>
      </c>
      <c r="X907" s="4">
        <f>IF(AND(MainTracker[[#This Row],[Completion date.]]&gt;=45139,MainTracker[[#This Row],[Status]]="10 - Complete"),NETWORKDAYS(MAX(MainTracker[[#This Row],[Request sent on (Date)]:[Compliant source file received on (Date)]]),MainTracker[[#This Row],[Completion date.]],Holiday[Holidays])-1,"")</f>
        <v>0</v>
      </c>
      <c r="Y9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7" s="4">
        <f>IF(AND(MainTracker[[#This Row],[Completion date.]]&gt;=45139,MainTracker[[#This Row],[Status]]="10 - Complete",MainTracker[[#This Row],[Compliant source file received on (Date)]]&lt;&gt;""),MainTracker[[#This Row],[Compliant source file received on (Date)]]-MainTracker[[#This Row],[Request sent on (Date)]],"")</f>
        <v>9</v>
      </c>
    </row>
    <row r="908" spans="1:26" ht="60" hidden="1" customHeight="1">
      <c r="A908" s="51" t="str">
        <f>_xlfn.IFNA(INDEX(Table3[],MATCH(MainTracker[[#This Row],[IDR / UFDR]],Table3[Pack],0),1),"")</f>
        <v/>
      </c>
      <c r="B908" s="7" t="s">
        <v>4181</v>
      </c>
      <c r="C908" s="7" t="s">
        <v>4182</v>
      </c>
      <c r="D908" s="44" t="s">
        <v>4183</v>
      </c>
      <c r="E908" s="28" t="s">
        <v>4184</v>
      </c>
      <c r="F908" s="2" t="s">
        <v>101</v>
      </c>
      <c r="G908" s="13">
        <v>45447</v>
      </c>
      <c r="H908" s="1">
        <v>45476</v>
      </c>
      <c r="I908" s="1">
        <v>45477</v>
      </c>
      <c r="J908" s="2"/>
      <c r="K908" s="28" t="s">
        <v>4185</v>
      </c>
      <c r="L908" s="28" t="s">
        <v>122</v>
      </c>
      <c r="M908" s="4" t="s">
        <v>4186</v>
      </c>
      <c r="N908" s="24">
        <v>45476</v>
      </c>
      <c r="O908" s="25"/>
      <c r="P908" s="24"/>
      <c r="Q908" s="4"/>
      <c r="R908" s="24"/>
      <c r="S908" s="4"/>
      <c r="T908" s="24"/>
      <c r="U908" s="4" t="s">
        <v>106</v>
      </c>
      <c r="V908" s="3" t="s">
        <v>69</v>
      </c>
      <c r="W908" s="27" t="s">
        <v>3653</v>
      </c>
      <c r="X908" s="4">
        <f>IF(AND(MainTracker[[#This Row],[Completion date.]]&gt;=45139,MainTracker[[#This Row],[Status]]="10 - Complete"),NETWORKDAYS(MAX(MainTracker[[#This Row],[Request sent on (Date)]:[Compliant source file received on (Date)]]),MainTracker[[#This Row],[Completion date.]],Holiday[Holidays])-1,"")</f>
        <v>1</v>
      </c>
      <c r="Y9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8" s="4">
        <f>IF(AND(MainTracker[[#This Row],[Completion date.]]&gt;=45139,MainTracker[[#This Row],[Status]]="10 - Complete",MainTracker[[#This Row],[Compliant source file received on (Date)]]&lt;&gt;""),MainTracker[[#This Row],[Compliant source file received on (Date)]]-MainTracker[[#This Row],[Request sent on (Date)]],"")</f>
        <v>29</v>
      </c>
    </row>
    <row r="909" spans="1:26" ht="30" hidden="1" customHeight="1">
      <c r="A909" s="51" t="str">
        <f>_xlfn.IFNA(INDEX(Table3[],MATCH(MainTracker[[#This Row],[IDR / UFDR]],Table3[Pack],0),1),"")</f>
        <v/>
      </c>
      <c r="B909" s="7" t="s">
        <v>1822</v>
      </c>
      <c r="C909" s="7" t="s">
        <v>4187</v>
      </c>
      <c r="D909" s="44" t="s">
        <v>4188</v>
      </c>
      <c r="E909" s="28" t="s">
        <v>4189</v>
      </c>
      <c r="F909" s="2" t="s">
        <v>111</v>
      </c>
      <c r="G909" s="13">
        <v>45447</v>
      </c>
      <c r="H909" s="1">
        <v>45497</v>
      </c>
      <c r="I909" s="1">
        <v>45502</v>
      </c>
      <c r="J909" s="2"/>
      <c r="K909" s="28" t="s">
        <v>4190</v>
      </c>
      <c r="L909" s="3" t="s">
        <v>122</v>
      </c>
      <c r="M909" s="4" t="s">
        <v>4191</v>
      </c>
      <c r="N909" s="24">
        <v>45461</v>
      </c>
      <c r="O909" s="4" t="s">
        <v>4192</v>
      </c>
      <c r="P909" s="24">
        <v>45469</v>
      </c>
      <c r="Q909" s="4" t="s">
        <v>4193</v>
      </c>
      <c r="R909" s="24">
        <v>45489</v>
      </c>
      <c r="S909" s="133" t="s">
        <v>4194</v>
      </c>
      <c r="T909" s="24"/>
      <c r="U909" s="4" t="s">
        <v>106</v>
      </c>
      <c r="V909" s="3" t="s">
        <v>69</v>
      </c>
      <c r="W909" s="28" t="s">
        <v>4195</v>
      </c>
      <c r="X909" s="4">
        <f>IF(AND(MainTracker[[#This Row],[Completion date.]]&gt;=45139,MainTracker[[#This Row],[Status]]="10 - Complete"),NETWORKDAYS(MAX(MainTracker[[#This Row],[Request sent on (Date)]:[Compliant source file received on (Date)]]),MainTracker[[#This Row],[Completion date.]],Holiday[Holidays])-1,"")</f>
        <v>3</v>
      </c>
      <c r="Y90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09" s="4">
        <f>IF(AND(MainTracker[[#This Row],[Completion date.]]&gt;=45139,MainTracker[[#This Row],[Status]]="10 - Complete",MainTracker[[#This Row],[Compliant source file received on (Date)]]&lt;&gt;""),MainTracker[[#This Row],[Compliant source file received on (Date)]]-MainTracker[[#This Row],[Request sent on (Date)]],"")</f>
        <v>50</v>
      </c>
    </row>
    <row r="910" spans="1:26" ht="60" hidden="1">
      <c r="A910" s="51" t="str">
        <f>_xlfn.IFNA(INDEX(Table3[],MATCH(MainTracker[[#This Row],[IDR / UFDR]],Table3[Pack],0),1),"")</f>
        <v/>
      </c>
      <c r="B910" s="7" t="s">
        <v>1822</v>
      </c>
      <c r="C910" s="7" t="s">
        <v>4187</v>
      </c>
      <c r="D910" s="44" t="s">
        <v>4196</v>
      </c>
      <c r="E910" s="28" t="s">
        <v>4197</v>
      </c>
      <c r="F910" s="2" t="s">
        <v>101</v>
      </c>
      <c r="G910" s="13">
        <v>45447</v>
      </c>
      <c r="H910" s="1">
        <v>45497</v>
      </c>
      <c r="I910" s="1">
        <v>45502</v>
      </c>
      <c r="J910" s="2"/>
      <c r="K910" s="28" t="s">
        <v>4190</v>
      </c>
      <c r="L910" s="3" t="s">
        <v>122</v>
      </c>
      <c r="M910" s="4" t="s">
        <v>4198</v>
      </c>
      <c r="N910" s="24">
        <v>45461</v>
      </c>
      <c r="O910" s="4"/>
      <c r="P910" s="24">
        <v>45469</v>
      </c>
      <c r="Q910" s="4" t="s">
        <v>4193</v>
      </c>
      <c r="R910" s="4"/>
      <c r="S910" s="133" t="s">
        <v>4194</v>
      </c>
      <c r="T910" s="4"/>
      <c r="U910" s="4" t="s">
        <v>106</v>
      </c>
      <c r="V910" s="3" t="s">
        <v>69</v>
      </c>
      <c r="W910" s="28" t="s">
        <v>4195</v>
      </c>
      <c r="X910" s="4">
        <f>IF(AND(MainTracker[[#This Row],[Completion date.]]&gt;=45139,MainTracker[[#This Row],[Status]]="10 - Complete"),NETWORKDAYS(MAX(MainTracker[[#This Row],[Request sent on (Date)]:[Compliant source file received on (Date)]]),MainTracker[[#This Row],[Completion date.]],Holiday[Holidays])-1,"")</f>
        <v>3</v>
      </c>
      <c r="Y91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10" s="4">
        <f>IF(AND(MainTracker[[#This Row],[Completion date.]]&gt;=45139,MainTracker[[#This Row],[Status]]="10 - Complete",MainTracker[[#This Row],[Compliant source file received on (Date)]]&lt;&gt;""),MainTracker[[#This Row],[Compliant source file received on (Date)]]-MainTracker[[#This Row],[Request sent on (Date)]],"")</f>
        <v>50</v>
      </c>
    </row>
    <row r="911" spans="1:26" ht="60" hidden="1">
      <c r="A911" s="51" t="str">
        <f>_xlfn.IFNA(INDEX(Table3[],MATCH(MainTracker[[#This Row],[IDR / UFDR]],Table3[Pack],0),1),"")</f>
        <v/>
      </c>
      <c r="B911" s="7" t="s">
        <v>1822</v>
      </c>
      <c r="C911" s="7" t="s">
        <v>4187</v>
      </c>
      <c r="D911" s="44" t="s">
        <v>4199</v>
      </c>
      <c r="E911" s="28" t="s">
        <v>4200</v>
      </c>
      <c r="F911" s="2" t="s">
        <v>111</v>
      </c>
      <c r="G911" s="13">
        <v>45447</v>
      </c>
      <c r="H911" s="1">
        <v>45497</v>
      </c>
      <c r="I911" s="1">
        <v>45502</v>
      </c>
      <c r="J911" s="2"/>
      <c r="K911" s="28" t="s">
        <v>4190</v>
      </c>
      <c r="L911" s="3" t="s">
        <v>122</v>
      </c>
      <c r="M911" s="4" t="s">
        <v>4201</v>
      </c>
      <c r="N911" s="24">
        <v>45461</v>
      </c>
      <c r="O911" s="4" t="s">
        <v>4192</v>
      </c>
      <c r="P911" s="24">
        <v>45469</v>
      </c>
      <c r="Q911" s="4" t="s">
        <v>4193</v>
      </c>
      <c r="R911" s="24"/>
      <c r="S911" s="133" t="s">
        <v>4194</v>
      </c>
      <c r="T911" s="24"/>
      <c r="U911" s="4" t="s">
        <v>106</v>
      </c>
      <c r="V911" s="3" t="s">
        <v>69</v>
      </c>
      <c r="W911" s="28" t="s">
        <v>4195</v>
      </c>
      <c r="X911" s="4">
        <f>IF(AND(MainTracker[[#This Row],[Completion date.]]&gt;=45139,MainTracker[[#This Row],[Status]]="10 - Complete"),NETWORKDAYS(MAX(MainTracker[[#This Row],[Request sent on (Date)]:[Compliant source file received on (Date)]]),MainTracker[[#This Row],[Completion date.]],Holiday[Holidays])-1,"")</f>
        <v>3</v>
      </c>
      <c r="Y91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11" s="4">
        <f>IF(AND(MainTracker[[#This Row],[Completion date.]]&gt;=45139,MainTracker[[#This Row],[Status]]="10 - Complete",MainTracker[[#This Row],[Compliant source file received on (Date)]]&lt;&gt;""),MainTracker[[#This Row],[Compliant source file received on (Date)]]-MainTracker[[#This Row],[Request sent on (Date)]],"")</f>
        <v>50</v>
      </c>
    </row>
    <row r="912" spans="1:26" ht="30" hidden="1">
      <c r="A912" s="51" t="str">
        <f>_xlfn.IFNA(INDEX(Table3[],MATCH(MainTracker[[#This Row],[IDR / UFDR]],Table3[Pack],0),1),"")</f>
        <v/>
      </c>
      <c r="B912" s="7">
        <v>220.5</v>
      </c>
      <c r="C912" s="7" t="s">
        <v>4202</v>
      </c>
      <c r="D912" s="44" t="s">
        <v>4203</v>
      </c>
      <c r="E912" s="34" t="s">
        <v>4204</v>
      </c>
      <c r="F912" s="2" t="s">
        <v>387</v>
      </c>
      <c r="G912" s="13">
        <v>45447</v>
      </c>
      <c r="H912" s="13">
        <v>45455</v>
      </c>
      <c r="I912" s="1">
        <v>45457</v>
      </c>
      <c r="J912" s="2"/>
      <c r="K912" s="34" t="s">
        <v>4205</v>
      </c>
      <c r="L912" s="28"/>
      <c r="M912" s="4"/>
      <c r="N912" s="4"/>
      <c r="O912" s="4"/>
      <c r="P912" s="4"/>
      <c r="Q912" s="4"/>
      <c r="R912" s="4"/>
      <c r="S912" s="4"/>
      <c r="T912" s="4"/>
      <c r="U912" s="4" t="s">
        <v>106</v>
      </c>
      <c r="V912" s="3" t="s">
        <v>71</v>
      </c>
      <c r="W912" s="27" t="s">
        <v>250</v>
      </c>
      <c r="X912" s="4">
        <f>IF(AND(MainTracker[[#This Row],[Completion date.]]&gt;=45139,MainTracker[[#This Row],[Status]]="10 - Complete"),NETWORKDAYS(MAX(MainTracker[[#This Row],[Request sent on (Date)]:[Compliant source file received on (Date)]]),MainTracker[[#This Row],[Completion date.]],Holiday[Holidays])-1,"")</f>
        <v>2</v>
      </c>
      <c r="Y9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2" s="4">
        <f>IF(AND(MainTracker[[#This Row],[Completion date.]]&gt;=45139,MainTracker[[#This Row],[Status]]="10 - Complete",MainTracker[[#This Row],[Compliant source file received on (Date)]]&lt;&gt;""),MainTracker[[#This Row],[Compliant source file received on (Date)]]-MainTracker[[#This Row],[Request sent on (Date)]],"")</f>
        <v>8</v>
      </c>
    </row>
    <row r="913" spans="1:26" ht="30" hidden="1">
      <c r="A913" s="51" t="str">
        <f>_xlfn.IFNA(INDEX(Table3[],MATCH(MainTracker[[#This Row],[IDR / UFDR]],Table3[Pack],0),1),"")</f>
        <v/>
      </c>
      <c r="B913" s="7">
        <v>218.02</v>
      </c>
      <c r="C913" s="7" t="s">
        <v>3710</v>
      </c>
      <c r="D913" s="44" t="s">
        <v>3711</v>
      </c>
      <c r="E913" s="28" t="s">
        <v>3712</v>
      </c>
      <c r="F913" s="2" t="s">
        <v>101</v>
      </c>
      <c r="G913" s="13">
        <v>45447</v>
      </c>
      <c r="H913" s="13">
        <v>45447</v>
      </c>
      <c r="I913" s="1">
        <v>45449</v>
      </c>
      <c r="J913" s="2"/>
      <c r="K913" s="28" t="s">
        <v>3713</v>
      </c>
      <c r="L913" s="28" t="s">
        <v>122</v>
      </c>
      <c r="M913" s="4"/>
      <c r="N913" s="4"/>
      <c r="O913" s="4"/>
      <c r="P913" s="4"/>
      <c r="Q913" s="4"/>
      <c r="R913" s="4"/>
      <c r="S913" s="4"/>
      <c r="T913" s="4"/>
      <c r="U913" s="4" t="s">
        <v>106</v>
      </c>
      <c r="V913" s="3" t="s">
        <v>71</v>
      </c>
      <c r="W913" s="27" t="s">
        <v>3818</v>
      </c>
      <c r="X913" s="4">
        <f>IF(AND(MainTracker[[#This Row],[Completion date.]]&gt;=45139,MainTracker[[#This Row],[Status]]="10 - Complete"),NETWORKDAYS(MAX(MainTracker[[#This Row],[Request sent on (Date)]:[Compliant source file received on (Date)]]),MainTracker[[#This Row],[Completion date.]],Holiday[Holidays])-1,"")</f>
        <v>2</v>
      </c>
      <c r="Y9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3" s="4">
        <f>IF(AND(MainTracker[[#This Row],[Completion date.]]&gt;=45139,MainTracker[[#This Row],[Status]]="10 - Complete",MainTracker[[#This Row],[Compliant source file received on (Date)]]&lt;&gt;""),MainTracker[[#This Row],[Compliant source file received on (Date)]]-MainTracker[[#This Row],[Request sent on (Date)]],"")</f>
        <v>0</v>
      </c>
    </row>
    <row r="914" spans="1:26" ht="30" hidden="1">
      <c r="A914" s="51" t="str">
        <f>_xlfn.IFNA(INDEX(Table3[],MATCH(MainTracker[[#This Row],[IDR / UFDR]],Table3[Pack],0),1),"")</f>
        <v/>
      </c>
      <c r="B914" s="7">
        <v>218.02</v>
      </c>
      <c r="C914" s="7" t="s">
        <v>3716</v>
      </c>
      <c r="D914" s="44" t="s">
        <v>3717</v>
      </c>
      <c r="E914" s="28" t="s">
        <v>3718</v>
      </c>
      <c r="F914" s="2" t="s">
        <v>101</v>
      </c>
      <c r="G914" s="13">
        <v>45447</v>
      </c>
      <c r="H914" s="13">
        <v>45447</v>
      </c>
      <c r="I914" s="1">
        <v>45449</v>
      </c>
      <c r="J914" s="2"/>
      <c r="K914" s="28" t="s">
        <v>3719</v>
      </c>
      <c r="L914" s="28" t="s">
        <v>122</v>
      </c>
      <c r="M914" s="4"/>
      <c r="N914" s="4"/>
      <c r="O914" s="4"/>
      <c r="P914" s="4"/>
      <c r="Q914" s="4"/>
      <c r="R914" s="4"/>
      <c r="S914" s="4"/>
      <c r="T914" s="4"/>
      <c r="U914" s="4" t="s">
        <v>106</v>
      </c>
      <c r="V914" s="3" t="s">
        <v>71</v>
      </c>
      <c r="W914" s="27" t="s">
        <v>3818</v>
      </c>
      <c r="X914" s="4">
        <f>IF(AND(MainTracker[[#This Row],[Completion date.]]&gt;=45139,MainTracker[[#This Row],[Status]]="10 - Complete"),NETWORKDAYS(MAX(MainTracker[[#This Row],[Request sent on (Date)]:[Compliant source file received on (Date)]]),MainTracker[[#This Row],[Completion date.]],Holiday[Holidays])-1,"")</f>
        <v>2</v>
      </c>
      <c r="Y9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4" s="4">
        <f>IF(AND(MainTracker[[#This Row],[Completion date.]]&gt;=45139,MainTracker[[#This Row],[Status]]="10 - Complete",MainTracker[[#This Row],[Compliant source file received on (Date)]]&lt;&gt;""),MainTracker[[#This Row],[Compliant source file received on (Date)]]-MainTracker[[#This Row],[Request sent on (Date)]],"")</f>
        <v>0</v>
      </c>
    </row>
    <row r="915" spans="1:26" ht="30" hidden="1">
      <c r="A915" s="51" t="str">
        <f>_xlfn.IFNA(INDEX(Table3[],MATCH(MainTracker[[#This Row],[IDR / UFDR]],Table3[Pack],0),1),"")</f>
        <v/>
      </c>
      <c r="B915" s="7">
        <v>218.02</v>
      </c>
      <c r="C915" s="7" t="s">
        <v>3720</v>
      </c>
      <c r="D915" s="44" t="s">
        <v>3721</v>
      </c>
      <c r="E915" s="28" t="s">
        <v>3722</v>
      </c>
      <c r="F915" s="2" t="s">
        <v>101</v>
      </c>
      <c r="G915" s="13">
        <v>45447</v>
      </c>
      <c r="H915" s="13">
        <v>45447</v>
      </c>
      <c r="I915" s="1">
        <v>45449</v>
      </c>
      <c r="J915" s="2"/>
      <c r="K915" s="28" t="s">
        <v>3723</v>
      </c>
      <c r="L915" s="28" t="s">
        <v>122</v>
      </c>
      <c r="M915" s="4"/>
      <c r="N915" s="4"/>
      <c r="O915" s="4"/>
      <c r="P915" s="4"/>
      <c r="Q915" s="4"/>
      <c r="R915" s="4"/>
      <c r="S915" s="4"/>
      <c r="T915" s="4"/>
      <c r="U915" s="4" t="s">
        <v>106</v>
      </c>
      <c r="V915" s="3" t="s">
        <v>71</v>
      </c>
      <c r="W915" s="27" t="s">
        <v>3818</v>
      </c>
      <c r="X915" s="4">
        <f>IF(AND(MainTracker[[#This Row],[Completion date.]]&gt;=45139,MainTracker[[#This Row],[Status]]="10 - Complete"),NETWORKDAYS(MAX(MainTracker[[#This Row],[Request sent on (Date)]:[Compliant source file received on (Date)]]),MainTracker[[#This Row],[Completion date.]],Holiday[Holidays])-1,"")</f>
        <v>2</v>
      </c>
      <c r="Y9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5" s="4">
        <f>IF(AND(MainTracker[[#This Row],[Completion date.]]&gt;=45139,MainTracker[[#This Row],[Status]]="10 - Complete",MainTracker[[#This Row],[Compliant source file received on (Date)]]&lt;&gt;""),MainTracker[[#This Row],[Compliant source file received on (Date)]]-MainTracker[[#This Row],[Request sent on (Date)]],"")</f>
        <v>0</v>
      </c>
    </row>
    <row r="916" spans="1:26" ht="30" hidden="1">
      <c r="A916" s="51" t="str">
        <f>_xlfn.IFNA(INDEX(Table3[],MATCH(MainTracker[[#This Row],[IDR / UFDR]],Table3[Pack],0),1),"")</f>
        <v/>
      </c>
      <c r="B916" s="7">
        <v>218.02</v>
      </c>
      <c r="C916" s="7" t="s">
        <v>3724</v>
      </c>
      <c r="D916" s="44" t="s">
        <v>3725</v>
      </c>
      <c r="E916" s="28" t="s">
        <v>3726</v>
      </c>
      <c r="F916" s="2" t="s">
        <v>101</v>
      </c>
      <c r="G916" s="13">
        <v>45447</v>
      </c>
      <c r="H916" s="13">
        <v>45447</v>
      </c>
      <c r="I916" s="1">
        <v>45448</v>
      </c>
      <c r="J916" s="2"/>
      <c r="K916" s="28" t="s">
        <v>3727</v>
      </c>
      <c r="L916" s="28"/>
      <c r="M916" s="4"/>
      <c r="N916" s="4"/>
      <c r="O916" s="4"/>
      <c r="P916" s="4"/>
      <c r="Q916" s="4"/>
      <c r="R916" s="4"/>
      <c r="S916" s="4"/>
      <c r="T916" s="4"/>
      <c r="U916" s="4" t="s">
        <v>106</v>
      </c>
      <c r="V916" s="3" t="s">
        <v>69</v>
      </c>
      <c r="W916" s="27" t="s">
        <v>3715</v>
      </c>
      <c r="X916" s="4">
        <f>IF(AND(MainTracker[[#This Row],[Completion date.]]&gt;=45139,MainTracker[[#This Row],[Status]]="10 - Complete"),NETWORKDAYS(MAX(MainTracker[[#This Row],[Request sent on (Date)]:[Compliant source file received on (Date)]]),MainTracker[[#This Row],[Completion date.]],Holiday[Holidays])-1,"")</f>
        <v>1</v>
      </c>
      <c r="Y9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6" s="4">
        <f>IF(AND(MainTracker[[#This Row],[Completion date.]]&gt;=45139,MainTracker[[#This Row],[Status]]="10 - Complete",MainTracker[[#This Row],[Compliant source file received on (Date)]]&lt;&gt;""),MainTracker[[#This Row],[Compliant source file received on (Date)]]-MainTracker[[#This Row],[Request sent on (Date)]],"")</f>
        <v>0</v>
      </c>
    </row>
    <row r="917" spans="1:26" ht="30" hidden="1">
      <c r="A917" s="51" t="str">
        <f>_xlfn.IFNA(INDEX(Table3[],MATCH(MainTracker[[#This Row],[IDR / UFDR]],Table3[Pack],0),1),"")</f>
        <v/>
      </c>
      <c r="B917" s="7">
        <v>218.02</v>
      </c>
      <c r="C917" s="7" t="s">
        <v>3728</v>
      </c>
      <c r="D917" s="44" t="s">
        <v>3729</v>
      </c>
      <c r="E917" s="28" t="s">
        <v>3730</v>
      </c>
      <c r="F917" s="2" t="s">
        <v>101</v>
      </c>
      <c r="G917" s="13">
        <v>45447</v>
      </c>
      <c r="H917" s="13">
        <v>45447</v>
      </c>
      <c r="I917" s="1">
        <v>45448</v>
      </c>
      <c r="J917" s="2"/>
      <c r="K917" s="28" t="s">
        <v>3731</v>
      </c>
      <c r="L917" s="28"/>
      <c r="M917" s="4"/>
      <c r="N917" s="4"/>
      <c r="O917" s="4"/>
      <c r="P917" s="4"/>
      <c r="Q917" s="4"/>
      <c r="R917" s="4"/>
      <c r="S917" s="4"/>
      <c r="T917" s="4"/>
      <c r="U917" s="4" t="s">
        <v>106</v>
      </c>
      <c r="V917" s="3" t="s">
        <v>69</v>
      </c>
      <c r="W917" s="27" t="s">
        <v>3715</v>
      </c>
      <c r="X917" s="4">
        <f>IF(AND(MainTracker[[#This Row],[Completion date.]]&gt;=45139,MainTracker[[#This Row],[Status]]="10 - Complete"),NETWORKDAYS(MAX(MainTracker[[#This Row],[Request sent on (Date)]:[Compliant source file received on (Date)]]),MainTracker[[#This Row],[Completion date.]],Holiday[Holidays])-1,"")</f>
        <v>1</v>
      </c>
      <c r="Y9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7" s="4">
        <f>IF(AND(MainTracker[[#This Row],[Completion date.]]&gt;=45139,MainTracker[[#This Row],[Status]]="10 - Complete",MainTracker[[#This Row],[Compliant source file received on (Date)]]&lt;&gt;""),MainTracker[[#This Row],[Compliant source file received on (Date)]]-MainTracker[[#This Row],[Request sent on (Date)]],"")</f>
        <v>0</v>
      </c>
    </row>
    <row r="918" spans="1:26" ht="30" hidden="1">
      <c r="A918" s="51" t="str">
        <f>_xlfn.IFNA(INDEX(Table3[],MATCH(MainTracker[[#This Row],[IDR / UFDR]],Table3[Pack],0),1),"")</f>
        <v/>
      </c>
      <c r="B918" s="7">
        <v>218.02</v>
      </c>
      <c r="C918" s="7" t="s">
        <v>3732</v>
      </c>
      <c r="D918" s="44" t="s">
        <v>3733</v>
      </c>
      <c r="E918" s="28" t="s">
        <v>3734</v>
      </c>
      <c r="F918" s="2" t="s">
        <v>101</v>
      </c>
      <c r="G918" s="13">
        <v>45447</v>
      </c>
      <c r="H918" s="13">
        <v>45447</v>
      </c>
      <c r="I918" s="1">
        <v>45449</v>
      </c>
      <c r="J918" s="2"/>
      <c r="K918" s="28" t="s">
        <v>3735</v>
      </c>
      <c r="L918" s="28"/>
      <c r="M918" s="4"/>
      <c r="N918" s="4"/>
      <c r="O918" s="4"/>
      <c r="P918" s="4"/>
      <c r="Q918" s="4"/>
      <c r="R918" s="4"/>
      <c r="S918" s="4"/>
      <c r="T918" s="4"/>
      <c r="U918" s="4" t="s">
        <v>106</v>
      </c>
      <c r="V918" s="3" t="s">
        <v>69</v>
      </c>
      <c r="W918" s="27" t="s">
        <v>3818</v>
      </c>
      <c r="X918" s="4">
        <f>IF(AND(MainTracker[[#This Row],[Completion date.]]&gt;=45139,MainTracker[[#This Row],[Status]]="10 - Complete"),NETWORKDAYS(MAX(MainTracker[[#This Row],[Request sent on (Date)]:[Compliant source file received on (Date)]]),MainTracker[[#This Row],[Completion date.]],Holiday[Holidays])-1,"")</f>
        <v>2</v>
      </c>
      <c r="Y9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8" s="4">
        <f>IF(AND(MainTracker[[#This Row],[Completion date.]]&gt;=45139,MainTracker[[#This Row],[Status]]="10 - Complete",MainTracker[[#This Row],[Compliant source file received on (Date)]]&lt;&gt;""),MainTracker[[#This Row],[Compliant source file received on (Date)]]-MainTracker[[#This Row],[Request sent on (Date)]],"")</f>
        <v>0</v>
      </c>
    </row>
    <row r="919" spans="1:26" ht="30" hidden="1">
      <c r="A919" s="51" t="str">
        <f>_xlfn.IFNA(INDEX(Table3[],MATCH(MainTracker[[#This Row],[IDR / UFDR]],Table3[Pack],0),1),"")</f>
        <v/>
      </c>
      <c r="B919" s="7">
        <v>218.02</v>
      </c>
      <c r="C919" s="7" t="s">
        <v>3736</v>
      </c>
      <c r="D919" s="44" t="s">
        <v>3737</v>
      </c>
      <c r="E919" s="28" t="s">
        <v>3738</v>
      </c>
      <c r="F919" s="2" t="s">
        <v>101</v>
      </c>
      <c r="G919" s="13">
        <v>45447</v>
      </c>
      <c r="H919" s="13">
        <v>45447</v>
      </c>
      <c r="I919" s="1">
        <v>45449</v>
      </c>
      <c r="J919" s="2"/>
      <c r="K919" s="28" t="s">
        <v>3739</v>
      </c>
      <c r="L919" s="28"/>
      <c r="M919" s="4" t="s">
        <v>4206</v>
      </c>
      <c r="N919" s="4" t="s">
        <v>4207</v>
      </c>
      <c r="O919" s="4"/>
      <c r="P919" s="4"/>
      <c r="Q919" s="4"/>
      <c r="R919" s="4"/>
      <c r="S919" s="4"/>
      <c r="T919" s="4"/>
      <c r="U919" s="4" t="s">
        <v>106</v>
      </c>
      <c r="V919" s="3" t="s">
        <v>69</v>
      </c>
      <c r="W919" s="27" t="s">
        <v>3818</v>
      </c>
      <c r="X919" s="4">
        <f>IF(AND(MainTracker[[#This Row],[Completion date.]]&gt;=45139,MainTracker[[#This Row],[Status]]="10 - Complete"),NETWORKDAYS(MAX(MainTracker[[#This Row],[Request sent on (Date)]:[Compliant source file received on (Date)]]),MainTracker[[#This Row],[Completion date.]],Holiday[Holidays])-1,"")</f>
        <v>2</v>
      </c>
      <c r="Y9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19" s="4">
        <f>IF(AND(MainTracker[[#This Row],[Completion date.]]&gt;=45139,MainTracker[[#This Row],[Status]]="10 - Complete",MainTracker[[#This Row],[Compliant source file received on (Date)]]&lt;&gt;""),MainTracker[[#This Row],[Compliant source file received on (Date)]]-MainTracker[[#This Row],[Request sent on (Date)]],"")</f>
        <v>0</v>
      </c>
    </row>
    <row r="920" spans="1:26" ht="30" hidden="1">
      <c r="A920" s="51" t="str">
        <f>_xlfn.IFNA(INDEX(Table3[],MATCH(MainTracker[[#This Row],[IDR / UFDR]],Table3[Pack],0),1),"")</f>
        <v/>
      </c>
      <c r="B920" s="7">
        <v>218.02</v>
      </c>
      <c r="C920" s="7" t="s">
        <v>3740</v>
      </c>
      <c r="D920" s="44" t="s">
        <v>3741</v>
      </c>
      <c r="E920" s="28" t="s">
        <v>3742</v>
      </c>
      <c r="F920" s="2" t="s">
        <v>101</v>
      </c>
      <c r="G920" s="13">
        <v>45447</v>
      </c>
      <c r="H920" s="13">
        <v>45447</v>
      </c>
      <c r="I920" s="1">
        <v>45449</v>
      </c>
      <c r="J920" s="2"/>
      <c r="K920" s="28" t="s">
        <v>3743</v>
      </c>
      <c r="L920" s="28"/>
      <c r="M920" s="4"/>
      <c r="N920" s="4"/>
      <c r="O920" s="4"/>
      <c r="P920" s="4"/>
      <c r="Q920" s="4"/>
      <c r="R920" s="4"/>
      <c r="S920" s="4"/>
      <c r="T920" s="4"/>
      <c r="U920" s="4" t="s">
        <v>106</v>
      </c>
      <c r="V920" s="3" t="s">
        <v>69</v>
      </c>
      <c r="W920" s="27" t="s">
        <v>3818</v>
      </c>
      <c r="X920" s="4">
        <f>IF(AND(MainTracker[[#This Row],[Completion date.]]&gt;=45139,MainTracker[[#This Row],[Status]]="10 - Complete"),NETWORKDAYS(MAX(MainTracker[[#This Row],[Request sent on (Date)]:[Compliant source file received on (Date)]]),MainTracker[[#This Row],[Completion date.]],Holiday[Holidays])-1,"")</f>
        <v>2</v>
      </c>
      <c r="Y9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0" s="4">
        <f>IF(AND(MainTracker[[#This Row],[Completion date.]]&gt;=45139,MainTracker[[#This Row],[Status]]="10 - Complete",MainTracker[[#This Row],[Compliant source file received on (Date)]]&lt;&gt;""),MainTracker[[#This Row],[Compliant source file received on (Date)]]-MainTracker[[#This Row],[Request sent on (Date)]],"")</f>
        <v>0</v>
      </c>
    </row>
    <row r="921" spans="1:26" ht="30" hidden="1">
      <c r="A921" s="51" t="str">
        <f>_xlfn.IFNA(INDEX(Table3[],MATCH(MainTracker[[#This Row],[IDR / UFDR]],Table3[Pack],0),1),"")</f>
        <v/>
      </c>
      <c r="B921" s="7">
        <v>218.02</v>
      </c>
      <c r="C921" s="7" t="s">
        <v>3744</v>
      </c>
      <c r="D921" s="44" t="s">
        <v>3745</v>
      </c>
      <c r="E921" s="28" t="s">
        <v>3746</v>
      </c>
      <c r="F921" s="2" t="s">
        <v>101</v>
      </c>
      <c r="G921" s="13">
        <v>45447</v>
      </c>
      <c r="H921" s="13">
        <v>45447</v>
      </c>
      <c r="I921" s="1">
        <v>45449</v>
      </c>
      <c r="J921" s="2"/>
      <c r="K921" s="28" t="s">
        <v>3747</v>
      </c>
      <c r="L921" s="28" t="s">
        <v>122</v>
      </c>
      <c r="M921" s="4"/>
      <c r="N921" s="4"/>
      <c r="O921" s="4"/>
      <c r="P921" s="4"/>
      <c r="Q921" s="4"/>
      <c r="R921" s="4"/>
      <c r="S921" s="4"/>
      <c r="T921" s="4"/>
      <c r="U921" s="4" t="s">
        <v>106</v>
      </c>
      <c r="V921" s="3" t="s">
        <v>71</v>
      </c>
      <c r="W921" s="27" t="s">
        <v>3818</v>
      </c>
      <c r="X921" s="4">
        <f>IF(AND(MainTracker[[#This Row],[Completion date.]]&gt;=45139,MainTracker[[#This Row],[Status]]="10 - Complete"),NETWORKDAYS(MAX(MainTracker[[#This Row],[Request sent on (Date)]:[Compliant source file received on (Date)]]),MainTracker[[#This Row],[Completion date.]],Holiday[Holidays])-1,"")</f>
        <v>2</v>
      </c>
      <c r="Y9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1" s="4">
        <f>IF(AND(MainTracker[[#This Row],[Completion date.]]&gt;=45139,MainTracker[[#This Row],[Status]]="10 - Complete",MainTracker[[#This Row],[Compliant source file received on (Date)]]&lt;&gt;""),MainTracker[[#This Row],[Compliant source file received on (Date)]]-MainTracker[[#This Row],[Request sent on (Date)]],"")</f>
        <v>0</v>
      </c>
    </row>
    <row r="922" spans="1:26" ht="30" hidden="1">
      <c r="A922" s="51" t="str">
        <f>_xlfn.IFNA(INDEX(Table3[],MATCH(MainTracker[[#This Row],[IDR / UFDR]],Table3[Pack],0),1),"")</f>
        <v/>
      </c>
      <c r="B922" s="7">
        <v>218.02</v>
      </c>
      <c r="C922" s="7" t="s">
        <v>3748</v>
      </c>
      <c r="D922" s="44" t="s">
        <v>3749</v>
      </c>
      <c r="E922" s="28" t="s">
        <v>3750</v>
      </c>
      <c r="F922" s="2" t="s">
        <v>101</v>
      </c>
      <c r="G922" s="13">
        <v>45447</v>
      </c>
      <c r="H922" s="13">
        <v>45447</v>
      </c>
      <c r="I922" s="1">
        <v>45449</v>
      </c>
      <c r="J922" s="2"/>
      <c r="K922" s="28" t="s">
        <v>3751</v>
      </c>
      <c r="L922" s="28" t="s">
        <v>122</v>
      </c>
      <c r="M922" s="4"/>
      <c r="N922" s="4"/>
      <c r="O922" s="4"/>
      <c r="P922" s="4"/>
      <c r="Q922" s="4"/>
      <c r="R922" s="4"/>
      <c r="S922" s="4"/>
      <c r="T922" s="4"/>
      <c r="U922" s="4" t="s">
        <v>106</v>
      </c>
      <c r="V922" s="3" t="s">
        <v>71</v>
      </c>
      <c r="W922" s="27" t="s">
        <v>3818</v>
      </c>
      <c r="X922" s="4">
        <f>IF(AND(MainTracker[[#This Row],[Completion date.]]&gt;=45139,MainTracker[[#This Row],[Status]]="10 - Complete"),NETWORKDAYS(MAX(MainTracker[[#This Row],[Request sent on (Date)]:[Compliant source file received on (Date)]]),MainTracker[[#This Row],[Completion date.]],Holiday[Holidays])-1,"")</f>
        <v>2</v>
      </c>
      <c r="Y9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2" s="4">
        <f>IF(AND(MainTracker[[#This Row],[Completion date.]]&gt;=45139,MainTracker[[#This Row],[Status]]="10 - Complete",MainTracker[[#This Row],[Compliant source file received on (Date)]]&lt;&gt;""),MainTracker[[#This Row],[Compliant source file received on (Date)]]-MainTracker[[#This Row],[Request sent on (Date)]],"")</f>
        <v>0</v>
      </c>
    </row>
    <row r="923" spans="1:26" ht="38.25" hidden="1" customHeight="1">
      <c r="A923" s="51" t="str">
        <f>_xlfn.IFNA(INDEX(Table3[],MATCH(MainTracker[[#This Row],[IDR / UFDR]],Table3[Pack],0),1),"")</f>
        <v/>
      </c>
      <c r="B923" s="7">
        <v>218.02</v>
      </c>
      <c r="C923" s="7" t="s">
        <v>3753</v>
      </c>
      <c r="D923" s="44" t="s">
        <v>3754</v>
      </c>
      <c r="E923" s="28" t="s">
        <v>3755</v>
      </c>
      <c r="F923" s="2" t="s">
        <v>101</v>
      </c>
      <c r="G923" s="13">
        <v>45447</v>
      </c>
      <c r="H923" s="13">
        <v>45447</v>
      </c>
      <c r="I923" s="1">
        <v>45449</v>
      </c>
      <c r="J923" s="2"/>
      <c r="K923" s="28" t="s">
        <v>3756</v>
      </c>
      <c r="L923" s="28"/>
      <c r="M923" s="4"/>
      <c r="N923" s="4"/>
      <c r="O923" s="4"/>
      <c r="P923" s="4"/>
      <c r="Q923" s="4"/>
      <c r="R923" s="4"/>
      <c r="S923" s="4"/>
      <c r="T923" s="4"/>
      <c r="U923" s="4" t="s">
        <v>106</v>
      </c>
      <c r="V923" s="3" t="s">
        <v>69</v>
      </c>
      <c r="W923" s="27" t="s">
        <v>3818</v>
      </c>
      <c r="X923" s="4">
        <f>IF(AND(MainTracker[[#This Row],[Completion date.]]&gt;=45139,MainTracker[[#This Row],[Status]]="10 - Complete"),NETWORKDAYS(MAX(MainTracker[[#This Row],[Request sent on (Date)]:[Compliant source file received on (Date)]]),MainTracker[[#This Row],[Completion date.]],Holiday[Holidays])-1,"")</f>
        <v>2</v>
      </c>
      <c r="Y9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3" s="4">
        <f>IF(AND(MainTracker[[#This Row],[Completion date.]]&gt;=45139,MainTracker[[#This Row],[Status]]="10 - Complete",MainTracker[[#This Row],[Compliant source file received on (Date)]]&lt;&gt;""),MainTracker[[#This Row],[Compliant source file received on (Date)]]-MainTracker[[#This Row],[Request sent on (Date)]],"")</f>
        <v>0</v>
      </c>
    </row>
    <row r="924" spans="1:26" ht="33.75" hidden="1" customHeight="1">
      <c r="A924" s="51" t="str">
        <f>_xlfn.IFNA(INDEX(Table3[],MATCH(MainTracker[[#This Row],[IDR / UFDR]],Table3[Pack],0),1),"")</f>
        <v/>
      </c>
      <c r="B924" s="7">
        <v>218.02</v>
      </c>
      <c r="C924" s="7" t="s">
        <v>3757</v>
      </c>
      <c r="D924" s="44" t="s">
        <v>3758</v>
      </c>
      <c r="E924" s="28" t="s">
        <v>3759</v>
      </c>
      <c r="F924" s="2" t="s">
        <v>101</v>
      </c>
      <c r="G924" s="13">
        <v>45447</v>
      </c>
      <c r="H924" s="13">
        <v>45447</v>
      </c>
      <c r="I924" s="1">
        <v>45449</v>
      </c>
      <c r="J924" s="2"/>
      <c r="K924" s="28" t="s">
        <v>3760</v>
      </c>
      <c r="L924" s="28"/>
      <c r="M924" s="4"/>
      <c r="N924" s="4"/>
      <c r="O924" s="4"/>
      <c r="P924" s="4"/>
      <c r="Q924" s="4"/>
      <c r="R924" s="4"/>
      <c r="S924" s="4"/>
      <c r="T924" s="4"/>
      <c r="U924" s="4" t="s">
        <v>106</v>
      </c>
      <c r="V924" s="3" t="s">
        <v>69</v>
      </c>
      <c r="W924" s="27" t="s">
        <v>3818</v>
      </c>
      <c r="X924" s="4">
        <f>IF(AND(MainTracker[[#This Row],[Completion date.]]&gt;=45139,MainTracker[[#This Row],[Status]]="10 - Complete"),NETWORKDAYS(MAX(MainTracker[[#This Row],[Request sent on (Date)]:[Compliant source file received on (Date)]]),MainTracker[[#This Row],[Completion date.]],Holiday[Holidays])-1,"")</f>
        <v>2</v>
      </c>
      <c r="Y9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4" s="4">
        <f>IF(AND(MainTracker[[#This Row],[Completion date.]]&gt;=45139,MainTracker[[#This Row],[Status]]="10 - Complete",MainTracker[[#This Row],[Compliant source file received on (Date)]]&lt;&gt;""),MainTracker[[#This Row],[Compliant source file received on (Date)]]-MainTracker[[#This Row],[Request sent on (Date)]],"")</f>
        <v>0</v>
      </c>
    </row>
    <row r="925" spans="1:26" ht="33" hidden="1" customHeight="1">
      <c r="A925" s="51" t="str">
        <f>_xlfn.IFNA(INDEX(Table3[],MATCH(MainTracker[[#This Row],[IDR / UFDR]],Table3[Pack],0),1),"")</f>
        <v/>
      </c>
      <c r="B925" s="7">
        <v>218.02</v>
      </c>
      <c r="C925" s="7" t="s">
        <v>3761</v>
      </c>
      <c r="D925" s="44" t="s">
        <v>3762</v>
      </c>
      <c r="E925" s="28" t="s">
        <v>3763</v>
      </c>
      <c r="F925" s="2" t="s">
        <v>101</v>
      </c>
      <c r="G925" s="13">
        <v>45447</v>
      </c>
      <c r="H925" s="13">
        <v>45447</v>
      </c>
      <c r="I925" s="1">
        <v>45449</v>
      </c>
      <c r="J925" s="2"/>
      <c r="K925" s="28" t="s">
        <v>3764</v>
      </c>
      <c r="L925" s="28"/>
      <c r="M925" s="4"/>
      <c r="N925" s="4"/>
      <c r="O925" s="4"/>
      <c r="P925" s="4"/>
      <c r="Q925" s="4"/>
      <c r="R925" s="4"/>
      <c r="S925" s="4"/>
      <c r="T925" s="4"/>
      <c r="U925" s="4" t="s">
        <v>106</v>
      </c>
      <c r="V925" s="3" t="s">
        <v>69</v>
      </c>
      <c r="W925" s="27" t="s">
        <v>3818</v>
      </c>
      <c r="X925" s="4">
        <f>IF(AND(MainTracker[[#This Row],[Completion date.]]&gt;=45139,MainTracker[[#This Row],[Status]]="10 - Complete"),NETWORKDAYS(MAX(MainTracker[[#This Row],[Request sent on (Date)]:[Compliant source file received on (Date)]]),MainTracker[[#This Row],[Completion date.]],Holiday[Holidays])-1,"")</f>
        <v>2</v>
      </c>
      <c r="Y9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5" s="4">
        <f>IF(AND(MainTracker[[#This Row],[Completion date.]]&gt;=45139,MainTracker[[#This Row],[Status]]="10 - Complete",MainTracker[[#This Row],[Compliant source file received on (Date)]]&lt;&gt;""),MainTracker[[#This Row],[Compliant source file received on (Date)]]-MainTracker[[#This Row],[Request sent on (Date)]],"")</f>
        <v>0</v>
      </c>
    </row>
    <row r="926" spans="1:26" ht="30.75" hidden="1" customHeight="1">
      <c r="A926" s="51" t="str">
        <f>_xlfn.IFNA(INDEX(Table3[],MATCH(MainTracker[[#This Row],[IDR / UFDR]],Table3[Pack],0),1),"")</f>
        <v/>
      </c>
      <c r="B926" s="7">
        <v>218.02</v>
      </c>
      <c r="C926" s="7" t="s">
        <v>3765</v>
      </c>
      <c r="D926" s="44" t="s">
        <v>3766</v>
      </c>
      <c r="E926" s="28" t="s">
        <v>3767</v>
      </c>
      <c r="F926" s="2" t="s">
        <v>101</v>
      </c>
      <c r="G926" s="13">
        <v>45447</v>
      </c>
      <c r="H926" s="13">
        <v>45447</v>
      </c>
      <c r="I926" s="1">
        <v>45449</v>
      </c>
      <c r="J926" s="2"/>
      <c r="K926" s="28" t="s">
        <v>3768</v>
      </c>
      <c r="L926" s="28"/>
      <c r="M926" s="4" t="s">
        <v>4208</v>
      </c>
      <c r="N926" s="4" t="s">
        <v>4209</v>
      </c>
      <c r="O926" s="4"/>
      <c r="P926" s="4"/>
      <c r="Q926" s="4"/>
      <c r="R926" s="4"/>
      <c r="S926" s="4"/>
      <c r="T926" s="4"/>
      <c r="U926" s="4" t="s">
        <v>106</v>
      </c>
      <c r="V926" s="3" t="s">
        <v>69</v>
      </c>
      <c r="W926" s="27" t="s">
        <v>3818</v>
      </c>
      <c r="X926" s="4">
        <f>IF(AND(MainTracker[[#This Row],[Completion date.]]&gt;=45139,MainTracker[[#This Row],[Status]]="10 - Complete"),NETWORKDAYS(MAX(MainTracker[[#This Row],[Request sent on (Date)]:[Compliant source file received on (Date)]]),MainTracker[[#This Row],[Completion date.]],Holiday[Holidays])-1,"")</f>
        <v>2</v>
      </c>
      <c r="Y9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26" s="4">
        <f>IF(AND(MainTracker[[#This Row],[Completion date.]]&gt;=45139,MainTracker[[#This Row],[Status]]="10 - Complete",MainTracker[[#This Row],[Compliant source file received on (Date)]]&lt;&gt;""),MainTracker[[#This Row],[Compliant source file received on (Date)]]-MainTracker[[#This Row],[Request sent on (Date)]],"")</f>
        <v>0</v>
      </c>
    </row>
    <row r="927" spans="1:26" ht="98.25" hidden="1" customHeight="1">
      <c r="A927" s="51" t="str">
        <f>_xlfn.IFNA(INDEX(Table3[],MATCH(MainTracker[[#This Row],[IDR / UFDR]],Table3[Pack],0),1),"")</f>
        <v/>
      </c>
      <c r="B927" s="7">
        <v>218.02</v>
      </c>
      <c r="C927" s="7" t="s">
        <v>3770</v>
      </c>
      <c r="D927" s="44" t="s">
        <v>3771</v>
      </c>
      <c r="E927" s="28" t="s">
        <v>3772</v>
      </c>
      <c r="F927" s="2" t="s">
        <v>101</v>
      </c>
      <c r="G927" s="13">
        <v>45447</v>
      </c>
      <c r="H927" s="13">
        <v>45447</v>
      </c>
      <c r="I927" s="1">
        <v>45449</v>
      </c>
      <c r="J927" s="2"/>
      <c r="K927" s="28" t="s">
        <v>3773</v>
      </c>
      <c r="L927" s="28"/>
      <c r="M927" s="4"/>
      <c r="N927" s="4"/>
      <c r="O927" s="4"/>
      <c r="P927" s="4"/>
      <c r="Q927" s="4"/>
      <c r="R927" s="4"/>
      <c r="S927" s="4"/>
      <c r="T927" s="4"/>
      <c r="U927" s="4" t="s">
        <v>106</v>
      </c>
      <c r="V927" s="3" t="s">
        <v>69</v>
      </c>
      <c r="W927" s="27" t="s">
        <v>3818</v>
      </c>
      <c r="X927" s="4">
        <f>IF(AND(MainTracker[[#This Row],[Completion date.]]&gt;=45139,MainTracker[[#This Row],[Status]]="10 - Complete"),NETWORKDAYS(MAX(MainTracker[[#This Row],[Request sent on (Date)]:[Compliant source file received on (Date)]]),MainTracker[[#This Row],[Completion date.]],Holiday[Holidays])-1,"")</f>
        <v>2</v>
      </c>
      <c r="Y9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7" s="4">
        <f>IF(AND(MainTracker[[#This Row],[Completion date.]]&gt;=45139,MainTracker[[#This Row],[Status]]="10 - Complete",MainTracker[[#This Row],[Compliant source file received on (Date)]]&lt;&gt;""),MainTracker[[#This Row],[Compliant source file received on (Date)]]-MainTracker[[#This Row],[Request sent on (Date)]],"")</f>
        <v>0</v>
      </c>
    </row>
    <row r="928" spans="1:26" ht="60" hidden="1">
      <c r="A928" s="51" t="str">
        <f>_xlfn.IFNA(INDEX(Table3[],MATCH(MainTracker[[#This Row],[IDR / UFDR]],Table3[Pack],0),1),"")</f>
        <v/>
      </c>
      <c r="B928" s="7">
        <v>218.02</v>
      </c>
      <c r="C928" s="7" t="s">
        <v>3774</v>
      </c>
      <c r="D928" s="44" t="s">
        <v>3775</v>
      </c>
      <c r="E928" s="28" t="s">
        <v>3776</v>
      </c>
      <c r="F928" s="2" t="s">
        <v>101</v>
      </c>
      <c r="G928" s="13">
        <v>45447</v>
      </c>
      <c r="H928" s="13">
        <v>45447</v>
      </c>
      <c r="I928" s="1">
        <v>45449</v>
      </c>
      <c r="J928" s="2"/>
      <c r="K928" s="28" t="s">
        <v>3777</v>
      </c>
      <c r="L928" s="28"/>
      <c r="M928" s="4" t="s">
        <v>4208</v>
      </c>
      <c r="N928" s="4" t="s">
        <v>4210</v>
      </c>
      <c r="O928" s="4"/>
      <c r="P928" s="4"/>
      <c r="Q928" s="4"/>
      <c r="R928" s="4"/>
      <c r="S928" s="4"/>
      <c r="T928" s="4"/>
      <c r="U928" s="4" t="s">
        <v>106</v>
      </c>
      <c r="V928" s="3" t="s">
        <v>69</v>
      </c>
      <c r="W928" s="27" t="s">
        <v>3818</v>
      </c>
      <c r="X928" s="4">
        <f>IF(AND(MainTracker[[#This Row],[Completion date.]]&gt;=45139,MainTracker[[#This Row],[Status]]="10 - Complete"),NETWORKDAYS(MAX(MainTracker[[#This Row],[Request sent on (Date)]:[Compliant source file received on (Date)]]),MainTracker[[#This Row],[Completion date.]],Holiday[Holidays])-1,"")</f>
        <v>2</v>
      </c>
      <c r="Y9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28" s="4">
        <f>IF(AND(MainTracker[[#This Row],[Completion date.]]&gt;=45139,MainTracker[[#This Row],[Status]]="10 - Complete",MainTracker[[#This Row],[Compliant source file received on (Date)]]&lt;&gt;""),MainTracker[[#This Row],[Compliant source file received on (Date)]]-MainTracker[[#This Row],[Request sent on (Date)]],"")</f>
        <v>0</v>
      </c>
    </row>
    <row r="929" spans="1:26" ht="55.5" hidden="1" customHeight="1">
      <c r="A929" s="51" t="str">
        <f>_xlfn.IFNA(INDEX(Table3[],MATCH(MainTracker[[#This Row],[IDR / UFDR]],Table3[Pack],0),1),"")</f>
        <v/>
      </c>
      <c r="B929" s="7">
        <v>218.02</v>
      </c>
      <c r="C929" s="7" t="s">
        <v>3778</v>
      </c>
      <c r="D929" s="44" t="s">
        <v>3779</v>
      </c>
      <c r="E929" s="28" t="s">
        <v>3780</v>
      </c>
      <c r="F929" s="2" t="s">
        <v>101</v>
      </c>
      <c r="G929" s="13">
        <v>45447</v>
      </c>
      <c r="H929" s="13">
        <v>45447</v>
      </c>
      <c r="I929" s="1">
        <v>45449</v>
      </c>
      <c r="J929" s="2"/>
      <c r="K929" s="28" t="s">
        <v>3781</v>
      </c>
      <c r="L929" s="28" t="s">
        <v>122</v>
      </c>
      <c r="M929" s="4"/>
      <c r="N929" s="4"/>
      <c r="O929" s="4"/>
      <c r="P929" s="4"/>
      <c r="Q929" s="4"/>
      <c r="R929" s="4"/>
      <c r="S929" s="4"/>
      <c r="T929" s="4"/>
      <c r="U929" s="4" t="s">
        <v>106</v>
      </c>
      <c r="V929" s="3" t="s">
        <v>71</v>
      </c>
      <c r="W929" s="27" t="s">
        <v>3818</v>
      </c>
      <c r="X929" s="4">
        <f>IF(AND(MainTracker[[#This Row],[Completion date.]]&gt;=45139,MainTracker[[#This Row],[Status]]="10 - Complete"),NETWORKDAYS(MAX(MainTracker[[#This Row],[Request sent on (Date)]:[Compliant source file received on (Date)]]),MainTracker[[#This Row],[Completion date.]],Holiday[Holidays])-1,"")</f>
        <v>2</v>
      </c>
      <c r="Y9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9" s="4">
        <f>IF(AND(MainTracker[[#This Row],[Completion date.]]&gt;=45139,MainTracker[[#This Row],[Status]]="10 - Complete",MainTracker[[#This Row],[Compliant source file received on (Date)]]&lt;&gt;""),MainTracker[[#This Row],[Compliant source file received on (Date)]]-MainTracker[[#This Row],[Request sent on (Date)]],"")</f>
        <v>0</v>
      </c>
    </row>
    <row r="930" spans="1:26" ht="18.75" hidden="1">
      <c r="A930" s="51">
        <f>_xlfn.IFNA(INDEX(Table3[],MATCH(MainTracker[[#This Row],[IDR / UFDR]],Table3[Pack],0),1),"")</f>
        <v>13</v>
      </c>
      <c r="B930" s="7" t="s">
        <v>41</v>
      </c>
      <c r="C930" s="7" t="s">
        <v>3534</v>
      </c>
      <c r="D930" s="126"/>
      <c r="E930" s="28" t="s">
        <v>3536</v>
      </c>
      <c r="F930" s="2" t="s">
        <v>101</v>
      </c>
      <c r="G930" s="13">
        <v>45448</v>
      </c>
      <c r="H930" s="1">
        <v>45449</v>
      </c>
      <c r="I930" s="1">
        <v>45450</v>
      </c>
      <c r="J930" s="2" t="s">
        <v>2115</v>
      </c>
      <c r="K930" s="28" t="s">
        <v>3537</v>
      </c>
      <c r="L930" s="28"/>
      <c r="M930" s="4" t="s">
        <v>4211</v>
      </c>
      <c r="N930" s="24">
        <v>45449</v>
      </c>
      <c r="O930" s="4"/>
      <c r="P930" s="4"/>
      <c r="Q930" s="4"/>
      <c r="R930" s="4"/>
      <c r="S930" s="4"/>
      <c r="T930" s="4"/>
      <c r="U930" s="4" t="s">
        <v>106</v>
      </c>
      <c r="V930" s="3" t="s">
        <v>69</v>
      </c>
      <c r="W930" s="27" t="s">
        <v>1095</v>
      </c>
      <c r="X930" s="4">
        <f>IF(AND(MainTracker[[#This Row],[Completion date.]]&gt;=45139,MainTracker[[#This Row],[Status]]="10 - Complete"),NETWORKDAYS(MAX(MainTracker[[#This Row],[Request sent on (Date)]:[Compliant source file received on (Date)]]),MainTracker[[#This Row],[Completion date.]],Holiday[Holidays])-1,"")</f>
        <v>1</v>
      </c>
      <c r="Y9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30" s="4">
        <f>IF(AND(MainTracker[[#This Row],[Completion date.]]&gt;=45139,MainTracker[[#This Row],[Status]]="10 - Complete",MainTracker[[#This Row],[Compliant source file received on (Date)]]&lt;&gt;""),MainTracker[[#This Row],[Compliant source file received on (Date)]]-MainTracker[[#This Row],[Request sent on (Date)]],"")</f>
        <v>1</v>
      </c>
    </row>
    <row r="931" spans="1:26" ht="45" hidden="1">
      <c r="A931" s="51">
        <f>_xlfn.IFNA(INDEX(Table3[],MATCH(MainTracker[[#This Row],[IDR / UFDR]],Table3[Pack],0),1),"")</f>
        <v>10</v>
      </c>
      <c r="B931" s="7" t="s">
        <v>35</v>
      </c>
      <c r="C931" s="7" t="s">
        <v>4212</v>
      </c>
      <c r="E931" s="34" t="s">
        <v>4213</v>
      </c>
      <c r="F931" s="2" t="s">
        <v>101</v>
      </c>
      <c r="G931" s="1">
        <v>45449</v>
      </c>
      <c r="I931" s="1"/>
      <c r="J931" s="2"/>
      <c r="K931" s="28" t="s">
        <v>4214</v>
      </c>
      <c r="L931" s="28" t="s">
        <v>122</v>
      </c>
      <c r="M931" s="4" t="s">
        <v>4215</v>
      </c>
      <c r="N931" s="4"/>
      <c r="O931" s="4" t="s">
        <v>4216</v>
      </c>
      <c r="P931" s="4"/>
      <c r="Q931" s="4" t="s">
        <v>4217</v>
      </c>
      <c r="R931" s="4"/>
      <c r="S931" s="133"/>
      <c r="T931" s="172" t="s">
        <v>4218</v>
      </c>
      <c r="U931" s="4" t="s">
        <v>106</v>
      </c>
      <c r="V931" s="3" t="s">
        <v>69</v>
      </c>
      <c r="W931" s="27" t="s">
        <v>4219</v>
      </c>
      <c r="X931" s="4" t="str">
        <f>IF(AND(MainTracker[[#This Row],[Completion date.]]&gt;=45139,MainTracker[[#This Row],[Status]]="10 - Complete"),NETWORKDAYS(MAX(MainTracker[[#This Row],[Request sent on (Date)]:[Compliant source file received on (Date)]]),MainTracker[[#This Row],[Completion date.]],Holiday[Holidays])-1,"")</f>
        <v/>
      </c>
      <c r="Y93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1" s="4" t="str">
        <f>IF(AND(MainTracker[[#This Row],[Completion date.]]&gt;=45139,MainTracker[[#This Row],[Status]]="10 - Complete",MainTracker[[#This Row],[Compliant source file received on (Date)]]&lt;&gt;""),MainTracker[[#This Row],[Compliant source file received on (Date)]]-MainTracker[[#This Row],[Request sent on (Date)]],"")</f>
        <v/>
      </c>
    </row>
    <row r="932" spans="1:26" ht="44.25" hidden="1" customHeight="1">
      <c r="A932" s="51">
        <f>_xlfn.IFNA(INDEX(Table3[],MATCH(MainTracker[[#This Row],[IDR / UFDR]],Table3[Pack],0),1),"")</f>
        <v>10</v>
      </c>
      <c r="B932" s="7" t="s">
        <v>35</v>
      </c>
      <c r="C932" s="7" t="s">
        <v>4212</v>
      </c>
      <c r="E932" s="34" t="s">
        <v>4220</v>
      </c>
      <c r="F932" s="2" t="s">
        <v>111</v>
      </c>
      <c r="G932" s="1">
        <v>45449</v>
      </c>
      <c r="I932" s="1"/>
      <c r="J932" s="2"/>
      <c r="K932" s="28" t="s">
        <v>4214</v>
      </c>
      <c r="L932" s="28" t="s">
        <v>122</v>
      </c>
      <c r="M932" s="4" t="s">
        <v>4215</v>
      </c>
      <c r="N932" s="4"/>
      <c r="O932" s="4" t="s">
        <v>4216</v>
      </c>
      <c r="P932" s="4"/>
      <c r="Q932" s="4"/>
      <c r="R932" s="4"/>
      <c r="S932" s="133"/>
      <c r="T932" s="172" t="s">
        <v>4221</v>
      </c>
      <c r="U932" s="4" t="s">
        <v>106</v>
      </c>
      <c r="V932" s="3" t="s">
        <v>69</v>
      </c>
      <c r="W932" s="27" t="s">
        <v>4219</v>
      </c>
      <c r="X932" s="4" t="str">
        <f>IF(AND(MainTracker[[#This Row],[Completion date.]]&gt;=45139,MainTracker[[#This Row],[Status]]="10 - Complete"),NETWORKDAYS(MAX(MainTracker[[#This Row],[Request sent on (Date)]:[Compliant source file received on (Date)]]),MainTracker[[#This Row],[Completion date.]],Holiday[Holidays])-1,"")</f>
        <v/>
      </c>
      <c r="Y93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2" s="4" t="str">
        <f>IF(AND(MainTracker[[#This Row],[Completion date.]]&gt;=45139,MainTracker[[#This Row],[Status]]="10 - Complete",MainTracker[[#This Row],[Compliant source file received on (Date)]]&lt;&gt;""),MainTracker[[#This Row],[Compliant source file received on (Date)]]-MainTracker[[#This Row],[Request sent on (Date)]],"")</f>
        <v/>
      </c>
    </row>
    <row r="933" spans="1:26" ht="30.75" hidden="1" customHeight="1">
      <c r="A933" s="51">
        <f>_xlfn.IFNA(INDEX(Table3[],MATCH(MainTracker[[#This Row],[IDR / UFDR]],Table3[Pack],0),1),"")</f>
        <v>10</v>
      </c>
      <c r="B933" s="7" t="s">
        <v>35</v>
      </c>
      <c r="C933" s="7" t="s">
        <v>4212</v>
      </c>
      <c r="E933" s="28" t="s">
        <v>4222</v>
      </c>
      <c r="F933" s="2" t="s">
        <v>111</v>
      </c>
      <c r="G933" s="1">
        <v>45449</v>
      </c>
      <c r="I933" s="1"/>
      <c r="J933" s="2"/>
      <c r="K933" s="28" t="s">
        <v>4214</v>
      </c>
      <c r="L933" s="28" t="s">
        <v>122</v>
      </c>
      <c r="M933" s="4" t="s">
        <v>4215</v>
      </c>
      <c r="N933" s="4"/>
      <c r="O933" s="4" t="s">
        <v>4216</v>
      </c>
      <c r="P933" s="4"/>
      <c r="Q933" s="4"/>
      <c r="R933" s="4"/>
      <c r="S933" s="133"/>
      <c r="T933" s="172" t="s">
        <v>4221</v>
      </c>
      <c r="U933" s="4" t="s">
        <v>106</v>
      </c>
      <c r="V933" s="3" t="s">
        <v>69</v>
      </c>
      <c r="W933" s="27" t="s">
        <v>4219</v>
      </c>
      <c r="X933" s="4" t="str">
        <f>IF(AND(MainTracker[[#This Row],[Completion date.]]&gt;=45139,MainTracker[[#This Row],[Status]]="10 - Complete"),NETWORKDAYS(MAX(MainTracker[[#This Row],[Request sent on (Date)]:[Compliant source file received on (Date)]]),MainTracker[[#This Row],[Completion date.]],Holiday[Holidays])-1,"")</f>
        <v/>
      </c>
      <c r="Y93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3" s="4" t="str">
        <f>IF(AND(MainTracker[[#This Row],[Completion date.]]&gt;=45139,MainTracker[[#This Row],[Status]]="10 - Complete",MainTracker[[#This Row],[Compliant source file received on (Date)]]&lt;&gt;""),MainTracker[[#This Row],[Compliant source file received on (Date)]]-MainTracker[[#This Row],[Request sent on (Date)]],"")</f>
        <v/>
      </c>
    </row>
    <row r="934" spans="1:26" ht="27" hidden="1" customHeight="1">
      <c r="A934" s="51">
        <f>_xlfn.IFNA(INDEX(Table3[],MATCH(MainTracker[[#This Row],[IDR / UFDR]],Table3[Pack],0),1),"")</f>
        <v>10</v>
      </c>
      <c r="B934" s="7" t="s">
        <v>35</v>
      </c>
      <c r="C934" s="7" t="s">
        <v>4212</v>
      </c>
      <c r="E934" s="28" t="s">
        <v>4223</v>
      </c>
      <c r="F934" s="2" t="s">
        <v>101</v>
      </c>
      <c r="G934" s="1">
        <v>45449</v>
      </c>
      <c r="I934" s="1"/>
      <c r="J934" s="2"/>
      <c r="K934" s="28" t="s">
        <v>4214</v>
      </c>
      <c r="L934" s="28" t="s">
        <v>122</v>
      </c>
      <c r="M934" s="4" t="s">
        <v>4215</v>
      </c>
      <c r="N934" s="24"/>
      <c r="O934" s="4" t="s">
        <v>4216</v>
      </c>
      <c r="P934" s="24"/>
      <c r="Q934" s="4"/>
      <c r="R934" s="24"/>
      <c r="S934" s="133"/>
      <c r="T934" s="172" t="s">
        <v>4221</v>
      </c>
      <c r="U934" s="4" t="s">
        <v>106</v>
      </c>
      <c r="V934" s="3" t="s">
        <v>69</v>
      </c>
      <c r="W934" s="27" t="s">
        <v>4219</v>
      </c>
      <c r="X934" s="4" t="str">
        <f>IF(AND(MainTracker[[#This Row],[Completion date.]]&gt;=45139,MainTracker[[#This Row],[Status]]="10 - Complete"),NETWORKDAYS(MAX(MainTracker[[#This Row],[Request sent on (Date)]:[Compliant source file received on (Date)]]),MainTracker[[#This Row],[Completion date.]],Holiday[Holidays])-1,"")</f>
        <v/>
      </c>
      <c r="Y93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4" s="4" t="str">
        <f>IF(AND(MainTracker[[#This Row],[Completion date.]]&gt;=45139,MainTracker[[#This Row],[Status]]="10 - Complete",MainTracker[[#This Row],[Compliant source file received on (Date)]]&lt;&gt;""),MainTracker[[#This Row],[Compliant source file received on (Date)]]-MainTracker[[#This Row],[Request sent on (Date)]],"")</f>
        <v/>
      </c>
    </row>
    <row r="935" spans="1:26" ht="51.75" hidden="1" customHeight="1">
      <c r="A935" s="51" t="str">
        <f>_xlfn.IFNA(INDEX(Table3[],MATCH(MainTracker[[#This Row],[IDR / UFDR]],Table3[Pack],0),1),"")</f>
        <v/>
      </c>
      <c r="B935" s="7">
        <v>213.08</v>
      </c>
      <c r="C935" s="7" t="s">
        <v>4007</v>
      </c>
      <c r="E935" s="28" t="s">
        <v>4009</v>
      </c>
      <c r="F935" s="2" t="s">
        <v>111</v>
      </c>
      <c r="G935" s="13">
        <v>45449</v>
      </c>
      <c r="H935" s="13">
        <v>45449</v>
      </c>
      <c r="I935" s="1">
        <v>45461</v>
      </c>
      <c r="J935" s="2"/>
      <c r="K935" s="28" t="s">
        <v>4010</v>
      </c>
      <c r="L935" s="28" t="s">
        <v>122</v>
      </c>
      <c r="M935" s="4"/>
      <c r="N935" s="4"/>
      <c r="O935" s="4"/>
      <c r="P935" s="4"/>
      <c r="Q935" s="4"/>
      <c r="R935" s="4"/>
      <c r="S935" s="4"/>
      <c r="T935" s="4"/>
      <c r="U935" s="4" t="s">
        <v>106</v>
      </c>
      <c r="V935" s="3" t="s">
        <v>69</v>
      </c>
      <c r="W935" s="28" t="s">
        <v>2657</v>
      </c>
      <c r="X935" s="4">
        <f>IF(AND(MainTracker[[#This Row],[Completion date.]]&gt;=45139,MainTracker[[#This Row],[Status]]="10 - Complete"),NETWORKDAYS(MAX(MainTracker[[#This Row],[Request sent on (Date)]:[Compliant source file received on (Date)]]),MainTracker[[#This Row],[Completion date.]],Holiday[Holidays])-1,"")</f>
        <v>8</v>
      </c>
      <c r="Y9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35" s="4">
        <f>IF(AND(MainTracker[[#This Row],[Completion date.]]&gt;=45139,MainTracker[[#This Row],[Status]]="10 - Complete",MainTracker[[#This Row],[Compliant source file received on (Date)]]&lt;&gt;""),MainTracker[[#This Row],[Compliant source file received on (Date)]]-MainTracker[[#This Row],[Request sent on (Date)]],"")</f>
        <v>0</v>
      </c>
    </row>
    <row r="936" spans="1:26" ht="18.75" hidden="1">
      <c r="A936" s="51" t="str">
        <f>_xlfn.IFNA(INDEX(Table3[],MATCH(MainTracker[[#This Row],[IDR / UFDR]],Table3[Pack],0),1),"")</f>
        <v/>
      </c>
      <c r="B936" s="7">
        <v>213.08</v>
      </c>
      <c r="C936" s="7" t="s">
        <v>4011</v>
      </c>
      <c r="E936" s="28" t="s">
        <v>4013</v>
      </c>
      <c r="F936" s="2" t="s">
        <v>111</v>
      </c>
      <c r="G936" s="13">
        <v>45449</v>
      </c>
      <c r="H936" s="13">
        <v>45449</v>
      </c>
      <c r="I936" s="1">
        <v>45461</v>
      </c>
      <c r="J936" s="2"/>
      <c r="K936" s="28" t="s">
        <v>4014</v>
      </c>
      <c r="L936" s="28" t="s">
        <v>122</v>
      </c>
      <c r="M936" s="4"/>
      <c r="N936" s="4"/>
      <c r="O936" s="4"/>
      <c r="P936" s="4"/>
      <c r="Q936" s="4"/>
      <c r="R936" s="4"/>
      <c r="S936" s="4"/>
      <c r="T936" s="4"/>
      <c r="U936" s="4" t="s">
        <v>106</v>
      </c>
      <c r="V936" s="3" t="s">
        <v>69</v>
      </c>
      <c r="W936" s="28" t="s">
        <v>2657</v>
      </c>
      <c r="X936" s="4">
        <f>IF(AND(MainTracker[[#This Row],[Completion date.]]&gt;=45139,MainTracker[[#This Row],[Status]]="10 - Complete"),NETWORKDAYS(MAX(MainTracker[[#This Row],[Request sent on (Date)]:[Compliant source file received on (Date)]]),MainTracker[[#This Row],[Completion date.]],Holiday[Holidays])-1,"")</f>
        <v>8</v>
      </c>
      <c r="Y9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36" s="4">
        <f>IF(AND(MainTracker[[#This Row],[Completion date.]]&gt;=45139,MainTracker[[#This Row],[Status]]="10 - Complete",MainTracker[[#This Row],[Compliant source file received on (Date)]]&lt;&gt;""),MainTracker[[#This Row],[Compliant source file received on (Date)]]-MainTracker[[#This Row],[Request sent on (Date)]],"")</f>
        <v>0</v>
      </c>
    </row>
    <row r="937" spans="1:26" ht="18.75" hidden="1">
      <c r="A937" s="51" t="str">
        <f>_xlfn.IFNA(INDEX(Table3[],MATCH(MainTracker[[#This Row],[IDR / UFDR]],Table3[Pack],0),1),"")</f>
        <v/>
      </c>
      <c r="B937" s="7" t="s">
        <v>4224</v>
      </c>
      <c r="C937" s="7" t="s">
        <v>4225</v>
      </c>
      <c r="E937" s="34" t="s">
        <v>4226</v>
      </c>
      <c r="F937" s="2" t="s">
        <v>101</v>
      </c>
      <c r="G937" s="13">
        <v>45450</v>
      </c>
      <c r="H937" s="13">
        <v>45450</v>
      </c>
      <c r="I937" s="1"/>
      <c r="J937" s="2"/>
      <c r="K937" s="34" t="s">
        <v>4227</v>
      </c>
      <c r="L937" s="28" t="s">
        <v>122</v>
      </c>
      <c r="M937" s="4"/>
      <c r="N937" s="4"/>
      <c r="O937" s="4"/>
      <c r="P937" s="4"/>
      <c r="Q937" s="4"/>
      <c r="R937" s="4"/>
      <c r="S937" s="4"/>
      <c r="T937" s="4"/>
      <c r="U937" s="4" t="s">
        <v>257</v>
      </c>
      <c r="V937" s="3" t="s">
        <v>69</v>
      </c>
      <c r="W937" s="27" t="s">
        <v>1292</v>
      </c>
      <c r="X937" s="4" t="str">
        <f>IF(AND(MainTracker[[#This Row],[Completion date.]]&gt;=45139,MainTracker[[#This Row],[Status]]="10 - Complete"),NETWORKDAYS(MAX(MainTracker[[#This Row],[Request sent on (Date)]:[Compliant source file received on (Date)]]),MainTracker[[#This Row],[Completion date.]],Holiday[Holidays])-1,"")</f>
        <v/>
      </c>
      <c r="Y93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7" s="4" t="str">
        <f>IF(AND(MainTracker[[#This Row],[Completion date.]]&gt;=45139,MainTracker[[#This Row],[Status]]="10 - Complete",MainTracker[[#This Row],[Compliant source file received on (Date)]]&lt;&gt;""),MainTracker[[#This Row],[Compliant source file received on (Date)]]-MainTracker[[#This Row],[Request sent on (Date)]],"")</f>
        <v/>
      </c>
    </row>
    <row r="938" spans="1:26" ht="18.75" hidden="1">
      <c r="A938" s="51" t="str">
        <f>_xlfn.IFNA(INDEX(Table3[],MATCH(MainTracker[[#This Row],[IDR / UFDR]],Table3[Pack],0),1),"")</f>
        <v/>
      </c>
      <c r="B938" s="142" t="s">
        <v>4224</v>
      </c>
      <c r="C938" s="142" t="s">
        <v>4228</v>
      </c>
      <c r="D938" s="144"/>
      <c r="E938" s="28" t="s">
        <v>4229</v>
      </c>
      <c r="F938" s="146" t="s">
        <v>101</v>
      </c>
      <c r="G938" s="81">
        <v>45450</v>
      </c>
      <c r="H938" s="13">
        <v>45450</v>
      </c>
      <c r="I938" s="145"/>
      <c r="J938" s="146"/>
      <c r="K938" s="185" t="s">
        <v>4230</v>
      </c>
      <c r="L938" s="28" t="s">
        <v>122</v>
      </c>
      <c r="M938" s="148"/>
      <c r="N938" s="4"/>
      <c r="O938" s="148"/>
      <c r="P938" s="4"/>
      <c r="Q938" s="148"/>
      <c r="R938" s="4"/>
      <c r="S938" s="148"/>
      <c r="T938" s="4"/>
      <c r="U938" s="148" t="s">
        <v>257</v>
      </c>
      <c r="V938" s="149" t="s">
        <v>69</v>
      </c>
      <c r="W938" s="27" t="s">
        <v>1292</v>
      </c>
      <c r="X938" s="151" t="str">
        <f>IF(AND(MainTracker[[#This Row],[Completion date.]]&gt;=45139,MainTracker[[#This Row],[Status]]="10 - Complete"),NETWORKDAYS(MAX(MainTracker[[#This Row],[Request sent on (Date)]:[Compliant source file received on (Date)]]),MainTracker[[#This Row],[Completion date.]],Holiday[Holidays])-1,"")</f>
        <v/>
      </c>
      <c r="Y938" s="14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8" s="144" t="str">
        <f>IF(AND(MainTracker[[#This Row],[Completion date.]]&gt;=45139,MainTracker[[#This Row],[Status]]="10 - Complete",MainTracker[[#This Row],[Compliant source file received on (Date)]]&lt;&gt;""),MainTracker[[#This Row],[Compliant source file received on (Date)]]-MainTracker[[#This Row],[Request sent on (Date)]],"")</f>
        <v/>
      </c>
    </row>
    <row r="939" spans="1:26" ht="18.75" hidden="1">
      <c r="A939" s="51" t="str">
        <f>_xlfn.IFNA(INDEX(Table3[],MATCH(MainTracker[[#This Row],[IDR / UFDR]],Table3[Pack],0),1),"")</f>
        <v/>
      </c>
      <c r="B939" s="7" t="s">
        <v>4224</v>
      </c>
      <c r="C939" s="7" t="s">
        <v>4231</v>
      </c>
      <c r="E939" s="28" t="s">
        <v>4232</v>
      </c>
      <c r="F939" s="2" t="s">
        <v>101</v>
      </c>
      <c r="G939" s="13">
        <v>45450</v>
      </c>
      <c r="H939" s="13">
        <v>45450</v>
      </c>
      <c r="I939" s="1"/>
      <c r="J939" s="2"/>
      <c r="K939" s="28" t="s">
        <v>4233</v>
      </c>
      <c r="L939" s="28" t="s">
        <v>122</v>
      </c>
      <c r="M939" s="4"/>
      <c r="N939" s="4"/>
      <c r="O939" s="4"/>
      <c r="P939" s="4"/>
      <c r="Q939" s="4"/>
      <c r="R939" s="4"/>
      <c r="S939" s="4"/>
      <c r="T939" s="4"/>
      <c r="U939" s="4" t="s">
        <v>257</v>
      </c>
      <c r="V939" s="3" t="s">
        <v>69</v>
      </c>
      <c r="W939" s="27" t="s">
        <v>1292</v>
      </c>
      <c r="X939" s="4" t="str">
        <f>IF(AND(MainTracker[[#This Row],[Completion date.]]&gt;=45139,MainTracker[[#This Row],[Status]]="10 - Complete"),NETWORKDAYS(MAX(MainTracker[[#This Row],[Request sent on (Date)]:[Compliant source file received on (Date)]]),MainTracker[[#This Row],[Completion date.]],Holiday[Holidays])-1,"")</f>
        <v/>
      </c>
      <c r="Y93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9" s="4" t="str">
        <f>IF(AND(MainTracker[[#This Row],[Completion date.]]&gt;=45139,MainTracker[[#This Row],[Status]]="10 - Complete",MainTracker[[#This Row],[Compliant source file received on (Date)]]&lt;&gt;""),MainTracker[[#This Row],[Compliant source file received on (Date)]]-MainTracker[[#This Row],[Request sent on (Date)]],"")</f>
        <v/>
      </c>
    </row>
    <row r="940" spans="1:26" ht="45" hidden="1">
      <c r="A940" s="51" t="str">
        <f>_xlfn.IFNA(INDEX(Table3[],MATCH(MainTracker[[#This Row],[IDR / UFDR]],Table3[Pack],0),1),"")</f>
        <v/>
      </c>
      <c r="B940" s="7" t="s">
        <v>4234</v>
      </c>
      <c r="C940" s="7" t="s">
        <v>4235</v>
      </c>
      <c r="D940" s="44" t="s">
        <v>4236</v>
      </c>
      <c r="E940" s="28" t="s">
        <v>4237</v>
      </c>
      <c r="F940" s="2" t="s">
        <v>101</v>
      </c>
      <c r="G940" s="13">
        <v>45450</v>
      </c>
      <c r="H940" s="1">
        <v>45450</v>
      </c>
      <c r="I940" s="1">
        <v>45462</v>
      </c>
      <c r="K940" s="28" t="s">
        <v>4238</v>
      </c>
      <c r="L940" s="28" t="s">
        <v>122</v>
      </c>
      <c r="M940" s="85" t="s">
        <v>4239</v>
      </c>
      <c r="N940" s="4" t="s">
        <v>4240</v>
      </c>
      <c r="O940" s="4"/>
      <c r="P940" s="4"/>
      <c r="Q940" s="4"/>
      <c r="R940" s="4"/>
      <c r="S940" s="4"/>
      <c r="T940" s="4"/>
      <c r="U940" s="4" t="s">
        <v>257</v>
      </c>
      <c r="V940" s="3" t="s">
        <v>69</v>
      </c>
      <c r="W940" s="27" t="s">
        <v>1743</v>
      </c>
      <c r="X940" s="4" t="str">
        <f>IF(AND(MainTracker[[#This Row],[Completion date.]]&gt;=45139,MainTracker[[#This Row],[Status]]="10 - Complete"),NETWORKDAYS(MAX(MainTracker[[#This Row],[Request sent on (Date)]:[Compliant source file received on (Date)]]),MainTracker[[#This Row],[Completion date.]],Holiday[Holidays])-1,"")</f>
        <v/>
      </c>
      <c r="Y94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40" s="4" t="str">
        <f>IF(AND(MainTracker[[#This Row],[Completion date.]]&gt;=45139,MainTracker[[#This Row],[Status]]="10 - Complete",MainTracker[[#This Row],[Compliant source file received on (Date)]]&lt;&gt;""),MainTracker[[#This Row],[Compliant source file received on (Date)]]-MainTracker[[#This Row],[Request sent on (Date)]],"")</f>
        <v/>
      </c>
    </row>
    <row r="941" spans="1:26" ht="18.75" hidden="1">
      <c r="A941" s="51" t="str">
        <f>_xlfn.IFNA(INDEX(Table3[],MATCH(MainTracker[[#This Row],[IDR / UFDR]],Table3[Pack],0),1),"")</f>
        <v/>
      </c>
      <c r="B941" s="7" t="s">
        <v>4241</v>
      </c>
      <c r="C941" s="7" t="s">
        <v>4242</v>
      </c>
      <c r="E941" s="28" t="s">
        <v>4243</v>
      </c>
      <c r="F941" s="2" t="s">
        <v>111</v>
      </c>
      <c r="G941" s="13">
        <v>45450</v>
      </c>
      <c r="H941" s="13">
        <v>45450</v>
      </c>
      <c r="I941" s="1">
        <v>45464</v>
      </c>
      <c r="J941" s="2"/>
      <c r="K941" s="28" t="s">
        <v>4244</v>
      </c>
      <c r="L941" s="28"/>
      <c r="M941" s="4"/>
      <c r="N941" s="4"/>
      <c r="O941" s="4"/>
      <c r="P941" s="4"/>
      <c r="Q941" s="4"/>
      <c r="R941" s="4"/>
      <c r="S941" s="4"/>
      <c r="T941" s="4"/>
      <c r="U941" s="4" t="s">
        <v>106</v>
      </c>
      <c r="V941" s="3" t="s">
        <v>71</v>
      </c>
      <c r="W941" s="27" t="s">
        <v>1743</v>
      </c>
      <c r="X941" s="4">
        <f>IF(AND(MainTracker[[#This Row],[Completion date.]]&gt;=45139,MainTracker[[#This Row],[Status]]="10 - Complete"),NETWORKDAYS(MAX(MainTracker[[#This Row],[Request sent on (Date)]:[Compliant source file received on (Date)]]),MainTracker[[#This Row],[Completion date.]],Holiday[Holidays])-1,"")</f>
        <v>10</v>
      </c>
      <c r="Y9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1" s="4">
        <f>IF(AND(MainTracker[[#This Row],[Completion date.]]&gt;=45139,MainTracker[[#This Row],[Status]]="10 - Complete",MainTracker[[#This Row],[Compliant source file received on (Date)]]&lt;&gt;""),MainTracker[[#This Row],[Compliant source file received on (Date)]]-MainTracker[[#This Row],[Request sent on (Date)]],"")</f>
        <v>0</v>
      </c>
    </row>
    <row r="942" spans="1:26" ht="45" hidden="1">
      <c r="A942" s="51" t="str">
        <f>_xlfn.IFNA(INDEX(Table3[],MATCH(MainTracker[[#This Row],[IDR / UFDR]],Table3[Pack],0),1),"")</f>
        <v/>
      </c>
      <c r="B942" s="7" t="s">
        <v>4241</v>
      </c>
      <c r="C942" s="7" t="s">
        <v>4245</v>
      </c>
      <c r="E942" s="28" t="s">
        <v>4246</v>
      </c>
      <c r="F942" s="2" t="s">
        <v>111</v>
      </c>
      <c r="G942" s="13">
        <v>45450</v>
      </c>
      <c r="H942" s="24">
        <v>45477</v>
      </c>
      <c r="I942" s="1">
        <v>45477</v>
      </c>
      <c r="J942" s="2"/>
      <c r="K942" s="28" t="s">
        <v>4247</v>
      </c>
      <c r="L942" s="28"/>
      <c r="M942" s="85" t="s">
        <v>4239</v>
      </c>
      <c r="N942" s="24">
        <v>45477</v>
      </c>
      <c r="O942" s="4"/>
      <c r="P942" s="4"/>
      <c r="Q942" s="4"/>
      <c r="R942" s="4"/>
      <c r="S942" s="4"/>
      <c r="T942" s="4"/>
      <c r="U942" s="4" t="s">
        <v>106</v>
      </c>
      <c r="V942" s="3" t="s">
        <v>69</v>
      </c>
      <c r="W942" s="27" t="s">
        <v>1743</v>
      </c>
      <c r="X942" s="4">
        <f>IF(AND(MainTracker[[#This Row],[Completion date.]]&gt;=45139,MainTracker[[#This Row],[Status]]="10 - Complete"),NETWORKDAYS(MAX(MainTracker[[#This Row],[Request sent on (Date)]:[Compliant source file received on (Date)]]),MainTracker[[#This Row],[Completion date.]],Holiday[Holidays])-1,"")</f>
        <v>0</v>
      </c>
      <c r="Y9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2" s="4">
        <f>IF(AND(MainTracker[[#This Row],[Completion date.]]&gt;=45139,MainTracker[[#This Row],[Status]]="10 - Complete",MainTracker[[#This Row],[Compliant source file received on (Date)]]&lt;&gt;""),MainTracker[[#This Row],[Compliant source file received on (Date)]]-MainTracker[[#This Row],[Request sent on (Date)]],"")</f>
        <v>27</v>
      </c>
    </row>
    <row r="943" spans="1:26" ht="30" hidden="1">
      <c r="A943" s="51" t="str">
        <f>_xlfn.IFNA(INDEX(Table3[],MATCH(MainTracker[[#This Row],[IDR / UFDR]],Table3[Pack],0),1),"")</f>
        <v/>
      </c>
      <c r="B943" s="7" t="s">
        <v>4241</v>
      </c>
      <c r="C943" s="7" t="s">
        <v>4248</v>
      </c>
      <c r="E943" s="28" t="s">
        <v>4249</v>
      </c>
      <c r="F943" s="2" t="s">
        <v>4250</v>
      </c>
      <c r="G943" s="13">
        <v>45450</v>
      </c>
      <c r="H943" s="1">
        <v>45476</v>
      </c>
      <c r="I943" s="1">
        <v>45477</v>
      </c>
      <c r="J943" s="2"/>
      <c r="K943" s="28" t="s">
        <v>4251</v>
      </c>
      <c r="L943" s="28"/>
      <c r="M943" s="4" t="s">
        <v>4252</v>
      </c>
      <c r="N943" s="4"/>
      <c r="O943" s="4"/>
      <c r="P943" s="4"/>
      <c r="Q943" s="4"/>
      <c r="R943" s="4"/>
      <c r="S943" s="4"/>
      <c r="T943" s="4"/>
      <c r="U943" s="4" t="s">
        <v>106</v>
      </c>
      <c r="V943" s="3" t="s">
        <v>71</v>
      </c>
      <c r="W943" s="27" t="s">
        <v>1743</v>
      </c>
      <c r="X943" s="4">
        <f>IF(AND(MainTracker[[#This Row],[Completion date.]]&gt;=45139,MainTracker[[#This Row],[Status]]="10 - Complete"),NETWORKDAYS(MAX(MainTracker[[#This Row],[Request sent on (Date)]:[Compliant source file received on (Date)]]),MainTracker[[#This Row],[Completion date.]],Holiday[Holidays])-1,"")</f>
        <v>1</v>
      </c>
      <c r="Y9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3" s="4">
        <f>IF(AND(MainTracker[[#This Row],[Completion date.]]&gt;=45139,MainTracker[[#This Row],[Status]]="10 - Complete",MainTracker[[#This Row],[Compliant source file received on (Date)]]&lt;&gt;""),MainTracker[[#This Row],[Compliant source file received on (Date)]]-MainTracker[[#This Row],[Request sent on (Date)]],"")</f>
        <v>26</v>
      </c>
    </row>
    <row r="944" spans="1:26" ht="30" hidden="1">
      <c r="A944" s="51" t="str">
        <f>_xlfn.IFNA(INDEX(Table3[],MATCH(MainTracker[[#This Row],[IDR / UFDR]],Table3[Pack],0),1),"")</f>
        <v/>
      </c>
      <c r="B944" s="7">
        <v>233.01</v>
      </c>
      <c r="C944" s="7" t="s">
        <v>4253</v>
      </c>
      <c r="D944" s="44" t="s">
        <v>4254</v>
      </c>
      <c r="E944" s="28" t="s">
        <v>4255</v>
      </c>
      <c r="F944" s="2" t="s">
        <v>229</v>
      </c>
      <c r="G944" s="13">
        <v>45450</v>
      </c>
      <c r="H944" s="1">
        <v>45454</v>
      </c>
      <c r="I944" s="1">
        <v>45455</v>
      </c>
      <c r="J944" s="2"/>
      <c r="K944" s="28" t="s">
        <v>4256</v>
      </c>
      <c r="L944" s="28"/>
      <c r="M944" s="4" t="s">
        <v>4257</v>
      </c>
      <c r="N944" s="24">
        <v>45454</v>
      </c>
      <c r="O944" s="4"/>
      <c r="P944" s="4"/>
      <c r="Q944" s="4"/>
      <c r="R944" s="4"/>
      <c r="S944" s="4"/>
      <c r="T944" s="4"/>
      <c r="U944" s="4" t="s">
        <v>106</v>
      </c>
      <c r="V944" s="3" t="s">
        <v>69</v>
      </c>
      <c r="W944" s="27" t="s">
        <v>939</v>
      </c>
      <c r="X944" s="4">
        <f>IF(AND(MainTracker[[#This Row],[Completion date.]]&gt;=45139,MainTracker[[#This Row],[Status]]="10 - Complete"),NETWORKDAYS(MAX(MainTracker[[#This Row],[Request sent on (Date)]:[Compliant source file received on (Date)]]),MainTracker[[#This Row],[Completion date.]],Holiday[Holidays])-1,"")</f>
        <v>1</v>
      </c>
      <c r="Y9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4" s="4">
        <f>IF(AND(MainTracker[[#This Row],[Completion date.]]&gt;=45139,MainTracker[[#This Row],[Status]]="10 - Complete",MainTracker[[#This Row],[Compliant source file received on (Date)]]&lt;&gt;""),MainTracker[[#This Row],[Compliant source file received on (Date)]]-MainTracker[[#This Row],[Request sent on (Date)]],"")</f>
        <v>4</v>
      </c>
    </row>
    <row r="945" spans="1:46" ht="18.75" hidden="1">
      <c r="A945" s="51" t="str">
        <f>_xlfn.IFNA(INDEX(Table3[],MATCH(MainTracker[[#This Row],[IDR / UFDR]],Table3[Pack],0),1),"")</f>
        <v/>
      </c>
      <c r="B945" s="7">
        <v>220.5</v>
      </c>
      <c r="C945" s="7" t="s">
        <v>220</v>
      </c>
      <c r="D945" s="44" t="s">
        <v>221</v>
      </c>
      <c r="E945" s="28" t="s">
        <v>222</v>
      </c>
      <c r="F945" s="2" t="s">
        <v>101</v>
      </c>
      <c r="G945" s="13">
        <v>45450</v>
      </c>
      <c r="H945" s="13">
        <v>45450</v>
      </c>
      <c r="I945" s="1">
        <v>45457</v>
      </c>
      <c r="J945" s="2"/>
      <c r="K945" s="28" t="s">
        <v>224</v>
      </c>
      <c r="L945" s="28"/>
      <c r="M945" s="4"/>
      <c r="N945" s="4"/>
      <c r="O945" s="4"/>
      <c r="P945" s="4"/>
      <c r="Q945" s="4"/>
      <c r="R945" s="4"/>
      <c r="S945" s="4"/>
      <c r="T945" s="4"/>
      <c r="U945" s="4" t="s">
        <v>106</v>
      </c>
      <c r="V945" s="3" t="s">
        <v>71</v>
      </c>
      <c r="W945" s="27" t="s">
        <v>4258</v>
      </c>
      <c r="X945" s="4">
        <f>IF(AND(MainTracker[[#This Row],[Completion date.]]&gt;=45139,MainTracker[[#This Row],[Status]]="10 - Complete"),NETWORKDAYS(MAX(MainTracker[[#This Row],[Request sent on (Date)]:[Compliant source file received on (Date)]]),MainTracker[[#This Row],[Completion date.]],Holiday[Holidays])-1,"")</f>
        <v>5</v>
      </c>
      <c r="Y9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5" s="4">
        <f>IF(AND(MainTracker[[#This Row],[Completion date.]]&gt;=45139,MainTracker[[#This Row],[Status]]="10 - Complete",MainTracker[[#This Row],[Compliant source file received on (Date)]]&lt;&gt;""),MainTracker[[#This Row],[Compliant source file received on (Date)]]-MainTracker[[#This Row],[Request sent on (Date)]],"")</f>
        <v>0</v>
      </c>
    </row>
    <row r="946" spans="1:46" ht="45" hidden="1">
      <c r="A946" s="51" t="str">
        <f>_xlfn.IFNA(INDEX(Table3[],MATCH(MainTracker[[#This Row],[IDR / UFDR]],Table3[Pack],0),1),"")</f>
        <v/>
      </c>
      <c r="B946" s="7">
        <v>220.5</v>
      </c>
      <c r="C946" s="7" t="s">
        <v>215</v>
      </c>
      <c r="D946" s="44" t="s">
        <v>4259</v>
      </c>
      <c r="E946" s="28" t="s">
        <v>217</v>
      </c>
      <c r="F946" s="2" t="s">
        <v>101</v>
      </c>
      <c r="G946" s="13">
        <v>45450</v>
      </c>
      <c r="H946" s="13">
        <v>45450</v>
      </c>
      <c r="I946" s="1">
        <v>45457</v>
      </c>
      <c r="J946" s="2"/>
      <c r="K946" s="34" t="s">
        <v>218</v>
      </c>
      <c r="L946" s="28"/>
      <c r="M946" s="4"/>
      <c r="N946" s="4"/>
      <c r="O946" s="4"/>
      <c r="P946" s="4"/>
      <c r="Q946" s="4"/>
      <c r="R946" s="4"/>
      <c r="S946" s="4"/>
      <c r="T946" s="4"/>
      <c r="U946" s="4" t="s">
        <v>106</v>
      </c>
      <c r="V946" s="3" t="s">
        <v>71</v>
      </c>
      <c r="W946" s="27" t="s">
        <v>4258</v>
      </c>
      <c r="X946" s="4">
        <f>IF(AND(MainTracker[[#This Row],[Completion date.]]&gt;=45139,MainTracker[[#This Row],[Status]]="10 - Complete"),NETWORKDAYS(MAX(MainTracker[[#This Row],[Request sent on (Date)]:[Compliant source file received on (Date)]]),MainTracker[[#This Row],[Completion date.]],Holiday[Holidays])-1,"")</f>
        <v>5</v>
      </c>
      <c r="Y9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6" s="4">
        <f>IF(AND(MainTracker[[#This Row],[Completion date.]]&gt;=45139,MainTracker[[#This Row],[Status]]="10 - Complete",MainTracker[[#This Row],[Compliant source file received on (Date)]]&lt;&gt;""),MainTracker[[#This Row],[Compliant source file received on (Date)]]-MainTracker[[#This Row],[Request sent on (Date)]],"")</f>
        <v>0</v>
      </c>
    </row>
    <row r="947" spans="1:46" ht="45" hidden="1">
      <c r="A947" s="51" t="str">
        <f>_xlfn.IFNA(INDEX(Table3[],MATCH(MainTracker[[#This Row],[IDR / UFDR]],Table3[Pack],0),1),"")</f>
        <v/>
      </c>
      <c r="B947" s="7">
        <v>220.5</v>
      </c>
      <c r="C947" s="7" t="s">
        <v>208</v>
      </c>
      <c r="D947" s="44" t="s">
        <v>4259</v>
      </c>
      <c r="E947" s="28" t="s">
        <v>210</v>
      </c>
      <c r="F947" s="2" t="s">
        <v>387</v>
      </c>
      <c r="G947" s="13">
        <v>45450</v>
      </c>
      <c r="H947" s="13">
        <v>45450</v>
      </c>
      <c r="I947" s="1">
        <v>45457</v>
      </c>
      <c r="J947" s="2"/>
      <c r="K947" s="28" t="s">
        <v>211</v>
      </c>
      <c r="L947" s="28"/>
      <c r="M947" s="4"/>
      <c r="N947" s="4"/>
      <c r="O947" s="4"/>
      <c r="P947" s="4"/>
      <c r="Q947" s="4"/>
      <c r="R947" s="4"/>
      <c r="S947" s="4"/>
      <c r="T947" s="4"/>
      <c r="U947" s="4" t="s">
        <v>106</v>
      </c>
      <c r="V947" s="3" t="s">
        <v>71</v>
      </c>
      <c r="W947" s="27" t="s">
        <v>4258</v>
      </c>
      <c r="X947" s="4">
        <f>IF(AND(MainTracker[[#This Row],[Completion date.]]&gt;=45139,MainTracker[[#This Row],[Status]]="10 - Complete"),NETWORKDAYS(MAX(MainTracker[[#This Row],[Request sent on (Date)]:[Compliant source file received on (Date)]]),MainTracker[[#This Row],[Completion date.]],Holiday[Holidays])-1,"")</f>
        <v>5</v>
      </c>
      <c r="Y9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7" s="4">
        <f>IF(AND(MainTracker[[#This Row],[Completion date.]]&gt;=45139,MainTracker[[#This Row],[Status]]="10 - Complete",MainTracker[[#This Row],[Compliant source file received on (Date)]]&lt;&gt;""),MainTracker[[#This Row],[Compliant source file received on (Date)]]-MainTracker[[#This Row],[Request sent on (Date)]],"")</f>
        <v>0</v>
      </c>
    </row>
    <row r="948" spans="1:46" ht="18.75" hidden="1">
      <c r="A948" s="51" t="str">
        <f>_xlfn.IFNA(INDEX(Table3[],MATCH(MainTracker[[#This Row],[IDR / UFDR]],Table3[Pack],0),1),"")</f>
        <v/>
      </c>
      <c r="B948" s="7">
        <v>220.5</v>
      </c>
      <c r="C948" s="7" t="s">
        <v>4260</v>
      </c>
      <c r="D948" s="44" t="s">
        <v>4261</v>
      </c>
      <c r="E948" s="28" t="s">
        <v>4262</v>
      </c>
      <c r="F948" s="2" t="s">
        <v>101</v>
      </c>
      <c r="G948" s="13">
        <v>45450</v>
      </c>
      <c r="H948" s="13">
        <v>45461</v>
      </c>
      <c r="I948" s="1">
        <v>45461</v>
      </c>
      <c r="J948" s="2"/>
      <c r="K948" s="28" t="s">
        <v>4263</v>
      </c>
      <c r="L948" s="28" t="s">
        <v>3041</v>
      </c>
      <c r="M948" s="4" t="s">
        <v>4264</v>
      </c>
      <c r="N948" s="4"/>
      <c r="O948" s="4"/>
      <c r="P948" s="4"/>
      <c r="Q948" s="4"/>
      <c r="R948" s="4"/>
      <c r="S948" s="4"/>
      <c r="T948" s="4"/>
      <c r="U948" s="4" t="s">
        <v>106</v>
      </c>
      <c r="V948" s="3" t="s">
        <v>71</v>
      </c>
      <c r="W948" s="27" t="s">
        <v>4258</v>
      </c>
      <c r="X948" s="4">
        <f>IF(AND(MainTracker[[#This Row],[Completion date.]]&gt;=45139,MainTracker[[#This Row],[Status]]="10 - Complete"),NETWORKDAYS(MAX(MainTracker[[#This Row],[Request sent on (Date)]:[Compliant source file received on (Date)]]),MainTracker[[#This Row],[Completion date.]],Holiday[Holidays])-1,"")</f>
        <v>0</v>
      </c>
      <c r="Y9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8" s="4">
        <f>IF(AND(MainTracker[[#This Row],[Completion date.]]&gt;=45139,MainTracker[[#This Row],[Status]]="10 - Complete",MainTracker[[#This Row],[Compliant source file received on (Date)]]&lt;&gt;""),MainTracker[[#This Row],[Compliant source file received on (Date)]]-MainTracker[[#This Row],[Request sent on (Date)]],"")</f>
        <v>11</v>
      </c>
      <c r="AA948" s="60"/>
      <c r="AB948" s="61"/>
      <c r="AC948" s="62"/>
      <c r="AD948" s="58"/>
      <c r="AE948" s="63"/>
      <c r="AF948" s="63"/>
      <c r="AG948" s="64"/>
      <c r="AH948" s="61"/>
      <c r="AI948" s="65"/>
      <c r="AJ948" s="59"/>
      <c r="AK948" s="59"/>
      <c r="AL948" s="59"/>
      <c r="AM948" s="59"/>
      <c r="AN948" s="59"/>
      <c r="AO948" s="59"/>
      <c r="AP948" s="59"/>
      <c r="AQ948" s="59"/>
      <c r="AR948" s="59"/>
      <c r="AS948" s="66"/>
      <c r="AT948" s="61"/>
    </row>
    <row r="949" spans="1:46" ht="60" hidden="1">
      <c r="A949" s="51" t="str">
        <f>_xlfn.IFNA(INDEX(Table3[],MATCH(MainTracker[[#This Row],[IDR / UFDR]],Table3[Pack],0),1),"")</f>
        <v/>
      </c>
      <c r="B949" s="7" t="s">
        <v>4265</v>
      </c>
      <c r="C949" s="7" t="s">
        <v>883</v>
      </c>
      <c r="D949" s="44" t="s">
        <v>4266</v>
      </c>
      <c r="E949" s="28" t="s">
        <v>885</v>
      </c>
      <c r="F949" s="2" t="s">
        <v>120</v>
      </c>
      <c r="G949" s="13">
        <v>45453</v>
      </c>
      <c r="I949" s="1"/>
      <c r="J949" s="2"/>
      <c r="K949" s="28" t="s">
        <v>886</v>
      </c>
      <c r="L949" s="28" t="s">
        <v>3041</v>
      </c>
      <c r="M949" s="4" t="s">
        <v>4267</v>
      </c>
      <c r="N949" s="4"/>
      <c r="O949" s="4"/>
      <c r="P949" s="4"/>
      <c r="Q949" s="4" t="s">
        <v>4268</v>
      </c>
      <c r="R949" s="4"/>
      <c r="S949" s="4"/>
      <c r="T949" s="4"/>
      <c r="U949" s="4" t="s">
        <v>257</v>
      </c>
      <c r="V949" s="3" t="s">
        <v>71</v>
      </c>
      <c r="W949" s="27" t="s">
        <v>2395</v>
      </c>
      <c r="X949" s="4" t="str">
        <f>IF(AND(MainTracker[[#This Row],[Completion date.]]&gt;=45139,MainTracker[[#This Row],[Status]]="10 - Complete"),NETWORKDAYS(MAX(MainTracker[[#This Row],[Request sent on (Date)]:[Compliant source file received on (Date)]]),MainTracker[[#This Row],[Completion date.]],Holiday[Holidays])-1,"")</f>
        <v/>
      </c>
      <c r="Y9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49" s="4" t="str">
        <f>IF(AND(MainTracker[[#This Row],[Completion date.]]&gt;=45139,MainTracker[[#This Row],[Status]]="10 - Complete",MainTracker[[#This Row],[Compliant source file received on (Date)]]&lt;&gt;""),MainTracker[[#This Row],[Compliant source file received on (Date)]]-MainTracker[[#This Row],[Request sent on (Date)]],"")</f>
        <v/>
      </c>
    </row>
    <row r="950" spans="1:46" ht="45" hidden="1">
      <c r="A950" s="51" t="str">
        <f>_xlfn.IFNA(INDEX(Table3[],MATCH(MainTracker[[#This Row],[IDR / UFDR]],Table3[Pack],0),1),"")</f>
        <v/>
      </c>
      <c r="B950" s="143" t="s">
        <v>4265</v>
      </c>
      <c r="C950" s="143" t="s">
        <v>4269</v>
      </c>
      <c r="D950" s="191" t="s">
        <v>4270</v>
      </c>
      <c r="E950" s="28" t="s">
        <v>4271</v>
      </c>
      <c r="F950" s="147" t="s">
        <v>229</v>
      </c>
      <c r="G950" s="72">
        <v>45453</v>
      </c>
      <c r="I950" s="136"/>
      <c r="J950" s="147"/>
      <c r="K950" s="141" t="s">
        <v>4272</v>
      </c>
      <c r="L950" s="28" t="s">
        <v>3041</v>
      </c>
      <c r="M950" s="67" t="s">
        <v>4273</v>
      </c>
      <c r="N950" s="67"/>
      <c r="O950" s="67"/>
      <c r="P950" s="67"/>
      <c r="Q950" s="4"/>
      <c r="R950" s="67"/>
      <c r="S950" s="67"/>
      <c r="T950" s="67"/>
      <c r="U950" s="67" t="s">
        <v>257</v>
      </c>
      <c r="V950" s="150" t="s">
        <v>71</v>
      </c>
      <c r="W950" s="27" t="s">
        <v>2395</v>
      </c>
      <c r="X950" s="152" t="str">
        <f>IF(AND(MainTracker[[#This Row],[Completion date.]]&gt;=45139,MainTracker[[#This Row],[Status]]="10 - Complete"),NETWORKDAYS(MAX(MainTracker[[#This Row],[Request sent on (Date)]:[Compliant source file received on (Date)]]),MainTracker[[#This Row],[Completion date.]],Holiday[Holidays])-1,"")</f>
        <v/>
      </c>
      <c r="Y950" s="67"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0" s="67" t="str">
        <f>IF(AND(MainTracker[[#This Row],[Completion date.]]&gt;=45139,MainTracker[[#This Row],[Status]]="10 - Complete",MainTracker[[#This Row],[Compliant source file received on (Date)]]&lt;&gt;""),MainTracker[[#This Row],[Compliant source file received on (Date)]]-MainTracker[[#This Row],[Request sent on (Date)]],"")</f>
        <v/>
      </c>
    </row>
    <row r="951" spans="1:46" ht="30" hidden="1">
      <c r="A951" s="51" t="str">
        <f>_xlfn.IFNA(INDEX(Table3[],MATCH(MainTracker[[#This Row],[IDR / UFDR]],Table3[Pack],0),1),"")</f>
        <v/>
      </c>
      <c r="B951" s="7">
        <v>235.01</v>
      </c>
      <c r="C951" s="7" t="s">
        <v>4274</v>
      </c>
      <c r="D951" s="44" t="s">
        <v>869</v>
      </c>
      <c r="E951" s="28" t="s">
        <v>4275</v>
      </c>
      <c r="F951" s="2" t="s">
        <v>111</v>
      </c>
      <c r="G951" s="13">
        <v>45453</v>
      </c>
      <c r="H951" s="1">
        <v>45460</v>
      </c>
      <c r="I951" s="1">
        <v>45461</v>
      </c>
      <c r="J951" s="2"/>
      <c r="K951" s="28" t="s">
        <v>4276</v>
      </c>
      <c r="L951" s="47" t="s">
        <v>122</v>
      </c>
      <c r="M951" s="4" t="s">
        <v>4277</v>
      </c>
      <c r="N951" s="4"/>
      <c r="O951" s="4"/>
      <c r="P951" s="4"/>
      <c r="Q951" s="4"/>
      <c r="R951" s="4"/>
      <c r="S951" s="4"/>
      <c r="T951" s="4"/>
      <c r="U951" s="4" t="s">
        <v>106</v>
      </c>
      <c r="V951" s="3" t="s">
        <v>69</v>
      </c>
      <c r="W951" s="28" t="s">
        <v>4278</v>
      </c>
      <c r="X951" s="4">
        <f>IF(AND(MainTracker[[#This Row],[Completion date.]]&gt;=45139,MainTracker[[#This Row],[Status]]="10 - Complete"),NETWORKDAYS(MAX(MainTracker[[#This Row],[Request sent on (Date)]:[Compliant source file received on (Date)]]),MainTracker[[#This Row],[Completion date.]],Holiday[Holidays])-1,"")</f>
        <v>1</v>
      </c>
      <c r="Y9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1" s="4">
        <f>IF(AND(MainTracker[[#This Row],[Completion date.]]&gt;=45139,MainTracker[[#This Row],[Status]]="10 - Complete",MainTracker[[#This Row],[Compliant source file received on (Date)]]&lt;&gt;""),MainTracker[[#This Row],[Compliant source file received on (Date)]]-MainTracker[[#This Row],[Request sent on (Date)]],"")</f>
        <v>7</v>
      </c>
    </row>
    <row r="952" spans="1:46" ht="60" hidden="1">
      <c r="A952" s="51" t="str">
        <f>_xlfn.IFNA(INDEX(Table3[],MATCH(MainTracker[[#This Row],[IDR / UFDR]],Table3[Pack],0),1),"")</f>
        <v/>
      </c>
      <c r="B952" s="7">
        <v>228.2</v>
      </c>
      <c r="C952" s="178" t="s">
        <v>4279</v>
      </c>
      <c r="D952" s="44" t="s">
        <v>4280</v>
      </c>
      <c r="E952" s="28" t="s">
        <v>4281</v>
      </c>
      <c r="F952" s="2" t="s">
        <v>129</v>
      </c>
      <c r="G952" s="13">
        <v>45453</v>
      </c>
      <c r="I952" s="1"/>
      <c r="J952" s="2"/>
      <c r="K952" s="28" t="s">
        <v>4282</v>
      </c>
      <c r="L952" s="28"/>
      <c r="M952" s="4" t="s">
        <v>4283</v>
      </c>
      <c r="N952" s="4"/>
      <c r="O952" s="4" t="s">
        <v>2552</v>
      </c>
      <c r="P952" s="4"/>
      <c r="Q952" s="4" t="s">
        <v>4268</v>
      </c>
      <c r="R952" s="4"/>
      <c r="S952" s="4"/>
      <c r="T952" s="4"/>
      <c r="U952" s="4" t="s">
        <v>257</v>
      </c>
      <c r="V952" s="3" t="s">
        <v>69</v>
      </c>
      <c r="W952" s="27" t="s">
        <v>774</v>
      </c>
      <c r="X952" s="4" t="str">
        <f>IF(AND(MainTracker[[#This Row],[Completion date.]]&gt;=45139,MainTracker[[#This Row],[Status]]="10 - Complete"),NETWORKDAYS(MAX(MainTracker[[#This Row],[Request sent on (Date)]:[Compliant source file received on (Date)]]),MainTracker[[#This Row],[Completion date.]],Holiday[Holidays])-1,"")</f>
        <v/>
      </c>
      <c r="Y95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2" s="4" t="str">
        <f>IF(AND(MainTracker[[#This Row],[Completion date.]]&gt;=45139,MainTracker[[#This Row],[Status]]="10 - Complete",MainTracker[[#This Row],[Compliant source file received on (Date)]]&lt;&gt;""),MainTracker[[#This Row],[Compliant source file received on (Date)]]-MainTracker[[#This Row],[Request sent on (Date)]],"")</f>
        <v/>
      </c>
    </row>
    <row r="953" spans="1:46" ht="30" hidden="1">
      <c r="A953" s="51" t="str">
        <f>_xlfn.IFNA(INDEX(Table3[],MATCH(MainTracker[[#This Row],[IDR / UFDR]],Table3[Pack],0),1),"")</f>
        <v/>
      </c>
      <c r="B953" s="7">
        <v>218.02</v>
      </c>
      <c r="C953" s="7" t="s">
        <v>3267</v>
      </c>
      <c r="D953" s="44" t="s">
        <v>3268</v>
      </c>
      <c r="E953" s="28" t="s">
        <v>3269</v>
      </c>
      <c r="F953" s="2" t="s">
        <v>120</v>
      </c>
      <c r="G953" s="13">
        <v>45453</v>
      </c>
      <c r="H953" s="13">
        <v>45454</v>
      </c>
      <c r="I953" s="1">
        <v>45455</v>
      </c>
      <c r="J953" s="2" t="s">
        <v>2115</v>
      </c>
      <c r="K953" s="28" t="s">
        <v>3270</v>
      </c>
      <c r="L953" s="28" t="s">
        <v>3041</v>
      </c>
      <c r="M953" s="4" t="s">
        <v>4284</v>
      </c>
      <c r="N953" s="4"/>
      <c r="O953" s="4"/>
      <c r="P953" s="4"/>
      <c r="Q953" s="4"/>
      <c r="R953" s="4"/>
      <c r="S953" s="4"/>
      <c r="T953" s="4"/>
      <c r="U953" s="4" t="s">
        <v>106</v>
      </c>
      <c r="V953" s="3" t="s">
        <v>71</v>
      </c>
      <c r="W953" s="27" t="s">
        <v>3818</v>
      </c>
      <c r="X953" s="4">
        <f>IF(AND(MainTracker[[#This Row],[Completion date.]]&gt;=45139,MainTracker[[#This Row],[Status]]="10 - Complete"),NETWORKDAYS(MAX(MainTracker[[#This Row],[Request sent on (Date)]:[Compliant source file received on (Date)]]),MainTracker[[#This Row],[Completion date.]],Holiday[Holidays])-1,"")</f>
        <v>1</v>
      </c>
      <c r="Y95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3" s="4">
        <f>IF(AND(MainTracker[[#This Row],[Completion date.]]&gt;=45139,MainTracker[[#This Row],[Status]]="10 - Complete",MainTracker[[#This Row],[Compliant source file received on (Date)]]&lt;&gt;""),MainTracker[[#This Row],[Compliant source file received on (Date)]]-MainTracker[[#This Row],[Request sent on (Date)]],"")</f>
        <v>1</v>
      </c>
    </row>
    <row r="954" spans="1:46" ht="30" hidden="1">
      <c r="A954" s="51" t="str">
        <f>_xlfn.IFNA(INDEX(Table3[],MATCH(MainTracker[[#This Row],[IDR / UFDR]],Table3[Pack],0),1),"")</f>
        <v/>
      </c>
      <c r="B954" s="7">
        <v>218.02</v>
      </c>
      <c r="C954" s="7" t="s">
        <v>3262</v>
      </c>
      <c r="D954" s="44" t="s">
        <v>3263</v>
      </c>
      <c r="E954" s="28" t="s">
        <v>3264</v>
      </c>
      <c r="F954" s="2" t="s">
        <v>120</v>
      </c>
      <c r="G954" s="13">
        <v>45453</v>
      </c>
      <c r="H954" s="13">
        <v>45454</v>
      </c>
      <c r="I954" s="1">
        <v>45455</v>
      </c>
      <c r="J954" s="2" t="s">
        <v>2115</v>
      </c>
      <c r="K954" s="28" t="s">
        <v>3265</v>
      </c>
      <c r="L954" s="28" t="s">
        <v>3041</v>
      </c>
      <c r="M954" s="4" t="s">
        <v>4284</v>
      </c>
      <c r="N954" s="4"/>
      <c r="O954" s="4"/>
      <c r="P954" s="4"/>
      <c r="Q954" s="4"/>
      <c r="R954" s="4"/>
      <c r="S954" s="4"/>
      <c r="T954" s="4"/>
      <c r="U954" s="4" t="s">
        <v>106</v>
      </c>
      <c r="V954" s="3" t="s">
        <v>71</v>
      </c>
      <c r="W954" s="27" t="s">
        <v>3818</v>
      </c>
      <c r="X954" s="4">
        <f>IF(AND(MainTracker[[#This Row],[Completion date.]]&gt;=45139,MainTracker[[#This Row],[Status]]="10 - Complete"),NETWORKDAYS(MAX(MainTracker[[#This Row],[Request sent on (Date)]:[Compliant source file received on (Date)]]),MainTracker[[#This Row],[Completion date.]],Holiday[Holidays])-1,"")</f>
        <v>1</v>
      </c>
      <c r="Y9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4" s="4">
        <f>IF(AND(MainTracker[[#This Row],[Completion date.]]&gt;=45139,MainTracker[[#This Row],[Status]]="10 - Complete",MainTracker[[#This Row],[Compliant source file received on (Date)]]&lt;&gt;""),MainTracker[[#This Row],[Compliant source file received on (Date)]]-MainTracker[[#This Row],[Request sent on (Date)]],"")</f>
        <v>1</v>
      </c>
    </row>
    <row r="955" spans="1:46" ht="45" hidden="1">
      <c r="A955" s="51" t="str">
        <f>_xlfn.IFNA(INDEX(Table3[],MATCH(MainTracker[[#This Row],[IDR / UFDR]],Table3[Pack],0),1),"")</f>
        <v/>
      </c>
      <c r="B955" s="7">
        <v>213.08</v>
      </c>
      <c r="C955" s="7" t="s">
        <v>4285</v>
      </c>
      <c r="D955" s="44" t="s">
        <v>4286</v>
      </c>
      <c r="E955" s="28" t="s">
        <v>4287</v>
      </c>
      <c r="F955" s="2" t="s">
        <v>101</v>
      </c>
      <c r="G955" s="13">
        <v>45453</v>
      </c>
      <c r="H955" s="13">
        <v>45453</v>
      </c>
      <c r="I955" s="1">
        <v>45461</v>
      </c>
      <c r="J955" s="2"/>
      <c r="K955" s="28" t="s">
        <v>4288</v>
      </c>
      <c r="L955" s="28" t="s">
        <v>122</v>
      </c>
      <c r="M955" s="4"/>
      <c r="N955" s="4"/>
      <c r="O955" s="4"/>
      <c r="P955" s="4"/>
      <c r="Q955" s="4"/>
      <c r="R955" s="4"/>
      <c r="S955" s="4"/>
      <c r="T955" s="4"/>
      <c r="U955" s="4" t="s">
        <v>106</v>
      </c>
      <c r="V955" s="3" t="s">
        <v>69</v>
      </c>
      <c r="W955" s="27" t="s">
        <v>284</v>
      </c>
      <c r="X955" s="4">
        <f>IF(AND(MainTracker[[#This Row],[Completion date.]]&gt;=45139,MainTracker[[#This Row],[Status]]="10 - Complete"),NETWORKDAYS(MAX(MainTracker[[#This Row],[Request sent on (Date)]:[Compliant source file received on (Date)]]),MainTracker[[#This Row],[Completion date.]],Holiday[Holidays])-1,"")</f>
        <v>6</v>
      </c>
      <c r="Y9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55" s="4">
        <f>IF(AND(MainTracker[[#This Row],[Completion date.]]&gt;=45139,MainTracker[[#This Row],[Status]]="10 - Complete",MainTracker[[#This Row],[Compliant source file received on (Date)]]&lt;&gt;""),MainTracker[[#This Row],[Compliant source file received on (Date)]]-MainTracker[[#This Row],[Request sent on (Date)]],"")</f>
        <v>0</v>
      </c>
    </row>
    <row r="956" spans="1:46" ht="30" hidden="1">
      <c r="A956" s="51" t="str">
        <f>_xlfn.IFNA(INDEX(Table3[],MATCH(MainTracker[[#This Row],[IDR / UFDR]],Table3[Pack],0),1),"")</f>
        <v/>
      </c>
      <c r="B956" s="7">
        <v>213.08</v>
      </c>
      <c r="C956" s="7" t="s">
        <v>4289</v>
      </c>
      <c r="D956" s="44" t="s">
        <v>4290</v>
      </c>
      <c r="E956" s="28" t="s">
        <v>4291</v>
      </c>
      <c r="F956" s="2" t="s">
        <v>101</v>
      </c>
      <c r="G956" s="13">
        <v>45453</v>
      </c>
      <c r="H956" s="13">
        <v>45453</v>
      </c>
      <c r="I956" s="1">
        <v>45461</v>
      </c>
      <c r="J956" s="2"/>
      <c r="K956" s="28" t="s">
        <v>4292</v>
      </c>
      <c r="L956" s="28" t="s">
        <v>122</v>
      </c>
      <c r="M956" s="4"/>
      <c r="N956" s="4"/>
      <c r="O956" s="4"/>
      <c r="P956" s="4"/>
      <c r="Q956" s="4"/>
      <c r="R956" s="4"/>
      <c r="S956" s="4"/>
      <c r="T956" s="4"/>
      <c r="U956" s="4" t="s">
        <v>106</v>
      </c>
      <c r="V956" s="3" t="s">
        <v>69</v>
      </c>
      <c r="W956" s="27" t="s">
        <v>284</v>
      </c>
      <c r="X956" s="4">
        <f>IF(AND(MainTracker[[#This Row],[Completion date.]]&gt;=45139,MainTracker[[#This Row],[Status]]="10 - Complete"),NETWORKDAYS(MAX(MainTracker[[#This Row],[Request sent on (Date)]:[Compliant source file received on (Date)]]),MainTracker[[#This Row],[Completion date.]],Holiday[Holidays])-1,"")</f>
        <v>6</v>
      </c>
      <c r="Y9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56" s="4">
        <f>IF(AND(MainTracker[[#This Row],[Completion date.]]&gt;=45139,MainTracker[[#This Row],[Status]]="10 - Complete",MainTracker[[#This Row],[Compliant source file received on (Date)]]&lt;&gt;""),MainTracker[[#This Row],[Compliant source file received on (Date)]]-MainTracker[[#This Row],[Request sent on (Date)]],"")</f>
        <v>0</v>
      </c>
    </row>
    <row r="957" spans="1:46" ht="25.5" hidden="1" customHeight="1">
      <c r="A957" s="51" t="str">
        <f>_xlfn.IFNA(INDEX(Table3[],MATCH(MainTracker[[#This Row],[IDR / UFDR]],Table3[Pack],0),1),"")</f>
        <v/>
      </c>
      <c r="B957" s="7">
        <v>213.05</v>
      </c>
      <c r="C957" s="7" t="s">
        <v>4293</v>
      </c>
      <c r="D957" s="44" t="s">
        <v>4294</v>
      </c>
      <c r="E957" s="34" t="s">
        <v>4295</v>
      </c>
      <c r="F957" s="2" t="s">
        <v>229</v>
      </c>
      <c r="G957" s="13">
        <v>45453</v>
      </c>
      <c r="I957" s="1"/>
      <c r="J957" s="2"/>
      <c r="K957" s="34" t="s">
        <v>4296</v>
      </c>
      <c r="L957" s="28" t="s">
        <v>2986</v>
      </c>
      <c r="M957" s="4" t="s">
        <v>4297</v>
      </c>
      <c r="N957" s="4"/>
      <c r="O957" s="4"/>
      <c r="P957" s="4"/>
      <c r="Q957" s="4" t="s">
        <v>4268</v>
      </c>
      <c r="R957" s="4"/>
      <c r="S957" s="4"/>
      <c r="T957" s="4"/>
      <c r="U957" s="4" t="s">
        <v>257</v>
      </c>
      <c r="V957" s="3" t="s">
        <v>70</v>
      </c>
      <c r="W957" s="27" t="s">
        <v>4298</v>
      </c>
      <c r="X957" s="4" t="str">
        <f>IF(AND(MainTracker[[#This Row],[Completion date.]]&gt;=45139,MainTracker[[#This Row],[Status]]="10 - Complete"),NETWORKDAYS(MAX(MainTracker[[#This Row],[Request sent on (Date)]:[Compliant source file received on (Date)]]),MainTracker[[#This Row],[Completion date.]],Holiday[Holidays])-1,"")</f>
        <v/>
      </c>
      <c r="Y95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7" s="4" t="str">
        <f>IF(AND(MainTracker[[#This Row],[Completion date.]]&gt;=45139,MainTracker[[#This Row],[Status]]="10 - Complete",MainTracker[[#This Row],[Compliant source file received on (Date)]]&lt;&gt;""),MainTracker[[#This Row],[Compliant source file received on (Date)]]-MainTracker[[#This Row],[Request sent on (Date)]],"")</f>
        <v/>
      </c>
    </row>
    <row r="958" spans="1:46" ht="60" hidden="1">
      <c r="A958" s="51" t="str">
        <f>_xlfn.IFNA(INDEX(Table3[],MATCH(MainTracker[[#This Row],[IDR / UFDR]],Table3[Pack],0),1),"")</f>
        <v/>
      </c>
      <c r="B958" s="7">
        <v>213.05</v>
      </c>
      <c r="C958" s="7" t="s">
        <v>4299</v>
      </c>
      <c r="D958" s="44" t="s">
        <v>4300</v>
      </c>
      <c r="E958" s="34" t="s">
        <v>4301</v>
      </c>
      <c r="F958" s="2" t="s">
        <v>229</v>
      </c>
      <c r="G958" s="13">
        <v>45453</v>
      </c>
      <c r="I958" s="1"/>
      <c r="J958" s="2"/>
      <c r="K958" s="34" t="s">
        <v>4302</v>
      </c>
      <c r="L958" s="28" t="s">
        <v>122</v>
      </c>
      <c r="M958" s="4" t="s">
        <v>4303</v>
      </c>
      <c r="N958" s="4"/>
      <c r="O958" s="4"/>
      <c r="P958" s="4"/>
      <c r="Q958" s="4" t="s">
        <v>4268</v>
      </c>
      <c r="R958" s="4"/>
      <c r="S958" s="4"/>
      <c r="T958" s="4"/>
      <c r="U958" s="4" t="s">
        <v>257</v>
      </c>
      <c r="V958" s="3" t="s">
        <v>70</v>
      </c>
      <c r="W958" s="27" t="s">
        <v>4298</v>
      </c>
      <c r="X958" s="4" t="str">
        <f>IF(AND(MainTracker[[#This Row],[Completion date.]]&gt;=45139,MainTracker[[#This Row],[Status]]="10 - Complete"),NETWORKDAYS(MAX(MainTracker[[#This Row],[Request sent on (Date)]:[Compliant source file received on (Date)]]),MainTracker[[#This Row],[Completion date.]],Holiday[Holidays])-1,"")</f>
        <v/>
      </c>
      <c r="Y95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8" s="4" t="str">
        <f>IF(AND(MainTracker[[#This Row],[Completion date.]]&gt;=45139,MainTracker[[#This Row],[Status]]="10 - Complete",MainTracker[[#This Row],[Compliant source file received on (Date)]]&lt;&gt;""),MainTracker[[#This Row],[Compliant source file received on (Date)]]-MainTracker[[#This Row],[Request sent on (Date)]],"")</f>
        <v/>
      </c>
    </row>
    <row r="959" spans="1:46" ht="75" hidden="1">
      <c r="A959" s="51" t="str">
        <f>_xlfn.IFNA(INDEX(Table3[],MATCH(MainTracker[[#This Row],[IDR / UFDR]],Table3[Pack],0),1),"")</f>
        <v/>
      </c>
      <c r="B959" s="7">
        <v>222.6</v>
      </c>
      <c r="C959" s="7" t="s">
        <v>4304</v>
      </c>
      <c r="D959" s="44" t="s">
        <v>4305</v>
      </c>
      <c r="E959" s="138" t="s">
        <v>4306</v>
      </c>
      <c r="F959" s="2" t="s">
        <v>101</v>
      </c>
      <c r="G959" s="13">
        <v>45454</v>
      </c>
      <c r="H959" s="13">
        <v>45481</v>
      </c>
      <c r="I959" s="1">
        <v>45483</v>
      </c>
      <c r="J959" s="2"/>
      <c r="K959" s="138" t="s">
        <v>4307</v>
      </c>
      <c r="L959" s="139" t="s">
        <v>122</v>
      </c>
      <c r="M959" s="4" t="s">
        <v>4308</v>
      </c>
      <c r="N959" s="24">
        <v>45457</v>
      </c>
      <c r="O959" s="4" t="s">
        <v>4309</v>
      </c>
      <c r="P959" s="24">
        <v>45461</v>
      </c>
      <c r="Q959" s="4" t="s">
        <v>4310</v>
      </c>
      <c r="R959" s="24">
        <v>45462</v>
      </c>
      <c r="S959" s="4" t="s">
        <v>4311</v>
      </c>
      <c r="T959" s="24">
        <v>45481</v>
      </c>
      <c r="U959" s="4" t="s">
        <v>106</v>
      </c>
      <c r="V959" s="3" t="s">
        <v>69</v>
      </c>
      <c r="W959" s="138" t="s">
        <v>1524</v>
      </c>
      <c r="X959" s="4">
        <f>IF(AND(MainTracker[[#This Row],[Completion date.]]&gt;=45139,MainTracker[[#This Row],[Status]]="10 - Complete"),NETWORKDAYS(MAX(MainTracker[[#This Row],[Request sent on (Date)]:[Compliant source file received on (Date)]]),MainTracker[[#This Row],[Completion date.]],Holiday[Holidays])-1,"")</f>
        <v>2</v>
      </c>
      <c r="Y95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59" s="4">
        <f>IF(AND(MainTracker[[#This Row],[Completion date.]]&gt;=45139,MainTracker[[#This Row],[Status]]="10 - Complete",MainTracker[[#This Row],[Compliant source file received on (Date)]]&lt;&gt;""),MainTracker[[#This Row],[Compliant source file received on (Date)]]-MainTracker[[#This Row],[Request sent on (Date)]],"")</f>
        <v>27</v>
      </c>
    </row>
    <row r="960" spans="1:46" ht="105" hidden="1">
      <c r="A960" s="51" t="str">
        <f>_xlfn.IFNA(INDEX(Table3[],MATCH(MainTracker[[#This Row],[IDR / UFDR]],Table3[Pack],0),1),"")</f>
        <v/>
      </c>
      <c r="B960" s="7">
        <v>214.1</v>
      </c>
      <c r="C960" s="7" t="s">
        <v>973</v>
      </c>
      <c r="D960" s="44" t="s">
        <v>4312</v>
      </c>
      <c r="E960" s="28" t="s">
        <v>975</v>
      </c>
      <c r="F960" s="2" t="s">
        <v>229</v>
      </c>
      <c r="G960" s="13">
        <v>45454</v>
      </c>
      <c r="H960" s="13">
        <v>45483</v>
      </c>
      <c r="I960" s="1">
        <v>45485</v>
      </c>
      <c r="J960" s="2"/>
      <c r="K960" s="28" t="s">
        <v>4313</v>
      </c>
      <c r="L960" s="28" t="s">
        <v>3041</v>
      </c>
      <c r="M960" s="4" t="s">
        <v>4314</v>
      </c>
      <c r="N960" s="24">
        <v>45468</v>
      </c>
      <c r="O960" s="4" t="s">
        <v>4315</v>
      </c>
      <c r="P960" s="4" t="s">
        <v>4316</v>
      </c>
      <c r="Q960" s="4" t="s">
        <v>4317</v>
      </c>
      <c r="R960" s="4" t="s">
        <v>4318</v>
      </c>
      <c r="S960" s="4" t="s">
        <v>4319</v>
      </c>
      <c r="T960" s="4"/>
      <c r="U960" s="4" t="s">
        <v>106</v>
      </c>
      <c r="V960" s="3" t="s">
        <v>71</v>
      </c>
      <c r="W960" s="27" t="s">
        <v>4320</v>
      </c>
      <c r="X960" s="4">
        <f>IF(AND(MainTracker[[#This Row],[Completion date.]]&gt;=45139,MainTracker[[#This Row],[Status]]="10 - Complete"),NETWORKDAYS(MAX(MainTracker[[#This Row],[Request sent on (Date)]:[Compliant source file received on (Date)]]),MainTracker[[#This Row],[Completion date.]],Holiday[Holidays])-1,"")</f>
        <v>2</v>
      </c>
      <c r="Y96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60" s="4">
        <f>IF(AND(MainTracker[[#This Row],[Completion date.]]&gt;=45139,MainTracker[[#This Row],[Status]]="10 - Complete",MainTracker[[#This Row],[Compliant source file received on (Date)]]&lt;&gt;""),MainTracker[[#This Row],[Compliant source file received on (Date)]]-MainTracker[[#This Row],[Request sent on (Date)]],"")</f>
        <v>29</v>
      </c>
    </row>
    <row r="961" spans="1:26" ht="18.75" hidden="1">
      <c r="A961" s="51" t="str">
        <f>_xlfn.IFNA(INDEX(Table3[],MATCH(MainTracker[[#This Row],[IDR / UFDR]],Table3[Pack],0),1),"")</f>
        <v/>
      </c>
      <c r="B961" s="7" t="s">
        <v>4224</v>
      </c>
      <c r="C961" s="7" t="s">
        <v>4225</v>
      </c>
      <c r="D961" s="44" t="s">
        <v>4321</v>
      </c>
      <c r="E961" s="34" t="s">
        <v>4226</v>
      </c>
      <c r="F961" s="2" t="s">
        <v>387</v>
      </c>
      <c r="G961" s="13">
        <v>45455</v>
      </c>
      <c r="H961" s="13">
        <v>45455</v>
      </c>
      <c r="I961" s="1">
        <v>45461</v>
      </c>
      <c r="J961" s="2"/>
      <c r="K961" s="28" t="s">
        <v>4227</v>
      </c>
      <c r="L961" s="28" t="s">
        <v>122</v>
      </c>
      <c r="M961" s="4"/>
      <c r="N961" s="4"/>
      <c r="O961" s="4"/>
      <c r="P961" s="4"/>
      <c r="Q961" s="4"/>
      <c r="R961" s="4"/>
      <c r="S961" s="4"/>
      <c r="T961" s="4"/>
      <c r="U961" s="4" t="s">
        <v>106</v>
      </c>
      <c r="V961" s="3" t="s">
        <v>69</v>
      </c>
      <c r="W961" s="27" t="s">
        <v>2154</v>
      </c>
      <c r="X961" s="4">
        <f>IF(AND(MainTracker[[#This Row],[Completion date.]]&gt;=45139,MainTracker[[#This Row],[Status]]="10 - Complete"),NETWORKDAYS(MAX(MainTracker[[#This Row],[Request sent on (Date)]:[Compliant source file received on (Date)]]),MainTracker[[#This Row],[Completion date.]],Holiday[Holidays])-1,"")</f>
        <v>4</v>
      </c>
      <c r="Y9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1" s="4">
        <f>IF(AND(MainTracker[[#This Row],[Completion date.]]&gt;=45139,MainTracker[[#This Row],[Status]]="10 - Complete",MainTracker[[#This Row],[Compliant source file received on (Date)]]&lt;&gt;""),MainTracker[[#This Row],[Compliant source file received on (Date)]]-MainTracker[[#This Row],[Request sent on (Date)]],"")</f>
        <v>0</v>
      </c>
    </row>
    <row r="962" spans="1:26" ht="18.75" hidden="1">
      <c r="A962" s="51" t="str">
        <f>_xlfn.IFNA(INDEX(Table3[],MATCH(MainTracker[[#This Row],[IDR / UFDR]],Table3[Pack],0),1),"")</f>
        <v/>
      </c>
      <c r="B962" s="7" t="s">
        <v>4224</v>
      </c>
      <c r="C962" s="7" t="s">
        <v>4228</v>
      </c>
      <c r="D962" s="44" t="s">
        <v>4322</v>
      </c>
      <c r="E962" s="34" t="s">
        <v>4229</v>
      </c>
      <c r="F962" s="2" t="s">
        <v>387</v>
      </c>
      <c r="G962" s="13">
        <v>45455</v>
      </c>
      <c r="H962" s="13">
        <v>45455</v>
      </c>
      <c r="I962" s="1">
        <v>45461</v>
      </c>
      <c r="J962" s="2"/>
      <c r="K962" s="28" t="s">
        <v>4230</v>
      </c>
      <c r="L962" s="28" t="s">
        <v>122</v>
      </c>
      <c r="M962" s="4"/>
      <c r="N962" s="4"/>
      <c r="O962" s="4"/>
      <c r="P962" s="4"/>
      <c r="Q962" s="4"/>
      <c r="R962" s="4"/>
      <c r="S962" s="4"/>
      <c r="T962" s="4"/>
      <c r="U962" s="4" t="s">
        <v>106</v>
      </c>
      <c r="V962" s="3" t="s">
        <v>69</v>
      </c>
      <c r="W962" s="27" t="s">
        <v>2154</v>
      </c>
      <c r="X962" s="4">
        <f>IF(AND(MainTracker[[#This Row],[Completion date.]]&gt;=45139,MainTracker[[#This Row],[Status]]="10 - Complete"),NETWORKDAYS(MAX(MainTracker[[#This Row],[Request sent on (Date)]:[Compliant source file received on (Date)]]),MainTracker[[#This Row],[Completion date.]],Holiday[Holidays])-1,"")</f>
        <v>4</v>
      </c>
      <c r="Y9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2" s="4">
        <f>IF(AND(MainTracker[[#This Row],[Completion date.]]&gt;=45139,MainTracker[[#This Row],[Status]]="10 - Complete",MainTracker[[#This Row],[Compliant source file received on (Date)]]&lt;&gt;""),MainTracker[[#This Row],[Compliant source file received on (Date)]]-MainTracker[[#This Row],[Request sent on (Date)]],"")</f>
        <v>0</v>
      </c>
    </row>
    <row r="963" spans="1:26" ht="18.75" hidden="1">
      <c r="A963" s="51" t="str">
        <f>_xlfn.IFNA(INDEX(Table3[],MATCH(MainTracker[[#This Row],[IDR / UFDR]],Table3[Pack],0),1),"")</f>
        <v/>
      </c>
      <c r="B963" s="7" t="s">
        <v>4224</v>
      </c>
      <c r="C963" s="7" t="s">
        <v>4231</v>
      </c>
      <c r="D963" s="44" t="s">
        <v>4323</v>
      </c>
      <c r="E963" s="34" t="s">
        <v>4232</v>
      </c>
      <c r="F963" s="2" t="s">
        <v>387</v>
      </c>
      <c r="G963" s="13">
        <v>45455</v>
      </c>
      <c r="H963" s="13">
        <v>45455</v>
      </c>
      <c r="I963" s="1">
        <v>45461</v>
      </c>
      <c r="J963" s="2"/>
      <c r="K963" s="34" t="s">
        <v>4233</v>
      </c>
      <c r="L963" s="28" t="s">
        <v>122</v>
      </c>
      <c r="M963" s="4"/>
      <c r="N963" s="4"/>
      <c r="O963" s="4"/>
      <c r="P963" s="4"/>
      <c r="Q963" s="4"/>
      <c r="R963" s="4"/>
      <c r="S963" s="4"/>
      <c r="T963" s="4"/>
      <c r="U963" s="4" t="s">
        <v>106</v>
      </c>
      <c r="V963" s="3" t="s">
        <v>69</v>
      </c>
      <c r="W963" s="27" t="s">
        <v>2154</v>
      </c>
      <c r="X963" s="4">
        <f>IF(AND(MainTracker[[#This Row],[Completion date.]]&gt;=45139,MainTracker[[#This Row],[Status]]="10 - Complete"),NETWORKDAYS(MAX(MainTracker[[#This Row],[Request sent on (Date)]:[Compliant source file received on (Date)]]),MainTracker[[#This Row],[Completion date.]],Holiday[Holidays])-1,"")</f>
        <v>4</v>
      </c>
      <c r="Y9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3" s="4">
        <f>IF(AND(MainTracker[[#This Row],[Completion date.]]&gt;=45139,MainTracker[[#This Row],[Status]]="10 - Complete",MainTracker[[#This Row],[Compliant source file received on (Date)]]&lt;&gt;""),MainTracker[[#This Row],[Compliant source file received on (Date)]]-MainTracker[[#This Row],[Request sent on (Date)]],"")</f>
        <v>0</v>
      </c>
    </row>
    <row r="964" spans="1:26" ht="18.75" hidden="1">
      <c r="A964" s="51" t="str">
        <f>_xlfn.IFNA(INDEX(Table3[],MATCH(MainTracker[[#This Row],[IDR / UFDR]],Table3[Pack],0),1),"")</f>
        <v/>
      </c>
      <c r="B964" s="7" t="s">
        <v>4324</v>
      </c>
      <c r="C964" s="7" t="s">
        <v>4325</v>
      </c>
      <c r="D964" s="44" t="s">
        <v>4326</v>
      </c>
      <c r="E964" s="28" t="s">
        <v>4327</v>
      </c>
      <c r="F964" s="2" t="s">
        <v>387</v>
      </c>
      <c r="G964" s="13">
        <v>45455</v>
      </c>
      <c r="H964" s="13">
        <v>45455</v>
      </c>
      <c r="I964" s="1">
        <v>45468</v>
      </c>
      <c r="J964" s="2"/>
      <c r="K964" s="28" t="s">
        <v>4328</v>
      </c>
      <c r="L964" s="28"/>
      <c r="M964" s="4"/>
      <c r="N964" s="4"/>
      <c r="O964" s="4"/>
      <c r="P964" s="4"/>
      <c r="Q964" s="4"/>
      <c r="R964" s="4"/>
      <c r="S964" s="4"/>
      <c r="T964" s="4"/>
      <c r="U964" s="4" t="s">
        <v>106</v>
      </c>
      <c r="V964" s="3" t="s">
        <v>71</v>
      </c>
      <c r="W964" s="27" t="s">
        <v>2312</v>
      </c>
      <c r="X964" s="4">
        <f>IF(AND(MainTracker[[#This Row],[Completion date.]]&gt;=45139,MainTracker[[#This Row],[Status]]="10 - Complete"),NETWORKDAYS(MAX(MainTracker[[#This Row],[Request sent on (Date)]:[Compliant source file received on (Date)]]),MainTracker[[#This Row],[Completion date.]],Holiday[Holidays])-1,"")</f>
        <v>9</v>
      </c>
      <c r="Y9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4" s="4">
        <f>IF(AND(MainTracker[[#This Row],[Completion date.]]&gt;=45139,MainTracker[[#This Row],[Status]]="10 - Complete",MainTracker[[#This Row],[Compliant source file received on (Date)]]&lt;&gt;""),MainTracker[[#This Row],[Compliant source file received on (Date)]]-MainTracker[[#This Row],[Request sent on (Date)]],"")</f>
        <v>0</v>
      </c>
    </row>
    <row r="965" spans="1:26" ht="45" hidden="1">
      <c r="A965" s="51" t="str">
        <f>_xlfn.IFNA(INDEX(Table3[],MATCH(MainTracker[[#This Row],[IDR / UFDR]],Table3[Pack],0),1),"")</f>
        <v/>
      </c>
      <c r="B965" s="7" t="s">
        <v>4168</v>
      </c>
      <c r="C965" s="7" t="s">
        <v>4329</v>
      </c>
      <c r="D965" s="44" t="s">
        <v>4330</v>
      </c>
      <c r="E965" s="28" t="s">
        <v>4331</v>
      </c>
      <c r="F965" s="2" t="s">
        <v>229</v>
      </c>
      <c r="G965" s="13">
        <v>45455</v>
      </c>
      <c r="H965" s="1">
        <v>45517</v>
      </c>
      <c r="I965" s="1">
        <v>45520</v>
      </c>
      <c r="J965" s="2"/>
      <c r="K965" s="28" t="s">
        <v>4332</v>
      </c>
      <c r="L965" s="28"/>
      <c r="M965" s="4" t="s">
        <v>4333</v>
      </c>
      <c r="N965" s="4"/>
      <c r="O965" s="4"/>
      <c r="P965" s="4"/>
      <c r="Q965" s="4"/>
      <c r="R965" s="4"/>
      <c r="S965" s="4"/>
      <c r="T965" s="4"/>
      <c r="U965" s="4" t="s">
        <v>106</v>
      </c>
      <c r="V965" s="3" t="s">
        <v>70</v>
      </c>
      <c r="W965" s="27" t="s">
        <v>4334</v>
      </c>
      <c r="X965" s="4">
        <f>IF(AND(MainTracker[[#This Row],[Completion date.]]&gt;=45139,MainTracker[[#This Row],[Status]]="10 - Complete"),NETWORKDAYS(MAX(MainTracker[[#This Row],[Request sent on (Date)]:[Compliant source file received on (Date)]]),MainTracker[[#This Row],[Completion date.]],Holiday[Holidays])-1,"")</f>
        <v>3</v>
      </c>
      <c r="Y9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5" s="4">
        <f>IF(AND(MainTracker[[#This Row],[Completion date.]]&gt;=45139,MainTracker[[#This Row],[Status]]="10 - Complete",MainTracker[[#This Row],[Compliant source file received on (Date)]]&lt;&gt;""),MainTracker[[#This Row],[Compliant source file received on (Date)]]-MainTracker[[#This Row],[Request sent on (Date)]],"")</f>
        <v>62</v>
      </c>
    </row>
    <row r="966" spans="1:26" ht="45" hidden="1">
      <c r="A966" s="51" t="str">
        <f>_xlfn.IFNA(INDEX(Table3[],MATCH(MainTracker[[#This Row],[IDR / UFDR]],Table3[Pack],0),1),"")</f>
        <v/>
      </c>
      <c r="B966" s="7" t="s">
        <v>4168</v>
      </c>
      <c r="C966" s="7" t="s">
        <v>4335</v>
      </c>
      <c r="D966" s="44" t="s">
        <v>4336</v>
      </c>
      <c r="E966" s="28" t="s">
        <v>4337</v>
      </c>
      <c r="F966" s="2" t="s">
        <v>387</v>
      </c>
      <c r="G966" s="13">
        <v>45455</v>
      </c>
      <c r="H966" s="1">
        <v>45517</v>
      </c>
      <c r="I966" s="1">
        <v>45520</v>
      </c>
      <c r="J966" s="2"/>
      <c r="K966" s="28" t="s">
        <v>4338</v>
      </c>
      <c r="L966" s="28" t="s">
        <v>122</v>
      </c>
      <c r="M966" s="4" t="s">
        <v>4339</v>
      </c>
      <c r="N966" s="4"/>
      <c r="O966" s="4"/>
      <c r="P966" s="4"/>
      <c r="Q966" s="4"/>
      <c r="R966" s="4"/>
      <c r="S966" s="4"/>
      <c r="T966" s="4"/>
      <c r="U966" s="4" t="s">
        <v>106</v>
      </c>
      <c r="V966" s="3" t="s">
        <v>70</v>
      </c>
      <c r="W966" s="27" t="s">
        <v>4334</v>
      </c>
      <c r="X966" s="4">
        <f>IF(AND(MainTracker[[#This Row],[Completion date.]]&gt;=45139,MainTracker[[#This Row],[Status]]="10 - Complete"),NETWORKDAYS(MAX(MainTracker[[#This Row],[Request sent on (Date)]:[Compliant source file received on (Date)]]),MainTracker[[#This Row],[Completion date.]],Holiday[Holidays])-1,"")</f>
        <v>3</v>
      </c>
      <c r="Y9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6" s="4">
        <f>IF(AND(MainTracker[[#This Row],[Completion date.]]&gt;=45139,MainTracker[[#This Row],[Status]]="10 - Complete",MainTracker[[#This Row],[Compliant source file received on (Date)]]&lt;&gt;""),MainTracker[[#This Row],[Compliant source file received on (Date)]]-MainTracker[[#This Row],[Request sent on (Date)]],"")</f>
        <v>62</v>
      </c>
    </row>
    <row r="967" spans="1:26" ht="45" hidden="1">
      <c r="A967" s="51" t="str">
        <f>_xlfn.IFNA(INDEX(Table3[],MATCH(MainTracker[[#This Row],[IDR / UFDR]],Table3[Pack],0),1),"")</f>
        <v/>
      </c>
      <c r="B967" s="7" t="s">
        <v>4168</v>
      </c>
      <c r="C967" s="7" t="s">
        <v>4340</v>
      </c>
      <c r="D967" s="44" t="s">
        <v>4341</v>
      </c>
      <c r="E967" s="34" t="s">
        <v>4342</v>
      </c>
      <c r="F967" s="2" t="s">
        <v>229</v>
      </c>
      <c r="G967" s="13">
        <v>45455</v>
      </c>
      <c r="H967" s="1">
        <v>45517</v>
      </c>
      <c r="I967" s="1">
        <v>45524</v>
      </c>
      <c r="J967" s="2"/>
      <c r="K967" s="28" t="s">
        <v>4343</v>
      </c>
      <c r="L967" s="28" t="s">
        <v>122</v>
      </c>
      <c r="M967" s="4" t="s">
        <v>4344</v>
      </c>
      <c r="N967" s="4"/>
      <c r="O967" s="4"/>
      <c r="P967" s="4"/>
      <c r="Q967" s="4"/>
      <c r="R967" s="4"/>
      <c r="S967" s="4"/>
      <c r="T967" s="4"/>
      <c r="U967" s="4" t="s">
        <v>106</v>
      </c>
      <c r="V967" s="3" t="s">
        <v>70</v>
      </c>
      <c r="W967" s="27" t="s">
        <v>4334</v>
      </c>
      <c r="X967" s="4">
        <f>IF(AND(MainTracker[[#This Row],[Completion date.]]&gt;=45139,MainTracker[[#This Row],[Status]]="10 - Complete"),NETWORKDAYS(MAX(MainTracker[[#This Row],[Request sent on (Date)]:[Compliant source file received on (Date)]]),MainTracker[[#This Row],[Completion date.]],Holiday[Holidays])-1,"")</f>
        <v>5</v>
      </c>
      <c r="Y9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7" s="4">
        <f>IF(AND(MainTracker[[#This Row],[Completion date.]]&gt;=45139,MainTracker[[#This Row],[Status]]="10 - Complete",MainTracker[[#This Row],[Compliant source file received on (Date)]]&lt;&gt;""),MainTracker[[#This Row],[Compliant source file received on (Date)]]-MainTracker[[#This Row],[Request sent on (Date)]],"")</f>
        <v>62</v>
      </c>
    </row>
    <row r="968" spans="1:26" ht="45" hidden="1">
      <c r="A968" s="51" t="str">
        <f>_xlfn.IFNA(INDEX(Table3[],MATCH(MainTracker[[#This Row],[IDR / UFDR]],Table3[Pack],0),1),"")</f>
        <v/>
      </c>
      <c r="B968" s="7">
        <v>223.8</v>
      </c>
      <c r="C968" s="7" t="s">
        <v>3081</v>
      </c>
      <c r="D968" s="44" t="s">
        <v>3082</v>
      </c>
      <c r="E968" s="28" t="s">
        <v>3083</v>
      </c>
      <c r="F968" s="2" t="s">
        <v>101</v>
      </c>
      <c r="G968" s="13">
        <v>45455</v>
      </c>
      <c r="H968" s="1">
        <v>45463</v>
      </c>
      <c r="I968" s="1">
        <v>45464</v>
      </c>
      <c r="J968" s="2"/>
      <c r="K968" s="28" t="s">
        <v>4345</v>
      </c>
      <c r="L968" s="47" t="s">
        <v>122</v>
      </c>
      <c r="M968" s="4" t="s">
        <v>4346</v>
      </c>
      <c r="N968" s="1">
        <v>45456</v>
      </c>
      <c r="O968" s="4" t="s">
        <v>4347</v>
      </c>
      <c r="P968" s="1">
        <v>45456</v>
      </c>
      <c r="Q968" s="4" t="s">
        <v>4348</v>
      </c>
      <c r="R968" s="1">
        <v>45463</v>
      </c>
      <c r="S968" s="4"/>
      <c r="T968" s="24"/>
      <c r="U968" s="4" t="s">
        <v>106</v>
      </c>
      <c r="V968" s="3" t="s">
        <v>69</v>
      </c>
      <c r="W968" s="27" t="s">
        <v>1030</v>
      </c>
      <c r="X968" s="4">
        <f>IF(AND(MainTracker[[#This Row],[Completion date.]]&gt;=45139,MainTracker[[#This Row],[Status]]="10 - Complete"),NETWORKDAYS(MAX(MainTracker[[#This Row],[Request sent on (Date)]:[Compliant source file received on (Date)]]),MainTracker[[#This Row],[Completion date.]],Holiday[Holidays])-1,"")</f>
        <v>1</v>
      </c>
      <c r="Y96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8" s="4">
        <f>IF(AND(MainTracker[[#This Row],[Completion date.]]&gt;=45139,MainTracker[[#This Row],[Status]]="10 - Complete",MainTracker[[#This Row],[Compliant source file received on (Date)]]&lt;&gt;""),MainTracker[[#This Row],[Compliant source file received on (Date)]]-MainTracker[[#This Row],[Request sent on (Date)]],"")</f>
        <v>8</v>
      </c>
    </row>
    <row r="969" spans="1:26" ht="45" hidden="1">
      <c r="A969" s="51" t="str">
        <f>_xlfn.IFNA(INDEX(Table3[],MATCH(MainTracker[[#This Row],[IDR / UFDR]],Table3[Pack],0),1),"")</f>
        <v/>
      </c>
      <c r="B969" s="7">
        <v>223.8</v>
      </c>
      <c r="C969" s="7" t="s">
        <v>3088</v>
      </c>
      <c r="D969" s="44" t="s">
        <v>3089</v>
      </c>
      <c r="E969" s="28" t="s">
        <v>3090</v>
      </c>
      <c r="F969" s="2" t="s">
        <v>101</v>
      </c>
      <c r="G969" s="13">
        <v>45455</v>
      </c>
      <c r="H969" s="1">
        <v>45463</v>
      </c>
      <c r="I969" s="1">
        <v>45464</v>
      </c>
      <c r="J969" s="2"/>
      <c r="K969" s="28" t="s">
        <v>4349</v>
      </c>
      <c r="L969" s="47" t="s">
        <v>122</v>
      </c>
      <c r="M969" s="4" t="s">
        <v>4346</v>
      </c>
      <c r="N969" s="1">
        <v>45456</v>
      </c>
      <c r="O969" s="4" t="s">
        <v>4347</v>
      </c>
      <c r="P969" s="1">
        <v>45456</v>
      </c>
      <c r="Q969" s="4" t="s">
        <v>4348</v>
      </c>
      <c r="R969" s="1">
        <v>45463</v>
      </c>
      <c r="S969" s="4"/>
      <c r="T969" s="24"/>
      <c r="U969" s="4" t="s">
        <v>106</v>
      </c>
      <c r="V969" s="3" t="s">
        <v>69</v>
      </c>
      <c r="W969" s="27" t="s">
        <v>1030</v>
      </c>
      <c r="X969" s="4">
        <f>IF(AND(MainTracker[[#This Row],[Completion date.]]&gt;=45139,MainTracker[[#This Row],[Status]]="10 - Complete"),NETWORKDAYS(MAX(MainTracker[[#This Row],[Request sent on (Date)]:[Compliant source file received on (Date)]]),MainTracker[[#This Row],[Completion date.]],Holiday[Holidays])-1,"")</f>
        <v>1</v>
      </c>
      <c r="Y96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9" s="4">
        <f>IF(AND(MainTracker[[#This Row],[Completion date.]]&gt;=45139,MainTracker[[#This Row],[Status]]="10 - Complete",MainTracker[[#This Row],[Compliant source file received on (Date)]]&lt;&gt;""),MainTracker[[#This Row],[Compliant source file received on (Date)]]-MainTracker[[#This Row],[Request sent on (Date)]],"")</f>
        <v>8</v>
      </c>
    </row>
    <row r="970" spans="1:26" ht="60" hidden="1">
      <c r="A970" s="51" t="str">
        <f>_xlfn.IFNA(INDEX(Table3[],MATCH(MainTracker[[#This Row],[IDR / UFDR]],Table3[Pack],0),1),"")</f>
        <v/>
      </c>
      <c r="B970" s="7">
        <v>223.8</v>
      </c>
      <c r="C970" s="7" t="s">
        <v>3093</v>
      </c>
      <c r="D970" s="44" t="s">
        <v>3094</v>
      </c>
      <c r="E970" s="28" t="s">
        <v>3095</v>
      </c>
      <c r="F970" s="2" t="s">
        <v>101</v>
      </c>
      <c r="G970" s="13">
        <v>45455</v>
      </c>
      <c r="H970" s="1">
        <v>45463</v>
      </c>
      <c r="I970" s="1">
        <v>45464</v>
      </c>
      <c r="J970" s="2"/>
      <c r="K970" s="28" t="s">
        <v>4350</v>
      </c>
      <c r="L970" s="47" t="s">
        <v>122</v>
      </c>
      <c r="M970" s="4" t="s">
        <v>4346</v>
      </c>
      <c r="N970" s="1">
        <v>45456</v>
      </c>
      <c r="O970" s="4" t="s">
        <v>4347</v>
      </c>
      <c r="P970" s="1">
        <v>45456</v>
      </c>
      <c r="Q970" s="4" t="s">
        <v>4348</v>
      </c>
      <c r="R970" s="1">
        <v>45463</v>
      </c>
      <c r="S970" s="4" t="s">
        <v>4351</v>
      </c>
      <c r="T970" s="1">
        <v>45463</v>
      </c>
      <c r="U970" s="4" t="s">
        <v>106</v>
      </c>
      <c r="V970" s="3" t="s">
        <v>69</v>
      </c>
      <c r="W970" s="27" t="s">
        <v>1030</v>
      </c>
      <c r="X970" s="4">
        <f>IF(AND(MainTracker[[#This Row],[Completion date.]]&gt;=45139,MainTracker[[#This Row],[Status]]="10 - Complete"),NETWORKDAYS(MAX(MainTracker[[#This Row],[Request sent on (Date)]:[Compliant source file received on (Date)]]),MainTracker[[#This Row],[Completion date.]],Holiday[Holidays])-1,"")</f>
        <v>1</v>
      </c>
      <c r="Y97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0" s="4">
        <f>IF(AND(MainTracker[[#This Row],[Completion date.]]&gt;=45139,MainTracker[[#This Row],[Status]]="10 - Complete",MainTracker[[#This Row],[Compliant source file received on (Date)]]&lt;&gt;""),MainTracker[[#This Row],[Compliant source file received on (Date)]]-MainTracker[[#This Row],[Request sent on (Date)]],"")</f>
        <v>8</v>
      </c>
    </row>
    <row r="971" spans="1:26" ht="30" hidden="1">
      <c r="A971" s="51" t="str">
        <f>_xlfn.IFNA(INDEX(Table3[],MATCH(MainTracker[[#This Row],[IDR / UFDR]],Table3[Pack],0),1),"")</f>
        <v/>
      </c>
      <c r="B971" s="7">
        <v>222.6</v>
      </c>
      <c r="C971" s="7" t="s">
        <v>4352</v>
      </c>
      <c r="D971" s="44" t="s">
        <v>4353</v>
      </c>
      <c r="E971" s="28" t="s">
        <v>4354</v>
      </c>
      <c r="F971" s="2" t="s">
        <v>111</v>
      </c>
      <c r="G971" s="13">
        <v>45455</v>
      </c>
      <c r="H971" s="1">
        <v>45461</v>
      </c>
      <c r="I971" s="1">
        <v>45462</v>
      </c>
      <c r="J971" s="2"/>
      <c r="K971" s="28" t="s">
        <v>4355</v>
      </c>
      <c r="L971" s="28" t="s">
        <v>3041</v>
      </c>
      <c r="M971" t="s">
        <v>4356</v>
      </c>
      <c r="N971" s="4"/>
      <c r="O971" s="4"/>
      <c r="P971" s="4"/>
      <c r="Q971" s="4"/>
      <c r="R971" s="4"/>
      <c r="S971" s="4"/>
      <c r="T971" s="4"/>
      <c r="U971" s="4" t="s">
        <v>106</v>
      </c>
      <c r="V971" s="3" t="s">
        <v>71</v>
      </c>
      <c r="W971" s="27" t="s">
        <v>250</v>
      </c>
      <c r="X971" s="4">
        <f>IF(AND(MainTracker[[#This Row],[Completion date.]]&gt;=45139,MainTracker[[#This Row],[Status]]="10 - Complete"),NETWORKDAYS(MAX(MainTracker[[#This Row],[Request sent on (Date)]:[Compliant source file received on (Date)]]),MainTracker[[#This Row],[Completion date.]],Holiday[Holidays])-1,"")</f>
        <v>1</v>
      </c>
      <c r="Y9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1" s="4">
        <f>IF(AND(MainTracker[[#This Row],[Completion date.]]&gt;=45139,MainTracker[[#This Row],[Status]]="10 - Complete",MainTracker[[#This Row],[Compliant source file received on (Date)]]&lt;&gt;""),MainTracker[[#This Row],[Compliant source file received on (Date)]]-MainTracker[[#This Row],[Request sent on (Date)]],"")</f>
        <v>6</v>
      </c>
    </row>
    <row r="972" spans="1:26" ht="45" hidden="1">
      <c r="A972" s="51" t="str">
        <f>_xlfn.IFNA(INDEX(Table3[],MATCH(MainTracker[[#This Row],[IDR / UFDR]],Table3[Pack],0),1),"")</f>
        <v/>
      </c>
      <c r="B972" s="7">
        <v>220.5</v>
      </c>
      <c r="C972" s="7" t="s">
        <v>494</v>
      </c>
      <c r="D972" s="44" t="s">
        <v>495</v>
      </c>
      <c r="E972" s="28" t="s">
        <v>496</v>
      </c>
      <c r="F972" s="2" t="s">
        <v>101</v>
      </c>
      <c r="G972" s="13">
        <v>45455</v>
      </c>
      <c r="H972" s="24">
        <v>45469</v>
      </c>
      <c r="I972" s="1">
        <v>45469</v>
      </c>
      <c r="J972" s="2"/>
      <c r="K972" s="28" t="s">
        <v>4357</v>
      </c>
      <c r="L972" s="28" t="s">
        <v>3041</v>
      </c>
      <c r="M972" s="4" t="s">
        <v>4358</v>
      </c>
      <c r="N972" s="24">
        <v>45469</v>
      </c>
      <c r="O972" s="4"/>
      <c r="P972" s="24"/>
      <c r="Q972" s="4"/>
      <c r="R972" s="24"/>
      <c r="S972" s="4"/>
      <c r="T972" s="24"/>
      <c r="U972" s="4" t="s">
        <v>106</v>
      </c>
      <c r="V972" s="3" t="s">
        <v>69</v>
      </c>
      <c r="W972" s="27" t="s">
        <v>1030</v>
      </c>
      <c r="X972" s="4">
        <f>IF(AND(MainTracker[[#This Row],[Completion date.]]&gt;=45139,MainTracker[[#This Row],[Status]]="10 - Complete"),NETWORKDAYS(MAX(MainTracker[[#This Row],[Request sent on (Date)]:[Compliant source file received on (Date)]]),MainTracker[[#This Row],[Completion date.]],Holiday[Holidays])-1,"")</f>
        <v>0</v>
      </c>
      <c r="Y9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2" s="4">
        <f>IF(AND(MainTracker[[#This Row],[Completion date.]]&gt;=45139,MainTracker[[#This Row],[Status]]="10 - Complete",MainTracker[[#This Row],[Compliant source file received on (Date)]]&lt;&gt;""),MainTracker[[#This Row],[Compliant source file received on (Date)]]-MainTracker[[#This Row],[Request sent on (Date)]],"")</f>
        <v>14</v>
      </c>
    </row>
    <row r="973" spans="1:26" ht="75" hidden="1">
      <c r="A973" s="51" t="str">
        <f>_xlfn.IFNA(INDEX(Table3[],MATCH(MainTracker[[#This Row],[IDR / UFDR]],Table3[Pack],0),1),"")</f>
        <v/>
      </c>
      <c r="B973" s="7">
        <v>214.1</v>
      </c>
      <c r="C973" s="7" t="s">
        <v>4359</v>
      </c>
      <c r="D973" s="44" t="s">
        <v>4360</v>
      </c>
      <c r="E973" s="28" t="s">
        <v>4361</v>
      </c>
      <c r="G973" s="13">
        <v>45455</v>
      </c>
      <c r="H973" s="1">
        <v>45497</v>
      </c>
      <c r="I973" s="1">
        <v>45502</v>
      </c>
      <c r="J973" s="2"/>
      <c r="K973" s="28" t="s">
        <v>4362</v>
      </c>
      <c r="L973" s="28"/>
      <c r="M973" s="4" t="s">
        <v>4363</v>
      </c>
      <c r="N973" s="4"/>
      <c r="O973" s="4" t="s">
        <v>4364</v>
      </c>
      <c r="P973" s="4"/>
      <c r="Q973" s="4"/>
      <c r="R973" s="4"/>
      <c r="S973" s="4" t="s">
        <v>4365</v>
      </c>
      <c r="T973" s="4"/>
      <c r="U973" s="4" t="s">
        <v>106</v>
      </c>
      <c r="V973" s="3" t="s">
        <v>70</v>
      </c>
      <c r="W973" s="27" t="s">
        <v>4366</v>
      </c>
      <c r="X973" s="4">
        <f>IF(AND(MainTracker[[#This Row],[Completion date.]]&gt;=45139,MainTracker[[#This Row],[Status]]="10 - Complete"),NETWORKDAYS(MAX(MainTracker[[#This Row],[Request sent on (Date)]:[Compliant source file received on (Date)]]),MainTracker[[#This Row],[Completion date.]],Holiday[Holidays])-1,"")</f>
        <v>3</v>
      </c>
      <c r="Y9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3" s="4">
        <f>IF(AND(MainTracker[[#This Row],[Completion date.]]&gt;=45139,MainTracker[[#This Row],[Status]]="10 - Complete",MainTracker[[#This Row],[Compliant source file received on (Date)]]&lt;&gt;""),MainTracker[[#This Row],[Compliant source file received on (Date)]]-MainTracker[[#This Row],[Request sent on (Date)]],"")</f>
        <v>42</v>
      </c>
    </row>
    <row r="974" spans="1:26" ht="75" hidden="1">
      <c r="A974" s="51" t="str">
        <f>_xlfn.IFNA(INDEX(Table3[],MATCH(MainTracker[[#This Row],[IDR / UFDR]],Table3[Pack],0),1),"")</f>
        <v/>
      </c>
      <c r="B974" s="7">
        <v>214.1</v>
      </c>
      <c r="C974" s="7" t="s">
        <v>4367</v>
      </c>
      <c r="D974" s="44" t="s">
        <v>4368</v>
      </c>
      <c r="E974" s="28" t="s">
        <v>4369</v>
      </c>
      <c r="G974" s="13">
        <v>45455</v>
      </c>
      <c r="H974" s="1">
        <v>45497</v>
      </c>
      <c r="I974" s="1">
        <v>45502</v>
      </c>
      <c r="J974" s="2"/>
      <c r="K974" s="28" t="s">
        <v>4370</v>
      </c>
      <c r="L974" s="28"/>
      <c r="M974" s="4" t="s">
        <v>4363</v>
      </c>
      <c r="N974" s="4"/>
      <c r="O974" s="4" t="s">
        <v>4364</v>
      </c>
      <c r="P974" s="4"/>
      <c r="Q974" s="4" t="s">
        <v>4371</v>
      </c>
      <c r="R974" s="4"/>
      <c r="S974" s="4" t="s">
        <v>4365</v>
      </c>
      <c r="T974" s="4"/>
      <c r="U974" s="4" t="s">
        <v>106</v>
      </c>
      <c r="V974" s="3" t="s">
        <v>70</v>
      </c>
      <c r="W974" s="27" t="s">
        <v>4366</v>
      </c>
      <c r="X974" s="4">
        <f>IF(AND(MainTracker[[#This Row],[Completion date.]]&gt;=45139,MainTracker[[#This Row],[Status]]="10 - Complete"),NETWORKDAYS(MAX(MainTracker[[#This Row],[Request sent on (Date)]:[Compliant source file received on (Date)]]),MainTracker[[#This Row],[Completion date.]],Holiday[Holidays])-1,"")</f>
        <v>3</v>
      </c>
      <c r="Y97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4" s="4">
        <f>IF(AND(MainTracker[[#This Row],[Completion date.]]&gt;=45139,MainTracker[[#This Row],[Status]]="10 - Complete",MainTracker[[#This Row],[Compliant source file received on (Date)]]&lt;&gt;""),MainTracker[[#This Row],[Compliant source file received on (Date)]]-MainTracker[[#This Row],[Request sent on (Date)]],"")</f>
        <v>42</v>
      </c>
    </row>
    <row r="975" spans="1:26" ht="75" hidden="1">
      <c r="A975" s="51" t="str">
        <f>_xlfn.IFNA(INDEX(Table3[],MATCH(MainTracker[[#This Row],[IDR / UFDR]],Table3[Pack],0),1),"")</f>
        <v/>
      </c>
      <c r="B975" s="7">
        <v>214.1</v>
      </c>
      <c r="C975" s="7" t="s">
        <v>4372</v>
      </c>
      <c r="D975" s="44" t="s">
        <v>4373</v>
      </c>
      <c r="E975" s="34" t="s">
        <v>4374</v>
      </c>
      <c r="G975" s="13">
        <v>45455</v>
      </c>
      <c r="H975" s="1">
        <v>45502</v>
      </c>
      <c r="I975" s="1">
        <v>45503</v>
      </c>
      <c r="J975" s="2"/>
      <c r="K975" s="28" t="s">
        <v>4375</v>
      </c>
      <c r="L975" s="28"/>
      <c r="M975" s="4" t="s">
        <v>4363</v>
      </c>
      <c r="N975" s="4"/>
      <c r="O975" s="4" t="s">
        <v>4376</v>
      </c>
      <c r="P975" s="4"/>
      <c r="Q975" s="4"/>
      <c r="R975" s="4"/>
      <c r="S975" s="4" t="s">
        <v>4365</v>
      </c>
      <c r="T975" s="4"/>
      <c r="U975" s="4" t="s">
        <v>106</v>
      </c>
      <c r="V975" s="3" t="s">
        <v>70</v>
      </c>
      <c r="W975" s="27" t="s">
        <v>4366</v>
      </c>
      <c r="X975" s="4">
        <f>IF(AND(MainTracker[[#This Row],[Completion date.]]&gt;=45139,MainTracker[[#This Row],[Status]]="10 - Complete"),NETWORKDAYS(MAX(MainTracker[[#This Row],[Request sent on (Date)]:[Compliant source file received on (Date)]]),MainTracker[[#This Row],[Completion date.]],Holiday[Holidays])-1,"")</f>
        <v>1</v>
      </c>
      <c r="Y9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5" s="4">
        <f>IF(AND(MainTracker[[#This Row],[Completion date.]]&gt;=45139,MainTracker[[#This Row],[Status]]="10 - Complete",MainTracker[[#This Row],[Compliant source file received on (Date)]]&lt;&gt;""),MainTracker[[#This Row],[Compliant source file received on (Date)]]-MainTracker[[#This Row],[Request sent on (Date)]],"")</f>
        <v>47</v>
      </c>
    </row>
    <row r="976" spans="1:26" ht="60" hidden="1">
      <c r="A976" s="51" t="str">
        <f>_xlfn.IFNA(INDEX(Table3[],MATCH(MainTracker[[#This Row],[IDR / UFDR]],Table3[Pack],0),1),"")</f>
        <v/>
      </c>
      <c r="B976" s="7">
        <v>214.1</v>
      </c>
      <c r="C976" s="7" t="s">
        <v>4377</v>
      </c>
      <c r="D976" s="44" t="s">
        <v>4378</v>
      </c>
      <c r="E976" s="34" t="s">
        <v>4379</v>
      </c>
      <c r="F976" s="2" t="s">
        <v>387</v>
      </c>
      <c r="G976" s="13">
        <v>45455</v>
      </c>
      <c r="H976" s="1">
        <v>45482</v>
      </c>
      <c r="I976" s="1">
        <v>45482</v>
      </c>
      <c r="J976" s="2"/>
      <c r="K976" s="28" t="s">
        <v>4380</v>
      </c>
      <c r="L976" s="28" t="s">
        <v>3041</v>
      </c>
      <c r="M976" s="4" t="s">
        <v>4381</v>
      </c>
      <c r="N976" s="4"/>
      <c r="O976" s="4" t="s">
        <v>4382</v>
      </c>
      <c r="P976" s="4"/>
      <c r="Q976" s="4" t="s">
        <v>4383</v>
      </c>
      <c r="R976" s="4"/>
      <c r="S976" s="4"/>
      <c r="T976" s="4"/>
      <c r="U976" s="4" t="s">
        <v>106</v>
      </c>
      <c r="V976" s="3" t="s">
        <v>70</v>
      </c>
      <c r="W976" s="27" t="s">
        <v>838</v>
      </c>
      <c r="X976" s="4">
        <f>IF(AND(MainTracker[[#This Row],[Completion date.]]&gt;=45139,MainTracker[[#This Row],[Status]]="10 - Complete"),NETWORKDAYS(MAX(MainTracker[[#This Row],[Request sent on (Date)]:[Compliant source file received on (Date)]]),MainTracker[[#This Row],[Completion date.]],Holiday[Holidays])-1,"")</f>
        <v>0</v>
      </c>
      <c r="Y97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6" s="4">
        <f>IF(AND(MainTracker[[#This Row],[Completion date.]]&gt;=45139,MainTracker[[#This Row],[Status]]="10 - Complete",MainTracker[[#This Row],[Compliant source file received on (Date)]]&lt;&gt;""),MainTracker[[#This Row],[Compliant source file received on (Date)]]-MainTracker[[#This Row],[Request sent on (Date)]],"")</f>
        <v>27</v>
      </c>
    </row>
    <row r="977" spans="1:26" ht="105" hidden="1">
      <c r="A977" s="51" t="str">
        <f>_xlfn.IFNA(INDEX(Table3[],MATCH(MainTracker[[#This Row],[IDR / UFDR]],Table3[Pack],0),1),"")</f>
        <v/>
      </c>
      <c r="B977" s="7" t="s">
        <v>4384</v>
      </c>
      <c r="C977" s="7" t="s">
        <v>4385</v>
      </c>
      <c r="D977" s="44" t="s">
        <v>4386</v>
      </c>
      <c r="E977" s="34" t="s">
        <v>4387</v>
      </c>
      <c r="F977" s="2" t="s">
        <v>111</v>
      </c>
      <c r="G977" s="13">
        <v>45456</v>
      </c>
      <c r="H977" s="13">
        <v>45483</v>
      </c>
      <c r="I977" s="1">
        <v>45483</v>
      </c>
      <c r="J977" s="2"/>
      <c r="K977" s="28" t="s">
        <v>4388</v>
      </c>
      <c r="L977" s="28" t="s">
        <v>3041</v>
      </c>
      <c r="M977" s="4" t="s">
        <v>4389</v>
      </c>
      <c r="N977" s="24">
        <v>45471</v>
      </c>
      <c r="O977" s="4" t="s">
        <v>4390</v>
      </c>
      <c r="P977" s="4" t="s">
        <v>4391</v>
      </c>
      <c r="Q977" s="4" t="s">
        <v>4392</v>
      </c>
      <c r="R977" s="4" t="s">
        <v>4318</v>
      </c>
      <c r="S977" s="4" t="s">
        <v>4393</v>
      </c>
      <c r="T977" s="4"/>
      <c r="U977" s="4" t="s">
        <v>106</v>
      </c>
      <c r="V977" s="3" t="s">
        <v>71</v>
      </c>
      <c r="W977" s="27" t="s">
        <v>851</v>
      </c>
      <c r="X977" s="4">
        <f>IF(AND(MainTracker[[#This Row],[Completion date.]]&gt;=45139,MainTracker[[#This Row],[Status]]="10 - Complete"),NETWORKDAYS(MAX(MainTracker[[#This Row],[Request sent on (Date)]:[Compliant source file received on (Date)]]),MainTracker[[#This Row],[Completion date.]],Holiday[Holidays])-1,"")</f>
        <v>0</v>
      </c>
      <c r="Y97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7" s="4">
        <f>IF(AND(MainTracker[[#This Row],[Completion date.]]&gt;=45139,MainTracker[[#This Row],[Status]]="10 - Complete",MainTracker[[#This Row],[Compliant source file received on (Date)]]&lt;&gt;""),MainTracker[[#This Row],[Compliant source file received on (Date)]]-MainTracker[[#This Row],[Request sent on (Date)]],"")</f>
        <v>27</v>
      </c>
    </row>
    <row r="978" spans="1:26" ht="75" hidden="1">
      <c r="A978" s="51" t="str">
        <f>_xlfn.IFNA(INDEX(Table3[],MATCH(MainTracker[[#This Row],[IDR / UFDR]],Table3[Pack],0),1),"")</f>
        <v/>
      </c>
      <c r="B978" s="7" t="s">
        <v>1822</v>
      </c>
      <c r="C978" s="7" t="s">
        <v>4394</v>
      </c>
      <c r="D978" s="44" t="s">
        <v>4395</v>
      </c>
      <c r="E978" s="28" t="s">
        <v>4396</v>
      </c>
      <c r="F978" s="2" t="s">
        <v>111</v>
      </c>
      <c r="G978" s="13">
        <v>45457</v>
      </c>
      <c r="H978" s="13">
        <v>45461</v>
      </c>
      <c r="I978" s="1">
        <v>45467</v>
      </c>
      <c r="J978" s="2"/>
      <c r="K978" s="28" t="s">
        <v>4397</v>
      </c>
      <c r="L978" s="28" t="s">
        <v>3041</v>
      </c>
      <c r="M978" s="4" t="s">
        <v>4398</v>
      </c>
      <c r="N978" s="24"/>
      <c r="O978" s="4"/>
      <c r="P978" s="24"/>
      <c r="Q978" s="4"/>
      <c r="R978" s="24"/>
      <c r="S978" s="4"/>
      <c r="T978" s="24"/>
      <c r="U978" s="4" t="s">
        <v>106</v>
      </c>
      <c r="V978" s="3" t="s">
        <v>71</v>
      </c>
      <c r="W978" s="27" t="s">
        <v>265</v>
      </c>
      <c r="X978" s="4">
        <f>IF(AND(MainTracker[[#This Row],[Completion date.]]&gt;=45139,MainTracker[[#This Row],[Status]]="10 - Complete"),NETWORKDAYS(MAX(MainTracker[[#This Row],[Request sent on (Date)]:[Compliant source file received on (Date)]]),MainTracker[[#This Row],[Completion date.]],Holiday[Holidays])-1,"")</f>
        <v>4</v>
      </c>
      <c r="Y9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8" s="4">
        <f>IF(AND(MainTracker[[#This Row],[Completion date.]]&gt;=45139,MainTracker[[#This Row],[Status]]="10 - Complete",MainTracker[[#This Row],[Compliant source file received on (Date)]]&lt;&gt;""),MainTracker[[#This Row],[Compliant source file received on (Date)]]-MainTracker[[#This Row],[Request sent on (Date)]],"")</f>
        <v>4</v>
      </c>
    </row>
    <row r="979" spans="1:26" ht="75" hidden="1">
      <c r="A979" s="51" t="str">
        <f>_xlfn.IFNA(INDEX(Table3[],MATCH(MainTracker[[#This Row],[IDR / UFDR]],Table3[Pack],0),1),"")</f>
        <v/>
      </c>
      <c r="B979" s="7" t="s">
        <v>1822</v>
      </c>
      <c r="C979" s="7" t="s">
        <v>4399</v>
      </c>
      <c r="D979" s="44" t="s">
        <v>4400</v>
      </c>
      <c r="E979" s="28" t="s">
        <v>4401</v>
      </c>
      <c r="F979" s="2" t="s">
        <v>111</v>
      </c>
      <c r="G979" s="13">
        <v>45457</v>
      </c>
      <c r="H979" s="13">
        <v>45461</v>
      </c>
      <c r="I979" s="1">
        <v>45467</v>
      </c>
      <c r="J979" s="2"/>
      <c r="K979" s="28" t="s">
        <v>4402</v>
      </c>
      <c r="L979" s="28" t="s">
        <v>3041</v>
      </c>
      <c r="M979" s="4" t="s">
        <v>4403</v>
      </c>
      <c r="N979" s="24"/>
      <c r="O979" s="4"/>
      <c r="P979" s="24"/>
      <c r="Q979" s="4"/>
      <c r="R979" s="24"/>
      <c r="S979" s="4"/>
      <c r="T979" s="24"/>
      <c r="U979" s="4" t="s">
        <v>106</v>
      </c>
      <c r="V979" s="3" t="s">
        <v>71</v>
      </c>
      <c r="W979" s="27" t="s">
        <v>265</v>
      </c>
      <c r="X979" s="4">
        <f>IF(AND(MainTracker[[#This Row],[Completion date.]]&gt;=45139,MainTracker[[#This Row],[Status]]="10 - Complete"),NETWORKDAYS(MAX(MainTracker[[#This Row],[Request sent on (Date)]:[Compliant source file received on (Date)]]),MainTracker[[#This Row],[Completion date.]],Holiday[Holidays])-1,"")</f>
        <v>4</v>
      </c>
      <c r="Y9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9" s="4">
        <f>IF(AND(MainTracker[[#This Row],[Completion date.]]&gt;=45139,MainTracker[[#This Row],[Status]]="10 - Complete",MainTracker[[#This Row],[Compliant source file received on (Date)]]&lt;&gt;""),MainTracker[[#This Row],[Compliant source file received on (Date)]]-MainTracker[[#This Row],[Request sent on (Date)]],"")</f>
        <v>4</v>
      </c>
    </row>
    <row r="980" spans="1:26" ht="30" hidden="1">
      <c r="A980" s="51">
        <f>_xlfn.IFNA(INDEX(Table3[],MATCH(MainTracker[[#This Row],[IDR / UFDR]],Table3[Pack],0),1),"")</f>
        <v>21</v>
      </c>
      <c r="B980" s="7">
        <v>214.07</v>
      </c>
      <c r="C980" s="7" t="s">
        <v>4404</v>
      </c>
      <c r="D980" s="44" t="s">
        <v>4405</v>
      </c>
      <c r="E980" s="34" t="s">
        <v>4406</v>
      </c>
      <c r="F980" s="2" t="s">
        <v>111</v>
      </c>
      <c r="G980" s="13">
        <v>45460</v>
      </c>
      <c r="H980" s="1">
        <v>45469</v>
      </c>
      <c r="I980" s="1">
        <v>45470</v>
      </c>
      <c r="J980" s="2"/>
      <c r="K980" s="34" t="s">
        <v>4407</v>
      </c>
      <c r="L980" s="28"/>
      <c r="M980" s="4" t="s">
        <v>4408</v>
      </c>
      <c r="N980" s="4"/>
      <c r="O980" s="4"/>
      <c r="P980" s="4"/>
      <c r="Q980" s="4"/>
      <c r="R980" s="4"/>
      <c r="S980" s="4"/>
      <c r="T980" s="4"/>
      <c r="U980" s="4" t="s">
        <v>106</v>
      </c>
      <c r="V980" s="3" t="s">
        <v>70</v>
      </c>
      <c r="W980" s="28" t="s">
        <v>4409</v>
      </c>
      <c r="X980" s="4">
        <f>IF(AND(MainTracker[[#This Row],[Completion date.]]&gt;=45139,MainTracker[[#This Row],[Status]]="10 - Complete"),NETWORKDAYS(MAX(MainTracker[[#This Row],[Request sent on (Date)]:[Compliant source file received on (Date)]]),MainTracker[[#This Row],[Completion date.]],Holiday[Holidays])-1,"")</f>
        <v>1</v>
      </c>
      <c r="Y9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0" s="4">
        <f>IF(AND(MainTracker[[#This Row],[Completion date.]]&gt;=45139,MainTracker[[#This Row],[Status]]="10 - Complete",MainTracker[[#This Row],[Compliant source file received on (Date)]]&lt;&gt;""),MainTracker[[#This Row],[Compliant source file received on (Date)]]-MainTracker[[#This Row],[Request sent on (Date)]],"")</f>
        <v>9</v>
      </c>
    </row>
    <row r="981" spans="1:26" ht="45" hidden="1">
      <c r="A981" s="51">
        <f>_xlfn.IFNA(INDEX(Table3[],MATCH(MainTracker[[#This Row],[IDR / UFDR]],Table3[Pack],0),1),"")</f>
        <v>21</v>
      </c>
      <c r="B981" s="7">
        <v>214.07</v>
      </c>
      <c r="C981" s="7" t="s">
        <v>4410</v>
      </c>
      <c r="D981" s="44" t="s">
        <v>4411</v>
      </c>
      <c r="E981" s="28" t="s">
        <v>4412</v>
      </c>
      <c r="F981" s="2" t="s">
        <v>111</v>
      </c>
      <c r="G981" s="13">
        <v>45460</v>
      </c>
      <c r="H981" s="1">
        <v>45476</v>
      </c>
      <c r="I981" s="1">
        <v>45477</v>
      </c>
      <c r="J981" s="2"/>
      <c r="K981" s="28" t="s">
        <v>4413</v>
      </c>
      <c r="L981" s="28"/>
      <c r="M981" s="4" t="s">
        <v>4414</v>
      </c>
      <c r="N981" s="4"/>
      <c r="O981" s="4"/>
      <c r="P981" s="4"/>
      <c r="Q981" s="4"/>
      <c r="R981" s="4"/>
      <c r="S981" s="4"/>
      <c r="T981" s="4"/>
      <c r="U981" s="4" t="s">
        <v>106</v>
      </c>
      <c r="V981" s="3" t="s">
        <v>70</v>
      </c>
      <c r="W981" s="28" t="s">
        <v>4409</v>
      </c>
      <c r="X981" s="4">
        <f>IF(AND(MainTracker[[#This Row],[Completion date.]]&gt;=45139,MainTracker[[#This Row],[Status]]="10 - Complete"),NETWORKDAYS(MAX(MainTracker[[#This Row],[Request sent on (Date)]:[Compliant source file received on (Date)]]),MainTracker[[#This Row],[Completion date.]],Holiday[Holidays])-1,"")</f>
        <v>1</v>
      </c>
      <c r="Y9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1" s="4">
        <f>IF(AND(MainTracker[[#This Row],[Completion date.]]&gt;=45139,MainTracker[[#This Row],[Status]]="10 - Complete",MainTracker[[#This Row],[Compliant source file received on (Date)]]&lt;&gt;""),MainTracker[[#This Row],[Compliant source file received on (Date)]]-MainTracker[[#This Row],[Request sent on (Date)]],"")</f>
        <v>16</v>
      </c>
    </row>
    <row r="982" spans="1:26" ht="45" hidden="1">
      <c r="A982" s="51">
        <f>_xlfn.IFNA(INDEX(Table3[],MATCH(MainTracker[[#This Row],[IDR / UFDR]],Table3[Pack],0),1),"")</f>
        <v>21</v>
      </c>
      <c r="B982" s="7">
        <v>214.07</v>
      </c>
      <c r="C982" s="7" t="s">
        <v>4415</v>
      </c>
      <c r="D982" s="44" t="s">
        <v>4416</v>
      </c>
      <c r="E982" s="34" t="s">
        <v>4417</v>
      </c>
      <c r="F982" s="2" t="s">
        <v>111</v>
      </c>
      <c r="G982" s="13">
        <v>45460</v>
      </c>
      <c r="H982" s="1">
        <v>45476</v>
      </c>
      <c r="I982" s="1">
        <v>45482</v>
      </c>
      <c r="J982" s="2"/>
      <c r="K982" s="28" t="s">
        <v>4418</v>
      </c>
      <c r="L982" s="28"/>
      <c r="M982" s="4" t="s">
        <v>4419</v>
      </c>
      <c r="N982" s="4"/>
      <c r="O982" s="4"/>
      <c r="P982" s="4"/>
      <c r="Q982" s="4"/>
      <c r="R982" s="4"/>
      <c r="S982" s="4"/>
      <c r="T982" s="4"/>
      <c r="U982" s="4" t="s">
        <v>106</v>
      </c>
      <c r="V982" s="3" t="s">
        <v>70</v>
      </c>
      <c r="W982" s="28" t="s">
        <v>4409</v>
      </c>
      <c r="X982" s="4">
        <f>IF(AND(MainTracker[[#This Row],[Completion date.]]&gt;=45139,MainTracker[[#This Row],[Status]]="10 - Complete"),NETWORKDAYS(MAX(MainTracker[[#This Row],[Request sent on (Date)]:[Compliant source file received on (Date)]]),MainTracker[[#This Row],[Completion date.]],Holiday[Holidays])-1,"")</f>
        <v>4</v>
      </c>
      <c r="Y9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2" s="4">
        <f>IF(AND(MainTracker[[#This Row],[Completion date.]]&gt;=45139,MainTracker[[#This Row],[Status]]="10 - Complete",MainTracker[[#This Row],[Compliant source file received on (Date)]]&lt;&gt;""),MainTracker[[#This Row],[Compliant source file received on (Date)]]-MainTracker[[#This Row],[Request sent on (Date)]],"")</f>
        <v>16</v>
      </c>
    </row>
    <row r="983" spans="1:26" ht="30" hidden="1">
      <c r="A983" s="51">
        <f>_xlfn.IFNA(INDEX(Table3[],MATCH(MainTracker[[#This Row],[IDR / UFDR]],Table3[Pack],0),1),"")</f>
        <v>21</v>
      </c>
      <c r="B983" s="7">
        <v>214.07</v>
      </c>
      <c r="C983" s="7" t="s">
        <v>4420</v>
      </c>
      <c r="D983" s="44" t="s">
        <v>4421</v>
      </c>
      <c r="E983" s="34" t="s">
        <v>4422</v>
      </c>
      <c r="F983" s="2" t="s">
        <v>111</v>
      </c>
      <c r="G983" s="13">
        <v>45460</v>
      </c>
      <c r="H983" s="1">
        <v>45476</v>
      </c>
      <c r="I983" s="1">
        <v>45509</v>
      </c>
      <c r="J983" s="2"/>
      <c r="K983" s="34" t="s">
        <v>4423</v>
      </c>
      <c r="L983" s="28"/>
      <c r="M983" s="4" t="s">
        <v>4424</v>
      </c>
      <c r="N983" s="4"/>
      <c r="O983" s="4"/>
      <c r="P983" s="4"/>
      <c r="Q983" s="4"/>
      <c r="R983" s="4"/>
      <c r="S983" s="4"/>
      <c r="T983" s="4"/>
      <c r="U983" s="4" t="s">
        <v>106</v>
      </c>
      <c r="V983" s="3" t="s">
        <v>70</v>
      </c>
      <c r="W983" s="28" t="s">
        <v>4409</v>
      </c>
      <c r="X983" s="4">
        <f>IF(AND(MainTracker[[#This Row],[Completion date.]]&gt;=45139,MainTracker[[#This Row],[Status]]="10 - Complete"),NETWORKDAYS(MAX(MainTracker[[#This Row],[Request sent on (Date)]:[Compliant source file received on (Date)]]),MainTracker[[#This Row],[Completion date.]],Holiday[Holidays])-1,"")</f>
        <v>23</v>
      </c>
      <c r="Y9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3" s="4">
        <f>IF(AND(MainTracker[[#This Row],[Completion date.]]&gt;=45139,MainTracker[[#This Row],[Status]]="10 - Complete",MainTracker[[#This Row],[Compliant source file received on (Date)]]&lt;&gt;""),MainTracker[[#This Row],[Compliant source file received on (Date)]]-MainTracker[[#This Row],[Request sent on (Date)]],"")</f>
        <v>16</v>
      </c>
    </row>
    <row r="984" spans="1:26" ht="30" hidden="1">
      <c r="A984" s="51">
        <f>_xlfn.IFNA(INDEX(Table3[],MATCH(MainTracker[[#This Row],[IDR / UFDR]],Table3[Pack],0),1),"")</f>
        <v>21</v>
      </c>
      <c r="B984" s="7">
        <v>214.07</v>
      </c>
      <c r="C984" s="7" t="s">
        <v>4425</v>
      </c>
      <c r="D984" s="44" t="s">
        <v>4426</v>
      </c>
      <c r="E984" s="28" t="s">
        <v>4427</v>
      </c>
      <c r="F984" s="2" t="s">
        <v>111</v>
      </c>
      <c r="G984" s="13">
        <v>45460</v>
      </c>
      <c r="H984" s="1">
        <v>45476</v>
      </c>
      <c r="I984" s="1">
        <v>45478</v>
      </c>
      <c r="J984" s="2"/>
      <c r="K984" s="28" t="s">
        <v>4428</v>
      </c>
      <c r="L984" s="28"/>
      <c r="M984" s="4" t="s">
        <v>4419</v>
      </c>
      <c r="N984" s="4"/>
      <c r="O984" s="4"/>
      <c r="P984" s="4"/>
      <c r="Q984" s="4"/>
      <c r="R984" s="4"/>
      <c r="S984" s="4"/>
      <c r="T984" s="4"/>
      <c r="U984" s="4" t="s">
        <v>106</v>
      </c>
      <c r="V984" s="3" t="s">
        <v>70</v>
      </c>
      <c r="W984" s="28" t="s">
        <v>4409</v>
      </c>
      <c r="X984" s="4">
        <f>IF(AND(MainTracker[[#This Row],[Completion date.]]&gt;=45139,MainTracker[[#This Row],[Status]]="10 - Complete"),NETWORKDAYS(MAX(MainTracker[[#This Row],[Request sent on (Date)]:[Compliant source file received on (Date)]]),MainTracker[[#This Row],[Completion date.]],Holiday[Holidays])-1,"")</f>
        <v>2</v>
      </c>
      <c r="Y9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4" s="4">
        <f>IF(AND(MainTracker[[#This Row],[Completion date.]]&gt;=45139,MainTracker[[#This Row],[Status]]="10 - Complete",MainTracker[[#This Row],[Compliant source file received on (Date)]]&lt;&gt;""),MainTracker[[#This Row],[Compliant source file received on (Date)]]-MainTracker[[#This Row],[Request sent on (Date)]],"")</f>
        <v>16</v>
      </c>
    </row>
    <row r="985" spans="1:26" ht="45" hidden="1">
      <c r="A985" s="51">
        <f>_xlfn.IFNA(INDEX(Table3[],MATCH(MainTracker[[#This Row],[IDR / UFDR]],Table3[Pack],0),1),"")</f>
        <v>21</v>
      </c>
      <c r="B985" s="7">
        <v>214.07</v>
      </c>
      <c r="C985" s="7" t="s">
        <v>4429</v>
      </c>
      <c r="D985" s="44" t="s">
        <v>4430</v>
      </c>
      <c r="E985" s="28" t="s">
        <v>4431</v>
      </c>
      <c r="F985" s="2" t="s">
        <v>111</v>
      </c>
      <c r="G985" s="13">
        <v>45460</v>
      </c>
      <c r="H985" s="1">
        <v>45476</v>
      </c>
      <c r="I985" s="1">
        <v>45478</v>
      </c>
      <c r="J985" s="2"/>
      <c r="K985" s="28" t="s">
        <v>4432</v>
      </c>
      <c r="L985" s="28"/>
      <c r="M985" s="4" t="s">
        <v>4433</v>
      </c>
      <c r="N985" s="4"/>
      <c r="O985" s="4"/>
      <c r="P985" s="4"/>
      <c r="Q985" s="4"/>
      <c r="R985" s="4"/>
      <c r="S985" s="4"/>
      <c r="T985" s="4"/>
      <c r="U985" s="4" t="s">
        <v>106</v>
      </c>
      <c r="V985" s="3" t="s">
        <v>70</v>
      </c>
      <c r="W985" s="28" t="s">
        <v>4409</v>
      </c>
      <c r="X985" s="4">
        <f>IF(AND(MainTracker[[#This Row],[Completion date.]]&gt;=45139,MainTracker[[#This Row],[Status]]="10 - Complete"),NETWORKDAYS(MAX(MainTracker[[#This Row],[Request sent on (Date)]:[Compliant source file received on (Date)]]),MainTracker[[#This Row],[Completion date.]],Holiday[Holidays])-1,"")</f>
        <v>2</v>
      </c>
      <c r="Y9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5" s="4">
        <f>IF(AND(MainTracker[[#This Row],[Completion date.]]&gt;=45139,MainTracker[[#This Row],[Status]]="10 - Complete",MainTracker[[#This Row],[Compliant source file received on (Date)]]&lt;&gt;""),MainTracker[[#This Row],[Compliant source file received on (Date)]]-MainTracker[[#This Row],[Request sent on (Date)]],"")</f>
        <v>16</v>
      </c>
    </row>
    <row r="986" spans="1:26" ht="45" hidden="1">
      <c r="A986" s="51" t="str">
        <f>_xlfn.IFNA(INDEX(Table3[],MATCH(MainTracker[[#This Row],[IDR / UFDR]],Table3[Pack],0),1),"")</f>
        <v/>
      </c>
      <c r="B986" s="7">
        <v>228</v>
      </c>
      <c r="C986" s="7" t="s">
        <v>1047</v>
      </c>
      <c r="D986" s="44" t="s">
        <v>1048</v>
      </c>
      <c r="E986" s="28" t="s">
        <v>1049</v>
      </c>
      <c r="F986" s="2" t="s">
        <v>120</v>
      </c>
      <c r="G986" s="13">
        <v>45461</v>
      </c>
      <c r="H986" s="1">
        <v>45484</v>
      </c>
      <c r="I986" s="1">
        <v>45505</v>
      </c>
      <c r="J986" s="2"/>
      <c r="K986" s="28" t="s">
        <v>1050</v>
      </c>
      <c r="L986" s="28" t="s">
        <v>2986</v>
      </c>
      <c r="M986" s="4" t="s">
        <v>2973</v>
      </c>
      <c r="N986" s="4"/>
      <c r="O986" s="4" t="s">
        <v>4434</v>
      </c>
      <c r="P986" s="4"/>
      <c r="Q986" s="4" t="s">
        <v>4435</v>
      </c>
      <c r="R986" s="4"/>
      <c r="S986" s="4" t="s">
        <v>4436</v>
      </c>
      <c r="T986" s="4"/>
      <c r="U986" s="4" t="s">
        <v>106</v>
      </c>
      <c r="V986" s="3" t="s">
        <v>70</v>
      </c>
      <c r="W986" s="27" t="s">
        <v>774</v>
      </c>
      <c r="X986" s="4">
        <f>IF(AND(MainTracker[[#This Row],[Completion date.]]&gt;=45139,MainTracker[[#This Row],[Status]]="10 - Complete"),NETWORKDAYS(MAX(MainTracker[[#This Row],[Request sent on (Date)]:[Compliant source file received on (Date)]]),MainTracker[[#This Row],[Completion date.]],Holiday[Holidays])-1,"")</f>
        <v>15</v>
      </c>
      <c r="Y98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86" s="4">
        <f>IF(AND(MainTracker[[#This Row],[Completion date.]]&gt;=45139,MainTracker[[#This Row],[Status]]="10 - Complete",MainTracker[[#This Row],[Compliant source file received on (Date)]]&lt;&gt;""),MainTracker[[#This Row],[Compliant source file received on (Date)]]-MainTracker[[#This Row],[Request sent on (Date)]],"")</f>
        <v>23</v>
      </c>
    </row>
    <row r="987" spans="1:26" ht="30" hidden="1">
      <c r="A987" s="51" t="str">
        <f>_xlfn.IFNA(INDEX(Table3[],MATCH(MainTracker[[#This Row],[IDR / UFDR]],Table3[Pack],0),1),"")</f>
        <v/>
      </c>
      <c r="B987" s="7">
        <v>222.6</v>
      </c>
      <c r="C987" s="7" t="s">
        <v>4437</v>
      </c>
      <c r="D987" s="44" t="s">
        <v>4438</v>
      </c>
      <c r="E987" s="28" t="s">
        <v>4439</v>
      </c>
      <c r="F987" s="2" t="s">
        <v>111</v>
      </c>
      <c r="G987" s="13">
        <v>45461</v>
      </c>
      <c r="H987" s="13">
        <v>45461</v>
      </c>
      <c r="I987" s="1">
        <v>45464</v>
      </c>
      <c r="J987" s="2"/>
      <c r="K987" s="28" t="s">
        <v>4440</v>
      </c>
      <c r="L987" s="28" t="s">
        <v>122</v>
      </c>
      <c r="M987" s="4" t="s">
        <v>4441</v>
      </c>
      <c r="N987" s="24">
        <v>45463</v>
      </c>
      <c r="O987" s="4" t="s">
        <v>4442</v>
      </c>
      <c r="P987" s="24"/>
      <c r="Q987" s="4"/>
      <c r="R987" s="24"/>
      <c r="S987" s="4"/>
      <c r="T987" s="24"/>
      <c r="U987" s="4" t="s">
        <v>106</v>
      </c>
      <c r="V987" s="3" t="s">
        <v>69</v>
      </c>
      <c r="W987" s="27" t="s">
        <v>250</v>
      </c>
      <c r="X987" s="4">
        <f>IF(AND(MainTracker[[#This Row],[Completion date.]]&gt;=45139,MainTracker[[#This Row],[Status]]="10 - Complete"),NETWORKDAYS(MAX(MainTracker[[#This Row],[Request sent on (Date)]:[Compliant source file received on (Date)]]),MainTracker[[#This Row],[Completion date.]],Holiday[Holidays])-1,"")</f>
        <v>3</v>
      </c>
      <c r="Y9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87" s="4">
        <f>IF(AND(MainTracker[[#This Row],[Completion date.]]&gt;=45139,MainTracker[[#This Row],[Status]]="10 - Complete",MainTracker[[#This Row],[Compliant source file received on (Date)]]&lt;&gt;""),MainTracker[[#This Row],[Compliant source file received on (Date)]]-MainTracker[[#This Row],[Request sent on (Date)]],"")</f>
        <v>0</v>
      </c>
    </row>
    <row r="988" spans="1:26" ht="30" hidden="1">
      <c r="A988" s="51">
        <f>_xlfn.IFNA(INDEX(Table3[],MATCH(MainTracker[[#This Row],[IDR / UFDR]],Table3[Pack],0),1),"")</f>
        <v>3</v>
      </c>
      <c r="B988" s="7">
        <v>212.5</v>
      </c>
      <c r="C988" s="7" t="s">
        <v>4443</v>
      </c>
      <c r="D988" s="44" t="s">
        <v>4444</v>
      </c>
      <c r="E988" s="34" t="s">
        <v>4445</v>
      </c>
      <c r="F988" s="2" t="s">
        <v>111</v>
      </c>
      <c r="G988" s="13">
        <v>45461</v>
      </c>
      <c r="H988" s="13">
        <v>45461</v>
      </c>
      <c r="I988" s="1">
        <v>45468</v>
      </c>
      <c r="J988" s="2"/>
      <c r="K988" s="34" t="s">
        <v>4446</v>
      </c>
      <c r="L988" s="28" t="s">
        <v>122</v>
      </c>
      <c r="M988" s="4"/>
      <c r="N988" s="4"/>
      <c r="O988" s="4"/>
      <c r="P988" s="4"/>
      <c r="Q988" s="4"/>
      <c r="R988" s="4"/>
      <c r="S988" s="4"/>
      <c r="T988" s="4"/>
      <c r="U988" s="4" t="s">
        <v>106</v>
      </c>
      <c r="V988" s="3" t="s">
        <v>69</v>
      </c>
      <c r="W988" s="27" t="s">
        <v>2528</v>
      </c>
      <c r="X988" s="4">
        <f>IF(AND(MainTracker[[#This Row],[Completion date.]]&gt;=45139,MainTracker[[#This Row],[Status]]="10 - Complete"),NETWORKDAYS(MAX(MainTracker[[#This Row],[Request sent on (Date)]:[Compliant source file received on (Date)]]),MainTracker[[#This Row],[Completion date.]],Holiday[Holidays])-1,"")</f>
        <v>5</v>
      </c>
      <c r="Y9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88" s="4">
        <f>IF(AND(MainTracker[[#This Row],[Completion date.]]&gt;=45139,MainTracker[[#This Row],[Status]]="10 - Complete",MainTracker[[#This Row],[Compliant source file received on (Date)]]&lt;&gt;""),MainTracker[[#This Row],[Compliant source file received on (Date)]]-MainTracker[[#This Row],[Request sent on (Date)]],"")</f>
        <v>0</v>
      </c>
    </row>
    <row r="989" spans="1:26" ht="18.75" hidden="1">
      <c r="A989" s="51" t="str">
        <f>_xlfn.IFNA(INDEX(Table3[],MATCH(MainTracker[[#This Row],[IDR / UFDR]],Table3[Pack],0),1),"")</f>
        <v/>
      </c>
      <c r="B989" s="7">
        <v>235.01</v>
      </c>
      <c r="C989" s="7" t="s">
        <v>2354</v>
      </c>
      <c r="D989" s="44" t="s">
        <v>869</v>
      </c>
      <c r="E989" s="28" t="s">
        <v>4447</v>
      </c>
      <c r="F989" s="2" t="s">
        <v>111</v>
      </c>
      <c r="G989" s="13">
        <v>45462</v>
      </c>
      <c r="H989" s="13">
        <v>45462</v>
      </c>
      <c r="I989" s="1">
        <v>45463</v>
      </c>
      <c r="J989" s="2" t="s">
        <v>2115</v>
      </c>
      <c r="K989" s="28" t="s">
        <v>4448</v>
      </c>
      <c r="L989" s="28" t="s">
        <v>122</v>
      </c>
      <c r="M989" s="4"/>
      <c r="N989" s="4"/>
      <c r="O989" s="4"/>
      <c r="P989" s="4"/>
      <c r="Q989" s="4"/>
      <c r="R989" s="4"/>
      <c r="S989" s="4"/>
      <c r="T989" s="4"/>
      <c r="U989" s="4" t="s">
        <v>106</v>
      </c>
      <c r="V989" s="3" t="s">
        <v>69</v>
      </c>
      <c r="W989" s="28" t="s">
        <v>4449</v>
      </c>
      <c r="X989" s="4">
        <f>IF(AND(MainTracker[[#This Row],[Completion date.]]&gt;=45139,MainTracker[[#This Row],[Status]]="10 - Complete"),NETWORKDAYS(MAX(MainTracker[[#This Row],[Request sent on (Date)]:[Compliant source file received on (Date)]]),MainTracker[[#This Row],[Completion date.]],Holiday[Holidays])-1,"")</f>
        <v>1</v>
      </c>
      <c r="Y9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89" s="4">
        <f>IF(AND(MainTracker[[#This Row],[Completion date.]]&gt;=45139,MainTracker[[#This Row],[Status]]="10 - Complete",MainTracker[[#This Row],[Compliant source file received on (Date)]]&lt;&gt;""),MainTracker[[#This Row],[Compliant source file received on (Date)]]-MainTracker[[#This Row],[Request sent on (Date)]],"")</f>
        <v>0</v>
      </c>
    </row>
    <row r="990" spans="1:26" ht="30" hidden="1">
      <c r="A990" s="51" t="str">
        <f>_xlfn.IFNA(INDEX(Table3[],MATCH(MainTracker[[#This Row],[IDR / UFDR]],Table3[Pack],0),1),"")</f>
        <v/>
      </c>
      <c r="B990" s="7">
        <v>234.05</v>
      </c>
      <c r="C990" s="7" t="s">
        <v>4450</v>
      </c>
      <c r="D990" s="44" t="s">
        <v>936</v>
      </c>
      <c r="E990" s="34" t="s">
        <v>4451</v>
      </c>
      <c r="F990" s="2" t="s">
        <v>111</v>
      </c>
      <c r="G990" s="13">
        <v>45462</v>
      </c>
      <c r="H990" s="1">
        <v>45474</v>
      </c>
      <c r="I990" s="1">
        <v>45475</v>
      </c>
      <c r="J990" s="2"/>
      <c r="K990" s="28" t="s">
        <v>4452</v>
      </c>
      <c r="L990" s="28"/>
      <c r="M990" s="4" t="s">
        <v>4453</v>
      </c>
      <c r="N990" s="4"/>
      <c r="O990" s="4" t="s">
        <v>4454</v>
      </c>
      <c r="P990" s="4"/>
      <c r="Q990" s="4"/>
      <c r="R990" s="4"/>
      <c r="S990" s="4"/>
      <c r="T990" s="4"/>
      <c r="U990" s="4" t="s">
        <v>106</v>
      </c>
      <c r="V990" s="3" t="s">
        <v>70</v>
      </c>
      <c r="W990" s="27" t="s">
        <v>939</v>
      </c>
      <c r="X990" s="4">
        <f>IF(AND(MainTracker[[#This Row],[Completion date.]]&gt;=45139,MainTracker[[#This Row],[Status]]="10 - Complete"),NETWORKDAYS(MAX(MainTracker[[#This Row],[Request sent on (Date)]:[Compliant source file received on (Date)]]),MainTracker[[#This Row],[Completion date.]],Holiday[Holidays])-1,"")</f>
        <v>1</v>
      </c>
      <c r="Y99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90" s="4">
        <f>IF(AND(MainTracker[[#This Row],[Completion date.]]&gt;=45139,MainTracker[[#This Row],[Status]]="10 - Complete",MainTracker[[#This Row],[Compliant source file received on (Date)]]&lt;&gt;""),MainTracker[[#This Row],[Compliant source file received on (Date)]]-MainTracker[[#This Row],[Request sent on (Date)]],"")</f>
        <v>12</v>
      </c>
    </row>
    <row r="991" spans="1:26" ht="30" hidden="1">
      <c r="A991" s="51" t="str">
        <f>_xlfn.IFNA(INDEX(Table3[],MATCH(MainTracker[[#This Row],[IDR / UFDR]],Table3[Pack],0),1),"")</f>
        <v/>
      </c>
      <c r="B991" s="7">
        <v>233.01</v>
      </c>
      <c r="C991" s="7" t="s">
        <v>4455</v>
      </c>
      <c r="D991" s="44" t="s">
        <v>4456</v>
      </c>
      <c r="E991" s="34" t="s">
        <v>4457</v>
      </c>
      <c r="F991" s="2" t="s">
        <v>387</v>
      </c>
      <c r="G991" s="13">
        <v>45462</v>
      </c>
      <c r="H991" s="1">
        <v>45474</v>
      </c>
      <c r="I991" s="1">
        <v>45475</v>
      </c>
      <c r="J991" s="2"/>
      <c r="K991" s="28" t="s">
        <v>4458</v>
      </c>
      <c r="L991" s="28"/>
      <c r="M991" s="4" t="s">
        <v>4459</v>
      </c>
      <c r="N991" s="24"/>
      <c r="O991" s="4"/>
      <c r="P991" s="24"/>
      <c r="Q991" s="4"/>
      <c r="R991" s="24"/>
      <c r="S991" s="4"/>
      <c r="T991" s="24"/>
      <c r="U991" s="4" t="s">
        <v>106</v>
      </c>
      <c r="V991" s="3" t="s">
        <v>70</v>
      </c>
      <c r="W991" s="27" t="s">
        <v>4460</v>
      </c>
      <c r="X991" s="4">
        <f>IF(AND(MainTracker[[#This Row],[Completion date.]]&gt;=45139,MainTracker[[#This Row],[Status]]="10 - Complete"),NETWORKDAYS(MAX(MainTracker[[#This Row],[Request sent on (Date)]:[Compliant source file received on (Date)]]),MainTracker[[#This Row],[Completion date.]],Holiday[Holidays])-1,"")</f>
        <v>1</v>
      </c>
      <c r="Y9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1" s="4">
        <f>IF(AND(MainTracker[[#This Row],[Completion date.]]&gt;=45139,MainTracker[[#This Row],[Status]]="10 - Complete",MainTracker[[#This Row],[Compliant source file received on (Date)]]&lt;&gt;""),MainTracker[[#This Row],[Compliant source file received on (Date)]]-MainTracker[[#This Row],[Request sent on (Date)]],"")</f>
        <v>12</v>
      </c>
    </row>
    <row r="992" spans="1:26" ht="45" hidden="1">
      <c r="A992" s="51" t="str">
        <f>_xlfn.IFNA(INDEX(Table3[],MATCH(MainTracker[[#This Row],[IDR / UFDR]],Table3[Pack],0),1),"")</f>
        <v/>
      </c>
      <c r="B992" s="7">
        <v>228.1</v>
      </c>
      <c r="C992" s="7" t="s">
        <v>4461</v>
      </c>
      <c r="D992" s="44" t="s">
        <v>4462</v>
      </c>
      <c r="E992" s="28" t="s">
        <v>4463</v>
      </c>
      <c r="F992" s="2" t="s">
        <v>101</v>
      </c>
      <c r="G992" s="13">
        <v>45462</v>
      </c>
      <c r="H992" s="1">
        <v>45474</v>
      </c>
      <c r="I992" s="1">
        <v>45510</v>
      </c>
      <c r="J992" s="2"/>
      <c r="K992" s="28" t="s">
        <v>4464</v>
      </c>
      <c r="L992" s="28"/>
      <c r="M992" s="4" t="s">
        <v>4465</v>
      </c>
      <c r="N992" s="24"/>
      <c r="O992" s="4" t="s">
        <v>4466</v>
      </c>
      <c r="P992" s="24"/>
      <c r="Q992" s="4" t="s">
        <v>4435</v>
      </c>
      <c r="R992" s="24"/>
      <c r="S992" s="4" t="s">
        <v>4467</v>
      </c>
      <c r="T992" s="24"/>
      <c r="U992" s="4" t="s">
        <v>106</v>
      </c>
      <c r="V992" s="3" t="s">
        <v>70</v>
      </c>
      <c r="W992" s="27" t="s">
        <v>774</v>
      </c>
      <c r="X992" s="4">
        <f>IF(AND(MainTracker[[#This Row],[Completion date.]]&gt;=45139,MainTracker[[#This Row],[Status]]="10 - Complete"),NETWORKDAYS(MAX(MainTracker[[#This Row],[Request sent on (Date)]:[Compliant source file received on (Date)]]),MainTracker[[#This Row],[Completion date.]],Holiday[Holidays])-1,"")</f>
        <v>26</v>
      </c>
      <c r="Y992"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2" s="4">
        <f>IF(AND(MainTracker[[#This Row],[Completion date.]]&gt;=45139,MainTracker[[#This Row],[Status]]="10 - Complete",MainTracker[[#This Row],[Compliant source file received on (Date)]]&lt;&gt;""),MainTracker[[#This Row],[Compliant source file received on (Date)]]-MainTracker[[#This Row],[Request sent on (Date)]],"")</f>
        <v>12</v>
      </c>
    </row>
    <row r="993" spans="1:26" ht="60" hidden="1">
      <c r="A993" s="51" t="str">
        <f>_xlfn.IFNA(INDEX(Table3[],MATCH(MainTracker[[#This Row],[IDR / UFDR]],Table3[Pack],0),1),"")</f>
        <v/>
      </c>
      <c r="B993" s="7">
        <v>214.1</v>
      </c>
      <c r="C993" s="7" t="s">
        <v>4468</v>
      </c>
      <c r="D993" s="44" t="s">
        <v>4469</v>
      </c>
      <c r="E993" s="28" t="s">
        <v>4470</v>
      </c>
      <c r="F993" s="2" t="s">
        <v>111</v>
      </c>
      <c r="G993" s="13">
        <v>45462</v>
      </c>
      <c r="H993" s="24">
        <v>45503</v>
      </c>
      <c r="I993" s="1">
        <v>45526</v>
      </c>
      <c r="J993" s="2"/>
      <c r="K993" s="28" t="s">
        <v>4471</v>
      </c>
      <c r="L993" s="28" t="s">
        <v>122</v>
      </c>
      <c r="M993" s="4" t="s">
        <v>4472</v>
      </c>
      <c r="N993" s="24">
        <v>45484</v>
      </c>
      <c r="O993" s="4" t="s">
        <v>4473</v>
      </c>
      <c r="P993" s="4"/>
      <c r="Q993" s="85" t="s">
        <v>4474</v>
      </c>
      <c r="R993" s="24">
        <v>45503</v>
      </c>
      <c r="S993" s="4" t="s">
        <v>4475</v>
      </c>
      <c r="T993" s="4" t="s">
        <v>4476</v>
      </c>
      <c r="U993" s="6" t="s">
        <v>106</v>
      </c>
      <c r="V993" s="127" t="s">
        <v>69</v>
      </c>
      <c r="W993" s="27" t="s">
        <v>4477</v>
      </c>
      <c r="X993" s="4">
        <f>IF(AND(MainTracker[[#This Row],[Completion date.]]&gt;=45139,MainTracker[[#This Row],[Status]]="10 - Complete"),NETWORKDAYS(MAX(MainTracker[[#This Row],[Request sent on (Date)]:[Compliant source file received on (Date)]]),MainTracker[[#This Row],[Completion date.]],Holiday[Holidays])-1,"")</f>
        <v>17</v>
      </c>
      <c r="Y99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3" s="4">
        <f>IF(AND(MainTracker[[#This Row],[Completion date.]]&gt;=45139,MainTracker[[#This Row],[Status]]="10 - Complete",MainTracker[[#This Row],[Compliant source file received on (Date)]]&lt;&gt;""),MainTracker[[#This Row],[Compliant source file received on (Date)]]-MainTracker[[#This Row],[Request sent on (Date)]],"")</f>
        <v>41</v>
      </c>
    </row>
    <row r="994" spans="1:26" ht="30" hidden="1">
      <c r="A994" s="51" t="str">
        <f>_xlfn.IFNA(INDEX(Table3[],MATCH(MainTracker[[#This Row],[IDR / UFDR]],Table3[Pack],0),1),"")</f>
        <v/>
      </c>
      <c r="B994" s="7">
        <v>214.1</v>
      </c>
      <c r="C994" s="7" t="s">
        <v>4478</v>
      </c>
      <c r="D994" s="44" t="s">
        <v>4479</v>
      </c>
      <c r="E994" s="28" t="s">
        <v>4480</v>
      </c>
      <c r="F994" s="2" t="s">
        <v>111</v>
      </c>
      <c r="G994" s="13">
        <v>45462</v>
      </c>
      <c r="I994" s="1"/>
      <c r="J994" s="2"/>
      <c r="K994" s="28" t="s">
        <v>4481</v>
      </c>
      <c r="L994" s="28"/>
      <c r="M994" s="4" t="s">
        <v>4482</v>
      </c>
      <c r="N994" s="4"/>
      <c r="O994" s="4"/>
      <c r="P994" s="4"/>
      <c r="Q994" s="4"/>
      <c r="R994" s="4"/>
      <c r="S994" s="4"/>
      <c r="T994" s="4"/>
      <c r="U994" s="4" t="s">
        <v>257</v>
      </c>
      <c r="V994" s="3" t="s">
        <v>70</v>
      </c>
      <c r="W994" s="27" t="s">
        <v>4477</v>
      </c>
      <c r="X994" s="4" t="str">
        <f>IF(AND(MainTracker[[#This Row],[Completion date.]]&gt;=45139,MainTracker[[#This Row],[Status]]="10 - Complete"),NETWORKDAYS(MAX(MainTracker[[#This Row],[Request sent on (Date)]:[Compliant source file received on (Date)]]),MainTracker[[#This Row],[Completion date.]],Holiday[Holidays])-1,"")</f>
        <v/>
      </c>
      <c r="Y99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94" s="4" t="str">
        <f>IF(AND(MainTracker[[#This Row],[Completion date.]]&gt;=45139,MainTracker[[#This Row],[Status]]="10 - Complete",MainTracker[[#This Row],[Compliant source file received on (Date)]]&lt;&gt;""),MainTracker[[#This Row],[Compliant source file received on (Date)]]-MainTracker[[#This Row],[Request sent on (Date)]],"")</f>
        <v/>
      </c>
    </row>
    <row r="995" spans="1:26" ht="75" hidden="1">
      <c r="A995" s="51" t="str">
        <f>_xlfn.IFNA(INDEX(Table3[],MATCH(MainTracker[[#This Row],[IDR / UFDR]],Table3[Pack],0),1),"")</f>
        <v/>
      </c>
      <c r="B995" s="7">
        <v>214.1</v>
      </c>
      <c r="C995" s="7" t="s">
        <v>4483</v>
      </c>
      <c r="D995" s="44" t="s">
        <v>4484</v>
      </c>
      <c r="E995" s="28" t="s">
        <v>4485</v>
      </c>
      <c r="F995" s="2" t="s">
        <v>111</v>
      </c>
      <c r="G995" s="13">
        <v>45462</v>
      </c>
      <c r="H995" s="1">
        <v>45497</v>
      </c>
      <c r="I995" s="1">
        <v>45502</v>
      </c>
      <c r="J995" s="2"/>
      <c r="K995" s="28" t="s">
        <v>4486</v>
      </c>
      <c r="L995" s="28"/>
      <c r="M995" s="4" t="s">
        <v>4487</v>
      </c>
      <c r="N995" s="24"/>
      <c r="O995" s="4" t="s">
        <v>4488</v>
      </c>
      <c r="P995" s="24"/>
      <c r="Q995" s="4" t="s">
        <v>4489</v>
      </c>
      <c r="R995" s="24"/>
      <c r="S995" s="4" t="s">
        <v>4365</v>
      </c>
      <c r="T995" s="24"/>
      <c r="U995" s="4" t="s">
        <v>106</v>
      </c>
      <c r="V995" s="3" t="s">
        <v>70</v>
      </c>
      <c r="W995" s="27" t="s">
        <v>4366</v>
      </c>
      <c r="X995" s="4">
        <f>IF(AND(MainTracker[[#This Row],[Completion date.]]&gt;=45139,MainTracker[[#This Row],[Status]]="10 - Complete"),NETWORKDAYS(MAX(MainTracker[[#This Row],[Request sent on (Date)]:[Compliant source file received on (Date)]]),MainTracker[[#This Row],[Completion date.]],Holiday[Holidays])-1,"")</f>
        <v>3</v>
      </c>
      <c r="Y99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5" s="4">
        <f>IF(AND(MainTracker[[#This Row],[Completion date.]]&gt;=45139,MainTracker[[#This Row],[Status]]="10 - Complete",MainTracker[[#This Row],[Compliant source file received on (Date)]]&lt;&gt;""),MainTracker[[#This Row],[Compliant source file received on (Date)]]-MainTracker[[#This Row],[Request sent on (Date)]],"")</f>
        <v>35</v>
      </c>
    </row>
    <row r="996" spans="1:26" ht="75" hidden="1">
      <c r="A996" s="51" t="str">
        <f>_xlfn.IFNA(INDEX(Table3[],MATCH(MainTracker[[#This Row],[IDR / UFDR]],Table3[Pack],0),1),"")</f>
        <v/>
      </c>
      <c r="B996" s="7">
        <v>214.1</v>
      </c>
      <c r="C996" s="7" t="s">
        <v>4490</v>
      </c>
      <c r="D996" s="44" t="s">
        <v>4491</v>
      </c>
      <c r="E996" s="34" t="s">
        <v>4492</v>
      </c>
      <c r="F996" s="2" t="s">
        <v>111</v>
      </c>
      <c r="G996" s="13">
        <v>45462</v>
      </c>
      <c r="H996" s="1">
        <v>45497</v>
      </c>
      <c r="I996" s="1">
        <v>45502</v>
      </c>
      <c r="J996" s="2"/>
      <c r="K996" s="28" t="s">
        <v>4493</v>
      </c>
      <c r="L996" s="28"/>
      <c r="M996" s="4" t="s">
        <v>4494</v>
      </c>
      <c r="N996" s="24"/>
      <c r="O996" s="4" t="s">
        <v>4488</v>
      </c>
      <c r="P996" s="24"/>
      <c r="Q996" s="4" t="s">
        <v>4489</v>
      </c>
      <c r="R996" s="24"/>
      <c r="S996" s="4" t="s">
        <v>4365</v>
      </c>
      <c r="T996" s="24"/>
      <c r="U996" s="4" t="s">
        <v>106</v>
      </c>
      <c r="V996" s="3" t="s">
        <v>70</v>
      </c>
      <c r="W996" s="27" t="s">
        <v>4366</v>
      </c>
      <c r="X996" s="4">
        <f>IF(AND(MainTracker[[#This Row],[Completion date.]]&gt;=45139,MainTracker[[#This Row],[Status]]="10 - Complete"),NETWORKDAYS(MAX(MainTracker[[#This Row],[Request sent on (Date)]:[Compliant source file received on (Date)]]),MainTracker[[#This Row],[Completion date.]],Holiday[Holidays])-1,"")</f>
        <v>3</v>
      </c>
      <c r="Y99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6" s="4">
        <f>IF(AND(MainTracker[[#This Row],[Completion date.]]&gt;=45139,MainTracker[[#This Row],[Status]]="10 - Complete",MainTracker[[#This Row],[Compliant source file received on (Date)]]&lt;&gt;""),MainTracker[[#This Row],[Compliant source file received on (Date)]]-MainTracker[[#This Row],[Request sent on (Date)]],"")</f>
        <v>35</v>
      </c>
    </row>
    <row r="997" spans="1:26" ht="18.75" hidden="1">
      <c r="A997" s="51">
        <f>_xlfn.IFNA(INDEX(Table3[],MATCH(MainTracker[[#This Row],[IDR / UFDR]],Table3[Pack],0),1),"")</f>
        <v>3</v>
      </c>
      <c r="B997" s="7">
        <v>212.5</v>
      </c>
      <c r="C997" s="7" t="s">
        <v>4495</v>
      </c>
      <c r="D997" s="44" t="s">
        <v>1112</v>
      </c>
      <c r="E997" s="28" t="s">
        <v>4496</v>
      </c>
      <c r="F997" s="2" t="s">
        <v>111</v>
      </c>
      <c r="G997" s="13">
        <v>45462</v>
      </c>
      <c r="H997" s="13">
        <v>45462</v>
      </c>
      <c r="I997" s="1">
        <v>45468</v>
      </c>
      <c r="J997" s="2"/>
      <c r="K997" s="28" t="s">
        <v>4497</v>
      </c>
      <c r="L997" s="28" t="s">
        <v>122</v>
      </c>
      <c r="M997" s="4"/>
      <c r="N997" s="4"/>
      <c r="O997" s="4"/>
      <c r="P997" s="4"/>
      <c r="Q997" s="4"/>
      <c r="R997" s="4"/>
      <c r="S997" s="4"/>
      <c r="T997" s="4"/>
      <c r="U997" s="4" t="s">
        <v>106</v>
      </c>
      <c r="V997" s="3" t="s">
        <v>69</v>
      </c>
      <c r="W997" s="27" t="s">
        <v>4498</v>
      </c>
      <c r="X997" s="4">
        <f>IF(AND(MainTracker[[#This Row],[Completion date.]]&gt;=45139,MainTracker[[#This Row],[Status]]="10 - Complete"),NETWORKDAYS(MAX(MainTracker[[#This Row],[Request sent on (Date)]:[Compliant source file received on (Date)]]),MainTracker[[#This Row],[Completion date.]],Holiday[Holidays])-1,"")</f>
        <v>4</v>
      </c>
      <c r="Y9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97" s="4">
        <f>IF(AND(MainTracker[[#This Row],[Completion date.]]&gt;=45139,MainTracker[[#This Row],[Status]]="10 - Complete",MainTracker[[#This Row],[Compliant source file received on (Date)]]&lt;&gt;""),MainTracker[[#This Row],[Compliant source file received on (Date)]]-MainTracker[[#This Row],[Request sent on (Date)]],"")</f>
        <v>0</v>
      </c>
    </row>
    <row r="998" spans="1:26" ht="30" hidden="1">
      <c r="A998" s="51">
        <f>_xlfn.IFNA(INDEX(Table3[],MATCH(MainTracker[[#This Row],[IDR / UFDR]],Table3[Pack],0),1),"")</f>
        <v>17</v>
      </c>
      <c r="B998" s="7" t="s">
        <v>49</v>
      </c>
      <c r="C998" s="7" t="s">
        <v>4499</v>
      </c>
      <c r="D998" s="44" t="s">
        <v>4500</v>
      </c>
      <c r="E998" s="28" t="s">
        <v>4501</v>
      </c>
      <c r="F998" s="2" t="s">
        <v>111</v>
      </c>
      <c r="G998" s="13">
        <v>45463</v>
      </c>
      <c r="H998" s="1">
        <v>45476</v>
      </c>
      <c r="I998" s="1">
        <v>45477</v>
      </c>
      <c r="J998" s="2"/>
      <c r="K998" s="28" t="s">
        <v>4502</v>
      </c>
      <c r="L998" s="28" t="s">
        <v>3041</v>
      </c>
      <c r="M998" s="4" t="s">
        <v>4503</v>
      </c>
      <c r="N998" s="24"/>
      <c r="O998" s="4"/>
      <c r="P998" s="24"/>
      <c r="Q998" s="4"/>
      <c r="R998" s="24"/>
      <c r="S998" s="4"/>
      <c r="T998" s="24"/>
      <c r="U998" s="4" t="s">
        <v>106</v>
      </c>
      <c r="V998" s="3" t="s">
        <v>71</v>
      </c>
      <c r="W998" s="27" t="s">
        <v>4504</v>
      </c>
      <c r="X998" s="4">
        <f>IF(AND(MainTracker[[#This Row],[Completion date.]]&gt;=45139,MainTracker[[#This Row],[Status]]="10 - Complete"),NETWORKDAYS(MAX(MainTracker[[#This Row],[Request sent on (Date)]:[Compliant source file received on (Date)]]),MainTracker[[#This Row],[Completion date.]],Holiday[Holidays])-1,"")</f>
        <v>1</v>
      </c>
      <c r="Y9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8" s="4">
        <f>IF(AND(MainTracker[[#This Row],[Completion date.]]&gt;=45139,MainTracker[[#This Row],[Status]]="10 - Complete",MainTracker[[#This Row],[Compliant source file received on (Date)]]&lt;&gt;""),MainTracker[[#This Row],[Compliant source file received on (Date)]]-MainTracker[[#This Row],[Request sent on (Date)]],"")</f>
        <v>13</v>
      </c>
    </row>
    <row r="999" spans="1:26" ht="18.75" hidden="1">
      <c r="A999" s="51" t="str">
        <f>_xlfn.IFNA(INDEX(Table3[],MATCH(MainTracker[[#This Row],[IDR / UFDR]],Table3[Pack],0),1),"")</f>
        <v/>
      </c>
      <c r="B999" s="7" t="s">
        <v>3645</v>
      </c>
      <c r="C999" s="7" t="s">
        <v>4505</v>
      </c>
      <c r="D999" s="44" t="s">
        <v>4506</v>
      </c>
      <c r="E999" s="156" t="s">
        <v>4507</v>
      </c>
      <c r="F999" s="2" t="s">
        <v>101</v>
      </c>
      <c r="G999" s="13">
        <v>45464</v>
      </c>
      <c r="H999" s="13">
        <v>45464</v>
      </c>
      <c r="I999" s="1">
        <v>45469</v>
      </c>
      <c r="J999" s="2"/>
      <c r="K999" s="34" t="s">
        <v>4508</v>
      </c>
      <c r="L999" s="28" t="s">
        <v>122</v>
      </c>
      <c r="M999" s="4"/>
      <c r="N999" s="24"/>
      <c r="O999" s="4"/>
      <c r="P999" s="24"/>
      <c r="Q999" s="4"/>
      <c r="R999" s="24"/>
      <c r="S999" s="4"/>
      <c r="T999" s="24"/>
      <c r="U999" s="4" t="s">
        <v>106</v>
      </c>
      <c r="V999" s="3" t="s">
        <v>69</v>
      </c>
      <c r="W999" s="27" t="s">
        <v>4509</v>
      </c>
      <c r="X999" s="4">
        <f>IF(AND(MainTracker[[#This Row],[Completion date.]]&gt;=45139,MainTracker[[#This Row],[Status]]="10 - Complete"),NETWORKDAYS(MAX(MainTracker[[#This Row],[Request sent on (Date)]:[Compliant source file received on (Date)]]),MainTracker[[#This Row],[Completion date.]],Holiday[Holidays])-1,"")</f>
        <v>3</v>
      </c>
      <c r="Y9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99" s="4">
        <f>IF(AND(MainTracker[[#This Row],[Completion date.]]&gt;=45139,MainTracker[[#This Row],[Status]]="10 - Complete",MainTracker[[#This Row],[Compliant source file received on (Date)]]&lt;&gt;""),MainTracker[[#This Row],[Compliant source file received on (Date)]]-MainTracker[[#This Row],[Request sent on (Date)]],"")</f>
        <v>0</v>
      </c>
    </row>
    <row r="1000" spans="1:26" ht="30" hidden="1">
      <c r="A1000" s="51" t="str">
        <f>_xlfn.IFNA(INDEX(Table3[],MATCH(MainTracker[[#This Row],[IDR / UFDR]],Table3[Pack],0),1),"")</f>
        <v/>
      </c>
      <c r="B1000" s="7" t="s">
        <v>185</v>
      </c>
      <c r="C1000" s="7" t="s">
        <v>3299</v>
      </c>
      <c r="D1000" s="44" t="s">
        <v>3300</v>
      </c>
      <c r="E1000" s="28" t="s">
        <v>3301</v>
      </c>
      <c r="F1000" s="2" t="s">
        <v>101</v>
      </c>
      <c r="G1000" s="13">
        <v>45467</v>
      </c>
      <c r="H1000" s="13">
        <v>45467</v>
      </c>
      <c r="I1000" s="1">
        <v>45496</v>
      </c>
      <c r="J1000" s="2"/>
      <c r="K1000" s="28" t="s">
        <v>3302</v>
      </c>
      <c r="L1000" s="28"/>
      <c r="M1000" s="4"/>
      <c r="N1000" s="24"/>
      <c r="O1000" s="4"/>
      <c r="P1000" s="24"/>
      <c r="Q1000" s="4"/>
      <c r="R1000" s="24"/>
      <c r="S1000" s="4"/>
      <c r="T1000" s="24"/>
      <c r="U1000" s="4" t="s">
        <v>106</v>
      </c>
      <c r="V1000" s="3" t="s">
        <v>71</v>
      </c>
      <c r="W1000" s="28" t="s">
        <v>265</v>
      </c>
      <c r="X1000" s="4">
        <f>IF(AND(MainTracker[[#This Row],[Completion date.]]&gt;=45139,MainTracker[[#This Row],[Status]]="10 - Complete"),NETWORKDAYS(MAX(MainTracker[[#This Row],[Request sent on (Date)]:[Compliant source file received on (Date)]]),MainTracker[[#This Row],[Completion date.]],Holiday[Holidays])-1,"")</f>
        <v>21</v>
      </c>
      <c r="Y10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00" s="4">
        <f>IF(AND(MainTracker[[#This Row],[Completion date.]]&gt;=45139,MainTracker[[#This Row],[Status]]="10 - Complete",MainTracker[[#This Row],[Compliant source file received on (Date)]]&lt;&gt;""),MainTracker[[#This Row],[Compliant source file received on (Date)]]-MainTracker[[#This Row],[Request sent on (Date)]],"")</f>
        <v>0</v>
      </c>
    </row>
    <row r="1001" spans="1:26" ht="60" hidden="1">
      <c r="A1001" s="51" t="str">
        <f>_xlfn.IFNA(INDEX(Table3[],MATCH(MainTracker[[#This Row],[IDR / UFDR]],Table3[Pack],0),1),"")</f>
        <v/>
      </c>
      <c r="B1001" s="7" t="s">
        <v>1744</v>
      </c>
      <c r="C1001" s="7" t="s">
        <v>4510</v>
      </c>
      <c r="D1001" s="44" t="s">
        <v>4511</v>
      </c>
      <c r="E1001" s="28" t="s">
        <v>4512</v>
      </c>
      <c r="F1001" s="2" t="s">
        <v>101</v>
      </c>
      <c r="G1001" s="13">
        <v>45467</v>
      </c>
      <c r="H1001" s="1">
        <v>45474</v>
      </c>
      <c r="I1001" s="1"/>
      <c r="J1001" s="2"/>
      <c r="K1001" s="28" t="s">
        <v>4513</v>
      </c>
      <c r="L1001" s="28" t="s">
        <v>2986</v>
      </c>
      <c r="M1001" s="4" t="s">
        <v>4514</v>
      </c>
      <c r="N1001" s="24"/>
      <c r="O1001" s="4" t="s">
        <v>4515</v>
      </c>
      <c r="P1001" s="24"/>
      <c r="Q1001" s="4" t="s">
        <v>4268</v>
      </c>
      <c r="R1001" s="24"/>
      <c r="S1001" s="4"/>
      <c r="T1001" s="24"/>
      <c r="U1001" s="4" t="s">
        <v>257</v>
      </c>
      <c r="V1001" s="3" t="s">
        <v>70</v>
      </c>
      <c r="W1001" s="27" t="s">
        <v>851</v>
      </c>
      <c r="X1001" s="4" t="str">
        <f>IF(AND(MainTracker[[#This Row],[Completion date.]]&gt;=45139,MainTracker[[#This Row],[Status]]="10 - Complete"),NETWORKDAYS(MAX(MainTracker[[#This Row],[Request sent on (Date)]:[Compliant source file received on (Date)]]),MainTracker[[#This Row],[Completion date.]],Holiday[Holidays])-1,"")</f>
        <v/>
      </c>
      <c r="Y100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01" s="4" t="str">
        <f>IF(AND(MainTracker[[#This Row],[Completion date.]]&gt;=45139,MainTracker[[#This Row],[Status]]="10 - Complete",MainTracker[[#This Row],[Compliant source file received on (Date)]]&lt;&gt;""),MainTracker[[#This Row],[Compliant source file received on (Date)]]-MainTracker[[#This Row],[Request sent on (Date)]],"")</f>
        <v/>
      </c>
    </row>
    <row r="1002" spans="1:26" ht="30" hidden="1">
      <c r="A1002" s="51" t="str">
        <f>_xlfn.IFNA(INDEX(Table3[],MATCH(MainTracker[[#This Row],[IDR / UFDR]],Table3[Pack],0),1),"")</f>
        <v/>
      </c>
      <c r="B1002" s="7" t="s">
        <v>4516</v>
      </c>
      <c r="C1002" s="7" t="s">
        <v>4517</v>
      </c>
      <c r="D1002" s="44" t="s">
        <v>4518</v>
      </c>
      <c r="E1002" s="34" t="s">
        <v>4519</v>
      </c>
      <c r="F1002" s="2" t="s">
        <v>111</v>
      </c>
      <c r="G1002" s="13">
        <v>45468</v>
      </c>
      <c r="H1002" s="13">
        <v>45468</v>
      </c>
      <c r="I1002" s="1">
        <v>45469</v>
      </c>
      <c r="J1002" s="2" t="s">
        <v>1707</v>
      </c>
      <c r="K1002" s="34" t="s">
        <v>4520</v>
      </c>
      <c r="L1002" s="28" t="s">
        <v>122</v>
      </c>
      <c r="M1002" s="4" t="s">
        <v>4521</v>
      </c>
      <c r="N1002" s="24">
        <v>45468</v>
      </c>
      <c r="O1002" s="4"/>
      <c r="P1002" s="24"/>
      <c r="Q1002" s="4"/>
      <c r="R1002" s="24"/>
      <c r="S1002" s="4"/>
      <c r="T1002" s="24"/>
      <c r="U1002" s="4" t="s">
        <v>106</v>
      </c>
      <c r="V1002" s="3" t="s">
        <v>70</v>
      </c>
      <c r="W1002" s="27" t="s">
        <v>1045</v>
      </c>
      <c r="X1002" s="4">
        <f>IF(AND(MainTracker[[#This Row],[Completion date.]]&gt;=45139,MainTracker[[#This Row],[Status]]="10 - Complete"),NETWORKDAYS(MAX(MainTracker[[#This Row],[Request sent on (Date)]:[Compliant source file received on (Date)]]),MainTracker[[#This Row],[Completion date.]],Holiday[Holidays])-1,"")</f>
        <v>1</v>
      </c>
      <c r="Y10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2" s="4">
        <f>IF(AND(MainTracker[[#This Row],[Completion date.]]&gt;=45139,MainTracker[[#This Row],[Status]]="10 - Complete",MainTracker[[#This Row],[Compliant source file received on (Date)]]&lt;&gt;""),MainTracker[[#This Row],[Compliant source file received on (Date)]]-MainTracker[[#This Row],[Request sent on (Date)]],"")</f>
        <v>0</v>
      </c>
    </row>
    <row r="1003" spans="1:26" ht="30" hidden="1">
      <c r="A1003" s="51" t="str">
        <f>_xlfn.IFNA(INDEX(Table3[],MATCH(MainTracker[[#This Row],[IDR / UFDR]],Table3[Pack],0),1),"")</f>
        <v/>
      </c>
      <c r="B1003" s="7" t="s">
        <v>4516</v>
      </c>
      <c r="C1003" s="7" t="s">
        <v>4522</v>
      </c>
      <c r="D1003" s="44" t="s">
        <v>4523</v>
      </c>
      <c r="E1003" s="28" t="s">
        <v>4524</v>
      </c>
      <c r="F1003" s="2" t="s">
        <v>111</v>
      </c>
      <c r="G1003" s="13">
        <v>45468</v>
      </c>
      <c r="H1003" s="13">
        <v>45468</v>
      </c>
      <c r="I1003" s="1">
        <v>45469</v>
      </c>
      <c r="J1003" s="2" t="s">
        <v>1707</v>
      </c>
      <c r="K1003" s="28" t="s">
        <v>4525</v>
      </c>
      <c r="L1003" s="28" t="s">
        <v>122</v>
      </c>
      <c r="M1003" s="4" t="s">
        <v>4521</v>
      </c>
      <c r="N1003" s="24">
        <v>45468</v>
      </c>
      <c r="O1003" s="4"/>
      <c r="P1003" s="24"/>
      <c r="Q1003" s="4"/>
      <c r="R1003" s="24"/>
      <c r="S1003" s="4"/>
      <c r="T1003" s="24"/>
      <c r="U1003" s="4" t="s">
        <v>106</v>
      </c>
      <c r="V1003" s="3" t="s">
        <v>70</v>
      </c>
      <c r="W1003" s="27" t="s">
        <v>1045</v>
      </c>
      <c r="X1003" s="4">
        <f>IF(AND(MainTracker[[#This Row],[Completion date.]]&gt;=45139,MainTracker[[#This Row],[Status]]="10 - Complete"),NETWORKDAYS(MAX(MainTracker[[#This Row],[Request sent on (Date)]:[Compliant source file received on (Date)]]),MainTracker[[#This Row],[Completion date.]],Holiday[Holidays])-1,"")</f>
        <v>1</v>
      </c>
      <c r="Y10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3" s="4">
        <f>IF(AND(MainTracker[[#This Row],[Completion date.]]&gt;=45139,MainTracker[[#This Row],[Status]]="10 - Complete",MainTracker[[#This Row],[Compliant source file received on (Date)]]&lt;&gt;""),MainTracker[[#This Row],[Compliant source file received on (Date)]]-MainTracker[[#This Row],[Request sent on (Date)]],"")</f>
        <v>0</v>
      </c>
    </row>
    <row r="1004" spans="1:26" ht="60" hidden="1">
      <c r="A1004" s="51" t="str">
        <f>_xlfn.IFNA(INDEX(Table3[],MATCH(MainTracker[[#This Row],[IDR / UFDR]],Table3[Pack],0),1),"")</f>
        <v/>
      </c>
      <c r="B1004" s="7" t="s">
        <v>4384</v>
      </c>
      <c r="C1004" s="7" t="s">
        <v>4526</v>
      </c>
      <c r="D1004" s="44" t="s">
        <v>4527</v>
      </c>
      <c r="E1004" s="28" t="s">
        <v>4528</v>
      </c>
      <c r="F1004" s="147" t="s">
        <v>229</v>
      </c>
      <c r="G1004" s="72">
        <v>45468</v>
      </c>
      <c r="H1004" s="136">
        <v>45485</v>
      </c>
      <c r="I1004" s="1">
        <v>45490</v>
      </c>
      <c r="J1004" s="2"/>
      <c r="K1004" s="34" t="s">
        <v>4529</v>
      </c>
      <c r="L1004" s="28" t="s">
        <v>3041</v>
      </c>
      <c r="M1004" s="4" t="s">
        <v>4530</v>
      </c>
      <c r="N1004" s="24">
        <v>45484</v>
      </c>
      <c r="O1004" s="4" t="s">
        <v>4531</v>
      </c>
      <c r="P1004" s="24">
        <v>45485</v>
      </c>
      <c r="Q1004" s="4"/>
      <c r="R1004" s="24">
        <v>45489</v>
      </c>
      <c r="S1004" s="4" t="s">
        <v>4532</v>
      </c>
      <c r="T1004" s="24">
        <v>45490</v>
      </c>
      <c r="U1004" s="67" t="s">
        <v>106</v>
      </c>
      <c r="V1004" s="3" t="s">
        <v>69</v>
      </c>
      <c r="W1004" s="27" t="s">
        <v>4533</v>
      </c>
      <c r="X1004" s="4">
        <f>IF(AND(MainTracker[[#This Row],[Completion date.]]&gt;=45139,MainTracker[[#This Row],[Status]]="10 - Complete"),NETWORKDAYS(MAX(MainTracker[[#This Row],[Request sent on (Date)]:[Compliant source file received on (Date)]]),MainTracker[[#This Row],[Completion date.]],Holiday[Holidays])-1,"")</f>
        <v>3</v>
      </c>
      <c r="Y100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04" s="4">
        <f>IF(AND(MainTracker[[#This Row],[Completion date.]]&gt;=45139,MainTracker[[#This Row],[Status]]="10 - Complete",MainTracker[[#This Row],[Compliant source file received on (Date)]]&lt;&gt;""),MainTracker[[#This Row],[Compliant source file received on (Date)]]-MainTracker[[#This Row],[Request sent on (Date)]],"")</f>
        <v>17</v>
      </c>
    </row>
    <row r="1005" spans="1:26" ht="45" hidden="1">
      <c r="A1005" s="51" t="str">
        <f>_xlfn.IFNA(INDEX(Table3[],MATCH(MainTracker[[#This Row],[IDR / UFDR]],Table3[Pack],0),1),"")</f>
        <v/>
      </c>
      <c r="B1005" s="7" t="s">
        <v>4384</v>
      </c>
      <c r="C1005" s="7" t="s">
        <v>4534</v>
      </c>
      <c r="D1005" s="44" t="s">
        <v>4535</v>
      </c>
      <c r="E1005" s="28" t="s">
        <v>4536</v>
      </c>
      <c r="F1005" s="2" t="s">
        <v>229</v>
      </c>
      <c r="G1005" s="13">
        <v>45468</v>
      </c>
      <c r="H1005" s="1">
        <v>45485</v>
      </c>
      <c r="I1005" s="1">
        <v>45490</v>
      </c>
      <c r="J1005" s="2"/>
      <c r="K1005" s="28" t="s">
        <v>4537</v>
      </c>
      <c r="L1005" s="28" t="s">
        <v>3041</v>
      </c>
      <c r="M1005" s="4" t="s">
        <v>4538</v>
      </c>
      <c r="N1005" s="24">
        <v>45484</v>
      </c>
      <c r="O1005" s="4" t="s">
        <v>4531</v>
      </c>
      <c r="P1005" s="24">
        <v>45485</v>
      </c>
      <c r="Q1005" s="4" t="s">
        <v>4539</v>
      </c>
      <c r="R1005" s="24">
        <v>45489</v>
      </c>
      <c r="S1005" s="4" t="s">
        <v>4540</v>
      </c>
      <c r="T1005" s="24">
        <v>45490</v>
      </c>
      <c r="U1005" s="67" t="s">
        <v>106</v>
      </c>
      <c r="V1005" s="3" t="s">
        <v>69</v>
      </c>
      <c r="W1005" s="27" t="s">
        <v>4533</v>
      </c>
      <c r="X1005" s="4">
        <f>IF(AND(MainTracker[[#This Row],[Completion date.]]&gt;=45139,MainTracker[[#This Row],[Status]]="10 - Complete"),NETWORKDAYS(MAX(MainTracker[[#This Row],[Request sent on (Date)]:[Compliant source file received on (Date)]]),MainTracker[[#This Row],[Completion date.]],Holiday[Holidays])-1,"")</f>
        <v>3</v>
      </c>
      <c r="Y100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05" s="4">
        <f>IF(AND(MainTracker[[#This Row],[Completion date.]]&gt;=45139,MainTracker[[#This Row],[Status]]="10 - Complete",MainTracker[[#This Row],[Compliant source file received on (Date)]]&lt;&gt;""),MainTracker[[#This Row],[Compliant source file received on (Date)]]-MainTracker[[#This Row],[Request sent on (Date)]],"")</f>
        <v>17</v>
      </c>
    </row>
    <row r="1006" spans="1:26" ht="45" hidden="1">
      <c r="A1006" s="51">
        <f>_xlfn.IFNA(INDEX(Table3[],MATCH(MainTracker[[#This Row],[IDR / UFDR]],Table3[Pack],0),1),"")</f>
        <v>7</v>
      </c>
      <c r="B1006" s="7">
        <v>215.03</v>
      </c>
      <c r="C1006" s="7" t="s">
        <v>4541</v>
      </c>
      <c r="D1006" s="44" t="s">
        <v>4542</v>
      </c>
      <c r="E1006" s="28" t="s">
        <v>4543</v>
      </c>
      <c r="F1006" s="2" t="s">
        <v>111</v>
      </c>
      <c r="G1006" s="13">
        <v>45468</v>
      </c>
      <c r="H1006" s="1">
        <v>45518</v>
      </c>
      <c r="I1006" s="1">
        <v>45520</v>
      </c>
      <c r="J1006" s="2"/>
      <c r="K1006" s="34" t="s">
        <v>4544</v>
      </c>
      <c r="L1006" s="28"/>
      <c r="M1006" s="4" t="s">
        <v>4545</v>
      </c>
      <c r="N1006" s="24"/>
      <c r="O1006" s="4"/>
      <c r="P1006" s="24"/>
      <c r="Q1006" s="4"/>
      <c r="R1006" s="24"/>
      <c r="S1006" s="4"/>
      <c r="T1006" s="24"/>
      <c r="U1006" s="67" t="s">
        <v>106</v>
      </c>
      <c r="V1006" s="3" t="s">
        <v>70</v>
      </c>
      <c r="W1006" s="27" t="s">
        <v>4546</v>
      </c>
      <c r="X1006" s="4">
        <f>IF(AND(MainTracker[[#This Row],[Completion date.]]&gt;=45139,MainTracker[[#This Row],[Status]]="10 - Complete"),NETWORKDAYS(MAX(MainTracker[[#This Row],[Request sent on (Date)]:[Compliant source file received on (Date)]]),MainTracker[[#This Row],[Completion date.]],Holiday[Holidays])-1,"")</f>
        <v>2</v>
      </c>
      <c r="Y10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6" s="4">
        <f>IF(AND(MainTracker[[#This Row],[Completion date.]]&gt;=45139,MainTracker[[#This Row],[Status]]="10 - Complete",MainTracker[[#This Row],[Compliant source file received on (Date)]]&lt;&gt;""),MainTracker[[#This Row],[Compliant source file received on (Date)]]-MainTracker[[#This Row],[Request sent on (Date)]],"")</f>
        <v>50</v>
      </c>
    </row>
    <row r="1007" spans="1:26" ht="60" hidden="1">
      <c r="A1007" s="51">
        <f>_xlfn.IFNA(INDEX(Table3[],MATCH(MainTracker[[#This Row],[IDR / UFDR]],Table3[Pack],0),1),"")</f>
        <v>3</v>
      </c>
      <c r="B1007" s="7">
        <v>212.5</v>
      </c>
      <c r="C1007" s="7" t="s">
        <v>4547</v>
      </c>
      <c r="D1007" s="44" t="s">
        <v>4548</v>
      </c>
      <c r="E1007" s="28" t="s">
        <v>4549</v>
      </c>
      <c r="F1007" s="2" t="s">
        <v>111</v>
      </c>
      <c r="G1007" s="13">
        <v>45468</v>
      </c>
      <c r="H1007" s="1">
        <v>45471</v>
      </c>
      <c r="I1007" s="1">
        <v>45475</v>
      </c>
      <c r="J1007" s="2"/>
      <c r="K1007" s="28" t="s">
        <v>4550</v>
      </c>
      <c r="L1007" s="28" t="s">
        <v>3041</v>
      </c>
      <c r="M1007" s="4" t="s">
        <v>4551</v>
      </c>
      <c r="N1007" s="24"/>
      <c r="O1007" s="4"/>
      <c r="P1007" s="24"/>
      <c r="Q1007" s="4"/>
      <c r="R1007" s="24"/>
      <c r="S1007" s="4"/>
      <c r="T1007" s="24"/>
      <c r="U1007" s="67" t="s">
        <v>106</v>
      </c>
      <c r="V1007" s="3" t="s">
        <v>71</v>
      </c>
      <c r="W1007" s="27" t="s">
        <v>4057</v>
      </c>
      <c r="X1007" s="4">
        <f>IF(AND(MainTracker[[#This Row],[Completion date.]]&gt;=45139,MainTracker[[#This Row],[Status]]="10 - Complete"),NETWORKDAYS(MAX(MainTracker[[#This Row],[Request sent on (Date)]:[Compliant source file received on (Date)]]),MainTracker[[#This Row],[Completion date.]],Holiday[Holidays])-1,"")</f>
        <v>2</v>
      </c>
      <c r="Y10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7" s="4">
        <f>IF(AND(MainTracker[[#This Row],[Completion date.]]&gt;=45139,MainTracker[[#This Row],[Status]]="10 - Complete",MainTracker[[#This Row],[Compliant source file received on (Date)]]&lt;&gt;""),MainTracker[[#This Row],[Compliant source file received on (Date)]]-MainTracker[[#This Row],[Request sent on (Date)]],"")</f>
        <v>3</v>
      </c>
    </row>
    <row r="1008" spans="1:26" ht="18.75" hidden="1">
      <c r="A1008" s="51" t="str">
        <f>_xlfn.IFNA(INDEX(Table3[],MATCH(MainTracker[[#This Row],[IDR / UFDR]],Table3[Pack],0),1),"")</f>
        <v/>
      </c>
      <c r="B1008" s="7" t="s">
        <v>4552</v>
      </c>
      <c r="C1008" s="7" t="s">
        <v>4553</v>
      </c>
      <c r="D1008" s="44" t="s">
        <v>4554</v>
      </c>
      <c r="E1008" s="28" t="s">
        <v>4555</v>
      </c>
      <c r="F1008" s="2" t="s">
        <v>111</v>
      </c>
      <c r="G1008" s="13">
        <v>45469</v>
      </c>
      <c r="H1008" s="1">
        <v>45476</v>
      </c>
      <c r="I1008" s="1">
        <v>45477</v>
      </c>
      <c r="J1008" s="2"/>
      <c r="K1008" s="28" t="s">
        <v>4556</v>
      </c>
      <c r="L1008" s="28" t="s">
        <v>3085</v>
      </c>
      <c r="M1008" s="4" t="s">
        <v>4557</v>
      </c>
      <c r="N1008" s="24"/>
      <c r="O1008" s="4"/>
      <c r="P1008" s="24"/>
      <c r="Q1008" s="4"/>
      <c r="R1008" s="24"/>
      <c r="S1008" s="4"/>
      <c r="T1008" s="24"/>
      <c r="U1008" s="67" t="s">
        <v>106</v>
      </c>
      <c r="V1008" s="3" t="s">
        <v>70</v>
      </c>
      <c r="W1008" s="27" t="s">
        <v>1292</v>
      </c>
      <c r="X1008" s="4">
        <f>IF(AND(MainTracker[[#This Row],[Completion date.]]&gt;=45139,MainTracker[[#This Row],[Status]]="10 - Complete"),NETWORKDAYS(MAX(MainTracker[[#This Row],[Request sent on (Date)]:[Compliant source file received on (Date)]]),MainTracker[[#This Row],[Completion date.]],Holiday[Holidays])-1,"")</f>
        <v>1</v>
      </c>
      <c r="Y10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8" s="4">
        <f>IF(AND(MainTracker[[#This Row],[Completion date.]]&gt;=45139,MainTracker[[#This Row],[Status]]="10 - Complete",MainTracker[[#This Row],[Compliant source file received on (Date)]]&lt;&gt;""),MainTracker[[#This Row],[Compliant source file received on (Date)]]-MainTracker[[#This Row],[Request sent on (Date)]],"")</f>
        <v>7</v>
      </c>
    </row>
    <row r="1009" spans="1:26" ht="18.75" hidden="1">
      <c r="A1009" s="51" t="str">
        <f>_xlfn.IFNA(INDEX(Table3[],MATCH(MainTracker[[#This Row],[IDR / UFDR]],Table3[Pack],0),1),"")</f>
        <v/>
      </c>
      <c r="B1009" s="7" t="s">
        <v>4552</v>
      </c>
      <c r="C1009" s="7" t="s">
        <v>4558</v>
      </c>
      <c r="D1009" s="44" t="s">
        <v>4559</v>
      </c>
      <c r="E1009" s="28" t="s">
        <v>4560</v>
      </c>
      <c r="F1009" s="2" t="s">
        <v>111</v>
      </c>
      <c r="G1009" s="13">
        <v>45469</v>
      </c>
      <c r="H1009" s="13">
        <v>45469</v>
      </c>
      <c r="I1009" s="1">
        <v>45476</v>
      </c>
      <c r="J1009" s="2"/>
      <c r="K1009" s="80" t="s">
        <v>4561</v>
      </c>
      <c r="L1009" s="28"/>
      <c r="M1009" s="4"/>
      <c r="N1009" s="24"/>
      <c r="O1009" s="4"/>
      <c r="P1009" s="24"/>
      <c r="Q1009" s="4"/>
      <c r="R1009" s="24"/>
      <c r="S1009" s="4"/>
      <c r="T1009" s="24"/>
      <c r="U1009" s="67" t="s">
        <v>106</v>
      </c>
      <c r="V1009" s="3" t="s">
        <v>70</v>
      </c>
      <c r="W1009" s="27" t="s">
        <v>1292</v>
      </c>
      <c r="X1009" s="4">
        <f>IF(AND(MainTracker[[#This Row],[Completion date.]]&gt;=45139,MainTracker[[#This Row],[Status]]="10 - Complete"),NETWORKDAYS(MAX(MainTracker[[#This Row],[Request sent on (Date)]:[Compliant source file received on (Date)]]),MainTracker[[#This Row],[Completion date.]],Holiday[Holidays])-1,"")</f>
        <v>5</v>
      </c>
      <c r="Y10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09" s="4">
        <f>IF(AND(MainTracker[[#This Row],[Completion date.]]&gt;=45139,MainTracker[[#This Row],[Status]]="10 - Complete",MainTracker[[#This Row],[Compliant source file received on (Date)]]&lt;&gt;""),MainTracker[[#This Row],[Compliant source file received on (Date)]]-MainTracker[[#This Row],[Request sent on (Date)]],"")</f>
        <v>0</v>
      </c>
    </row>
    <row r="1010" spans="1:26" ht="18.75" hidden="1">
      <c r="A1010" s="51" t="str">
        <f>_xlfn.IFNA(INDEX(Table3[],MATCH(MainTracker[[#This Row],[IDR / UFDR]],Table3[Pack],0),1),"")</f>
        <v/>
      </c>
      <c r="B1010" s="7" t="s">
        <v>4552</v>
      </c>
      <c r="C1010" s="7" t="s">
        <v>4562</v>
      </c>
      <c r="D1010" s="44" t="s">
        <v>4563</v>
      </c>
      <c r="E1010" s="28" t="s">
        <v>4564</v>
      </c>
      <c r="F1010" s="2" t="s">
        <v>111</v>
      </c>
      <c r="G1010" s="13">
        <v>45469</v>
      </c>
      <c r="H1010" s="13">
        <v>45469</v>
      </c>
      <c r="I1010" s="1">
        <v>45476</v>
      </c>
      <c r="J1010" s="2"/>
      <c r="K1010" s="28" t="s">
        <v>4565</v>
      </c>
      <c r="L1010" s="28"/>
      <c r="M1010" s="4"/>
      <c r="N1010" s="24"/>
      <c r="O1010" s="4"/>
      <c r="P1010" s="24"/>
      <c r="Q1010" s="4"/>
      <c r="R1010" s="24"/>
      <c r="S1010" s="4"/>
      <c r="T1010" s="24"/>
      <c r="U1010" s="67" t="s">
        <v>106</v>
      </c>
      <c r="V1010" s="3" t="s">
        <v>70</v>
      </c>
      <c r="W1010" s="27" t="s">
        <v>1292</v>
      </c>
      <c r="X1010" s="4">
        <f>IF(AND(MainTracker[[#This Row],[Completion date.]]&gt;=45139,MainTracker[[#This Row],[Status]]="10 - Complete"),NETWORKDAYS(MAX(MainTracker[[#This Row],[Request sent on (Date)]:[Compliant source file received on (Date)]]),MainTracker[[#This Row],[Completion date.]],Holiday[Holidays])-1,"")</f>
        <v>5</v>
      </c>
      <c r="Y10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10" s="4">
        <f>IF(AND(MainTracker[[#This Row],[Completion date.]]&gt;=45139,MainTracker[[#This Row],[Status]]="10 - Complete",MainTracker[[#This Row],[Compliant source file received on (Date)]]&lt;&gt;""),MainTracker[[#This Row],[Compliant source file received on (Date)]]-MainTracker[[#This Row],[Request sent on (Date)]],"")</f>
        <v>0</v>
      </c>
    </row>
    <row r="1011" spans="1:26" ht="45" hidden="1">
      <c r="A1011" s="51" t="str">
        <f>_xlfn.IFNA(INDEX(Table3[],MATCH(MainTracker[[#This Row],[IDR / UFDR]],Table3[Pack],0),1),"")</f>
        <v/>
      </c>
      <c r="B1011" s="7" t="s">
        <v>4265</v>
      </c>
      <c r="C1011" s="7" t="s">
        <v>4269</v>
      </c>
      <c r="D1011" s="44" t="s">
        <v>4270</v>
      </c>
      <c r="E1011" s="28" t="s">
        <v>4271</v>
      </c>
      <c r="F1011" s="2" t="s">
        <v>120</v>
      </c>
      <c r="G1011" s="13">
        <v>45470</v>
      </c>
      <c r="H1011" s="13">
        <v>45470</v>
      </c>
      <c r="I1011" s="1">
        <v>45471</v>
      </c>
      <c r="J1011" s="2"/>
      <c r="K1011" s="28" t="s">
        <v>4272</v>
      </c>
      <c r="L1011" s="28"/>
      <c r="M1011" s="4"/>
      <c r="N1011" s="24"/>
      <c r="O1011" s="4"/>
      <c r="P1011" s="24"/>
      <c r="Q1011" s="4"/>
      <c r="R1011" s="24"/>
      <c r="S1011" s="4"/>
      <c r="T1011" s="24"/>
      <c r="U1011" s="67" t="s">
        <v>106</v>
      </c>
      <c r="V1011" s="3" t="s">
        <v>71</v>
      </c>
      <c r="W1011" s="27" t="s">
        <v>2395</v>
      </c>
      <c r="X1011" s="4">
        <f>IF(AND(MainTracker[[#This Row],[Completion date.]]&gt;=45139,MainTracker[[#This Row],[Status]]="10 - Complete"),NETWORKDAYS(MAX(MainTracker[[#This Row],[Request sent on (Date)]:[Compliant source file received on (Date)]]),MainTracker[[#This Row],[Completion date.]],Holiday[Holidays])-1,"")</f>
        <v>1</v>
      </c>
      <c r="Y10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11" s="4">
        <f>IF(AND(MainTracker[[#This Row],[Completion date.]]&gt;=45139,MainTracker[[#This Row],[Status]]="10 - Complete",MainTracker[[#This Row],[Compliant source file received on (Date)]]&lt;&gt;""),MainTracker[[#This Row],[Compliant source file received on (Date)]]-MainTracker[[#This Row],[Request sent on (Date)]],"")</f>
        <v>0</v>
      </c>
    </row>
    <row r="1012" spans="1:26" ht="45" hidden="1">
      <c r="A1012" s="51" t="str">
        <f>_xlfn.IFNA(INDEX(Table3[],MATCH(MainTracker[[#This Row],[IDR / UFDR]],Table3[Pack],0),1),"")</f>
        <v/>
      </c>
      <c r="B1012" s="7" t="s">
        <v>4265</v>
      </c>
      <c r="C1012" s="7" t="s">
        <v>4566</v>
      </c>
      <c r="D1012" s="44" t="s">
        <v>4567</v>
      </c>
      <c r="E1012" s="34" t="s">
        <v>892</v>
      </c>
      <c r="F1012" s="2" t="s">
        <v>129</v>
      </c>
      <c r="G1012" s="13">
        <v>45470</v>
      </c>
      <c r="H1012" s="1">
        <v>45482</v>
      </c>
      <c r="I1012" s="1">
        <v>45482</v>
      </c>
      <c r="J1012" s="2"/>
      <c r="K1012" s="34" t="s">
        <v>893</v>
      </c>
      <c r="L1012" s="28" t="s">
        <v>3041</v>
      </c>
      <c r="M1012" s="4" t="s">
        <v>4568</v>
      </c>
      <c r="N1012" s="24"/>
      <c r="O1012" s="4"/>
      <c r="P1012" s="24"/>
      <c r="Q1012" s="4"/>
      <c r="R1012" s="24"/>
      <c r="S1012" s="4"/>
      <c r="T1012" s="24"/>
      <c r="U1012" s="67" t="s">
        <v>106</v>
      </c>
      <c r="V1012" s="3" t="s">
        <v>71</v>
      </c>
      <c r="W1012" s="27" t="s">
        <v>2395</v>
      </c>
      <c r="X1012" s="4">
        <f>IF(AND(MainTracker[[#This Row],[Completion date.]]&gt;=45139,MainTracker[[#This Row],[Status]]="10 - Complete"),NETWORKDAYS(MAX(MainTracker[[#This Row],[Request sent on (Date)]:[Compliant source file received on (Date)]]),MainTracker[[#This Row],[Completion date.]],Holiday[Holidays])-1,"")</f>
        <v>0</v>
      </c>
      <c r="Y10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2" s="4">
        <f>IF(AND(MainTracker[[#This Row],[Completion date.]]&gt;=45139,MainTracker[[#This Row],[Status]]="10 - Complete",MainTracker[[#This Row],[Compliant source file received on (Date)]]&lt;&gt;""),MainTracker[[#This Row],[Compliant source file received on (Date)]]-MainTracker[[#This Row],[Request sent on (Date)]],"")</f>
        <v>12</v>
      </c>
    </row>
    <row r="1013" spans="1:26" ht="45" hidden="1">
      <c r="A1013" s="51" t="str">
        <f>_xlfn.IFNA(INDEX(Table3[],MATCH(MainTracker[[#This Row],[IDR / UFDR]],Table3[Pack],0),1),"")</f>
        <v/>
      </c>
      <c r="B1013" s="7" t="s">
        <v>4265</v>
      </c>
      <c r="C1013" s="7" t="s">
        <v>4569</v>
      </c>
      <c r="D1013" s="44" t="s">
        <v>4570</v>
      </c>
      <c r="E1013" s="28" t="s">
        <v>4571</v>
      </c>
      <c r="F1013" s="2" t="s">
        <v>387</v>
      </c>
      <c r="G1013" s="13">
        <v>45470</v>
      </c>
      <c r="H1013" s="1">
        <v>45478</v>
      </c>
      <c r="I1013" s="1">
        <v>45482</v>
      </c>
      <c r="J1013" s="2"/>
      <c r="K1013" s="28" t="s">
        <v>4572</v>
      </c>
      <c r="L1013" s="28" t="s">
        <v>3041</v>
      </c>
      <c r="M1013" s="4" t="s">
        <v>4573</v>
      </c>
      <c r="N1013" s="24"/>
      <c r="O1013" s="4"/>
      <c r="P1013" s="24"/>
      <c r="Q1013" s="4"/>
      <c r="R1013" s="24"/>
      <c r="S1013" s="4"/>
      <c r="T1013" s="24"/>
      <c r="U1013" s="67" t="s">
        <v>106</v>
      </c>
      <c r="V1013" s="3" t="s">
        <v>71</v>
      </c>
      <c r="W1013" s="27" t="s">
        <v>2395</v>
      </c>
      <c r="X1013" s="4">
        <f>IF(AND(MainTracker[[#This Row],[Completion date.]]&gt;=45139,MainTracker[[#This Row],[Status]]="10 - Complete"),NETWORKDAYS(MAX(MainTracker[[#This Row],[Request sent on (Date)]:[Compliant source file received on (Date)]]),MainTracker[[#This Row],[Completion date.]],Holiday[Holidays])-1,"")</f>
        <v>2</v>
      </c>
      <c r="Y10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3" s="4">
        <f>IF(AND(MainTracker[[#This Row],[Completion date.]]&gt;=45139,MainTracker[[#This Row],[Status]]="10 - Complete",MainTracker[[#This Row],[Compliant source file received on (Date)]]&lt;&gt;""),MainTracker[[#This Row],[Compliant source file received on (Date)]]-MainTracker[[#This Row],[Request sent on (Date)]],"")</f>
        <v>8</v>
      </c>
    </row>
    <row r="1014" spans="1:26" ht="45" hidden="1">
      <c r="A1014" s="51" t="str">
        <f>_xlfn.IFNA(INDEX(Table3[],MATCH(MainTracker[[#This Row],[IDR / UFDR]],Table3[Pack],0),1),"")</f>
        <v/>
      </c>
      <c r="B1014" s="7" t="s">
        <v>4265</v>
      </c>
      <c r="C1014" s="7" t="s">
        <v>4574</v>
      </c>
      <c r="D1014" s="44" t="s">
        <v>4575</v>
      </c>
      <c r="E1014" s="28" t="s">
        <v>4576</v>
      </c>
      <c r="F1014" s="2" t="s">
        <v>387</v>
      </c>
      <c r="G1014" s="13">
        <v>45470</v>
      </c>
      <c r="H1014" s="1">
        <v>45478</v>
      </c>
      <c r="I1014" s="1">
        <v>45483</v>
      </c>
      <c r="J1014" s="2"/>
      <c r="K1014" s="28" t="s">
        <v>4577</v>
      </c>
      <c r="L1014" s="28" t="s">
        <v>3041</v>
      </c>
      <c r="M1014" s="4" t="s">
        <v>4578</v>
      </c>
      <c r="N1014" s="24"/>
      <c r="O1014" s="4"/>
      <c r="P1014" s="24"/>
      <c r="Q1014" s="4"/>
      <c r="R1014" s="24"/>
      <c r="S1014" s="4"/>
      <c r="T1014" s="24"/>
      <c r="U1014" s="67" t="s">
        <v>106</v>
      </c>
      <c r="V1014" s="3" t="s">
        <v>71</v>
      </c>
      <c r="W1014" s="27" t="s">
        <v>2395</v>
      </c>
      <c r="X1014" s="4">
        <f>IF(AND(MainTracker[[#This Row],[Completion date.]]&gt;=45139,MainTracker[[#This Row],[Status]]="10 - Complete"),NETWORKDAYS(MAX(MainTracker[[#This Row],[Request sent on (Date)]:[Compliant source file received on (Date)]]),MainTracker[[#This Row],[Completion date.]],Holiday[Holidays])-1,"")</f>
        <v>3</v>
      </c>
      <c r="Y10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4" s="4">
        <f>IF(AND(MainTracker[[#This Row],[Completion date.]]&gt;=45139,MainTracker[[#This Row],[Status]]="10 - Complete",MainTracker[[#This Row],[Compliant source file received on (Date)]]&lt;&gt;""),MainTracker[[#This Row],[Compliant source file received on (Date)]]-MainTracker[[#This Row],[Request sent on (Date)]],"")</f>
        <v>8</v>
      </c>
    </row>
    <row r="1015" spans="1:26" ht="45" hidden="1">
      <c r="A1015" s="51" t="str">
        <f>_xlfn.IFNA(INDEX(Table3[],MATCH(MainTracker[[#This Row],[IDR / UFDR]],Table3[Pack],0),1),"")</f>
        <v/>
      </c>
      <c r="B1015" s="7" t="s">
        <v>4265</v>
      </c>
      <c r="C1015" s="7" t="s">
        <v>4579</v>
      </c>
      <c r="D1015" s="44" t="s">
        <v>4580</v>
      </c>
      <c r="E1015" s="28" t="s">
        <v>4581</v>
      </c>
      <c r="F1015" s="2" t="s">
        <v>229</v>
      </c>
      <c r="G1015" s="13">
        <v>45470</v>
      </c>
      <c r="H1015" s="1">
        <v>45481</v>
      </c>
      <c r="I1015" s="1">
        <v>45483</v>
      </c>
      <c r="J1015" s="2"/>
      <c r="K1015" s="28" t="s">
        <v>4582</v>
      </c>
      <c r="L1015" s="28" t="s">
        <v>3041</v>
      </c>
      <c r="M1015" s="4" t="s">
        <v>4578</v>
      </c>
      <c r="N1015" s="24"/>
      <c r="O1015" s="4"/>
      <c r="P1015" s="24"/>
      <c r="Q1015" s="4"/>
      <c r="R1015" s="24"/>
      <c r="S1015" s="4"/>
      <c r="T1015" s="24"/>
      <c r="U1015" s="67" t="s">
        <v>106</v>
      </c>
      <c r="V1015" s="3" t="s">
        <v>71</v>
      </c>
      <c r="W1015" s="27" t="s">
        <v>2395</v>
      </c>
      <c r="X1015" s="4">
        <f>IF(AND(MainTracker[[#This Row],[Completion date.]]&gt;=45139,MainTracker[[#This Row],[Status]]="10 - Complete"),NETWORKDAYS(MAX(MainTracker[[#This Row],[Request sent on (Date)]:[Compliant source file received on (Date)]]),MainTracker[[#This Row],[Completion date.]],Holiday[Holidays])-1,"")</f>
        <v>2</v>
      </c>
      <c r="Y10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5" s="4">
        <f>IF(AND(MainTracker[[#This Row],[Completion date.]]&gt;=45139,MainTracker[[#This Row],[Status]]="10 - Complete",MainTracker[[#This Row],[Compliant source file received on (Date)]]&lt;&gt;""),MainTracker[[#This Row],[Compliant source file received on (Date)]]-MainTracker[[#This Row],[Request sent on (Date)]],"")</f>
        <v>11</v>
      </c>
    </row>
    <row r="1016" spans="1:26" ht="30" hidden="1">
      <c r="A1016" s="51" t="str">
        <f>_xlfn.IFNA(INDEX(Table3[],MATCH(MainTracker[[#This Row],[IDR / UFDR]],Table3[Pack],0),1),"")</f>
        <v/>
      </c>
      <c r="B1016" s="7" t="s">
        <v>4168</v>
      </c>
      <c r="C1016" s="7" t="s">
        <v>4583</v>
      </c>
      <c r="D1016" s="44" t="s">
        <v>4584</v>
      </c>
      <c r="E1016" s="28" t="s">
        <v>4585</v>
      </c>
      <c r="F1016" s="2" t="s">
        <v>111</v>
      </c>
      <c r="G1016" s="13">
        <v>45470</v>
      </c>
      <c r="H1016" s="1">
        <v>45476</v>
      </c>
      <c r="I1016" s="1">
        <v>45477</v>
      </c>
      <c r="J1016" s="2"/>
      <c r="K1016" s="28" t="s">
        <v>4586</v>
      </c>
      <c r="L1016" s="28" t="s">
        <v>122</v>
      </c>
      <c r="M1016" s="4" t="s">
        <v>4587</v>
      </c>
      <c r="N1016" s="24"/>
      <c r="O1016" s="4"/>
      <c r="P1016" s="24"/>
      <c r="Q1016" s="4"/>
      <c r="R1016" s="24"/>
      <c r="S1016" s="4"/>
      <c r="T1016" s="24"/>
      <c r="U1016" s="67" t="s">
        <v>106</v>
      </c>
      <c r="V1016" s="3" t="s">
        <v>70</v>
      </c>
      <c r="W1016" s="27" t="s">
        <v>4588</v>
      </c>
      <c r="X1016" s="4">
        <f>IF(AND(MainTracker[[#This Row],[Completion date.]]&gt;=45139,MainTracker[[#This Row],[Status]]="10 - Complete"),NETWORKDAYS(MAX(MainTracker[[#This Row],[Request sent on (Date)]:[Compliant source file received on (Date)]]),MainTracker[[#This Row],[Completion date.]],Holiday[Holidays])-1,"")</f>
        <v>1</v>
      </c>
      <c r="Y10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6" s="4">
        <f>IF(AND(MainTracker[[#This Row],[Completion date.]]&gt;=45139,MainTracker[[#This Row],[Status]]="10 - Complete",MainTracker[[#This Row],[Compliant source file received on (Date)]]&lt;&gt;""),MainTracker[[#This Row],[Compliant source file received on (Date)]]-MainTracker[[#This Row],[Request sent on (Date)]],"")</f>
        <v>6</v>
      </c>
    </row>
    <row r="1017" spans="1:26" ht="30" hidden="1">
      <c r="A1017" s="51" t="str">
        <f>_xlfn.IFNA(INDEX(Table3[],MATCH(MainTracker[[#This Row],[IDR / UFDR]],Table3[Pack],0),1),"")</f>
        <v/>
      </c>
      <c r="B1017" s="7" t="s">
        <v>4168</v>
      </c>
      <c r="C1017" s="7" t="s">
        <v>4589</v>
      </c>
      <c r="D1017" s="44" t="s">
        <v>4590</v>
      </c>
      <c r="E1017" s="28" t="s">
        <v>4591</v>
      </c>
      <c r="F1017" s="2" t="s">
        <v>111</v>
      </c>
      <c r="G1017" s="13">
        <v>45470</v>
      </c>
      <c r="H1017" s="1">
        <v>45477</v>
      </c>
      <c r="I1017" s="1">
        <v>45481</v>
      </c>
      <c r="J1017" s="2"/>
      <c r="K1017" s="28" t="s">
        <v>4592</v>
      </c>
      <c r="L1017" s="28"/>
      <c r="M1017" s="4" t="s">
        <v>4593</v>
      </c>
      <c r="N1017" s="24"/>
      <c r="O1017" s="4"/>
      <c r="P1017" s="24"/>
      <c r="Q1017" s="4"/>
      <c r="R1017" s="24"/>
      <c r="S1017" s="4"/>
      <c r="T1017" s="24"/>
      <c r="U1017" s="67" t="s">
        <v>106</v>
      </c>
      <c r="V1017" s="3" t="s">
        <v>70</v>
      </c>
      <c r="W1017" s="27" t="s">
        <v>4588</v>
      </c>
      <c r="X1017" s="4">
        <f>IF(AND(MainTracker[[#This Row],[Completion date.]]&gt;=45139,MainTracker[[#This Row],[Status]]="10 - Complete"),NETWORKDAYS(MAX(MainTracker[[#This Row],[Request sent on (Date)]:[Compliant source file received on (Date)]]),MainTracker[[#This Row],[Completion date.]],Holiday[Holidays])-1,"")</f>
        <v>2</v>
      </c>
      <c r="Y10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7" s="4">
        <f>IF(AND(MainTracker[[#This Row],[Completion date.]]&gt;=45139,MainTracker[[#This Row],[Status]]="10 - Complete",MainTracker[[#This Row],[Compliant source file received on (Date)]]&lt;&gt;""),MainTracker[[#This Row],[Compliant source file received on (Date)]]-MainTracker[[#This Row],[Request sent on (Date)]],"")</f>
        <v>7</v>
      </c>
    </row>
    <row r="1018" spans="1:26" ht="30" hidden="1">
      <c r="A1018" s="51" t="str">
        <f>_xlfn.IFNA(INDEX(Table3[],MATCH(MainTracker[[#This Row],[IDR / UFDR]],Table3[Pack],0),1),"")</f>
        <v/>
      </c>
      <c r="B1018" s="7" t="s">
        <v>4168</v>
      </c>
      <c r="C1018" s="7" t="s">
        <v>4594</v>
      </c>
      <c r="D1018" s="44" t="s">
        <v>4595</v>
      </c>
      <c r="E1018" s="28" t="s">
        <v>4596</v>
      </c>
      <c r="F1018" s="2" t="s">
        <v>111</v>
      </c>
      <c r="G1018" s="13">
        <v>45470</v>
      </c>
      <c r="H1018" s="1">
        <v>45477</v>
      </c>
      <c r="I1018" s="1">
        <v>45481</v>
      </c>
      <c r="J1018" s="2"/>
      <c r="K1018" s="28" t="s">
        <v>4597</v>
      </c>
      <c r="L1018" s="28"/>
      <c r="M1018" s="4" t="s">
        <v>4593</v>
      </c>
      <c r="N1018" s="24"/>
      <c r="O1018" s="4"/>
      <c r="P1018" s="24"/>
      <c r="Q1018" s="4"/>
      <c r="R1018" s="24"/>
      <c r="S1018" s="4"/>
      <c r="T1018" s="24"/>
      <c r="U1018" s="67" t="s">
        <v>106</v>
      </c>
      <c r="V1018" s="3" t="s">
        <v>70</v>
      </c>
      <c r="W1018" s="27" t="s">
        <v>4588</v>
      </c>
      <c r="X1018" s="4">
        <f>IF(AND(MainTracker[[#This Row],[Completion date.]]&gt;=45139,MainTracker[[#This Row],[Status]]="10 - Complete"),NETWORKDAYS(MAX(MainTracker[[#This Row],[Request sent on (Date)]:[Compliant source file received on (Date)]]),MainTracker[[#This Row],[Completion date.]],Holiday[Holidays])-1,"")</f>
        <v>2</v>
      </c>
      <c r="Y10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8" s="4">
        <f>IF(AND(MainTracker[[#This Row],[Completion date.]]&gt;=45139,MainTracker[[#This Row],[Status]]="10 - Complete",MainTracker[[#This Row],[Compliant source file received on (Date)]]&lt;&gt;""),MainTracker[[#This Row],[Compliant source file received on (Date)]]-MainTracker[[#This Row],[Request sent on (Date)]],"")</f>
        <v>7</v>
      </c>
    </row>
    <row r="1019" spans="1:26" ht="60" hidden="1">
      <c r="A1019" s="51" t="str">
        <f>_xlfn.IFNA(INDEX(Table3[],MATCH(MainTracker[[#This Row],[IDR / UFDR]],Table3[Pack],0),1),"")</f>
        <v/>
      </c>
      <c r="B1019" s="7" t="s">
        <v>4168</v>
      </c>
      <c r="C1019" s="7" t="s">
        <v>4598</v>
      </c>
      <c r="D1019" s="44" t="s">
        <v>4599</v>
      </c>
      <c r="E1019" s="28" t="s">
        <v>4600</v>
      </c>
      <c r="F1019" s="2" t="s">
        <v>4601</v>
      </c>
      <c r="G1019" s="13">
        <v>45470</v>
      </c>
      <c r="H1019" s="1">
        <v>45509</v>
      </c>
      <c r="I1019" s="1">
        <v>45517</v>
      </c>
      <c r="J1019" s="2"/>
      <c r="K1019" s="28" t="s">
        <v>4602</v>
      </c>
      <c r="L1019" s="28" t="s">
        <v>3041</v>
      </c>
      <c r="M1019" s="4" t="s">
        <v>4603</v>
      </c>
      <c r="N1019" s="24">
        <v>45497</v>
      </c>
      <c r="O1019" s="4" t="s">
        <v>4604</v>
      </c>
      <c r="P1019" s="24"/>
      <c r="Q1019" s="4" t="s">
        <v>4605</v>
      </c>
      <c r="R1019" s="24">
        <v>45506</v>
      </c>
      <c r="S1019" s="4" t="s">
        <v>4606</v>
      </c>
      <c r="T1019" s="24"/>
      <c r="U1019" s="67" t="s">
        <v>106</v>
      </c>
      <c r="V1019" s="3" t="s">
        <v>71</v>
      </c>
      <c r="W1019" s="27" t="s">
        <v>4607</v>
      </c>
      <c r="X1019" s="4">
        <f>IF(AND(MainTracker[[#This Row],[Completion date.]]&gt;=45139,MainTracker[[#This Row],[Status]]="10 - Complete"),NETWORKDAYS(MAX(MainTracker[[#This Row],[Request sent on (Date)]:[Compliant source file received on (Date)]]),MainTracker[[#This Row],[Completion date.]],Holiday[Holidays])-1,"")</f>
        <v>6</v>
      </c>
      <c r="Y101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19" s="4">
        <f>IF(AND(MainTracker[[#This Row],[Completion date.]]&gt;=45139,MainTracker[[#This Row],[Status]]="10 - Complete",MainTracker[[#This Row],[Compliant source file received on (Date)]]&lt;&gt;""),MainTracker[[#This Row],[Compliant source file received on (Date)]]-MainTracker[[#This Row],[Request sent on (Date)]],"")</f>
        <v>39</v>
      </c>
    </row>
    <row r="1020" spans="1:26" ht="105" hidden="1">
      <c r="A1020" s="51" t="str">
        <f>_xlfn.IFNA(INDEX(Table3[],MATCH(MainTracker[[#This Row],[IDR / UFDR]],Table3[Pack],0),1),"")</f>
        <v/>
      </c>
      <c r="B1020" s="7" t="s">
        <v>4168</v>
      </c>
      <c r="C1020" s="7" t="s">
        <v>4608</v>
      </c>
      <c r="D1020" s="44" t="s">
        <v>4609</v>
      </c>
      <c r="E1020" s="34" t="s">
        <v>4610</v>
      </c>
      <c r="F1020" s="2" t="s">
        <v>4611</v>
      </c>
      <c r="G1020" s="13">
        <v>45470</v>
      </c>
      <c r="I1020" s="1">
        <v>45509</v>
      </c>
      <c r="J1020" s="2"/>
      <c r="K1020" s="34" t="s">
        <v>4612</v>
      </c>
      <c r="L1020" s="28" t="s">
        <v>3041</v>
      </c>
      <c r="M1020" s="4" t="s">
        <v>4613</v>
      </c>
      <c r="N1020" s="24">
        <v>45497</v>
      </c>
      <c r="O1020" s="4" t="s">
        <v>4614</v>
      </c>
      <c r="P1020" s="24"/>
      <c r="Q1020" s="4" t="s">
        <v>4615</v>
      </c>
      <c r="R1020" s="24">
        <v>45504</v>
      </c>
      <c r="S1020" s="4" t="s">
        <v>4616</v>
      </c>
      <c r="T1020" s="24"/>
      <c r="U1020" s="67" t="s">
        <v>106</v>
      </c>
      <c r="V1020" s="3" t="s">
        <v>71</v>
      </c>
      <c r="W1020" s="27" t="s">
        <v>4607</v>
      </c>
      <c r="X1020" s="4">
        <f>IF(AND(MainTracker[[#This Row],[Completion date.]]&gt;=45139,MainTracker[[#This Row],[Status]]="10 - Complete"),NETWORKDAYS(MAX(MainTracker[[#This Row],[Request sent on (Date)]:[Compliant source file received on (Date)]]),MainTracker[[#This Row],[Completion date.]],Holiday[Holidays])-1,"")</f>
        <v>27</v>
      </c>
      <c r="Y102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20" s="4" t="str">
        <f>IF(AND(MainTracker[[#This Row],[Completion date.]]&gt;=45139,MainTracker[[#This Row],[Status]]="10 - Complete",MainTracker[[#This Row],[Compliant source file received on (Date)]]&lt;&gt;""),MainTracker[[#This Row],[Compliant source file received on (Date)]]-MainTracker[[#This Row],[Request sent on (Date)]],"")</f>
        <v/>
      </c>
    </row>
    <row r="1021" spans="1:26" ht="90" hidden="1">
      <c r="A1021" s="51" t="str">
        <f>_xlfn.IFNA(INDEX(Table3[],MATCH(MainTracker[[#This Row],[IDR / UFDR]],Table3[Pack],0),1),"")</f>
        <v/>
      </c>
      <c r="B1021" s="7" t="s">
        <v>4168</v>
      </c>
      <c r="C1021" s="7" t="s">
        <v>4617</v>
      </c>
      <c r="D1021" s="44" t="s">
        <v>4618</v>
      </c>
      <c r="E1021" s="28" t="s">
        <v>4619</v>
      </c>
      <c r="F1021" s="2" t="s">
        <v>4620</v>
      </c>
      <c r="G1021" s="13">
        <v>45470</v>
      </c>
      <c r="I1021" s="1">
        <v>45510</v>
      </c>
      <c r="J1021" s="2"/>
      <c r="K1021" s="28" t="s">
        <v>4621</v>
      </c>
      <c r="L1021" s="28" t="s">
        <v>3041</v>
      </c>
      <c r="M1021" s="4" t="s">
        <v>4613</v>
      </c>
      <c r="N1021" s="24">
        <v>45490</v>
      </c>
      <c r="O1021" s="4" t="s">
        <v>4622</v>
      </c>
      <c r="P1021" s="24"/>
      <c r="Q1021" s="4" t="s">
        <v>4623</v>
      </c>
      <c r="R1021" s="24"/>
      <c r="S1021" s="4" t="s">
        <v>4624</v>
      </c>
      <c r="T1021" s="24"/>
      <c r="U1021" s="67" t="s">
        <v>106</v>
      </c>
      <c r="V1021" s="3" t="s">
        <v>71</v>
      </c>
      <c r="W1021" s="27" t="s">
        <v>4607</v>
      </c>
      <c r="X1021" s="4">
        <f>IF(AND(MainTracker[[#This Row],[Completion date.]]&gt;=45139,MainTracker[[#This Row],[Status]]="10 - Complete"),NETWORKDAYS(MAX(MainTracker[[#This Row],[Request sent on (Date)]:[Compliant source file received on (Date)]]),MainTracker[[#This Row],[Completion date.]],Holiday[Holidays])-1,"")</f>
        <v>28</v>
      </c>
      <c r="Y102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21" s="4" t="str">
        <f>IF(AND(MainTracker[[#This Row],[Completion date.]]&gt;=45139,MainTracker[[#This Row],[Status]]="10 - Complete",MainTracker[[#This Row],[Compliant source file received on (Date)]]&lt;&gt;""),MainTracker[[#This Row],[Compliant source file received on (Date)]]-MainTracker[[#This Row],[Request sent on (Date)]],"")</f>
        <v/>
      </c>
    </row>
    <row r="1022" spans="1:26" ht="45" hidden="1">
      <c r="A1022" s="51" t="str">
        <f>_xlfn.IFNA(INDEX(Table3[],MATCH(MainTracker[[#This Row],[IDR / UFDR]],Table3[Pack],0),1),"")</f>
        <v/>
      </c>
      <c r="B1022" s="7">
        <v>222.6</v>
      </c>
      <c r="C1022" s="7" t="s">
        <v>4625</v>
      </c>
      <c r="D1022" s="44" t="s">
        <v>4626</v>
      </c>
      <c r="E1022" s="28" t="s">
        <v>4627</v>
      </c>
      <c r="F1022" s="2" t="s">
        <v>120</v>
      </c>
      <c r="G1022" s="13">
        <v>45470</v>
      </c>
      <c r="H1022" s="1">
        <v>45477</v>
      </c>
      <c r="I1022" s="1">
        <v>45484</v>
      </c>
      <c r="J1022" s="2"/>
      <c r="K1022" s="28" t="s">
        <v>4628</v>
      </c>
      <c r="L1022" s="28" t="s">
        <v>3085</v>
      </c>
      <c r="M1022" s="4" t="s">
        <v>4629</v>
      </c>
      <c r="N1022" s="24">
        <v>45477</v>
      </c>
      <c r="O1022" s="4"/>
      <c r="P1022" s="24"/>
      <c r="Q1022" s="4"/>
      <c r="R1022" s="24"/>
      <c r="S1022" s="4"/>
      <c r="T1022" s="24"/>
      <c r="U1022" s="67" t="s">
        <v>106</v>
      </c>
      <c r="V1022" s="3" t="s">
        <v>69</v>
      </c>
      <c r="W1022" s="27" t="s">
        <v>2036</v>
      </c>
      <c r="X1022" s="4">
        <f>IF(AND(MainTracker[[#This Row],[Completion date.]]&gt;=45139,MainTracker[[#This Row],[Status]]="10 - Complete"),NETWORKDAYS(MAX(MainTracker[[#This Row],[Request sent on (Date)]:[Compliant source file received on (Date)]]),MainTracker[[#This Row],[Completion date.]],Holiday[Holidays])-1,"")</f>
        <v>5</v>
      </c>
      <c r="Y10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2" s="4">
        <f>IF(AND(MainTracker[[#This Row],[Completion date.]]&gt;=45139,MainTracker[[#This Row],[Status]]="10 - Complete",MainTracker[[#This Row],[Compliant source file received on (Date)]]&lt;&gt;""),MainTracker[[#This Row],[Compliant source file received on (Date)]]-MainTracker[[#This Row],[Request sent on (Date)]],"")</f>
        <v>7</v>
      </c>
    </row>
    <row r="1023" spans="1:26" ht="45" hidden="1">
      <c r="A1023" s="51" t="str">
        <f>_xlfn.IFNA(INDEX(Table3[],MATCH(MainTracker[[#This Row],[IDR / UFDR]],Table3[Pack],0),1),"")</f>
        <v/>
      </c>
      <c r="B1023" s="7">
        <v>222.6</v>
      </c>
      <c r="C1023" s="7" t="s">
        <v>4630</v>
      </c>
      <c r="D1023" s="44" t="s">
        <v>4631</v>
      </c>
      <c r="E1023" s="34" t="s">
        <v>4632</v>
      </c>
      <c r="F1023" s="2" t="s">
        <v>2801</v>
      </c>
      <c r="G1023" s="13">
        <v>45470</v>
      </c>
      <c r="H1023" s="1">
        <v>45477</v>
      </c>
      <c r="I1023" s="1">
        <v>45481</v>
      </c>
      <c r="J1023" s="2"/>
      <c r="K1023" s="28" t="s">
        <v>4633</v>
      </c>
      <c r="L1023" s="28" t="s">
        <v>122</v>
      </c>
      <c r="M1023" s="4" t="s">
        <v>4634</v>
      </c>
      <c r="N1023" s="24">
        <v>45477</v>
      </c>
      <c r="O1023" s="4"/>
      <c r="P1023" s="24"/>
      <c r="Q1023" s="4"/>
      <c r="R1023" s="24"/>
      <c r="S1023" s="4"/>
      <c r="T1023" s="24"/>
      <c r="U1023" s="67" t="s">
        <v>106</v>
      </c>
      <c r="V1023" s="3" t="s">
        <v>69</v>
      </c>
      <c r="W1023" s="27" t="s">
        <v>2036</v>
      </c>
      <c r="X1023" s="4">
        <f>IF(AND(MainTracker[[#This Row],[Completion date.]]&gt;=45139,MainTracker[[#This Row],[Status]]="10 - Complete"),NETWORKDAYS(MAX(MainTracker[[#This Row],[Request sent on (Date)]:[Compliant source file received on (Date)]]),MainTracker[[#This Row],[Completion date.]],Holiday[Holidays])-1,"")</f>
        <v>2</v>
      </c>
      <c r="Y10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3" s="4">
        <f>IF(AND(MainTracker[[#This Row],[Completion date.]]&gt;=45139,MainTracker[[#This Row],[Status]]="10 - Complete",MainTracker[[#This Row],[Compliant source file received on (Date)]]&lt;&gt;""),MainTracker[[#This Row],[Compliant source file received on (Date)]]-MainTracker[[#This Row],[Request sent on (Date)]],"")</f>
        <v>7</v>
      </c>
    </row>
    <row r="1024" spans="1:26" ht="30" hidden="1">
      <c r="A1024" s="51" t="str">
        <f>_xlfn.IFNA(INDEX(Table3[],MATCH(MainTracker[[#This Row],[IDR / UFDR]],Table3[Pack],0),1),"")</f>
        <v/>
      </c>
      <c r="B1024" s="7">
        <v>221.5</v>
      </c>
      <c r="C1024" s="7" t="s">
        <v>4635</v>
      </c>
      <c r="D1024" s="44" t="s">
        <v>4636</v>
      </c>
      <c r="E1024" s="28" t="s">
        <v>4637</v>
      </c>
      <c r="F1024" s="2" t="s">
        <v>111</v>
      </c>
      <c r="G1024" s="13">
        <v>45470</v>
      </c>
      <c r="H1024" s="1">
        <v>45475</v>
      </c>
      <c r="I1024" s="1">
        <v>45475</v>
      </c>
      <c r="J1024" s="2"/>
      <c r="K1024" s="34" t="s">
        <v>4638</v>
      </c>
      <c r="L1024" s="28"/>
      <c r="M1024" s="4" t="s">
        <v>4639</v>
      </c>
      <c r="N1024" s="24"/>
      <c r="O1024" s="4"/>
      <c r="P1024" s="24"/>
      <c r="Q1024" s="4"/>
      <c r="R1024" s="24"/>
      <c r="S1024" s="4"/>
      <c r="T1024" s="24"/>
      <c r="U1024" s="67" t="s">
        <v>106</v>
      </c>
      <c r="V1024" s="3" t="s">
        <v>70</v>
      </c>
      <c r="W1024" s="27" t="s">
        <v>2436</v>
      </c>
      <c r="X1024" s="4">
        <f>IF(AND(MainTracker[[#This Row],[Completion date.]]&gt;=45139,MainTracker[[#This Row],[Status]]="10 - Complete"),NETWORKDAYS(MAX(MainTracker[[#This Row],[Request sent on (Date)]:[Compliant source file received on (Date)]]),MainTracker[[#This Row],[Completion date.]],Holiday[Holidays])-1,"")</f>
        <v>0</v>
      </c>
      <c r="Y10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4" s="4">
        <f>IF(AND(MainTracker[[#This Row],[Completion date.]]&gt;=45139,MainTracker[[#This Row],[Status]]="10 - Complete",MainTracker[[#This Row],[Compliant source file received on (Date)]]&lt;&gt;""),MainTracker[[#This Row],[Compliant source file received on (Date)]]-MainTracker[[#This Row],[Request sent on (Date)]],"")</f>
        <v>5</v>
      </c>
    </row>
    <row r="1025" spans="1:26" ht="28.5" hidden="1" customHeight="1">
      <c r="A1025" s="51">
        <f>_xlfn.IFNA(INDEX(Table3[],MATCH(MainTracker[[#This Row],[IDR / UFDR]],Table3[Pack],0),1),"")</f>
        <v>3</v>
      </c>
      <c r="B1025" s="7">
        <v>212.5</v>
      </c>
      <c r="C1025" s="7" t="s">
        <v>4640</v>
      </c>
      <c r="D1025" s="44" t="s">
        <v>4641</v>
      </c>
      <c r="E1025" s="28" t="s">
        <v>4642</v>
      </c>
      <c r="F1025" s="2" t="s">
        <v>111</v>
      </c>
      <c r="G1025" s="13">
        <v>45470</v>
      </c>
      <c r="I1025" s="1">
        <v>45483</v>
      </c>
      <c r="J1025" s="2"/>
      <c r="K1025" s="28" t="s">
        <v>4643</v>
      </c>
      <c r="L1025" s="28" t="s">
        <v>122</v>
      </c>
      <c r="M1025" s="4" t="s">
        <v>4644</v>
      </c>
      <c r="N1025" s="24"/>
      <c r="O1025" s="4" t="s">
        <v>4645</v>
      </c>
      <c r="P1025" s="24"/>
      <c r="Q1025" s="4"/>
      <c r="R1025" s="24"/>
      <c r="S1025" s="4"/>
      <c r="T1025" s="24"/>
      <c r="U1025" s="67" t="s">
        <v>106</v>
      </c>
      <c r="V1025" s="3" t="s">
        <v>69</v>
      </c>
      <c r="W1025" s="27" t="s">
        <v>4057</v>
      </c>
      <c r="X1025" s="4">
        <f>IF(AND(MainTracker[[#This Row],[Completion date.]]&gt;=45139,MainTracker[[#This Row],[Status]]="10 - Complete"),NETWORKDAYS(MAX(MainTracker[[#This Row],[Request sent on (Date)]:[Compliant source file received on (Date)]]),MainTracker[[#This Row],[Completion date.]],Holiday[Holidays])-1,"")</f>
        <v>9</v>
      </c>
      <c r="Y10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25" s="4" t="str">
        <f>IF(AND(MainTracker[[#This Row],[Completion date.]]&gt;=45139,MainTracker[[#This Row],[Status]]="10 - Complete",MainTracker[[#This Row],[Compliant source file received on (Date)]]&lt;&gt;""),MainTracker[[#This Row],[Compliant source file received on (Date)]]-MainTracker[[#This Row],[Request sent on (Date)]],"")</f>
        <v/>
      </c>
    </row>
    <row r="1026" spans="1:26" ht="30" hidden="1">
      <c r="A1026" s="51">
        <f>_xlfn.IFNA(INDEX(Table3[],MATCH(MainTracker[[#This Row],[IDR / UFDR]],Table3[Pack],0),1),"")</f>
        <v>3</v>
      </c>
      <c r="B1026" s="7">
        <v>212.5</v>
      </c>
      <c r="C1026" s="7" t="s">
        <v>4646</v>
      </c>
      <c r="D1026" s="44" t="s">
        <v>4647</v>
      </c>
      <c r="E1026" s="28" t="s">
        <v>4648</v>
      </c>
      <c r="F1026" s="2" t="s">
        <v>111</v>
      </c>
      <c r="G1026" s="13">
        <v>45470</v>
      </c>
      <c r="H1026" s="13">
        <v>45470</v>
      </c>
      <c r="I1026" s="1">
        <v>45481</v>
      </c>
      <c r="J1026" s="2"/>
      <c r="K1026" s="28" t="s">
        <v>4649</v>
      </c>
      <c r="L1026" s="28" t="s">
        <v>122</v>
      </c>
      <c r="M1026" s="4"/>
      <c r="N1026" s="24"/>
      <c r="O1026" s="4"/>
      <c r="P1026" s="24"/>
      <c r="Q1026" s="4"/>
      <c r="R1026" s="24"/>
      <c r="S1026" s="4"/>
      <c r="T1026" s="24"/>
      <c r="U1026" s="67" t="s">
        <v>106</v>
      </c>
      <c r="V1026" s="3" t="s">
        <v>69</v>
      </c>
      <c r="W1026" s="27" t="s">
        <v>4650</v>
      </c>
      <c r="X1026" s="4">
        <f>IF(AND(MainTracker[[#This Row],[Completion date.]]&gt;=45139,MainTracker[[#This Row],[Status]]="10 - Complete"),NETWORKDAYS(MAX(MainTracker[[#This Row],[Request sent on (Date)]:[Compliant source file received on (Date)]]),MainTracker[[#This Row],[Completion date.]],Holiday[Holidays])-1,"")</f>
        <v>7</v>
      </c>
      <c r="Y10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26" s="4">
        <f>IF(AND(MainTracker[[#This Row],[Completion date.]]&gt;=45139,MainTracker[[#This Row],[Status]]="10 - Complete",MainTracker[[#This Row],[Compliant source file received on (Date)]]&lt;&gt;""),MainTracker[[#This Row],[Compliant source file received on (Date)]]-MainTracker[[#This Row],[Request sent on (Date)]],"")</f>
        <v>0</v>
      </c>
    </row>
    <row r="1027" spans="1:26" ht="75" hidden="1">
      <c r="A1027" s="51" t="str">
        <f>_xlfn.IFNA(INDEX(Table3[],MATCH(MainTracker[[#This Row],[IDR / UFDR]],Table3[Pack],0),1),"")</f>
        <v/>
      </c>
      <c r="B1027" s="7" t="s">
        <v>185</v>
      </c>
      <c r="C1027" s="7" t="s">
        <v>186</v>
      </c>
      <c r="D1027" s="44" t="s">
        <v>187</v>
      </c>
      <c r="E1027" s="34" t="s">
        <v>188</v>
      </c>
      <c r="F1027" s="168" t="s">
        <v>387</v>
      </c>
      <c r="G1027" s="89">
        <v>45471</v>
      </c>
      <c r="H1027" s="24">
        <v>45474</v>
      </c>
      <c r="I1027" s="1">
        <v>45475</v>
      </c>
      <c r="J1027" s="12" t="s">
        <v>2115</v>
      </c>
      <c r="K1027" s="34" t="s">
        <v>189</v>
      </c>
      <c r="L1027" s="28" t="s">
        <v>122</v>
      </c>
      <c r="M1027" s="4" t="s">
        <v>4651</v>
      </c>
      <c r="N1027" s="24">
        <v>45474</v>
      </c>
      <c r="O1027" s="4"/>
      <c r="P1027" s="24"/>
      <c r="Q1027" s="4"/>
      <c r="R1027" s="24"/>
      <c r="S1027" s="4"/>
      <c r="T1027" s="24"/>
      <c r="U1027" s="67" t="s">
        <v>106</v>
      </c>
      <c r="V1027" s="3" t="s">
        <v>69</v>
      </c>
      <c r="W1027" s="28" t="s">
        <v>4652</v>
      </c>
      <c r="X1027" s="4">
        <f>IF(AND(MainTracker[[#This Row],[Completion date.]]&gt;=45139,MainTracker[[#This Row],[Status]]="10 - Complete"),NETWORKDAYS(MAX(MainTracker[[#This Row],[Request sent on (Date)]:[Compliant source file received on (Date)]]),MainTracker[[#This Row],[Completion date.]],Holiday[Holidays])-1,"")</f>
        <v>1</v>
      </c>
      <c r="Y10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7" s="4">
        <f>IF(AND(MainTracker[[#This Row],[Completion date.]]&gt;=45139,MainTracker[[#This Row],[Status]]="10 - Complete",MainTracker[[#This Row],[Compliant source file received on (Date)]]&lt;&gt;""),MainTracker[[#This Row],[Compliant source file received on (Date)]]-MainTracker[[#This Row],[Request sent on (Date)]],"")</f>
        <v>3</v>
      </c>
    </row>
    <row r="1028" spans="1:26" ht="18.75" hidden="1">
      <c r="A1028" s="51" t="str">
        <f>_xlfn.IFNA(INDEX(Table3[],MATCH(MainTracker[[#This Row],[IDR / UFDR]],Table3[Pack],0),1),"")</f>
        <v/>
      </c>
      <c r="B1028" s="7">
        <v>214.1</v>
      </c>
      <c r="C1028" s="7" t="s">
        <v>4653</v>
      </c>
      <c r="D1028" s="44" t="s">
        <v>4654</v>
      </c>
      <c r="E1028" s="34" t="s">
        <v>4655</v>
      </c>
      <c r="G1028" s="89">
        <v>45471</v>
      </c>
      <c r="H1028" s="1">
        <v>45482</v>
      </c>
      <c r="I1028" s="1">
        <v>45484</v>
      </c>
      <c r="J1028" s="2"/>
      <c r="K1028" s="28" t="s">
        <v>4656</v>
      </c>
      <c r="L1028" s="28"/>
      <c r="M1028" s="4" t="s">
        <v>4657</v>
      </c>
      <c r="N1028" s="24"/>
      <c r="O1028" s="4"/>
      <c r="P1028" s="24"/>
      <c r="Q1028" s="4"/>
      <c r="R1028" s="24"/>
      <c r="S1028" s="4"/>
      <c r="T1028" s="24"/>
      <c r="U1028" s="67" t="s">
        <v>106</v>
      </c>
      <c r="V1028" s="3" t="s">
        <v>70</v>
      </c>
      <c r="W1028" s="27" t="s">
        <v>1359</v>
      </c>
      <c r="X1028" s="4">
        <f>IF(AND(MainTracker[[#This Row],[Completion date.]]&gt;=45139,MainTracker[[#This Row],[Status]]="10 - Complete"),NETWORKDAYS(MAX(MainTracker[[#This Row],[Request sent on (Date)]:[Compliant source file received on (Date)]]),MainTracker[[#This Row],[Completion date.]],Holiday[Holidays])-1,"")</f>
        <v>2</v>
      </c>
      <c r="Y10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8" s="4">
        <f>IF(AND(MainTracker[[#This Row],[Completion date.]]&gt;=45139,MainTracker[[#This Row],[Status]]="10 - Complete",MainTracker[[#This Row],[Compliant source file received on (Date)]]&lt;&gt;""),MainTracker[[#This Row],[Compliant source file received on (Date)]]-MainTracker[[#This Row],[Request sent on (Date)]],"")</f>
        <v>11</v>
      </c>
    </row>
    <row r="1029" spans="1:26" ht="18.75" hidden="1">
      <c r="A1029" s="51" t="str">
        <f>_xlfn.IFNA(INDEX(Table3[],MATCH(MainTracker[[#This Row],[IDR / UFDR]],Table3[Pack],0),1),"")</f>
        <v/>
      </c>
      <c r="B1029" s="7">
        <v>214.1</v>
      </c>
      <c r="C1029" s="7" t="s">
        <v>4658</v>
      </c>
      <c r="D1029" s="44" t="s">
        <v>4654</v>
      </c>
      <c r="E1029" s="34" t="s">
        <v>4659</v>
      </c>
      <c r="G1029" s="89">
        <v>45471</v>
      </c>
      <c r="H1029" s="1">
        <v>45482</v>
      </c>
      <c r="I1029" s="1">
        <v>45484</v>
      </c>
      <c r="J1029" s="2"/>
      <c r="K1029" s="34" t="s">
        <v>4660</v>
      </c>
      <c r="L1029" s="28"/>
      <c r="M1029" s="4" t="s">
        <v>4657</v>
      </c>
      <c r="N1029" s="24"/>
      <c r="O1029" s="4"/>
      <c r="P1029" s="24"/>
      <c r="Q1029" s="4"/>
      <c r="R1029" s="24"/>
      <c r="S1029" s="4"/>
      <c r="T1029" s="24"/>
      <c r="U1029" s="67" t="s">
        <v>106</v>
      </c>
      <c r="V1029" s="3" t="s">
        <v>70</v>
      </c>
      <c r="W1029" s="27" t="s">
        <v>1359</v>
      </c>
      <c r="X1029" s="4">
        <f>IF(AND(MainTracker[[#This Row],[Completion date.]]&gt;=45139,MainTracker[[#This Row],[Status]]="10 - Complete"),NETWORKDAYS(MAX(MainTracker[[#This Row],[Request sent on (Date)]:[Compliant source file received on (Date)]]),MainTracker[[#This Row],[Completion date.]],Holiday[Holidays])-1,"")</f>
        <v>2</v>
      </c>
      <c r="Y10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9" s="4">
        <f>IF(AND(MainTracker[[#This Row],[Completion date.]]&gt;=45139,MainTracker[[#This Row],[Status]]="10 - Complete",MainTracker[[#This Row],[Compliant source file received on (Date)]]&lt;&gt;""),MainTracker[[#This Row],[Compliant source file received on (Date)]]-MainTracker[[#This Row],[Request sent on (Date)]],"")</f>
        <v>11</v>
      </c>
    </row>
    <row r="1030" spans="1:26" ht="60" hidden="1">
      <c r="A1030" s="51" t="str">
        <f>_xlfn.IFNA(INDEX(Table3[],MATCH(MainTracker[[#This Row],[IDR / UFDR]],Table3[Pack],0),1),"")</f>
        <v/>
      </c>
      <c r="B1030" s="7" t="s">
        <v>4661</v>
      </c>
      <c r="C1030" s="7" t="s">
        <v>4662</v>
      </c>
      <c r="D1030" s="44" t="s">
        <v>4663</v>
      </c>
      <c r="E1030" s="28" t="s">
        <v>4664</v>
      </c>
      <c r="F1030" s="2" t="s">
        <v>111</v>
      </c>
      <c r="G1030" s="13">
        <v>45474</v>
      </c>
      <c r="I1030" s="1">
        <v>45574</v>
      </c>
      <c r="J1030" s="2"/>
      <c r="K1030" s="28" t="s">
        <v>4665</v>
      </c>
      <c r="L1030" s="28" t="s">
        <v>122</v>
      </c>
      <c r="M1030" s="4" t="s">
        <v>4666</v>
      </c>
      <c r="N1030" s="24">
        <v>45532</v>
      </c>
      <c r="O1030" s="4" t="s">
        <v>4667</v>
      </c>
      <c r="P1030" s="24">
        <v>45561</v>
      </c>
      <c r="Q1030" s="4" t="s">
        <v>4668</v>
      </c>
      <c r="R1030" s="24">
        <v>45572</v>
      </c>
      <c r="S1030" s="4" t="s">
        <v>4669</v>
      </c>
      <c r="T1030" s="24"/>
      <c r="U1030" s="67" t="s">
        <v>106</v>
      </c>
      <c r="V1030" s="3" t="s">
        <v>69</v>
      </c>
      <c r="W1030" s="27" t="s">
        <v>4670</v>
      </c>
      <c r="X1030" s="4">
        <f>IF(AND(MainTracker[[#This Row],[Completion date.]]&gt;=45139,MainTracker[[#This Row],[Status]]="10 - Complete"),NETWORKDAYS(MAX(MainTracker[[#This Row],[Request sent on (Date)]:[Compliant source file received on (Date)]]),MainTracker[[#This Row],[Completion date.]],Holiday[Holidays])-1,"")</f>
        <v>71</v>
      </c>
      <c r="Y103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30" s="4" t="str">
        <f>IF(AND(MainTracker[[#This Row],[Completion date.]]&gt;=45139,MainTracker[[#This Row],[Status]]="10 - Complete",MainTracker[[#This Row],[Compliant source file received on (Date)]]&lt;&gt;""),MainTracker[[#This Row],[Compliant source file received on (Date)]]-MainTracker[[#This Row],[Request sent on (Date)]],"")</f>
        <v/>
      </c>
    </row>
    <row r="1031" spans="1:26" ht="45" hidden="1">
      <c r="A1031" s="51" t="str">
        <f>_xlfn.IFNA(INDEX(Table3[],MATCH(MainTracker[[#This Row],[IDR / UFDR]],Table3[Pack],0),1),"")</f>
        <v/>
      </c>
      <c r="B1031" s="7" t="s">
        <v>4671</v>
      </c>
      <c r="C1031" s="7" t="s">
        <v>4672</v>
      </c>
      <c r="D1031" s="44" t="s">
        <v>4673</v>
      </c>
      <c r="E1031" s="80" t="s">
        <v>4674</v>
      </c>
      <c r="F1031" s="2" t="s">
        <v>111</v>
      </c>
      <c r="G1031" s="13">
        <v>45475</v>
      </c>
      <c r="H1031" s="1">
        <v>45482</v>
      </c>
      <c r="I1031" s="1">
        <v>45483</v>
      </c>
      <c r="J1031" s="2"/>
      <c r="K1031" s="28" t="s">
        <v>4675</v>
      </c>
      <c r="L1031" s="28"/>
      <c r="M1031" s="4" t="s">
        <v>4676</v>
      </c>
      <c r="N1031" s="24"/>
      <c r="O1031" s="4"/>
      <c r="P1031" s="24"/>
      <c r="Q1031" s="4"/>
      <c r="R1031" s="24"/>
      <c r="S1031" s="4"/>
      <c r="T1031" s="24"/>
      <c r="U1031" s="67" t="s">
        <v>106</v>
      </c>
      <c r="V1031" s="3" t="s">
        <v>70</v>
      </c>
      <c r="W1031" s="27" t="s">
        <v>4677</v>
      </c>
      <c r="X1031" s="4">
        <f>IF(AND(MainTracker[[#This Row],[Completion date.]]&gt;=45139,MainTracker[[#This Row],[Status]]="10 - Complete"),NETWORKDAYS(MAX(MainTracker[[#This Row],[Request sent on (Date)]:[Compliant source file received on (Date)]]),MainTracker[[#This Row],[Completion date.]],Holiday[Holidays])-1,"")</f>
        <v>1</v>
      </c>
      <c r="Y10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1" s="4">
        <f>IF(AND(MainTracker[[#This Row],[Completion date.]]&gt;=45139,MainTracker[[#This Row],[Status]]="10 - Complete",MainTracker[[#This Row],[Compliant source file received on (Date)]]&lt;&gt;""),MainTracker[[#This Row],[Compliant source file received on (Date)]]-MainTracker[[#This Row],[Request sent on (Date)]],"")</f>
        <v>7</v>
      </c>
    </row>
    <row r="1032" spans="1:26" ht="45" hidden="1">
      <c r="A1032" s="51" t="str">
        <f>_xlfn.IFNA(INDEX(Table3[],MATCH(MainTracker[[#This Row],[IDR / UFDR]],Table3[Pack],0),1),"")</f>
        <v/>
      </c>
      <c r="B1032" s="7" t="s">
        <v>4671</v>
      </c>
      <c r="C1032" s="7" t="s">
        <v>4678</v>
      </c>
      <c r="D1032" s="44" t="s">
        <v>4679</v>
      </c>
      <c r="E1032" s="80" t="s">
        <v>4680</v>
      </c>
      <c r="F1032" s="2" t="s">
        <v>111</v>
      </c>
      <c r="G1032" s="13">
        <v>45475</v>
      </c>
      <c r="H1032" s="1">
        <v>45482</v>
      </c>
      <c r="I1032" s="1">
        <v>45483</v>
      </c>
      <c r="J1032" s="2"/>
      <c r="K1032" s="80" t="s">
        <v>4681</v>
      </c>
      <c r="L1032" s="28"/>
      <c r="M1032" s="4" t="s">
        <v>4676</v>
      </c>
      <c r="N1032" s="24"/>
      <c r="O1032" s="4"/>
      <c r="P1032" s="24"/>
      <c r="Q1032" s="4"/>
      <c r="R1032" s="24"/>
      <c r="S1032" s="4"/>
      <c r="T1032" s="24"/>
      <c r="U1032" s="67" t="s">
        <v>106</v>
      </c>
      <c r="V1032" s="3" t="s">
        <v>70</v>
      </c>
      <c r="W1032" s="27" t="s">
        <v>4677</v>
      </c>
      <c r="X1032" s="4">
        <f>IF(AND(MainTracker[[#This Row],[Completion date.]]&gt;=45139,MainTracker[[#This Row],[Status]]="10 - Complete"),NETWORKDAYS(MAX(MainTracker[[#This Row],[Request sent on (Date)]:[Compliant source file received on (Date)]]),MainTracker[[#This Row],[Completion date.]],Holiday[Holidays])-1,"")</f>
        <v>1</v>
      </c>
      <c r="Y10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2" s="4">
        <f>IF(AND(MainTracker[[#This Row],[Completion date.]]&gt;=45139,MainTracker[[#This Row],[Status]]="10 - Complete",MainTracker[[#This Row],[Compliant source file received on (Date)]]&lt;&gt;""),MainTracker[[#This Row],[Compliant source file received on (Date)]]-MainTracker[[#This Row],[Request sent on (Date)]],"")</f>
        <v>7</v>
      </c>
    </row>
    <row r="1033" spans="1:26" ht="45" hidden="1">
      <c r="A1033" s="51" t="str">
        <f>_xlfn.IFNA(INDEX(Table3[],MATCH(MainTracker[[#This Row],[IDR / UFDR]],Table3[Pack],0),1),"")</f>
        <v/>
      </c>
      <c r="B1033" s="7" t="s">
        <v>4671</v>
      </c>
      <c r="C1033" s="7" t="s">
        <v>4682</v>
      </c>
      <c r="D1033" s="44" t="s">
        <v>4683</v>
      </c>
      <c r="E1033" s="28" t="s">
        <v>4684</v>
      </c>
      <c r="F1033" s="2" t="s">
        <v>111</v>
      </c>
      <c r="G1033" s="13">
        <v>45475</v>
      </c>
      <c r="H1033" s="1">
        <v>45482</v>
      </c>
      <c r="I1033" s="1">
        <v>45483</v>
      </c>
      <c r="J1033" s="2"/>
      <c r="K1033" s="28" t="s">
        <v>4685</v>
      </c>
      <c r="L1033" s="28"/>
      <c r="M1033" s="4" t="s">
        <v>4686</v>
      </c>
      <c r="N1033" s="24"/>
      <c r="O1033" s="4"/>
      <c r="P1033" s="24"/>
      <c r="Q1033" s="4"/>
      <c r="R1033" s="24"/>
      <c r="S1033" s="4"/>
      <c r="T1033" s="24"/>
      <c r="U1033" s="67" t="s">
        <v>106</v>
      </c>
      <c r="V1033" s="3" t="s">
        <v>70</v>
      </c>
      <c r="W1033" s="27" t="s">
        <v>4677</v>
      </c>
      <c r="X1033" s="4">
        <f>IF(AND(MainTracker[[#This Row],[Completion date.]]&gt;=45139,MainTracker[[#This Row],[Status]]="10 - Complete"),NETWORKDAYS(MAX(MainTracker[[#This Row],[Request sent on (Date)]:[Compliant source file received on (Date)]]),MainTracker[[#This Row],[Completion date.]],Holiday[Holidays])-1,"")</f>
        <v>1</v>
      </c>
      <c r="Y10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3" s="4">
        <f>IF(AND(MainTracker[[#This Row],[Completion date.]]&gt;=45139,MainTracker[[#This Row],[Status]]="10 - Complete",MainTracker[[#This Row],[Compliant source file received on (Date)]]&lt;&gt;""),MainTracker[[#This Row],[Compliant source file received on (Date)]]-MainTracker[[#This Row],[Request sent on (Date)]],"")</f>
        <v>7</v>
      </c>
    </row>
    <row r="1034" spans="1:26" ht="45" hidden="1">
      <c r="A1034" s="51" t="str">
        <f>_xlfn.IFNA(INDEX(Table3[],MATCH(MainTracker[[#This Row],[IDR / UFDR]],Table3[Pack],0),1),"")</f>
        <v/>
      </c>
      <c r="B1034" s="7" t="s">
        <v>4671</v>
      </c>
      <c r="C1034" s="7" t="s">
        <v>4687</v>
      </c>
      <c r="D1034" s="44" t="s">
        <v>4688</v>
      </c>
      <c r="E1034" s="28" t="s">
        <v>4689</v>
      </c>
      <c r="F1034" s="2" t="s">
        <v>111</v>
      </c>
      <c r="G1034" s="13">
        <v>45475</v>
      </c>
      <c r="H1034" s="1">
        <v>45482</v>
      </c>
      <c r="I1034" s="1">
        <v>45483</v>
      </c>
      <c r="J1034" s="2"/>
      <c r="K1034" s="28" t="s">
        <v>4690</v>
      </c>
      <c r="L1034" s="28"/>
      <c r="M1034" s="4" t="s">
        <v>4686</v>
      </c>
      <c r="N1034" s="24"/>
      <c r="O1034" s="4"/>
      <c r="P1034" s="24"/>
      <c r="Q1034" s="4"/>
      <c r="R1034" s="24"/>
      <c r="S1034" s="4"/>
      <c r="T1034" s="24"/>
      <c r="U1034" s="67" t="s">
        <v>106</v>
      </c>
      <c r="V1034" s="3" t="s">
        <v>70</v>
      </c>
      <c r="W1034" s="27" t="s">
        <v>4677</v>
      </c>
      <c r="X1034" s="4">
        <f>IF(AND(MainTracker[[#This Row],[Completion date.]]&gt;=45139,MainTracker[[#This Row],[Status]]="10 - Complete"),NETWORKDAYS(MAX(MainTracker[[#This Row],[Request sent on (Date)]:[Compliant source file received on (Date)]]),MainTracker[[#This Row],[Completion date.]],Holiday[Holidays])-1,"")</f>
        <v>1</v>
      </c>
      <c r="Y10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4" s="4">
        <f>IF(AND(MainTracker[[#This Row],[Completion date.]]&gt;=45139,MainTracker[[#This Row],[Status]]="10 - Complete",MainTracker[[#This Row],[Compliant source file received on (Date)]]&lt;&gt;""),MainTracker[[#This Row],[Compliant source file received on (Date)]]-MainTracker[[#This Row],[Request sent on (Date)]],"")</f>
        <v>7</v>
      </c>
    </row>
    <row r="1035" spans="1:26" ht="45" hidden="1">
      <c r="A1035" s="51" t="str">
        <f>_xlfn.IFNA(INDEX(Table3[],MATCH(MainTracker[[#This Row],[IDR / UFDR]],Table3[Pack],0),1),"")</f>
        <v/>
      </c>
      <c r="B1035" s="7" t="s">
        <v>4671</v>
      </c>
      <c r="C1035" s="7" t="s">
        <v>4691</v>
      </c>
      <c r="D1035" s="44" t="s">
        <v>4692</v>
      </c>
      <c r="E1035" s="28" t="s">
        <v>4693</v>
      </c>
      <c r="F1035" s="2" t="s">
        <v>111</v>
      </c>
      <c r="G1035" s="13">
        <v>45475</v>
      </c>
      <c r="H1035" s="1">
        <v>45488</v>
      </c>
      <c r="I1035" s="1">
        <v>45489</v>
      </c>
      <c r="J1035" s="2"/>
      <c r="K1035" s="28" t="s">
        <v>4694</v>
      </c>
      <c r="L1035" s="28" t="s">
        <v>3041</v>
      </c>
      <c r="M1035" s="4" t="s">
        <v>4695</v>
      </c>
      <c r="N1035" s="24">
        <v>45485</v>
      </c>
      <c r="O1035" s="4" t="s">
        <v>4696</v>
      </c>
      <c r="P1035" s="24">
        <v>45488</v>
      </c>
      <c r="Q1035" s="4"/>
      <c r="R1035" s="24"/>
      <c r="S1035" s="4"/>
      <c r="T1035" s="24"/>
      <c r="U1035" s="67" t="s">
        <v>106</v>
      </c>
      <c r="V1035" s="3" t="s">
        <v>71</v>
      </c>
      <c r="W1035" s="27" t="s">
        <v>3404</v>
      </c>
      <c r="X1035" s="4">
        <f>IF(AND(MainTracker[[#This Row],[Completion date.]]&gt;=45139,MainTracker[[#This Row],[Status]]="10 - Complete"),NETWORKDAYS(MAX(MainTracker[[#This Row],[Request sent on (Date)]:[Compliant source file received on (Date)]]),MainTracker[[#This Row],[Completion date.]],Holiday[Holidays])-1,"")</f>
        <v>1</v>
      </c>
      <c r="Y103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5" s="4">
        <f>IF(AND(MainTracker[[#This Row],[Completion date.]]&gt;=45139,MainTracker[[#This Row],[Status]]="10 - Complete",MainTracker[[#This Row],[Compliant source file received on (Date)]]&lt;&gt;""),MainTracker[[#This Row],[Compliant source file received on (Date)]]-MainTracker[[#This Row],[Request sent on (Date)]],"")</f>
        <v>13</v>
      </c>
    </row>
    <row r="1036" spans="1:26" ht="105" hidden="1">
      <c r="A1036" s="51" t="str">
        <f>_xlfn.IFNA(INDEX(Table3[],MATCH(MainTracker[[#This Row],[IDR / UFDR]],Table3[Pack],0),1),"")</f>
        <v/>
      </c>
      <c r="B1036" s="7" t="s">
        <v>4671</v>
      </c>
      <c r="C1036" s="7" t="s">
        <v>4697</v>
      </c>
      <c r="D1036" s="44" t="s">
        <v>4698</v>
      </c>
      <c r="E1036" s="28" t="s">
        <v>4699</v>
      </c>
      <c r="F1036" s="2" t="s">
        <v>111</v>
      </c>
      <c r="G1036" s="13">
        <v>45475</v>
      </c>
      <c r="H1036" s="13">
        <v>45488</v>
      </c>
      <c r="I1036" s="1">
        <v>45489</v>
      </c>
      <c r="J1036" s="2"/>
      <c r="K1036" s="28" t="s">
        <v>4700</v>
      </c>
      <c r="L1036" s="28" t="s">
        <v>3041</v>
      </c>
      <c r="M1036" s="4" t="s">
        <v>4701</v>
      </c>
      <c r="N1036" s="24">
        <v>45485</v>
      </c>
      <c r="O1036" s="4" t="s">
        <v>4696</v>
      </c>
      <c r="P1036" s="24">
        <v>45488</v>
      </c>
      <c r="Q1036" s="4"/>
      <c r="R1036" s="24"/>
      <c r="S1036" s="4"/>
      <c r="T1036" s="24"/>
      <c r="U1036" s="67" t="s">
        <v>106</v>
      </c>
      <c r="V1036" s="3" t="s">
        <v>71</v>
      </c>
      <c r="W1036" s="27" t="s">
        <v>3404</v>
      </c>
      <c r="X1036" s="4">
        <f>IF(AND(MainTracker[[#This Row],[Completion date.]]&gt;=45139,MainTracker[[#This Row],[Status]]="10 - Complete"),NETWORKDAYS(MAX(MainTracker[[#This Row],[Request sent on (Date)]:[Compliant source file received on (Date)]]),MainTracker[[#This Row],[Completion date.]],Holiday[Holidays])-1,"")</f>
        <v>1</v>
      </c>
      <c r="Y103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6" s="4">
        <f>IF(AND(MainTracker[[#This Row],[Completion date.]]&gt;=45139,MainTracker[[#This Row],[Status]]="10 - Complete",MainTracker[[#This Row],[Compliant source file received on (Date)]]&lt;&gt;""),MainTracker[[#This Row],[Compliant source file received on (Date)]]-MainTracker[[#This Row],[Request sent on (Date)]],"")</f>
        <v>13</v>
      </c>
    </row>
    <row r="1037" spans="1:26" ht="90" hidden="1">
      <c r="A1037" s="51" t="str">
        <f>_xlfn.IFNA(INDEX(Table3[],MATCH(MainTracker[[#This Row],[IDR / UFDR]],Table3[Pack],0),1),"")</f>
        <v/>
      </c>
      <c r="B1037" s="7">
        <v>224.6</v>
      </c>
      <c r="C1037" s="7" t="s">
        <v>4702</v>
      </c>
      <c r="D1037" s="44" t="s">
        <v>4703</v>
      </c>
      <c r="E1037" s="28" t="s">
        <v>4704</v>
      </c>
      <c r="F1037" s="2" t="s">
        <v>111</v>
      </c>
      <c r="G1037" s="13">
        <v>45475</v>
      </c>
      <c r="H1037" s="13">
        <v>45488</v>
      </c>
      <c r="I1037" s="1">
        <v>45490</v>
      </c>
      <c r="J1037" s="2"/>
      <c r="K1037" s="28" t="s">
        <v>4705</v>
      </c>
      <c r="L1037" s="28" t="s">
        <v>122</v>
      </c>
      <c r="M1037" s="4" t="s">
        <v>4706</v>
      </c>
      <c r="N1037" s="24">
        <v>45483</v>
      </c>
      <c r="O1037" s="4" t="s">
        <v>4707</v>
      </c>
      <c r="P1037" s="24">
        <v>45488</v>
      </c>
      <c r="Q1037" s="4"/>
      <c r="R1037" s="24"/>
      <c r="S1037" s="4"/>
      <c r="T1037" s="24" t="s">
        <v>4708</v>
      </c>
      <c r="U1037" s="67" t="s">
        <v>106</v>
      </c>
      <c r="V1037" s="3" t="s">
        <v>69</v>
      </c>
      <c r="W1037" s="27" t="s">
        <v>1030</v>
      </c>
      <c r="X1037" s="4">
        <f>IF(AND(MainTracker[[#This Row],[Completion date.]]&gt;=45139,MainTracker[[#This Row],[Status]]="10 - Complete"),NETWORKDAYS(MAX(MainTracker[[#This Row],[Request sent on (Date)]:[Compliant source file received on (Date)]]),MainTracker[[#This Row],[Completion date.]],Holiday[Holidays])-1,"")</f>
        <v>2</v>
      </c>
      <c r="Y103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7" s="4">
        <f>IF(AND(MainTracker[[#This Row],[Completion date.]]&gt;=45139,MainTracker[[#This Row],[Status]]="10 - Complete",MainTracker[[#This Row],[Compliant source file received on (Date)]]&lt;&gt;""),MainTracker[[#This Row],[Compliant source file received on (Date)]]-MainTracker[[#This Row],[Request sent on (Date)]],"")</f>
        <v>13</v>
      </c>
    </row>
    <row r="1038" spans="1:26" ht="75" hidden="1">
      <c r="A1038" s="51" t="str">
        <f>_xlfn.IFNA(INDEX(Table3[],MATCH(MainTracker[[#This Row],[IDR / UFDR]],Table3[Pack],0),1),"")</f>
        <v/>
      </c>
      <c r="B1038" s="7">
        <v>224.6</v>
      </c>
      <c r="C1038" s="7" t="s">
        <v>4709</v>
      </c>
      <c r="D1038" s="44" t="s">
        <v>4710</v>
      </c>
      <c r="E1038" s="28" t="s">
        <v>4711</v>
      </c>
      <c r="F1038" s="2" t="s">
        <v>111</v>
      </c>
      <c r="G1038" s="13">
        <v>45475</v>
      </c>
      <c r="H1038" s="13">
        <v>45475</v>
      </c>
      <c r="I1038" s="1">
        <v>45485</v>
      </c>
      <c r="J1038" s="2"/>
      <c r="K1038" s="28" t="s">
        <v>4712</v>
      </c>
      <c r="L1038" s="28" t="s">
        <v>122</v>
      </c>
      <c r="M1038" s="4"/>
      <c r="N1038" s="24"/>
      <c r="O1038" s="4"/>
      <c r="P1038" s="24"/>
      <c r="Q1038" s="4"/>
      <c r="R1038" s="24"/>
      <c r="S1038" s="4"/>
      <c r="T1038" s="24" t="s">
        <v>4713</v>
      </c>
      <c r="U1038" s="67" t="s">
        <v>106</v>
      </c>
      <c r="V1038" s="3" t="s">
        <v>69</v>
      </c>
      <c r="W1038" s="27" t="s">
        <v>1030</v>
      </c>
      <c r="X1038" s="4">
        <f>IF(AND(MainTracker[[#This Row],[Completion date.]]&gt;=45139,MainTracker[[#This Row],[Status]]="10 - Complete"),NETWORKDAYS(MAX(MainTracker[[#This Row],[Request sent on (Date)]:[Compliant source file received on (Date)]]),MainTracker[[#This Row],[Completion date.]],Holiday[Holidays])-1,"")</f>
        <v>8</v>
      </c>
      <c r="Y10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38" s="4">
        <f>IF(AND(MainTracker[[#This Row],[Completion date.]]&gt;=45139,MainTracker[[#This Row],[Status]]="10 - Complete",MainTracker[[#This Row],[Compliant source file received on (Date)]]&lt;&gt;""),MainTracker[[#This Row],[Compliant source file received on (Date)]]-MainTracker[[#This Row],[Request sent on (Date)]],"")</f>
        <v>0</v>
      </c>
    </row>
    <row r="1039" spans="1:26" ht="75" hidden="1">
      <c r="A1039" s="51" t="str">
        <f>_xlfn.IFNA(INDEX(Table3[],MATCH(MainTracker[[#This Row],[IDR / UFDR]],Table3[Pack],0),1),"")</f>
        <v/>
      </c>
      <c r="B1039" s="7">
        <v>224.6</v>
      </c>
      <c r="C1039" s="7" t="s">
        <v>4714</v>
      </c>
      <c r="D1039" s="44" t="s">
        <v>4715</v>
      </c>
      <c r="E1039" s="28" t="s">
        <v>4716</v>
      </c>
      <c r="F1039" s="2" t="s">
        <v>111</v>
      </c>
      <c r="G1039" s="13">
        <v>45475</v>
      </c>
      <c r="I1039" s="1">
        <v>45499</v>
      </c>
      <c r="J1039" s="2"/>
      <c r="K1039" s="28" t="s">
        <v>4717</v>
      </c>
      <c r="L1039" s="28" t="s">
        <v>122</v>
      </c>
      <c r="M1039" s="4" t="s">
        <v>4718</v>
      </c>
      <c r="N1039" s="24">
        <v>45495</v>
      </c>
      <c r="O1039" s="4" t="s">
        <v>4719</v>
      </c>
      <c r="P1039" s="24">
        <v>45497</v>
      </c>
      <c r="Q1039" s="4" t="s">
        <v>4720</v>
      </c>
      <c r="R1039" s="24"/>
      <c r="S1039" s="4"/>
      <c r="T1039" s="24" t="s">
        <v>4721</v>
      </c>
      <c r="U1039" s="67" t="s">
        <v>106</v>
      </c>
      <c r="V1039" s="3" t="s">
        <v>69</v>
      </c>
      <c r="W1039" s="27" t="s">
        <v>1030</v>
      </c>
      <c r="X1039" s="4">
        <f>IF(AND(MainTracker[[#This Row],[Completion date.]]&gt;=45139,MainTracker[[#This Row],[Status]]="10 - Complete"),NETWORKDAYS(MAX(MainTracker[[#This Row],[Request sent on (Date)]:[Compliant source file received on (Date)]]),MainTracker[[#This Row],[Completion date.]],Holiday[Holidays])-1,"")</f>
        <v>18</v>
      </c>
      <c r="Y103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39" s="4" t="str">
        <f>IF(AND(MainTracker[[#This Row],[Completion date.]]&gt;=45139,MainTracker[[#This Row],[Status]]="10 - Complete",MainTracker[[#This Row],[Compliant source file received on (Date)]]&lt;&gt;""),MainTracker[[#This Row],[Compliant source file received on (Date)]]-MainTracker[[#This Row],[Request sent on (Date)]],"")</f>
        <v/>
      </c>
    </row>
    <row r="1040" spans="1:26" ht="30" hidden="1">
      <c r="A1040" s="51" t="str">
        <f>_xlfn.IFNA(INDEX(Table3[],MATCH(MainTracker[[#This Row],[IDR / UFDR]],Table3[Pack],0),1),"")</f>
        <v/>
      </c>
      <c r="B1040" s="7" t="s">
        <v>4722</v>
      </c>
      <c r="C1040" s="7" t="s">
        <v>1817</v>
      </c>
      <c r="D1040" s="129" t="s">
        <v>1818</v>
      </c>
      <c r="E1040" s="28" t="s">
        <v>1819</v>
      </c>
      <c r="F1040" s="2" t="s">
        <v>387</v>
      </c>
      <c r="G1040" s="13">
        <v>45476</v>
      </c>
      <c r="H1040" s="13">
        <v>45476</v>
      </c>
      <c r="I1040" s="1">
        <v>45482</v>
      </c>
      <c r="J1040" s="2" t="s">
        <v>2115</v>
      </c>
      <c r="K1040" s="28" t="s">
        <v>1820</v>
      </c>
      <c r="L1040" s="28" t="s">
        <v>122</v>
      </c>
      <c r="M1040" s="4"/>
      <c r="N1040" s="24"/>
      <c r="O1040" s="4"/>
      <c r="P1040" s="24"/>
      <c r="Q1040" s="4"/>
      <c r="R1040" s="24"/>
      <c r="S1040" s="4"/>
      <c r="T1040" s="24"/>
      <c r="U1040" s="67" t="s">
        <v>106</v>
      </c>
      <c r="V1040" s="3" t="s">
        <v>69</v>
      </c>
      <c r="W1040" s="28" t="s">
        <v>116</v>
      </c>
      <c r="X1040" s="4">
        <f>IF(AND(MainTracker[[#This Row],[Completion date.]]&gt;=45139,MainTracker[[#This Row],[Status]]="10 - Complete"),NETWORKDAYS(MAX(MainTracker[[#This Row],[Request sent on (Date)]:[Compliant source file received on (Date)]]),MainTracker[[#This Row],[Completion date.]],Holiday[Holidays])-1,"")</f>
        <v>4</v>
      </c>
      <c r="Y10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0" s="4">
        <f>IF(AND(MainTracker[[#This Row],[Completion date.]]&gt;=45139,MainTracker[[#This Row],[Status]]="10 - Complete",MainTracker[[#This Row],[Compliant source file received on (Date)]]&lt;&gt;""),MainTracker[[#This Row],[Compliant source file received on (Date)]]-MainTracker[[#This Row],[Request sent on (Date)]],"")</f>
        <v>0</v>
      </c>
    </row>
    <row r="1041" spans="1:26" ht="45" hidden="1">
      <c r="A1041" s="51" t="str">
        <f>_xlfn.IFNA(INDEX(Table3[],MATCH(MainTracker[[#This Row],[IDR / UFDR]],Table3[Pack],0),1),"")</f>
        <v/>
      </c>
      <c r="B1041" s="7" t="s">
        <v>3645</v>
      </c>
      <c r="C1041" s="7" t="s">
        <v>4723</v>
      </c>
      <c r="D1041" s="44" t="s">
        <v>4724</v>
      </c>
      <c r="E1041" s="28" t="s">
        <v>4725</v>
      </c>
      <c r="F1041" s="2" t="s">
        <v>111</v>
      </c>
      <c r="G1041" s="13">
        <v>45476</v>
      </c>
      <c r="H1041" s="13">
        <v>45476</v>
      </c>
      <c r="I1041" s="13">
        <v>45490</v>
      </c>
      <c r="J1041" s="2"/>
      <c r="K1041" s="28" t="s">
        <v>4726</v>
      </c>
      <c r="L1041" s="28" t="s">
        <v>122</v>
      </c>
      <c r="M1041" s="4"/>
      <c r="N1041" s="24"/>
      <c r="O1041" s="4"/>
      <c r="P1041" s="24"/>
      <c r="Q1041" s="4"/>
      <c r="R1041" s="24"/>
      <c r="S1041" s="4"/>
      <c r="T1041" s="24"/>
      <c r="U1041" s="67" t="s">
        <v>106</v>
      </c>
      <c r="V1041" s="3" t="s">
        <v>69</v>
      </c>
      <c r="W1041" s="27" t="s">
        <v>1359</v>
      </c>
      <c r="X1041" s="4">
        <f>IF(AND(MainTracker[[#This Row],[Completion date.]]&gt;=45139,MainTracker[[#This Row],[Status]]="10 - Complete"),NETWORKDAYS(MAX(MainTracker[[#This Row],[Request sent on (Date)]:[Compliant source file received on (Date)]]),MainTracker[[#This Row],[Completion date.]],Holiday[Holidays])-1,"")</f>
        <v>10</v>
      </c>
      <c r="Y10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1" s="4">
        <f>IF(AND(MainTracker[[#This Row],[Completion date.]]&gt;=45139,MainTracker[[#This Row],[Status]]="10 - Complete",MainTracker[[#This Row],[Compliant source file received on (Date)]]&lt;&gt;""),MainTracker[[#This Row],[Compliant source file received on (Date)]]-MainTracker[[#This Row],[Request sent on (Date)]],"")</f>
        <v>0</v>
      </c>
    </row>
    <row r="1042" spans="1:26" ht="45" hidden="1">
      <c r="A1042" s="51" t="str">
        <f>_xlfn.IFNA(INDEX(Table3[],MATCH(MainTracker[[#This Row],[IDR / UFDR]],Table3[Pack],0),1),"")</f>
        <v/>
      </c>
      <c r="B1042" s="7" t="s">
        <v>3645</v>
      </c>
      <c r="C1042" s="7" t="s">
        <v>4727</v>
      </c>
      <c r="D1042" s="44" t="s">
        <v>4728</v>
      </c>
      <c r="E1042" s="28" t="s">
        <v>4729</v>
      </c>
      <c r="F1042" s="2" t="s">
        <v>111</v>
      </c>
      <c r="G1042" s="13">
        <v>45476</v>
      </c>
      <c r="H1042" s="13">
        <v>45476</v>
      </c>
      <c r="I1042" s="13">
        <v>45490</v>
      </c>
      <c r="J1042" s="2"/>
      <c r="K1042" s="28" t="s">
        <v>4730</v>
      </c>
      <c r="L1042" s="28" t="s">
        <v>122</v>
      </c>
      <c r="M1042" s="4"/>
      <c r="N1042" s="24"/>
      <c r="O1042" s="4"/>
      <c r="P1042" s="24"/>
      <c r="Q1042" s="4"/>
      <c r="R1042" s="24"/>
      <c r="S1042" s="4"/>
      <c r="T1042" s="24"/>
      <c r="U1042" s="67" t="s">
        <v>106</v>
      </c>
      <c r="V1042" s="3" t="s">
        <v>69</v>
      </c>
      <c r="W1042" s="27" t="s">
        <v>1359</v>
      </c>
      <c r="X1042" s="4">
        <f>IF(AND(MainTracker[[#This Row],[Completion date.]]&gt;=45139,MainTracker[[#This Row],[Status]]="10 - Complete"),NETWORKDAYS(MAX(MainTracker[[#This Row],[Request sent on (Date)]:[Compliant source file received on (Date)]]),MainTracker[[#This Row],[Completion date.]],Holiday[Holidays])-1,"")</f>
        <v>10</v>
      </c>
      <c r="Y10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2" s="4">
        <f>IF(AND(MainTracker[[#This Row],[Completion date.]]&gt;=45139,MainTracker[[#This Row],[Status]]="10 - Complete",MainTracker[[#This Row],[Compliant source file received on (Date)]]&lt;&gt;""),MainTracker[[#This Row],[Compliant source file received on (Date)]]-MainTracker[[#This Row],[Request sent on (Date)]],"")</f>
        <v>0</v>
      </c>
    </row>
    <row r="1043" spans="1:26" ht="45" hidden="1">
      <c r="A1043" s="51" t="str">
        <f>_xlfn.IFNA(INDEX(Table3[],MATCH(MainTracker[[#This Row],[IDR / UFDR]],Table3[Pack],0),1),"")</f>
        <v/>
      </c>
      <c r="B1043" s="7" t="s">
        <v>3645</v>
      </c>
      <c r="C1043" s="7" t="s">
        <v>4731</v>
      </c>
      <c r="D1043" s="44" t="s">
        <v>4732</v>
      </c>
      <c r="E1043" s="28" t="s">
        <v>4733</v>
      </c>
      <c r="F1043" s="2" t="s">
        <v>111</v>
      </c>
      <c r="G1043" s="13">
        <v>45476</v>
      </c>
      <c r="H1043" s="13">
        <v>45476</v>
      </c>
      <c r="I1043" s="13">
        <v>45490</v>
      </c>
      <c r="J1043" s="2"/>
      <c r="K1043" s="28" t="s">
        <v>4734</v>
      </c>
      <c r="L1043" s="28" t="s">
        <v>122</v>
      </c>
      <c r="M1043" s="4"/>
      <c r="N1043" s="24"/>
      <c r="O1043" s="4"/>
      <c r="P1043" s="24"/>
      <c r="Q1043" s="4"/>
      <c r="R1043" s="24"/>
      <c r="S1043" s="4"/>
      <c r="T1043" s="24"/>
      <c r="U1043" s="67" t="s">
        <v>106</v>
      </c>
      <c r="V1043" s="3" t="s">
        <v>69</v>
      </c>
      <c r="W1043" s="27" t="s">
        <v>1359</v>
      </c>
      <c r="X1043" s="4">
        <f>IF(AND(MainTracker[[#This Row],[Completion date.]]&gt;=45139,MainTracker[[#This Row],[Status]]="10 - Complete"),NETWORKDAYS(MAX(MainTracker[[#This Row],[Request sent on (Date)]:[Compliant source file received on (Date)]]),MainTracker[[#This Row],[Completion date.]],Holiday[Holidays])-1,"")</f>
        <v>10</v>
      </c>
      <c r="Y10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3" s="4">
        <f>IF(AND(MainTracker[[#This Row],[Completion date.]]&gt;=45139,MainTracker[[#This Row],[Status]]="10 - Complete",MainTracker[[#This Row],[Compliant source file received on (Date)]]&lt;&gt;""),MainTracker[[#This Row],[Compliant source file received on (Date)]]-MainTracker[[#This Row],[Request sent on (Date)]],"")</f>
        <v>0</v>
      </c>
    </row>
    <row r="1044" spans="1:26" ht="45" hidden="1">
      <c r="A1044" s="51" t="str">
        <f>_xlfn.IFNA(INDEX(Table3[],MATCH(MainTracker[[#This Row],[IDR / UFDR]],Table3[Pack],0),1),"")</f>
        <v/>
      </c>
      <c r="B1044" s="7" t="s">
        <v>3645</v>
      </c>
      <c r="C1044" s="7" t="s">
        <v>4735</v>
      </c>
      <c r="D1044" s="44" t="s">
        <v>4736</v>
      </c>
      <c r="E1044" s="28" t="s">
        <v>4737</v>
      </c>
      <c r="F1044" s="2" t="s">
        <v>111</v>
      </c>
      <c r="G1044" s="13">
        <v>45476</v>
      </c>
      <c r="H1044" s="13">
        <v>45476</v>
      </c>
      <c r="I1044" s="13">
        <v>45490</v>
      </c>
      <c r="J1044" s="2"/>
      <c r="K1044" s="28" t="s">
        <v>4738</v>
      </c>
      <c r="L1044" s="28" t="s">
        <v>122</v>
      </c>
      <c r="M1044" s="4"/>
      <c r="N1044" s="24"/>
      <c r="O1044" s="4"/>
      <c r="P1044" s="24"/>
      <c r="Q1044" s="4"/>
      <c r="R1044" s="24"/>
      <c r="S1044" s="4"/>
      <c r="T1044" s="24"/>
      <c r="U1044" s="67" t="s">
        <v>106</v>
      </c>
      <c r="V1044" s="3" t="s">
        <v>69</v>
      </c>
      <c r="W1044" s="27" t="s">
        <v>1359</v>
      </c>
      <c r="X1044" s="4">
        <f>IF(AND(MainTracker[[#This Row],[Completion date.]]&gt;=45139,MainTracker[[#This Row],[Status]]="10 - Complete"),NETWORKDAYS(MAX(MainTracker[[#This Row],[Request sent on (Date)]:[Compliant source file received on (Date)]]),MainTracker[[#This Row],[Completion date.]],Holiday[Holidays])-1,"")</f>
        <v>10</v>
      </c>
      <c r="Y10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4" s="4">
        <f>IF(AND(MainTracker[[#This Row],[Completion date.]]&gt;=45139,MainTracker[[#This Row],[Status]]="10 - Complete",MainTracker[[#This Row],[Compliant source file received on (Date)]]&lt;&gt;""),MainTracker[[#This Row],[Compliant source file received on (Date)]]-MainTracker[[#This Row],[Request sent on (Date)]],"")</f>
        <v>0</v>
      </c>
    </row>
    <row r="1045" spans="1:26" ht="30" hidden="1">
      <c r="A1045" s="51" t="str">
        <f>_xlfn.IFNA(INDEX(Table3[],MATCH(MainTracker[[#This Row],[IDR / UFDR]],Table3[Pack],0),1),"")</f>
        <v/>
      </c>
      <c r="B1045" s="7" t="s">
        <v>3645</v>
      </c>
      <c r="C1045" s="7" t="s">
        <v>4739</v>
      </c>
      <c r="D1045" s="44" t="s">
        <v>4740</v>
      </c>
      <c r="E1045" s="28" t="s">
        <v>4741</v>
      </c>
      <c r="F1045" s="2" t="s">
        <v>111</v>
      </c>
      <c r="G1045" s="13">
        <v>45476</v>
      </c>
      <c r="H1045" s="13">
        <v>45476</v>
      </c>
      <c r="I1045" s="13">
        <v>45484</v>
      </c>
      <c r="J1045" s="2"/>
      <c r="K1045" s="28" t="s">
        <v>4742</v>
      </c>
      <c r="L1045" s="28"/>
      <c r="M1045" s="4"/>
      <c r="N1045" s="24"/>
      <c r="O1045" s="4"/>
      <c r="P1045" s="24"/>
      <c r="Q1045" s="4"/>
      <c r="R1045" s="24"/>
      <c r="S1045" s="4"/>
      <c r="T1045" s="24"/>
      <c r="U1045" s="67" t="s">
        <v>106</v>
      </c>
      <c r="V1045" s="3" t="s">
        <v>71</v>
      </c>
      <c r="W1045" s="27" t="s">
        <v>1359</v>
      </c>
      <c r="X1045" s="4">
        <f>IF(AND(MainTracker[[#This Row],[Completion date.]]&gt;=45139,MainTracker[[#This Row],[Status]]="10 - Complete"),NETWORKDAYS(MAX(MainTracker[[#This Row],[Request sent on (Date)]:[Compliant source file received on (Date)]]),MainTracker[[#This Row],[Completion date.]],Holiday[Holidays])-1,"")</f>
        <v>6</v>
      </c>
      <c r="Y10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5" s="4">
        <f>IF(AND(MainTracker[[#This Row],[Completion date.]]&gt;=45139,MainTracker[[#This Row],[Status]]="10 - Complete",MainTracker[[#This Row],[Compliant source file received on (Date)]]&lt;&gt;""),MainTracker[[#This Row],[Compliant source file received on (Date)]]-MainTracker[[#This Row],[Request sent on (Date)]],"")</f>
        <v>0</v>
      </c>
    </row>
    <row r="1046" spans="1:26" ht="30" hidden="1">
      <c r="A1046" s="51" t="str">
        <f>_xlfn.IFNA(INDEX(Table3[],MATCH(MainTracker[[#This Row],[IDR / UFDR]],Table3[Pack],0),1),"")</f>
        <v/>
      </c>
      <c r="B1046" s="7" t="s">
        <v>3645</v>
      </c>
      <c r="C1046" s="7" t="s">
        <v>4743</v>
      </c>
      <c r="D1046" s="44" t="s">
        <v>4744</v>
      </c>
      <c r="E1046" s="28" t="s">
        <v>4745</v>
      </c>
      <c r="F1046" s="2" t="s">
        <v>111</v>
      </c>
      <c r="G1046" s="13">
        <v>45476</v>
      </c>
      <c r="H1046" s="13">
        <v>45476</v>
      </c>
      <c r="I1046" s="13">
        <v>45484</v>
      </c>
      <c r="J1046" s="2"/>
      <c r="K1046" s="28" t="s">
        <v>4746</v>
      </c>
      <c r="L1046" s="28"/>
      <c r="M1046" s="4"/>
      <c r="N1046" s="24"/>
      <c r="O1046" s="4"/>
      <c r="P1046" s="24"/>
      <c r="Q1046" s="4"/>
      <c r="R1046" s="24"/>
      <c r="S1046" s="4"/>
      <c r="T1046" s="24"/>
      <c r="U1046" s="67" t="s">
        <v>106</v>
      </c>
      <c r="V1046" s="3" t="s">
        <v>71</v>
      </c>
      <c r="W1046" s="27" t="s">
        <v>1359</v>
      </c>
      <c r="X1046" s="4">
        <f>IF(AND(MainTracker[[#This Row],[Completion date.]]&gt;=45139,MainTracker[[#This Row],[Status]]="10 - Complete"),NETWORKDAYS(MAX(MainTracker[[#This Row],[Request sent on (Date)]:[Compliant source file received on (Date)]]),MainTracker[[#This Row],[Completion date.]],Holiday[Holidays])-1,"")</f>
        <v>6</v>
      </c>
      <c r="Y10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6" s="4">
        <f>IF(AND(MainTracker[[#This Row],[Completion date.]]&gt;=45139,MainTracker[[#This Row],[Status]]="10 - Complete",MainTracker[[#This Row],[Compliant source file received on (Date)]]&lt;&gt;""),MainTracker[[#This Row],[Compliant source file received on (Date)]]-MainTracker[[#This Row],[Request sent on (Date)]],"")</f>
        <v>0</v>
      </c>
    </row>
    <row r="1047" spans="1:26" ht="30" hidden="1">
      <c r="A1047" s="51" t="str">
        <f>_xlfn.IFNA(INDEX(Table3[],MATCH(MainTracker[[#This Row],[IDR / UFDR]],Table3[Pack],0),1),"")</f>
        <v/>
      </c>
      <c r="B1047" s="7" t="s">
        <v>3645</v>
      </c>
      <c r="C1047" s="7" t="s">
        <v>4747</v>
      </c>
      <c r="D1047" s="44" t="s">
        <v>4748</v>
      </c>
      <c r="E1047" s="28" t="s">
        <v>4749</v>
      </c>
      <c r="F1047" s="2" t="s">
        <v>111</v>
      </c>
      <c r="G1047" s="13">
        <v>45476</v>
      </c>
      <c r="H1047" s="13">
        <v>45476</v>
      </c>
      <c r="I1047" s="13">
        <v>45485</v>
      </c>
      <c r="J1047" s="2"/>
      <c r="K1047" s="28" t="s">
        <v>4750</v>
      </c>
      <c r="L1047" s="28"/>
      <c r="M1047" s="4"/>
      <c r="N1047" s="24"/>
      <c r="O1047" s="4"/>
      <c r="P1047" s="24"/>
      <c r="Q1047" s="4"/>
      <c r="R1047" s="24"/>
      <c r="S1047" s="4"/>
      <c r="T1047" s="24"/>
      <c r="U1047" s="67" t="s">
        <v>106</v>
      </c>
      <c r="V1047" s="3" t="s">
        <v>71</v>
      </c>
      <c r="W1047" s="27" t="s">
        <v>1359</v>
      </c>
      <c r="X1047" s="4">
        <f>IF(AND(MainTracker[[#This Row],[Completion date.]]&gt;=45139,MainTracker[[#This Row],[Status]]="10 - Complete"),NETWORKDAYS(MAX(MainTracker[[#This Row],[Request sent on (Date)]:[Compliant source file received on (Date)]]),MainTracker[[#This Row],[Completion date.]],Holiday[Holidays])-1,"")</f>
        <v>7</v>
      </c>
      <c r="Y10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7" s="4">
        <f>IF(AND(MainTracker[[#This Row],[Completion date.]]&gt;=45139,MainTracker[[#This Row],[Status]]="10 - Complete",MainTracker[[#This Row],[Compliant source file received on (Date)]]&lt;&gt;""),MainTracker[[#This Row],[Compliant source file received on (Date)]]-MainTracker[[#This Row],[Request sent on (Date)]],"")</f>
        <v>0</v>
      </c>
    </row>
    <row r="1048" spans="1:26" ht="30" hidden="1">
      <c r="A1048" s="51" t="str">
        <f>_xlfn.IFNA(INDEX(Table3[],MATCH(MainTracker[[#This Row],[IDR / UFDR]],Table3[Pack],0),1),"")</f>
        <v/>
      </c>
      <c r="B1048" s="7" t="s">
        <v>3645</v>
      </c>
      <c r="C1048" s="7" t="s">
        <v>4751</v>
      </c>
      <c r="D1048" s="44" t="s">
        <v>4752</v>
      </c>
      <c r="E1048" s="28" t="s">
        <v>4753</v>
      </c>
      <c r="F1048" s="2" t="s">
        <v>111</v>
      </c>
      <c r="G1048" s="13">
        <v>45476</v>
      </c>
      <c r="H1048" s="13">
        <v>45476</v>
      </c>
      <c r="I1048" s="13">
        <v>45485</v>
      </c>
      <c r="J1048" s="2"/>
      <c r="K1048" s="28" t="s">
        <v>4754</v>
      </c>
      <c r="L1048" s="28"/>
      <c r="M1048" s="4"/>
      <c r="N1048" s="24"/>
      <c r="O1048" s="4"/>
      <c r="P1048" s="24"/>
      <c r="Q1048" s="4"/>
      <c r="R1048" s="24"/>
      <c r="S1048" s="4"/>
      <c r="T1048" s="24"/>
      <c r="U1048" s="67" t="s">
        <v>106</v>
      </c>
      <c r="V1048" s="3" t="s">
        <v>71</v>
      </c>
      <c r="W1048" s="27" t="s">
        <v>1359</v>
      </c>
      <c r="X1048" s="4">
        <f>IF(AND(MainTracker[[#This Row],[Completion date.]]&gt;=45139,MainTracker[[#This Row],[Status]]="10 - Complete"),NETWORKDAYS(MAX(MainTracker[[#This Row],[Request sent on (Date)]:[Compliant source file received on (Date)]]),MainTracker[[#This Row],[Completion date.]],Holiday[Holidays])-1,"")</f>
        <v>7</v>
      </c>
      <c r="Y10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8" s="4">
        <f>IF(AND(MainTracker[[#This Row],[Completion date.]]&gt;=45139,MainTracker[[#This Row],[Status]]="10 - Complete",MainTracker[[#This Row],[Compliant source file received on (Date)]]&lt;&gt;""),MainTracker[[#This Row],[Compliant source file received on (Date)]]-MainTracker[[#This Row],[Request sent on (Date)]],"")</f>
        <v>0</v>
      </c>
    </row>
    <row r="1049" spans="1:26" ht="30" hidden="1">
      <c r="A1049" s="51" t="str">
        <f>_xlfn.IFNA(INDEX(Table3[],MATCH(MainTracker[[#This Row],[IDR / UFDR]],Table3[Pack],0),1),"")</f>
        <v/>
      </c>
      <c r="B1049" s="7" t="s">
        <v>3645</v>
      </c>
      <c r="C1049" s="7" t="s">
        <v>4755</v>
      </c>
      <c r="D1049" s="44" t="s">
        <v>4756</v>
      </c>
      <c r="E1049" s="34" t="s">
        <v>4757</v>
      </c>
      <c r="F1049" s="2" t="s">
        <v>111</v>
      </c>
      <c r="G1049" s="13">
        <v>45476</v>
      </c>
      <c r="H1049" s="13">
        <v>45476</v>
      </c>
      <c r="I1049" s="13">
        <v>45485</v>
      </c>
      <c r="J1049" s="2"/>
      <c r="K1049" s="28" t="s">
        <v>4758</v>
      </c>
      <c r="L1049" s="28"/>
      <c r="M1049" s="4"/>
      <c r="N1049" s="24"/>
      <c r="O1049" s="4"/>
      <c r="P1049" s="24"/>
      <c r="Q1049" s="4"/>
      <c r="R1049" s="24"/>
      <c r="S1049" s="4"/>
      <c r="T1049" s="24"/>
      <c r="U1049" s="67" t="s">
        <v>106</v>
      </c>
      <c r="V1049" s="3" t="s">
        <v>71</v>
      </c>
      <c r="W1049" s="27" t="s">
        <v>1359</v>
      </c>
      <c r="X1049" s="4">
        <f>IF(AND(MainTracker[[#This Row],[Completion date.]]&gt;=45139,MainTracker[[#This Row],[Status]]="10 - Complete"),NETWORKDAYS(MAX(MainTracker[[#This Row],[Request sent on (Date)]:[Compliant source file received on (Date)]]),MainTracker[[#This Row],[Completion date.]],Holiday[Holidays])-1,"")</f>
        <v>7</v>
      </c>
      <c r="Y10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9" s="4">
        <f>IF(AND(MainTracker[[#This Row],[Completion date.]]&gt;=45139,MainTracker[[#This Row],[Status]]="10 - Complete",MainTracker[[#This Row],[Compliant source file received on (Date)]]&lt;&gt;""),MainTracker[[#This Row],[Compliant source file received on (Date)]]-MainTracker[[#This Row],[Request sent on (Date)]],"")</f>
        <v>0</v>
      </c>
    </row>
    <row r="1050" spans="1:26" ht="30" hidden="1">
      <c r="A1050" s="51" t="str">
        <f>_xlfn.IFNA(INDEX(Table3[],MATCH(MainTracker[[#This Row],[IDR / UFDR]],Table3[Pack],0),1),"")</f>
        <v/>
      </c>
      <c r="B1050" s="7" t="s">
        <v>3645</v>
      </c>
      <c r="C1050" s="7" t="s">
        <v>4759</v>
      </c>
      <c r="D1050" s="44" t="s">
        <v>4760</v>
      </c>
      <c r="E1050" s="28" t="s">
        <v>4761</v>
      </c>
      <c r="F1050" s="2" t="s">
        <v>111</v>
      </c>
      <c r="G1050" s="13">
        <v>45476</v>
      </c>
      <c r="H1050" s="13">
        <v>45476</v>
      </c>
      <c r="I1050" s="13">
        <v>45485</v>
      </c>
      <c r="J1050" s="2"/>
      <c r="K1050" s="28" t="s">
        <v>4762</v>
      </c>
      <c r="L1050" s="28"/>
      <c r="M1050" s="4"/>
      <c r="N1050" s="24"/>
      <c r="O1050" s="4"/>
      <c r="P1050" s="24"/>
      <c r="Q1050" s="4"/>
      <c r="R1050" s="24"/>
      <c r="S1050" s="4"/>
      <c r="T1050" s="24"/>
      <c r="U1050" s="67" t="s">
        <v>106</v>
      </c>
      <c r="V1050" s="3" t="s">
        <v>71</v>
      </c>
      <c r="W1050" s="27" t="s">
        <v>1359</v>
      </c>
      <c r="X1050" s="4">
        <f>IF(AND(MainTracker[[#This Row],[Completion date.]]&gt;=45139,MainTracker[[#This Row],[Status]]="10 - Complete"),NETWORKDAYS(MAX(MainTracker[[#This Row],[Request sent on (Date)]:[Compliant source file received on (Date)]]),MainTracker[[#This Row],[Completion date.]],Holiday[Holidays])-1,"")</f>
        <v>7</v>
      </c>
      <c r="Y10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0" s="4">
        <f>IF(AND(MainTracker[[#This Row],[Completion date.]]&gt;=45139,MainTracker[[#This Row],[Status]]="10 - Complete",MainTracker[[#This Row],[Compliant source file received on (Date)]]&lt;&gt;""),MainTracker[[#This Row],[Compliant source file received on (Date)]]-MainTracker[[#This Row],[Request sent on (Date)]],"")</f>
        <v>0</v>
      </c>
    </row>
    <row r="1051" spans="1:26" ht="45" hidden="1">
      <c r="A1051" s="51" t="str">
        <f>_xlfn.IFNA(INDEX(Table3[],MATCH(MainTracker[[#This Row],[IDR / UFDR]],Table3[Pack],0),1),"")</f>
        <v/>
      </c>
      <c r="B1051" s="7">
        <v>224.6</v>
      </c>
      <c r="C1051" s="7" t="s">
        <v>4763</v>
      </c>
      <c r="D1051" s="44" t="s">
        <v>4764</v>
      </c>
      <c r="E1051" s="28" t="s">
        <v>4765</v>
      </c>
      <c r="F1051" s="2" t="s">
        <v>101</v>
      </c>
      <c r="G1051" s="13">
        <v>45476</v>
      </c>
      <c r="H1051" s="13">
        <v>45476</v>
      </c>
      <c r="I1051" s="1">
        <v>45484</v>
      </c>
      <c r="J1051" s="2"/>
      <c r="K1051" s="28" t="s">
        <v>4766</v>
      </c>
      <c r="L1051" s="28"/>
      <c r="M1051" s="4"/>
      <c r="N1051" s="24"/>
      <c r="O1051" s="4"/>
      <c r="P1051" s="24"/>
      <c r="Q1051" s="4"/>
      <c r="R1051" s="24"/>
      <c r="S1051" s="4"/>
      <c r="T1051" s="24"/>
      <c r="U1051" s="67" t="s">
        <v>106</v>
      </c>
      <c r="V1051" s="3" t="s">
        <v>71</v>
      </c>
      <c r="W1051" s="27" t="s">
        <v>4767</v>
      </c>
      <c r="X1051" s="4">
        <f>IF(AND(MainTracker[[#This Row],[Completion date.]]&gt;=45139,MainTracker[[#This Row],[Status]]="10 - Complete"),NETWORKDAYS(MAX(MainTracker[[#This Row],[Request sent on (Date)]:[Compliant source file received on (Date)]]),MainTracker[[#This Row],[Completion date.]],Holiday[Holidays])-1,"")</f>
        <v>6</v>
      </c>
      <c r="Y10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1" s="4">
        <f>IF(AND(MainTracker[[#This Row],[Completion date.]]&gt;=45139,MainTracker[[#This Row],[Status]]="10 - Complete",MainTracker[[#This Row],[Compliant source file received on (Date)]]&lt;&gt;""),MainTracker[[#This Row],[Compliant source file received on (Date)]]-MainTracker[[#This Row],[Request sent on (Date)]],"")</f>
        <v>0</v>
      </c>
    </row>
    <row r="1052" spans="1:26" ht="30" hidden="1">
      <c r="A1052" s="51">
        <f>_xlfn.IFNA(INDEX(Table3[],MATCH(MainTracker[[#This Row],[IDR / UFDR]],Table3[Pack],0),1),"")</f>
        <v>21</v>
      </c>
      <c r="B1052" s="7">
        <v>214.07</v>
      </c>
      <c r="C1052" s="7" t="s">
        <v>4404</v>
      </c>
      <c r="D1052" s="44" t="s">
        <v>4405</v>
      </c>
      <c r="E1052" s="28" t="s">
        <v>4406</v>
      </c>
      <c r="F1052" s="2" t="s">
        <v>111</v>
      </c>
      <c r="G1052" s="13">
        <v>45476</v>
      </c>
      <c r="H1052" s="13">
        <v>45476</v>
      </c>
      <c r="I1052" s="1">
        <v>45478</v>
      </c>
      <c r="J1052" s="2"/>
      <c r="K1052" s="28" t="s">
        <v>4407</v>
      </c>
      <c r="L1052" s="28"/>
      <c r="M1052" s="4"/>
      <c r="N1052" s="4"/>
      <c r="O1052" s="4"/>
      <c r="P1052" s="4"/>
      <c r="Q1052" s="4"/>
      <c r="R1052" s="4"/>
      <c r="S1052" s="4"/>
      <c r="T1052" s="4"/>
      <c r="U1052" s="67" t="s">
        <v>106</v>
      </c>
      <c r="V1052" s="3" t="s">
        <v>70</v>
      </c>
      <c r="W1052" s="28" t="s">
        <v>4409</v>
      </c>
      <c r="X1052" s="4">
        <f>IF(AND(MainTracker[[#This Row],[Completion date.]]&gt;=45139,MainTracker[[#This Row],[Status]]="10 - Complete"),NETWORKDAYS(MAX(MainTracker[[#This Row],[Request sent on (Date)]:[Compliant source file received on (Date)]]),MainTracker[[#This Row],[Completion date.]],Holiday[Holidays])-1,"")</f>
        <v>2</v>
      </c>
      <c r="Y10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2" s="4">
        <f>IF(AND(MainTracker[[#This Row],[Completion date.]]&gt;=45139,MainTracker[[#This Row],[Status]]="10 - Complete",MainTracker[[#This Row],[Compliant source file received on (Date)]]&lt;&gt;""),MainTracker[[#This Row],[Compliant source file received on (Date)]]-MainTracker[[#This Row],[Request sent on (Date)]],"")</f>
        <v>0</v>
      </c>
    </row>
    <row r="1053" spans="1:26" ht="18.75" hidden="1">
      <c r="A1053" s="51" t="str">
        <f>_xlfn.IFNA(INDEX(Table3[],MATCH(MainTracker[[#This Row],[IDR / UFDR]],Table3[Pack],0),1),"")</f>
        <v/>
      </c>
      <c r="B1053" s="7" t="s">
        <v>4516</v>
      </c>
      <c r="C1053" s="7" t="s">
        <v>4522</v>
      </c>
      <c r="E1053" s="34" t="s">
        <v>4524</v>
      </c>
      <c r="F1053" s="2" t="s">
        <v>387</v>
      </c>
      <c r="G1053" s="13">
        <v>45478</v>
      </c>
      <c r="H1053" s="13">
        <v>45478</v>
      </c>
      <c r="I1053" s="1">
        <v>45483</v>
      </c>
      <c r="J1053" s="2"/>
      <c r="K1053" s="34" t="s">
        <v>4525</v>
      </c>
      <c r="L1053" s="28" t="s">
        <v>122</v>
      </c>
      <c r="M1053" s="4"/>
      <c r="N1053" s="24"/>
      <c r="O1053" s="4"/>
      <c r="P1053" s="24"/>
      <c r="Q1053" s="4"/>
      <c r="R1053" s="24"/>
      <c r="S1053" s="4"/>
      <c r="T1053" s="24"/>
      <c r="U1053" s="67" t="s">
        <v>106</v>
      </c>
      <c r="V1053" s="3" t="s">
        <v>69</v>
      </c>
      <c r="W1053" s="27" t="s">
        <v>2312</v>
      </c>
      <c r="X1053" s="4">
        <f>IF(AND(MainTracker[[#This Row],[Completion date.]]&gt;=45139,MainTracker[[#This Row],[Status]]="10 - Complete"),NETWORKDAYS(MAX(MainTracker[[#This Row],[Request sent on (Date)]:[Compliant source file received on (Date)]]),MainTracker[[#This Row],[Completion date.]],Holiday[Holidays])-1,"")</f>
        <v>3</v>
      </c>
      <c r="Y10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3" s="4">
        <f>IF(AND(MainTracker[[#This Row],[Completion date.]]&gt;=45139,MainTracker[[#This Row],[Status]]="10 - Complete",MainTracker[[#This Row],[Compliant source file received on (Date)]]&lt;&gt;""),MainTracker[[#This Row],[Compliant source file received on (Date)]]-MainTracker[[#This Row],[Request sent on (Date)]],"")</f>
        <v>0</v>
      </c>
    </row>
    <row r="1054" spans="1:26" ht="18.75" hidden="1">
      <c r="A1054" s="51" t="str">
        <f>_xlfn.IFNA(INDEX(Table3[],MATCH(MainTracker[[#This Row],[IDR / UFDR]],Table3[Pack],0),1),"")</f>
        <v/>
      </c>
      <c r="B1054" s="7" t="s">
        <v>4516</v>
      </c>
      <c r="C1054" s="7" t="s">
        <v>4517</v>
      </c>
      <c r="E1054" s="28" t="s">
        <v>4519</v>
      </c>
      <c r="F1054" s="2" t="s">
        <v>387</v>
      </c>
      <c r="G1054" s="13">
        <v>45478</v>
      </c>
      <c r="H1054" s="13">
        <v>45478</v>
      </c>
      <c r="I1054" s="1">
        <v>45483</v>
      </c>
      <c r="J1054" s="2"/>
      <c r="K1054" s="28" t="s">
        <v>4520</v>
      </c>
      <c r="L1054" s="28" t="s">
        <v>122</v>
      </c>
      <c r="M1054" s="4"/>
      <c r="N1054" s="24"/>
      <c r="O1054" s="4"/>
      <c r="P1054" s="24"/>
      <c r="Q1054" s="4"/>
      <c r="R1054" s="24"/>
      <c r="S1054" s="4"/>
      <c r="T1054" s="24"/>
      <c r="U1054" s="4" t="s">
        <v>106</v>
      </c>
      <c r="V1054" s="3" t="s">
        <v>69</v>
      </c>
      <c r="W1054" s="27" t="s">
        <v>2312</v>
      </c>
      <c r="X1054" s="4">
        <f>IF(AND(MainTracker[[#This Row],[Completion date.]]&gt;=45139,MainTracker[[#This Row],[Status]]="10 - Complete"),NETWORKDAYS(MAX(MainTracker[[#This Row],[Request sent on (Date)]:[Compliant source file received on (Date)]]),MainTracker[[#This Row],[Completion date.]],Holiday[Holidays])-1,"")</f>
        <v>3</v>
      </c>
      <c r="Y10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4" s="4">
        <f>IF(AND(MainTracker[[#This Row],[Completion date.]]&gt;=45139,MainTracker[[#This Row],[Status]]="10 - Complete",MainTracker[[#This Row],[Compliant source file received on (Date)]]&lt;&gt;""),MainTracker[[#This Row],[Compliant source file received on (Date)]]-MainTracker[[#This Row],[Request sent on (Date)]],"")</f>
        <v>0</v>
      </c>
    </row>
    <row r="1055" spans="1:26" ht="60">
      <c r="A1055" s="51" t="str">
        <f>_xlfn.IFNA(INDEX(Table3[],MATCH(MainTracker[[#This Row],[IDR / UFDR]],Table3[Pack],0),1),"")</f>
        <v/>
      </c>
      <c r="B1055" s="7" t="s">
        <v>185</v>
      </c>
      <c r="C1055" s="7" t="s">
        <v>4768</v>
      </c>
      <c r="E1055" s="28" t="s">
        <v>4769</v>
      </c>
      <c r="F1055" s="2" t="s">
        <v>111</v>
      </c>
      <c r="G1055" s="13">
        <v>45478</v>
      </c>
      <c r="I1055" s="1"/>
      <c r="J1055" s="2"/>
      <c r="K1055" s="28" t="s">
        <v>4770</v>
      </c>
      <c r="L1055" s="28"/>
      <c r="M1055" s="4"/>
      <c r="N1055" s="24"/>
      <c r="O1055" s="4" t="s">
        <v>4771</v>
      </c>
      <c r="P1055" s="24"/>
      <c r="Q1055" s="4" t="s">
        <v>4268</v>
      </c>
      <c r="R1055" s="24"/>
      <c r="S1055" s="4"/>
      <c r="T1055" s="24"/>
      <c r="U1055" s="67" t="s">
        <v>257</v>
      </c>
      <c r="V1055" s="3" t="s">
        <v>70</v>
      </c>
      <c r="W1055" s="27" t="s">
        <v>265</v>
      </c>
      <c r="X1055" s="4" t="str">
        <f>IF(AND(MainTracker[[#This Row],[Completion date.]]&gt;=45139,MainTracker[[#This Row],[Status]]="10 - Complete"),NETWORKDAYS(MAX(MainTracker[[#This Row],[Request sent on (Date)]:[Compliant source file received on (Date)]]),MainTracker[[#This Row],[Completion date.]],Holiday[Holidays])-1,"")</f>
        <v/>
      </c>
      <c r="Y10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55" s="4" t="str">
        <f>IF(AND(MainTracker[[#This Row],[Completion date.]]&gt;=45139,MainTracker[[#This Row],[Status]]="10 - Complete",MainTracker[[#This Row],[Compliant source file received on (Date)]]&lt;&gt;""),MainTracker[[#This Row],[Compliant source file received on (Date)]]-MainTracker[[#This Row],[Request sent on (Date)]],"")</f>
        <v/>
      </c>
    </row>
    <row r="1056" spans="1:26" ht="18.75" hidden="1">
      <c r="A1056" s="51">
        <f>_xlfn.IFNA(INDEX(Table3[],MATCH(MainTracker[[#This Row],[IDR / UFDR]],Table3[Pack],0),1),"")</f>
        <v>10</v>
      </c>
      <c r="B1056" s="7" t="s">
        <v>35</v>
      </c>
      <c r="C1056" s="7" t="s">
        <v>4772</v>
      </c>
      <c r="E1056" s="28" t="s">
        <v>4773</v>
      </c>
      <c r="F1056" s="2" t="s">
        <v>111</v>
      </c>
      <c r="G1056" s="13">
        <v>45478</v>
      </c>
      <c r="H1056" s="13">
        <v>45478</v>
      </c>
      <c r="I1056" s="1">
        <v>45485</v>
      </c>
      <c r="J1056" s="2"/>
      <c r="K1056" s="28" t="s">
        <v>4774</v>
      </c>
      <c r="L1056" s="28"/>
      <c r="M1056" s="4"/>
      <c r="N1056" s="24"/>
      <c r="O1056" s="4"/>
      <c r="P1056" s="24"/>
      <c r="Q1056" s="4"/>
      <c r="R1056" s="24"/>
      <c r="S1056" s="4"/>
      <c r="T1056" s="24"/>
      <c r="U1056" s="67" t="s">
        <v>106</v>
      </c>
      <c r="V1056" s="3" t="s">
        <v>70</v>
      </c>
      <c r="W1056" s="27" t="s">
        <v>354</v>
      </c>
      <c r="X1056" s="4">
        <f>IF(AND(MainTracker[[#This Row],[Completion date.]]&gt;=45139,MainTracker[[#This Row],[Status]]="10 - Complete"),NETWORKDAYS(MAX(MainTracker[[#This Row],[Request sent on (Date)]:[Compliant source file received on (Date)]]),MainTracker[[#This Row],[Completion date.]],Holiday[Holidays])-1,"")</f>
        <v>5</v>
      </c>
      <c r="Y10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6" s="4">
        <f>IF(AND(MainTracker[[#This Row],[Completion date.]]&gt;=45139,MainTracker[[#This Row],[Status]]="10 - Complete",MainTracker[[#This Row],[Compliant source file received on (Date)]]&lt;&gt;""),MainTracker[[#This Row],[Compliant source file received on (Date)]]-MainTracker[[#This Row],[Request sent on (Date)]],"")</f>
        <v>0</v>
      </c>
    </row>
    <row r="1057" spans="1:27" ht="18.75" hidden="1">
      <c r="A1057" s="51">
        <f>_xlfn.IFNA(INDEX(Table3[],MATCH(MainTracker[[#This Row],[IDR / UFDR]],Table3[Pack],0),1),"")</f>
        <v>10</v>
      </c>
      <c r="B1057" s="7" t="s">
        <v>35</v>
      </c>
      <c r="C1057" s="7" t="s">
        <v>4775</v>
      </c>
      <c r="E1057" s="28" t="s">
        <v>4776</v>
      </c>
      <c r="F1057" s="2" t="s">
        <v>111</v>
      </c>
      <c r="G1057" s="13">
        <v>45478</v>
      </c>
      <c r="H1057" s="13">
        <v>45478</v>
      </c>
      <c r="I1057" s="1">
        <v>45485</v>
      </c>
      <c r="J1057" s="2"/>
      <c r="K1057" s="28" t="s">
        <v>4777</v>
      </c>
      <c r="L1057" s="28"/>
      <c r="M1057" s="4"/>
      <c r="N1057" s="24"/>
      <c r="O1057" s="4"/>
      <c r="P1057" s="24"/>
      <c r="Q1057" s="4"/>
      <c r="R1057" s="24"/>
      <c r="S1057" s="4"/>
      <c r="T1057" s="24"/>
      <c r="U1057" s="67" t="s">
        <v>106</v>
      </c>
      <c r="V1057" s="3" t="s">
        <v>70</v>
      </c>
      <c r="W1057" s="27" t="s">
        <v>354</v>
      </c>
      <c r="X1057" s="4">
        <f>IF(AND(MainTracker[[#This Row],[Completion date.]]&gt;=45139,MainTracker[[#This Row],[Status]]="10 - Complete"),NETWORKDAYS(MAX(MainTracker[[#This Row],[Request sent on (Date)]:[Compliant source file received on (Date)]]),MainTracker[[#This Row],[Completion date.]],Holiday[Holidays])-1,"")</f>
        <v>5</v>
      </c>
      <c r="Y10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7" s="4">
        <f>IF(AND(MainTracker[[#This Row],[Completion date.]]&gt;=45139,MainTracker[[#This Row],[Status]]="10 - Complete",MainTracker[[#This Row],[Compliant source file received on (Date)]]&lt;&gt;""),MainTracker[[#This Row],[Compliant source file received on (Date)]]-MainTracker[[#This Row],[Request sent on (Date)]],"")</f>
        <v>0</v>
      </c>
    </row>
    <row r="1058" spans="1:27" ht="30" hidden="1">
      <c r="A1058" s="51" t="str">
        <f>_xlfn.IFNA(INDEX(Table3[],MATCH(MainTracker[[#This Row],[IDR / UFDR]],Table3[Pack],0),1),"")</f>
        <v/>
      </c>
      <c r="B1058" s="7">
        <v>237.02</v>
      </c>
      <c r="C1058" s="7" t="s">
        <v>4778</v>
      </c>
      <c r="E1058" s="28" t="s">
        <v>4779</v>
      </c>
      <c r="F1058" s="2" t="s">
        <v>1758</v>
      </c>
      <c r="G1058" s="13">
        <v>45478</v>
      </c>
      <c r="H1058" s="13">
        <v>45478</v>
      </c>
      <c r="I1058" s="13">
        <v>45504</v>
      </c>
      <c r="J1058" s="2"/>
      <c r="K1058" s="28" t="s">
        <v>4780</v>
      </c>
      <c r="L1058" s="28" t="s">
        <v>122</v>
      </c>
      <c r="M1058" s="4" t="s">
        <v>4781</v>
      </c>
      <c r="N1058" s="24">
        <v>45499</v>
      </c>
      <c r="O1058" s="4"/>
      <c r="P1058" s="24"/>
      <c r="Q1058" s="4"/>
      <c r="R1058" s="24"/>
      <c r="S1058" s="4"/>
      <c r="T1058" s="24"/>
      <c r="U1058" s="67" t="s">
        <v>106</v>
      </c>
      <c r="V1058" s="3" t="s">
        <v>69</v>
      </c>
      <c r="W1058" s="27" t="s">
        <v>774</v>
      </c>
      <c r="X1058" s="4">
        <f>IF(AND(MainTracker[[#This Row],[Completion date.]]&gt;=45139,MainTracker[[#This Row],[Status]]="10 - Complete"),NETWORKDAYS(MAX(MainTracker[[#This Row],[Request sent on (Date)]:[Compliant source file received on (Date)]]),MainTracker[[#This Row],[Completion date.]],Holiday[Holidays])-1,"")</f>
        <v>18</v>
      </c>
      <c r="Y10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58" s="4">
        <f>IF(AND(MainTracker[[#This Row],[Completion date.]]&gt;=45139,MainTracker[[#This Row],[Status]]="10 - Complete",MainTracker[[#This Row],[Compliant source file received on (Date)]]&lt;&gt;""),MainTracker[[#This Row],[Compliant source file received on (Date)]]-MainTracker[[#This Row],[Request sent on (Date)]],"")</f>
        <v>0</v>
      </c>
    </row>
    <row r="1059" spans="1:27" ht="18.75" hidden="1">
      <c r="A1059" s="51" t="str">
        <f>_xlfn.IFNA(INDEX(Table3[],MATCH(MainTracker[[#This Row],[IDR / UFDR]],Table3[Pack],0),1),"")</f>
        <v/>
      </c>
      <c r="B1059" s="7">
        <v>228.2</v>
      </c>
      <c r="C1059" s="7" t="s">
        <v>4782</v>
      </c>
      <c r="E1059" s="28" t="s">
        <v>4783</v>
      </c>
      <c r="F1059" s="2" t="s">
        <v>229</v>
      </c>
      <c r="G1059" s="13">
        <v>45478</v>
      </c>
      <c r="H1059" s="1">
        <v>45488</v>
      </c>
      <c r="I1059" s="1">
        <v>45489</v>
      </c>
      <c r="J1059" s="2"/>
      <c r="K1059" s="28" t="s">
        <v>4784</v>
      </c>
      <c r="L1059" s="28"/>
      <c r="M1059" s="4" t="s">
        <v>4785</v>
      </c>
      <c r="N1059" s="24"/>
      <c r="O1059" s="4"/>
      <c r="P1059" s="24"/>
      <c r="Q1059" s="4"/>
      <c r="R1059" s="24"/>
      <c r="S1059" s="4"/>
      <c r="T1059" s="24"/>
      <c r="U1059" s="67" t="s">
        <v>106</v>
      </c>
      <c r="V1059" s="3" t="s">
        <v>70</v>
      </c>
      <c r="W1059" s="27" t="s">
        <v>774</v>
      </c>
      <c r="X1059" s="4">
        <f>IF(AND(MainTracker[[#This Row],[Completion date.]]&gt;=45139,MainTracker[[#This Row],[Status]]="10 - Complete"),NETWORKDAYS(MAX(MainTracker[[#This Row],[Request sent on (Date)]:[Compliant source file received on (Date)]]),MainTracker[[#This Row],[Completion date.]],Holiday[Holidays])-1,"")</f>
        <v>1</v>
      </c>
      <c r="Y10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59" s="4">
        <f>IF(AND(MainTracker[[#This Row],[Completion date.]]&gt;=45139,MainTracker[[#This Row],[Status]]="10 - Complete",MainTracker[[#This Row],[Compliant source file received on (Date)]]&lt;&gt;""),MainTracker[[#This Row],[Compliant source file received on (Date)]]-MainTracker[[#This Row],[Request sent on (Date)]],"")</f>
        <v>10</v>
      </c>
    </row>
    <row r="1060" spans="1:27" ht="18.75" hidden="1">
      <c r="A1060" s="51" t="str">
        <f>_xlfn.IFNA(INDEX(Table3[],MATCH(MainTracker[[#This Row],[IDR / UFDR]],Table3[Pack],0),1),"")</f>
        <v/>
      </c>
      <c r="B1060" s="7">
        <v>228.2</v>
      </c>
      <c r="C1060" s="7" t="s">
        <v>4786</v>
      </c>
      <c r="E1060" s="28" t="s">
        <v>4787</v>
      </c>
      <c r="F1060" s="2" t="s">
        <v>229</v>
      </c>
      <c r="G1060" s="13">
        <v>45478</v>
      </c>
      <c r="H1060" s="1">
        <v>45488</v>
      </c>
      <c r="I1060" s="1">
        <v>45489</v>
      </c>
      <c r="J1060" s="2"/>
      <c r="K1060" s="28" t="s">
        <v>4788</v>
      </c>
      <c r="L1060" s="28"/>
      <c r="M1060" s="4" t="s">
        <v>4785</v>
      </c>
      <c r="N1060" s="24"/>
      <c r="O1060" s="4"/>
      <c r="P1060" s="24"/>
      <c r="Q1060" s="4"/>
      <c r="R1060" s="24"/>
      <c r="S1060" s="4"/>
      <c r="T1060" s="24"/>
      <c r="U1060" s="67" t="s">
        <v>106</v>
      </c>
      <c r="V1060" s="3" t="s">
        <v>70</v>
      </c>
      <c r="W1060" s="27" t="s">
        <v>774</v>
      </c>
      <c r="X1060" s="4">
        <f>IF(AND(MainTracker[[#This Row],[Completion date.]]&gt;=45139,MainTracker[[#This Row],[Status]]="10 - Complete"),NETWORKDAYS(MAX(MainTracker[[#This Row],[Request sent on (Date)]:[Compliant source file received on (Date)]]),MainTracker[[#This Row],[Completion date.]],Holiday[Holidays])-1,"")</f>
        <v>1</v>
      </c>
      <c r="Y10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0" s="4">
        <f>IF(AND(MainTracker[[#This Row],[Completion date.]]&gt;=45139,MainTracker[[#This Row],[Status]]="10 - Complete",MainTracker[[#This Row],[Compliant source file received on (Date)]]&lt;&gt;""),MainTracker[[#This Row],[Compliant source file received on (Date)]]-MainTracker[[#This Row],[Request sent on (Date)]],"")</f>
        <v>10</v>
      </c>
    </row>
    <row r="1061" spans="1:27" ht="30" hidden="1">
      <c r="A1061" s="51" t="str">
        <f>_xlfn.IFNA(INDEX(Table3[],MATCH(MainTracker[[#This Row],[IDR / UFDR]],Table3[Pack],0),1),"")</f>
        <v/>
      </c>
      <c r="B1061" s="7">
        <v>218.02</v>
      </c>
      <c r="C1061" s="7" t="s">
        <v>3210</v>
      </c>
      <c r="E1061" s="28" t="s">
        <v>3212</v>
      </c>
      <c r="F1061" s="2" t="s">
        <v>387</v>
      </c>
      <c r="G1061" s="13">
        <v>45478</v>
      </c>
      <c r="H1061" s="13">
        <v>45483</v>
      </c>
      <c r="I1061" s="13">
        <v>45484</v>
      </c>
      <c r="J1061" s="2" t="s">
        <v>2115</v>
      </c>
      <c r="K1061" s="28" t="s">
        <v>3213</v>
      </c>
      <c r="L1061" s="28" t="s">
        <v>2052</v>
      </c>
      <c r="M1061" s="4" t="s">
        <v>4789</v>
      </c>
      <c r="N1061" s="4"/>
      <c r="O1061" s="4"/>
      <c r="P1061" s="4"/>
      <c r="Q1061" s="4"/>
      <c r="R1061" s="4"/>
      <c r="S1061" s="4"/>
      <c r="T1061" s="4"/>
      <c r="U1061" s="67" t="s">
        <v>106</v>
      </c>
      <c r="V1061" s="3" t="s">
        <v>69</v>
      </c>
      <c r="W1061" s="27" t="s">
        <v>434</v>
      </c>
      <c r="X1061" s="4">
        <f>IF(AND(MainTracker[[#This Row],[Completion date.]]&gt;=45139,MainTracker[[#This Row],[Status]]="10 - Complete"),NETWORKDAYS(MAX(MainTracker[[#This Row],[Request sent on (Date)]:[Compliant source file received on (Date)]]),MainTracker[[#This Row],[Completion date.]],Holiday[Holidays])-1,"")</f>
        <v>1</v>
      </c>
      <c r="Y10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1"/>
    </row>
    <row r="1062" spans="1:27" ht="30" hidden="1">
      <c r="A1062" s="51" t="str">
        <f>_xlfn.IFNA(INDEX(Table3[],MATCH(MainTracker[[#This Row],[IDR / UFDR]],Table3[Pack],0),1),"")</f>
        <v/>
      </c>
      <c r="B1062" s="7">
        <v>234.03</v>
      </c>
      <c r="C1062" s="7" t="s">
        <v>4790</v>
      </c>
      <c r="D1062" s="44" t="s">
        <v>4791</v>
      </c>
      <c r="E1062" s="28" t="s">
        <v>4792</v>
      </c>
      <c r="F1062" s="2" t="s">
        <v>111</v>
      </c>
      <c r="G1062" s="13">
        <v>45481</v>
      </c>
      <c r="H1062" s="13">
        <v>45481</v>
      </c>
      <c r="I1062" s="1">
        <v>45488</v>
      </c>
      <c r="J1062" s="2"/>
      <c r="K1062" s="28" t="s">
        <v>4793</v>
      </c>
      <c r="L1062" s="28"/>
      <c r="M1062" s="4"/>
      <c r="N1062" s="24"/>
      <c r="O1062" s="4"/>
      <c r="P1062" s="24"/>
      <c r="Q1062" s="4"/>
      <c r="R1062" s="24"/>
      <c r="S1062" s="4"/>
      <c r="T1062" s="24"/>
      <c r="U1062" s="67" t="s">
        <v>106</v>
      </c>
      <c r="V1062" s="3" t="s">
        <v>70</v>
      </c>
      <c r="W1062" s="27" t="s">
        <v>553</v>
      </c>
      <c r="X1062" s="4">
        <f>IF(AND(MainTracker[[#This Row],[Completion date.]]&gt;=45139,MainTracker[[#This Row],[Status]]="10 - Complete"),NETWORKDAYS(MAX(MainTracker[[#This Row],[Request sent on (Date)]:[Compliant source file received on (Date)]]),MainTracker[[#This Row],[Completion date.]],Holiday[Holidays])-1,"")</f>
        <v>5</v>
      </c>
      <c r="Y10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2" s="4">
        <f>IF(AND(MainTracker[[#This Row],[Completion date.]]&gt;=45139,MainTracker[[#This Row],[Status]]="10 - Complete",MainTracker[[#This Row],[Compliant source file received on (Date)]]&lt;&gt;""),MainTracker[[#This Row],[Compliant source file received on (Date)]]-MainTracker[[#This Row],[Request sent on (Date)]],"")</f>
        <v>0</v>
      </c>
      <c r="AA1062" s="39"/>
    </row>
    <row r="1063" spans="1:27" ht="30" hidden="1">
      <c r="A1063" s="51" t="str">
        <f>_xlfn.IFNA(INDEX(Table3[],MATCH(MainTracker[[#This Row],[IDR / UFDR]],Table3[Pack],0),1),"")</f>
        <v/>
      </c>
      <c r="B1063" s="7">
        <v>234.03</v>
      </c>
      <c r="C1063" s="7" t="s">
        <v>4794</v>
      </c>
      <c r="D1063" s="44" t="s">
        <v>4795</v>
      </c>
      <c r="E1063" s="28" t="s">
        <v>4796</v>
      </c>
      <c r="F1063" s="2" t="s">
        <v>111</v>
      </c>
      <c r="G1063" s="13">
        <v>45481</v>
      </c>
      <c r="H1063" s="13">
        <v>45481</v>
      </c>
      <c r="I1063" s="1">
        <v>45488</v>
      </c>
      <c r="J1063" s="2"/>
      <c r="K1063" s="28" t="s">
        <v>4797</v>
      </c>
      <c r="L1063" s="28"/>
      <c r="M1063" s="4"/>
      <c r="N1063" s="24"/>
      <c r="O1063" s="4"/>
      <c r="P1063" s="24"/>
      <c r="Q1063" s="4"/>
      <c r="R1063" s="24"/>
      <c r="S1063" s="4"/>
      <c r="T1063" s="24"/>
      <c r="U1063" s="67" t="s">
        <v>106</v>
      </c>
      <c r="V1063" s="3" t="s">
        <v>70</v>
      </c>
      <c r="W1063" s="27" t="s">
        <v>553</v>
      </c>
      <c r="X1063" s="4">
        <f>IF(AND(MainTracker[[#This Row],[Completion date.]]&gt;=45139,MainTracker[[#This Row],[Status]]="10 - Complete"),NETWORKDAYS(MAX(MainTracker[[#This Row],[Request sent on (Date)]:[Compliant source file received on (Date)]]),MainTracker[[#This Row],[Completion date.]],Holiday[Holidays])-1,"")</f>
        <v>5</v>
      </c>
      <c r="Y10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3" s="4">
        <f>IF(AND(MainTracker[[#This Row],[Completion date.]]&gt;=45139,MainTracker[[#This Row],[Status]]="10 - Complete",MainTracker[[#This Row],[Compliant source file received on (Date)]]&lt;&gt;""),MainTracker[[#This Row],[Compliant source file received on (Date)]]-MainTracker[[#This Row],[Request sent on (Date)]],"")</f>
        <v>0</v>
      </c>
    </row>
    <row r="1064" spans="1:27" ht="45" hidden="1">
      <c r="A1064" s="51" t="str">
        <f>_xlfn.IFNA(INDEX(Table3[],MATCH(MainTracker[[#This Row],[IDR / UFDR]],Table3[Pack],0),1),"")</f>
        <v/>
      </c>
      <c r="B1064" s="7">
        <v>222.6</v>
      </c>
      <c r="C1064" s="7" t="s">
        <v>4798</v>
      </c>
      <c r="D1064" s="44" t="s">
        <v>4799</v>
      </c>
      <c r="E1064" s="34" t="s">
        <v>4800</v>
      </c>
      <c r="F1064" s="2" t="s">
        <v>111</v>
      </c>
      <c r="G1064" s="13">
        <v>45481</v>
      </c>
      <c r="H1064" s="1">
        <v>45483</v>
      </c>
      <c r="I1064" s="1">
        <v>45484</v>
      </c>
      <c r="J1064" s="2" t="s">
        <v>2115</v>
      </c>
      <c r="K1064" s="34" t="s">
        <v>4801</v>
      </c>
      <c r="L1064" s="28" t="s">
        <v>122</v>
      </c>
      <c r="M1064" s="4" t="s">
        <v>4802</v>
      </c>
      <c r="N1064" s="24">
        <v>45483</v>
      </c>
      <c r="O1064" s="4"/>
      <c r="P1064" s="24"/>
      <c r="Q1064" s="4"/>
      <c r="R1064" s="24"/>
      <c r="S1064" s="4"/>
      <c r="T1064" s="24"/>
      <c r="U1064" s="4" t="s">
        <v>106</v>
      </c>
      <c r="V1064" s="3" t="s">
        <v>69</v>
      </c>
      <c r="W1064" s="27" t="s">
        <v>4803</v>
      </c>
      <c r="X1064" s="4">
        <f>IF(AND(MainTracker[[#This Row],[Completion date.]]&gt;=45139,MainTracker[[#This Row],[Status]]="10 - Complete"),NETWORKDAYS(MAX(MainTracker[[#This Row],[Request sent on (Date)]:[Compliant source file received on (Date)]]),MainTracker[[#This Row],[Completion date.]],Holiday[Holidays])-1,"")</f>
        <v>1</v>
      </c>
      <c r="Y10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4" s="4">
        <f>IF(AND(MainTracker[[#This Row],[Completion date.]]&gt;=45139,MainTracker[[#This Row],[Status]]="10 - Complete",MainTracker[[#This Row],[Compliant source file received on (Date)]]&lt;&gt;""),MainTracker[[#This Row],[Compliant source file received on (Date)]]-MainTracker[[#This Row],[Request sent on (Date)]],"")</f>
        <v>2</v>
      </c>
    </row>
    <row r="1065" spans="1:27" ht="30" hidden="1">
      <c r="A1065" s="51" t="str">
        <f>_xlfn.IFNA(INDEX(Table3[],MATCH(MainTracker[[#This Row],[IDR / UFDR]],Table3[Pack],0),1),"")</f>
        <v/>
      </c>
      <c r="B1065" s="7">
        <v>216.01</v>
      </c>
      <c r="C1065" s="7" t="s">
        <v>1717</v>
      </c>
      <c r="D1065" s="44" t="s">
        <v>1718</v>
      </c>
      <c r="E1065" s="28" t="s">
        <v>1719</v>
      </c>
      <c r="F1065" s="2" t="s">
        <v>101</v>
      </c>
      <c r="G1065" s="13">
        <v>45481</v>
      </c>
      <c r="I1065" s="1"/>
      <c r="J1065" s="2" t="s">
        <v>2115</v>
      </c>
      <c r="K1065" s="28" t="s">
        <v>1720</v>
      </c>
      <c r="L1065" s="28" t="s">
        <v>3224</v>
      </c>
      <c r="M1065" s="4" t="s">
        <v>4804</v>
      </c>
      <c r="N1065" s="24"/>
      <c r="O1065" s="4"/>
      <c r="P1065" s="24"/>
      <c r="Q1065" s="4"/>
      <c r="R1065" s="24"/>
      <c r="S1065" s="4"/>
      <c r="T1065" s="24"/>
      <c r="U1065" s="67" t="s">
        <v>257</v>
      </c>
      <c r="V1065" s="3" t="s">
        <v>69</v>
      </c>
      <c r="W1065" s="27" t="s">
        <v>157</v>
      </c>
      <c r="X1065" s="4" t="str">
        <f>IF(AND(MainTracker[[#This Row],[Completion date.]]&gt;=45139,MainTracker[[#This Row],[Status]]="10 - Complete"),NETWORKDAYS(MAX(MainTracker[[#This Row],[Request sent on (Date)]:[Compliant source file received on (Date)]]),MainTracker[[#This Row],[Completion date.]],Holiday[Holidays])-1,"")</f>
        <v/>
      </c>
      <c r="Y106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65" s="4" t="str">
        <f>IF(AND(MainTracker[[#This Row],[Completion date.]]&gt;=45139,MainTracker[[#This Row],[Status]]="10 - Complete",MainTracker[[#This Row],[Compliant source file received on (Date)]]&lt;&gt;""),MainTracker[[#This Row],[Compliant source file received on (Date)]]-MainTracker[[#This Row],[Request sent on (Date)]],"")</f>
        <v/>
      </c>
    </row>
    <row r="1066" spans="1:27" ht="45" hidden="1">
      <c r="A1066" s="51">
        <f>_xlfn.IFNA(INDEX(Table3[],MATCH(MainTracker[[#This Row],[IDR / UFDR]],Table3[Pack],0),1),"")</f>
        <v>3</v>
      </c>
      <c r="B1066" s="7">
        <v>212.5</v>
      </c>
      <c r="C1066" s="7" t="s">
        <v>4443</v>
      </c>
      <c r="D1066" s="44" t="s">
        <v>4444</v>
      </c>
      <c r="E1066" s="28" t="s">
        <v>4445</v>
      </c>
      <c r="F1066" s="2" t="s">
        <v>101</v>
      </c>
      <c r="G1066" s="13">
        <v>45481</v>
      </c>
      <c r="H1066" s="13">
        <v>45481</v>
      </c>
      <c r="I1066" s="1">
        <v>45482</v>
      </c>
      <c r="J1066" s="2" t="s">
        <v>2115</v>
      </c>
      <c r="K1066" s="28" t="s">
        <v>4446</v>
      </c>
      <c r="L1066" s="28" t="s">
        <v>122</v>
      </c>
      <c r="M1066" s="4" t="s">
        <v>4805</v>
      </c>
      <c r="N1066" s="4"/>
      <c r="O1066" s="4"/>
      <c r="P1066" s="4"/>
      <c r="Q1066" s="4"/>
      <c r="R1066" s="4"/>
      <c r="S1066" s="4"/>
      <c r="T1066" s="4"/>
      <c r="U1066" s="4" t="s">
        <v>106</v>
      </c>
      <c r="V1066" s="3" t="s">
        <v>69</v>
      </c>
      <c r="W1066" s="27" t="s">
        <v>2528</v>
      </c>
      <c r="X1066" s="4">
        <f>IF(AND(MainTracker[[#This Row],[Completion date.]]&gt;=45139,MainTracker[[#This Row],[Status]]="10 - Complete"),NETWORKDAYS(MAX(MainTracker[[#This Row],[Request sent on (Date)]:[Compliant source file received on (Date)]]),MainTracker[[#This Row],[Completion date.]],Holiday[Holidays])-1,"")</f>
        <v>1</v>
      </c>
      <c r="Y10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6" s="4">
        <f>IF(AND(MainTracker[[#This Row],[Completion date.]]&gt;=45139,MainTracker[[#This Row],[Status]]="10 - Complete",MainTracker[[#This Row],[Compliant source file received on (Date)]]&lt;&gt;""),MainTracker[[#This Row],[Compliant source file received on (Date)]]-MainTracker[[#This Row],[Request sent on (Date)]],"")</f>
        <v>0</v>
      </c>
    </row>
    <row r="1067" spans="1:27" ht="30" hidden="1">
      <c r="A1067" s="51" t="str">
        <f>_xlfn.IFNA(INDEX(Table3[],MATCH(MainTracker[[#This Row],[IDR / UFDR]],Table3[Pack],0),1),"")</f>
        <v/>
      </c>
      <c r="B1067" s="7" t="s">
        <v>4722</v>
      </c>
      <c r="C1067" s="7" t="s">
        <v>2261</v>
      </c>
      <c r="D1067" s="129" t="s">
        <v>2262</v>
      </c>
      <c r="E1067" s="28" t="s">
        <v>2263</v>
      </c>
      <c r="F1067" s="2" t="s">
        <v>101</v>
      </c>
      <c r="G1067" s="13">
        <v>45482</v>
      </c>
      <c r="H1067" s="13">
        <v>45482</v>
      </c>
      <c r="I1067" s="1">
        <v>45489</v>
      </c>
      <c r="J1067" s="2"/>
      <c r="K1067" s="28" t="s">
        <v>2264</v>
      </c>
      <c r="L1067" s="28" t="s">
        <v>122</v>
      </c>
      <c r="M1067" s="4"/>
      <c r="N1067" s="24"/>
      <c r="O1067" s="4"/>
      <c r="P1067" s="24"/>
      <c r="Q1067" s="4"/>
      <c r="R1067" s="24"/>
      <c r="S1067" s="4"/>
      <c r="T1067" s="24"/>
      <c r="U1067" s="67" t="s">
        <v>106</v>
      </c>
      <c r="V1067" s="3" t="s">
        <v>69</v>
      </c>
      <c r="W1067" s="27" t="s">
        <v>347</v>
      </c>
      <c r="X1067" s="4">
        <f>IF(AND(MainTracker[[#This Row],[Completion date.]]&gt;=45139,MainTracker[[#This Row],[Status]]="10 - Complete"),NETWORKDAYS(MAX(MainTracker[[#This Row],[Request sent on (Date)]:[Compliant source file received on (Date)]]),MainTracker[[#This Row],[Completion date.]],Holiday[Holidays])-1,"")</f>
        <v>5</v>
      </c>
      <c r="Y10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7" s="4">
        <f>IF(AND(MainTracker[[#This Row],[Completion date.]]&gt;=45139,MainTracker[[#This Row],[Status]]="10 - Complete",MainTracker[[#This Row],[Compliant source file received on (Date)]]&lt;&gt;""),MainTracker[[#This Row],[Compliant source file received on (Date)]]-MainTracker[[#This Row],[Request sent on (Date)]],"")</f>
        <v>0</v>
      </c>
    </row>
    <row r="1068" spans="1:27" ht="30" hidden="1">
      <c r="A1068" s="51" t="str">
        <f>_xlfn.IFNA(INDEX(Table3[],MATCH(MainTracker[[#This Row],[IDR / UFDR]],Table3[Pack],0),1),"")</f>
        <v/>
      </c>
      <c r="B1068" s="7" t="s">
        <v>4806</v>
      </c>
      <c r="C1068" s="7" t="s">
        <v>4807</v>
      </c>
      <c r="D1068" s="44" t="s">
        <v>4808</v>
      </c>
      <c r="E1068" s="28" t="s">
        <v>4809</v>
      </c>
      <c r="F1068" s="2" t="s">
        <v>111</v>
      </c>
      <c r="G1068" s="13">
        <v>45482</v>
      </c>
      <c r="H1068" s="1">
        <v>45489</v>
      </c>
      <c r="I1068" s="1">
        <v>45490</v>
      </c>
      <c r="J1068" s="2"/>
      <c r="K1068" s="28" t="s">
        <v>4810</v>
      </c>
      <c r="L1068" s="28"/>
      <c r="M1068" s="4" t="s">
        <v>4811</v>
      </c>
      <c r="N1068" s="24"/>
      <c r="O1068" s="4"/>
      <c r="P1068" s="24"/>
      <c r="Q1068" s="4"/>
      <c r="R1068" s="24"/>
      <c r="S1068" s="4"/>
      <c r="T1068" s="24"/>
      <c r="U1068" s="67" t="s">
        <v>106</v>
      </c>
      <c r="V1068" s="3" t="s">
        <v>70</v>
      </c>
      <c r="W1068" s="27" t="s">
        <v>1030</v>
      </c>
      <c r="X1068" s="4">
        <f>IF(AND(MainTracker[[#This Row],[Completion date.]]&gt;=45139,MainTracker[[#This Row],[Status]]="10 - Complete"),NETWORKDAYS(MAX(MainTracker[[#This Row],[Request sent on (Date)]:[Compliant source file received on (Date)]]),MainTracker[[#This Row],[Completion date.]],Holiday[Holidays])-1,"")</f>
        <v>1</v>
      </c>
      <c r="Y10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8" s="4">
        <f>IF(AND(MainTracker[[#This Row],[Completion date.]]&gt;=45139,MainTracker[[#This Row],[Status]]="10 - Complete",MainTracker[[#This Row],[Compliant source file received on (Date)]]&lt;&gt;""),MainTracker[[#This Row],[Compliant source file received on (Date)]]-MainTracker[[#This Row],[Request sent on (Date)]],"")</f>
        <v>7</v>
      </c>
    </row>
    <row r="1069" spans="1:27" ht="30" hidden="1">
      <c r="A1069" s="51" t="str">
        <f>_xlfn.IFNA(INDEX(Table3[],MATCH(MainTracker[[#This Row],[IDR / UFDR]],Table3[Pack],0),1),"")</f>
        <v/>
      </c>
      <c r="B1069" s="7" t="s">
        <v>4812</v>
      </c>
      <c r="C1069" s="7" t="s">
        <v>4813</v>
      </c>
      <c r="D1069" s="44" t="s">
        <v>4814</v>
      </c>
      <c r="E1069" s="28" t="s">
        <v>4815</v>
      </c>
      <c r="F1069" s="2" t="s">
        <v>111</v>
      </c>
      <c r="G1069" s="68">
        <v>45482</v>
      </c>
      <c r="H1069" s="1">
        <v>45518</v>
      </c>
      <c r="I1069" s="1">
        <v>45523</v>
      </c>
      <c r="J1069" s="2"/>
      <c r="K1069" s="34" t="s">
        <v>4816</v>
      </c>
      <c r="L1069" s="28"/>
      <c r="M1069" s="4" t="s">
        <v>4817</v>
      </c>
      <c r="N1069" s="24"/>
      <c r="O1069" s="4"/>
      <c r="P1069" s="24"/>
      <c r="Q1069" s="4"/>
      <c r="R1069" s="24"/>
      <c r="S1069" s="4"/>
      <c r="T1069" s="24"/>
      <c r="U1069" s="67" t="s">
        <v>106</v>
      </c>
      <c r="V1069" s="3" t="s">
        <v>70</v>
      </c>
      <c r="W1069" s="27" t="s">
        <v>1030</v>
      </c>
      <c r="X1069" s="4">
        <f>IF(AND(MainTracker[[#This Row],[Completion date.]]&gt;=45139,MainTracker[[#This Row],[Status]]="10 - Complete"),NETWORKDAYS(MAX(MainTracker[[#This Row],[Request sent on (Date)]:[Compliant source file received on (Date)]]),MainTracker[[#This Row],[Completion date.]],Holiday[Holidays])-1,"")</f>
        <v>3</v>
      </c>
      <c r="Y10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9" s="4">
        <f>IF(AND(MainTracker[[#This Row],[Completion date.]]&gt;=45139,MainTracker[[#This Row],[Status]]="10 - Complete",MainTracker[[#This Row],[Compliant source file received on (Date)]]&lt;&gt;""),MainTracker[[#This Row],[Compliant source file received on (Date)]]-MainTracker[[#This Row],[Request sent on (Date)]],"")</f>
        <v>36</v>
      </c>
    </row>
    <row r="1070" spans="1:27" ht="30" hidden="1">
      <c r="A1070" s="51" t="str">
        <f>_xlfn.IFNA(INDEX(Table3[],MATCH(MainTracker[[#This Row],[IDR / UFDR]],Table3[Pack],0),1),"")</f>
        <v/>
      </c>
      <c r="B1070" s="7" t="s">
        <v>4812</v>
      </c>
      <c r="C1070" s="7" t="s">
        <v>4818</v>
      </c>
      <c r="D1070" s="44" t="s">
        <v>4819</v>
      </c>
      <c r="E1070" s="28" t="s">
        <v>4820</v>
      </c>
      <c r="F1070" s="2" t="s">
        <v>111</v>
      </c>
      <c r="G1070" s="68">
        <v>45482</v>
      </c>
      <c r="H1070" s="1">
        <v>45518</v>
      </c>
      <c r="I1070" s="1">
        <v>45523</v>
      </c>
      <c r="J1070" s="2"/>
      <c r="K1070" s="28" t="s">
        <v>4821</v>
      </c>
      <c r="L1070" s="28"/>
      <c r="M1070" s="4" t="s">
        <v>4817</v>
      </c>
      <c r="N1070" s="24"/>
      <c r="O1070" s="4"/>
      <c r="P1070" s="24"/>
      <c r="Q1070" s="4"/>
      <c r="R1070" s="24"/>
      <c r="S1070" s="4"/>
      <c r="T1070" s="24"/>
      <c r="U1070" s="67" t="s">
        <v>106</v>
      </c>
      <c r="V1070" s="3" t="s">
        <v>70</v>
      </c>
      <c r="W1070" s="27" t="s">
        <v>1030</v>
      </c>
      <c r="X1070" s="4">
        <f>IF(AND(MainTracker[[#This Row],[Completion date.]]&gt;=45139,MainTracker[[#This Row],[Status]]="10 - Complete"),NETWORKDAYS(MAX(MainTracker[[#This Row],[Request sent on (Date)]:[Compliant source file received on (Date)]]),MainTracker[[#This Row],[Completion date.]],Holiday[Holidays])-1,"")</f>
        <v>3</v>
      </c>
      <c r="Y10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0" s="4">
        <f>IF(AND(MainTracker[[#This Row],[Completion date.]]&gt;=45139,MainTracker[[#This Row],[Status]]="10 - Complete",MainTracker[[#This Row],[Compliant source file received on (Date)]]&lt;&gt;""),MainTracker[[#This Row],[Compliant source file received on (Date)]]-MainTracker[[#This Row],[Request sent on (Date)]],"")</f>
        <v>36</v>
      </c>
    </row>
    <row r="1071" spans="1:27" ht="29.25" hidden="1" customHeight="1">
      <c r="A1071" s="51" t="str">
        <f>_xlfn.IFNA(INDEX(Table3[],MATCH(MainTracker[[#This Row],[IDR / UFDR]],Table3[Pack],0),1),"")</f>
        <v/>
      </c>
      <c r="B1071" s="7" t="s">
        <v>4812</v>
      </c>
      <c r="C1071" s="7" t="s">
        <v>4822</v>
      </c>
      <c r="D1071" s="44" t="s">
        <v>4823</v>
      </c>
      <c r="E1071" s="28" t="s">
        <v>4824</v>
      </c>
      <c r="F1071" s="2" t="s">
        <v>111</v>
      </c>
      <c r="G1071" s="68">
        <v>45482</v>
      </c>
      <c r="H1071" s="1">
        <v>45518</v>
      </c>
      <c r="I1071" s="1">
        <v>45523</v>
      </c>
      <c r="J1071" s="2"/>
      <c r="K1071" s="28" t="s">
        <v>4825</v>
      </c>
      <c r="L1071" s="28"/>
      <c r="M1071" s="4" t="s">
        <v>4817</v>
      </c>
      <c r="N1071" s="24"/>
      <c r="O1071" s="4"/>
      <c r="P1071" s="24"/>
      <c r="Q1071" s="4"/>
      <c r="R1071" s="24"/>
      <c r="S1071" s="4"/>
      <c r="T1071" s="24"/>
      <c r="U1071" s="67" t="s">
        <v>106</v>
      </c>
      <c r="V1071" s="3" t="s">
        <v>70</v>
      </c>
      <c r="W1071" s="27" t="s">
        <v>1030</v>
      </c>
      <c r="X1071" s="4">
        <f>IF(AND(MainTracker[[#This Row],[Completion date.]]&gt;=45139,MainTracker[[#This Row],[Status]]="10 - Complete"),NETWORKDAYS(MAX(MainTracker[[#This Row],[Request sent on (Date)]:[Compliant source file received on (Date)]]),MainTracker[[#This Row],[Completion date.]],Holiday[Holidays])-1,"")</f>
        <v>3</v>
      </c>
      <c r="Y10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1" s="4">
        <f>IF(AND(MainTracker[[#This Row],[Completion date.]]&gt;=45139,MainTracker[[#This Row],[Status]]="10 - Complete",MainTracker[[#This Row],[Compliant source file received on (Date)]]&lt;&gt;""),MainTracker[[#This Row],[Compliant source file received on (Date)]]-MainTracker[[#This Row],[Request sent on (Date)]],"")</f>
        <v>36</v>
      </c>
    </row>
    <row r="1072" spans="1:27" ht="30" hidden="1">
      <c r="A1072" s="51" t="str">
        <f>_xlfn.IFNA(INDEX(Table3[],MATCH(MainTracker[[#This Row],[IDR / UFDR]],Table3[Pack],0),1),"")</f>
        <v/>
      </c>
      <c r="B1072" s="7" t="s">
        <v>4812</v>
      </c>
      <c r="C1072" s="7" t="s">
        <v>4826</v>
      </c>
      <c r="D1072" s="44" t="s">
        <v>4827</v>
      </c>
      <c r="E1072" s="28" t="s">
        <v>4828</v>
      </c>
      <c r="F1072" s="2" t="s">
        <v>111</v>
      </c>
      <c r="G1072" s="68">
        <v>45482</v>
      </c>
      <c r="H1072" s="1">
        <v>45524</v>
      </c>
      <c r="I1072" s="1">
        <v>45527</v>
      </c>
      <c r="J1072" s="2"/>
      <c r="K1072" s="28" t="s">
        <v>4829</v>
      </c>
      <c r="L1072" s="28"/>
      <c r="M1072" s="4" t="s">
        <v>4817</v>
      </c>
      <c r="N1072" s="24"/>
      <c r="O1072" s="4"/>
      <c r="P1072" s="24"/>
      <c r="Q1072" s="4"/>
      <c r="R1072" s="24"/>
      <c r="S1072" s="4"/>
      <c r="T1072" s="24"/>
      <c r="U1072" s="67" t="s">
        <v>106</v>
      </c>
      <c r="V1072" s="3" t="s">
        <v>70</v>
      </c>
      <c r="W1072" s="27" t="s">
        <v>1030</v>
      </c>
      <c r="X1072" s="4">
        <f>IF(AND(MainTracker[[#This Row],[Completion date.]]&gt;=45139,MainTracker[[#This Row],[Status]]="10 - Complete"),NETWORKDAYS(MAX(MainTracker[[#This Row],[Request sent on (Date)]:[Compliant source file received on (Date)]]),MainTracker[[#This Row],[Completion date.]],Holiday[Holidays])-1,"")</f>
        <v>3</v>
      </c>
      <c r="Y10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2" s="4">
        <f>IF(AND(MainTracker[[#This Row],[Completion date.]]&gt;=45139,MainTracker[[#This Row],[Status]]="10 - Complete",MainTracker[[#This Row],[Compliant source file received on (Date)]]&lt;&gt;""),MainTracker[[#This Row],[Compliant source file received on (Date)]]-MainTracker[[#This Row],[Request sent on (Date)]],"")</f>
        <v>42</v>
      </c>
    </row>
    <row r="1073" spans="1:26" ht="30" hidden="1">
      <c r="A1073" s="51" t="str">
        <f>_xlfn.IFNA(INDEX(Table3[],MATCH(MainTracker[[#This Row],[IDR / UFDR]],Table3[Pack],0),1),"")</f>
        <v/>
      </c>
      <c r="B1073" s="7" t="s">
        <v>4812</v>
      </c>
      <c r="C1073" s="7" t="s">
        <v>4830</v>
      </c>
      <c r="D1073" s="44" t="s">
        <v>4831</v>
      </c>
      <c r="E1073" s="28" t="s">
        <v>4832</v>
      </c>
      <c r="F1073" s="2" t="s">
        <v>111</v>
      </c>
      <c r="G1073" s="68">
        <v>45482</v>
      </c>
      <c r="H1073" s="1">
        <v>45518</v>
      </c>
      <c r="I1073" s="1">
        <v>45524</v>
      </c>
      <c r="J1073" s="2"/>
      <c r="K1073" s="28" t="s">
        <v>4833</v>
      </c>
      <c r="L1073" s="28"/>
      <c r="M1073" s="4" t="s">
        <v>4834</v>
      </c>
      <c r="N1073" s="24"/>
      <c r="O1073" s="4"/>
      <c r="P1073" s="24"/>
      <c r="Q1073" s="4"/>
      <c r="R1073" s="24"/>
      <c r="S1073" s="4"/>
      <c r="T1073" s="24"/>
      <c r="U1073" s="67" t="s">
        <v>106</v>
      </c>
      <c r="V1073" s="3" t="s">
        <v>70</v>
      </c>
      <c r="W1073" s="27" t="s">
        <v>1030</v>
      </c>
      <c r="X1073" s="4">
        <f>IF(AND(MainTracker[[#This Row],[Completion date.]]&gt;=45139,MainTracker[[#This Row],[Status]]="10 - Complete"),NETWORKDAYS(MAX(MainTracker[[#This Row],[Request sent on (Date)]:[Compliant source file received on (Date)]]),MainTracker[[#This Row],[Completion date.]],Holiday[Holidays])-1,"")</f>
        <v>4</v>
      </c>
      <c r="Y10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3" s="4">
        <f>IF(AND(MainTracker[[#This Row],[Completion date.]]&gt;=45139,MainTracker[[#This Row],[Status]]="10 - Complete",MainTracker[[#This Row],[Compliant source file received on (Date)]]&lt;&gt;""),MainTracker[[#This Row],[Compliant source file received on (Date)]]-MainTracker[[#This Row],[Request sent on (Date)]],"")</f>
        <v>36</v>
      </c>
    </row>
    <row r="1074" spans="1:26" ht="30" hidden="1">
      <c r="A1074" s="51" t="str">
        <f>_xlfn.IFNA(INDEX(Table3[],MATCH(MainTracker[[#This Row],[IDR / UFDR]],Table3[Pack],0),1),"")</f>
        <v/>
      </c>
      <c r="B1074" s="7" t="s">
        <v>4812</v>
      </c>
      <c r="C1074" s="7" t="s">
        <v>4835</v>
      </c>
      <c r="D1074" s="44" t="s">
        <v>4836</v>
      </c>
      <c r="E1074" s="28" t="s">
        <v>4837</v>
      </c>
      <c r="F1074" s="2" t="s">
        <v>111</v>
      </c>
      <c r="G1074" s="68">
        <v>45482</v>
      </c>
      <c r="H1074" s="1">
        <v>45518</v>
      </c>
      <c r="I1074" s="1">
        <v>45524</v>
      </c>
      <c r="J1074" s="2"/>
      <c r="K1074" s="28" t="s">
        <v>4838</v>
      </c>
      <c r="L1074" s="28"/>
      <c r="M1074" s="4" t="s">
        <v>4834</v>
      </c>
      <c r="N1074" s="24"/>
      <c r="O1074" s="4"/>
      <c r="P1074" s="24"/>
      <c r="Q1074" s="4"/>
      <c r="R1074" s="24"/>
      <c r="S1074" s="4"/>
      <c r="T1074" s="24"/>
      <c r="U1074" s="67" t="s">
        <v>106</v>
      </c>
      <c r="V1074" s="3" t="s">
        <v>70</v>
      </c>
      <c r="W1074" s="27" t="s">
        <v>1030</v>
      </c>
      <c r="X1074" s="4">
        <f>IF(AND(MainTracker[[#This Row],[Completion date.]]&gt;=45139,MainTracker[[#This Row],[Status]]="10 - Complete"),NETWORKDAYS(MAX(MainTracker[[#This Row],[Request sent on (Date)]:[Compliant source file received on (Date)]]),MainTracker[[#This Row],[Completion date.]],Holiday[Holidays])-1,"")</f>
        <v>4</v>
      </c>
      <c r="Y10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4" s="4">
        <f>IF(AND(MainTracker[[#This Row],[Completion date.]]&gt;=45139,MainTracker[[#This Row],[Status]]="10 - Complete",MainTracker[[#This Row],[Compliant source file received on (Date)]]&lt;&gt;""),MainTracker[[#This Row],[Compliant source file received on (Date)]]-MainTracker[[#This Row],[Request sent on (Date)]],"")</f>
        <v>36</v>
      </c>
    </row>
    <row r="1075" spans="1:26" ht="75" hidden="1">
      <c r="A1075" s="51" t="str">
        <f>_xlfn.IFNA(INDEX(Table3[],MATCH(MainTracker[[#This Row],[IDR / UFDR]],Table3[Pack],0),1),"")</f>
        <v/>
      </c>
      <c r="B1075" s="7" t="s">
        <v>4839</v>
      </c>
      <c r="C1075" s="7" t="s">
        <v>4840</v>
      </c>
      <c r="D1075" s="44" t="s">
        <v>4841</v>
      </c>
      <c r="E1075" s="28" t="s">
        <v>4842</v>
      </c>
      <c r="F1075" s="2" t="s">
        <v>111</v>
      </c>
      <c r="G1075" s="13">
        <v>45482</v>
      </c>
      <c r="I1075" s="1">
        <v>45499</v>
      </c>
      <c r="J1075" s="2"/>
      <c r="K1075" s="28" t="s">
        <v>4843</v>
      </c>
      <c r="L1075" s="28" t="s">
        <v>3041</v>
      </c>
      <c r="M1075" s="140" t="s">
        <v>4844</v>
      </c>
      <c r="N1075" s="24">
        <v>45490</v>
      </c>
      <c r="O1075" s="4" t="s">
        <v>4845</v>
      </c>
      <c r="P1075" s="24"/>
      <c r="Q1075" s="4"/>
      <c r="R1075" s="24"/>
      <c r="S1075" s="4"/>
      <c r="T1075" s="24"/>
      <c r="U1075" s="67" t="s">
        <v>106</v>
      </c>
      <c r="V1075" s="3" t="s">
        <v>71</v>
      </c>
      <c r="W1075" s="27" t="s">
        <v>3404</v>
      </c>
      <c r="X1075" s="4">
        <f>IF(AND(MainTracker[[#This Row],[Completion date.]]&gt;=45139,MainTracker[[#This Row],[Status]]="10 - Complete"),NETWORKDAYS(MAX(MainTracker[[#This Row],[Request sent on (Date)]:[Compliant source file received on (Date)]]),MainTracker[[#This Row],[Completion date.]],Holiday[Holidays])-1,"")</f>
        <v>13</v>
      </c>
      <c r="Y10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5" s="4" t="str">
        <f>IF(AND(MainTracker[[#This Row],[Completion date.]]&gt;=45139,MainTracker[[#This Row],[Status]]="10 - Complete",MainTracker[[#This Row],[Compliant source file received on (Date)]]&lt;&gt;""),MainTracker[[#This Row],[Compliant source file received on (Date)]]-MainTracker[[#This Row],[Request sent on (Date)]],"")</f>
        <v/>
      </c>
    </row>
    <row r="1076" spans="1:26" ht="60" hidden="1">
      <c r="A1076" s="51" t="str">
        <f>_xlfn.IFNA(INDEX(Table3[],MATCH(MainTracker[[#This Row],[IDR / UFDR]],Table3[Pack],0),1),"")</f>
        <v/>
      </c>
      <c r="B1076" s="7" t="s">
        <v>4839</v>
      </c>
      <c r="C1076" s="7" t="s">
        <v>4846</v>
      </c>
      <c r="D1076" s="44" t="s">
        <v>4847</v>
      </c>
      <c r="E1076" s="28" t="s">
        <v>4848</v>
      </c>
      <c r="F1076" s="2" t="s">
        <v>111</v>
      </c>
      <c r="G1076" s="13">
        <v>45482</v>
      </c>
      <c r="H1076" s="1">
        <v>45495</v>
      </c>
      <c r="I1076" s="1">
        <v>45499</v>
      </c>
      <c r="J1076" s="2"/>
      <c r="K1076" s="28" t="s">
        <v>4849</v>
      </c>
      <c r="L1076" s="28" t="s">
        <v>3041</v>
      </c>
      <c r="M1076" s="140" t="s">
        <v>4850</v>
      </c>
      <c r="N1076" s="24">
        <v>45490</v>
      </c>
      <c r="O1076" s="4" t="s">
        <v>4845</v>
      </c>
      <c r="P1076" s="24"/>
      <c r="Q1076" s="4"/>
      <c r="R1076" s="24"/>
      <c r="S1076" s="4"/>
      <c r="T1076" s="24"/>
      <c r="U1076" s="67" t="s">
        <v>106</v>
      </c>
      <c r="V1076" s="3" t="s">
        <v>71</v>
      </c>
      <c r="W1076" s="27" t="s">
        <v>3404</v>
      </c>
      <c r="X1076" s="4">
        <f>IF(AND(MainTracker[[#This Row],[Completion date.]]&gt;=45139,MainTracker[[#This Row],[Status]]="10 - Complete"),NETWORKDAYS(MAX(MainTracker[[#This Row],[Request sent on (Date)]:[Compliant source file received on (Date)]]),MainTracker[[#This Row],[Completion date.]],Holiday[Holidays])-1,"")</f>
        <v>4</v>
      </c>
      <c r="Y10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6" s="4">
        <f>IF(AND(MainTracker[[#This Row],[Completion date.]]&gt;=45139,MainTracker[[#This Row],[Status]]="10 - Complete",MainTracker[[#This Row],[Compliant source file received on (Date)]]&lt;&gt;""),MainTracker[[#This Row],[Compliant source file received on (Date)]]-MainTracker[[#This Row],[Request sent on (Date)]],"")</f>
        <v>13</v>
      </c>
    </row>
    <row r="1077" spans="1:26" ht="30" hidden="1">
      <c r="A1077" s="51" t="str">
        <f>_xlfn.IFNA(INDEX(Table3[],MATCH(MainTracker[[#This Row],[IDR / UFDR]],Table3[Pack],0),1),"")</f>
        <v/>
      </c>
      <c r="B1077" s="7">
        <v>237.05</v>
      </c>
      <c r="C1077" s="7" t="s">
        <v>4851</v>
      </c>
      <c r="D1077" s="44" t="s">
        <v>1058</v>
      </c>
      <c r="E1077" s="28" t="s">
        <v>4852</v>
      </c>
      <c r="F1077" s="2" t="s">
        <v>111</v>
      </c>
      <c r="G1077" s="13">
        <v>45482</v>
      </c>
      <c r="H1077" s="1">
        <v>45483</v>
      </c>
      <c r="I1077" s="1">
        <v>45484</v>
      </c>
      <c r="J1077" s="2" t="s">
        <v>1707</v>
      </c>
      <c r="K1077" s="28" t="s">
        <v>4853</v>
      </c>
      <c r="L1077" s="28"/>
      <c r="M1077" s="4" t="s">
        <v>4854</v>
      </c>
      <c r="N1077" s="24"/>
      <c r="O1077" s="4"/>
      <c r="P1077" s="24"/>
      <c r="Q1077" s="4"/>
      <c r="R1077" s="24"/>
      <c r="S1077" s="4"/>
      <c r="T1077" s="24"/>
      <c r="U1077" s="67" t="s">
        <v>106</v>
      </c>
      <c r="V1077" s="3" t="s">
        <v>70</v>
      </c>
      <c r="W1077" s="27" t="s">
        <v>4855</v>
      </c>
      <c r="X1077" s="4">
        <f>IF(AND(MainTracker[[#This Row],[Completion date.]]&gt;=45139,MainTracker[[#This Row],[Status]]="10 - Complete"),NETWORKDAYS(MAX(MainTracker[[#This Row],[Request sent on (Date)]:[Compliant source file received on (Date)]]),MainTracker[[#This Row],[Completion date.]],Holiday[Holidays])-1,"")</f>
        <v>1</v>
      </c>
      <c r="Y10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7" s="4">
        <f>IF(AND(MainTracker[[#This Row],[Completion date.]]&gt;=45139,MainTracker[[#This Row],[Status]]="10 - Complete",MainTracker[[#This Row],[Compliant source file received on (Date)]]&lt;&gt;""),MainTracker[[#This Row],[Compliant source file received on (Date)]]-MainTracker[[#This Row],[Request sent on (Date)]],"")</f>
        <v>1</v>
      </c>
    </row>
    <row r="1078" spans="1:26" ht="30" hidden="1">
      <c r="A1078" s="51" t="str">
        <f>_xlfn.IFNA(INDEX(Table3[],MATCH(MainTracker[[#This Row],[IDR / UFDR]],Table3[Pack],0),1),"")</f>
        <v/>
      </c>
      <c r="B1078" s="7">
        <v>237.05</v>
      </c>
      <c r="C1078" s="7" t="s">
        <v>4856</v>
      </c>
      <c r="D1078" s="44" t="s">
        <v>1058</v>
      </c>
      <c r="E1078" s="28" t="s">
        <v>4857</v>
      </c>
      <c r="F1078" s="2" t="s">
        <v>111</v>
      </c>
      <c r="G1078" s="13">
        <v>45482</v>
      </c>
      <c r="H1078" s="1">
        <v>45483</v>
      </c>
      <c r="I1078" s="1">
        <v>45484</v>
      </c>
      <c r="J1078" s="2" t="s">
        <v>1707</v>
      </c>
      <c r="K1078" s="28" t="s">
        <v>4858</v>
      </c>
      <c r="L1078" s="28"/>
      <c r="M1078" s="4" t="s">
        <v>4854</v>
      </c>
      <c r="N1078" s="24"/>
      <c r="O1078" s="4"/>
      <c r="P1078" s="24"/>
      <c r="Q1078" s="4"/>
      <c r="R1078" s="24"/>
      <c r="S1078" s="4"/>
      <c r="T1078" s="24"/>
      <c r="U1078" s="67" t="s">
        <v>106</v>
      </c>
      <c r="V1078" s="3" t="s">
        <v>70</v>
      </c>
      <c r="W1078" s="27" t="s">
        <v>4855</v>
      </c>
      <c r="X1078" s="4">
        <f>IF(AND(MainTracker[[#This Row],[Completion date.]]&gt;=45139,MainTracker[[#This Row],[Status]]="10 - Complete"),NETWORKDAYS(MAX(MainTracker[[#This Row],[Request sent on (Date)]:[Compliant source file received on (Date)]]),MainTracker[[#This Row],[Completion date.]],Holiday[Holidays])-1,"")</f>
        <v>1</v>
      </c>
      <c r="Y10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8" s="4">
        <f>IF(AND(MainTracker[[#This Row],[Completion date.]]&gt;=45139,MainTracker[[#This Row],[Status]]="10 - Complete",MainTracker[[#This Row],[Compliant source file received on (Date)]]&lt;&gt;""),MainTracker[[#This Row],[Compliant source file received on (Date)]]-MainTracker[[#This Row],[Request sent on (Date)]],"")</f>
        <v>1</v>
      </c>
    </row>
    <row r="1079" spans="1:26" ht="30" hidden="1">
      <c r="A1079" s="51" t="str">
        <f>_xlfn.IFNA(INDEX(Table3[],MATCH(MainTracker[[#This Row],[IDR / UFDR]],Table3[Pack],0),1),"")</f>
        <v/>
      </c>
      <c r="B1079" s="7">
        <v>237.05</v>
      </c>
      <c r="C1079" s="7" t="s">
        <v>4859</v>
      </c>
      <c r="D1079" s="44" t="s">
        <v>1058</v>
      </c>
      <c r="E1079" s="28" t="s">
        <v>4860</v>
      </c>
      <c r="F1079" s="2" t="s">
        <v>111</v>
      </c>
      <c r="G1079" s="13">
        <v>45482</v>
      </c>
      <c r="H1079" s="1">
        <v>45483</v>
      </c>
      <c r="I1079" s="1">
        <v>45484</v>
      </c>
      <c r="J1079" s="2" t="s">
        <v>1707</v>
      </c>
      <c r="K1079" s="28" t="s">
        <v>4861</v>
      </c>
      <c r="L1079" s="28"/>
      <c r="M1079" s="4" t="s">
        <v>4854</v>
      </c>
      <c r="N1079" s="24"/>
      <c r="O1079" s="4"/>
      <c r="P1079" s="24"/>
      <c r="Q1079" s="4"/>
      <c r="R1079" s="24"/>
      <c r="S1079" s="4"/>
      <c r="T1079" s="24"/>
      <c r="U1079" s="67" t="s">
        <v>106</v>
      </c>
      <c r="V1079" s="3" t="s">
        <v>70</v>
      </c>
      <c r="W1079" s="27" t="s">
        <v>4855</v>
      </c>
      <c r="X1079" s="4">
        <f>IF(AND(MainTracker[[#This Row],[Completion date.]]&gt;=45139,MainTracker[[#This Row],[Status]]="10 - Complete"),NETWORKDAYS(MAX(MainTracker[[#This Row],[Request sent on (Date)]:[Compliant source file received on (Date)]]),MainTracker[[#This Row],[Completion date.]],Holiday[Holidays])-1,"")</f>
        <v>1</v>
      </c>
      <c r="Y10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9" s="4">
        <f>IF(AND(MainTracker[[#This Row],[Completion date.]]&gt;=45139,MainTracker[[#This Row],[Status]]="10 - Complete",MainTracker[[#This Row],[Compliant source file received on (Date)]]&lt;&gt;""),MainTracker[[#This Row],[Compliant source file received on (Date)]]-MainTracker[[#This Row],[Request sent on (Date)]],"")</f>
        <v>1</v>
      </c>
    </row>
    <row r="1080" spans="1:26" ht="30" hidden="1">
      <c r="A1080" s="51" t="str">
        <f>_xlfn.IFNA(INDEX(Table3[],MATCH(MainTracker[[#This Row],[IDR / UFDR]],Table3[Pack],0),1),"")</f>
        <v/>
      </c>
      <c r="B1080" s="7">
        <v>237.05</v>
      </c>
      <c r="C1080" s="7" t="s">
        <v>4862</v>
      </c>
      <c r="D1080" s="44" t="s">
        <v>1058</v>
      </c>
      <c r="E1080" s="28" t="s">
        <v>4863</v>
      </c>
      <c r="F1080" s="2" t="s">
        <v>111</v>
      </c>
      <c r="G1080" s="13">
        <v>45482</v>
      </c>
      <c r="H1080" s="1">
        <v>45483</v>
      </c>
      <c r="I1080" s="1">
        <v>45484</v>
      </c>
      <c r="J1080" s="2" t="s">
        <v>1707</v>
      </c>
      <c r="K1080" s="28" t="s">
        <v>4864</v>
      </c>
      <c r="L1080" s="28"/>
      <c r="M1080" s="4" t="s">
        <v>4854</v>
      </c>
      <c r="N1080" s="24"/>
      <c r="O1080" s="4"/>
      <c r="P1080" s="24"/>
      <c r="Q1080" s="4"/>
      <c r="R1080" s="24"/>
      <c r="S1080" s="4"/>
      <c r="T1080" s="24"/>
      <c r="U1080" s="67" t="s">
        <v>106</v>
      </c>
      <c r="V1080" s="3" t="s">
        <v>70</v>
      </c>
      <c r="W1080" s="27" t="s">
        <v>4855</v>
      </c>
      <c r="X1080" s="4">
        <f>IF(AND(MainTracker[[#This Row],[Completion date.]]&gt;=45139,MainTracker[[#This Row],[Status]]="10 - Complete"),NETWORKDAYS(MAX(MainTracker[[#This Row],[Request sent on (Date)]:[Compliant source file received on (Date)]]),MainTracker[[#This Row],[Completion date.]],Holiday[Holidays])-1,"")</f>
        <v>1</v>
      </c>
      <c r="Y10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0" s="4">
        <f>IF(AND(MainTracker[[#This Row],[Completion date.]]&gt;=45139,MainTracker[[#This Row],[Status]]="10 - Complete",MainTracker[[#This Row],[Compliant source file received on (Date)]]&lt;&gt;""),MainTracker[[#This Row],[Compliant source file received on (Date)]]-MainTracker[[#This Row],[Request sent on (Date)]],"")</f>
        <v>1</v>
      </c>
    </row>
    <row r="1081" spans="1:26" ht="30" hidden="1">
      <c r="A1081" s="51" t="str">
        <f>_xlfn.IFNA(INDEX(Table3[],MATCH(MainTracker[[#This Row],[IDR / UFDR]],Table3[Pack],0),1),"")</f>
        <v/>
      </c>
      <c r="B1081" s="7">
        <v>226.5</v>
      </c>
      <c r="C1081" s="7" t="s">
        <v>4865</v>
      </c>
      <c r="D1081" s="44" t="s">
        <v>4866</v>
      </c>
      <c r="E1081" s="28" t="s">
        <v>4867</v>
      </c>
      <c r="F1081" s="2" t="s">
        <v>111</v>
      </c>
      <c r="G1081" s="13">
        <v>45482</v>
      </c>
      <c r="H1081" s="1">
        <v>45489</v>
      </c>
      <c r="I1081" s="1"/>
      <c r="J1081" s="2"/>
      <c r="K1081" s="28" t="s">
        <v>4868</v>
      </c>
      <c r="L1081" s="28"/>
      <c r="M1081" s="4" t="s">
        <v>4811</v>
      </c>
      <c r="N1081" s="24"/>
      <c r="O1081" s="4"/>
      <c r="P1081" s="24"/>
      <c r="Q1081" s="4"/>
      <c r="R1081" s="24"/>
      <c r="S1081" s="4"/>
      <c r="T1081" s="24"/>
      <c r="U1081" s="67" t="s">
        <v>257</v>
      </c>
      <c r="V1081" s="3" t="s">
        <v>70</v>
      </c>
      <c r="W1081" s="27" t="s">
        <v>1030</v>
      </c>
      <c r="X1081" s="4" t="str">
        <f>IF(AND(MainTracker[[#This Row],[Completion date.]]&gt;=45139,MainTracker[[#This Row],[Status]]="10 - Complete"),NETWORKDAYS(MAX(MainTracker[[#This Row],[Request sent on (Date)]:[Compliant source file received on (Date)]]),MainTracker[[#This Row],[Completion date.]],Holiday[Holidays])-1,"")</f>
        <v/>
      </c>
      <c r="Y108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81" s="4" t="str">
        <f>IF(AND(MainTracker[[#This Row],[Completion date.]]&gt;=45139,MainTracker[[#This Row],[Status]]="10 - Complete",MainTracker[[#This Row],[Compliant source file received on (Date)]]&lt;&gt;""),MainTracker[[#This Row],[Compliant source file received on (Date)]]-MainTracker[[#This Row],[Request sent on (Date)]],"")</f>
        <v/>
      </c>
    </row>
    <row r="1082" spans="1:26" ht="45" hidden="1">
      <c r="A1082" s="51" t="str">
        <f>_xlfn.IFNA(INDEX(Table3[],MATCH(MainTracker[[#This Row],[IDR / UFDR]],Table3[Pack],0),1),"")</f>
        <v/>
      </c>
      <c r="B1082" s="7">
        <v>221.5</v>
      </c>
      <c r="C1082" s="7" t="s">
        <v>4869</v>
      </c>
      <c r="D1082" s="44" t="s">
        <v>4870</v>
      </c>
      <c r="E1082" s="28" t="s">
        <v>4871</v>
      </c>
      <c r="F1082" s="2" t="s">
        <v>111</v>
      </c>
      <c r="G1082" s="68">
        <v>45482</v>
      </c>
      <c r="H1082" s="1">
        <v>45524</v>
      </c>
      <c r="I1082" s="1">
        <v>45527</v>
      </c>
      <c r="J1082" s="2"/>
      <c r="K1082" s="28" t="s">
        <v>4872</v>
      </c>
      <c r="L1082" s="28"/>
      <c r="M1082" s="4" t="s">
        <v>4817</v>
      </c>
      <c r="N1082" s="24"/>
      <c r="O1082" s="4"/>
      <c r="P1082" s="24"/>
      <c r="Q1082" s="4"/>
      <c r="R1082" s="24"/>
      <c r="S1082" s="4"/>
      <c r="T1082" s="24"/>
      <c r="U1082" s="67" t="s">
        <v>106</v>
      </c>
      <c r="V1082" s="3" t="s">
        <v>70</v>
      </c>
      <c r="W1082" s="27" t="s">
        <v>1030</v>
      </c>
      <c r="X1082" s="4">
        <f>IF(AND(MainTracker[[#This Row],[Completion date.]]&gt;=45139,MainTracker[[#This Row],[Status]]="10 - Complete"),NETWORKDAYS(MAX(MainTracker[[#This Row],[Request sent on (Date)]:[Compliant source file received on (Date)]]),MainTracker[[#This Row],[Completion date.]],Holiday[Holidays])-1,"")</f>
        <v>3</v>
      </c>
      <c r="Y10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2" s="4">
        <f>IF(AND(MainTracker[[#This Row],[Completion date.]]&gt;=45139,MainTracker[[#This Row],[Status]]="10 - Complete",MainTracker[[#This Row],[Compliant source file received on (Date)]]&lt;&gt;""),MainTracker[[#This Row],[Compliant source file received on (Date)]]-MainTracker[[#This Row],[Request sent on (Date)]],"")</f>
        <v>42</v>
      </c>
    </row>
    <row r="1083" spans="1:26" ht="30" hidden="1">
      <c r="A1083" s="51">
        <f>_xlfn.IFNA(INDEX(Table3[],MATCH(MainTracker[[#This Row],[IDR / UFDR]],Table3[Pack],0),1),"")</f>
        <v>3</v>
      </c>
      <c r="B1083" s="7">
        <v>212.5</v>
      </c>
      <c r="C1083" s="7" t="s">
        <v>3663</v>
      </c>
      <c r="D1083" s="44" t="s">
        <v>3664</v>
      </c>
      <c r="E1083" s="28" t="s">
        <v>3665</v>
      </c>
      <c r="F1083" s="2" t="s">
        <v>229</v>
      </c>
      <c r="G1083" s="13">
        <v>45482</v>
      </c>
      <c r="H1083" s="1">
        <v>45489</v>
      </c>
      <c r="I1083" s="1">
        <v>45490</v>
      </c>
      <c r="J1083" s="2"/>
      <c r="K1083" s="28" t="s">
        <v>3666</v>
      </c>
      <c r="L1083" s="28"/>
      <c r="M1083" s="4" t="s">
        <v>4873</v>
      </c>
      <c r="N1083" s="24"/>
      <c r="O1083" s="4"/>
      <c r="P1083" s="24"/>
      <c r="Q1083" s="4"/>
      <c r="R1083" s="24"/>
      <c r="S1083" s="4"/>
      <c r="T1083" s="24"/>
      <c r="U1083" s="67" t="s">
        <v>106</v>
      </c>
      <c r="V1083" s="3" t="s">
        <v>70</v>
      </c>
      <c r="W1083" s="27" t="s">
        <v>361</v>
      </c>
      <c r="X1083" s="4">
        <f>IF(AND(MainTracker[[#This Row],[Completion date.]]&gt;=45139,MainTracker[[#This Row],[Status]]="10 - Complete"),NETWORKDAYS(MAX(MainTracker[[#This Row],[Request sent on (Date)]:[Compliant source file received on (Date)]]),MainTracker[[#This Row],[Completion date.]],Holiday[Holidays])-1,"")</f>
        <v>1</v>
      </c>
      <c r="Y10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3" s="4">
        <f>IF(AND(MainTracker[[#This Row],[Completion date.]]&gt;=45139,MainTracker[[#This Row],[Status]]="10 - Complete",MainTracker[[#This Row],[Compliant source file received on (Date)]]&lt;&gt;""),MainTracker[[#This Row],[Compliant source file received on (Date)]]-MainTracker[[#This Row],[Request sent on (Date)]],"")</f>
        <v>7</v>
      </c>
    </row>
    <row r="1084" spans="1:26" ht="18.75" hidden="1">
      <c r="A1084" s="51" t="str">
        <f>_xlfn.IFNA(INDEX(Table3[],MATCH(MainTracker[[#This Row],[IDR / UFDR]],Table3[Pack],0),1),"")</f>
        <v/>
      </c>
      <c r="B1084" s="7" t="s">
        <v>4874</v>
      </c>
      <c r="C1084" s="7" t="s">
        <v>4875</v>
      </c>
      <c r="D1084" s="44" t="s">
        <v>4876</v>
      </c>
      <c r="E1084" s="28" t="s">
        <v>4877</v>
      </c>
      <c r="F1084" s="2" t="s">
        <v>111</v>
      </c>
      <c r="G1084" s="13">
        <v>45484</v>
      </c>
      <c r="H1084" s="13">
        <v>45484</v>
      </c>
      <c r="I1084" s="1">
        <v>45489</v>
      </c>
      <c r="J1084" s="2"/>
      <c r="K1084" s="28" t="s">
        <v>4878</v>
      </c>
      <c r="L1084" s="28" t="s">
        <v>122</v>
      </c>
      <c r="M1084" s="4"/>
      <c r="N1084" s="24"/>
      <c r="O1084" s="4"/>
      <c r="P1084" s="24"/>
      <c r="Q1084" s="4"/>
      <c r="R1084" s="24"/>
      <c r="S1084" s="4"/>
      <c r="T1084" s="24"/>
      <c r="U1084" s="67" t="s">
        <v>106</v>
      </c>
      <c r="V1084" s="3" t="s">
        <v>69</v>
      </c>
      <c r="W1084" s="27" t="s">
        <v>1292</v>
      </c>
      <c r="X1084" s="4">
        <f>IF(AND(MainTracker[[#This Row],[Completion date.]]&gt;=45139,MainTracker[[#This Row],[Status]]="10 - Complete"),NETWORKDAYS(MAX(MainTracker[[#This Row],[Request sent on (Date)]:[Compliant source file received on (Date)]]),MainTracker[[#This Row],[Completion date.]],Holiday[Holidays])-1,"")</f>
        <v>3</v>
      </c>
      <c r="Y10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84" s="4">
        <f>IF(AND(MainTracker[[#This Row],[Completion date.]]&gt;=45139,MainTracker[[#This Row],[Status]]="10 - Complete",MainTracker[[#This Row],[Compliant source file received on (Date)]]&lt;&gt;""),MainTracker[[#This Row],[Compliant source file received on (Date)]]-MainTracker[[#This Row],[Request sent on (Date)]],"")</f>
        <v>0</v>
      </c>
    </row>
    <row r="1085" spans="1:26" ht="18.75" hidden="1">
      <c r="A1085" s="51" t="str">
        <f>_xlfn.IFNA(INDEX(Table3[],MATCH(MainTracker[[#This Row],[IDR / UFDR]],Table3[Pack],0),1),"")</f>
        <v/>
      </c>
      <c r="B1085" s="7" t="s">
        <v>4874</v>
      </c>
      <c r="C1085" s="7" t="s">
        <v>4879</v>
      </c>
      <c r="D1085" s="44" t="s">
        <v>4880</v>
      </c>
      <c r="E1085" s="28" t="s">
        <v>4881</v>
      </c>
      <c r="F1085" s="2" t="s">
        <v>111</v>
      </c>
      <c r="G1085" s="13">
        <v>45484</v>
      </c>
      <c r="H1085" s="1">
        <v>45484</v>
      </c>
      <c r="I1085" s="1">
        <v>45489</v>
      </c>
      <c r="J1085" s="2"/>
      <c r="K1085" s="28" t="s">
        <v>4882</v>
      </c>
      <c r="L1085" s="28" t="s">
        <v>122</v>
      </c>
      <c r="M1085" s="4"/>
      <c r="N1085" s="24"/>
      <c r="O1085" s="4"/>
      <c r="P1085" s="24"/>
      <c r="Q1085" s="4"/>
      <c r="R1085" s="24"/>
      <c r="S1085" s="4"/>
      <c r="T1085" s="24"/>
      <c r="U1085" s="67" t="s">
        <v>106</v>
      </c>
      <c r="V1085" s="3" t="s">
        <v>69</v>
      </c>
      <c r="W1085" s="27" t="s">
        <v>1292</v>
      </c>
      <c r="X1085" s="4">
        <f>IF(AND(MainTracker[[#This Row],[Completion date.]]&gt;=45139,MainTracker[[#This Row],[Status]]="10 - Complete"),NETWORKDAYS(MAX(MainTracker[[#This Row],[Request sent on (Date)]:[Compliant source file received on (Date)]]),MainTracker[[#This Row],[Completion date.]],Holiday[Holidays])-1,"")</f>
        <v>3</v>
      </c>
      <c r="Y10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85" s="4">
        <f>IF(AND(MainTracker[[#This Row],[Completion date.]]&gt;=45139,MainTracker[[#This Row],[Status]]="10 - Complete",MainTracker[[#This Row],[Compliant source file received on (Date)]]&lt;&gt;""),MainTracker[[#This Row],[Compliant source file received on (Date)]]-MainTracker[[#This Row],[Request sent on (Date)]],"")</f>
        <v>0</v>
      </c>
    </row>
    <row r="1086" spans="1:26" ht="60" hidden="1">
      <c r="A1086" s="51" t="str">
        <f>_xlfn.IFNA(INDEX(Table3[],MATCH(MainTracker[[#This Row],[IDR / UFDR]],Table3[Pack],0),1),"")</f>
        <v/>
      </c>
      <c r="B1086" s="7" t="s">
        <v>4839</v>
      </c>
      <c r="C1086" s="7" t="s">
        <v>4883</v>
      </c>
      <c r="D1086" s="44" t="s">
        <v>4884</v>
      </c>
      <c r="E1086" s="28" t="s">
        <v>4885</v>
      </c>
      <c r="F1086" s="2" t="s">
        <v>111</v>
      </c>
      <c r="G1086" s="13">
        <v>45484</v>
      </c>
      <c r="H1086" s="24">
        <v>45502</v>
      </c>
      <c r="I1086" s="1">
        <v>45505</v>
      </c>
      <c r="J1086" s="2"/>
      <c r="K1086" s="28" t="s">
        <v>4886</v>
      </c>
      <c r="L1086" s="28" t="s">
        <v>3041</v>
      </c>
      <c r="M1086" s="140" t="s">
        <v>4887</v>
      </c>
      <c r="N1086" s="24">
        <v>45502</v>
      </c>
      <c r="O1086" s="4" t="s">
        <v>4888</v>
      </c>
      <c r="P1086" s="24"/>
      <c r="Q1086" s="4"/>
      <c r="R1086" s="24"/>
      <c r="S1086" s="4"/>
      <c r="T1086" s="24"/>
      <c r="U1086" s="67" t="s">
        <v>106</v>
      </c>
      <c r="V1086" s="3" t="s">
        <v>71</v>
      </c>
      <c r="W1086" s="27" t="s">
        <v>4889</v>
      </c>
      <c r="X1086" s="4">
        <f>IF(AND(MainTracker[[#This Row],[Completion date.]]&gt;=45139,MainTracker[[#This Row],[Status]]="10 - Complete"),NETWORKDAYS(MAX(MainTracker[[#This Row],[Request sent on (Date)]:[Compliant source file received on (Date)]]),MainTracker[[#This Row],[Completion date.]],Holiday[Holidays])-1,"")</f>
        <v>3</v>
      </c>
      <c r="Y108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6" s="4">
        <f>IF(AND(MainTracker[[#This Row],[Completion date.]]&gt;=45139,MainTracker[[#This Row],[Status]]="10 - Complete",MainTracker[[#This Row],[Compliant source file received on (Date)]]&lt;&gt;""),MainTracker[[#This Row],[Compliant source file received on (Date)]]-MainTracker[[#This Row],[Request sent on (Date)]],"")</f>
        <v>18</v>
      </c>
    </row>
    <row r="1087" spans="1:26" ht="30" hidden="1">
      <c r="A1087" s="51" t="str">
        <f>_xlfn.IFNA(INDEX(Table3[],MATCH(MainTracker[[#This Row],[IDR / UFDR]],Table3[Pack],0),1),"")</f>
        <v/>
      </c>
      <c r="B1087" s="7" t="s">
        <v>4839</v>
      </c>
      <c r="C1087" s="7" t="s">
        <v>4890</v>
      </c>
      <c r="D1087" s="44" t="s">
        <v>4891</v>
      </c>
      <c r="E1087" s="28" t="s">
        <v>4892</v>
      </c>
      <c r="F1087" s="2" t="s">
        <v>111</v>
      </c>
      <c r="G1087" s="13">
        <v>45484</v>
      </c>
      <c r="H1087" s="24">
        <v>45502</v>
      </c>
      <c r="I1087" s="1">
        <v>45505</v>
      </c>
      <c r="J1087" s="2"/>
      <c r="K1087" s="28" t="s">
        <v>4893</v>
      </c>
      <c r="L1087" s="28" t="s">
        <v>3041</v>
      </c>
      <c r="M1087" s="140" t="s">
        <v>4894</v>
      </c>
      <c r="N1087" s="24">
        <v>45502</v>
      </c>
      <c r="O1087" s="4"/>
      <c r="P1087" s="24"/>
      <c r="Q1087" s="4"/>
      <c r="R1087" s="24"/>
      <c r="S1087" s="4"/>
      <c r="T1087" s="24"/>
      <c r="U1087" s="67" t="s">
        <v>106</v>
      </c>
      <c r="V1087" s="3" t="s">
        <v>71</v>
      </c>
      <c r="W1087" s="27" t="s">
        <v>4889</v>
      </c>
      <c r="X1087" s="4">
        <f>IF(AND(MainTracker[[#This Row],[Completion date.]]&gt;=45139,MainTracker[[#This Row],[Status]]="10 - Complete"),NETWORKDAYS(MAX(MainTracker[[#This Row],[Request sent on (Date)]:[Compliant source file received on (Date)]]),MainTracker[[#This Row],[Completion date.]],Holiday[Holidays])-1,"")</f>
        <v>3</v>
      </c>
      <c r="Y10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7" s="4">
        <f>IF(AND(MainTracker[[#This Row],[Completion date.]]&gt;=45139,MainTracker[[#This Row],[Status]]="10 - Complete",MainTracker[[#This Row],[Compliant source file received on (Date)]]&lt;&gt;""),MainTracker[[#This Row],[Compliant source file received on (Date)]]-MainTracker[[#This Row],[Request sent on (Date)]],"")</f>
        <v>18</v>
      </c>
    </row>
    <row r="1088" spans="1:26" ht="30" hidden="1">
      <c r="A1088" s="51" t="str">
        <f>_xlfn.IFNA(INDEX(Table3[],MATCH(MainTracker[[#This Row],[IDR / UFDR]],Table3[Pack],0),1),"")</f>
        <v/>
      </c>
      <c r="B1088" s="7">
        <v>214.1</v>
      </c>
      <c r="C1088" s="7" t="s">
        <v>4895</v>
      </c>
      <c r="D1088" s="44" t="s">
        <v>4896</v>
      </c>
      <c r="E1088" s="34" t="s">
        <v>4897</v>
      </c>
      <c r="F1088" s="2" t="s">
        <v>111</v>
      </c>
      <c r="G1088" s="13">
        <v>45484</v>
      </c>
      <c r="H1088" s="1">
        <v>45498</v>
      </c>
      <c r="I1088" s="1">
        <v>45498</v>
      </c>
      <c r="J1088" s="2"/>
      <c r="K1088" s="28" t="s">
        <v>4898</v>
      </c>
      <c r="L1088" s="28"/>
      <c r="M1088" s="4" t="s">
        <v>4899</v>
      </c>
      <c r="N1088" s="24"/>
      <c r="O1088" s="4" t="s">
        <v>4900</v>
      </c>
      <c r="P1088" s="24"/>
      <c r="Q1088" s="4"/>
      <c r="R1088" s="24"/>
      <c r="S1088" s="4"/>
      <c r="T1088" s="24"/>
      <c r="U1088" s="67" t="s">
        <v>106</v>
      </c>
      <c r="V1088" s="3" t="s">
        <v>70</v>
      </c>
      <c r="W1088" s="27" t="s">
        <v>4477</v>
      </c>
      <c r="X1088" s="4">
        <f>IF(AND(MainTracker[[#This Row],[Completion date.]]&gt;=45139,MainTracker[[#This Row],[Status]]="10 - Complete"),NETWORKDAYS(MAX(MainTracker[[#This Row],[Request sent on (Date)]:[Compliant source file received on (Date)]]),MainTracker[[#This Row],[Completion date.]],Holiday[Holidays])-1,"")</f>
        <v>0</v>
      </c>
      <c r="Y108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8" s="4">
        <f>IF(AND(MainTracker[[#This Row],[Completion date.]]&gt;=45139,MainTracker[[#This Row],[Status]]="10 - Complete",MainTracker[[#This Row],[Compliant source file received on (Date)]]&lt;&gt;""),MainTracker[[#This Row],[Compliant source file received on (Date)]]-MainTracker[[#This Row],[Request sent on (Date)]],"")</f>
        <v>14</v>
      </c>
    </row>
    <row r="1089" spans="1:26" ht="30" hidden="1">
      <c r="A1089" s="51" t="str">
        <f>_xlfn.IFNA(INDEX(Table3[],MATCH(MainTracker[[#This Row],[IDR / UFDR]],Table3[Pack],0),1),"")</f>
        <v/>
      </c>
      <c r="B1089" s="7">
        <v>214.1</v>
      </c>
      <c r="C1089" s="7" t="s">
        <v>4478</v>
      </c>
      <c r="D1089" s="44" t="s">
        <v>4479</v>
      </c>
      <c r="E1089" s="28" t="s">
        <v>4480</v>
      </c>
      <c r="F1089" s="2" t="s">
        <v>101</v>
      </c>
      <c r="G1089" s="13">
        <v>45484</v>
      </c>
      <c r="H1089" s="1">
        <v>45491</v>
      </c>
      <c r="I1089" s="1">
        <v>45496</v>
      </c>
      <c r="J1089" s="2"/>
      <c r="K1089" s="28" t="s">
        <v>4481</v>
      </c>
      <c r="L1089" s="28"/>
      <c r="M1089" s="4" t="s">
        <v>4901</v>
      </c>
      <c r="N1089" s="24"/>
      <c r="O1089" s="4"/>
      <c r="P1089" s="24"/>
      <c r="Q1089" s="4"/>
      <c r="R1089" s="24"/>
      <c r="S1089" s="4"/>
      <c r="T1089" s="24"/>
      <c r="U1089" s="67" t="s">
        <v>106</v>
      </c>
      <c r="V1089" s="3" t="s">
        <v>70</v>
      </c>
      <c r="W1089" s="27" t="s">
        <v>4477</v>
      </c>
      <c r="X1089" s="4">
        <f>IF(AND(MainTracker[[#This Row],[Completion date.]]&gt;=45139,MainTracker[[#This Row],[Status]]="10 - Complete"),NETWORKDAYS(MAX(MainTracker[[#This Row],[Request sent on (Date)]:[Compliant source file received on (Date)]]),MainTracker[[#This Row],[Completion date.]],Holiday[Holidays])-1,"")</f>
        <v>3</v>
      </c>
      <c r="Y10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9" s="4">
        <f>IF(AND(MainTracker[[#This Row],[Completion date.]]&gt;=45139,MainTracker[[#This Row],[Status]]="10 - Complete",MainTracker[[#This Row],[Compliant source file received on (Date)]]&lt;&gt;""),MainTracker[[#This Row],[Compliant source file received on (Date)]]-MainTracker[[#This Row],[Request sent on (Date)]],"")</f>
        <v>7</v>
      </c>
    </row>
    <row r="1090" spans="1:26" ht="60" hidden="1">
      <c r="A1090" s="51" t="str">
        <f>_xlfn.IFNA(INDEX(Table3[],MATCH(MainTracker[[#This Row],[IDR / UFDR]],Table3[Pack],0),1),"")</f>
        <v/>
      </c>
      <c r="B1090" s="7" t="s">
        <v>4902</v>
      </c>
      <c r="C1090" s="7" t="s">
        <v>4903</v>
      </c>
      <c r="D1090" s="44" t="s">
        <v>4904</v>
      </c>
      <c r="E1090" s="28" t="s">
        <v>4905</v>
      </c>
      <c r="F1090" s="2" t="s">
        <v>111</v>
      </c>
      <c r="G1090" s="13">
        <v>45485</v>
      </c>
      <c r="H1090" s="13">
        <v>45503</v>
      </c>
      <c r="I1090" s="13"/>
      <c r="J1090" s="2"/>
      <c r="K1090" s="28" t="s">
        <v>4906</v>
      </c>
      <c r="L1090" s="28"/>
      <c r="M1090" s="4" t="s">
        <v>4907</v>
      </c>
      <c r="N1090" s="24"/>
      <c r="O1090" s="4" t="s">
        <v>4908</v>
      </c>
      <c r="P1090" s="24"/>
      <c r="Q1090" s="4" t="s">
        <v>4268</v>
      </c>
      <c r="R1090" s="24"/>
      <c r="S1090" s="4"/>
      <c r="T1090" s="24"/>
      <c r="U1090" s="67" t="s">
        <v>257</v>
      </c>
      <c r="V1090" s="3" t="s">
        <v>70</v>
      </c>
      <c r="W1090" s="27" t="s">
        <v>4909</v>
      </c>
      <c r="X1090" s="4" t="str">
        <f>IF(AND(MainTracker[[#This Row],[Completion date.]]&gt;=45139,MainTracker[[#This Row],[Status]]="10 - Complete"),NETWORKDAYS(MAX(MainTracker[[#This Row],[Request sent on (Date)]:[Compliant source file received on (Date)]]),MainTracker[[#This Row],[Completion date.]],Holiday[Holidays])-1,"")</f>
        <v/>
      </c>
      <c r="Y109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90" s="4" t="str">
        <f>IF(AND(MainTracker[[#This Row],[Completion date.]]&gt;=45139,MainTracker[[#This Row],[Status]]="10 - Complete",MainTracker[[#This Row],[Compliant source file received on (Date)]]&lt;&gt;""),MainTracker[[#This Row],[Compliant source file received on (Date)]]-MainTracker[[#This Row],[Request sent on (Date)]],"")</f>
        <v/>
      </c>
    </row>
    <row r="1091" spans="1:26" ht="18.75" hidden="1">
      <c r="A1091" s="51" t="str">
        <f>_xlfn.IFNA(INDEX(Table3[],MATCH(MainTracker[[#This Row],[IDR / UFDR]],Table3[Pack],0),1),"")</f>
        <v/>
      </c>
      <c r="B1091" s="7">
        <v>235.01</v>
      </c>
      <c r="C1091" s="7" t="s">
        <v>4910</v>
      </c>
      <c r="D1091" s="44" t="s">
        <v>869</v>
      </c>
      <c r="E1091" s="28" t="s">
        <v>510</v>
      </c>
      <c r="F1091" s="2" t="s">
        <v>387</v>
      </c>
      <c r="G1091" s="13">
        <v>45485</v>
      </c>
      <c r="H1091" s="13">
        <v>45485</v>
      </c>
      <c r="I1091" s="13">
        <v>45488</v>
      </c>
      <c r="J1091" s="2"/>
      <c r="K1091" s="28" t="s">
        <v>4911</v>
      </c>
      <c r="L1091" s="28"/>
      <c r="M1091" s="4"/>
      <c r="N1091" s="24"/>
      <c r="O1091" s="4"/>
      <c r="P1091" s="24"/>
      <c r="Q1091" s="4"/>
      <c r="R1091" s="24"/>
      <c r="S1091" s="4"/>
      <c r="T1091" s="24"/>
      <c r="U1091" s="67" t="s">
        <v>106</v>
      </c>
      <c r="V1091" s="3" t="s">
        <v>70</v>
      </c>
      <c r="W1091" s="27" t="s">
        <v>939</v>
      </c>
      <c r="X1091" s="4">
        <f>IF(AND(MainTracker[[#This Row],[Completion date.]]&gt;=45139,MainTracker[[#This Row],[Status]]="10 - Complete"),NETWORKDAYS(MAX(MainTracker[[#This Row],[Request sent on (Date)]:[Compliant source file received on (Date)]]),MainTracker[[#This Row],[Completion date.]],Holiday[Holidays])-1,"")</f>
        <v>1</v>
      </c>
      <c r="Y10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1" s="4">
        <f>IF(AND(MainTracker[[#This Row],[Completion date.]]&gt;=45139,MainTracker[[#This Row],[Status]]="10 - Complete",MainTracker[[#This Row],[Compliant source file received on (Date)]]&lt;&gt;""),MainTracker[[#This Row],[Compliant source file received on (Date)]]-MainTracker[[#This Row],[Request sent on (Date)]],"")</f>
        <v>0</v>
      </c>
    </row>
    <row r="1092" spans="1:26" ht="45" hidden="1">
      <c r="A1092" s="51" t="str">
        <f>_xlfn.IFNA(INDEX(Table3[],MATCH(MainTracker[[#This Row],[IDR / UFDR]],Table3[Pack],0),1),"")</f>
        <v/>
      </c>
      <c r="B1092" s="7">
        <v>224.6</v>
      </c>
      <c r="C1092" s="7" t="s">
        <v>4912</v>
      </c>
      <c r="D1092" s="44" t="s">
        <v>4913</v>
      </c>
      <c r="E1092" s="28" t="s">
        <v>4914</v>
      </c>
      <c r="F1092" s="2" t="s">
        <v>111</v>
      </c>
      <c r="G1092" s="13">
        <v>45485</v>
      </c>
      <c r="H1092" s="13">
        <v>45485</v>
      </c>
      <c r="I1092" s="13">
        <v>45495</v>
      </c>
      <c r="J1092" s="2"/>
      <c r="K1092" s="28" t="s">
        <v>4915</v>
      </c>
      <c r="L1092" s="28" t="s">
        <v>122</v>
      </c>
      <c r="M1092" s="4"/>
      <c r="N1092" s="24"/>
      <c r="O1092" s="4"/>
      <c r="P1092" s="24"/>
      <c r="Q1092" s="4"/>
      <c r="R1092" s="24"/>
      <c r="S1092" s="4"/>
      <c r="T1092" s="24"/>
      <c r="U1092" s="67" t="s">
        <v>106</v>
      </c>
      <c r="V1092" s="3" t="s">
        <v>69</v>
      </c>
      <c r="W1092" s="27" t="s">
        <v>244</v>
      </c>
      <c r="X1092" s="4">
        <f>IF(AND(MainTracker[[#This Row],[Completion date.]]&gt;=45139,MainTracker[[#This Row],[Status]]="10 - Complete"),NETWORKDAYS(MAX(MainTracker[[#This Row],[Request sent on (Date)]:[Compliant source file received on (Date)]]),MainTracker[[#This Row],[Completion date.]],Holiday[Holidays])-1,"")</f>
        <v>6</v>
      </c>
      <c r="Y10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2" s="4">
        <f>IF(AND(MainTracker[[#This Row],[Completion date.]]&gt;=45139,MainTracker[[#This Row],[Status]]="10 - Complete",MainTracker[[#This Row],[Compliant source file received on (Date)]]&lt;&gt;""),MainTracker[[#This Row],[Compliant source file received on (Date)]]-MainTracker[[#This Row],[Request sent on (Date)]],"")</f>
        <v>0</v>
      </c>
    </row>
    <row r="1093" spans="1:26" ht="30" hidden="1">
      <c r="A1093" s="51" t="str">
        <f>_xlfn.IFNA(INDEX(Table3[],MATCH(MainTracker[[#This Row],[IDR / UFDR]],Table3[Pack],0),1),"")</f>
        <v/>
      </c>
      <c r="B1093" s="7">
        <v>224.6</v>
      </c>
      <c r="C1093" s="7" t="s">
        <v>4916</v>
      </c>
      <c r="D1093" s="44" t="s">
        <v>4917</v>
      </c>
      <c r="E1093" s="28" t="s">
        <v>4918</v>
      </c>
      <c r="F1093" s="2" t="s">
        <v>111</v>
      </c>
      <c r="G1093" s="13">
        <v>45485</v>
      </c>
      <c r="H1093" s="13">
        <v>45485</v>
      </c>
      <c r="I1093" s="13">
        <v>45495</v>
      </c>
      <c r="J1093" s="2"/>
      <c r="K1093" s="28" t="s">
        <v>4919</v>
      </c>
      <c r="L1093" s="28" t="s">
        <v>122</v>
      </c>
      <c r="M1093" s="4"/>
      <c r="N1093" s="24"/>
      <c r="O1093" s="4"/>
      <c r="P1093" s="24"/>
      <c r="Q1093" s="4"/>
      <c r="R1093" s="24"/>
      <c r="S1093" s="4"/>
      <c r="T1093" s="24"/>
      <c r="U1093" s="67" t="s">
        <v>106</v>
      </c>
      <c r="V1093" s="3" t="s">
        <v>69</v>
      </c>
      <c r="W1093" s="27" t="s">
        <v>244</v>
      </c>
      <c r="X1093" s="4">
        <f>IF(AND(MainTracker[[#This Row],[Completion date.]]&gt;=45139,MainTracker[[#This Row],[Status]]="10 - Complete"),NETWORKDAYS(MAX(MainTracker[[#This Row],[Request sent on (Date)]:[Compliant source file received on (Date)]]),MainTracker[[#This Row],[Completion date.]],Holiday[Holidays])-1,"")</f>
        <v>6</v>
      </c>
      <c r="Y109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3" s="4">
        <f>IF(AND(MainTracker[[#This Row],[Completion date.]]&gt;=45139,MainTracker[[#This Row],[Status]]="10 - Complete",MainTracker[[#This Row],[Compliant source file received on (Date)]]&lt;&gt;""),MainTracker[[#This Row],[Compliant source file received on (Date)]]-MainTracker[[#This Row],[Request sent on (Date)]],"")</f>
        <v>0</v>
      </c>
    </row>
    <row r="1094" spans="1:26" ht="45" hidden="1">
      <c r="A1094" s="51" t="str">
        <f>_xlfn.IFNA(INDEX(Table3[],MATCH(MainTracker[[#This Row],[IDR / UFDR]],Table3[Pack],0),1),"")</f>
        <v/>
      </c>
      <c r="B1094" s="7">
        <v>224.6</v>
      </c>
      <c r="C1094" s="7" t="s">
        <v>4920</v>
      </c>
      <c r="D1094" s="44" t="s">
        <v>4921</v>
      </c>
      <c r="E1094" s="28" t="s">
        <v>4922</v>
      </c>
      <c r="F1094" s="2" t="s">
        <v>111</v>
      </c>
      <c r="G1094" s="13">
        <v>45485</v>
      </c>
      <c r="H1094" s="13">
        <v>45485</v>
      </c>
      <c r="I1094" s="13">
        <v>45495</v>
      </c>
      <c r="J1094" s="2"/>
      <c r="K1094" s="28" t="s">
        <v>4923</v>
      </c>
      <c r="L1094" s="28" t="s">
        <v>122</v>
      </c>
      <c r="M1094" s="4"/>
      <c r="N1094" s="24"/>
      <c r="O1094" s="4"/>
      <c r="P1094" s="24"/>
      <c r="Q1094" s="4"/>
      <c r="R1094" s="24"/>
      <c r="S1094" s="4"/>
      <c r="T1094" s="24"/>
      <c r="U1094" s="67" t="s">
        <v>106</v>
      </c>
      <c r="V1094" s="3" t="s">
        <v>69</v>
      </c>
      <c r="W1094" s="27" t="s">
        <v>244</v>
      </c>
      <c r="X1094" s="4">
        <f>IF(AND(MainTracker[[#This Row],[Completion date.]]&gt;=45139,MainTracker[[#This Row],[Status]]="10 - Complete"),NETWORKDAYS(MAX(MainTracker[[#This Row],[Request sent on (Date)]:[Compliant source file received on (Date)]]),MainTracker[[#This Row],[Completion date.]],Holiday[Holidays])-1,"")</f>
        <v>6</v>
      </c>
      <c r="Y10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4" s="4">
        <f>IF(AND(MainTracker[[#This Row],[Completion date.]]&gt;=45139,MainTracker[[#This Row],[Status]]="10 - Complete",MainTracker[[#This Row],[Compliant source file received on (Date)]]&lt;&gt;""),MainTracker[[#This Row],[Compliant source file received on (Date)]]-MainTracker[[#This Row],[Request sent on (Date)]],"")</f>
        <v>0</v>
      </c>
    </row>
    <row r="1095" spans="1:26" ht="30" hidden="1">
      <c r="A1095" s="51" t="str">
        <f>_xlfn.IFNA(INDEX(Table3[],MATCH(MainTracker[[#This Row],[IDR / UFDR]],Table3[Pack],0),1),"")</f>
        <v/>
      </c>
      <c r="B1095" s="7">
        <v>224.6</v>
      </c>
      <c r="C1095" s="7" t="s">
        <v>4924</v>
      </c>
      <c r="D1095" s="44" t="s">
        <v>4925</v>
      </c>
      <c r="E1095" s="28" t="s">
        <v>4926</v>
      </c>
      <c r="F1095" s="2" t="s">
        <v>111</v>
      </c>
      <c r="G1095" s="13">
        <v>45485</v>
      </c>
      <c r="H1095" s="13">
        <v>45485</v>
      </c>
      <c r="I1095" s="13">
        <v>45495</v>
      </c>
      <c r="J1095" s="2"/>
      <c r="K1095" s="28" t="s">
        <v>4927</v>
      </c>
      <c r="L1095" s="28" t="s">
        <v>122</v>
      </c>
      <c r="M1095" s="4"/>
      <c r="N1095" s="24"/>
      <c r="O1095" s="4"/>
      <c r="P1095" s="24"/>
      <c r="Q1095" s="4"/>
      <c r="R1095" s="24"/>
      <c r="S1095" s="4"/>
      <c r="T1095" s="24"/>
      <c r="U1095" s="67" t="s">
        <v>106</v>
      </c>
      <c r="V1095" s="3" t="s">
        <v>69</v>
      </c>
      <c r="W1095" s="28" t="s">
        <v>244</v>
      </c>
      <c r="X1095" s="4">
        <f>IF(AND(MainTracker[[#This Row],[Completion date.]]&gt;=45139,MainTracker[[#This Row],[Status]]="10 - Complete"),NETWORKDAYS(MAX(MainTracker[[#This Row],[Request sent on (Date)]:[Compliant source file received on (Date)]]),MainTracker[[#This Row],[Completion date.]],Holiday[Holidays])-1,"")</f>
        <v>6</v>
      </c>
      <c r="Y10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5" s="4">
        <f>IF(AND(MainTracker[[#This Row],[Completion date.]]&gt;=45139,MainTracker[[#This Row],[Status]]="10 - Complete",MainTracker[[#This Row],[Compliant source file received on (Date)]]&lt;&gt;""),MainTracker[[#This Row],[Compliant source file received on (Date)]]-MainTracker[[#This Row],[Request sent on (Date)]],"")</f>
        <v>0</v>
      </c>
    </row>
    <row r="1096" spans="1:26" ht="30" hidden="1">
      <c r="A1096" s="51" t="str">
        <f>_xlfn.IFNA(INDEX(Table3[],MATCH(MainTracker[[#This Row],[IDR / UFDR]],Table3[Pack],0),1),"")</f>
        <v/>
      </c>
      <c r="B1096" s="7">
        <v>224.6</v>
      </c>
      <c r="C1096" s="7" t="s">
        <v>4928</v>
      </c>
      <c r="D1096" s="44" t="s">
        <v>4929</v>
      </c>
      <c r="E1096" s="28" t="s">
        <v>4930</v>
      </c>
      <c r="F1096" s="2" t="s">
        <v>111</v>
      </c>
      <c r="G1096" s="13">
        <v>45485</v>
      </c>
      <c r="H1096" s="13">
        <v>45485</v>
      </c>
      <c r="I1096" s="13">
        <v>45495</v>
      </c>
      <c r="J1096" s="2"/>
      <c r="K1096" s="28" t="s">
        <v>4931</v>
      </c>
      <c r="L1096" s="28" t="s">
        <v>122</v>
      </c>
      <c r="M1096" s="4"/>
      <c r="N1096" s="24"/>
      <c r="O1096" s="4"/>
      <c r="P1096" s="24"/>
      <c r="Q1096" s="4"/>
      <c r="R1096" s="24"/>
      <c r="S1096" s="4"/>
      <c r="T1096" s="24"/>
      <c r="U1096" s="67" t="s">
        <v>106</v>
      </c>
      <c r="V1096" s="3" t="s">
        <v>69</v>
      </c>
      <c r="W1096" s="28" t="s">
        <v>244</v>
      </c>
      <c r="X1096" s="4">
        <f>IF(AND(MainTracker[[#This Row],[Completion date.]]&gt;=45139,MainTracker[[#This Row],[Status]]="10 - Complete"),NETWORKDAYS(MAX(MainTracker[[#This Row],[Request sent on (Date)]:[Compliant source file received on (Date)]]),MainTracker[[#This Row],[Completion date.]],Holiday[Holidays])-1,"")</f>
        <v>6</v>
      </c>
      <c r="Y10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6" s="4">
        <f>IF(AND(MainTracker[[#This Row],[Completion date.]]&gt;=45139,MainTracker[[#This Row],[Status]]="10 - Complete",MainTracker[[#This Row],[Compliant source file received on (Date)]]&lt;&gt;""),MainTracker[[#This Row],[Compliant source file received on (Date)]]-MainTracker[[#This Row],[Request sent on (Date)]],"")</f>
        <v>0</v>
      </c>
    </row>
    <row r="1097" spans="1:26" ht="30" hidden="1">
      <c r="A1097" s="51" t="str">
        <f>_xlfn.IFNA(INDEX(Table3[],MATCH(MainTracker[[#This Row],[IDR / UFDR]],Table3[Pack],0),1),"")</f>
        <v/>
      </c>
      <c r="B1097" s="7">
        <v>224.6</v>
      </c>
      <c r="C1097" s="7" t="s">
        <v>4932</v>
      </c>
      <c r="D1097" s="44" t="s">
        <v>4933</v>
      </c>
      <c r="E1097" s="28" t="s">
        <v>4934</v>
      </c>
      <c r="F1097" s="2" t="s">
        <v>111</v>
      </c>
      <c r="G1097" s="13">
        <v>45485</v>
      </c>
      <c r="H1097" s="13">
        <v>45485</v>
      </c>
      <c r="I1097" s="13">
        <v>45495</v>
      </c>
      <c r="J1097" s="2"/>
      <c r="K1097" s="28" t="s">
        <v>4935</v>
      </c>
      <c r="L1097" s="28" t="s">
        <v>122</v>
      </c>
      <c r="M1097" s="4"/>
      <c r="N1097" s="24"/>
      <c r="O1097" s="4"/>
      <c r="P1097" s="24"/>
      <c r="Q1097" s="4"/>
      <c r="R1097" s="24"/>
      <c r="S1097" s="4"/>
      <c r="T1097" s="24"/>
      <c r="U1097" s="67" t="s">
        <v>106</v>
      </c>
      <c r="V1097" s="3" t="s">
        <v>69</v>
      </c>
      <c r="W1097" s="28" t="s">
        <v>244</v>
      </c>
      <c r="X1097" s="4">
        <f>IF(AND(MainTracker[[#This Row],[Completion date.]]&gt;=45139,MainTracker[[#This Row],[Status]]="10 - Complete"),NETWORKDAYS(MAX(MainTracker[[#This Row],[Request sent on (Date)]:[Compliant source file received on (Date)]]),MainTracker[[#This Row],[Completion date.]],Holiday[Holidays])-1,"")</f>
        <v>6</v>
      </c>
      <c r="Y10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7" s="4">
        <f>IF(AND(MainTracker[[#This Row],[Completion date.]]&gt;=45139,MainTracker[[#This Row],[Status]]="10 - Complete",MainTracker[[#This Row],[Compliant source file received on (Date)]]&lt;&gt;""),MainTracker[[#This Row],[Compliant source file received on (Date)]]-MainTracker[[#This Row],[Request sent on (Date)]],"")</f>
        <v>0</v>
      </c>
    </row>
    <row r="1098" spans="1:26" ht="45" hidden="1">
      <c r="A1098" s="51" t="str">
        <f>_xlfn.IFNA(INDEX(Table3[],MATCH(MainTracker[[#This Row],[IDR / UFDR]],Table3[Pack],0),1),"")</f>
        <v/>
      </c>
      <c r="B1098" s="7">
        <v>224.6</v>
      </c>
      <c r="C1098" s="7" t="s">
        <v>4936</v>
      </c>
      <c r="D1098" s="44" t="s">
        <v>4937</v>
      </c>
      <c r="E1098" s="28" t="s">
        <v>4938</v>
      </c>
      <c r="F1098" s="2" t="s">
        <v>111</v>
      </c>
      <c r="G1098" s="13">
        <v>45485</v>
      </c>
      <c r="H1098" s="13">
        <v>45485</v>
      </c>
      <c r="I1098" s="13">
        <v>45495</v>
      </c>
      <c r="J1098" s="2"/>
      <c r="K1098" s="28" t="s">
        <v>4939</v>
      </c>
      <c r="L1098" s="28" t="s">
        <v>122</v>
      </c>
      <c r="M1098" s="4"/>
      <c r="N1098" s="24"/>
      <c r="O1098" s="4"/>
      <c r="P1098" s="24"/>
      <c r="Q1098" s="4"/>
      <c r="R1098" s="24"/>
      <c r="S1098" s="4"/>
      <c r="T1098" s="24"/>
      <c r="U1098" s="67" t="s">
        <v>106</v>
      </c>
      <c r="V1098" s="3" t="s">
        <v>69</v>
      </c>
      <c r="W1098" s="28" t="s">
        <v>244</v>
      </c>
      <c r="X1098" s="4">
        <f>IF(AND(MainTracker[[#This Row],[Completion date.]]&gt;=45139,MainTracker[[#This Row],[Status]]="10 - Complete"),NETWORKDAYS(MAX(MainTracker[[#This Row],[Request sent on (Date)]:[Compliant source file received on (Date)]]),MainTracker[[#This Row],[Completion date.]],Holiday[Holidays])-1,"")</f>
        <v>6</v>
      </c>
      <c r="Y10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8" s="4">
        <f>IF(AND(MainTracker[[#This Row],[Completion date.]]&gt;=45139,MainTracker[[#This Row],[Status]]="10 - Complete",MainTracker[[#This Row],[Compliant source file received on (Date)]]&lt;&gt;""),MainTracker[[#This Row],[Compliant source file received on (Date)]]-MainTracker[[#This Row],[Request sent on (Date)]],"")</f>
        <v>0</v>
      </c>
    </row>
    <row r="1099" spans="1:26" ht="30" hidden="1">
      <c r="A1099" s="51" t="str">
        <f>_xlfn.IFNA(INDEX(Table3[],MATCH(MainTracker[[#This Row],[IDR / UFDR]],Table3[Pack],0),1),"")</f>
        <v/>
      </c>
      <c r="B1099" s="7">
        <v>224.6</v>
      </c>
      <c r="C1099" s="7" t="s">
        <v>4940</v>
      </c>
      <c r="D1099" s="44" t="s">
        <v>4941</v>
      </c>
      <c r="E1099" s="28" t="s">
        <v>4942</v>
      </c>
      <c r="F1099" s="2" t="s">
        <v>111</v>
      </c>
      <c r="G1099" s="13">
        <v>45485</v>
      </c>
      <c r="H1099" s="13">
        <v>45485</v>
      </c>
      <c r="I1099" s="13">
        <v>45495</v>
      </c>
      <c r="J1099" s="2"/>
      <c r="K1099" s="28" t="s">
        <v>4943</v>
      </c>
      <c r="L1099" s="28" t="s">
        <v>122</v>
      </c>
      <c r="M1099" s="4"/>
      <c r="N1099" s="24"/>
      <c r="O1099" s="4"/>
      <c r="P1099" s="24"/>
      <c r="Q1099" s="4"/>
      <c r="R1099" s="24"/>
      <c r="S1099" s="4"/>
      <c r="T1099" s="24"/>
      <c r="U1099" s="67" t="s">
        <v>106</v>
      </c>
      <c r="V1099" s="3" t="s">
        <v>69</v>
      </c>
      <c r="W1099" s="28" t="s">
        <v>244</v>
      </c>
      <c r="X1099" s="4">
        <f>IF(AND(MainTracker[[#This Row],[Completion date.]]&gt;=45139,MainTracker[[#This Row],[Status]]="10 - Complete"),NETWORKDAYS(MAX(MainTracker[[#This Row],[Request sent on (Date)]:[Compliant source file received on (Date)]]),MainTracker[[#This Row],[Completion date.]],Holiday[Holidays])-1,"")</f>
        <v>6</v>
      </c>
      <c r="Y10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9" s="4">
        <f>IF(AND(MainTracker[[#This Row],[Completion date.]]&gt;=45139,MainTracker[[#This Row],[Status]]="10 - Complete",MainTracker[[#This Row],[Compliant source file received on (Date)]]&lt;&gt;""),MainTracker[[#This Row],[Compliant source file received on (Date)]]-MainTracker[[#This Row],[Request sent on (Date)]],"")</f>
        <v>0</v>
      </c>
    </row>
    <row r="1100" spans="1:26" ht="60" hidden="1">
      <c r="A1100" s="51" t="str">
        <f>_xlfn.IFNA(INDEX(Table3[],MATCH(MainTracker[[#This Row],[IDR / UFDR]],Table3[Pack],0),1),"")</f>
        <v/>
      </c>
      <c r="B1100" s="7">
        <v>214.1</v>
      </c>
      <c r="C1100" s="128" t="s">
        <v>4944</v>
      </c>
      <c r="D1100" s="44" t="s">
        <v>4945</v>
      </c>
      <c r="E1100" s="28" t="s">
        <v>4946</v>
      </c>
      <c r="F1100" s="2" t="s">
        <v>111</v>
      </c>
      <c r="G1100" s="13">
        <v>45485</v>
      </c>
      <c r="H1100" s="13">
        <v>45532</v>
      </c>
      <c r="I1100" s="24">
        <v>45533</v>
      </c>
      <c r="J1100" s="2"/>
      <c r="K1100" s="28" t="s">
        <v>4947</v>
      </c>
      <c r="L1100" s="28"/>
      <c r="M1100" s="4"/>
      <c r="N1100" s="24"/>
      <c r="O1100" s="4"/>
      <c r="P1100" s="24" t="s">
        <v>4948</v>
      </c>
      <c r="Q1100" s="4" t="s">
        <v>4949</v>
      </c>
      <c r="R1100" s="24"/>
      <c r="S1100" s="4" t="s">
        <v>4950</v>
      </c>
      <c r="T1100" s="24"/>
      <c r="U1100" s="67" t="s">
        <v>106</v>
      </c>
      <c r="V1100" s="3" t="s">
        <v>71</v>
      </c>
      <c r="W1100" s="27" t="s">
        <v>4951</v>
      </c>
      <c r="X1100" s="4">
        <f>IF(AND(MainTracker[[#This Row],[Completion date.]]&gt;=45139,MainTracker[[#This Row],[Status]]="10 - Complete"),NETWORKDAYS(MAX(MainTracker[[#This Row],[Request sent on (Date)]:[Compliant source file received on (Date)]]),MainTracker[[#This Row],[Completion date.]],Holiday[Holidays])-1,"")</f>
        <v>1</v>
      </c>
      <c r="Y11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0" s="4">
        <f>IF(AND(MainTracker[[#This Row],[Completion date.]]&gt;=45139,MainTracker[[#This Row],[Status]]="10 - Complete",MainTracker[[#This Row],[Compliant source file received on (Date)]]&lt;&gt;""),MainTracker[[#This Row],[Compliant source file received on (Date)]]-MainTracker[[#This Row],[Request sent on (Date)]],"")</f>
        <v>47</v>
      </c>
    </row>
    <row r="1101" spans="1:26" ht="45" hidden="1">
      <c r="A1101" s="51" t="str">
        <f>_xlfn.IFNA(INDEX(Table3[],MATCH(MainTracker[[#This Row],[IDR / UFDR]],Table3[Pack],0),1),"")</f>
        <v/>
      </c>
      <c r="B1101" s="7">
        <v>214.1</v>
      </c>
      <c r="C1101" s="7" t="s">
        <v>4952</v>
      </c>
      <c r="D1101" s="44" t="s">
        <v>4953</v>
      </c>
      <c r="E1101" s="34" t="s">
        <v>4954</v>
      </c>
      <c r="F1101" s="2" t="s">
        <v>101</v>
      </c>
      <c r="G1101" s="13">
        <v>45485</v>
      </c>
      <c r="H1101" s="13">
        <v>45524</v>
      </c>
      <c r="I1101" s="13">
        <v>45526</v>
      </c>
      <c r="J1101" s="2"/>
      <c r="K1101" s="28" t="s">
        <v>4955</v>
      </c>
      <c r="L1101" s="28" t="s">
        <v>122</v>
      </c>
      <c r="M1101" s="4"/>
      <c r="N1101" s="24"/>
      <c r="O1101" s="4"/>
      <c r="P1101" s="24" t="s">
        <v>4948</v>
      </c>
      <c r="Q1101" s="4" t="s">
        <v>4956</v>
      </c>
      <c r="R1101" s="24"/>
      <c r="S1101" s="4"/>
      <c r="T1101" s="24"/>
      <c r="U1101" s="67" t="s">
        <v>106</v>
      </c>
      <c r="V1101" s="3" t="s">
        <v>69</v>
      </c>
      <c r="W1101" s="27" t="s">
        <v>4951</v>
      </c>
      <c r="X1101" s="4">
        <f>IF(AND(MainTracker[[#This Row],[Completion date.]]&gt;=45139,MainTracker[[#This Row],[Status]]="10 - Complete"),NETWORKDAYS(MAX(MainTracker[[#This Row],[Request sent on (Date)]:[Compliant source file received on (Date)]]),MainTracker[[#This Row],[Completion date.]],Holiday[Holidays])-1,"")</f>
        <v>2</v>
      </c>
      <c r="Y110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1" s="4">
        <f>IF(AND(MainTracker[[#This Row],[Completion date.]]&gt;=45139,MainTracker[[#This Row],[Status]]="10 - Complete",MainTracker[[#This Row],[Compliant source file received on (Date)]]&lt;&gt;""),MainTracker[[#This Row],[Compliant source file received on (Date)]]-MainTracker[[#This Row],[Request sent on (Date)]],"")</f>
        <v>39</v>
      </c>
    </row>
    <row r="1102" spans="1:26" ht="45" hidden="1">
      <c r="A1102" s="51" t="str">
        <f>_xlfn.IFNA(INDEX(Table3[],MATCH(MainTracker[[#This Row],[IDR / UFDR]],Table3[Pack],0),1),"")</f>
        <v/>
      </c>
      <c r="B1102" s="7">
        <v>214.1</v>
      </c>
      <c r="C1102" s="7" t="s">
        <v>4957</v>
      </c>
      <c r="D1102" s="44" t="s">
        <v>4958</v>
      </c>
      <c r="E1102" s="28" t="s">
        <v>4959</v>
      </c>
      <c r="F1102" s="2" t="s">
        <v>101</v>
      </c>
      <c r="G1102" s="13">
        <v>45485</v>
      </c>
      <c r="H1102" s="13">
        <v>45524</v>
      </c>
      <c r="I1102" s="13">
        <v>45527</v>
      </c>
      <c r="J1102" s="2"/>
      <c r="K1102" s="28" t="s">
        <v>4960</v>
      </c>
      <c r="L1102" s="28" t="s">
        <v>122</v>
      </c>
      <c r="M1102" s="4" t="s">
        <v>4961</v>
      </c>
      <c r="N1102" s="24"/>
      <c r="O1102" s="4"/>
      <c r="P1102" s="24" t="s">
        <v>4948</v>
      </c>
      <c r="Q1102" s="4" t="s">
        <v>4956</v>
      </c>
      <c r="R1102" s="24" t="s">
        <v>4240</v>
      </c>
      <c r="S1102" s="4"/>
      <c r="T1102" s="24"/>
      <c r="U1102" s="67" t="s">
        <v>106</v>
      </c>
      <c r="V1102" s="3" t="s">
        <v>69</v>
      </c>
      <c r="W1102" s="27" t="s">
        <v>4951</v>
      </c>
      <c r="X1102" s="4">
        <f>IF(AND(MainTracker[[#This Row],[Completion date.]]&gt;=45139,MainTracker[[#This Row],[Status]]="10 - Complete"),NETWORKDAYS(MAX(MainTracker[[#This Row],[Request sent on (Date)]:[Compliant source file received on (Date)]]),MainTracker[[#This Row],[Completion date.]],Holiday[Holidays])-1,"")</f>
        <v>3</v>
      </c>
      <c r="Y11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2" s="4">
        <f>IF(AND(MainTracker[[#This Row],[Completion date.]]&gt;=45139,MainTracker[[#This Row],[Status]]="10 - Complete",MainTracker[[#This Row],[Compliant source file received on (Date)]]&lt;&gt;""),MainTracker[[#This Row],[Compliant source file received on (Date)]]-MainTracker[[#This Row],[Request sent on (Date)]],"")</f>
        <v>39</v>
      </c>
    </row>
    <row r="1103" spans="1:26" ht="30" hidden="1">
      <c r="A1103" s="51" t="str">
        <f>_xlfn.IFNA(INDEX(Table3[],MATCH(MainTracker[[#This Row],[IDR / UFDR]],Table3[Pack],0),1),"")</f>
        <v/>
      </c>
      <c r="B1103" s="7">
        <v>214.1</v>
      </c>
      <c r="C1103" s="7" t="s">
        <v>4962</v>
      </c>
      <c r="D1103" s="44" t="s">
        <v>4963</v>
      </c>
      <c r="E1103" s="28" t="s">
        <v>4964</v>
      </c>
      <c r="F1103" s="2" t="s">
        <v>111</v>
      </c>
      <c r="G1103" s="13">
        <v>45485</v>
      </c>
      <c r="H1103" s="13">
        <v>45504</v>
      </c>
      <c r="I1103" s="13">
        <v>45506</v>
      </c>
      <c r="J1103" s="2"/>
      <c r="K1103" s="28" t="s">
        <v>4965</v>
      </c>
      <c r="L1103" s="28"/>
      <c r="M1103" s="4" t="s">
        <v>4966</v>
      </c>
      <c r="N1103" s="24"/>
      <c r="O1103" s="4" t="s">
        <v>4967</v>
      </c>
      <c r="P1103" s="24"/>
      <c r="Q1103" s="4"/>
      <c r="R1103" s="24"/>
      <c r="S1103" s="4"/>
      <c r="T1103" s="24"/>
      <c r="U1103" s="67" t="s">
        <v>106</v>
      </c>
      <c r="V1103" s="3" t="s">
        <v>70</v>
      </c>
      <c r="W1103" s="27" t="s">
        <v>4951</v>
      </c>
      <c r="X1103" s="4">
        <f>IF(AND(MainTracker[[#This Row],[Completion date.]]&gt;=45139,MainTracker[[#This Row],[Status]]="10 - Complete"),NETWORKDAYS(MAX(MainTracker[[#This Row],[Request sent on (Date)]:[Compliant source file received on (Date)]]),MainTracker[[#This Row],[Completion date.]],Holiday[Holidays])-1,"")</f>
        <v>2</v>
      </c>
      <c r="Y11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3" s="4">
        <f>IF(AND(MainTracker[[#This Row],[Completion date.]]&gt;=45139,MainTracker[[#This Row],[Status]]="10 - Complete",MainTracker[[#This Row],[Compliant source file received on (Date)]]&lt;&gt;""),MainTracker[[#This Row],[Compliant source file received on (Date)]]-MainTracker[[#This Row],[Request sent on (Date)]],"")</f>
        <v>19</v>
      </c>
    </row>
    <row r="1104" spans="1:26" ht="45" hidden="1">
      <c r="A1104" s="51" t="str">
        <f>_xlfn.IFNA(INDEX(Table3[],MATCH(MainTracker[[#This Row],[IDR / UFDR]],Table3[Pack],0),1),"")</f>
        <v/>
      </c>
      <c r="B1104" s="7">
        <v>214.1</v>
      </c>
      <c r="C1104" s="7" t="s">
        <v>4968</v>
      </c>
      <c r="D1104" s="44" t="s">
        <v>4969</v>
      </c>
      <c r="E1104" s="28" t="s">
        <v>4970</v>
      </c>
      <c r="F1104" s="2" t="s">
        <v>111</v>
      </c>
      <c r="G1104" s="13">
        <v>45485</v>
      </c>
      <c r="H1104" s="13">
        <v>45504</v>
      </c>
      <c r="I1104" s="13">
        <v>45506</v>
      </c>
      <c r="J1104" s="2"/>
      <c r="K1104" s="28" t="s">
        <v>4971</v>
      </c>
      <c r="L1104" s="28"/>
      <c r="M1104" s="4" t="s">
        <v>4972</v>
      </c>
      <c r="N1104" s="24"/>
      <c r="O1104" s="4" t="s">
        <v>4973</v>
      </c>
      <c r="P1104" s="24"/>
      <c r="Q1104" s="4"/>
      <c r="R1104" s="24"/>
      <c r="S1104" s="4"/>
      <c r="T1104" s="24"/>
      <c r="U1104" s="67" t="s">
        <v>106</v>
      </c>
      <c r="V1104" s="3" t="s">
        <v>70</v>
      </c>
      <c r="W1104" s="27" t="s">
        <v>4951</v>
      </c>
      <c r="X1104" s="4">
        <f>IF(AND(MainTracker[[#This Row],[Completion date.]]&gt;=45139,MainTracker[[#This Row],[Status]]="10 - Complete"),NETWORKDAYS(MAX(MainTracker[[#This Row],[Request sent on (Date)]:[Compliant source file received on (Date)]]),MainTracker[[#This Row],[Completion date.]],Holiday[Holidays])-1,"")</f>
        <v>2</v>
      </c>
      <c r="Y11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4" s="4">
        <f>IF(AND(MainTracker[[#This Row],[Completion date.]]&gt;=45139,MainTracker[[#This Row],[Status]]="10 - Complete",MainTracker[[#This Row],[Compliant source file received on (Date)]]&lt;&gt;""),MainTracker[[#This Row],[Compliant source file received on (Date)]]-MainTracker[[#This Row],[Request sent on (Date)]],"")</f>
        <v>19</v>
      </c>
    </row>
    <row r="1105" spans="1:26" ht="30" hidden="1">
      <c r="A1105" s="51">
        <f>_xlfn.IFNA(INDEX(Table3[],MATCH(MainTracker[[#This Row],[IDR / UFDR]],Table3[Pack],0),1),"")</f>
        <v>3</v>
      </c>
      <c r="B1105" s="7">
        <v>212.5</v>
      </c>
      <c r="C1105" s="44" t="s">
        <v>4974</v>
      </c>
      <c r="D1105" s="44" t="s">
        <v>4975</v>
      </c>
      <c r="E1105" s="28" t="s">
        <v>4976</v>
      </c>
      <c r="F1105" s="2" t="s">
        <v>111</v>
      </c>
      <c r="G1105" s="13">
        <v>45485</v>
      </c>
      <c r="H1105" s="13">
        <v>45485</v>
      </c>
      <c r="I1105" s="13">
        <v>45498</v>
      </c>
      <c r="J1105" s="2"/>
      <c r="K1105" s="28" t="s">
        <v>4977</v>
      </c>
      <c r="L1105" s="28"/>
      <c r="M1105" s="4"/>
      <c r="N1105" s="24"/>
      <c r="O1105" s="4"/>
      <c r="P1105" s="24"/>
      <c r="Q1105" s="4"/>
      <c r="R1105" s="24"/>
      <c r="S1105" s="4"/>
      <c r="T1105" s="24"/>
      <c r="U1105" s="4" t="s">
        <v>106</v>
      </c>
      <c r="V1105" s="3" t="s">
        <v>70</v>
      </c>
      <c r="W1105" s="28" t="s">
        <v>3294</v>
      </c>
      <c r="X1105" s="4">
        <f>IF(AND(MainTracker[[#This Row],[Completion date.]]&gt;=45139,MainTracker[[#This Row],[Status]]="10 - Complete"),NETWORKDAYS(MAX(MainTracker[[#This Row],[Request sent on (Date)]:[Compliant source file received on (Date)]]),MainTracker[[#This Row],[Completion date.]],Holiday[Holidays])-1,"")</f>
        <v>9</v>
      </c>
      <c r="Y11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5" s="4">
        <f>IF(AND(MainTracker[[#This Row],[Completion date.]]&gt;=45139,MainTracker[[#This Row],[Status]]="10 - Complete",MainTracker[[#This Row],[Compliant source file received on (Date)]]&lt;&gt;""),MainTracker[[#This Row],[Compliant source file received on (Date)]]-MainTracker[[#This Row],[Request sent on (Date)]],"")</f>
        <v>0</v>
      </c>
    </row>
    <row r="1106" spans="1:26" ht="18.75" hidden="1">
      <c r="A1106" s="51">
        <f>_xlfn.IFNA(INDEX(Table3[],MATCH(MainTracker[[#This Row],[IDR / UFDR]],Table3[Pack],0),1),"")</f>
        <v>3</v>
      </c>
      <c r="B1106" s="7">
        <v>212.5</v>
      </c>
      <c r="C1106" s="44" t="s">
        <v>4978</v>
      </c>
      <c r="D1106" s="44" t="s">
        <v>4979</v>
      </c>
      <c r="E1106" s="28" t="s">
        <v>4980</v>
      </c>
      <c r="F1106" s="2" t="s">
        <v>111</v>
      </c>
      <c r="G1106" s="13">
        <v>45485</v>
      </c>
      <c r="H1106" s="13">
        <v>45485</v>
      </c>
      <c r="I1106" s="13">
        <v>45498</v>
      </c>
      <c r="J1106" s="2"/>
      <c r="K1106" s="28" t="s">
        <v>4981</v>
      </c>
      <c r="L1106" s="28"/>
      <c r="M1106" s="4"/>
      <c r="N1106" s="24"/>
      <c r="O1106" s="4"/>
      <c r="P1106" s="24"/>
      <c r="Q1106" s="4"/>
      <c r="R1106" s="24"/>
      <c r="S1106" s="4"/>
      <c r="T1106" s="24"/>
      <c r="U1106" s="4" t="s">
        <v>106</v>
      </c>
      <c r="V1106" s="3" t="s">
        <v>70</v>
      </c>
      <c r="W1106" s="28" t="s">
        <v>3294</v>
      </c>
      <c r="X1106" s="4">
        <f>IF(AND(MainTracker[[#This Row],[Completion date.]]&gt;=45139,MainTracker[[#This Row],[Status]]="10 - Complete"),NETWORKDAYS(MAX(MainTracker[[#This Row],[Request sent on (Date)]:[Compliant source file received on (Date)]]),MainTracker[[#This Row],[Completion date.]],Holiday[Holidays])-1,"")</f>
        <v>9</v>
      </c>
      <c r="Y11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6" s="4">
        <f>IF(AND(MainTracker[[#This Row],[Completion date.]]&gt;=45139,MainTracker[[#This Row],[Status]]="10 - Complete",MainTracker[[#This Row],[Compliant source file received on (Date)]]&lt;&gt;""),MainTracker[[#This Row],[Compliant source file received on (Date)]]-MainTracker[[#This Row],[Request sent on (Date)]],"")</f>
        <v>0</v>
      </c>
    </row>
    <row r="1107" spans="1:26" ht="18.75" hidden="1">
      <c r="A1107" s="51" t="str">
        <f>_xlfn.IFNA(INDEX(Table3[],MATCH(MainTracker[[#This Row],[IDR / UFDR]],Table3[Pack],0),1),"")</f>
        <v/>
      </c>
      <c r="B1107" s="7">
        <v>226.1</v>
      </c>
      <c r="C1107" s="7" t="s">
        <v>4982</v>
      </c>
      <c r="D1107" s="44" t="s">
        <v>4983</v>
      </c>
      <c r="E1107" s="28" t="s">
        <v>4984</v>
      </c>
      <c r="F1107" s="2" t="s">
        <v>111</v>
      </c>
      <c r="G1107" s="13">
        <v>45488</v>
      </c>
      <c r="H1107" s="13">
        <v>45488</v>
      </c>
      <c r="I1107" s="13">
        <v>45497</v>
      </c>
      <c r="J1107" s="2"/>
      <c r="K1107" s="28" t="s">
        <v>4985</v>
      </c>
      <c r="L1107" s="28" t="s">
        <v>122</v>
      </c>
      <c r="M1107" s="4"/>
      <c r="N1107" s="24"/>
      <c r="O1107" s="4"/>
      <c r="P1107" s="24"/>
      <c r="Q1107" s="4"/>
      <c r="R1107" s="24"/>
      <c r="S1107" s="4"/>
      <c r="T1107" s="24"/>
      <c r="U1107" s="67" t="s">
        <v>106</v>
      </c>
      <c r="V1107" s="3" t="s">
        <v>69</v>
      </c>
      <c r="W1107" s="27" t="s">
        <v>4767</v>
      </c>
      <c r="X1107" s="4">
        <f>IF(AND(MainTracker[[#This Row],[Completion date.]]&gt;=45139,MainTracker[[#This Row],[Status]]="10 - Complete"),NETWORKDAYS(MAX(MainTracker[[#This Row],[Request sent on (Date)]:[Compliant source file received on (Date)]]),MainTracker[[#This Row],[Completion date.]],Holiday[Holidays])-1,"")</f>
        <v>7</v>
      </c>
      <c r="Y11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7" s="4">
        <f>IF(AND(MainTracker[[#This Row],[Completion date.]]&gt;=45139,MainTracker[[#This Row],[Status]]="10 - Complete",MainTracker[[#This Row],[Compliant source file received on (Date)]]&lt;&gt;""),MainTracker[[#This Row],[Compliant source file received on (Date)]]-MainTracker[[#This Row],[Request sent on (Date)]],"")</f>
        <v>0</v>
      </c>
    </row>
    <row r="1108" spans="1:26" ht="30" hidden="1">
      <c r="A1108" s="51" t="str">
        <f>_xlfn.IFNA(INDEX(Table3[],MATCH(MainTracker[[#This Row],[IDR / UFDR]],Table3[Pack],0),1),"")</f>
        <v/>
      </c>
      <c r="B1108" s="7" t="s">
        <v>4986</v>
      </c>
      <c r="C1108" s="7" t="s">
        <v>4987</v>
      </c>
      <c r="D1108" s="44" t="s">
        <v>4988</v>
      </c>
      <c r="E1108" s="28" t="s">
        <v>4989</v>
      </c>
      <c r="F1108" s="2" t="s">
        <v>101</v>
      </c>
      <c r="G1108" s="13">
        <v>45489</v>
      </c>
      <c r="H1108" s="13">
        <v>45498</v>
      </c>
      <c r="I1108" s="13">
        <v>45499</v>
      </c>
      <c r="J1108" s="2"/>
      <c r="K1108" s="28" t="s">
        <v>4990</v>
      </c>
      <c r="L1108" s="28"/>
      <c r="M1108" s="4" t="s">
        <v>4991</v>
      </c>
      <c r="N1108" s="24"/>
      <c r="O1108" s="4"/>
      <c r="P1108" s="24"/>
      <c r="Q1108" s="4"/>
      <c r="R1108" s="24"/>
      <c r="S1108" s="4"/>
      <c r="T1108" s="24"/>
      <c r="U1108" s="67" t="s">
        <v>106</v>
      </c>
      <c r="V1108" s="3" t="s">
        <v>70</v>
      </c>
      <c r="W1108" s="27" t="s">
        <v>1592</v>
      </c>
      <c r="X1108" s="4">
        <f>IF(AND(MainTracker[[#This Row],[Completion date.]]&gt;=45139,MainTracker[[#This Row],[Status]]="10 - Complete"),NETWORKDAYS(MAX(MainTracker[[#This Row],[Request sent on (Date)]:[Compliant source file received on (Date)]]),MainTracker[[#This Row],[Completion date.]],Holiday[Holidays])-1,"")</f>
        <v>1</v>
      </c>
      <c r="Y11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8" s="4">
        <f>IF(AND(MainTracker[[#This Row],[Completion date.]]&gt;=45139,MainTracker[[#This Row],[Status]]="10 - Complete",MainTracker[[#This Row],[Compliant source file received on (Date)]]&lt;&gt;""),MainTracker[[#This Row],[Compliant source file received on (Date)]]-MainTracker[[#This Row],[Request sent on (Date)]],"")</f>
        <v>9</v>
      </c>
    </row>
    <row r="1109" spans="1:26" ht="30" hidden="1">
      <c r="A1109" s="51" t="str">
        <f>_xlfn.IFNA(INDEX(Table3[],MATCH(MainTracker[[#This Row],[IDR / UFDR]],Table3[Pack],0),1),"")</f>
        <v/>
      </c>
      <c r="B1109" s="7" t="s">
        <v>4986</v>
      </c>
      <c r="C1109" s="7" t="s">
        <v>4992</v>
      </c>
      <c r="D1109" s="44" t="s">
        <v>4993</v>
      </c>
      <c r="E1109" s="28" t="s">
        <v>4994</v>
      </c>
      <c r="F1109" s="2" t="s">
        <v>101</v>
      </c>
      <c r="G1109" s="13">
        <v>45489</v>
      </c>
      <c r="H1109" s="13">
        <v>45498</v>
      </c>
      <c r="I1109" s="13">
        <v>45499</v>
      </c>
      <c r="J1109" s="2"/>
      <c r="K1109" s="28" t="s">
        <v>4995</v>
      </c>
      <c r="L1109" s="28"/>
      <c r="M1109" s="4" t="s">
        <v>4991</v>
      </c>
      <c r="N1109" s="24"/>
      <c r="O1109" s="4"/>
      <c r="P1109" s="24"/>
      <c r="Q1109" s="4"/>
      <c r="R1109" s="24"/>
      <c r="S1109" s="4"/>
      <c r="T1109" s="24"/>
      <c r="U1109" s="67" t="s">
        <v>106</v>
      </c>
      <c r="V1109" s="3" t="s">
        <v>70</v>
      </c>
      <c r="W1109" s="27" t="s">
        <v>1592</v>
      </c>
      <c r="X1109" s="4">
        <f>IF(AND(MainTracker[[#This Row],[Completion date.]]&gt;=45139,MainTracker[[#This Row],[Status]]="10 - Complete"),NETWORKDAYS(MAX(MainTracker[[#This Row],[Request sent on (Date)]:[Compliant source file received on (Date)]]),MainTracker[[#This Row],[Completion date.]],Holiday[Holidays])-1,"")</f>
        <v>1</v>
      </c>
      <c r="Y11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9" s="4">
        <f>IF(AND(MainTracker[[#This Row],[Completion date.]]&gt;=45139,MainTracker[[#This Row],[Status]]="10 - Complete",MainTracker[[#This Row],[Compliant source file received on (Date)]]&lt;&gt;""),MainTracker[[#This Row],[Compliant source file received on (Date)]]-MainTracker[[#This Row],[Request sent on (Date)]],"")</f>
        <v>9</v>
      </c>
    </row>
    <row r="1110" spans="1:26" ht="30" hidden="1">
      <c r="A1110" s="51" t="str">
        <f>_xlfn.IFNA(INDEX(Table3[],MATCH(MainTracker[[#This Row],[IDR / UFDR]],Table3[Pack],0),1),"")</f>
        <v/>
      </c>
      <c r="B1110" s="7" t="s">
        <v>4986</v>
      </c>
      <c r="C1110" s="7" t="s">
        <v>4996</v>
      </c>
      <c r="D1110" s="44" t="s">
        <v>4997</v>
      </c>
      <c r="E1110" s="28" t="s">
        <v>4998</v>
      </c>
      <c r="F1110" s="2" t="s">
        <v>101</v>
      </c>
      <c r="G1110" s="13">
        <v>45489</v>
      </c>
      <c r="H1110" s="13">
        <v>45498</v>
      </c>
      <c r="I1110" s="13">
        <v>45503</v>
      </c>
      <c r="J1110" s="2"/>
      <c r="K1110" s="28" t="s">
        <v>4999</v>
      </c>
      <c r="L1110" s="28"/>
      <c r="M1110" s="4" t="s">
        <v>4991</v>
      </c>
      <c r="N1110" s="24"/>
      <c r="O1110" s="4"/>
      <c r="P1110" s="24"/>
      <c r="Q1110" s="4"/>
      <c r="R1110" s="24"/>
      <c r="S1110" s="4"/>
      <c r="T1110" s="24"/>
      <c r="U1110" s="4" t="s">
        <v>106</v>
      </c>
      <c r="V1110" s="3" t="s">
        <v>70</v>
      </c>
      <c r="W1110" s="27" t="s">
        <v>1592</v>
      </c>
      <c r="X1110" s="4">
        <f>IF(AND(MainTracker[[#This Row],[Completion date.]]&gt;=45139,MainTracker[[#This Row],[Status]]="10 - Complete"),NETWORKDAYS(MAX(MainTracker[[#This Row],[Request sent on (Date)]:[Compliant source file received on (Date)]]),MainTracker[[#This Row],[Completion date.]],Holiday[Holidays])-1,"")</f>
        <v>3</v>
      </c>
      <c r="Y11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0" s="4">
        <f>IF(AND(MainTracker[[#This Row],[Completion date.]]&gt;=45139,MainTracker[[#This Row],[Status]]="10 - Complete",MainTracker[[#This Row],[Compliant source file received on (Date)]]&lt;&gt;""),MainTracker[[#This Row],[Compliant source file received on (Date)]]-MainTracker[[#This Row],[Request sent on (Date)]],"")</f>
        <v>9</v>
      </c>
    </row>
    <row r="1111" spans="1:26" ht="30" hidden="1">
      <c r="A1111" s="51" t="str">
        <f>_xlfn.IFNA(INDEX(Table3[],MATCH(MainTracker[[#This Row],[IDR / UFDR]],Table3[Pack],0),1),"")</f>
        <v/>
      </c>
      <c r="B1111" s="7" t="s">
        <v>4986</v>
      </c>
      <c r="C1111" s="7" t="s">
        <v>5000</v>
      </c>
      <c r="D1111" s="44" t="s">
        <v>5001</v>
      </c>
      <c r="E1111" s="28" t="s">
        <v>5002</v>
      </c>
      <c r="F1111" s="2" t="s">
        <v>101</v>
      </c>
      <c r="G1111" s="13">
        <v>45489</v>
      </c>
      <c r="H1111" s="13">
        <v>45498</v>
      </c>
      <c r="I1111" s="13">
        <v>45503</v>
      </c>
      <c r="J1111" s="2"/>
      <c r="K1111" s="28" t="s">
        <v>5003</v>
      </c>
      <c r="L1111" s="28"/>
      <c r="M1111" s="4" t="s">
        <v>4991</v>
      </c>
      <c r="N1111" s="24"/>
      <c r="O1111" s="4"/>
      <c r="P1111" s="24"/>
      <c r="Q1111" s="4"/>
      <c r="R1111" s="24"/>
      <c r="S1111" s="4"/>
      <c r="T1111" s="24"/>
      <c r="U1111" s="4" t="s">
        <v>106</v>
      </c>
      <c r="V1111" s="3" t="s">
        <v>70</v>
      </c>
      <c r="W1111" s="27" t="s">
        <v>1592</v>
      </c>
      <c r="X1111" s="4">
        <f>IF(AND(MainTracker[[#This Row],[Completion date.]]&gt;=45139,MainTracker[[#This Row],[Status]]="10 - Complete"),NETWORKDAYS(MAX(MainTracker[[#This Row],[Request sent on (Date)]:[Compliant source file received on (Date)]]),MainTracker[[#This Row],[Completion date.]],Holiday[Holidays])-1,"")</f>
        <v>3</v>
      </c>
      <c r="Y11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1" s="4">
        <f>IF(AND(MainTracker[[#This Row],[Completion date.]]&gt;=45139,MainTracker[[#This Row],[Status]]="10 - Complete",MainTracker[[#This Row],[Compliant source file received on (Date)]]&lt;&gt;""),MainTracker[[#This Row],[Compliant source file received on (Date)]]-MainTracker[[#This Row],[Request sent on (Date)]],"")</f>
        <v>9</v>
      </c>
    </row>
    <row r="1112" spans="1:26" ht="30" hidden="1">
      <c r="A1112" s="51" t="str">
        <f>_xlfn.IFNA(INDEX(Table3[],MATCH(MainTracker[[#This Row],[IDR / UFDR]],Table3[Pack],0),1),"")</f>
        <v/>
      </c>
      <c r="B1112" s="7" t="s">
        <v>4839</v>
      </c>
      <c r="C1112" s="7" t="s">
        <v>5004</v>
      </c>
      <c r="D1112" s="44" t="s">
        <v>5005</v>
      </c>
      <c r="E1112" s="28" t="s">
        <v>5006</v>
      </c>
      <c r="F1112" s="2" t="s">
        <v>111</v>
      </c>
      <c r="G1112" s="13">
        <v>45489</v>
      </c>
      <c r="H1112" s="13">
        <v>45498</v>
      </c>
      <c r="I1112" s="13">
        <v>45498</v>
      </c>
      <c r="J1112" s="2"/>
      <c r="K1112" s="28" t="s">
        <v>5007</v>
      </c>
      <c r="L1112" s="28"/>
      <c r="M1112" s="4" t="s">
        <v>5008</v>
      </c>
      <c r="N1112" s="24"/>
      <c r="O1112" s="4"/>
      <c r="P1112" s="24"/>
      <c r="Q1112" s="4"/>
      <c r="R1112" s="24"/>
      <c r="S1112" s="4"/>
      <c r="T1112" s="24"/>
      <c r="U1112" s="4" t="s">
        <v>106</v>
      </c>
      <c r="V1112" s="3" t="s">
        <v>70</v>
      </c>
      <c r="W1112" s="27" t="s">
        <v>5009</v>
      </c>
      <c r="X1112" s="4">
        <f>IF(AND(MainTracker[[#This Row],[Completion date.]]&gt;=45139,MainTracker[[#This Row],[Status]]="10 - Complete"),NETWORKDAYS(MAX(MainTracker[[#This Row],[Request sent on (Date)]:[Compliant source file received on (Date)]]),MainTracker[[#This Row],[Completion date.]],Holiday[Holidays])-1,"")</f>
        <v>0</v>
      </c>
      <c r="Y11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2" s="4">
        <f>IF(AND(MainTracker[[#This Row],[Completion date.]]&gt;=45139,MainTracker[[#This Row],[Status]]="10 - Complete",MainTracker[[#This Row],[Compliant source file received on (Date)]]&lt;&gt;""),MainTracker[[#This Row],[Compliant source file received on (Date)]]-MainTracker[[#This Row],[Request sent on (Date)]],"")</f>
        <v>9</v>
      </c>
    </row>
    <row r="1113" spans="1:26" ht="45" hidden="1">
      <c r="A1113" s="51" t="str">
        <f>_xlfn.IFNA(INDEX(Table3[],MATCH(MainTracker[[#This Row],[IDR / UFDR]],Table3[Pack],0),1),"")</f>
        <v/>
      </c>
      <c r="B1113" s="7">
        <v>217.03</v>
      </c>
      <c r="C1113" s="7" t="s">
        <v>5010</v>
      </c>
      <c r="D1113" s="44" t="s">
        <v>5011</v>
      </c>
      <c r="E1113" s="28" t="s">
        <v>5012</v>
      </c>
      <c r="F1113" s="2" t="s">
        <v>1758</v>
      </c>
      <c r="G1113" s="13">
        <v>45489</v>
      </c>
      <c r="H1113" s="13">
        <v>45498</v>
      </c>
      <c r="I1113" s="13"/>
      <c r="J1113" s="2"/>
      <c r="K1113" s="28" t="s">
        <v>5013</v>
      </c>
      <c r="L1113" s="28"/>
      <c r="M1113" s="4" t="s">
        <v>5014</v>
      </c>
      <c r="N1113" s="24"/>
      <c r="O1113" s="4" t="s">
        <v>5015</v>
      </c>
      <c r="P1113" s="24"/>
      <c r="Q1113" s="4"/>
      <c r="R1113" s="24"/>
      <c r="S1113" s="4"/>
      <c r="T1113" s="24"/>
      <c r="U1113" s="87" t="s">
        <v>257</v>
      </c>
      <c r="V1113" s="3" t="s">
        <v>70</v>
      </c>
      <c r="W1113" s="27" t="s">
        <v>284</v>
      </c>
      <c r="X1113" s="4" t="str">
        <f>IF(AND(MainTracker[[#This Row],[Completion date.]]&gt;=45139,MainTracker[[#This Row],[Status]]="10 - Complete"),NETWORKDAYS(MAX(MainTracker[[#This Row],[Request sent on (Date)]:[Compliant source file received on (Date)]]),MainTracker[[#This Row],[Completion date.]],Holiday[Holidays])-1,"")</f>
        <v/>
      </c>
      <c r="Y111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13" s="4" t="str">
        <f>IF(AND(MainTracker[[#This Row],[Completion date.]]&gt;=45139,MainTracker[[#This Row],[Status]]="10 - Complete",MainTracker[[#This Row],[Compliant source file received on (Date)]]&lt;&gt;""),MainTracker[[#This Row],[Compliant source file received on (Date)]]-MainTracker[[#This Row],[Request sent on (Date)]],"")</f>
        <v/>
      </c>
    </row>
    <row r="1114" spans="1:26" ht="30" hidden="1">
      <c r="A1114" s="51" t="str">
        <f>_xlfn.IFNA(INDEX(Table3[],MATCH(MainTracker[[#This Row],[IDR / UFDR]],Table3[Pack],0),1),"")</f>
        <v/>
      </c>
      <c r="B1114" s="7">
        <v>224.6</v>
      </c>
      <c r="C1114" s="7" t="s">
        <v>5016</v>
      </c>
      <c r="D1114" s="44" t="s">
        <v>5017</v>
      </c>
      <c r="E1114" s="28" t="s">
        <v>5018</v>
      </c>
      <c r="F1114" s="2" t="s">
        <v>111</v>
      </c>
      <c r="G1114" s="13">
        <v>45490</v>
      </c>
      <c r="H1114" s="24">
        <v>45492</v>
      </c>
      <c r="I1114" s="13">
        <v>45495</v>
      </c>
      <c r="J1114" s="2"/>
      <c r="K1114" s="34" t="s">
        <v>5019</v>
      </c>
      <c r="L1114" s="28" t="s">
        <v>3041</v>
      </c>
      <c r="M1114" s="4" t="s">
        <v>5020</v>
      </c>
      <c r="N1114" s="24">
        <v>45492</v>
      </c>
      <c r="O1114" s="4"/>
      <c r="P1114" s="24"/>
      <c r="Q1114" s="4"/>
      <c r="R1114" s="24"/>
      <c r="S1114" s="4"/>
      <c r="T1114" s="24"/>
      <c r="U1114" s="4" t="s">
        <v>106</v>
      </c>
      <c r="V1114" s="3" t="s">
        <v>71</v>
      </c>
      <c r="W1114" s="27" t="s">
        <v>5021</v>
      </c>
      <c r="X1114" s="4">
        <f>IF(AND(MainTracker[[#This Row],[Completion date.]]&gt;=45139,MainTracker[[#This Row],[Status]]="10 - Complete"),NETWORKDAYS(MAX(MainTracker[[#This Row],[Request sent on (Date)]:[Compliant source file received on (Date)]]),MainTracker[[#This Row],[Completion date.]],Holiday[Holidays])-1,"")</f>
        <v>1</v>
      </c>
      <c r="Y11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4" s="4">
        <f>IF(AND(MainTracker[[#This Row],[Completion date.]]&gt;=45139,MainTracker[[#This Row],[Status]]="10 - Complete",MainTracker[[#This Row],[Compliant source file received on (Date)]]&lt;&gt;""),MainTracker[[#This Row],[Compliant source file received on (Date)]]-MainTracker[[#This Row],[Request sent on (Date)]],"")</f>
        <v>2</v>
      </c>
    </row>
    <row r="1115" spans="1:26" ht="30" hidden="1">
      <c r="A1115" s="51" t="str">
        <f>_xlfn.IFNA(INDEX(Table3[],MATCH(MainTracker[[#This Row],[IDR / UFDR]],Table3[Pack],0),1),"")</f>
        <v/>
      </c>
      <c r="B1115" s="7">
        <v>224.6</v>
      </c>
      <c r="C1115" s="7" t="s">
        <v>5022</v>
      </c>
      <c r="D1115" s="44" t="s">
        <v>5023</v>
      </c>
      <c r="E1115" s="165" t="s">
        <v>5024</v>
      </c>
      <c r="F1115" s="2" t="s">
        <v>111</v>
      </c>
      <c r="G1115" s="13">
        <v>45490</v>
      </c>
      <c r="H1115" s="24">
        <v>45492</v>
      </c>
      <c r="I1115" s="13">
        <v>45498</v>
      </c>
      <c r="J1115" s="2"/>
      <c r="K1115" s="28" t="s">
        <v>5025</v>
      </c>
      <c r="L1115" s="28" t="s">
        <v>3041</v>
      </c>
      <c r="M1115" s="4" t="s">
        <v>5020</v>
      </c>
      <c r="N1115" s="24">
        <v>45492</v>
      </c>
      <c r="O1115" s="4"/>
      <c r="P1115" s="24"/>
      <c r="Q1115" s="4"/>
      <c r="R1115" s="24"/>
      <c r="S1115" s="4"/>
      <c r="T1115" s="24"/>
      <c r="U1115" s="4" t="s">
        <v>106</v>
      </c>
      <c r="V1115" s="3" t="s">
        <v>71</v>
      </c>
      <c r="W1115" s="27" t="s">
        <v>5021</v>
      </c>
      <c r="X1115" s="4">
        <f>IF(AND(MainTracker[[#This Row],[Completion date.]]&gt;=45139,MainTracker[[#This Row],[Status]]="10 - Complete"),NETWORKDAYS(MAX(MainTracker[[#This Row],[Request sent on (Date)]:[Compliant source file received on (Date)]]),MainTracker[[#This Row],[Completion date.]],Holiday[Holidays])-1,"")</f>
        <v>4</v>
      </c>
      <c r="Y11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5" s="4">
        <f>IF(AND(MainTracker[[#This Row],[Completion date.]]&gt;=45139,MainTracker[[#This Row],[Status]]="10 - Complete",MainTracker[[#This Row],[Compliant source file received on (Date)]]&lt;&gt;""),MainTracker[[#This Row],[Compliant source file received on (Date)]]-MainTracker[[#This Row],[Request sent on (Date)]],"")</f>
        <v>2</v>
      </c>
    </row>
    <row r="1116" spans="1:26" ht="60" hidden="1">
      <c r="A1116" s="51" t="str">
        <f>_xlfn.IFNA(INDEX(Table3[],MATCH(MainTracker[[#This Row],[IDR / UFDR]],Table3[Pack],0),1),"")</f>
        <v/>
      </c>
      <c r="B1116" s="7">
        <v>224.6</v>
      </c>
      <c r="C1116" s="7" t="s">
        <v>5026</v>
      </c>
      <c r="D1116" s="44" t="s">
        <v>5027</v>
      </c>
      <c r="E1116" s="165" t="s">
        <v>5028</v>
      </c>
      <c r="F1116" s="2" t="s">
        <v>111</v>
      </c>
      <c r="G1116" s="13">
        <v>45490</v>
      </c>
      <c r="H1116" s="13">
        <v>45503</v>
      </c>
      <c r="I1116" s="13">
        <v>45504</v>
      </c>
      <c r="J1116" s="2"/>
      <c r="K1116" s="28" t="s">
        <v>5029</v>
      </c>
      <c r="L1116" s="28" t="s">
        <v>3041</v>
      </c>
      <c r="M1116" s="4" t="s">
        <v>5030</v>
      </c>
      <c r="N1116" s="24">
        <v>45495</v>
      </c>
      <c r="O1116" s="4" t="s">
        <v>5031</v>
      </c>
      <c r="P1116" s="24"/>
      <c r="Q1116" s="4" t="s">
        <v>5032</v>
      </c>
      <c r="R1116" s="24"/>
      <c r="S1116" s="4"/>
      <c r="T1116" s="24"/>
      <c r="U1116" s="6" t="s">
        <v>106</v>
      </c>
      <c r="V1116" s="3" t="s">
        <v>69</v>
      </c>
      <c r="W1116" s="27" t="s">
        <v>5021</v>
      </c>
      <c r="X1116" s="4">
        <f>IF(AND(MainTracker[[#This Row],[Completion date.]]&gt;=45139,MainTracker[[#This Row],[Status]]="10 - Complete"),NETWORKDAYS(MAX(MainTracker[[#This Row],[Request sent on (Date)]:[Compliant source file received on (Date)]]),MainTracker[[#This Row],[Completion date.]],Holiday[Holidays])-1,"")</f>
        <v>1</v>
      </c>
      <c r="Y111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16" s="4">
        <f>IF(AND(MainTracker[[#This Row],[Completion date.]]&gt;=45139,MainTracker[[#This Row],[Status]]="10 - Complete",MainTracker[[#This Row],[Compliant source file received on (Date)]]&lt;&gt;""),MainTracker[[#This Row],[Compliant source file received on (Date)]]-MainTracker[[#This Row],[Request sent on (Date)]],"")</f>
        <v>13</v>
      </c>
    </row>
    <row r="1117" spans="1:26" ht="30" hidden="1">
      <c r="A1117" s="51" t="str">
        <f>_xlfn.IFNA(INDEX(Table3[],MATCH(MainTracker[[#This Row],[IDR / UFDR]],Table3[Pack],0),1),"")</f>
        <v/>
      </c>
      <c r="B1117" s="7">
        <v>224.6</v>
      </c>
      <c r="C1117" s="7" t="s">
        <v>5033</v>
      </c>
      <c r="D1117" s="44" t="s">
        <v>5034</v>
      </c>
      <c r="E1117" s="28" t="s">
        <v>5035</v>
      </c>
      <c r="F1117" s="2" t="s">
        <v>111</v>
      </c>
      <c r="G1117" s="13">
        <v>45490</v>
      </c>
      <c r="H1117" s="13">
        <v>45498</v>
      </c>
      <c r="I1117" s="13">
        <v>45502</v>
      </c>
      <c r="J1117" s="2"/>
      <c r="K1117" s="28" t="s">
        <v>5036</v>
      </c>
      <c r="L1117" s="28" t="s">
        <v>3041</v>
      </c>
      <c r="M1117" s="4" t="s">
        <v>5037</v>
      </c>
      <c r="N1117" s="24"/>
      <c r="O1117" s="4"/>
      <c r="P1117" s="24"/>
      <c r="Q1117" s="4"/>
      <c r="R1117" s="24"/>
      <c r="S1117" s="4"/>
      <c r="T1117" s="24"/>
      <c r="U1117" s="4" t="s">
        <v>106</v>
      </c>
      <c r="V1117" s="3" t="s">
        <v>71</v>
      </c>
      <c r="W1117" s="27" t="s">
        <v>5021</v>
      </c>
      <c r="X1117" s="4">
        <f>IF(AND(MainTracker[[#This Row],[Completion date.]]&gt;=45139,MainTracker[[#This Row],[Status]]="10 - Complete"),NETWORKDAYS(MAX(MainTracker[[#This Row],[Request sent on (Date)]:[Compliant source file received on (Date)]]),MainTracker[[#This Row],[Completion date.]],Holiday[Holidays])-1,"")</f>
        <v>2</v>
      </c>
      <c r="Y11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7" s="4">
        <f>IF(AND(MainTracker[[#This Row],[Completion date.]]&gt;=45139,MainTracker[[#This Row],[Status]]="10 - Complete",MainTracker[[#This Row],[Compliant source file received on (Date)]]&lt;&gt;""),MainTracker[[#This Row],[Compliant source file received on (Date)]]-MainTracker[[#This Row],[Request sent on (Date)]],"")</f>
        <v>8</v>
      </c>
    </row>
    <row r="1118" spans="1:26" ht="30" hidden="1">
      <c r="A1118" s="51" t="str">
        <f>_xlfn.IFNA(INDEX(Table3[],MATCH(MainTracker[[#This Row],[IDR / UFDR]],Table3[Pack],0),1),"")</f>
        <v/>
      </c>
      <c r="B1118" s="7">
        <v>224.6</v>
      </c>
      <c r="C1118" s="7" t="s">
        <v>5038</v>
      </c>
      <c r="D1118" s="44" t="s">
        <v>5039</v>
      </c>
      <c r="E1118" s="28" t="s">
        <v>5040</v>
      </c>
      <c r="F1118" s="2" t="s">
        <v>111</v>
      </c>
      <c r="G1118" s="13">
        <v>45490</v>
      </c>
      <c r="H1118" s="13">
        <v>45490</v>
      </c>
      <c r="I1118" s="13">
        <v>45496</v>
      </c>
      <c r="J1118" s="2"/>
      <c r="K1118" s="28" t="s">
        <v>5041</v>
      </c>
      <c r="L1118" s="28"/>
      <c r="M1118" s="4"/>
      <c r="N1118" s="24"/>
      <c r="O1118" s="4"/>
      <c r="P1118" s="24"/>
      <c r="Q1118" s="4"/>
      <c r="R1118" s="24"/>
      <c r="S1118" s="4"/>
      <c r="T1118" s="24"/>
      <c r="U1118" s="4" t="s">
        <v>106</v>
      </c>
      <c r="V1118" s="3" t="s">
        <v>71</v>
      </c>
      <c r="W1118" s="27" t="s">
        <v>5021</v>
      </c>
      <c r="X1118" s="4">
        <f>IF(AND(MainTracker[[#This Row],[Completion date.]]&gt;=45139,MainTracker[[#This Row],[Status]]="10 - Complete"),NETWORKDAYS(MAX(MainTracker[[#This Row],[Request sent on (Date)]:[Compliant source file received on (Date)]]),MainTracker[[#This Row],[Completion date.]],Holiday[Holidays])-1,"")</f>
        <v>4</v>
      </c>
      <c r="Y11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18" s="4">
        <f>IF(AND(MainTracker[[#This Row],[Completion date.]]&gt;=45139,MainTracker[[#This Row],[Status]]="10 - Complete",MainTracker[[#This Row],[Compliant source file received on (Date)]]&lt;&gt;""),MainTracker[[#This Row],[Compliant source file received on (Date)]]-MainTracker[[#This Row],[Request sent on (Date)]],"")</f>
        <v>0</v>
      </c>
    </row>
    <row r="1119" spans="1:26" ht="60" hidden="1">
      <c r="A1119" s="51" t="str">
        <f>_xlfn.IFNA(INDEX(Table3[],MATCH(MainTracker[[#This Row],[IDR / UFDR]],Table3[Pack],0),1),"")</f>
        <v/>
      </c>
      <c r="B1119" s="7">
        <v>224.6</v>
      </c>
      <c r="C1119" s="7" t="s">
        <v>5042</v>
      </c>
      <c r="D1119" s="44" t="s">
        <v>5043</v>
      </c>
      <c r="E1119" s="28" t="s">
        <v>5044</v>
      </c>
      <c r="F1119" s="2" t="s">
        <v>111</v>
      </c>
      <c r="G1119" s="13">
        <v>45490</v>
      </c>
      <c r="H1119" s="13">
        <v>45503</v>
      </c>
      <c r="I1119" s="13">
        <v>45504</v>
      </c>
      <c r="J1119" s="2"/>
      <c r="K1119" s="28" t="s">
        <v>5045</v>
      </c>
      <c r="L1119" s="28" t="s">
        <v>3041</v>
      </c>
      <c r="M1119" s="4" t="s">
        <v>5046</v>
      </c>
      <c r="N1119" s="24"/>
      <c r="O1119" s="4" t="s">
        <v>5031</v>
      </c>
      <c r="P1119" s="24"/>
      <c r="Q1119" s="4" t="s">
        <v>5032</v>
      </c>
      <c r="R1119" s="24"/>
      <c r="S1119" s="4"/>
      <c r="T1119" s="24"/>
      <c r="U1119" s="6" t="s">
        <v>106</v>
      </c>
      <c r="V1119" s="3" t="s">
        <v>69</v>
      </c>
      <c r="W1119" s="27" t="s">
        <v>5021</v>
      </c>
      <c r="X1119" s="4">
        <f>IF(AND(MainTracker[[#This Row],[Completion date.]]&gt;=45139,MainTracker[[#This Row],[Status]]="10 - Complete"),NETWORKDAYS(MAX(MainTracker[[#This Row],[Request sent on (Date)]:[Compliant source file received on (Date)]]),MainTracker[[#This Row],[Completion date.]],Holiday[Holidays])-1,"")</f>
        <v>1</v>
      </c>
      <c r="Y111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19" s="4">
        <f>IF(AND(MainTracker[[#This Row],[Completion date.]]&gt;=45139,MainTracker[[#This Row],[Status]]="10 - Complete",MainTracker[[#This Row],[Compliant source file received on (Date)]]&lt;&gt;""),MainTracker[[#This Row],[Compliant source file received on (Date)]]-MainTracker[[#This Row],[Request sent on (Date)]],"")</f>
        <v>13</v>
      </c>
    </row>
    <row r="1120" spans="1:26" ht="30" hidden="1">
      <c r="A1120" s="51" t="str">
        <f>_xlfn.IFNA(INDEX(Table3[],MATCH(MainTracker[[#This Row],[IDR / UFDR]],Table3[Pack],0),1),"")</f>
        <v/>
      </c>
      <c r="B1120" s="7">
        <v>224.6</v>
      </c>
      <c r="C1120" s="7" t="s">
        <v>5047</v>
      </c>
      <c r="D1120" s="44" t="s">
        <v>5048</v>
      </c>
      <c r="E1120" s="28" t="s">
        <v>5049</v>
      </c>
      <c r="F1120" s="2" t="s">
        <v>111</v>
      </c>
      <c r="G1120" s="13">
        <v>45490</v>
      </c>
      <c r="H1120" s="13">
        <v>45490</v>
      </c>
      <c r="I1120" s="13">
        <v>45496</v>
      </c>
      <c r="J1120" s="2"/>
      <c r="K1120" s="34" t="s">
        <v>5050</v>
      </c>
      <c r="L1120" s="28"/>
      <c r="M1120" s="4"/>
      <c r="N1120" s="24"/>
      <c r="O1120" s="4"/>
      <c r="P1120" s="24"/>
      <c r="Q1120" s="4"/>
      <c r="R1120" s="24"/>
      <c r="S1120" s="4"/>
      <c r="T1120" s="24"/>
      <c r="U1120" s="4" t="s">
        <v>106</v>
      </c>
      <c r="V1120" s="3" t="s">
        <v>71</v>
      </c>
      <c r="W1120" s="27" t="s">
        <v>5021</v>
      </c>
      <c r="X1120" s="4">
        <f>IF(AND(MainTracker[[#This Row],[Completion date.]]&gt;=45139,MainTracker[[#This Row],[Status]]="10 - Complete"),NETWORKDAYS(MAX(MainTracker[[#This Row],[Request sent on (Date)]:[Compliant source file received on (Date)]]),MainTracker[[#This Row],[Completion date.]],Holiday[Holidays])-1,"")</f>
        <v>4</v>
      </c>
      <c r="Y11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20" s="4">
        <f>IF(AND(MainTracker[[#This Row],[Completion date.]]&gt;=45139,MainTracker[[#This Row],[Status]]="10 - Complete",MainTracker[[#This Row],[Compliant source file received on (Date)]]&lt;&gt;""),MainTracker[[#This Row],[Compliant source file received on (Date)]]-MainTracker[[#This Row],[Request sent on (Date)]],"")</f>
        <v>0</v>
      </c>
    </row>
    <row r="1121" spans="1:26" ht="45" hidden="1">
      <c r="A1121" s="51" t="str">
        <f>_xlfn.IFNA(INDEX(Table3[],MATCH(MainTracker[[#This Row],[IDR / UFDR]],Table3[Pack],0),1),"")</f>
        <v/>
      </c>
      <c r="B1121" s="7">
        <v>224.6</v>
      </c>
      <c r="C1121" s="7" t="s">
        <v>5051</v>
      </c>
      <c r="D1121" s="44" t="s">
        <v>5052</v>
      </c>
      <c r="E1121" s="28" t="s">
        <v>5053</v>
      </c>
      <c r="F1121" s="2" t="s">
        <v>111</v>
      </c>
      <c r="G1121" s="13">
        <v>45490</v>
      </c>
      <c r="H1121" s="13">
        <v>45497</v>
      </c>
      <c r="I1121" s="13">
        <v>45499</v>
      </c>
      <c r="J1121" s="2"/>
      <c r="K1121" s="28" t="s">
        <v>5054</v>
      </c>
      <c r="L1121" s="28" t="s">
        <v>3041</v>
      </c>
      <c r="M1121" s="4" t="s">
        <v>5055</v>
      </c>
      <c r="N1121" s="24"/>
      <c r="O1121" s="4"/>
      <c r="P1121" s="24"/>
      <c r="Q1121" s="4"/>
      <c r="R1121" s="24"/>
      <c r="S1121" s="4"/>
      <c r="T1121" s="24"/>
      <c r="U1121" s="4" t="s">
        <v>106</v>
      </c>
      <c r="V1121" s="3" t="s">
        <v>71</v>
      </c>
      <c r="W1121" s="27" t="s">
        <v>5021</v>
      </c>
      <c r="X1121" s="4">
        <f>IF(AND(MainTracker[[#This Row],[Completion date.]]&gt;=45139,MainTracker[[#This Row],[Status]]="10 - Complete"),NETWORKDAYS(MAX(MainTracker[[#This Row],[Request sent on (Date)]:[Compliant source file received on (Date)]]),MainTracker[[#This Row],[Completion date.]],Holiday[Holidays])-1,"")</f>
        <v>2</v>
      </c>
      <c r="Y11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1" s="4">
        <f>IF(AND(MainTracker[[#This Row],[Completion date.]]&gt;=45139,MainTracker[[#This Row],[Status]]="10 - Complete",MainTracker[[#This Row],[Compliant source file received on (Date)]]&lt;&gt;""),MainTracker[[#This Row],[Compliant source file received on (Date)]]-MainTracker[[#This Row],[Request sent on (Date)]],"")</f>
        <v>7</v>
      </c>
    </row>
    <row r="1122" spans="1:26" ht="30" hidden="1">
      <c r="A1122" s="51" t="str">
        <f>_xlfn.IFNA(INDEX(Table3[],MATCH(MainTracker[[#This Row],[IDR / UFDR]],Table3[Pack],0),1),"")</f>
        <v/>
      </c>
      <c r="B1122" s="7">
        <v>224.6</v>
      </c>
      <c r="C1122" s="7" t="s">
        <v>5056</v>
      </c>
      <c r="D1122" s="44" t="s">
        <v>5057</v>
      </c>
      <c r="E1122" s="28" t="s">
        <v>5058</v>
      </c>
      <c r="F1122" s="2" t="s">
        <v>111</v>
      </c>
      <c r="G1122" s="13">
        <v>45490</v>
      </c>
      <c r="H1122" s="13">
        <v>45490</v>
      </c>
      <c r="I1122" s="13">
        <v>45496</v>
      </c>
      <c r="J1122" s="2"/>
      <c r="K1122" s="28" t="s">
        <v>5059</v>
      </c>
      <c r="L1122" s="28"/>
      <c r="M1122" s="4"/>
      <c r="N1122" s="24"/>
      <c r="O1122" s="4"/>
      <c r="P1122" s="24"/>
      <c r="Q1122" s="4"/>
      <c r="R1122" s="24"/>
      <c r="S1122" s="4"/>
      <c r="T1122" s="24"/>
      <c r="U1122" s="4" t="s">
        <v>106</v>
      </c>
      <c r="V1122" s="3" t="s">
        <v>71</v>
      </c>
      <c r="W1122" s="27" t="s">
        <v>5021</v>
      </c>
      <c r="X1122" s="4">
        <f>IF(AND(MainTracker[[#This Row],[Completion date.]]&gt;=45139,MainTracker[[#This Row],[Status]]="10 - Complete"),NETWORKDAYS(MAX(MainTracker[[#This Row],[Request sent on (Date)]:[Compliant source file received on (Date)]]),MainTracker[[#This Row],[Completion date.]],Holiday[Holidays])-1,"")</f>
        <v>4</v>
      </c>
      <c r="Y11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22" s="4">
        <f>IF(AND(MainTracker[[#This Row],[Completion date.]]&gt;=45139,MainTracker[[#This Row],[Status]]="10 - Complete",MainTracker[[#This Row],[Compliant source file received on (Date)]]&lt;&gt;""),MainTracker[[#This Row],[Compliant source file received on (Date)]]-MainTracker[[#This Row],[Request sent on (Date)]],"")</f>
        <v>0</v>
      </c>
    </row>
    <row r="1123" spans="1:26" ht="30" hidden="1">
      <c r="A1123" s="51" t="str">
        <f>_xlfn.IFNA(INDEX(Table3[],MATCH(MainTracker[[#This Row],[IDR / UFDR]],Table3[Pack],0),1),"")</f>
        <v/>
      </c>
      <c r="B1123" s="7">
        <v>224.6</v>
      </c>
      <c r="C1123" s="7" t="s">
        <v>5060</v>
      </c>
      <c r="D1123" s="44" t="s">
        <v>5061</v>
      </c>
      <c r="E1123" s="28" t="s">
        <v>5062</v>
      </c>
      <c r="F1123" s="2" t="s">
        <v>111</v>
      </c>
      <c r="G1123" s="13">
        <v>45490</v>
      </c>
      <c r="H1123" s="13">
        <v>45497</v>
      </c>
      <c r="I1123" s="13">
        <v>45503</v>
      </c>
      <c r="J1123" s="2"/>
      <c r="K1123" s="28" t="s">
        <v>5063</v>
      </c>
      <c r="L1123" s="28" t="s">
        <v>3041</v>
      </c>
      <c r="M1123" s="4" t="s">
        <v>5064</v>
      </c>
      <c r="N1123" s="24"/>
      <c r="O1123" s="4"/>
      <c r="P1123" s="24"/>
      <c r="Q1123" s="4"/>
      <c r="R1123" s="24"/>
      <c r="S1123" s="4"/>
      <c r="T1123" s="24"/>
      <c r="U1123" s="4" t="s">
        <v>106</v>
      </c>
      <c r="V1123" s="3" t="s">
        <v>71</v>
      </c>
      <c r="W1123" s="27" t="s">
        <v>5021</v>
      </c>
      <c r="X1123" s="4">
        <f>IF(AND(MainTracker[[#This Row],[Completion date.]]&gt;=45139,MainTracker[[#This Row],[Status]]="10 - Complete"),NETWORKDAYS(MAX(MainTracker[[#This Row],[Request sent on (Date)]:[Compliant source file received on (Date)]]),MainTracker[[#This Row],[Completion date.]],Holiday[Holidays])-1,"")</f>
        <v>4</v>
      </c>
      <c r="Y11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3" s="4">
        <f>IF(AND(MainTracker[[#This Row],[Completion date.]]&gt;=45139,MainTracker[[#This Row],[Status]]="10 - Complete",MainTracker[[#This Row],[Compliant source file received on (Date)]]&lt;&gt;""),MainTracker[[#This Row],[Compliant source file received on (Date)]]-MainTracker[[#This Row],[Request sent on (Date)]],"")</f>
        <v>7</v>
      </c>
    </row>
    <row r="1124" spans="1:26" ht="30" hidden="1">
      <c r="A1124" s="51" t="str">
        <f>_xlfn.IFNA(INDEX(Table3[],MATCH(MainTracker[[#This Row],[IDR / UFDR]],Table3[Pack],0),1),"")</f>
        <v/>
      </c>
      <c r="B1124" s="7">
        <v>224.6</v>
      </c>
      <c r="C1124" s="7" t="s">
        <v>5065</v>
      </c>
      <c r="D1124" s="44" t="s">
        <v>5066</v>
      </c>
      <c r="E1124" s="28" t="s">
        <v>5067</v>
      </c>
      <c r="F1124" s="2" t="s">
        <v>111</v>
      </c>
      <c r="G1124" s="13">
        <v>45490</v>
      </c>
      <c r="H1124" s="13">
        <v>45490</v>
      </c>
      <c r="I1124" s="13">
        <v>45497</v>
      </c>
      <c r="J1124" s="2"/>
      <c r="K1124" s="28" t="s">
        <v>5068</v>
      </c>
      <c r="L1124" s="28" t="s">
        <v>122</v>
      </c>
      <c r="M1124" s="4" t="s">
        <v>5069</v>
      </c>
      <c r="N1124" s="24"/>
      <c r="O1124" s="4"/>
      <c r="P1124" s="24"/>
      <c r="Q1124" s="4"/>
      <c r="R1124" s="24"/>
      <c r="S1124" s="4"/>
      <c r="T1124" s="24"/>
      <c r="U1124" s="4" t="s">
        <v>106</v>
      </c>
      <c r="V1124" s="3" t="s">
        <v>69</v>
      </c>
      <c r="W1124" s="27" t="s">
        <v>5021</v>
      </c>
      <c r="X1124" s="4">
        <f>IF(AND(MainTracker[[#This Row],[Completion date.]]&gt;=45139,MainTracker[[#This Row],[Status]]="10 - Complete"),NETWORKDAYS(MAX(MainTracker[[#This Row],[Request sent on (Date)]:[Compliant source file received on (Date)]]),MainTracker[[#This Row],[Completion date.]],Holiday[Holidays])-1,"")</f>
        <v>5</v>
      </c>
      <c r="Y11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4" s="4">
        <f>IF(AND(MainTracker[[#This Row],[Completion date.]]&gt;=45139,MainTracker[[#This Row],[Status]]="10 - Complete",MainTracker[[#This Row],[Compliant source file received on (Date)]]&lt;&gt;""),MainTracker[[#This Row],[Compliant source file received on (Date)]]-MainTracker[[#This Row],[Request sent on (Date)]],"")</f>
        <v>0</v>
      </c>
    </row>
    <row r="1125" spans="1:26" ht="30" hidden="1">
      <c r="A1125" s="51" t="str">
        <f>_xlfn.IFNA(INDEX(Table3[],MATCH(MainTracker[[#This Row],[IDR / UFDR]],Table3[Pack],0),1),"")</f>
        <v/>
      </c>
      <c r="B1125" s="7">
        <v>224.6</v>
      </c>
      <c r="C1125" s="7" t="s">
        <v>5070</v>
      </c>
      <c r="D1125" s="44" t="s">
        <v>5071</v>
      </c>
      <c r="E1125" s="166" t="s">
        <v>5072</v>
      </c>
      <c r="F1125" s="2" t="s">
        <v>111</v>
      </c>
      <c r="G1125" s="13">
        <v>45490</v>
      </c>
      <c r="H1125" s="13">
        <v>45504</v>
      </c>
      <c r="I1125" s="13">
        <v>45504</v>
      </c>
      <c r="J1125" s="2"/>
      <c r="K1125" s="28" t="s">
        <v>5073</v>
      </c>
      <c r="L1125" s="28" t="s">
        <v>122</v>
      </c>
      <c r="M1125" s="4" t="s">
        <v>5074</v>
      </c>
      <c r="N1125" s="13">
        <v>45497</v>
      </c>
      <c r="O1125" s="4" t="s">
        <v>5075</v>
      </c>
      <c r="P1125" s="24" t="s">
        <v>5076</v>
      </c>
      <c r="Q1125" s="4" t="s">
        <v>5032</v>
      </c>
      <c r="R1125" s="24"/>
      <c r="S1125" s="4"/>
      <c r="T1125" s="24"/>
      <c r="U1125" s="6" t="s">
        <v>106</v>
      </c>
      <c r="V1125" s="3" t="s">
        <v>69</v>
      </c>
      <c r="W1125" s="27" t="s">
        <v>5021</v>
      </c>
      <c r="X1125" s="4">
        <f>IF(AND(MainTracker[[#This Row],[Completion date.]]&gt;=45139,MainTracker[[#This Row],[Status]]="10 - Complete"),NETWORKDAYS(MAX(MainTracker[[#This Row],[Request sent on (Date)]:[Compliant source file received on (Date)]]),MainTracker[[#This Row],[Completion date.]],Holiday[Holidays])-1,"")</f>
        <v>0</v>
      </c>
      <c r="Y112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25" s="4">
        <f>IF(AND(MainTracker[[#This Row],[Completion date.]]&gt;=45139,MainTracker[[#This Row],[Status]]="10 - Complete",MainTracker[[#This Row],[Compliant source file received on (Date)]]&lt;&gt;""),MainTracker[[#This Row],[Compliant source file received on (Date)]]-MainTracker[[#This Row],[Request sent on (Date)]],"")</f>
        <v>14</v>
      </c>
    </row>
    <row r="1126" spans="1:26" ht="60" hidden="1">
      <c r="A1126" s="51" t="str">
        <f>_xlfn.IFNA(INDEX(Table3[],MATCH(MainTracker[[#This Row],[IDR / UFDR]],Table3[Pack],0),1),"")</f>
        <v/>
      </c>
      <c r="B1126" s="7">
        <v>224.6</v>
      </c>
      <c r="C1126" s="7" t="s">
        <v>5077</v>
      </c>
      <c r="D1126" s="44" t="s">
        <v>5078</v>
      </c>
      <c r="E1126" s="28" t="s">
        <v>5079</v>
      </c>
      <c r="F1126" s="2" t="s">
        <v>111</v>
      </c>
      <c r="G1126" s="13">
        <v>45490</v>
      </c>
      <c r="H1126" s="13">
        <v>45505</v>
      </c>
      <c r="I1126" s="13">
        <v>45505</v>
      </c>
      <c r="J1126" s="2"/>
      <c r="K1126" s="28" t="s">
        <v>5080</v>
      </c>
      <c r="L1126" s="28" t="s">
        <v>122</v>
      </c>
      <c r="M1126" s="4" t="s">
        <v>5081</v>
      </c>
      <c r="N1126" s="13">
        <v>45497</v>
      </c>
      <c r="O1126" s="4" t="s">
        <v>5075</v>
      </c>
      <c r="P1126" s="24" t="s">
        <v>5076</v>
      </c>
      <c r="Q1126" s="4" t="s">
        <v>5032</v>
      </c>
      <c r="R1126" s="24"/>
      <c r="S1126" s="4" t="s">
        <v>5082</v>
      </c>
      <c r="T1126" s="24"/>
      <c r="U1126" s="6" t="s">
        <v>106</v>
      </c>
      <c r="V1126" s="3" t="s">
        <v>69</v>
      </c>
      <c r="W1126" s="27" t="s">
        <v>5021</v>
      </c>
      <c r="X1126" s="4">
        <f>IF(AND(MainTracker[[#This Row],[Completion date.]]&gt;=45139,MainTracker[[#This Row],[Status]]="10 - Complete"),NETWORKDAYS(MAX(MainTracker[[#This Row],[Request sent on (Date)]:[Compliant source file received on (Date)]]),MainTracker[[#This Row],[Completion date.]],Holiday[Holidays])-1,"")</f>
        <v>0</v>
      </c>
      <c r="Y112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126" s="4">
        <f>IF(AND(MainTracker[[#This Row],[Completion date.]]&gt;=45139,MainTracker[[#This Row],[Status]]="10 - Complete",MainTracker[[#This Row],[Compliant source file received on (Date)]]&lt;&gt;""),MainTracker[[#This Row],[Compliant source file received on (Date)]]-MainTracker[[#This Row],[Request sent on (Date)]],"")</f>
        <v>15</v>
      </c>
    </row>
    <row r="1127" spans="1:26" ht="45" hidden="1">
      <c r="A1127" s="51" t="str">
        <f>_xlfn.IFNA(INDEX(Table3[],MATCH(MainTracker[[#This Row],[IDR / UFDR]],Table3[Pack],0),1),"")</f>
        <v/>
      </c>
      <c r="B1127" s="7">
        <v>224.6</v>
      </c>
      <c r="C1127" s="7" t="s">
        <v>5083</v>
      </c>
      <c r="D1127" s="44" t="s">
        <v>5084</v>
      </c>
      <c r="E1127" s="28" t="s">
        <v>5085</v>
      </c>
      <c r="F1127" s="2" t="s">
        <v>111</v>
      </c>
      <c r="G1127" s="13">
        <v>45490</v>
      </c>
      <c r="H1127" s="13">
        <v>45498</v>
      </c>
      <c r="I1127" s="13">
        <v>45499</v>
      </c>
      <c r="J1127" s="2"/>
      <c r="K1127" s="28" t="s">
        <v>5086</v>
      </c>
      <c r="L1127" s="28" t="s">
        <v>122</v>
      </c>
      <c r="M1127" s="4" t="s">
        <v>5087</v>
      </c>
      <c r="N1127" s="13">
        <v>45497</v>
      </c>
      <c r="O1127" s="4"/>
      <c r="P1127" s="24"/>
      <c r="Q1127" s="4"/>
      <c r="R1127" s="24"/>
      <c r="S1127" s="4"/>
      <c r="T1127" s="24"/>
      <c r="U1127" s="6" t="s">
        <v>106</v>
      </c>
      <c r="V1127" s="3" t="s">
        <v>69</v>
      </c>
      <c r="W1127" s="27" t="s">
        <v>5021</v>
      </c>
      <c r="X1127" s="4">
        <f>IF(AND(MainTracker[[#This Row],[Completion date.]]&gt;=45139,MainTracker[[#This Row],[Status]]="10 - Complete"),NETWORKDAYS(MAX(MainTracker[[#This Row],[Request sent on (Date)]:[Compliant source file received on (Date)]]),MainTracker[[#This Row],[Completion date.]],Holiday[Holidays])-1,"")</f>
        <v>1</v>
      </c>
      <c r="Y11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7" s="4">
        <f>IF(AND(MainTracker[[#This Row],[Completion date.]]&gt;=45139,MainTracker[[#This Row],[Status]]="10 - Complete",MainTracker[[#This Row],[Compliant source file received on (Date)]]&lt;&gt;""),MainTracker[[#This Row],[Compliant source file received on (Date)]]-MainTracker[[#This Row],[Request sent on (Date)]],"")</f>
        <v>8</v>
      </c>
    </row>
    <row r="1128" spans="1:26" ht="45" hidden="1">
      <c r="A1128" s="51" t="str">
        <f>_xlfn.IFNA(INDEX(Table3[],MATCH(MainTracker[[#This Row],[IDR / UFDR]],Table3[Pack],0),1),"")</f>
        <v/>
      </c>
      <c r="B1128" s="7">
        <v>224.6</v>
      </c>
      <c r="C1128" s="7" t="s">
        <v>5088</v>
      </c>
      <c r="D1128" s="44" t="s">
        <v>5089</v>
      </c>
      <c r="E1128" s="28" t="s">
        <v>5090</v>
      </c>
      <c r="F1128" s="2" t="s">
        <v>111</v>
      </c>
      <c r="G1128" s="13">
        <v>45490</v>
      </c>
      <c r="H1128" s="13">
        <v>45498</v>
      </c>
      <c r="I1128" s="13">
        <v>45499</v>
      </c>
      <c r="J1128" s="2"/>
      <c r="K1128" s="28" t="s">
        <v>5091</v>
      </c>
      <c r="L1128" s="28" t="s">
        <v>122</v>
      </c>
      <c r="M1128" s="4" t="s">
        <v>5092</v>
      </c>
      <c r="N1128" s="13">
        <v>45497</v>
      </c>
      <c r="O1128" s="4"/>
      <c r="P1128" s="24"/>
      <c r="Q1128" s="4"/>
      <c r="R1128" s="24"/>
      <c r="S1128" s="4"/>
      <c r="T1128" s="24"/>
      <c r="U1128" s="6" t="s">
        <v>106</v>
      </c>
      <c r="V1128" s="3" t="s">
        <v>69</v>
      </c>
      <c r="W1128" s="27" t="s">
        <v>5021</v>
      </c>
      <c r="X1128" s="4">
        <f>IF(AND(MainTracker[[#This Row],[Completion date.]]&gt;=45139,MainTracker[[#This Row],[Status]]="10 - Complete"),NETWORKDAYS(MAX(MainTracker[[#This Row],[Request sent on (Date)]:[Compliant source file received on (Date)]]),MainTracker[[#This Row],[Completion date.]],Holiday[Holidays])-1,"")</f>
        <v>1</v>
      </c>
      <c r="Y11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8" s="4">
        <f>IF(AND(MainTracker[[#This Row],[Completion date.]]&gt;=45139,MainTracker[[#This Row],[Status]]="10 - Complete",MainTracker[[#This Row],[Compliant source file received on (Date)]]&lt;&gt;""),MainTracker[[#This Row],[Compliant source file received on (Date)]]-MainTracker[[#This Row],[Request sent on (Date)]],"")</f>
        <v>8</v>
      </c>
    </row>
    <row r="1129" spans="1:26" ht="30" hidden="1">
      <c r="A1129" s="51" t="str">
        <f>_xlfn.IFNA(INDEX(Table3[],MATCH(MainTracker[[#This Row],[IDR / UFDR]],Table3[Pack],0),1),"")</f>
        <v/>
      </c>
      <c r="B1129" s="7">
        <v>224.6</v>
      </c>
      <c r="C1129" s="7" t="s">
        <v>5093</v>
      </c>
      <c r="D1129" s="44" t="s">
        <v>5094</v>
      </c>
      <c r="E1129" s="28" t="s">
        <v>5095</v>
      </c>
      <c r="F1129" s="2" t="s">
        <v>111</v>
      </c>
      <c r="G1129" s="13">
        <v>45490</v>
      </c>
      <c r="H1129" s="13">
        <v>45498</v>
      </c>
      <c r="I1129" s="13">
        <v>45499</v>
      </c>
      <c r="J1129" s="2"/>
      <c r="K1129" s="28" t="s">
        <v>5096</v>
      </c>
      <c r="L1129" s="28" t="s">
        <v>122</v>
      </c>
      <c r="M1129" s="4" t="s">
        <v>5097</v>
      </c>
      <c r="N1129" s="13">
        <v>45497</v>
      </c>
      <c r="O1129" s="4"/>
      <c r="P1129" s="24"/>
      <c r="Q1129" s="4"/>
      <c r="R1129" s="24"/>
      <c r="S1129" s="4"/>
      <c r="T1129" s="24"/>
      <c r="U1129" s="6" t="s">
        <v>106</v>
      </c>
      <c r="V1129" s="3" t="s">
        <v>69</v>
      </c>
      <c r="W1129" s="27" t="s">
        <v>5021</v>
      </c>
      <c r="X1129" s="4">
        <f>IF(AND(MainTracker[[#This Row],[Completion date.]]&gt;=45139,MainTracker[[#This Row],[Status]]="10 - Complete"),NETWORKDAYS(MAX(MainTracker[[#This Row],[Request sent on (Date)]:[Compliant source file received on (Date)]]),MainTracker[[#This Row],[Completion date.]],Holiday[Holidays])-1,"")</f>
        <v>1</v>
      </c>
      <c r="Y11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9" s="4">
        <f>IF(AND(MainTracker[[#This Row],[Completion date.]]&gt;=45139,MainTracker[[#This Row],[Status]]="10 - Complete",MainTracker[[#This Row],[Compliant source file received on (Date)]]&lt;&gt;""),MainTracker[[#This Row],[Compliant source file received on (Date)]]-MainTracker[[#This Row],[Request sent on (Date)]],"")</f>
        <v>8</v>
      </c>
    </row>
    <row r="1130" spans="1:26" ht="30" hidden="1">
      <c r="A1130" s="51" t="str">
        <f>_xlfn.IFNA(INDEX(Table3[],MATCH(MainTracker[[#This Row],[IDR / UFDR]],Table3[Pack],0),1),"")</f>
        <v/>
      </c>
      <c r="B1130" s="7">
        <v>224.6</v>
      </c>
      <c r="C1130" s="7" t="s">
        <v>5098</v>
      </c>
      <c r="D1130" s="44" t="s">
        <v>5099</v>
      </c>
      <c r="E1130" s="28" t="s">
        <v>5100</v>
      </c>
      <c r="F1130" s="2" t="s">
        <v>111</v>
      </c>
      <c r="G1130" s="13">
        <v>45490</v>
      </c>
      <c r="H1130" s="13">
        <v>45498</v>
      </c>
      <c r="I1130" s="13">
        <v>45499</v>
      </c>
      <c r="J1130" s="2"/>
      <c r="K1130" s="28" t="s">
        <v>5101</v>
      </c>
      <c r="L1130" s="28" t="s">
        <v>122</v>
      </c>
      <c r="M1130" s="85"/>
      <c r="N1130" s="13">
        <v>45497</v>
      </c>
      <c r="O1130" s="85"/>
      <c r="P1130" s="24"/>
      <c r="Q1130" s="4"/>
      <c r="R1130" s="24"/>
      <c r="S1130" s="4"/>
      <c r="T1130" s="24"/>
      <c r="U1130" s="6" t="s">
        <v>106</v>
      </c>
      <c r="V1130" s="3" t="s">
        <v>69</v>
      </c>
      <c r="W1130" s="27" t="s">
        <v>5021</v>
      </c>
      <c r="X1130" s="4">
        <f>IF(AND(MainTracker[[#This Row],[Completion date.]]&gt;=45139,MainTracker[[#This Row],[Status]]="10 - Complete"),NETWORKDAYS(MAX(MainTracker[[#This Row],[Request sent on (Date)]:[Compliant source file received on (Date)]]),MainTracker[[#This Row],[Completion date.]],Holiday[Holidays])-1,"")</f>
        <v>1</v>
      </c>
      <c r="Y11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0" s="4">
        <f>IF(AND(MainTracker[[#This Row],[Completion date.]]&gt;=45139,MainTracker[[#This Row],[Status]]="10 - Complete",MainTracker[[#This Row],[Compliant source file received on (Date)]]&lt;&gt;""),MainTracker[[#This Row],[Compliant source file received on (Date)]]-MainTracker[[#This Row],[Request sent on (Date)]],"")</f>
        <v>8</v>
      </c>
    </row>
    <row r="1131" spans="1:26" ht="30" hidden="1">
      <c r="A1131" s="51" t="str">
        <f>_xlfn.IFNA(INDEX(Table3[],MATCH(MainTracker[[#This Row],[IDR / UFDR]],Table3[Pack],0),1),"")</f>
        <v/>
      </c>
      <c r="B1131" s="7">
        <v>224.6</v>
      </c>
      <c r="C1131" s="7" t="s">
        <v>5102</v>
      </c>
      <c r="D1131" s="44" t="s">
        <v>5103</v>
      </c>
      <c r="E1131" s="28" t="s">
        <v>5104</v>
      </c>
      <c r="F1131" s="2" t="s">
        <v>111</v>
      </c>
      <c r="G1131" s="13">
        <v>45490</v>
      </c>
      <c r="H1131" s="13">
        <v>45498</v>
      </c>
      <c r="I1131" s="13">
        <v>45499</v>
      </c>
      <c r="J1131" s="2"/>
      <c r="K1131" s="28" t="s">
        <v>5105</v>
      </c>
      <c r="L1131" s="28" t="s">
        <v>122</v>
      </c>
      <c r="M1131" s="4" t="s">
        <v>5106</v>
      </c>
      <c r="N1131" s="13">
        <v>45497</v>
      </c>
      <c r="O1131" s="4"/>
      <c r="P1131" s="24"/>
      <c r="Q1131" s="4"/>
      <c r="R1131" s="24"/>
      <c r="S1131" s="4"/>
      <c r="T1131" s="24"/>
      <c r="U1131" s="6" t="s">
        <v>106</v>
      </c>
      <c r="V1131" s="3" t="s">
        <v>69</v>
      </c>
      <c r="W1131" s="27" t="s">
        <v>5021</v>
      </c>
      <c r="X1131" s="4">
        <f>IF(AND(MainTracker[[#This Row],[Completion date.]]&gt;=45139,MainTracker[[#This Row],[Status]]="10 - Complete"),NETWORKDAYS(MAX(MainTracker[[#This Row],[Request sent on (Date)]:[Compliant source file received on (Date)]]),MainTracker[[#This Row],[Completion date.]],Holiday[Holidays])-1,"")</f>
        <v>1</v>
      </c>
      <c r="Y11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1" s="4">
        <f>IF(AND(MainTracker[[#This Row],[Completion date.]]&gt;=45139,MainTracker[[#This Row],[Status]]="10 - Complete",MainTracker[[#This Row],[Compliant source file received on (Date)]]&lt;&gt;""),MainTracker[[#This Row],[Compliant source file received on (Date)]]-MainTracker[[#This Row],[Request sent on (Date)]],"")</f>
        <v>8</v>
      </c>
    </row>
    <row r="1132" spans="1:26" ht="30" hidden="1">
      <c r="A1132" s="51" t="str">
        <f>_xlfn.IFNA(INDEX(Table3[],MATCH(MainTracker[[#This Row],[IDR / UFDR]],Table3[Pack],0),1),"")</f>
        <v/>
      </c>
      <c r="B1132" s="7">
        <v>224.6</v>
      </c>
      <c r="C1132" s="7" t="s">
        <v>5107</v>
      </c>
      <c r="D1132" s="44" t="s">
        <v>5108</v>
      </c>
      <c r="E1132" s="28" t="s">
        <v>5109</v>
      </c>
      <c r="F1132" s="2" t="s">
        <v>111</v>
      </c>
      <c r="G1132" s="13">
        <v>45490</v>
      </c>
      <c r="H1132" s="13">
        <v>45503</v>
      </c>
      <c r="I1132" s="13">
        <v>45504</v>
      </c>
      <c r="J1132" s="2"/>
      <c r="K1132" s="34" t="s">
        <v>5110</v>
      </c>
      <c r="L1132" s="28" t="s">
        <v>122</v>
      </c>
      <c r="M1132" s="4" t="s">
        <v>5111</v>
      </c>
      <c r="N1132" s="13">
        <v>45497</v>
      </c>
      <c r="O1132" s="4" t="s">
        <v>5075</v>
      </c>
      <c r="P1132" s="24" t="s">
        <v>5076</v>
      </c>
      <c r="Q1132" s="4" t="s">
        <v>5032</v>
      </c>
      <c r="R1132" s="24"/>
      <c r="S1132" s="4"/>
      <c r="T1132" s="24"/>
      <c r="U1132" s="6" t="s">
        <v>106</v>
      </c>
      <c r="V1132" s="3" t="s">
        <v>69</v>
      </c>
      <c r="W1132" s="27" t="s">
        <v>5021</v>
      </c>
      <c r="X1132" s="4">
        <f>IF(AND(MainTracker[[#This Row],[Completion date.]]&gt;=45139,MainTracker[[#This Row],[Status]]="10 - Complete"),NETWORKDAYS(MAX(MainTracker[[#This Row],[Request sent on (Date)]:[Compliant source file received on (Date)]]),MainTracker[[#This Row],[Completion date.]],Holiday[Holidays])-1,"")</f>
        <v>1</v>
      </c>
      <c r="Y113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32" s="4">
        <f>IF(AND(MainTracker[[#This Row],[Completion date.]]&gt;=45139,MainTracker[[#This Row],[Status]]="10 - Complete",MainTracker[[#This Row],[Compliant source file received on (Date)]]&lt;&gt;""),MainTracker[[#This Row],[Compliant source file received on (Date)]]-MainTracker[[#This Row],[Request sent on (Date)]],"")</f>
        <v>13</v>
      </c>
    </row>
    <row r="1133" spans="1:26" ht="30" hidden="1">
      <c r="A1133" s="51" t="str">
        <f>_xlfn.IFNA(INDEX(Table3[],MATCH(MainTracker[[#This Row],[IDR / UFDR]],Table3[Pack],0),1),"")</f>
        <v/>
      </c>
      <c r="B1133" s="7">
        <v>224.6</v>
      </c>
      <c r="C1133" s="7" t="s">
        <v>5112</v>
      </c>
      <c r="D1133" s="44" t="s">
        <v>5113</v>
      </c>
      <c r="E1133" s="28" t="s">
        <v>5114</v>
      </c>
      <c r="F1133" s="2" t="s">
        <v>111</v>
      </c>
      <c r="G1133" s="13">
        <v>45490</v>
      </c>
      <c r="H1133" s="13">
        <v>45490</v>
      </c>
      <c r="I1133" s="13">
        <v>45497</v>
      </c>
      <c r="J1133" s="2"/>
      <c r="K1133" s="34" t="s">
        <v>5115</v>
      </c>
      <c r="L1133" s="28" t="s">
        <v>122</v>
      </c>
      <c r="M1133" s="4" t="s">
        <v>5106</v>
      </c>
      <c r="N1133" s="24"/>
      <c r="O1133" s="4"/>
      <c r="P1133" s="24"/>
      <c r="Q1133" s="4"/>
      <c r="R1133" s="24"/>
      <c r="S1133" s="4"/>
      <c r="T1133" s="24"/>
      <c r="U1133" s="4" t="s">
        <v>106</v>
      </c>
      <c r="V1133" s="3" t="s">
        <v>69</v>
      </c>
      <c r="W1133" s="27" t="s">
        <v>5021</v>
      </c>
      <c r="X1133" s="4">
        <f>IF(AND(MainTracker[[#This Row],[Completion date.]]&gt;=45139,MainTracker[[#This Row],[Status]]="10 - Complete"),NETWORKDAYS(MAX(MainTracker[[#This Row],[Request sent on (Date)]:[Compliant source file received on (Date)]]),MainTracker[[#This Row],[Completion date.]],Holiday[Holidays])-1,"")</f>
        <v>5</v>
      </c>
      <c r="Y11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3" s="4">
        <f>IF(AND(MainTracker[[#This Row],[Completion date.]]&gt;=45139,MainTracker[[#This Row],[Status]]="10 - Complete",MainTracker[[#This Row],[Compliant source file received on (Date)]]&lt;&gt;""),MainTracker[[#This Row],[Compliant source file received on (Date)]]-MainTracker[[#This Row],[Request sent on (Date)]],"")</f>
        <v>0</v>
      </c>
    </row>
    <row r="1134" spans="1:26" ht="30" hidden="1">
      <c r="A1134" s="51" t="str">
        <f>_xlfn.IFNA(INDEX(Table3[],MATCH(MainTracker[[#This Row],[IDR / UFDR]],Table3[Pack],0),1),"")</f>
        <v/>
      </c>
      <c r="B1134" s="7">
        <v>224.6</v>
      </c>
      <c r="C1134" s="7" t="s">
        <v>5116</v>
      </c>
      <c r="D1134" s="44" t="s">
        <v>5117</v>
      </c>
      <c r="E1134" s="28" t="s">
        <v>5118</v>
      </c>
      <c r="F1134" s="2" t="s">
        <v>111</v>
      </c>
      <c r="G1134" s="13">
        <v>45490</v>
      </c>
      <c r="H1134" s="13">
        <v>45498</v>
      </c>
      <c r="I1134" s="13">
        <v>45503</v>
      </c>
      <c r="J1134" s="2"/>
      <c r="K1134" s="28" t="s">
        <v>5119</v>
      </c>
      <c r="L1134" s="28"/>
      <c r="M1134" s="4" t="s">
        <v>5120</v>
      </c>
      <c r="N1134" s="13">
        <v>45497</v>
      </c>
      <c r="O1134" s="4"/>
      <c r="P1134" s="24"/>
      <c r="Q1134" s="4"/>
      <c r="R1134" s="24"/>
      <c r="S1134" s="4"/>
      <c r="T1134" s="24"/>
      <c r="U1134" s="6" t="s">
        <v>106</v>
      </c>
      <c r="V1134" s="3" t="s">
        <v>69</v>
      </c>
      <c r="W1134" s="27" t="s">
        <v>5021</v>
      </c>
      <c r="X1134" s="4">
        <f>IF(AND(MainTracker[[#This Row],[Completion date.]]&gt;=45139,MainTracker[[#This Row],[Status]]="10 - Complete"),NETWORKDAYS(MAX(MainTracker[[#This Row],[Request sent on (Date)]:[Compliant source file received on (Date)]]),MainTracker[[#This Row],[Completion date.]],Holiday[Holidays])-1,"")</f>
        <v>3</v>
      </c>
      <c r="Y11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4" s="4">
        <f>IF(AND(MainTracker[[#This Row],[Completion date.]]&gt;=45139,MainTracker[[#This Row],[Status]]="10 - Complete",MainTracker[[#This Row],[Compliant source file received on (Date)]]&lt;&gt;""),MainTracker[[#This Row],[Compliant source file received on (Date)]]-MainTracker[[#This Row],[Request sent on (Date)]],"")</f>
        <v>8</v>
      </c>
    </row>
    <row r="1135" spans="1:26" ht="45" hidden="1">
      <c r="A1135" s="51" t="str">
        <f>_xlfn.IFNA(INDEX(Table3[],MATCH(MainTracker[[#This Row],[IDR / UFDR]],Table3[Pack],0),1),"")</f>
        <v/>
      </c>
      <c r="B1135" s="7">
        <v>224.6</v>
      </c>
      <c r="C1135" s="7" t="s">
        <v>5121</v>
      </c>
      <c r="D1135" s="44" t="s">
        <v>5122</v>
      </c>
      <c r="E1135" s="34" t="s">
        <v>5123</v>
      </c>
      <c r="F1135" s="2" t="s">
        <v>111</v>
      </c>
      <c r="G1135" s="13">
        <v>45490</v>
      </c>
      <c r="H1135" s="13">
        <v>45503</v>
      </c>
      <c r="I1135" s="13">
        <v>45504</v>
      </c>
      <c r="J1135" s="2"/>
      <c r="K1135" s="28" t="s">
        <v>5124</v>
      </c>
      <c r="L1135" s="28" t="s">
        <v>122</v>
      </c>
      <c r="M1135" s="4" t="s">
        <v>5125</v>
      </c>
      <c r="N1135" s="13">
        <v>45497</v>
      </c>
      <c r="O1135" s="4" t="s">
        <v>5075</v>
      </c>
      <c r="P1135" s="24" t="s">
        <v>5076</v>
      </c>
      <c r="Q1135" s="4" t="s">
        <v>5032</v>
      </c>
      <c r="R1135" s="24"/>
      <c r="S1135" s="4"/>
      <c r="T1135" s="24"/>
      <c r="U1135" s="6" t="s">
        <v>106</v>
      </c>
      <c r="V1135" s="3" t="s">
        <v>69</v>
      </c>
      <c r="W1135" s="27" t="s">
        <v>5021</v>
      </c>
      <c r="X1135" s="4">
        <f>IF(AND(MainTracker[[#This Row],[Completion date.]]&gt;=45139,MainTracker[[#This Row],[Status]]="10 - Complete"),NETWORKDAYS(MAX(MainTracker[[#This Row],[Request sent on (Date)]:[Compliant source file received on (Date)]]),MainTracker[[#This Row],[Completion date.]],Holiday[Holidays])-1,"")</f>
        <v>1</v>
      </c>
      <c r="Y113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35" s="4">
        <f>IF(AND(MainTracker[[#This Row],[Completion date.]]&gt;=45139,MainTracker[[#This Row],[Status]]="10 - Complete",MainTracker[[#This Row],[Compliant source file received on (Date)]]&lt;&gt;""),MainTracker[[#This Row],[Compliant source file received on (Date)]]-MainTracker[[#This Row],[Request sent on (Date)]],"")</f>
        <v>13</v>
      </c>
    </row>
    <row r="1136" spans="1:26" ht="30" hidden="1">
      <c r="A1136" s="51" t="str">
        <f>_xlfn.IFNA(INDEX(Table3[],MATCH(MainTracker[[#This Row],[IDR / UFDR]],Table3[Pack],0),1),"")</f>
        <v/>
      </c>
      <c r="B1136" s="7">
        <v>224.6</v>
      </c>
      <c r="C1136" s="7" t="s">
        <v>5126</v>
      </c>
      <c r="D1136" s="44" t="s">
        <v>5127</v>
      </c>
      <c r="E1136" s="28" t="s">
        <v>5128</v>
      </c>
      <c r="F1136" s="2" t="s">
        <v>111</v>
      </c>
      <c r="G1136" s="13">
        <v>45490</v>
      </c>
      <c r="H1136" s="13">
        <v>45490</v>
      </c>
      <c r="I1136" s="13">
        <v>45497</v>
      </c>
      <c r="J1136" s="2"/>
      <c r="K1136" s="28" t="s">
        <v>5129</v>
      </c>
      <c r="L1136" s="28" t="s">
        <v>122</v>
      </c>
      <c r="M1136" s="4"/>
      <c r="N1136" s="24"/>
      <c r="O1136" s="4"/>
      <c r="P1136" s="24"/>
      <c r="Q1136" s="4"/>
      <c r="R1136" s="24"/>
      <c r="S1136" s="4"/>
      <c r="T1136" s="24"/>
      <c r="U1136" s="4" t="s">
        <v>106</v>
      </c>
      <c r="V1136" s="3" t="s">
        <v>69</v>
      </c>
      <c r="W1136" s="27" t="s">
        <v>5021</v>
      </c>
      <c r="X1136" s="4">
        <f>IF(AND(MainTracker[[#This Row],[Completion date.]]&gt;=45139,MainTracker[[#This Row],[Status]]="10 - Complete"),NETWORKDAYS(MAX(MainTracker[[#This Row],[Request sent on (Date)]:[Compliant source file received on (Date)]]),MainTracker[[#This Row],[Completion date.]],Holiday[Holidays])-1,"")</f>
        <v>5</v>
      </c>
      <c r="Y11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6" s="4">
        <f>IF(AND(MainTracker[[#This Row],[Completion date.]]&gt;=45139,MainTracker[[#This Row],[Status]]="10 - Complete",MainTracker[[#This Row],[Compliant source file received on (Date)]]&lt;&gt;""),MainTracker[[#This Row],[Compliant source file received on (Date)]]-MainTracker[[#This Row],[Request sent on (Date)]],"")</f>
        <v>0</v>
      </c>
    </row>
    <row r="1137" spans="1:26" ht="30" hidden="1">
      <c r="A1137" s="51" t="str">
        <f>_xlfn.IFNA(INDEX(Table3[],MATCH(MainTracker[[#This Row],[IDR / UFDR]],Table3[Pack],0),1),"")</f>
        <v/>
      </c>
      <c r="B1137" s="7">
        <v>224.6</v>
      </c>
      <c r="C1137" s="7" t="s">
        <v>5130</v>
      </c>
      <c r="D1137" s="44" t="s">
        <v>5131</v>
      </c>
      <c r="E1137" s="34" t="s">
        <v>5132</v>
      </c>
      <c r="F1137" s="2" t="s">
        <v>111</v>
      </c>
      <c r="G1137" s="13">
        <v>45490</v>
      </c>
      <c r="H1137" s="13">
        <v>45490</v>
      </c>
      <c r="I1137" s="13">
        <v>45497</v>
      </c>
      <c r="J1137" s="2"/>
      <c r="K1137" s="28" t="s">
        <v>5133</v>
      </c>
      <c r="L1137" s="28" t="s">
        <v>122</v>
      </c>
      <c r="M1137" s="4"/>
      <c r="N1137" s="24"/>
      <c r="O1137" s="4"/>
      <c r="P1137" s="24"/>
      <c r="Q1137" s="4"/>
      <c r="R1137" s="24"/>
      <c r="S1137" s="4"/>
      <c r="T1137" s="24"/>
      <c r="U1137" s="4" t="s">
        <v>106</v>
      </c>
      <c r="V1137" s="3" t="s">
        <v>69</v>
      </c>
      <c r="W1137" s="27" t="s">
        <v>5021</v>
      </c>
      <c r="X1137" s="4">
        <f>IF(AND(MainTracker[[#This Row],[Completion date.]]&gt;=45139,MainTracker[[#This Row],[Status]]="10 - Complete"),NETWORKDAYS(MAX(MainTracker[[#This Row],[Request sent on (Date)]:[Compliant source file received on (Date)]]),MainTracker[[#This Row],[Completion date.]],Holiday[Holidays])-1,"")</f>
        <v>5</v>
      </c>
      <c r="Y11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7" s="4">
        <f>IF(AND(MainTracker[[#This Row],[Completion date.]]&gt;=45139,MainTracker[[#This Row],[Status]]="10 - Complete",MainTracker[[#This Row],[Compliant source file received on (Date)]]&lt;&gt;""),MainTracker[[#This Row],[Compliant source file received on (Date)]]-MainTracker[[#This Row],[Request sent on (Date)]],"")</f>
        <v>0</v>
      </c>
    </row>
    <row r="1138" spans="1:26" ht="30" hidden="1">
      <c r="A1138" s="51" t="str">
        <f>_xlfn.IFNA(INDEX(Table3[],MATCH(MainTracker[[#This Row],[IDR / UFDR]],Table3[Pack],0),1),"")</f>
        <v/>
      </c>
      <c r="B1138" s="7">
        <v>224.6</v>
      </c>
      <c r="C1138" s="7" t="s">
        <v>5134</v>
      </c>
      <c r="D1138" s="44" t="s">
        <v>5135</v>
      </c>
      <c r="E1138" s="28" t="s">
        <v>5136</v>
      </c>
      <c r="F1138" s="2" t="s">
        <v>111</v>
      </c>
      <c r="G1138" s="13">
        <v>45490</v>
      </c>
      <c r="H1138" s="13">
        <v>45498</v>
      </c>
      <c r="I1138" s="13">
        <v>45503</v>
      </c>
      <c r="J1138" s="2"/>
      <c r="K1138" s="28" t="s">
        <v>5137</v>
      </c>
      <c r="L1138" s="28" t="s">
        <v>122</v>
      </c>
      <c r="M1138" s="4" t="s">
        <v>5138</v>
      </c>
      <c r="N1138" s="13">
        <v>45497</v>
      </c>
      <c r="O1138" s="4"/>
      <c r="P1138" s="24"/>
      <c r="Q1138" s="4"/>
      <c r="R1138" s="24"/>
      <c r="S1138" s="4"/>
      <c r="T1138" s="24"/>
      <c r="U1138" s="6" t="s">
        <v>106</v>
      </c>
      <c r="V1138" s="3" t="s">
        <v>69</v>
      </c>
      <c r="W1138" s="27" t="s">
        <v>5021</v>
      </c>
      <c r="X1138" s="4">
        <f>IF(AND(MainTracker[[#This Row],[Completion date.]]&gt;=45139,MainTracker[[#This Row],[Status]]="10 - Complete"),NETWORKDAYS(MAX(MainTracker[[#This Row],[Request sent on (Date)]:[Compliant source file received on (Date)]]),MainTracker[[#This Row],[Completion date.]],Holiday[Holidays])-1,"")</f>
        <v>3</v>
      </c>
      <c r="Y11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8" s="4">
        <f>IF(AND(MainTracker[[#This Row],[Completion date.]]&gt;=45139,MainTracker[[#This Row],[Status]]="10 - Complete",MainTracker[[#This Row],[Compliant source file received on (Date)]]&lt;&gt;""),MainTracker[[#This Row],[Compliant source file received on (Date)]]-MainTracker[[#This Row],[Request sent on (Date)]],"")</f>
        <v>8</v>
      </c>
    </row>
    <row r="1139" spans="1:26" ht="60" hidden="1">
      <c r="A1139" s="51" t="str">
        <f>_xlfn.IFNA(INDEX(Table3[],MATCH(MainTracker[[#This Row],[IDR / UFDR]],Table3[Pack],0),1),"")</f>
        <v/>
      </c>
      <c r="B1139" s="7">
        <v>224.6</v>
      </c>
      <c r="C1139" s="7" t="s">
        <v>5139</v>
      </c>
      <c r="D1139" s="44" t="s">
        <v>5140</v>
      </c>
      <c r="E1139" s="166" t="s">
        <v>5141</v>
      </c>
      <c r="F1139" s="2" t="s">
        <v>111</v>
      </c>
      <c r="G1139" s="13">
        <v>45490</v>
      </c>
      <c r="H1139" s="13"/>
      <c r="I1139" s="13">
        <v>45503</v>
      </c>
      <c r="J1139" s="2"/>
      <c r="K1139" s="28" t="s">
        <v>5142</v>
      </c>
      <c r="L1139" s="28" t="s">
        <v>122</v>
      </c>
      <c r="M1139" s="4" t="s">
        <v>5143</v>
      </c>
      <c r="N1139" s="13">
        <v>45497</v>
      </c>
      <c r="O1139" s="4" t="s">
        <v>5144</v>
      </c>
      <c r="P1139" s="24"/>
      <c r="Q1139" s="4"/>
      <c r="R1139" s="24"/>
      <c r="S1139" s="4"/>
      <c r="T1139" s="24"/>
      <c r="U1139" s="6" t="s">
        <v>106</v>
      </c>
      <c r="V1139" s="3" t="s">
        <v>69</v>
      </c>
      <c r="W1139" s="27" t="s">
        <v>5021</v>
      </c>
      <c r="X1139" s="4">
        <f>IF(AND(MainTracker[[#This Row],[Completion date.]]&gt;=45139,MainTracker[[#This Row],[Status]]="10 - Complete"),NETWORKDAYS(MAX(MainTracker[[#This Row],[Request sent on (Date)]:[Compliant source file received on (Date)]]),MainTracker[[#This Row],[Completion date.]],Holiday[Holidays])-1,"")</f>
        <v>9</v>
      </c>
      <c r="Y11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39" s="4" t="str">
        <f>IF(AND(MainTracker[[#This Row],[Completion date.]]&gt;=45139,MainTracker[[#This Row],[Status]]="10 - Complete",MainTracker[[#This Row],[Compliant source file received on (Date)]]&lt;&gt;""),MainTracker[[#This Row],[Compliant source file received on (Date)]]-MainTracker[[#This Row],[Request sent on (Date)]],"")</f>
        <v/>
      </c>
    </row>
    <row r="1140" spans="1:26" ht="75" hidden="1">
      <c r="A1140" s="51" t="str">
        <f>_xlfn.IFNA(INDEX(Table3[],MATCH(MainTracker[[#This Row],[IDR / UFDR]],Table3[Pack],0),1),"")</f>
        <v/>
      </c>
      <c r="B1140" s="7">
        <v>224.6</v>
      </c>
      <c r="C1140" s="7" t="s">
        <v>5145</v>
      </c>
      <c r="D1140" s="44" t="s">
        <v>5146</v>
      </c>
      <c r="E1140" s="166" t="s">
        <v>5147</v>
      </c>
      <c r="F1140" s="2" t="s">
        <v>111</v>
      </c>
      <c r="G1140" s="13">
        <v>45490</v>
      </c>
      <c r="H1140" s="13">
        <v>45503</v>
      </c>
      <c r="I1140" s="13">
        <v>45504</v>
      </c>
      <c r="J1140" s="2"/>
      <c r="K1140" s="28" t="s">
        <v>5148</v>
      </c>
      <c r="L1140" s="28" t="s">
        <v>122</v>
      </c>
      <c r="M1140" s="4" t="s">
        <v>5149</v>
      </c>
      <c r="N1140" s="13">
        <v>45497</v>
      </c>
      <c r="O1140" s="4" t="s">
        <v>5075</v>
      </c>
      <c r="P1140" s="24" t="s">
        <v>5076</v>
      </c>
      <c r="Q1140" s="4" t="s">
        <v>5032</v>
      </c>
      <c r="R1140" s="24"/>
      <c r="S1140" s="4"/>
      <c r="T1140" s="24"/>
      <c r="U1140" s="6" t="s">
        <v>106</v>
      </c>
      <c r="V1140" s="3" t="s">
        <v>69</v>
      </c>
      <c r="W1140" s="27" t="s">
        <v>5021</v>
      </c>
      <c r="X1140" s="4">
        <f>IF(AND(MainTracker[[#This Row],[Completion date.]]&gt;=45139,MainTracker[[#This Row],[Status]]="10 - Complete"),NETWORKDAYS(MAX(MainTracker[[#This Row],[Request sent on (Date)]:[Compliant source file received on (Date)]]),MainTracker[[#This Row],[Completion date.]],Holiday[Holidays])-1,"")</f>
        <v>1</v>
      </c>
      <c r="Y114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0" s="4">
        <f>IF(AND(MainTracker[[#This Row],[Completion date.]]&gt;=45139,MainTracker[[#This Row],[Status]]="10 - Complete",MainTracker[[#This Row],[Compliant source file received on (Date)]]&lt;&gt;""),MainTracker[[#This Row],[Compliant source file received on (Date)]]-MainTracker[[#This Row],[Request sent on (Date)]],"")</f>
        <v>13</v>
      </c>
    </row>
    <row r="1141" spans="1:26" ht="60" hidden="1">
      <c r="A1141" s="51" t="str">
        <f>_xlfn.IFNA(INDEX(Table3[],MATCH(MainTracker[[#This Row],[IDR / UFDR]],Table3[Pack],0),1),"")</f>
        <v/>
      </c>
      <c r="B1141" s="7">
        <v>224.6</v>
      </c>
      <c r="C1141" s="7" t="s">
        <v>5150</v>
      </c>
      <c r="D1141" s="44" t="s">
        <v>5151</v>
      </c>
      <c r="E1141" s="28" t="s">
        <v>5152</v>
      </c>
      <c r="F1141" s="2" t="s">
        <v>111</v>
      </c>
      <c r="G1141" s="13">
        <v>45490</v>
      </c>
      <c r="H1141" s="13">
        <v>45503</v>
      </c>
      <c r="I1141" s="13">
        <v>45504</v>
      </c>
      <c r="J1141" s="2"/>
      <c r="K1141" s="28" t="s">
        <v>5153</v>
      </c>
      <c r="L1141" s="28" t="s">
        <v>122</v>
      </c>
      <c r="M1141" s="4" t="s">
        <v>5154</v>
      </c>
      <c r="N1141" s="13">
        <v>45497</v>
      </c>
      <c r="O1141" s="4" t="s">
        <v>5075</v>
      </c>
      <c r="P1141" s="24" t="s">
        <v>5076</v>
      </c>
      <c r="Q1141" s="4" t="s">
        <v>5032</v>
      </c>
      <c r="R1141" s="24"/>
      <c r="S1141" s="4"/>
      <c r="T1141" s="24"/>
      <c r="U1141" s="6" t="s">
        <v>106</v>
      </c>
      <c r="V1141" s="3" t="s">
        <v>69</v>
      </c>
      <c r="W1141" s="27" t="s">
        <v>5021</v>
      </c>
      <c r="X1141" s="4">
        <f>IF(AND(MainTracker[[#This Row],[Completion date.]]&gt;=45139,MainTracker[[#This Row],[Status]]="10 - Complete"),NETWORKDAYS(MAX(MainTracker[[#This Row],[Request sent on (Date)]:[Compliant source file received on (Date)]]),MainTracker[[#This Row],[Completion date.]],Holiday[Holidays])-1,"")</f>
        <v>1</v>
      </c>
      <c r="Y114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1" s="4">
        <f>IF(AND(MainTracker[[#This Row],[Completion date.]]&gt;=45139,MainTracker[[#This Row],[Status]]="10 - Complete",MainTracker[[#This Row],[Compliant source file received on (Date)]]&lt;&gt;""),MainTracker[[#This Row],[Compliant source file received on (Date)]]-MainTracker[[#This Row],[Request sent on (Date)]],"")</f>
        <v>13</v>
      </c>
    </row>
    <row r="1142" spans="1:26" ht="60" hidden="1">
      <c r="A1142" s="51" t="str">
        <f>_xlfn.IFNA(INDEX(Table3[],MATCH(MainTracker[[#This Row],[IDR / UFDR]],Table3[Pack],0),1),"")</f>
        <v/>
      </c>
      <c r="B1142" s="7">
        <v>224.6</v>
      </c>
      <c r="C1142" s="7" t="s">
        <v>5155</v>
      </c>
      <c r="D1142" s="44" t="s">
        <v>5156</v>
      </c>
      <c r="E1142" s="28" t="s">
        <v>5157</v>
      </c>
      <c r="F1142" s="2" t="s">
        <v>111</v>
      </c>
      <c r="G1142" s="13">
        <v>45490</v>
      </c>
      <c r="H1142" s="13">
        <v>45503</v>
      </c>
      <c r="I1142" s="13">
        <v>45504</v>
      </c>
      <c r="J1142" s="2"/>
      <c r="K1142" s="28" t="s">
        <v>5158</v>
      </c>
      <c r="L1142" s="28" t="s">
        <v>122</v>
      </c>
      <c r="M1142" s="4" t="s">
        <v>5154</v>
      </c>
      <c r="N1142" s="13">
        <v>45497</v>
      </c>
      <c r="O1142" s="4" t="s">
        <v>5075</v>
      </c>
      <c r="P1142" s="24" t="s">
        <v>5076</v>
      </c>
      <c r="Q1142" s="4" t="s">
        <v>5032</v>
      </c>
      <c r="R1142" s="24"/>
      <c r="S1142" s="4"/>
      <c r="T1142" s="24"/>
      <c r="U1142" s="6" t="s">
        <v>106</v>
      </c>
      <c r="V1142" s="3" t="s">
        <v>69</v>
      </c>
      <c r="W1142" s="27" t="s">
        <v>5021</v>
      </c>
      <c r="X1142" s="4">
        <f>IF(AND(MainTracker[[#This Row],[Completion date.]]&gt;=45139,MainTracker[[#This Row],[Status]]="10 - Complete"),NETWORKDAYS(MAX(MainTracker[[#This Row],[Request sent on (Date)]:[Compliant source file received on (Date)]]),MainTracker[[#This Row],[Completion date.]],Holiday[Holidays])-1,"")</f>
        <v>1</v>
      </c>
      <c r="Y114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2" s="4">
        <f>IF(AND(MainTracker[[#This Row],[Completion date.]]&gt;=45139,MainTracker[[#This Row],[Status]]="10 - Complete",MainTracker[[#This Row],[Compliant source file received on (Date)]]&lt;&gt;""),MainTracker[[#This Row],[Compliant source file received on (Date)]]-MainTracker[[#This Row],[Request sent on (Date)]],"")</f>
        <v>13</v>
      </c>
    </row>
    <row r="1143" spans="1:26" ht="18.75" hidden="1">
      <c r="A1143" s="51" t="str">
        <f>_xlfn.IFNA(INDEX(Table3[],MATCH(MainTracker[[#This Row],[IDR / UFDR]],Table3[Pack],0),1),"")</f>
        <v/>
      </c>
      <c r="B1143" s="7">
        <v>224.6</v>
      </c>
      <c r="C1143" s="7" t="s">
        <v>5159</v>
      </c>
      <c r="D1143" s="44" t="s">
        <v>5160</v>
      </c>
      <c r="E1143" s="28" t="s">
        <v>5161</v>
      </c>
      <c r="F1143" s="2" t="s">
        <v>111</v>
      </c>
      <c r="G1143" s="13">
        <v>45490</v>
      </c>
      <c r="H1143" s="13">
        <v>45490</v>
      </c>
      <c r="I1143" s="13">
        <v>45497</v>
      </c>
      <c r="J1143" s="2"/>
      <c r="K1143" s="28" t="s">
        <v>5162</v>
      </c>
      <c r="L1143" s="28" t="s">
        <v>122</v>
      </c>
      <c r="M1143" s="4"/>
      <c r="N1143" s="24"/>
      <c r="O1143" s="4"/>
      <c r="P1143" s="24"/>
      <c r="Q1143" s="4"/>
      <c r="R1143" s="24"/>
      <c r="S1143" s="4"/>
      <c r="T1143" s="24"/>
      <c r="U1143" s="4" t="s">
        <v>106</v>
      </c>
      <c r="V1143" s="3" t="s">
        <v>69</v>
      </c>
      <c r="W1143" s="27" t="s">
        <v>5021</v>
      </c>
      <c r="X1143" s="4">
        <f>IF(AND(MainTracker[[#This Row],[Completion date.]]&gt;=45139,MainTracker[[#This Row],[Status]]="10 - Complete"),NETWORKDAYS(MAX(MainTracker[[#This Row],[Request sent on (Date)]:[Compliant source file received on (Date)]]),MainTracker[[#This Row],[Completion date.]],Holiday[Holidays])-1,"")</f>
        <v>5</v>
      </c>
      <c r="Y11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3" s="4">
        <f>IF(AND(MainTracker[[#This Row],[Completion date.]]&gt;=45139,MainTracker[[#This Row],[Status]]="10 - Complete",MainTracker[[#This Row],[Compliant source file received on (Date)]]&lt;&gt;""),MainTracker[[#This Row],[Compliant source file received on (Date)]]-MainTracker[[#This Row],[Request sent on (Date)]],"")</f>
        <v>0</v>
      </c>
    </row>
    <row r="1144" spans="1:26" ht="18.75" hidden="1">
      <c r="A1144" s="51" t="str">
        <f>_xlfn.IFNA(INDEX(Table3[],MATCH(MainTracker[[#This Row],[IDR / UFDR]],Table3[Pack],0),1),"")</f>
        <v/>
      </c>
      <c r="B1144" s="7">
        <v>224.6</v>
      </c>
      <c r="C1144" s="7" t="s">
        <v>5163</v>
      </c>
      <c r="D1144" s="44" t="s">
        <v>5164</v>
      </c>
      <c r="E1144" s="28" t="s">
        <v>5165</v>
      </c>
      <c r="F1144" s="2" t="s">
        <v>111</v>
      </c>
      <c r="G1144" s="13">
        <v>45490</v>
      </c>
      <c r="H1144" s="13">
        <v>45490</v>
      </c>
      <c r="I1144" s="13">
        <v>45497</v>
      </c>
      <c r="J1144" s="2"/>
      <c r="K1144" s="28" t="s">
        <v>5166</v>
      </c>
      <c r="L1144" s="28" t="s">
        <v>122</v>
      </c>
      <c r="M1144" s="4"/>
      <c r="N1144" s="24"/>
      <c r="O1144" s="4"/>
      <c r="P1144" s="24"/>
      <c r="Q1144" s="4"/>
      <c r="R1144" s="24"/>
      <c r="S1144" s="4"/>
      <c r="T1144" s="24"/>
      <c r="U1144" s="4" t="s">
        <v>106</v>
      </c>
      <c r="V1144" s="3" t="s">
        <v>69</v>
      </c>
      <c r="W1144" s="27" t="s">
        <v>5021</v>
      </c>
      <c r="X1144" s="4">
        <f>IF(AND(MainTracker[[#This Row],[Completion date.]]&gt;=45139,MainTracker[[#This Row],[Status]]="10 - Complete"),NETWORKDAYS(MAX(MainTracker[[#This Row],[Request sent on (Date)]:[Compliant source file received on (Date)]]),MainTracker[[#This Row],[Completion date.]],Holiday[Holidays])-1,"")</f>
        <v>5</v>
      </c>
      <c r="Y11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4" s="4">
        <f>IF(AND(MainTracker[[#This Row],[Completion date.]]&gt;=45139,MainTracker[[#This Row],[Status]]="10 - Complete",MainTracker[[#This Row],[Compliant source file received on (Date)]]&lt;&gt;""),MainTracker[[#This Row],[Compliant source file received on (Date)]]-MainTracker[[#This Row],[Request sent on (Date)]],"")</f>
        <v>0</v>
      </c>
    </row>
    <row r="1145" spans="1:26" ht="18.75" hidden="1">
      <c r="A1145" s="51" t="str">
        <f>_xlfn.IFNA(INDEX(Table3[],MATCH(MainTracker[[#This Row],[IDR / UFDR]],Table3[Pack],0),1),"")</f>
        <v/>
      </c>
      <c r="B1145" s="7">
        <v>224.6</v>
      </c>
      <c r="C1145" s="7" t="s">
        <v>5167</v>
      </c>
      <c r="D1145" s="44" t="s">
        <v>5168</v>
      </c>
      <c r="E1145" s="28" t="s">
        <v>5169</v>
      </c>
      <c r="F1145" s="2" t="s">
        <v>111</v>
      </c>
      <c r="G1145" s="13">
        <v>45490</v>
      </c>
      <c r="H1145" s="13">
        <v>45498</v>
      </c>
      <c r="I1145" s="13">
        <v>45503</v>
      </c>
      <c r="J1145" s="2"/>
      <c r="K1145" s="28" t="s">
        <v>5170</v>
      </c>
      <c r="L1145" s="28" t="s">
        <v>122</v>
      </c>
      <c r="M1145" s="4"/>
      <c r="N1145" s="13">
        <v>45497</v>
      </c>
      <c r="O1145" s="4"/>
      <c r="P1145" s="24"/>
      <c r="Q1145" s="4"/>
      <c r="R1145" s="24"/>
      <c r="S1145" s="4"/>
      <c r="T1145" s="24"/>
      <c r="U1145" s="6" t="s">
        <v>106</v>
      </c>
      <c r="V1145" s="3" t="s">
        <v>69</v>
      </c>
      <c r="W1145" s="27" t="s">
        <v>5021</v>
      </c>
      <c r="X1145" s="4">
        <f>IF(AND(MainTracker[[#This Row],[Completion date.]]&gt;=45139,MainTracker[[#This Row],[Status]]="10 - Complete"),NETWORKDAYS(MAX(MainTracker[[#This Row],[Request sent on (Date)]:[Compliant source file received on (Date)]]),MainTracker[[#This Row],[Completion date.]],Holiday[Holidays])-1,"")</f>
        <v>3</v>
      </c>
      <c r="Y11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5" s="4">
        <f>IF(AND(MainTracker[[#This Row],[Completion date.]]&gt;=45139,MainTracker[[#This Row],[Status]]="10 - Complete",MainTracker[[#This Row],[Compliant source file received on (Date)]]&lt;&gt;""),MainTracker[[#This Row],[Compliant source file received on (Date)]]-MainTracker[[#This Row],[Request sent on (Date)]],"")</f>
        <v>8</v>
      </c>
    </row>
    <row r="1146" spans="1:26" ht="18.75" hidden="1">
      <c r="A1146" s="51" t="str">
        <f>_xlfn.IFNA(INDEX(Table3[],MATCH(MainTracker[[#This Row],[IDR / UFDR]],Table3[Pack],0),1),"")</f>
        <v/>
      </c>
      <c r="B1146" s="7">
        <v>224.6</v>
      </c>
      <c r="C1146" s="7" t="s">
        <v>5171</v>
      </c>
      <c r="D1146" s="44" t="s">
        <v>5172</v>
      </c>
      <c r="E1146" s="28" t="s">
        <v>5173</v>
      </c>
      <c r="F1146" s="2" t="s">
        <v>111</v>
      </c>
      <c r="G1146" s="13">
        <v>45490</v>
      </c>
      <c r="H1146" s="13">
        <v>45498</v>
      </c>
      <c r="I1146" s="13">
        <v>45503</v>
      </c>
      <c r="J1146" s="2"/>
      <c r="K1146" s="28" t="s">
        <v>5174</v>
      </c>
      <c r="L1146" s="28" t="s">
        <v>122</v>
      </c>
      <c r="M1146" s="4"/>
      <c r="N1146" s="13">
        <v>45497</v>
      </c>
      <c r="O1146" s="4"/>
      <c r="P1146" s="24"/>
      <c r="Q1146" s="4"/>
      <c r="R1146" s="24"/>
      <c r="S1146" s="4"/>
      <c r="T1146" s="24"/>
      <c r="U1146" s="6" t="s">
        <v>106</v>
      </c>
      <c r="V1146" s="3" t="s">
        <v>69</v>
      </c>
      <c r="W1146" s="27" t="s">
        <v>5021</v>
      </c>
      <c r="X1146" s="4">
        <f>IF(AND(MainTracker[[#This Row],[Completion date.]]&gt;=45139,MainTracker[[#This Row],[Status]]="10 - Complete"),NETWORKDAYS(MAX(MainTracker[[#This Row],[Request sent on (Date)]:[Compliant source file received on (Date)]]),MainTracker[[#This Row],[Completion date.]],Holiday[Holidays])-1,"")</f>
        <v>3</v>
      </c>
      <c r="Y11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6" s="4">
        <f>IF(AND(MainTracker[[#This Row],[Completion date.]]&gt;=45139,MainTracker[[#This Row],[Status]]="10 - Complete",MainTracker[[#This Row],[Compliant source file received on (Date)]]&lt;&gt;""),MainTracker[[#This Row],[Compliant source file received on (Date)]]-MainTracker[[#This Row],[Request sent on (Date)]],"")</f>
        <v>8</v>
      </c>
    </row>
    <row r="1147" spans="1:26" ht="30" hidden="1">
      <c r="A1147" s="51" t="str">
        <f>_xlfn.IFNA(INDEX(Table3[],MATCH(MainTracker[[#This Row],[IDR / UFDR]],Table3[Pack],0),1),"")</f>
        <v/>
      </c>
      <c r="B1147" s="7">
        <v>222.2</v>
      </c>
      <c r="C1147" s="7" t="s">
        <v>5175</v>
      </c>
      <c r="D1147" s="44" t="s">
        <v>5176</v>
      </c>
      <c r="E1147" s="28" t="s">
        <v>5177</v>
      </c>
      <c r="F1147" s="2" t="s">
        <v>111</v>
      </c>
      <c r="G1147" s="13">
        <v>45490</v>
      </c>
      <c r="H1147" s="13">
        <v>45504</v>
      </c>
      <c r="I1147" s="13">
        <v>45505</v>
      </c>
      <c r="J1147" s="2"/>
      <c r="K1147" s="28" t="s">
        <v>5178</v>
      </c>
      <c r="L1147" s="28"/>
      <c r="M1147" s="4" t="s">
        <v>5179</v>
      </c>
      <c r="N1147" s="24"/>
      <c r="O1147" s="4"/>
      <c r="P1147" s="24"/>
      <c r="Q1147" s="4"/>
      <c r="R1147" s="24"/>
      <c r="S1147" s="4"/>
      <c r="T1147" s="24"/>
      <c r="U1147" s="4" t="s">
        <v>106</v>
      </c>
      <c r="V1147" s="3" t="s">
        <v>70</v>
      </c>
      <c r="W1147" s="27" t="s">
        <v>5180</v>
      </c>
      <c r="X1147" s="4">
        <f>IF(AND(MainTracker[[#This Row],[Completion date.]]&gt;=45139,MainTracker[[#This Row],[Status]]="10 - Complete"),NETWORKDAYS(MAX(MainTracker[[#This Row],[Request sent on (Date)]:[Compliant source file received on (Date)]]),MainTracker[[#This Row],[Completion date.]],Holiday[Holidays])-1,"")</f>
        <v>1</v>
      </c>
      <c r="Y11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47" s="4">
        <f>IF(AND(MainTracker[[#This Row],[Completion date.]]&gt;=45139,MainTracker[[#This Row],[Status]]="10 - Complete",MainTracker[[#This Row],[Compliant source file received on (Date)]]&lt;&gt;""),MainTracker[[#This Row],[Compliant source file received on (Date)]]-MainTracker[[#This Row],[Request sent on (Date)]],"")</f>
        <v>14</v>
      </c>
    </row>
    <row r="1148" spans="1:26" ht="45" hidden="1">
      <c r="A1148" s="51" t="str">
        <f>_xlfn.IFNA(INDEX(Table3[],MATCH(MainTracker[[#This Row],[IDR / UFDR]],Table3[Pack],0),1),"")</f>
        <v/>
      </c>
      <c r="B1148" s="7">
        <v>222.2</v>
      </c>
      <c r="C1148" s="7" t="s">
        <v>5181</v>
      </c>
      <c r="D1148" s="44" t="s">
        <v>5182</v>
      </c>
      <c r="E1148" s="28" t="s">
        <v>5183</v>
      </c>
      <c r="F1148" s="2" t="s">
        <v>111</v>
      </c>
      <c r="G1148" s="13">
        <v>45490</v>
      </c>
      <c r="H1148" s="13">
        <v>45504</v>
      </c>
      <c r="I1148" s="13">
        <v>45505</v>
      </c>
      <c r="J1148" s="2"/>
      <c r="K1148" s="28" t="s">
        <v>5184</v>
      </c>
      <c r="L1148" s="28"/>
      <c r="M1148" s="4" t="s">
        <v>5179</v>
      </c>
      <c r="N1148" s="24"/>
      <c r="O1148" s="4"/>
      <c r="P1148" s="24"/>
      <c r="Q1148" s="4"/>
      <c r="R1148" s="24"/>
      <c r="S1148" s="4"/>
      <c r="T1148" s="24"/>
      <c r="U1148" s="4" t="s">
        <v>106</v>
      </c>
      <c r="V1148" s="3" t="s">
        <v>70</v>
      </c>
      <c r="W1148" s="27" t="s">
        <v>5180</v>
      </c>
      <c r="X1148" s="4">
        <f>IF(AND(MainTracker[[#This Row],[Completion date.]]&gt;=45139,MainTracker[[#This Row],[Status]]="10 - Complete"),NETWORKDAYS(MAX(MainTracker[[#This Row],[Request sent on (Date)]:[Compliant source file received on (Date)]]),MainTracker[[#This Row],[Completion date.]],Holiday[Holidays])-1,"")</f>
        <v>1</v>
      </c>
      <c r="Y11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48" s="4">
        <f>IF(AND(MainTracker[[#This Row],[Completion date.]]&gt;=45139,MainTracker[[#This Row],[Status]]="10 - Complete",MainTracker[[#This Row],[Compliant source file received on (Date)]]&lt;&gt;""),MainTracker[[#This Row],[Compliant source file received on (Date)]]-MainTracker[[#This Row],[Request sent on (Date)]],"")</f>
        <v>14</v>
      </c>
    </row>
    <row r="1149" spans="1:26" ht="60" hidden="1">
      <c r="A1149" s="51" t="str">
        <f>_xlfn.IFNA(INDEX(Table3[],MATCH(MainTracker[[#This Row],[IDR / UFDR]],Table3[Pack],0),1),"")</f>
        <v/>
      </c>
      <c r="B1149" s="7" t="s">
        <v>4265</v>
      </c>
      <c r="C1149" s="7" t="s">
        <v>4566</v>
      </c>
      <c r="D1149" s="44" t="s">
        <v>4567</v>
      </c>
      <c r="E1149" s="138" t="s">
        <v>892</v>
      </c>
      <c r="F1149" s="2" t="s">
        <v>982</v>
      </c>
      <c r="G1149" s="13">
        <v>45491</v>
      </c>
      <c r="H1149" s="13"/>
      <c r="I1149" s="13"/>
      <c r="J1149" s="2"/>
      <c r="K1149" s="28" t="s">
        <v>893</v>
      </c>
      <c r="L1149" s="28"/>
      <c r="M1149" s="4" t="s">
        <v>5185</v>
      </c>
      <c r="N1149" s="24"/>
      <c r="O1149" s="4"/>
      <c r="P1149" s="24"/>
      <c r="Q1149" s="4" t="s">
        <v>4268</v>
      </c>
      <c r="R1149" s="24"/>
      <c r="S1149" s="4"/>
      <c r="T1149" s="24"/>
      <c r="U1149" s="4" t="s">
        <v>257</v>
      </c>
      <c r="V1149" s="3" t="s">
        <v>70</v>
      </c>
      <c r="W1149" s="27" t="s">
        <v>5186</v>
      </c>
      <c r="X1149" s="4" t="str">
        <f>IF(AND(MainTracker[[#This Row],[Completion date.]]&gt;=45139,MainTracker[[#This Row],[Status]]="10 - Complete"),NETWORKDAYS(MAX(MainTracker[[#This Row],[Request sent on (Date)]:[Compliant source file received on (Date)]]),MainTracker[[#This Row],[Completion date.]],Holiday[Holidays])-1,"")</f>
        <v/>
      </c>
      <c r="Y11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49" s="4" t="str">
        <f>IF(AND(MainTracker[[#This Row],[Completion date.]]&gt;=45139,MainTracker[[#This Row],[Status]]="10 - Complete",MainTracker[[#This Row],[Compliant source file received on (Date)]]&lt;&gt;""),MainTracker[[#This Row],[Compliant source file received on (Date)]]-MainTracker[[#This Row],[Request sent on (Date)]],"")</f>
        <v/>
      </c>
    </row>
    <row r="1150" spans="1:26" ht="60" hidden="1">
      <c r="A1150" s="51" t="str">
        <f>_xlfn.IFNA(INDEX(Table3[],MATCH(MainTracker[[#This Row],[IDR / UFDR]],Table3[Pack],0),1),"")</f>
        <v/>
      </c>
      <c r="B1150" s="7" t="s">
        <v>4265</v>
      </c>
      <c r="C1150" s="7" t="s">
        <v>5187</v>
      </c>
      <c r="D1150" s="44" t="s">
        <v>5188</v>
      </c>
      <c r="E1150" s="138" t="s">
        <v>885</v>
      </c>
      <c r="F1150" s="2" t="s">
        <v>982</v>
      </c>
      <c r="G1150" s="13">
        <v>45491</v>
      </c>
      <c r="H1150" s="13"/>
      <c r="I1150" s="13"/>
      <c r="J1150" s="2"/>
      <c r="K1150" s="28" t="s">
        <v>4272</v>
      </c>
      <c r="L1150" s="28" t="s">
        <v>3041</v>
      </c>
      <c r="M1150" s="4" t="s">
        <v>5189</v>
      </c>
      <c r="N1150" s="24"/>
      <c r="O1150" s="4"/>
      <c r="P1150" s="24"/>
      <c r="Q1150" s="4" t="s">
        <v>4268</v>
      </c>
      <c r="R1150" s="24"/>
      <c r="S1150" s="4"/>
      <c r="T1150" s="24"/>
      <c r="U1150" s="4" t="s">
        <v>257</v>
      </c>
      <c r="V1150" s="3" t="s">
        <v>70</v>
      </c>
      <c r="W1150" s="27" t="s">
        <v>5186</v>
      </c>
      <c r="X1150" s="4" t="str">
        <f>IF(AND(MainTracker[[#This Row],[Completion date.]]&gt;=45139,MainTracker[[#This Row],[Status]]="10 - Complete"),NETWORKDAYS(MAX(MainTracker[[#This Row],[Request sent on (Date)]:[Compliant source file received on (Date)]]),MainTracker[[#This Row],[Completion date.]],Holiday[Holidays])-1,"")</f>
        <v/>
      </c>
      <c r="Y115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50" s="4" t="str">
        <f>IF(AND(MainTracker[[#This Row],[Completion date.]]&gt;=45139,MainTracker[[#This Row],[Status]]="10 - Complete",MainTracker[[#This Row],[Compliant source file received on (Date)]]&lt;&gt;""),MainTracker[[#This Row],[Compliant source file received on (Date)]]-MainTracker[[#This Row],[Request sent on (Date)]],"")</f>
        <v/>
      </c>
    </row>
    <row r="1151" spans="1:26" ht="60" hidden="1">
      <c r="A1151" s="51" t="str">
        <f>_xlfn.IFNA(INDEX(Table3[],MATCH(MainTracker[[#This Row],[IDR / UFDR]],Table3[Pack],0),1),"")</f>
        <v/>
      </c>
      <c r="B1151" s="7">
        <v>238.01</v>
      </c>
      <c r="C1151" s="7" t="s">
        <v>5190</v>
      </c>
      <c r="D1151" s="44" t="s">
        <v>1685</v>
      </c>
      <c r="E1151" s="28" t="s">
        <v>5191</v>
      </c>
      <c r="F1151" s="2" t="s">
        <v>111</v>
      </c>
      <c r="G1151" s="13">
        <v>45491</v>
      </c>
      <c r="H1151" s="13"/>
      <c r="I1151" s="13">
        <v>45512</v>
      </c>
      <c r="J1151" s="2"/>
      <c r="K1151" s="28" t="s">
        <v>5192</v>
      </c>
      <c r="L1151" s="28" t="s">
        <v>3041</v>
      </c>
      <c r="M1151" s="4" t="s">
        <v>5193</v>
      </c>
      <c r="N1151" s="24"/>
      <c r="O1151" s="4" t="s">
        <v>5194</v>
      </c>
      <c r="P1151" s="24"/>
      <c r="Q1151" s="4"/>
      <c r="R1151" s="24"/>
      <c r="S1151" s="4"/>
      <c r="T1151" s="24"/>
      <c r="U1151" s="4" t="s">
        <v>106</v>
      </c>
      <c r="V1151" s="3" t="s">
        <v>71</v>
      </c>
      <c r="W1151" s="27" t="s">
        <v>5195</v>
      </c>
      <c r="X1151" s="4">
        <f>IF(AND(MainTracker[[#This Row],[Completion date.]]&gt;=45139,MainTracker[[#This Row],[Status]]="10 - Complete"),NETWORKDAYS(MAX(MainTracker[[#This Row],[Request sent on (Date)]:[Compliant source file received on (Date)]]),MainTracker[[#This Row],[Completion date.]],Holiday[Holidays])-1,"")</f>
        <v>15</v>
      </c>
      <c r="Y11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51" s="4" t="str">
        <f>IF(AND(MainTracker[[#This Row],[Completion date.]]&gt;=45139,MainTracker[[#This Row],[Status]]="10 - Complete",MainTracker[[#This Row],[Compliant source file received on (Date)]]&lt;&gt;""),MainTracker[[#This Row],[Compliant source file received on (Date)]]-MainTracker[[#This Row],[Request sent on (Date)]],"")</f>
        <v/>
      </c>
    </row>
    <row r="1152" spans="1:26" ht="30" hidden="1">
      <c r="A1152" s="51" t="str">
        <f>_xlfn.IFNA(INDEX(Table3[],MATCH(MainTracker[[#This Row],[IDR / UFDR]],Table3[Pack],0),1),"")</f>
        <v/>
      </c>
      <c r="B1152" s="7">
        <v>234.05</v>
      </c>
      <c r="C1152" s="7" t="s">
        <v>4450</v>
      </c>
      <c r="D1152" s="44" t="s">
        <v>5196</v>
      </c>
      <c r="E1152" s="34" t="s">
        <v>4451</v>
      </c>
      <c r="F1152" s="2" t="s">
        <v>111</v>
      </c>
      <c r="G1152" s="13">
        <v>45491</v>
      </c>
      <c r="H1152" s="13"/>
      <c r="I1152" s="13">
        <v>45506</v>
      </c>
      <c r="J1152" s="2"/>
      <c r="K1152" s="28" t="s">
        <v>4452</v>
      </c>
      <c r="L1152" s="28"/>
      <c r="M1152" s="4"/>
      <c r="N1152" s="24"/>
      <c r="O1152" s="4"/>
      <c r="P1152" s="24"/>
      <c r="Q1152" s="4"/>
      <c r="R1152" s="24"/>
      <c r="S1152" s="4"/>
      <c r="T1152" s="24"/>
      <c r="U1152" s="4" t="s">
        <v>106</v>
      </c>
      <c r="V1152" s="3" t="s">
        <v>70</v>
      </c>
      <c r="W1152" s="27" t="s">
        <v>939</v>
      </c>
      <c r="X1152" s="4">
        <f>IF(AND(MainTracker[[#This Row],[Completion date.]]&gt;=45139,MainTracker[[#This Row],[Status]]="10 - Complete"),NETWORKDAYS(MAX(MainTracker[[#This Row],[Request sent on (Date)]:[Compliant source file received on (Date)]]),MainTracker[[#This Row],[Completion date.]],Holiday[Holidays])-1,"")</f>
        <v>11</v>
      </c>
      <c r="Y11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2" s="4" t="str">
        <f>IF(AND(MainTracker[[#This Row],[Completion date.]]&gt;=45139,MainTracker[[#This Row],[Status]]="10 - Complete",MainTracker[[#This Row],[Compliant source file received on (Date)]]&lt;&gt;""),MainTracker[[#This Row],[Compliant source file received on (Date)]]-MainTracker[[#This Row],[Request sent on (Date)]],"")</f>
        <v/>
      </c>
    </row>
    <row r="1153" spans="1:26" ht="45" hidden="1">
      <c r="A1153" s="51" t="str">
        <f>_xlfn.IFNA(INDEX(Table3[],MATCH(MainTracker[[#This Row],[IDR / UFDR]],Table3[Pack],0),1),"")</f>
        <v/>
      </c>
      <c r="B1153" s="7">
        <v>226.1</v>
      </c>
      <c r="C1153" s="7" t="s">
        <v>5197</v>
      </c>
      <c r="D1153" s="44" t="s">
        <v>5198</v>
      </c>
      <c r="E1153" s="34" t="s">
        <v>5199</v>
      </c>
      <c r="F1153" s="2" t="s">
        <v>111</v>
      </c>
      <c r="G1153" s="13">
        <v>45491</v>
      </c>
      <c r="H1153" s="13">
        <v>45497</v>
      </c>
      <c r="I1153" s="13">
        <v>45498</v>
      </c>
      <c r="J1153" s="2"/>
      <c r="K1153" s="28" t="s">
        <v>5200</v>
      </c>
      <c r="L1153" s="28" t="s">
        <v>122</v>
      </c>
      <c r="M1153" s="4" t="s">
        <v>5201</v>
      </c>
      <c r="N1153" s="24">
        <v>45496</v>
      </c>
      <c r="O1153" s="4" t="s">
        <v>5202</v>
      </c>
      <c r="P1153" s="24"/>
      <c r="Q1153" s="4"/>
      <c r="R1153" s="24"/>
      <c r="S1153" s="4"/>
      <c r="T1153" s="24"/>
      <c r="U1153" s="4" t="s">
        <v>106</v>
      </c>
      <c r="V1153" s="3" t="s">
        <v>69</v>
      </c>
      <c r="W1153" s="27" t="s">
        <v>5203</v>
      </c>
      <c r="X1153" s="4">
        <f>IF(AND(MainTracker[[#This Row],[Completion date.]]&gt;=45139,MainTracker[[#This Row],[Status]]="10 - Complete"),NETWORKDAYS(MAX(MainTracker[[#This Row],[Request sent on (Date)]:[Compliant source file received on (Date)]]),MainTracker[[#This Row],[Completion date.]],Holiday[Holidays])-1,"")</f>
        <v>1</v>
      </c>
      <c r="Y11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53" s="4">
        <f>IF(AND(MainTracker[[#This Row],[Completion date.]]&gt;=45139,MainTracker[[#This Row],[Status]]="10 - Complete",MainTracker[[#This Row],[Compliant source file received on (Date)]]&lt;&gt;""),MainTracker[[#This Row],[Compliant source file received on (Date)]]-MainTracker[[#This Row],[Request sent on (Date)]],"")</f>
        <v>6</v>
      </c>
    </row>
    <row r="1154" spans="1:26" ht="45" hidden="1">
      <c r="A1154" s="51" t="str">
        <f>_xlfn.IFNA(INDEX(Table3[],MATCH(MainTracker[[#This Row],[IDR / UFDR]],Table3[Pack],0),1),"")</f>
        <v/>
      </c>
      <c r="B1154" s="7">
        <v>222.2</v>
      </c>
      <c r="C1154" s="7" t="s">
        <v>5204</v>
      </c>
      <c r="D1154" s="44" t="s">
        <v>5205</v>
      </c>
      <c r="E1154" s="28" t="s">
        <v>5206</v>
      </c>
      <c r="F1154" s="2" t="s">
        <v>111</v>
      </c>
      <c r="G1154" s="13">
        <v>45491</v>
      </c>
      <c r="H1154" s="13">
        <v>45504</v>
      </c>
      <c r="I1154" s="13">
        <v>45505</v>
      </c>
      <c r="J1154" s="2"/>
      <c r="K1154" s="28" t="s">
        <v>5207</v>
      </c>
      <c r="L1154" s="28"/>
      <c r="M1154" s="4" t="s">
        <v>5179</v>
      </c>
      <c r="N1154" s="24"/>
      <c r="O1154" s="4"/>
      <c r="P1154" s="24"/>
      <c r="Q1154" s="4"/>
      <c r="R1154" s="24"/>
      <c r="S1154" s="4"/>
      <c r="T1154" s="24"/>
      <c r="U1154" s="4" t="s">
        <v>106</v>
      </c>
      <c r="V1154" s="3" t="s">
        <v>70</v>
      </c>
      <c r="W1154" s="27" t="s">
        <v>5180</v>
      </c>
      <c r="X1154" s="4">
        <f>IF(AND(MainTracker[[#This Row],[Completion date.]]&gt;=45139,MainTracker[[#This Row],[Status]]="10 - Complete"),NETWORKDAYS(MAX(MainTracker[[#This Row],[Request sent on (Date)]:[Compliant source file received on (Date)]]),MainTracker[[#This Row],[Completion date.]],Holiday[Holidays])-1,"")</f>
        <v>1</v>
      </c>
      <c r="Y11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4" s="4">
        <f>IF(AND(MainTracker[[#This Row],[Completion date.]]&gt;=45139,MainTracker[[#This Row],[Status]]="10 - Complete",MainTracker[[#This Row],[Compliant source file received on (Date)]]&lt;&gt;""),MainTracker[[#This Row],[Compliant source file received on (Date)]]-MainTracker[[#This Row],[Request sent on (Date)]],"")</f>
        <v>13</v>
      </c>
    </row>
    <row r="1155" spans="1:26" ht="45" hidden="1">
      <c r="A1155" s="51" t="str">
        <f>_xlfn.IFNA(INDEX(Table3[],MATCH(MainTracker[[#This Row],[IDR / UFDR]],Table3[Pack],0),1),"")</f>
        <v/>
      </c>
      <c r="B1155" s="7">
        <v>214.1</v>
      </c>
      <c r="C1155" s="7" t="s">
        <v>5208</v>
      </c>
      <c r="D1155" s="44" t="s">
        <v>5209</v>
      </c>
      <c r="E1155" s="80" t="s">
        <v>5210</v>
      </c>
      <c r="F1155" s="2" t="s">
        <v>111</v>
      </c>
      <c r="G1155" s="13">
        <v>45491</v>
      </c>
      <c r="H1155" s="13">
        <v>45505</v>
      </c>
      <c r="I1155" s="13">
        <v>45506</v>
      </c>
      <c r="J1155" s="2"/>
      <c r="K1155" s="28" t="s">
        <v>5211</v>
      </c>
      <c r="L1155" s="28"/>
      <c r="M1155" s="4" t="s">
        <v>5212</v>
      </c>
      <c r="N1155" s="24"/>
      <c r="O1155" s="4"/>
      <c r="P1155" s="24"/>
      <c r="Q1155" s="4"/>
      <c r="R1155" s="24"/>
      <c r="S1155" s="4"/>
      <c r="T1155" s="24"/>
      <c r="U1155" s="4" t="s">
        <v>106</v>
      </c>
      <c r="V1155" s="3" t="s">
        <v>70</v>
      </c>
      <c r="W1155" s="27" t="s">
        <v>4477</v>
      </c>
      <c r="X1155" s="4">
        <f>IF(AND(MainTracker[[#This Row],[Completion date.]]&gt;=45139,MainTracker[[#This Row],[Status]]="10 - Complete"),NETWORKDAYS(MAX(MainTracker[[#This Row],[Request sent on (Date)]:[Compliant source file received on (Date)]]),MainTracker[[#This Row],[Completion date.]],Holiday[Holidays])-1,"")</f>
        <v>1</v>
      </c>
      <c r="Y11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5" s="4">
        <f>IF(AND(MainTracker[[#This Row],[Completion date.]]&gt;=45139,MainTracker[[#This Row],[Status]]="10 - Complete",MainTracker[[#This Row],[Compliant source file received on (Date)]]&lt;&gt;""),MainTracker[[#This Row],[Compliant source file received on (Date)]]-MainTracker[[#This Row],[Request sent on (Date)]],"")</f>
        <v>14</v>
      </c>
    </row>
    <row r="1156" spans="1:26" ht="60" hidden="1">
      <c r="A1156" s="51" t="str">
        <f>_xlfn.IFNA(INDEX(Table3[],MATCH(MainTracker[[#This Row],[IDR / UFDR]],Table3[Pack],0),1),"")</f>
        <v/>
      </c>
      <c r="B1156" s="7">
        <v>213.08</v>
      </c>
      <c r="C1156" s="7" t="s">
        <v>4285</v>
      </c>
      <c r="D1156" s="44" t="s">
        <v>4286</v>
      </c>
      <c r="E1156" s="28" t="s">
        <v>4287</v>
      </c>
      <c r="F1156" s="2" t="s">
        <v>387</v>
      </c>
      <c r="G1156" s="13">
        <v>45491</v>
      </c>
      <c r="H1156" s="13"/>
      <c r="I1156" s="13">
        <v>45512</v>
      </c>
      <c r="J1156" s="2"/>
      <c r="K1156" s="28" t="s">
        <v>5213</v>
      </c>
      <c r="L1156" s="28" t="s">
        <v>122</v>
      </c>
      <c r="M1156" s="4" t="s">
        <v>5214</v>
      </c>
      <c r="N1156" s="24" t="s">
        <v>5215</v>
      </c>
      <c r="O1156" s="4"/>
      <c r="P1156" s="24"/>
      <c r="Q1156" s="4"/>
      <c r="R1156" s="24"/>
      <c r="S1156" s="4"/>
      <c r="T1156" s="24"/>
      <c r="U1156" s="4" t="s">
        <v>106</v>
      </c>
      <c r="V1156" s="3" t="s">
        <v>69</v>
      </c>
      <c r="W1156" s="27" t="s">
        <v>284</v>
      </c>
      <c r="X1156" s="4">
        <f>IF(AND(MainTracker[[#This Row],[Completion date.]]&gt;=45139,MainTracker[[#This Row],[Status]]="10 - Complete"),NETWORKDAYS(MAX(MainTracker[[#This Row],[Request sent on (Date)]:[Compliant source file received on (Date)]]),MainTracker[[#This Row],[Completion date.]],Holiday[Holidays])-1,"")</f>
        <v>15</v>
      </c>
      <c r="Y11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6" s="4" t="str">
        <f>IF(AND(MainTracker[[#This Row],[Completion date.]]&gt;=45139,MainTracker[[#This Row],[Status]]="10 - Complete",MainTracker[[#This Row],[Compliant source file received on (Date)]]&lt;&gt;""),MainTracker[[#This Row],[Compliant source file received on (Date)]]-MainTracker[[#This Row],[Request sent on (Date)]],"")</f>
        <v/>
      </c>
    </row>
    <row r="1157" spans="1:26" ht="18.75" hidden="1">
      <c r="A1157" s="51" t="str">
        <f>_xlfn.IFNA(INDEX(Table3[],MATCH(MainTracker[[#This Row],[IDR / UFDR]],Table3[Pack],0),1),"")</f>
        <v/>
      </c>
      <c r="B1157" s="7">
        <v>238.01</v>
      </c>
      <c r="C1157" s="7" t="s">
        <v>5216</v>
      </c>
      <c r="D1157" s="44" t="s">
        <v>1685</v>
      </c>
      <c r="E1157" s="28" t="s">
        <v>5217</v>
      </c>
      <c r="F1157" s="2" t="s">
        <v>111</v>
      </c>
      <c r="G1157" s="13">
        <v>45495</v>
      </c>
      <c r="H1157" s="13">
        <v>45495</v>
      </c>
      <c r="I1157" s="13">
        <v>45505</v>
      </c>
      <c r="J1157" s="2"/>
      <c r="K1157" s="28" t="s">
        <v>5218</v>
      </c>
      <c r="L1157" s="28" t="s">
        <v>122</v>
      </c>
      <c r="M1157" s="4"/>
      <c r="N1157" s="24"/>
      <c r="O1157" s="4"/>
      <c r="P1157" s="24"/>
      <c r="Q1157" s="4"/>
      <c r="R1157" s="24"/>
      <c r="S1157" s="4"/>
      <c r="T1157" s="24"/>
      <c r="U1157" s="4" t="s">
        <v>106</v>
      </c>
      <c r="V1157" s="3" t="s">
        <v>69</v>
      </c>
      <c r="W1157" s="27" t="s">
        <v>939</v>
      </c>
      <c r="X1157" s="4">
        <f>IF(AND(MainTracker[[#This Row],[Completion date.]]&gt;=45139,MainTracker[[#This Row],[Status]]="10 - Complete"),NETWORKDAYS(MAX(MainTracker[[#This Row],[Request sent on (Date)]:[Compliant source file received on (Date)]]),MainTracker[[#This Row],[Completion date.]],Holiday[Holidays])-1,"")</f>
        <v>8</v>
      </c>
      <c r="Y11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7" s="4">
        <f>IF(AND(MainTracker[[#This Row],[Completion date.]]&gt;=45139,MainTracker[[#This Row],[Status]]="10 - Complete",MainTracker[[#This Row],[Compliant source file received on (Date)]]&lt;&gt;""),MainTracker[[#This Row],[Compliant source file received on (Date)]]-MainTracker[[#This Row],[Request sent on (Date)]],"")</f>
        <v>0</v>
      </c>
    </row>
    <row r="1158" spans="1:26" ht="30" hidden="1">
      <c r="A1158" s="51">
        <f>_xlfn.IFNA(INDEX(Table3[],MATCH(MainTracker[[#This Row],[IDR / UFDR]],Table3[Pack],0),1),"")</f>
        <v>3</v>
      </c>
      <c r="B1158" s="7">
        <v>212.5</v>
      </c>
      <c r="C1158" s="7" t="s">
        <v>5219</v>
      </c>
      <c r="D1158" s="44" t="s">
        <v>5220</v>
      </c>
      <c r="E1158" s="28" t="s">
        <v>5221</v>
      </c>
      <c r="F1158" s="2" t="s">
        <v>111</v>
      </c>
      <c r="G1158" s="13">
        <v>45495</v>
      </c>
      <c r="H1158" s="13">
        <v>45495</v>
      </c>
      <c r="I1158" s="13">
        <v>45506</v>
      </c>
      <c r="J1158" s="2"/>
      <c r="K1158" s="28" t="s">
        <v>5222</v>
      </c>
      <c r="L1158" s="28" t="s">
        <v>122</v>
      </c>
      <c r="M1158" s="4" t="s">
        <v>5223</v>
      </c>
      <c r="N1158" s="24"/>
      <c r="O1158" s="4"/>
      <c r="P1158" s="24"/>
      <c r="Q1158" s="4"/>
      <c r="R1158" s="24"/>
      <c r="S1158" s="4"/>
      <c r="T1158" s="24"/>
      <c r="U1158" s="4" t="s">
        <v>106</v>
      </c>
      <c r="V1158" s="3" t="s">
        <v>69</v>
      </c>
      <c r="W1158" s="27" t="s">
        <v>5224</v>
      </c>
      <c r="X1158" s="4">
        <f>IF(AND(MainTracker[[#This Row],[Completion date.]]&gt;=45139,MainTracker[[#This Row],[Status]]="10 - Complete"),NETWORKDAYS(MAX(MainTracker[[#This Row],[Request sent on (Date)]:[Compliant source file received on (Date)]]),MainTracker[[#This Row],[Completion date.]],Holiday[Holidays])-1,"")</f>
        <v>9</v>
      </c>
      <c r="Y11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8" s="4">
        <f>IF(AND(MainTracker[[#This Row],[Completion date.]]&gt;=45139,MainTracker[[#This Row],[Status]]="10 - Complete",MainTracker[[#This Row],[Compliant source file received on (Date)]]&lt;&gt;""),MainTracker[[#This Row],[Compliant source file received on (Date)]]-MainTracker[[#This Row],[Request sent on (Date)]],"")</f>
        <v>0</v>
      </c>
    </row>
    <row r="1159" spans="1:26" ht="18.75" hidden="1">
      <c r="A1159" s="51" t="str">
        <f>_xlfn.IFNA(INDEX(Table3[],MATCH(MainTracker[[#This Row],[IDR / UFDR]],Table3[Pack],0),1),"")</f>
        <v/>
      </c>
      <c r="B1159" s="7" t="s">
        <v>5225</v>
      </c>
      <c r="C1159" s="7" t="s">
        <v>5226</v>
      </c>
      <c r="D1159" s="44" t="s">
        <v>5227</v>
      </c>
      <c r="E1159" s="28" t="s">
        <v>5228</v>
      </c>
      <c r="F1159" s="2" t="s">
        <v>111</v>
      </c>
      <c r="G1159" s="13">
        <v>45496</v>
      </c>
      <c r="H1159" s="13">
        <v>45496</v>
      </c>
      <c r="I1159" s="13">
        <v>45503</v>
      </c>
      <c r="J1159" s="2"/>
      <c r="K1159" s="28" t="s">
        <v>5229</v>
      </c>
      <c r="L1159" s="28" t="s">
        <v>122</v>
      </c>
      <c r="M1159" s="4"/>
      <c r="N1159" s="24"/>
      <c r="O1159" s="4"/>
      <c r="P1159" s="24"/>
      <c r="Q1159" s="4"/>
      <c r="R1159" s="24"/>
      <c r="S1159" s="4"/>
      <c r="T1159" s="24"/>
      <c r="U1159" s="4" t="s">
        <v>106</v>
      </c>
      <c r="V1159" s="3" t="s">
        <v>69</v>
      </c>
      <c r="W1159" s="27" t="s">
        <v>4546</v>
      </c>
      <c r="X1159" s="4">
        <f>IF(AND(MainTracker[[#This Row],[Completion date.]]&gt;=45139,MainTracker[[#This Row],[Status]]="10 - Complete"),NETWORKDAYS(MAX(MainTracker[[#This Row],[Request sent on (Date)]:[Compliant source file received on (Date)]]),MainTracker[[#This Row],[Completion date.]],Holiday[Holidays])-1,"")</f>
        <v>5</v>
      </c>
      <c r="Y11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9" s="4">
        <f>IF(AND(MainTracker[[#This Row],[Completion date.]]&gt;=45139,MainTracker[[#This Row],[Status]]="10 - Complete",MainTracker[[#This Row],[Compliant source file received on (Date)]]&lt;&gt;""),MainTracker[[#This Row],[Compliant source file received on (Date)]]-MainTracker[[#This Row],[Request sent on (Date)]],"")</f>
        <v>0</v>
      </c>
    </row>
    <row r="1160" spans="1:26" ht="18.75" hidden="1">
      <c r="A1160" s="51" t="str">
        <f>_xlfn.IFNA(INDEX(Table3[],MATCH(MainTracker[[#This Row],[IDR / UFDR]],Table3[Pack],0),1),"")</f>
        <v/>
      </c>
      <c r="B1160" s="7" t="s">
        <v>5225</v>
      </c>
      <c r="C1160" s="7" t="s">
        <v>5230</v>
      </c>
      <c r="D1160" s="44" t="s">
        <v>5231</v>
      </c>
      <c r="E1160" s="28" t="s">
        <v>5232</v>
      </c>
      <c r="F1160" s="2" t="s">
        <v>111</v>
      </c>
      <c r="G1160" s="13">
        <v>45496</v>
      </c>
      <c r="H1160" s="13">
        <v>45496</v>
      </c>
      <c r="I1160" s="13">
        <v>45505</v>
      </c>
      <c r="J1160" s="2"/>
      <c r="K1160" s="28" t="s">
        <v>5233</v>
      </c>
      <c r="L1160" s="28" t="s">
        <v>122</v>
      </c>
      <c r="M1160" s="4"/>
      <c r="N1160" s="24"/>
      <c r="O1160" s="4"/>
      <c r="P1160" s="24"/>
      <c r="Q1160" s="4"/>
      <c r="R1160" s="24"/>
      <c r="S1160" s="4"/>
      <c r="T1160" s="24"/>
      <c r="U1160" s="4" t="s">
        <v>106</v>
      </c>
      <c r="V1160" s="3" t="s">
        <v>69</v>
      </c>
      <c r="W1160" s="27" t="s">
        <v>4546</v>
      </c>
      <c r="X1160" s="4">
        <f>IF(AND(MainTracker[[#This Row],[Completion date.]]&gt;=45139,MainTracker[[#This Row],[Status]]="10 - Complete"),NETWORKDAYS(MAX(MainTracker[[#This Row],[Request sent on (Date)]:[Compliant source file received on (Date)]]),MainTracker[[#This Row],[Completion date.]],Holiday[Holidays])-1,"")</f>
        <v>7</v>
      </c>
      <c r="Y11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0" s="4">
        <f>IF(AND(MainTracker[[#This Row],[Completion date.]]&gt;=45139,MainTracker[[#This Row],[Status]]="10 - Complete",MainTracker[[#This Row],[Compliant source file received on (Date)]]&lt;&gt;""),MainTracker[[#This Row],[Compliant source file received on (Date)]]-MainTracker[[#This Row],[Request sent on (Date)]],"")</f>
        <v>0</v>
      </c>
    </row>
    <row r="1161" spans="1:26" ht="45" hidden="1">
      <c r="A1161" s="51" t="str">
        <f>_xlfn.IFNA(INDEX(Table3[],MATCH(MainTracker[[#This Row],[IDR / UFDR]],Table3[Pack],0),1),"")</f>
        <v/>
      </c>
      <c r="B1161" s="7" t="s">
        <v>4168</v>
      </c>
      <c r="C1161" s="7" t="s">
        <v>5234</v>
      </c>
      <c r="D1161" s="44" t="s">
        <v>5235</v>
      </c>
      <c r="E1161" s="28" t="s">
        <v>5236</v>
      </c>
      <c r="F1161" s="2" t="s">
        <v>5237</v>
      </c>
      <c r="G1161" s="13">
        <v>45496</v>
      </c>
      <c r="H1161" s="13">
        <v>45496</v>
      </c>
      <c r="I1161" s="13">
        <v>45505</v>
      </c>
      <c r="J1161" s="2"/>
      <c r="K1161" s="28" t="s">
        <v>5238</v>
      </c>
      <c r="L1161" s="28"/>
      <c r="M1161" s="4"/>
      <c r="N1161" s="24"/>
      <c r="O1161" s="4"/>
      <c r="P1161" s="24"/>
      <c r="Q1161" s="4"/>
      <c r="R1161" s="24"/>
      <c r="S1161" s="4"/>
      <c r="T1161" s="24"/>
      <c r="U1161" s="4" t="s">
        <v>106</v>
      </c>
      <c r="V1161" s="3" t="s">
        <v>71</v>
      </c>
      <c r="W1161" s="27" t="s">
        <v>5239</v>
      </c>
      <c r="X1161" s="4">
        <f>IF(AND(MainTracker[[#This Row],[Completion date.]]&gt;=45139,MainTracker[[#This Row],[Status]]="10 - Complete"),NETWORKDAYS(MAX(MainTracker[[#This Row],[Request sent on (Date)]:[Compliant source file received on (Date)]]),MainTracker[[#This Row],[Completion date.]],Holiday[Holidays])-1,"")</f>
        <v>7</v>
      </c>
      <c r="Y11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1" s="4">
        <f>IF(AND(MainTracker[[#This Row],[Completion date.]]&gt;=45139,MainTracker[[#This Row],[Status]]="10 - Complete",MainTracker[[#This Row],[Compliant source file received on (Date)]]&lt;&gt;""),MainTracker[[#This Row],[Compliant source file received on (Date)]]-MainTracker[[#This Row],[Request sent on (Date)]],"")</f>
        <v>0</v>
      </c>
    </row>
    <row r="1162" spans="1:26" ht="45" hidden="1">
      <c r="A1162" s="51" t="str">
        <f>_xlfn.IFNA(INDEX(Table3[],MATCH(MainTracker[[#This Row],[IDR / UFDR]],Table3[Pack],0),1),"")</f>
        <v/>
      </c>
      <c r="B1162" s="7" t="s">
        <v>4168</v>
      </c>
      <c r="C1162" s="7" t="s">
        <v>5240</v>
      </c>
      <c r="D1162" s="44" t="s">
        <v>5241</v>
      </c>
      <c r="E1162" s="28" t="s">
        <v>5242</v>
      </c>
      <c r="F1162" s="2" t="s">
        <v>5237</v>
      </c>
      <c r="G1162" s="13">
        <v>45496</v>
      </c>
      <c r="H1162" s="13"/>
      <c r="I1162" s="13">
        <v>45505</v>
      </c>
      <c r="J1162" s="2"/>
      <c r="K1162" s="28" t="s">
        <v>5243</v>
      </c>
      <c r="L1162" s="28" t="s">
        <v>3041</v>
      </c>
      <c r="M1162" t="s">
        <v>5244</v>
      </c>
      <c r="N1162" s="24" t="s">
        <v>5245</v>
      </c>
      <c r="O1162" s="4"/>
      <c r="P1162" s="24"/>
      <c r="Q1162" s="4"/>
      <c r="R1162" s="24"/>
      <c r="S1162" s="4"/>
      <c r="T1162" s="24"/>
      <c r="U1162" s="4" t="s">
        <v>106</v>
      </c>
      <c r="V1162" s="3" t="s">
        <v>71</v>
      </c>
      <c r="W1162" s="27" t="s">
        <v>5239</v>
      </c>
      <c r="X1162" s="4">
        <f>IF(AND(MainTracker[[#This Row],[Completion date.]]&gt;=45139,MainTracker[[#This Row],[Status]]="10 - Complete"),NETWORKDAYS(MAX(MainTracker[[#This Row],[Request sent on (Date)]:[Compliant source file received on (Date)]]),MainTracker[[#This Row],[Completion date.]],Holiday[Holidays])-1,"")</f>
        <v>7</v>
      </c>
      <c r="Y11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2" s="4" t="str">
        <f>IF(AND(MainTracker[[#This Row],[Completion date.]]&gt;=45139,MainTracker[[#This Row],[Status]]="10 - Complete",MainTracker[[#This Row],[Compliant source file received on (Date)]]&lt;&gt;""),MainTracker[[#This Row],[Compliant source file received on (Date)]]-MainTracker[[#This Row],[Request sent on (Date)]],"")</f>
        <v/>
      </c>
    </row>
    <row r="1163" spans="1:26" ht="45" hidden="1">
      <c r="A1163" s="51" t="str">
        <f>_xlfn.IFNA(INDEX(Table3[],MATCH(MainTracker[[#This Row],[IDR / UFDR]],Table3[Pack],0),1),"")</f>
        <v/>
      </c>
      <c r="B1163" s="7" t="s">
        <v>4168</v>
      </c>
      <c r="C1163" s="7" t="s">
        <v>5246</v>
      </c>
      <c r="D1163" s="44" t="s">
        <v>5247</v>
      </c>
      <c r="E1163" s="28" t="s">
        <v>5248</v>
      </c>
      <c r="F1163" s="2" t="s">
        <v>5237</v>
      </c>
      <c r="G1163" s="13">
        <v>45496</v>
      </c>
      <c r="H1163" s="13"/>
      <c r="I1163" s="13">
        <v>45505</v>
      </c>
      <c r="J1163" s="2"/>
      <c r="K1163" s="28" t="s">
        <v>5249</v>
      </c>
      <c r="L1163" s="28"/>
      <c r="M1163" s="4"/>
      <c r="N1163" s="24"/>
      <c r="O1163" s="4"/>
      <c r="P1163" s="24"/>
      <c r="Q1163" s="4"/>
      <c r="R1163" s="24"/>
      <c r="S1163" s="4"/>
      <c r="T1163" s="24"/>
      <c r="U1163" s="4" t="s">
        <v>106</v>
      </c>
      <c r="V1163" s="3" t="s">
        <v>71</v>
      </c>
      <c r="W1163" s="27" t="s">
        <v>5239</v>
      </c>
      <c r="X1163" s="4">
        <f>IF(AND(MainTracker[[#This Row],[Completion date.]]&gt;=45139,MainTracker[[#This Row],[Status]]="10 - Complete"),NETWORKDAYS(MAX(MainTracker[[#This Row],[Request sent on (Date)]:[Compliant source file received on (Date)]]),MainTracker[[#This Row],[Completion date.]],Holiday[Holidays])-1,"")</f>
        <v>7</v>
      </c>
      <c r="Y11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3" s="4" t="str">
        <f>IF(AND(MainTracker[[#This Row],[Completion date.]]&gt;=45139,MainTracker[[#This Row],[Status]]="10 - Complete",MainTracker[[#This Row],[Compliant source file received on (Date)]]&lt;&gt;""),MainTracker[[#This Row],[Compliant source file received on (Date)]]-MainTracker[[#This Row],[Request sent on (Date)]],"")</f>
        <v/>
      </c>
    </row>
    <row r="1164" spans="1:26" ht="45" hidden="1">
      <c r="A1164" s="51" t="str">
        <f>_xlfn.IFNA(INDEX(Table3[],MATCH(MainTracker[[#This Row],[IDR / UFDR]],Table3[Pack],0),1),"")</f>
        <v/>
      </c>
      <c r="B1164" s="7" t="s">
        <v>4168</v>
      </c>
      <c r="C1164" s="7" t="s">
        <v>5250</v>
      </c>
      <c r="D1164" s="44" t="s">
        <v>5251</v>
      </c>
      <c r="E1164" s="28" t="s">
        <v>5252</v>
      </c>
      <c r="F1164" s="2" t="s">
        <v>5237</v>
      </c>
      <c r="G1164" s="13">
        <v>45496</v>
      </c>
      <c r="H1164" s="13"/>
      <c r="I1164" s="13"/>
      <c r="J1164" s="2"/>
      <c r="K1164" s="28" t="s">
        <v>5253</v>
      </c>
      <c r="L1164" s="28" t="s">
        <v>3041</v>
      </c>
      <c r="M1164" s="4"/>
      <c r="N1164" s="24"/>
      <c r="O1164" s="4"/>
      <c r="P1164" s="24"/>
      <c r="Q1164" s="4"/>
      <c r="R1164" s="24"/>
      <c r="S1164" s="4"/>
      <c r="T1164" s="24"/>
      <c r="U1164" s="4" t="s">
        <v>257</v>
      </c>
      <c r="V1164" s="3" t="s">
        <v>71</v>
      </c>
      <c r="W1164" s="27" t="s">
        <v>5239</v>
      </c>
      <c r="X1164" s="4" t="str">
        <f>IF(AND(MainTracker[[#This Row],[Completion date.]]&gt;=45139,MainTracker[[#This Row],[Status]]="10 - Complete"),NETWORKDAYS(MAX(MainTracker[[#This Row],[Request sent on (Date)]:[Compliant source file received on (Date)]]),MainTracker[[#This Row],[Completion date.]],Holiday[Holidays])-1,"")</f>
        <v/>
      </c>
      <c r="Y116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64" s="4" t="str">
        <f>IF(AND(MainTracker[[#This Row],[Completion date.]]&gt;=45139,MainTracker[[#This Row],[Status]]="10 - Complete",MainTracker[[#This Row],[Compliant source file received on (Date)]]&lt;&gt;""),MainTracker[[#This Row],[Compliant source file received on (Date)]]-MainTracker[[#This Row],[Request sent on (Date)]],"")</f>
        <v/>
      </c>
    </row>
    <row r="1165" spans="1:26" ht="45" hidden="1">
      <c r="A1165" s="51" t="str">
        <f>_xlfn.IFNA(INDEX(Table3[],MATCH(MainTracker[[#This Row],[IDR / UFDR]],Table3[Pack],0),1),"")</f>
        <v/>
      </c>
      <c r="B1165" s="7" t="s">
        <v>4168</v>
      </c>
      <c r="C1165" s="7" t="s">
        <v>5254</v>
      </c>
      <c r="D1165" s="44" t="s">
        <v>5255</v>
      </c>
      <c r="E1165" s="28" t="s">
        <v>5256</v>
      </c>
      <c r="F1165" s="2" t="s">
        <v>5237</v>
      </c>
      <c r="G1165" s="13">
        <v>45496</v>
      </c>
      <c r="H1165" s="13"/>
      <c r="I1165" s="13">
        <v>45506</v>
      </c>
      <c r="J1165" s="2"/>
      <c r="K1165" s="28" t="s">
        <v>5257</v>
      </c>
      <c r="L1165" s="28"/>
      <c r="M1165" s="4"/>
      <c r="N1165" s="24"/>
      <c r="O1165" s="4"/>
      <c r="P1165" s="24"/>
      <c r="Q1165" s="4"/>
      <c r="R1165" s="24"/>
      <c r="S1165" s="4"/>
      <c r="T1165" s="24"/>
      <c r="U1165" s="4" t="s">
        <v>106</v>
      </c>
      <c r="V1165" s="3" t="s">
        <v>71</v>
      </c>
      <c r="W1165" s="27" t="s">
        <v>5239</v>
      </c>
      <c r="X1165" s="4">
        <f>IF(AND(MainTracker[[#This Row],[Completion date.]]&gt;=45139,MainTracker[[#This Row],[Status]]="10 - Complete"),NETWORKDAYS(MAX(MainTracker[[#This Row],[Request sent on (Date)]:[Compliant source file received on (Date)]]),MainTracker[[#This Row],[Completion date.]],Holiday[Holidays])-1,"")</f>
        <v>8</v>
      </c>
      <c r="Y11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5" s="4" t="str">
        <f>IF(AND(MainTracker[[#This Row],[Completion date.]]&gt;=45139,MainTracker[[#This Row],[Status]]="10 - Complete",MainTracker[[#This Row],[Compliant source file received on (Date)]]&lt;&gt;""),MainTracker[[#This Row],[Compliant source file received on (Date)]]-MainTracker[[#This Row],[Request sent on (Date)]],"")</f>
        <v/>
      </c>
    </row>
    <row r="1166" spans="1:26" ht="45" hidden="1">
      <c r="A1166" s="51" t="str">
        <f>_xlfn.IFNA(INDEX(Table3[],MATCH(MainTracker[[#This Row],[IDR / UFDR]],Table3[Pack],0),1),"")</f>
        <v/>
      </c>
      <c r="B1166" s="7" t="s">
        <v>4168</v>
      </c>
      <c r="C1166" s="7" t="s">
        <v>5258</v>
      </c>
      <c r="D1166" s="44" t="s">
        <v>5259</v>
      </c>
      <c r="E1166" s="28" t="s">
        <v>5260</v>
      </c>
      <c r="F1166" s="2" t="s">
        <v>5237</v>
      </c>
      <c r="G1166" s="13">
        <v>45496</v>
      </c>
      <c r="H1166" s="13"/>
      <c r="I1166" s="13">
        <v>45506</v>
      </c>
      <c r="J1166" s="2"/>
      <c r="K1166" s="28" t="s">
        <v>5261</v>
      </c>
      <c r="L1166" s="28"/>
      <c r="M1166" s="4"/>
      <c r="N1166" s="24"/>
      <c r="O1166" s="4"/>
      <c r="P1166" s="24"/>
      <c r="Q1166" s="4"/>
      <c r="R1166" s="24"/>
      <c r="S1166" s="4"/>
      <c r="T1166" s="24"/>
      <c r="U1166" s="4" t="s">
        <v>106</v>
      </c>
      <c r="V1166" s="3" t="s">
        <v>71</v>
      </c>
      <c r="W1166" s="27" t="s">
        <v>5239</v>
      </c>
      <c r="X1166" s="4">
        <f>IF(AND(MainTracker[[#This Row],[Completion date.]]&gt;=45139,MainTracker[[#This Row],[Status]]="10 - Complete"),NETWORKDAYS(MAX(MainTracker[[#This Row],[Request sent on (Date)]:[Compliant source file received on (Date)]]),MainTracker[[#This Row],[Completion date.]],Holiday[Holidays])-1,"")</f>
        <v>8</v>
      </c>
      <c r="Y11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6" s="4" t="str">
        <f>IF(AND(MainTracker[[#This Row],[Completion date.]]&gt;=45139,MainTracker[[#This Row],[Status]]="10 - Complete",MainTracker[[#This Row],[Compliant source file received on (Date)]]&lt;&gt;""),MainTracker[[#This Row],[Compliant source file received on (Date)]]-MainTracker[[#This Row],[Request sent on (Date)]],"")</f>
        <v/>
      </c>
    </row>
    <row r="1167" spans="1:26" ht="45" hidden="1">
      <c r="A1167" s="51" t="str">
        <f>_xlfn.IFNA(INDEX(Table3[],MATCH(MainTracker[[#This Row],[IDR / UFDR]],Table3[Pack],0),1),"")</f>
        <v/>
      </c>
      <c r="B1167" s="7" t="s">
        <v>4168</v>
      </c>
      <c r="C1167" s="7" t="s">
        <v>5262</v>
      </c>
      <c r="D1167" s="44" t="s">
        <v>5263</v>
      </c>
      <c r="E1167" s="28" t="s">
        <v>5264</v>
      </c>
      <c r="F1167" s="2" t="s">
        <v>5237</v>
      </c>
      <c r="G1167" s="13">
        <v>45496</v>
      </c>
      <c r="H1167" s="13"/>
      <c r="I1167" s="13">
        <v>45506</v>
      </c>
      <c r="J1167" s="2"/>
      <c r="K1167" s="28" t="s">
        <v>5265</v>
      </c>
      <c r="L1167" s="28"/>
      <c r="M1167" s="4"/>
      <c r="N1167" s="24"/>
      <c r="O1167" s="4"/>
      <c r="P1167" s="24"/>
      <c r="Q1167" s="4"/>
      <c r="R1167" s="24"/>
      <c r="S1167" s="4"/>
      <c r="T1167" s="24"/>
      <c r="U1167" s="4" t="s">
        <v>106</v>
      </c>
      <c r="V1167" s="3" t="s">
        <v>71</v>
      </c>
      <c r="W1167" s="27" t="s">
        <v>5239</v>
      </c>
      <c r="X1167" s="4">
        <f>IF(AND(MainTracker[[#This Row],[Completion date.]]&gt;=45139,MainTracker[[#This Row],[Status]]="10 - Complete"),NETWORKDAYS(MAX(MainTracker[[#This Row],[Request sent on (Date)]:[Compliant source file received on (Date)]]),MainTracker[[#This Row],[Completion date.]],Holiday[Holidays])-1,"")</f>
        <v>8</v>
      </c>
      <c r="Y11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7" s="4" t="str">
        <f>IF(AND(MainTracker[[#This Row],[Completion date.]]&gt;=45139,MainTracker[[#This Row],[Status]]="10 - Complete",MainTracker[[#This Row],[Compliant source file received on (Date)]]&lt;&gt;""),MainTracker[[#This Row],[Compliant source file received on (Date)]]-MainTracker[[#This Row],[Request sent on (Date)]],"")</f>
        <v/>
      </c>
    </row>
    <row r="1168" spans="1:26" ht="45" hidden="1">
      <c r="A1168" s="51" t="str">
        <f>_xlfn.IFNA(INDEX(Table3[],MATCH(MainTracker[[#This Row],[IDR / UFDR]],Table3[Pack],0),1),"")</f>
        <v/>
      </c>
      <c r="B1168" s="7" t="s">
        <v>4168</v>
      </c>
      <c r="C1168" s="7" t="s">
        <v>5266</v>
      </c>
      <c r="D1168" s="44" t="s">
        <v>5267</v>
      </c>
      <c r="E1168" s="28" t="s">
        <v>5268</v>
      </c>
      <c r="F1168" s="2" t="s">
        <v>5237</v>
      </c>
      <c r="G1168" s="13">
        <v>45496</v>
      </c>
      <c r="H1168" s="13"/>
      <c r="I1168" s="13">
        <v>45506</v>
      </c>
      <c r="J1168" s="2"/>
      <c r="K1168" s="28" t="s">
        <v>5269</v>
      </c>
      <c r="L1168" s="28" t="s">
        <v>3041</v>
      </c>
      <c r="M1168" s="4" t="s">
        <v>5270</v>
      </c>
      <c r="N1168" s="24"/>
      <c r="O1168" s="4"/>
      <c r="P1168" s="24"/>
      <c r="Q1168" s="4"/>
      <c r="R1168" s="24"/>
      <c r="S1168" s="4"/>
      <c r="T1168" s="24"/>
      <c r="U1168" s="4" t="s">
        <v>106</v>
      </c>
      <c r="V1168" s="3" t="s">
        <v>71</v>
      </c>
      <c r="W1168" s="27" t="s">
        <v>5239</v>
      </c>
      <c r="X1168" s="4">
        <f>IF(AND(MainTracker[[#This Row],[Completion date.]]&gt;=45139,MainTracker[[#This Row],[Status]]="10 - Complete"),NETWORKDAYS(MAX(MainTracker[[#This Row],[Request sent on (Date)]:[Compliant source file received on (Date)]]),MainTracker[[#This Row],[Completion date.]],Holiday[Holidays])-1,"")</f>
        <v>8</v>
      </c>
      <c r="Y11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8" s="4" t="str">
        <f>IF(AND(MainTracker[[#This Row],[Completion date.]]&gt;=45139,MainTracker[[#This Row],[Status]]="10 - Complete",MainTracker[[#This Row],[Compliant source file received on (Date)]]&lt;&gt;""),MainTracker[[#This Row],[Compliant source file received on (Date)]]-MainTracker[[#This Row],[Request sent on (Date)]],"")</f>
        <v/>
      </c>
    </row>
    <row r="1169" spans="1:26" ht="45" hidden="1">
      <c r="A1169" s="51" t="str">
        <f>_xlfn.IFNA(INDEX(Table3[],MATCH(MainTracker[[#This Row],[IDR / UFDR]],Table3[Pack],0),1),"")</f>
        <v/>
      </c>
      <c r="B1169" s="7" t="s">
        <v>4839</v>
      </c>
      <c r="C1169" s="7" t="s">
        <v>5271</v>
      </c>
      <c r="D1169" s="44" t="s">
        <v>5272</v>
      </c>
      <c r="E1169" s="28" t="s">
        <v>5273</v>
      </c>
      <c r="F1169" s="2" t="s">
        <v>111</v>
      </c>
      <c r="G1169" s="13">
        <v>45496</v>
      </c>
      <c r="H1169" s="13"/>
      <c r="I1169" s="13">
        <v>45512</v>
      </c>
      <c r="J1169" s="2"/>
      <c r="K1169" s="28" t="s">
        <v>5274</v>
      </c>
      <c r="L1169" s="28" t="s">
        <v>122</v>
      </c>
      <c r="M1169" s="4" t="s">
        <v>5275</v>
      </c>
      <c r="N1169" s="24"/>
      <c r="O1169" s="4"/>
      <c r="P1169" s="24"/>
      <c r="Q1169" s="4"/>
      <c r="R1169" s="24"/>
      <c r="S1169" s="4"/>
      <c r="T1169" s="24"/>
      <c r="U1169" s="4" t="s">
        <v>106</v>
      </c>
      <c r="V1169" s="3" t="s">
        <v>69</v>
      </c>
      <c r="W1169" s="27" t="s">
        <v>5276</v>
      </c>
      <c r="X1169" s="4">
        <f>IF(AND(MainTracker[[#This Row],[Completion date.]]&gt;=45139,MainTracker[[#This Row],[Status]]="10 - Complete"),NETWORKDAYS(MAX(MainTracker[[#This Row],[Request sent on (Date)]:[Compliant source file received on (Date)]]),MainTracker[[#This Row],[Completion date.]],Holiday[Holidays])-1,"")</f>
        <v>12</v>
      </c>
      <c r="Y11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9" s="4" t="str">
        <f>IF(AND(MainTracker[[#This Row],[Completion date.]]&gt;=45139,MainTracker[[#This Row],[Status]]="10 - Complete",MainTracker[[#This Row],[Compliant source file received on (Date)]]&lt;&gt;""),MainTracker[[#This Row],[Compliant source file received on (Date)]]-MainTracker[[#This Row],[Request sent on (Date)]],"")</f>
        <v/>
      </c>
    </row>
    <row r="1170" spans="1:26" ht="45" hidden="1">
      <c r="A1170" s="51" t="str">
        <f>_xlfn.IFNA(INDEX(Table3[],MATCH(MainTracker[[#This Row],[IDR / UFDR]],Table3[Pack],0),1),"")</f>
        <v/>
      </c>
      <c r="B1170" s="7" t="s">
        <v>4839</v>
      </c>
      <c r="C1170" s="7" t="s">
        <v>5277</v>
      </c>
      <c r="D1170" s="44" t="s">
        <v>5278</v>
      </c>
      <c r="E1170" s="34" t="s">
        <v>5279</v>
      </c>
      <c r="F1170" s="2" t="s">
        <v>111</v>
      </c>
      <c r="G1170" s="13">
        <v>45496</v>
      </c>
      <c r="H1170" s="13"/>
      <c r="I1170" s="13">
        <v>45512</v>
      </c>
      <c r="J1170" s="2"/>
      <c r="K1170" s="28" t="s">
        <v>5280</v>
      </c>
      <c r="L1170" s="28" t="s">
        <v>122</v>
      </c>
      <c r="M1170" s="4" t="s">
        <v>5281</v>
      </c>
      <c r="N1170" s="24">
        <v>45510</v>
      </c>
      <c r="O1170" s="4"/>
      <c r="P1170" s="24"/>
      <c r="Q1170" s="4"/>
      <c r="R1170" s="24"/>
      <c r="S1170" s="4"/>
      <c r="T1170" s="24"/>
      <c r="U1170" s="4" t="s">
        <v>106</v>
      </c>
      <c r="V1170" s="3" t="s">
        <v>69</v>
      </c>
      <c r="W1170" s="27" t="s">
        <v>5276</v>
      </c>
      <c r="X1170" s="4">
        <f>IF(AND(MainTracker[[#This Row],[Completion date.]]&gt;=45139,MainTracker[[#This Row],[Status]]="10 - Complete"),NETWORKDAYS(MAX(MainTracker[[#This Row],[Request sent on (Date)]:[Compliant source file received on (Date)]]),MainTracker[[#This Row],[Completion date.]],Holiday[Holidays])-1,"")</f>
        <v>12</v>
      </c>
      <c r="Y11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0" s="4" t="str">
        <f>IF(AND(MainTracker[[#This Row],[Completion date.]]&gt;=45139,MainTracker[[#This Row],[Status]]="10 - Complete",MainTracker[[#This Row],[Compliant source file received on (Date)]]&lt;&gt;""),MainTracker[[#This Row],[Compliant source file received on (Date)]]-MainTracker[[#This Row],[Request sent on (Date)]],"")</f>
        <v/>
      </c>
    </row>
    <row r="1171" spans="1:26" ht="30" hidden="1">
      <c r="A1171" s="51" t="str">
        <f>_xlfn.IFNA(INDEX(Table3[],MATCH(MainTracker[[#This Row],[IDR / UFDR]],Table3[Pack],0),1),"")</f>
        <v/>
      </c>
      <c r="B1171" s="7" t="s">
        <v>4671</v>
      </c>
      <c r="C1171" s="7" t="s">
        <v>5282</v>
      </c>
      <c r="D1171" s="44" t="s">
        <v>5283</v>
      </c>
      <c r="E1171" s="28" t="s">
        <v>5284</v>
      </c>
      <c r="F1171" s="2" t="s">
        <v>5237</v>
      </c>
      <c r="G1171" s="13">
        <v>45496</v>
      </c>
      <c r="H1171" s="13">
        <v>45496</v>
      </c>
      <c r="I1171" s="13">
        <v>45498</v>
      </c>
      <c r="J1171" s="2"/>
      <c r="K1171" s="28" t="s">
        <v>5285</v>
      </c>
      <c r="L1171" s="28"/>
      <c r="M1171" s="4"/>
      <c r="N1171" s="24"/>
      <c r="O1171" s="4"/>
      <c r="P1171" s="24"/>
      <c r="Q1171" s="4"/>
      <c r="R1171" s="24"/>
      <c r="S1171" s="4"/>
      <c r="T1171" s="24"/>
      <c r="U1171" s="4" t="s">
        <v>106</v>
      </c>
      <c r="V1171" s="3" t="s">
        <v>71</v>
      </c>
      <c r="W1171" s="27" t="s">
        <v>5239</v>
      </c>
      <c r="X1171" s="4">
        <f>IF(AND(MainTracker[[#This Row],[Completion date.]]&gt;=45139,MainTracker[[#This Row],[Status]]="10 - Complete"),NETWORKDAYS(MAX(MainTracker[[#This Row],[Request sent on (Date)]:[Compliant source file received on (Date)]]),MainTracker[[#This Row],[Completion date.]],Holiday[Holidays])-1,"")</f>
        <v>2</v>
      </c>
      <c r="Y11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1" s="4">
        <f>IF(AND(MainTracker[[#This Row],[Completion date.]]&gt;=45139,MainTracker[[#This Row],[Status]]="10 - Complete",MainTracker[[#This Row],[Compliant source file received on (Date)]]&lt;&gt;""),MainTracker[[#This Row],[Compliant source file received on (Date)]]-MainTracker[[#This Row],[Request sent on (Date)]],"")</f>
        <v>0</v>
      </c>
    </row>
    <row r="1172" spans="1:26" ht="30" hidden="1">
      <c r="A1172" s="51" t="str">
        <f>_xlfn.IFNA(INDEX(Table3[],MATCH(MainTracker[[#This Row],[IDR / UFDR]],Table3[Pack],0),1),"")</f>
        <v/>
      </c>
      <c r="B1172" s="7" t="s">
        <v>4671</v>
      </c>
      <c r="C1172" s="7" t="s">
        <v>5286</v>
      </c>
      <c r="D1172" s="44" t="s">
        <v>5287</v>
      </c>
      <c r="E1172" s="28" t="s">
        <v>5288</v>
      </c>
      <c r="F1172" s="2" t="s">
        <v>5237</v>
      </c>
      <c r="G1172" s="13">
        <v>45496</v>
      </c>
      <c r="H1172" s="13"/>
      <c r="I1172" s="13">
        <v>45498</v>
      </c>
      <c r="J1172" s="2"/>
      <c r="K1172" s="28" t="s">
        <v>5289</v>
      </c>
      <c r="L1172" s="28" t="s">
        <v>3041</v>
      </c>
      <c r="M1172" s="4" t="s">
        <v>5290</v>
      </c>
      <c r="N1172" s="24"/>
      <c r="O1172" s="4"/>
      <c r="P1172" s="24"/>
      <c r="Q1172" s="4"/>
      <c r="R1172" s="24"/>
      <c r="S1172" s="4"/>
      <c r="T1172" s="24"/>
      <c r="U1172" s="4" t="s">
        <v>106</v>
      </c>
      <c r="V1172" s="3" t="s">
        <v>71</v>
      </c>
      <c r="W1172" s="27" t="s">
        <v>5239</v>
      </c>
      <c r="X1172" s="4">
        <f>IF(AND(MainTracker[[#This Row],[Completion date.]]&gt;=45139,MainTracker[[#This Row],[Status]]="10 - Complete"),NETWORKDAYS(MAX(MainTracker[[#This Row],[Request sent on (Date)]:[Compliant source file received on (Date)]]),MainTracker[[#This Row],[Completion date.]],Holiday[Holidays])-1,"")</f>
        <v>2</v>
      </c>
      <c r="Y11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2" s="4" t="str">
        <f>IF(AND(MainTracker[[#This Row],[Completion date.]]&gt;=45139,MainTracker[[#This Row],[Status]]="10 - Complete",MainTracker[[#This Row],[Compliant source file received on (Date)]]&lt;&gt;""),MainTracker[[#This Row],[Compliant source file received on (Date)]]-MainTracker[[#This Row],[Request sent on (Date)]],"")</f>
        <v/>
      </c>
    </row>
    <row r="1173" spans="1:26" ht="30" hidden="1">
      <c r="A1173" s="51" t="str">
        <f>_xlfn.IFNA(INDEX(Table3[],MATCH(MainTracker[[#This Row],[IDR / UFDR]],Table3[Pack],0),1),"")</f>
        <v/>
      </c>
      <c r="B1173" s="7" t="s">
        <v>4671</v>
      </c>
      <c r="C1173" s="7" t="s">
        <v>5291</v>
      </c>
      <c r="D1173" s="44" t="s">
        <v>5292</v>
      </c>
      <c r="E1173" s="28" t="s">
        <v>5293</v>
      </c>
      <c r="F1173" s="2" t="s">
        <v>5237</v>
      </c>
      <c r="G1173" s="13">
        <v>45496</v>
      </c>
      <c r="H1173" s="13">
        <v>45496</v>
      </c>
      <c r="I1173" s="13">
        <v>45498</v>
      </c>
      <c r="J1173" s="2"/>
      <c r="K1173" s="28" t="s">
        <v>5294</v>
      </c>
      <c r="L1173" s="28"/>
      <c r="M1173" s="4"/>
      <c r="N1173" s="24"/>
      <c r="O1173" s="4"/>
      <c r="P1173" s="24"/>
      <c r="Q1173" s="4"/>
      <c r="R1173" s="24"/>
      <c r="S1173" s="4"/>
      <c r="T1173" s="24"/>
      <c r="U1173" s="4" t="s">
        <v>106</v>
      </c>
      <c r="V1173" s="3" t="s">
        <v>71</v>
      </c>
      <c r="W1173" s="27" t="s">
        <v>5239</v>
      </c>
      <c r="X1173" s="4">
        <f>IF(AND(MainTracker[[#This Row],[Completion date.]]&gt;=45139,MainTracker[[#This Row],[Status]]="10 - Complete"),NETWORKDAYS(MAX(MainTracker[[#This Row],[Request sent on (Date)]:[Compliant source file received on (Date)]]),MainTracker[[#This Row],[Completion date.]],Holiday[Holidays])-1,"")</f>
        <v>2</v>
      </c>
      <c r="Y11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3" s="4">
        <f>IF(AND(MainTracker[[#This Row],[Completion date.]]&gt;=45139,MainTracker[[#This Row],[Status]]="10 - Complete",MainTracker[[#This Row],[Compliant source file received on (Date)]]&lt;&gt;""),MainTracker[[#This Row],[Compliant source file received on (Date)]]-MainTracker[[#This Row],[Request sent on (Date)]],"")</f>
        <v>0</v>
      </c>
    </row>
    <row r="1174" spans="1:26" ht="30" hidden="1">
      <c r="A1174" s="51" t="str">
        <f>_xlfn.IFNA(INDEX(Table3[],MATCH(MainTracker[[#This Row],[IDR / UFDR]],Table3[Pack],0),1),"")</f>
        <v/>
      </c>
      <c r="B1174" s="7" t="s">
        <v>4671</v>
      </c>
      <c r="C1174" s="7" t="s">
        <v>5295</v>
      </c>
      <c r="D1174" s="44" t="s">
        <v>5296</v>
      </c>
      <c r="E1174" s="28" t="s">
        <v>5297</v>
      </c>
      <c r="F1174" s="2" t="s">
        <v>5237</v>
      </c>
      <c r="G1174" s="13">
        <v>45496</v>
      </c>
      <c r="H1174" s="13">
        <v>45496</v>
      </c>
      <c r="I1174" s="13">
        <v>45498</v>
      </c>
      <c r="J1174" s="2"/>
      <c r="K1174" s="28" t="s">
        <v>5298</v>
      </c>
      <c r="L1174" s="28"/>
      <c r="M1174" s="4"/>
      <c r="N1174" s="24"/>
      <c r="O1174" s="4"/>
      <c r="P1174" s="24"/>
      <c r="Q1174" s="4"/>
      <c r="R1174" s="24"/>
      <c r="S1174" s="4"/>
      <c r="T1174" s="24"/>
      <c r="U1174" s="4" t="s">
        <v>106</v>
      </c>
      <c r="V1174" s="3" t="s">
        <v>71</v>
      </c>
      <c r="W1174" s="27" t="s">
        <v>5239</v>
      </c>
      <c r="X1174" s="4">
        <f>IF(AND(MainTracker[[#This Row],[Completion date.]]&gt;=45139,MainTracker[[#This Row],[Status]]="10 - Complete"),NETWORKDAYS(MAX(MainTracker[[#This Row],[Request sent on (Date)]:[Compliant source file received on (Date)]]),MainTracker[[#This Row],[Completion date.]],Holiday[Holidays])-1,"")</f>
        <v>2</v>
      </c>
      <c r="Y11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4" s="4">
        <f>IF(AND(MainTracker[[#This Row],[Completion date.]]&gt;=45139,MainTracker[[#This Row],[Status]]="10 - Complete",MainTracker[[#This Row],[Compliant source file received on (Date)]]&lt;&gt;""),MainTracker[[#This Row],[Compliant source file received on (Date)]]-MainTracker[[#This Row],[Request sent on (Date)]],"")</f>
        <v>0</v>
      </c>
    </row>
    <row r="1175" spans="1:26" ht="30" hidden="1">
      <c r="A1175" s="51" t="str">
        <f>_xlfn.IFNA(INDEX(Table3[],MATCH(MainTracker[[#This Row],[IDR / UFDR]],Table3[Pack],0),1),"")</f>
        <v/>
      </c>
      <c r="B1175" s="7" t="s">
        <v>4671</v>
      </c>
      <c r="C1175" s="7" t="s">
        <v>5299</v>
      </c>
      <c r="D1175" s="44" t="s">
        <v>5300</v>
      </c>
      <c r="E1175" s="28" t="s">
        <v>5301</v>
      </c>
      <c r="F1175" s="2" t="s">
        <v>5237</v>
      </c>
      <c r="G1175" s="13">
        <v>45496</v>
      </c>
      <c r="H1175" s="13">
        <v>45496</v>
      </c>
      <c r="I1175" s="13">
        <v>45503</v>
      </c>
      <c r="J1175" s="2"/>
      <c r="K1175" s="28" t="s">
        <v>5302</v>
      </c>
      <c r="L1175" s="28"/>
      <c r="M1175" s="4" t="s">
        <v>5303</v>
      </c>
      <c r="N1175" s="24"/>
      <c r="O1175" s="4"/>
      <c r="P1175" s="24"/>
      <c r="Q1175" s="4"/>
      <c r="R1175" s="24"/>
      <c r="S1175" s="4"/>
      <c r="T1175" s="24"/>
      <c r="U1175" s="4" t="s">
        <v>106</v>
      </c>
      <c r="V1175" s="3" t="s">
        <v>71</v>
      </c>
      <c r="W1175" s="27" t="s">
        <v>5239</v>
      </c>
      <c r="X1175" s="4">
        <f>IF(AND(MainTracker[[#This Row],[Completion date.]]&gt;=45139,MainTracker[[#This Row],[Status]]="10 - Complete"),NETWORKDAYS(MAX(MainTracker[[#This Row],[Request sent on (Date)]:[Compliant source file received on (Date)]]),MainTracker[[#This Row],[Completion date.]],Holiday[Holidays])-1,"")</f>
        <v>5</v>
      </c>
      <c r="Y11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5" s="4">
        <f>IF(AND(MainTracker[[#This Row],[Completion date.]]&gt;=45139,MainTracker[[#This Row],[Status]]="10 - Complete",MainTracker[[#This Row],[Compliant source file received on (Date)]]&lt;&gt;""),MainTracker[[#This Row],[Compliant source file received on (Date)]]-MainTracker[[#This Row],[Request sent on (Date)]],"")</f>
        <v>0</v>
      </c>
    </row>
    <row r="1176" spans="1:26" ht="30" hidden="1">
      <c r="A1176" s="51" t="str">
        <f>_xlfn.IFNA(INDEX(Table3[],MATCH(MainTracker[[#This Row],[IDR / UFDR]],Table3[Pack],0),1),"")</f>
        <v/>
      </c>
      <c r="B1176" s="7" t="s">
        <v>4671</v>
      </c>
      <c r="C1176" s="7" t="s">
        <v>5304</v>
      </c>
      <c r="D1176" s="44" t="s">
        <v>5305</v>
      </c>
      <c r="E1176" s="28" t="s">
        <v>5306</v>
      </c>
      <c r="F1176" s="2" t="s">
        <v>5237</v>
      </c>
      <c r="G1176" s="13">
        <v>45496</v>
      </c>
      <c r="H1176" s="13">
        <v>45496</v>
      </c>
      <c r="I1176" s="13">
        <v>45499</v>
      </c>
      <c r="J1176" s="2"/>
      <c r="K1176" s="28" t="s">
        <v>5307</v>
      </c>
      <c r="L1176" s="28"/>
      <c r="M1176" s="4"/>
      <c r="N1176" s="24"/>
      <c r="O1176" s="4"/>
      <c r="P1176" s="24"/>
      <c r="Q1176" s="4"/>
      <c r="R1176" s="24"/>
      <c r="S1176" s="4"/>
      <c r="T1176" s="24"/>
      <c r="U1176" s="4" t="s">
        <v>106</v>
      </c>
      <c r="V1176" s="3" t="s">
        <v>71</v>
      </c>
      <c r="W1176" s="27" t="s">
        <v>5239</v>
      </c>
      <c r="X1176" s="4">
        <f>IF(AND(MainTracker[[#This Row],[Completion date.]]&gt;=45139,MainTracker[[#This Row],[Status]]="10 - Complete"),NETWORKDAYS(MAX(MainTracker[[#This Row],[Request sent on (Date)]:[Compliant source file received on (Date)]]),MainTracker[[#This Row],[Completion date.]],Holiday[Holidays])-1,"")</f>
        <v>3</v>
      </c>
      <c r="Y11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6" s="4">
        <f>IF(AND(MainTracker[[#This Row],[Completion date.]]&gt;=45139,MainTracker[[#This Row],[Status]]="10 - Complete",MainTracker[[#This Row],[Compliant source file received on (Date)]]&lt;&gt;""),MainTracker[[#This Row],[Compliant source file received on (Date)]]-MainTracker[[#This Row],[Request sent on (Date)]],"")</f>
        <v>0</v>
      </c>
    </row>
    <row r="1177" spans="1:26" ht="45" hidden="1">
      <c r="A1177" s="51" t="str">
        <f>_xlfn.IFNA(INDEX(Table3[],MATCH(MainTracker[[#This Row],[IDR / UFDR]],Table3[Pack],0),1),"")</f>
        <v/>
      </c>
      <c r="B1177" s="7" t="s">
        <v>4671</v>
      </c>
      <c r="C1177" s="7" t="s">
        <v>5308</v>
      </c>
      <c r="D1177" s="44" t="s">
        <v>5309</v>
      </c>
      <c r="E1177" s="28" t="s">
        <v>5310</v>
      </c>
      <c r="F1177" s="2" t="s">
        <v>5237</v>
      </c>
      <c r="G1177" s="13">
        <v>45496</v>
      </c>
      <c r="H1177" s="13"/>
      <c r="I1177" s="13"/>
      <c r="J1177" s="2"/>
      <c r="K1177" s="28" t="s">
        <v>5311</v>
      </c>
      <c r="L1177" s="28" t="s">
        <v>3041</v>
      </c>
      <c r="M1177" s="4" t="s">
        <v>5312</v>
      </c>
      <c r="N1177" s="24"/>
      <c r="O1177" s="4"/>
      <c r="P1177" s="24"/>
      <c r="Q1177" s="4"/>
      <c r="R1177" s="24"/>
      <c r="S1177" s="4"/>
      <c r="T1177" s="24"/>
      <c r="U1177" s="4" t="s">
        <v>257</v>
      </c>
      <c r="V1177" s="3" t="s">
        <v>71</v>
      </c>
      <c r="W1177" s="27" t="s">
        <v>5239</v>
      </c>
      <c r="X1177" s="4" t="str">
        <f>IF(AND(MainTracker[[#This Row],[Completion date.]]&gt;=45139,MainTracker[[#This Row],[Status]]="10 - Complete"),NETWORKDAYS(MAX(MainTracker[[#This Row],[Request sent on (Date)]:[Compliant source file received on (Date)]]),MainTracker[[#This Row],[Completion date.]],Holiday[Holidays])-1,"")</f>
        <v/>
      </c>
      <c r="Y117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77" s="4" t="str">
        <f>IF(AND(MainTracker[[#This Row],[Completion date.]]&gt;=45139,MainTracker[[#This Row],[Status]]="10 - Complete",MainTracker[[#This Row],[Compliant source file received on (Date)]]&lt;&gt;""),MainTracker[[#This Row],[Compliant source file received on (Date)]]-MainTracker[[#This Row],[Request sent on (Date)]],"")</f>
        <v/>
      </c>
    </row>
    <row r="1178" spans="1:26" ht="45" hidden="1">
      <c r="A1178" s="51" t="str">
        <f>_xlfn.IFNA(INDEX(Table3[],MATCH(MainTracker[[#This Row],[IDR / UFDR]],Table3[Pack],0),1),"")</f>
        <v/>
      </c>
      <c r="B1178" s="7" t="s">
        <v>4671</v>
      </c>
      <c r="C1178" s="7" t="s">
        <v>5313</v>
      </c>
      <c r="D1178" s="44" t="s">
        <v>5314</v>
      </c>
      <c r="E1178" s="28" t="s">
        <v>5315</v>
      </c>
      <c r="F1178" s="2" t="s">
        <v>5237</v>
      </c>
      <c r="G1178" s="13">
        <v>45496</v>
      </c>
      <c r="H1178" s="13">
        <v>45496</v>
      </c>
      <c r="I1178" s="13">
        <v>45499</v>
      </c>
      <c r="J1178" s="2"/>
      <c r="K1178" s="28" t="s">
        <v>5316</v>
      </c>
      <c r="L1178" s="28"/>
      <c r="M1178" s="4"/>
      <c r="N1178" s="24"/>
      <c r="O1178" s="4"/>
      <c r="P1178" s="24"/>
      <c r="Q1178" s="4"/>
      <c r="R1178" s="24"/>
      <c r="S1178" s="4"/>
      <c r="T1178" s="24"/>
      <c r="U1178" s="4" t="s">
        <v>106</v>
      </c>
      <c r="V1178" s="3" t="s">
        <v>71</v>
      </c>
      <c r="W1178" s="27" t="s">
        <v>5239</v>
      </c>
      <c r="X1178" s="4">
        <f>IF(AND(MainTracker[[#This Row],[Completion date.]]&gt;=45139,MainTracker[[#This Row],[Status]]="10 - Complete"),NETWORKDAYS(MAX(MainTracker[[#This Row],[Request sent on (Date)]:[Compliant source file received on (Date)]]),MainTracker[[#This Row],[Completion date.]],Holiday[Holidays])-1,"")</f>
        <v>3</v>
      </c>
      <c r="Y11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8" s="4">
        <f>IF(AND(MainTracker[[#This Row],[Completion date.]]&gt;=45139,MainTracker[[#This Row],[Status]]="10 - Complete",MainTracker[[#This Row],[Compliant source file received on (Date)]]&lt;&gt;""),MainTracker[[#This Row],[Compliant source file received on (Date)]]-MainTracker[[#This Row],[Request sent on (Date)]],"")</f>
        <v>0</v>
      </c>
    </row>
    <row r="1179" spans="1:26" ht="45" hidden="1">
      <c r="A1179" s="51" t="str">
        <f>_xlfn.IFNA(INDEX(Table3[],MATCH(MainTracker[[#This Row],[IDR / UFDR]],Table3[Pack],0),1),"")</f>
        <v/>
      </c>
      <c r="B1179" s="7" t="s">
        <v>4671</v>
      </c>
      <c r="C1179" s="7" t="s">
        <v>5317</v>
      </c>
      <c r="D1179" s="44" t="s">
        <v>5318</v>
      </c>
      <c r="E1179" s="28" t="s">
        <v>5319</v>
      </c>
      <c r="F1179" s="2" t="s">
        <v>5237</v>
      </c>
      <c r="G1179" s="13">
        <v>45496</v>
      </c>
      <c r="H1179" s="13"/>
      <c r="I1179" s="13">
        <v>45502</v>
      </c>
      <c r="J1179" s="2"/>
      <c r="K1179" s="28" t="s">
        <v>5320</v>
      </c>
      <c r="L1179" s="28" t="s">
        <v>3041</v>
      </c>
      <c r="M1179" s="4" t="s">
        <v>5321</v>
      </c>
      <c r="N1179" s="24"/>
      <c r="O1179" s="4"/>
      <c r="P1179" s="24"/>
      <c r="Q1179" s="4"/>
      <c r="R1179" s="24"/>
      <c r="S1179" s="4"/>
      <c r="T1179" s="24"/>
      <c r="U1179" s="4" t="s">
        <v>106</v>
      </c>
      <c r="V1179" s="3" t="s">
        <v>71</v>
      </c>
      <c r="W1179" s="27" t="s">
        <v>5239</v>
      </c>
      <c r="X1179" s="4">
        <f>IF(AND(MainTracker[[#This Row],[Completion date.]]&gt;=45139,MainTracker[[#This Row],[Status]]="10 - Complete"),NETWORKDAYS(MAX(MainTracker[[#This Row],[Request sent on (Date)]:[Compliant source file received on (Date)]]),MainTracker[[#This Row],[Completion date.]],Holiday[Holidays])-1,"")</f>
        <v>4</v>
      </c>
      <c r="Y11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9" s="4" t="str">
        <f>IF(AND(MainTracker[[#This Row],[Completion date.]]&gt;=45139,MainTracker[[#This Row],[Status]]="10 - Complete",MainTracker[[#This Row],[Compliant source file received on (Date)]]&lt;&gt;""),MainTracker[[#This Row],[Compliant source file received on (Date)]]-MainTracker[[#This Row],[Request sent on (Date)]],"")</f>
        <v/>
      </c>
    </row>
    <row r="1180" spans="1:26" ht="45" hidden="1">
      <c r="A1180" s="51" t="str">
        <f>_xlfn.IFNA(INDEX(Table3[],MATCH(MainTracker[[#This Row],[IDR / UFDR]],Table3[Pack],0),1),"")</f>
        <v/>
      </c>
      <c r="B1180" s="7" t="s">
        <v>4671</v>
      </c>
      <c r="C1180" s="7" t="s">
        <v>5322</v>
      </c>
      <c r="D1180" s="44" t="s">
        <v>5323</v>
      </c>
      <c r="E1180" s="28" t="s">
        <v>5324</v>
      </c>
      <c r="F1180" s="2" t="s">
        <v>5237</v>
      </c>
      <c r="G1180" s="13">
        <v>45496</v>
      </c>
      <c r="H1180" s="13"/>
      <c r="I1180" s="13">
        <v>45502</v>
      </c>
      <c r="J1180" s="2"/>
      <c r="K1180" s="28" t="s">
        <v>5325</v>
      </c>
      <c r="L1180" s="28" t="s">
        <v>3041</v>
      </c>
      <c r="M1180" s="4" t="s">
        <v>5321</v>
      </c>
      <c r="N1180" s="24"/>
      <c r="O1180" s="4"/>
      <c r="P1180" s="24"/>
      <c r="Q1180" s="4"/>
      <c r="R1180" s="24"/>
      <c r="S1180" s="4"/>
      <c r="T1180" s="24"/>
      <c r="U1180" s="4" t="s">
        <v>106</v>
      </c>
      <c r="V1180" s="3" t="s">
        <v>71</v>
      </c>
      <c r="W1180" s="27" t="s">
        <v>5239</v>
      </c>
      <c r="X1180" s="4">
        <f>IF(AND(MainTracker[[#This Row],[Completion date.]]&gt;=45139,MainTracker[[#This Row],[Status]]="10 - Complete"),NETWORKDAYS(MAX(MainTracker[[#This Row],[Request sent on (Date)]:[Compliant source file received on (Date)]]),MainTracker[[#This Row],[Completion date.]],Holiday[Holidays])-1,"")</f>
        <v>4</v>
      </c>
      <c r="Y11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0" s="4" t="str">
        <f>IF(AND(MainTracker[[#This Row],[Completion date.]]&gt;=45139,MainTracker[[#This Row],[Status]]="10 - Complete",MainTracker[[#This Row],[Compliant source file received on (Date)]]&lt;&gt;""),MainTracker[[#This Row],[Compliant source file received on (Date)]]-MainTracker[[#This Row],[Request sent on (Date)]],"")</f>
        <v/>
      </c>
    </row>
    <row r="1181" spans="1:26" ht="45" hidden="1">
      <c r="A1181" s="51" t="str">
        <f>_xlfn.IFNA(INDEX(Table3[],MATCH(MainTracker[[#This Row],[IDR / UFDR]],Table3[Pack],0),1),"")</f>
        <v/>
      </c>
      <c r="B1181" s="7" t="s">
        <v>4671</v>
      </c>
      <c r="C1181" s="7" t="s">
        <v>5326</v>
      </c>
      <c r="D1181" s="44" t="s">
        <v>5327</v>
      </c>
      <c r="E1181" s="28" t="s">
        <v>5328</v>
      </c>
      <c r="F1181" s="2" t="s">
        <v>5237</v>
      </c>
      <c r="G1181" s="13">
        <v>45496</v>
      </c>
      <c r="H1181" s="13"/>
      <c r="I1181" s="13">
        <v>45502</v>
      </c>
      <c r="J1181" s="2"/>
      <c r="K1181" s="28" t="s">
        <v>5329</v>
      </c>
      <c r="L1181" s="28" t="s">
        <v>3041</v>
      </c>
      <c r="M1181" s="4" t="s">
        <v>5321</v>
      </c>
      <c r="N1181" s="24"/>
      <c r="O1181" s="4"/>
      <c r="P1181" s="24"/>
      <c r="Q1181" s="4"/>
      <c r="R1181" s="24"/>
      <c r="S1181" s="4"/>
      <c r="T1181" s="24"/>
      <c r="U1181" s="4" t="s">
        <v>106</v>
      </c>
      <c r="V1181" s="3" t="s">
        <v>71</v>
      </c>
      <c r="W1181" s="27" t="s">
        <v>5239</v>
      </c>
      <c r="X1181" s="4">
        <f>IF(AND(MainTracker[[#This Row],[Completion date.]]&gt;=45139,MainTracker[[#This Row],[Status]]="10 - Complete"),NETWORKDAYS(MAX(MainTracker[[#This Row],[Request sent on (Date)]:[Compliant source file received on (Date)]]),MainTracker[[#This Row],[Completion date.]],Holiday[Holidays])-1,"")</f>
        <v>4</v>
      </c>
      <c r="Y11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1" s="4" t="str">
        <f>IF(AND(MainTracker[[#This Row],[Completion date.]]&gt;=45139,MainTracker[[#This Row],[Status]]="10 - Complete",MainTracker[[#This Row],[Compliant source file received on (Date)]]&lt;&gt;""),MainTracker[[#This Row],[Compliant source file received on (Date)]]-MainTracker[[#This Row],[Request sent on (Date)]],"")</f>
        <v/>
      </c>
    </row>
    <row r="1182" spans="1:26" ht="30" hidden="1">
      <c r="A1182" s="51" t="str">
        <f>_xlfn.IFNA(INDEX(Table3[],MATCH(MainTracker[[#This Row],[IDR / UFDR]],Table3[Pack],0),1),"")</f>
        <v/>
      </c>
      <c r="B1182" s="7">
        <v>226.1</v>
      </c>
      <c r="C1182" s="7" t="s">
        <v>5330</v>
      </c>
      <c r="D1182" s="44" t="s">
        <v>5331</v>
      </c>
      <c r="E1182" s="28" t="s">
        <v>5332</v>
      </c>
      <c r="F1182" s="2" t="s">
        <v>111</v>
      </c>
      <c r="G1182" s="13">
        <v>45496</v>
      </c>
      <c r="H1182" s="13">
        <v>45497</v>
      </c>
      <c r="I1182" s="13">
        <v>45498</v>
      </c>
      <c r="J1182" s="2"/>
      <c r="K1182" s="28" t="s">
        <v>5333</v>
      </c>
      <c r="L1182" s="28" t="s">
        <v>122</v>
      </c>
      <c r="M1182" s="4" t="s">
        <v>5334</v>
      </c>
      <c r="N1182" s="24">
        <v>45497</v>
      </c>
      <c r="O1182" s="4"/>
      <c r="P1182" s="24"/>
      <c r="Q1182" s="4"/>
      <c r="R1182" s="24"/>
      <c r="S1182" s="4"/>
      <c r="T1182" s="24"/>
      <c r="U1182" s="4" t="s">
        <v>106</v>
      </c>
      <c r="V1182" s="3" t="s">
        <v>69</v>
      </c>
      <c r="W1182" s="27" t="s">
        <v>468</v>
      </c>
      <c r="X1182" s="4">
        <f>IF(AND(MainTracker[[#This Row],[Completion date.]]&gt;=45139,MainTracker[[#This Row],[Status]]="10 - Complete"),NETWORKDAYS(MAX(MainTracker[[#This Row],[Request sent on (Date)]:[Compliant source file received on (Date)]]),MainTracker[[#This Row],[Completion date.]],Holiday[Holidays])-1,"")</f>
        <v>1</v>
      </c>
      <c r="Y11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2" s="4">
        <f>IF(AND(MainTracker[[#This Row],[Completion date.]]&gt;=45139,MainTracker[[#This Row],[Status]]="10 - Complete",MainTracker[[#This Row],[Compliant source file received on (Date)]]&lt;&gt;""),MainTracker[[#This Row],[Compliant source file received on (Date)]]-MainTracker[[#This Row],[Request sent on (Date)]],"")</f>
        <v>1</v>
      </c>
    </row>
    <row r="1183" spans="1:26" ht="30" hidden="1">
      <c r="A1183" s="51" t="str">
        <f>_xlfn.IFNA(INDEX(Table3[],MATCH(MainTracker[[#This Row],[IDR / UFDR]],Table3[Pack],0),1),"")</f>
        <v/>
      </c>
      <c r="B1183" s="7">
        <v>226.1</v>
      </c>
      <c r="C1183" s="7" t="s">
        <v>5335</v>
      </c>
      <c r="D1183" s="44" t="s">
        <v>5336</v>
      </c>
      <c r="E1183" s="28" t="s">
        <v>5337</v>
      </c>
      <c r="F1183" s="2" t="s">
        <v>111</v>
      </c>
      <c r="G1183" s="13">
        <v>45496</v>
      </c>
      <c r="H1183" s="13">
        <v>45497</v>
      </c>
      <c r="I1183" s="13">
        <v>45498</v>
      </c>
      <c r="J1183" s="2"/>
      <c r="K1183" s="28" t="s">
        <v>5338</v>
      </c>
      <c r="L1183" s="28" t="s">
        <v>122</v>
      </c>
      <c r="M1183" s="4" t="s">
        <v>5339</v>
      </c>
      <c r="N1183" s="24">
        <v>45131</v>
      </c>
      <c r="O1183" s="4"/>
      <c r="P1183" s="24"/>
      <c r="Q1183" s="4"/>
      <c r="R1183" s="24"/>
      <c r="S1183" s="4"/>
      <c r="T1183" s="24"/>
      <c r="U1183" s="4" t="s">
        <v>106</v>
      </c>
      <c r="V1183" s="3" t="s">
        <v>69</v>
      </c>
      <c r="W1183" s="27" t="s">
        <v>468</v>
      </c>
      <c r="X1183" s="4">
        <f>IF(AND(MainTracker[[#This Row],[Completion date.]]&gt;=45139,MainTracker[[#This Row],[Status]]="10 - Complete"),NETWORKDAYS(MAX(MainTracker[[#This Row],[Request sent on (Date)]:[Compliant source file received on (Date)]]),MainTracker[[#This Row],[Completion date.]],Holiday[Holidays])-1,"")</f>
        <v>1</v>
      </c>
      <c r="Y11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3" s="4">
        <f>IF(AND(MainTracker[[#This Row],[Completion date.]]&gt;=45139,MainTracker[[#This Row],[Status]]="10 - Complete",MainTracker[[#This Row],[Compliant source file received on (Date)]]&lt;&gt;""),MainTracker[[#This Row],[Compliant source file received on (Date)]]-MainTracker[[#This Row],[Request sent on (Date)]],"")</f>
        <v>1</v>
      </c>
    </row>
    <row r="1184" spans="1:26" ht="45" hidden="1">
      <c r="A1184" s="51" t="str">
        <f>_xlfn.IFNA(INDEX(Table3[],MATCH(MainTracker[[#This Row],[IDR / UFDR]],Table3[Pack],0),1),"")</f>
        <v/>
      </c>
      <c r="B1184" s="7">
        <v>226.1</v>
      </c>
      <c r="C1184" s="7" t="s">
        <v>5340</v>
      </c>
      <c r="D1184" s="44" t="s">
        <v>5341</v>
      </c>
      <c r="E1184" s="28" t="s">
        <v>5342</v>
      </c>
      <c r="F1184" s="2" t="s">
        <v>111</v>
      </c>
      <c r="G1184" s="13">
        <v>45496</v>
      </c>
      <c r="H1184" s="13">
        <v>45496</v>
      </c>
      <c r="I1184" s="13">
        <v>45497</v>
      </c>
      <c r="J1184" s="2"/>
      <c r="K1184" s="28" t="s">
        <v>5343</v>
      </c>
      <c r="L1184" s="28" t="s">
        <v>122</v>
      </c>
      <c r="M1184" s="4"/>
      <c r="N1184" s="24"/>
      <c r="O1184" s="4"/>
      <c r="P1184" s="24"/>
      <c r="Q1184" s="4"/>
      <c r="R1184" s="24"/>
      <c r="S1184" s="4"/>
      <c r="T1184" s="24"/>
      <c r="U1184" s="4" t="s">
        <v>106</v>
      </c>
      <c r="V1184" s="3" t="s">
        <v>69</v>
      </c>
      <c r="W1184" s="27" t="s">
        <v>468</v>
      </c>
      <c r="X1184" s="4">
        <f>IF(AND(MainTracker[[#This Row],[Completion date.]]&gt;=45139,MainTracker[[#This Row],[Status]]="10 - Complete"),NETWORKDAYS(MAX(MainTracker[[#This Row],[Request sent on (Date)]:[Compliant source file received on (Date)]]),MainTracker[[#This Row],[Completion date.]],Holiday[Holidays])-1,"")</f>
        <v>1</v>
      </c>
      <c r="Y11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4" s="4">
        <f>IF(AND(MainTracker[[#This Row],[Completion date.]]&gt;=45139,MainTracker[[#This Row],[Status]]="10 - Complete",MainTracker[[#This Row],[Compliant source file received on (Date)]]&lt;&gt;""),MainTracker[[#This Row],[Compliant source file received on (Date)]]-MainTracker[[#This Row],[Request sent on (Date)]],"")</f>
        <v>0</v>
      </c>
    </row>
    <row r="1185" spans="1:26" ht="45" hidden="1">
      <c r="A1185" s="51" t="str">
        <f>_xlfn.IFNA(INDEX(Table3[],MATCH(MainTracker[[#This Row],[IDR / UFDR]],Table3[Pack],0),1),"")</f>
        <v/>
      </c>
      <c r="B1185" s="7">
        <v>226.1</v>
      </c>
      <c r="C1185" s="7" t="s">
        <v>5344</v>
      </c>
      <c r="D1185" s="44" t="s">
        <v>5345</v>
      </c>
      <c r="E1185" s="28" t="s">
        <v>5346</v>
      </c>
      <c r="F1185" s="2" t="s">
        <v>111</v>
      </c>
      <c r="G1185" s="13">
        <v>45496</v>
      </c>
      <c r="H1185" s="13">
        <v>45496</v>
      </c>
      <c r="I1185" s="13">
        <v>45499</v>
      </c>
      <c r="J1185" s="2"/>
      <c r="K1185" s="28" t="s">
        <v>5347</v>
      </c>
      <c r="L1185" s="28" t="s">
        <v>122</v>
      </c>
      <c r="M1185" s="4"/>
      <c r="N1185" s="24"/>
      <c r="O1185" s="4"/>
      <c r="P1185" s="24"/>
      <c r="Q1185" s="4"/>
      <c r="R1185" s="24"/>
      <c r="S1185" s="4"/>
      <c r="T1185" s="24"/>
      <c r="U1185" s="4" t="s">
        <v>106</v>
      </c>
      <c r="V1185" s="3" t="s">
        <v>69</v>
      </c>
      <c r="W1185" s="27" t="s">
        <v>468</v>
      </c>
      <c r="X1185" s="4">
        <f>IF(AND(MainTracker[[#This Row],[Completion date.]]&gt;=45139,MainTracker[[#This Row],[Status]]="10 - Complete"),NETWORKDAYS(MAX(MainTracker[[#This Row],[Request sent on (Date)]:[Compliant source file received on (Date)]]),MainTracker[[#This Row],[Completion date.]],Holiday[Holidays])-1,"")</f>
        <v>3</v>
      </c>
      <c r="Y11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5" s="4">
        <f>IF(AND(MainTracker[[#This Row],[Completion date.]]&gt;=45139,MainTracker[[#This Row],[Status]]="10 - Complete",MainTracker[[#This Row],[Compliant source file received on (Date)]]&lt;&gt;""),MainTracker[[#This Row],[Compliant source file received on (Date)]]-MainTracker[[#This Row],[Request sent on (Date)]],"")</f>
        <v>0</v>
      </c>
    </row>
    <row r="1186" spans="1:26" ht="60" hidden="1">
      <c r="A1186" s="51" t="str">
        <f>_xlfn.IFNA(INDEX(Table3[],MATCH(MainTracker[[#This Row],[IDR / UFDR]],Table3[Pack],0),1),"")</f>
        <v/>
      </c>
      <c r="B1186" s="7">
        <v>226.1</v>
      </c>
      <c r="C1186" s="7" t="s">
        <v>5348</v>
      </c>
      <c r="D1186" s="44" t="s">
        <v>5349</v>
      </c>
      <c r="E1186" s="34" t="s">
        <v>5350</v>
      </c>
      <c r="F1186" s="2" t="s">
        <v>111</v>
      </c>
      <c r="G1186" s="13">
        <v>45496</v>
      </c>
      <c r="H1186" s="13">
        <v>45497</v>
      </c>
      <c r="I1186" s="13">
        <v>45498</v>
      </c>
      <c r="J1186" s="2"/>
      <c r="K1186" s="28" t="s">
        <v>5351</v>
      </c>
      <c r="L1186" s="28" t="s">
        <v>122</v>
      </c>
      <c r="M1186" s="4" t="s">
        <v>5352</v>
      </c>
      <c r="N1186" s="24" t="s">
        <v>5353</v>
      </c>
      <c r="O1186" s="4"/>
      <c r="P1186" s="24"/>
      <c r="Q1186" s="4"/>
      <c r="R1186" s="24"/>
      <c r="S1186" s="4"/>
      <c r="T1186" s="24"/>
      <c r="U1186" s="4" t="s">
        <v>106</v>
      </c>
      <c r="V1186" s="3" t="s">
        <v>69</v>
      </c>
      <c r="W1186" s="27" t="s">
        <v>250</v>
      </c>
      <c r="X1186" s="4">
        <f>IF(AND(MainTracker[[#This Row],[Completion date.]]&gt;=45139,MainTracker[[#This Row],[Status]]="10 - Complete"),NETWORKDAYS(MAX(MainTracker[[#This Row],[Request sent on (Date)]:[Compliant source file received on (Date)]]),MainTracker[[#This Row],[Completion date.]],Holiday[Holidays])-1,"")</f>
        <v>1</v>
      </c>
      <c r="Y11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6" s="4">
        <f>IF(AND(MainTracker[[#This Row],[Completion date.]]&gt;=45139,MainTracker[[#This Row],[Status]]="10 - Complete",MainTracker[[#This Row],[Compliant source file received on (Date)]]&lt;&gt;""),MainTracker[[#This Row],[Compliant source file received on (Date)]]-MainTracker[[#This Row],[Request sent on (Date)]],"")</f>
        <v>1</v>
      </c>
    </row>
    <row r="1187" spans="1:26" ht="18.75" hidden="1">
      <c r="A1187" s="51" t="str">
        <f>_xlfn.IFNA(INDEX(Table3[],MATCH(MainTracker[[#This Row],[IDR / UFDR]],Table3[Pack],0),1),"")</f>
        <v/>
      </c>
      <c r="B1187" s="7">
        <v>226.1</v>
      </c>
      <c r="C1187" s="7" t="s">
        <v>5354</v>
      </c>
      <c r="D1187" s="44" t="s">
        <v>5355</v>
      </c>
      <c r="E1187" s="34" t="s">
        <v>5356</v>
      </c>
      <c r="F1187" s="2" t="s">
        <v>111</v>
      </c>
      <c r="G1187" s="13">
        <v>45496</v>
      </c>
      <c r="H1187" s="13">
        <v>45498</v>
      </c>
      <c r="I1187" s="13">
        <v>45499</v>
      </c>
      <c r="J1187" s="2"/>
      <c r="K1187" s="34" t="s">
        <v>5357</v>
      </c>
      <c r="L1187" s="28" t="s">
        <v>122</v>
      </c>
      <c r="M1187" s="4" t="s">
        <v>5358</v>
      </c>
      <c r="N1187" s="24">
        <v>45497</v>
      </c>
      <c r="O1187" s="4" t="s">
        <v>5359</v>
      </c>
      <c r="P1187" s="24">
        <v>45498</v>
      </c>
      <c r="Q1187" s="4"/>
      <c r="R1187" s="24"/>
      <c r="S1187" s="4"/>
      <c r="T1187" s="24"/>
      <c r="U1187" s="4" t="s">
        <v>106</v>
      </c>
      <c r="V1187" s="3" t="s">
        <v>69</v>
      </c>
      <c r="W1187" s="27" t="s">
        <v>250</v>
      </c>
      <c r="X1187" s="4">
        <f>IF(AND(MainTracker[[#This Row],[Completion date.]]&gt;=45139,MainTracker[[#This Row],[Status]]="10 - Complete"),NETWORKDAYS(MAX(MainTracker[[#This Row],[Request sent on (Date)]:[Compliant source file received on (Date)]]),MainTracker[[#This Row],[Completion date.]],Holiday[Holidays])-1,"")</f>
        <v>1</v>
      </c>
      <c r="Y11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7" s="4">
        <f>IF(AND(MainTracker[[#This Row],[Completion date.]]&gt;=45139,MainTracker[[#This Row],[Status]]="10 - Complete",MainTracker[[#This Row],[Compliant source file received on (Date)]]&lt;&gt;""),MainTracker[[#This Row],[Compliant source file received on (Date)]]-MainTracker[[#This Row],[Request sent on (Date)]],"")</f>
        <v>2</v>
      </c>
    </row>
    <row r="1188" spans="1:26" ht="30" hidden="1">
      <c r="A1188" s="51" t="str">
        <f>_xlfn.IFNA(INDEX(Table3[],MATCH(MainTracker[[#This Row],[IDR / UFDR]],Table3[Pack],0),1),"")</f>
        <v/>
      </c>
      <c r="B1188" s="7">
        <v>226.1</v>
      </c>
      <c r="C1188" s="7" t="s">
        <v>5360</v>
      </c>
      <c r="D1188" s="44" t="s">
        <v>5361</v>
      </c>
      <c r="E1188" s="28" t="s">
        <v>5362</v>
      </c>
      <c r="F1188" s="2" t="s">
        <v>111</v>
      </c>
      <c r="G1188" s="13">
        <v>45496</v>
      </c>
      <c r="H1188" s="13">
        <v>45498</v>
      </c>
      <c r="I1188" s="13">
        <v>45499</v>
      </c>
      <c r="J1188" s="2"/>
      <c r="K1188" s="28" t="s">
        <v>5363</v>
      </c>
      <c r="L1188" s="28" t="s">
        <v>122</v>
      </c>
      <c r="M1188" s="4" t="s">
        <v>5358</v>
      </c>
      <c r="N1188" s="24">
        <v>45497</v>
      </c>
      <c r="O1188" s="4" t="s">
        <v>5359</v>
      </c>
      <c r="P1188" s="24">
        <v>45498</v>
      </c>
      <c r="Q1188" s="4"/>
      <c r="R1188" s="24"/>
      <c r="S1188" s="4"/>
      <c r="T1188" s="24"/>
      <c r="U1188" s="4" t="s">
        <v>106</v>
      </c>
      <c r="V1188" s="3" t="s">
        <v>69</v>
      </c>
      <c r="W1188" s="27" t="s">
        <v>250</v>
      </c>
      <c r="X1188" s="4">
        <f>IF(AND(MainTracker[[#This Row],[Completion date.]]&gt;=45139,MainTracker[[#This Row],[Status]]="10 - Complete"),NETWORKDAYS(MAX(MainTracker[[#This Row],[Request sent on (Date)]:[Compliant source file received on (Date)]]),MainTracker[[#This Row],[Completion date.]],Holiday[Holidays])-1,"")</f>
        <v>1</v>
      </c>
      <c r="Y118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8" s="4">
        <f>IF(AND(MainTracker[[#This Row],[Completion date.]]&gt;=45139,MainTracker[[#This Row],[Status]]="10 - Complete",MainTracker[[#This Row],[Compliant source file received on (Date)]]&lt;&gt;""),MainTracker[[#This Row],[Compliant source file received on (Date)]]-MainTracker[[#This Row],[Request sent on (Date)]],"")</f>
        <v>2</v>
      </c>
    </row>
    <row r="1189" spans="1:26" ht="30" hidden="1">
      <c r="A1189" s="51" t="str">
        <f>_xlfn.IFNA(INDEX(Table3[],MATCH(MainTracker[[#This Row],[IDR / UFDR]],Table3[Pack],0),1),"")</f>
        <v/>
      </c>
      <c r="B1189" s="7">
        <v>226.1</v>
      </c>
      <c r="C1189" s="7" t="s">
        <v>5364</v>
      </c>
      <c r="D1189" s="44" t="s">
        <v>5365</v>
      </c>
      <c r="E1189" s="28" t="s">
        <v>5366</v>
      </c>
      <c r="F1189" s="2" t="s">
        <v>111</v>
      </c>
      <c r="G1189" s="13">
        <v>45496</v>
      </c>
      <c r="H1189" s="13">
        <v>45498</v>
      </c>
      <c r="I1189" s="13">
        <v>45499</v>
      </c>
      <c r="J1189" s="2"/>
      <c r="K1189" s="28" t="s">
        <v>5367</v>
      </c>
      <c r="L1189" s="28" t="s">
        <v>122</v>
      </c>
      <c r="M1189" s="4" t="s">
        <v>5358</v>
      </c>
      <c r="N1189" s="24">
        <v>45497</v>
      </c>
      <c r="O1189" s="4" t="s">
        <v>5359</v>
      </c>
      <c r="P1189" s="24">
        <v>45498</v>
      </c>
      <c r="Q1189" s="4"/>
      <c r="R1189" s="24"/>
      <c r="S1189" s="4"/>
      <c r="T1189" s="24"/>
      <c r="U1189" s="4" t="s">
        <v>106</v>
      </c>
      <c r="V1189" s="3" t="s">
        <v>69</v>
      </c>
      <c r="W1189" s="27" t="s">
        <v>250</v>
      </c>
      <c r="X1189" s="4">
        <f>IF(AND(MainTracker[[#This Row],[Completion date.]]&gt;=45139,MainTracker[[#This Row],[Status]]="10 - Complete"),NETWORKDAYS(MAX(MainTracker[[#This Row],[Request sent on (Date)]:[Compliant source file received on (Date)]]),MainTracker[[#This Row],[Completion date.]],Holiday[Holidays])-1,"")</f>
        <v>1</v>
      </c>
      <c r="Y118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9" s="4">
        <f>IF(AND(MainTracker[[#This Row],[Completion date.]]&gt;=45139,MainTracker[[#This Row],[Status]]="10 - Complete",MainTracker[[#This Row],[Compliant source file received on (Date)]]&lt;&gt;""),MainTracker[[#This Row],[Compliant source file received on (Date)]]-MainTracker[[#This Row],[Request sent on (Date)]],"")</f>
        <v>2</v>
      </c>
    </row>
    <row r="1190" spans="1:26" ht="30" hidden="1">
      <c r="A1190" s="51">
        <f>_xlfn.IFNA(INDEX(Table3[],MATCH(MainTracker[[#This Row],[IDR / UFDR]],Table3[Pack],0),1),"")</f>
        <v>3</v>
      </c>
      <c r="B1190" s="7">
        <v>212.5</v>
      </c>
      <c r="C1190" s="7" t="s">
        <v>5368</v>
      </c>
      <c r="D1190" s="44" t="s">
        <v>5369</v>
      </c>
      <c r="E1190" s="28" t="s">
        <v>5370</v>
      </c>
      <c r="F1190" s="2" t="s">
        <v>111</v>
      </c>
      <c r="G1190" s="13">
        <v>45496</v>
      </c>
      <c r="H1190" s="13">
        <v>45496</v>
      </c>
      <c r="I1190" s="13">
        <v>45510</v>
      </c>
      <c r="J1190" s="2"/>
      <c r="K1190" s="28" t="s">
        <v>5371</v>
      </c>
      <c r="L1190" s="28"/>
      <c r="M1190" s="4"/>
      <c r="N1190" s="24"/>
      <c r="O1190" s="4"/>
      <c r="P1190" s="24"/>
      <c r="Q1190" s="4"/>
      <c r="R1190" s="24"/>
      <c r="S1190" s="4"/>
      <c r="T1190" s="24"/>
      <c r="U1190" s="4" t="s">
        <v>106</v>
      </c>
      <c r="V1190" s="3" t="s">
        <v>70</v>
      </c>
      <c r="W1190" s="27" t="s">
        <v>4498</v>
      </c>
      <c r="X1190" s="4">
        <f>IF(AND(MainTracker[[#This Row],[Completion date.]]&gt;=45139,MainTracker[[#This Row],[Status]]="10 - Complete"),NETWORKDAYS(MAX(MainTracker[[#This Row],[Request sent on (Date)]:[Compliant source file received on (Date)]]),MainTracker[[#This Row],[Completion date.]],Holiday[Holidays])-1,"")</f>
        <v>10</v>
      </c>
      <c r="Y11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0" s="4">
        <f>IF(AND(MainTracker[[#This Row],[Completion date.]]&gt;=45139,MainTracker[[#This Row],[Status]]="10 - Complete",MainTracker[[#This Row],[Compliant source file received on (Date)]]&lt;&gt;""),MainTracker[[#This Row],[Compliant source file received on (Date)]]-MainTracker[[#This Row],[Request sent on (Date)]],"")</f>
        <v>0</v>
      </c>
    </row>
    <row r="1191" spans="1:26" ht="30" hidden="1">
      <c r="A1191" s="51">
        <f>_xlfn.IFNA(INDEX(Table3[],MATCH(MainTracker[[#This Row],[IDR / UFDR]],Table3[Pack],0),1),"")</f>
        <v>3</v>
      </c>
      <c r="B1191" s="7">
        <v>212.5</v>
      </c>
      <c r="C1191" s="7" t="s">
        <v>5372</v>
      </c>
      <c r="D1191" s="44" t="s">
        <v>5373</v>
      </c>
      <c r="E1191" s="28" t="s">
        <v>5374</v>
      </c>
      <c r="F1191" s="2" t="s">
        <v>111</v>
      </c>
      <c r="G1191" s="13">
        <v>45496</v>
      </c>
      <c r="H1191" s="13">
        <v>45496</v>
      </c>
      <c r="I1191" s="13">
        <v>45509</v>
      </c>
      <c r="J1191" s="2"/>
      <c r="K1191" s="28" t="s">
        <v>5375</v>
      </c>
      <c r="L1191" s="28"/>
      <c r="M1191" s="4"/>
      <c r="N1191" s="24"/>
      <c r="O1191" s="4"/>
      <c r="P1191" s="24"/>
      <c r="Q1191" s="4"/>
      <c r="R1191" s="24"/>
      <c r="S1191" s="4"/>
      <c r="T1191" s="24"/>
      <c r="U1191" s="4" t="s">
        <v>106</v>
      </c>
      <c r="V1191" s="3" t="s">
        <v>70</v>
      </c>
      <c r="W1191" s="27" t="s">
        <v>5376</v>
      </c>
      <c r="X1191" s="4">
        <f>IF(AND(MainTracker[[#This Row],[Completion date.]]&gt;=45139,MainTracker[[#This Row],[Status]]="10 - Complete"),NETWORKDAYS(MAX(MainTracker[[#This Row],[Request sent on (Date)]:[Compliant source file received on (Date)]]),MainTracker[[#This Row],[Completion date.]],Holiday[Holidays])-1,"")</f>
        <v>9</v>
      </c>
      <c r="Y11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1" s="4">
        <f>IF(AND(MainTracker[[#This Row],[Completion date.]]&gt;=45139,MainTracker[[#This Row],[Status]]="10 - Complete",MainTracker[[#This Row],[Compliant source file received on (Date)]]&lt;&gt;""),MainTracker[[#This Row],[Compliant source file received on (Date)]]-MainTracker[[#This Row],[Request sent on (Date)]],"")</f>
        <v>0</v>
      </c>
    </row>
    <row r="1192" spans="1:26" ht="45" hidden="1">
      <c r="A1192" s="51">
        <f>_xlfn.IFNA(INDEX(Table3[],MATCH(MainTracker[[#This Row],[IDR / UFDR]],Table3[Pack],0),1),"")</f>
        <v>10</v>
      </c>
      <c r="B1192" s="7" t="s">
        <v>35</v>
      </c>
      <c r="C1192" s="7" t="s">
        <v>5377</v>
      </c>
      <c r="D1192" s="44" t="s">
        <v>5378</v>
      </c>
      <c r="E1192" s="28" t="s">
        <v>5379</v>
      </c>
      <c r="F1192" s="2" t="s">
        <v>111</v>
      </c>
      <c r="G1192" s="13">
        <v>45498</v>
      </c>
      <c r="H1192" s="13">
        <v>45510</v>
      </c>
      <c r="I1192" s="13">
        <v>45512</v>
      </c>
      <c r="J1192" s="2"/>
      <c r="K1192" s="28" t="s">
        <v>5380</v>
      </c>
      <c r="L1192" s="28"/>
      <c r="M1192" s="4" t="s">
        <v>5381</v>
      </c>
      <c r="N1192" s="24"/>
      <c r="O1192" s="4" t="s">
        <v>5382</v>
      </c>
      <c r="P1192" s="24"/>
      <c r="Q1192" s="4"/>
      <c r="R1192" s="24"/>
      <c r="S1192" s="4"/>
      <c r="T1192" s="24"/>
      <c r="U1192" s="4" t="s">
        <v>106</v>
      </c>
      <c r="V1192" s="3" t="s">
        <v>70</v>
      </c>
      <c r="W1192" s="27" t="s">
        <v>1806</v>
      </c>
      <c r="X1192" s="4">
        <f>IF(AND(MainTracker[[#This Row],[Completion date.]]&gt;=45139,MainTracker[[#This Row],[Status]]="10 - Complete"),NETWORKDAYS(MAX(MainTracker[[#This Row],[Request sent on (Date)]:[Compliant source file received on (Date)]]),MainTracker[[#This Row],[Completion date.]],Holiday[Holidays])-1,"")</f>
        <v>2</v>
      </c>
      <c r="Y119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2" s="4">
        <f>IF(AND(MainTracker[[#This Row],[Completion date.]]&gt;=45139,MainTracker[[#This Row],[Status]]="10 - Complete",MainTracker[[#This Row],[Compliant source file received on (Date)]]&lt;&gt;""),MainTracker[[#This Row],[Compliant source file received on (Date)]]-MainTracker[[#This Row],[Request sent on (Date)]],"")</f>
        <v>12</v>
      </c>
    </row>
    <row r="1193" spans="1:26" ht="45" hidden="1">
      <c r="A1193" s="51">
        <f>_xlfn.IFNA(INDEX(Table3[],MATCH(MainTracker[[#This Row],[IDR / UFDR]],Table3[Pack],0),1),"")</f>
        <v>10</v>
      </c>
      <c r="B1193" s="7" t="s">
        <v>35</v>
      </c>
      <c r="C1193" s="7" t="s">
        <v>5383</v>
      </c>
      <c r="D1193" s="44" t="s">
        <v>5384</v>
      </c>
      <c r="E1193" s="28" t="s">
        <v>5385</v>
      </c>
      <c r="F1193" s="2" t="s">
        <v>111</v>
      </c>
      <c r="G1193" s="13">
        <v>45498</v>
      </c>
      <c r="H1193" s="13">
        <v>45510</v>
      </c>
      <c r="I1193" s="13">
        <v>45513</v>
      </c>
      <c r="J1193" s="2"/>
      <c r="K1193" s="28" t="s">
        <v>5386</v>
      </c>
      <c r="L1193" s="28"/>
      <c r="M1193" s="4" t="s">
        <v>5387</v>
      </c>
      <c r="N1193" s="24"/>
      <c r="O1193" s="4" t="s">
        <v>5382</v>
      </c>
      <c r="P1193" s="24"/>
      <c r="Q1193" s="4"/>
      <c r="R1193" s="24"/>
      <c r="S1193" s="4"/>
      <c r="T1193" s="24"/>
      <c r="U1193" s="4" t="s">
        <v>106</v>
      </c>
      <c r="V1193" s="3" t="s">
        <v>70</v>
      </c>
      <c r="W1193" s="27" t="s">
        <v>1806</v>
      </c>
      <c r="X1193" s="4">
        <f>IF(AND(MainTracker[[#This Row],[Completion date.]]&gt;=45139,MainTracker[[#This Row],[Status]]="10 - Complete"),NETWORKDAYS(MAX(MainTracker[[#This Row],[Request sent on (Date)]:[Compliant source file received on (Date)]]),MainTracker[[#This Row],[Completion date.]],Holiday[Holidays])-1,"")</f>
        <v>3</v>
      </c>
      <c r="Y11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3" s="4">
        <f>IF(AND(MainTracker[[#This Row],[Completion date.]]&gt;=45139,MainTracker[[#This Row],[Status]]="10 - Complete",MainTracker[[#This Row],[Compliant source file received on (Date)]]&lt;&gt;""),MainTracker[[#This Row],[Compliant source file received on (Date)]]-MainTracker[[#This Row],[Request sent on (Date)]],"")</f>
        <v>12</v>
      </c>
    </row>
    <row r="1194" spans="1:26" ht="18.75" hidden="1">
      <c r="A1194" s="51" t="str">
        <f>_xlfn.IFNA(INDEX(Table3[],MATCH(MainTracker[[#This Row],[IDR / UFDR]],Table3[Pack],0),1),"")</f>
        <v/>
      </c>
      <c r="B1194" s="7">
        <v>237.05</v>
      </c>
      <c r="C1194" s="7" t="s">
        <v>1298</v>
      </c>
      <c r="D1194" s="44" t="s">
        <v>1058</v>
      </c>
      <c r="E1194" s="28" t="s">
        <v>1299</v>
      </c>
      <c r="F1194" s="2" t="s">
        <v>101</v>
      </c>
      <c r="G1194" s="13">
        <v>45498</v>
      </c>
      <c r="H1194" s="13">
        <v>45498</v>
      </c>
      <c r="I1194" s="13">
        <v>45506</v>
      </c>
      <c r="J1194" s="2"/>
      <c r="K1194" s="28" t="s">
        <v>1300</v>
      </c>
      <c r="L1194" s="28" t="s">
        <v>122</v>
      </c>
      <c r="M1194" s="4"/>
      <c r="N1194" s="24"/>
      <c r="O1194" s="4"/>
      <c r="P1194" s="24"/>
      <c r="Q1194" s="4"/>
      <c r="R1194" s="24"/>
      <c r="S1194" s="4"/>
      <c r="T1194" s="24"/>
      <c r="U1194" s="4" t="s">
        <v>106</v>
      </c>
      <c r="V1194" s="3" t="s">
        <v>69</v>
      </c>
      <c r="W1194" s="27" t="s">
        <v>939</v>
      </c>
      <c r="X1194" s="4">
        <f>IF(AND(MainTracker[[#This Row],[Completion date.]]&gt;=45139,MainTracker[[#This Row],[Status]]="10 - Complete"),NETWORKDAYS(MAX(MainTracker[[#This Row],[Request sent on (Date)]:[Compliant source file received on (Date)]]),MainTracker[[#This Row],[Completion date.]],Holiday[Holidays])-1,"")</f>
        <v>6</v>
      </c>
      <c r="Y11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4" s="4">
        <f>IF(AND(MainTracker[[#This Row],[Completion date.]]&gt;=45139,MainTracker[[#This Row],[Status]]="10 - Complete",MainTracker[[#This Row],[Compliant source file received on (Date)]]&lt;&gt;""),MainTracker[[#This Row],[Compliant source file received on (Date)]]-MainTracker[[#This Row],[Request sent on (Date)]],"")</f>
        <v>0</v>
      </c>
    </row>
    <row r="1195" spans="1:26" ht="30" hidden="1">
      <c r="A1195" s="51" t="str">
        <f>_xlfn.IFNA(INDEX(Table3[],MATCH(MainTracker[[#This Row],[IDR / UFDR]],Table3[Pack],0),1),"")</f>
        <v/>
      </c>
      <c r="B1195" s="7">
        <v>227</v>
      </c>
      <c r="C1195" s="7" t="s">
        <v>5388</v>
      </c>
      <c r="D1195" s="44" t="s">
        <v>5389</v>
      </c>
      <c r="E1195" s="28" t="s">
        <v>5390</v>
      </c>
      <c r="F1195" s="2" t="s">
        <v>111</v>
      </c>
      <c r="G1195" s="13">
        <v>45498</v>
      </c>
      <c r="H1195" s="13">
        <v>45498</v>
      </c>
      <c r="I1195" s="13">
        <v>45506</v>
      </c>
      <c r="J1195" s="2"/>
      <c r="K1195" s="28" t="s">
        <v>5391</v>
      </c>
      <c r="L1195" s="28" t="s">
        <v>122</v>
      </c>
      <c r="M1195" s="4"/>
      <c r="N1195" s="24"/>
      <c r="O1195" s="4"/>
      <c r="P1195" s="24"/>
      <c r="Q1195" s="4"/>
      <c r="R1195" s="24"/>
      <c r="S1195" s="4"/>
      <c r="T1195" s="24"/>
      <c r="U1195" s="4" t="s">
        <v>106</v>
      </c>
      <c r="V1195" s="3" t="s">
        <v>69</v>
      </c>
      <c r="W1195" s="27" t="s">
        <v>396</v>
      </c>
      <c r="X1195" s="4">
        <f>IF(AND(MainTracker[[#This Row],[Completion date.]]&gt;=45139,MainTracker[[#This Row],[Status]]="10 - Complete"),NETWORKDAYS(MAX(MainTracker[[#This Row],[Request sent on (Date)]:[Compliant source file received on (Date)]]),MainTracker[[#This Row],[Completion date.]],Holiday[Holidays])-1,"")</f>
        <v>6</v>
      </c>
      <c r="Y11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5" s="4">
        <f>IF(AND(MainTracker[[#This Row],[Completion date.]]&gt;=45139,MainTracker[[#This Row],[Status]]="10 - Complete",MainTracker[[#This Row],[Compliant source file received on (Date)]]&lt;&gt;""),MainTracker[[#This Row],[Compliant source file received on (Date)]]-MainTracker[[#This Row],[Request sent on (Date)]],"")</f>
        <v>0</v>
      </c>
    </row>
    <row r="1196" spans="1:26" ht="30" hidden="1">
      <c r="A1196" s="51" t="str">
        <f>_xlfn.IFNA(INDEX(Table3[],MATCH(MainTracker[[#This Row],[IDR / UFDR]],Table3[Pack],0),1),"")</f>
        <v/>
      </c>
      <c r="B1196" s="7">
        <v>207.2</v>
      </c>
      <c r="C1196" s="7" t="s">
        <v>1770</v>
      </c>
      <c r="D1196" s="44" t="s">
        <v>1771</v>
      </c>
      <c r="E1196" s="28" t="s">
        <v>1772</v>
      </c>
      <c r="F1196" s="2" t="s">
        <v>387</v>
      </c>
      <c r="G1196" s="13">
        <v>45498</v>
      </c>
      <c r="H1196" s="13">
        <v>45511</v>
      </c>
      <c r="I1196" s="13">
        <v>45531</v>
      </c>
      <c r="J1196" s="2"/>
      <c r="K1196" s="28" t="s">
        <v>1773</v>
      </c>
      <c r="L1196" s="28"/>
      <c r="M1196" s="4" t="s">
        <v>5392</v>
      </c>
      <c r="N1196" s="24"/>
      <c r="O1196" s="4"/>
      <c r="P1196" s="24"/>
      <c r="Q1196" s="4"/>
      <c r="R1196" s="24"/>
      <c r="S1196" s="4"/>
      <c r="T1196" s="24"/>
      <c r="U1196" s="4" t="s">
        <v>106</v>
      </c>
      <c r="V1196" s="3" t="s">
        <v>70</v>
      </c>
      <c r="W1196" s="27" t="s">
        <v>851</v>
      </c>
      <c r="X1196" s="4">
        <f>IF(AND(MainTracker[[#This Row],[Completion date.]]&gt;=45139,MainTracker[[#This Row],[Status]]="10 - Complete"),NETWORKDAYS(MAX(MainTracker[[#This Row],[Request sent on (Date)]:[Compliant source file received on (Date)]]),MainTracker[[#This Row],[Completion date.]],Holiday[Holidays])-1,"")</f>
        <v>13</v>
      </c>
      <c r="Y11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6" s="4">
        <f>IF(AND(MainTracker[[#This Row],[Completion date.]]&gt;=45139,MainTracker[[#This Row],[Status]]="10 - Complete",MainTracker[[#This Row],[Compliant source file received on (Date)]]&lt;&gt;""),MainTracker[[#This Row],[Compliant source file received on (Date)]]-MainTracker[[#This Row],[Request sent on (Date)]],"")</f>
        <v>13</v>
      </c>
    </row>
    <row r="1197" spans="1:26" ht="30" hidden="1">
      <c r="A1197" s="51" t="str">
        <f>_xlfn.IFNA(INDEX(Table3[],MATCH(MainTracker[[#This Row],[IDR / UFDR]],Table3[Pack],0),1),"")</f>
        <v/>
      </c>
      <c r="B1197" s="7">
        <v>207.2</v>
      </c>
      <c r="C1197" s="7" t="s">
        <v>839</v>
      </c>
      <c r="D1197" s="44" t="s">
        <v>840</v>
      </c>
      <c r="E1197" s="28" t="s">
        <v>841</v>
      </c>
      <c r="F1197" s="2" t="s">
        <v>387</v>
      </c>
      <c r="G1197" s="13">
        <v>45498</v>
      </c>
      <c r="H1197" s="13">
        <v>45510</v>
      </c>
      <c r="I1197" s="13">
        <v>45513</v>
      </c>
      <c r="J1197" s="2"/>
      <c r="K1197" s="28" t="s">
        <v>842</v>
      </c>
      <c r="L1197" s="28"/>
      <c r="M1197" s="4" t="s">
        <v>5393</v>
      </c>
      <c r="N1197" s="24"/>
      <c r="O1197" s="4"/>
      <c r="P1197" s="24"/>
      <c r="Q1197" s="4"/>
      <c r="R1197" s="24"/>
      <c r="S1197" s="4"/>
      <c r="T1197" s="24"/>
      <c r="U1197" s="4" t="s">
        <v>106</v>
      </c>
      <c r="V1197" s="3" t="s">
        <v>70</v>
      </c>
      <c r="W1197" s="27" t="s">
        <v>851</v>
      </c>
      <c r="X1197" s="4">
        <f>IF(AND(MainTracker[[#This Row],[Completion date.]]&gt;=45139,MainTracker[[#This Row],[Status]]="10 - Complete"),NETWORKDAYS(MAX(MainTracker[[#This Row],[Request sent on (Date)]:[Compliant source file received on (Date)]]),MainTracker[[#This Row],[Completion date.]],Holiday[Holidays])-1,"")</f>
        <v>3</v>
      </c>
      <c r="Y11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7" s="4">
        <f>IF(AND(MainTracker[[#This Row],[Completion date.]]&gt;=45139,MainTracker[[#This Row],[Status]]="10 - Complete",MainTracker[[#This Row],[Compliant source file received on (Date)]]&lt;&gt;""),MainTracker[[#This Row],[Compliant source file received on (Date)]]-MainTracker[[#This Row],[Request sent on (Date)]],"")</f>
        <v>12</v>
      </c>
    </row>
    <row r="1198" spans="1:26" ht="30" hidden="1">
      <c r="A1198" s="51" t="str">
        <f>_xlfn.IFNA(INDEX(Table3[],MATCH(MainTracker[[#This Row],[IDR / UFDR]],Table3[Pack],0),1),"")</f>
        <v/>
      </c>
      <c r="B1198" s="7">
        <v>205.3</v>
      </c>
      <c r="C1198" s="7" t="s">
        <v>847</v>
      </c>
      <c r="D1198" s="44" t="s">
        <v>848</v>
      </c>
      <c r="E1198" s="28" t="s">
        <v>849</v>
      </c>
      <c r="F1198" s="2" t="s">
        <v>120</v>
      </c>
      <c r="G1198" s="13">
        <v>45498</v>
      </c>
      <c r="H1198" s="13">
        <v>45510</v>
      </c>
      <c r="I1198" s="13">
        <v>45517</v>
      </c>
      <c r="J1198" s="2"/>
      <c r="K1198" s="28" t="s">
        <v>850</v>
      </c>
      <c r="L1198" s="28"/>
      <c r="M1198" s="4" t="s">
        <v>5393</v>
      </c>
      <c r="N1198" s="24"/>
      <c r="O1198" s="4"/>
      <c r="P1198" s="24"/>
      <c r="Q1198" s="4"/>
      <c r="R1198" s="24"/>
      <c r="S1198" s="4"/>
      <c r="T1198" s="24"/>
      <c r="U1198" s="4" t="s">
        <v>106</v>
      </c>
      <c r="V1198" s="3" t="s">
        <v>70</v>
      </c>
      <c r="W1198" s="27" t="s">
        <v>851</v>
      </c>
      <c r="X1198" s="4">
        <f>IF(AND(MainTracker[[#This Row],[Completion date.]]&gt;=45139,MainTracker[[#This Row],[Status]]="10 - Complete"),NETWORKDAYS(MAX(MainTracker[[#This Row],[Request sent on (Date)]:[Compliant source file received on (Date)]]),MainTracker[[#This Row],[Completion date.]],Holiday[Holidays])-1,"")</f>
        <v>5</v>
      </c>
      <c r="Y11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8" s="4">
        <f>IF(AND(MainTracker[[#This Row],[Completion date.]]&gt;=45139,MainTracker[[#This Row],[Status]]="10 - Complete",MainTracker[[#This Row],[Compliant source file received on (Date)]]&lt;&gt;""),MainTracker[[#This Row],[Compliant source file received on (Date)]]-MainTracker[[#This Row],[Request sent on (Date)]],"")</f>
        <v>12</v>
      </c>
    </row>
    <row r="1199" spans="1:26" ht="30" hidden="1">
      <c r="A1199" s="51" t="str">
        <f>_xlfn.IFNA(INDEX(Table3[],MATCH(MainTracker[[#This Row],[IDR / UFDR]],Table3[Pack],0),1),"")</f>
        <v/>
      </c>
      <c r="B1199" s="7" t="s">
        <v>5394</v>
      </c>
      <c r="C1199" s="7" t="s">
        <v>5395</v>
      </c>
      <c r="D1199" s="44" t="s">
        <v>5396</v>
      </c>
      <c r="E1199" s="28" t="s">
        <v>5397</v>
      </c>
      <c r="F1199" s="2" t="s">
        <v>111</v>
      </c>
      <c r="G1199" s="13">
        <v>45499</v>
      </c>
      <c r="H1199" s="13">
        <v>45499</v>
      </c>
      <c r="I1199" s="13">
        <v>45506</v>
      </c>
      <c r="J1199" s="2"/>
      <c r="K1199" s="28" t="s">
        <v>5398</v>
      </c>
      <c r="L1199" s="28" t="s">
        <v>122</v>
      </c>
      <c r="M1199" s="4"/>
      <c r="N1199" s="24"/>
      <c r="O1199" s="4"/>
      <c r="P1199" s="24"/>
      <c r="Q1199" s="4"/>
      <c r="R1199" s="24"/>
      <c r="S1199" s="4"/>
      <c r="T1199" s="24"/>
      <c r="U1199" s="4" t="s">
        <v>106</v>
      </c>
      <c r="V1199" s="3" t="s">
        <v>69</v>
      </c>
      <c r="W1199" s="27" t="s">
        <v>1359</v>
      </c>
      <c r="X1199" s="4">
        <f>IF(AND(MainTracker[[#This Row],[Completion date.]]&gt;=45139,MainTracker[[#This Row],[Status]]="10 - Complete"),NETWORKDAYS(MAX(MainTracker[[#This Row],[Request sent on (Date)]:[Compliant source file received on (Date)]]),MainTracker[[#This Row],[Completion date.]],Holiday[Holidays])-1,"")</f>
        <v>5</v>
      </c>
      <c r="Y11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9" s="4">
        <f>IF(AND(MainTracker[[#This Row],[Completion date.]]&gt;=45139,MainTracker[[#This Row],[Status]]="10 - Complete",MainTracker[[#This Row],[Compliant source file received on (Date)]]&lt;&gt;""),MainTracker[[#This Row],[Compliant source file received on (Date)]]-MainTracker[[#This Row],[Request sent on (Date)]],"")</f>
        <v>0</v>
      </c>
    </row>
    <row r="1200" spans="1:26" ht="30" hidden="1">
      <c r="A1200" s="51" t="str">
        <f>_xlfn.IFNA(INDEX(Table3[],MATCH(MainTracker[[#This Row],[IDR / UFDR]],Table3[Pack],0),1),"")</f>
        <v/>
      </c>
      <c r="B1200" s="7" t="s">
        <v>5394</v>
      </c>
      <c r="C1200" s="7" t="s">
        <v>5399</v>
      </c>
      <c r="D1200" s="44" t="s">
        <v>5400</v>
      </c>
      <c r="E1200" s="34" t="s">
        <v>5401</v>
      </c>
      <c r="F1200" s="2" t="s">
        <v>111</v>
      </c>
      <c r="G1200" s="13">
        <v>45499</v>
      </c>
      <c r="H1200" s="13">
        <v>45499</v>
      </c>
      <c r="I1200" s="13">
        <v>45506</v>
      </c>
      <c r="J1200" s="2"/>
      <c r="K1200" s="28" t="s">
        <v>5402</v>
      </c>
      <c r="L1200" s="28" t="s">
        <v>122</v>
      </c>
      <c r="M1200" s="4"/>
      <c r="N1200" s="24"/>
      <c r="O1200" s="4"/>
      <c r="P1200" s="24"/>
      <c r="Q1200" s="4"/>
      <c r="R1200" s="24"/>
      <c r="S1200" s="4"/>
      <c r="T1200" s="24"/>
      <c r="U1200" s="4" t="s">
        <v>106</v>
      </c>
      <c r="V1200" s="3" t="s">
        <v>69</v>
      </c>
      <c r="W1200" s="27" t="s">
        <v>1359</v>
      </c>
      <c r="X1200" s="4">
        <f>IF(AND(MainTracker[[#This Row],[Completion date.]]&gt;=45139,MainTracker[[#This Row],[Status]]="10 - Complete"),NETWORKDAYS(MAX(MainTracker[[#This Row],[Request sent on (Date)]:[Compliant source file received on (Date)]]),MainTracker[[#This Row],[Completion date.]],Holiday[Holidays])-1,"")</f>
        <v>5</v>
      </c>
      <c r="Y12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0" s="4">
        <f>IF(AND(MainTracker[[#This Row],[Completion date.]]&gt;=45139,MainTracker[[#This Row],[Status]]="10 - Complete",MainTracker[[#This Row],[Compliant source file received on (Date)]]&lt;&gt;""),MainTracker[[#This Row],[Compliant source file received on (Date)]]-MainTracker[[#This Row],[Request sent on (Date)]],"")</f>
        <v>0</v>
      </c>
    </row>
    <row r="1201" spans="1:26" ht="30" hidden="1">
      <c r="A1201" s="51" t="str">
        <f>_xlfn.IFNA(INDEX(Table3[],MATCH(MainTracker[[#This Row],[IDR / UFDR]],Table3[Pack],0),1),"")</f>
        <v/>
      </c>
      <c r="B1201" s="7" t="s">
        <v>5394</v>
      </c>
      <c r="C1201" s="7" t="s">
        <v>5403</v>
      </c>
      <c r="D1201" s="44" t="s">
        <v>5404</v>
      </c>
      <c r="E1201" s="28" t="s">
        <v>5405</v>
      </c>
      <c r="F1201" s="2" t="s">
        <v>111</v>
      </c>
      <c r="G1201" s="13">
        <v>45499</v>
      </c>
      <c r="H1201" s="13">
        <v>45499</v>
      </c>
      <c r="I1201" s="13">
        <v>45512</v>
      </c>
      <c r="J1201" s="2"/>
      <c r="K1201" s="28" t="s">
        <v>5406</v>
      </c>
      <c r="L1201" s="28" t="s">
        <v>122</v>
      </c>
      <c r="M1201" s="4"/>
      <c r="N1201" s="24"/>
      <c r="O1201" s="4"/>
      <c r="P1201" s="24"/>
      <c r="Q1201" s="4"/>
      <c r="R1201" s="24"/>
      <c r="S1201" s="4"/>
      <c r="T1201" s="24"/>
      <c r="U1201" s="4" t="s">
        <v>106</v>
      </c>
      <c r="V1201" s="3" t="s">
        <v>69</v>
      </c>
      <c r="W1201" s="27" t="s">
        <v>1359</v>
      </c>
      <c r="X1201" s="4">
        <f>IF(AND(MainTracker[[#This Row],[Completion date.]]&gt;=45139,MainTracker[[#This Row],[Status]]="10 - Complete"),NETWORKDAYS(MAX(MainTracker[[#This Row],[Request sent on (Date)]:[Compliant source file received on (Date)]]),MainTracker[[#This Row],[Completion date.]],Holiday[Holidays])-1,"")</f>
        <v>9</v>
      </c>
      <c r="Y12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1" s="4">
        <f>IF(AND(MainTracker[[#This Row],[Completion date.]]&gt;=45139,MainTracker[[#This Row],[Status]]="10 - Complete",MainTracker[[#This Row],[Compliant source file received on (Date)]]&lt;&gt;""),MainTracker[[#This Row],[Compliant source file received on (Date)]]-MainTracker[[#This Row],[Request sent on (Date)]],"")</f>
        <v>0</v>
      </c>
    </row>
    <row r="1202" spans="1:26" ht="30" hidden="1">
      <c r="A1202" s="51" t="str">
        <f>_xlfn.IFNA(INDEX(Table3[],MATCH(MainTracker[[#This Row],[IDR / UFDR]],Table3[Pack],0),1),"")</f>
        <v/>
      </c>
      <c r="B1202" s="7" t="s">
        <v>5394</v>
      </c>
      <c r="C1202" s="7" t="s">
        <v>5407</v>
      </c>
      <c r="D1202" s="44" t="s">
        <v>5408</v>
      </c>
      <c r="E1202" s="28" t="s">
        <v>5409</v>
      </c>
      <c r="F1202" s="2" t="s">
        <v>111</v>
      </c>
      <c r="G1202" s="13">
        <v>45499</v>
      </c>
      <c r="H1202" s="13">
        <v>45499</v>
      </c>
      <c r="I1202" s="13">
        <v>45512</v>
      </c>
      <c r="J1202" s="2"/>
      <c r="K1202" s="28" t="s">
        <v>5410</v>
      </c>
      <c r="L1202" s="28" t="s">
        <v>122</v>
      </c>
      <c r="M1202" s="4"/>
      <c r="N1202" s="24"/>
      <c r="O1202" s="4" t="s">
        <v>5411</v>
      </c>
      <c r="P1202" s="24"/>
      <c r="Q1202" s="4"/>
      <c r="R1202" s="24"/>
      <c r="S1202" s="4"/>
      <c r="T1202" s="24"/>
      <c r="U1202" s="4" t="s">
        <v>106</v>
      </c>
      <c r="V1202" s="3" t="s">
        <v>69</v>
      </c>
      <c r="W1202" s="27" t="s">
        <v>1359</v>
      </c>
      <c r="X1202" s="4">
        <f>IF(AND(MainTracker[[#This Row],[Completion date.]]&gt;=45139,MainTracker[[#This Row],[Status]]="10 - Complete"),NETWORKDAYS(MAX(MainTracker[[#This Row],[Request sent on (Date)]:[Compliant source file received on (Date)]]),MainTracker[[#This Row],[Completion date.]],Holiday[Holidays])-1,"")</f>
        <v>9</v>
      </c>
      <c r="Y12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2" s="4">
        <f>IF(AND(MainTracker[[#This Row],[Completion date.]]&gt;=45139,MainTracker[[#This Row],[Status]]="10 - Complete",MainTracker[[#This Row],[Compliant source file received on (Date)]]&lt;&gt;""),MainTracker[[#This Row],[Compliant source file received on (Date)]]-MainTracker[[#This Row],[Request sent on (Date)]],"")</f>
        <v>0</v>
      </c>
    </row>
    <row r="1203" spans="1:26" ht="45" hidden="1">
      <c r="A1203" s="51" t="str">
        <f>_xlfn.IFNA(INDEX(Table3[],MATCH(MainTracker[[#This Row],[IDR / UFDR]],Table3[Pack],0),1),"")</f>
        <v/>
      </c>
      <c r="B1203" s="7" t="s">
        <v>5394</v>
      </c>
      <c r="C1203" s="7" t="s">
        <v>5412</v>
      </c>
      <c r="D1203" s="44" t="s">
        <v>5413</v>
      </c>
      <c r="E1203" s="28" t="s">
        <v>5414</v>
      </c>
      <c r="F1203" s="2" t="s">
        <v>111</v>
      </c>
      <c r="G1203" s="13">
        <v>45499</v>
      </c>
      <c r="H1203" s="13">
        <v>45499</v>
      </c>
      <c r="I1203" s="13">
        <v>45506</v>
      </c>
      <c r="J1203" s="2"/>
      <c r="K1203" s="28" t="s">
        <v>5415</v>
      </c>
      <c r="L1203" s="28" t="s">
        <v>3461</v>
      </c>
      <c r="M1203" s="4" t="s">
        <v>5416</v>
      </c>
      <c r="N1203" s="24"/>
      <c r="O1203" s="4"/>
      <c r="P1203" s="24"/>
      <c r="Q1203" s="4"/>
      <c r="R1203" s="24"/>
      <c r="S1203" s="4"/>
      <c r="T1203" s="24"/>
      <c r="U1203" s="4" t="s">
        <v>106</v>
      </c>
      <c r="V1203" s="3" t="s">
        <v>70</v>
      </c>
      <c r="W1203" s="27" t="s">
        <v>1359</v>
      </c>
      <c r="X1203" s="4">
        <f>IF(AND(MainTracker[[#This Row],[Completion date.]]&gt;=45139,MainTracker[[#This Row],[Status]]="10 - Complete"),NETWORKDAYS(MAX(MainTracker[[#This Row],[Request sent on (Date)]:[Compliant source file received on (Date)]]),MainTracker[[#This Row],[Completion date.]],Holiday[Holidays])-1,"")</f>
        <v>5</v>
      </c>
      <c r="Y12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3" s="4">
        <f>IF(AND(MainTracker[[#This Row],[Completion date.]]&gt;=45139,MainTracker[[#This Row],[Status]]="10 - Complete",MainTracker[[#This Row],[Compliant source file received on (Date)]]&lt;&gt;""),MainTracker[[#This Row],[Compliant source file received on (Date)]]-MainTracker[[#This Row],[Request sent on (Date)]],"")</f>
        <v>0</v>
      </c>
    </row>
    <row r="1204" spans="1:26" ht="45" hidden="1">
      <c r="A1204" s="51" t="str">
        <f>_xlfn.IFNA(INDEX(Table3[],MATCH(MainTracker[[#This Row],[IDR / UFDR]],Table3[Pack],0),1),"")</f>
        <v/>
      </c>
      <c r="B1204" s="7" t="s">
        <v>5394</v>
      </c>
      <c r="C1204" s="7" t="s">
        <v>5417</v>
      </c>
      <c r="D1204" s="44" t="s">
        <v>5418</v>
      </c>
      <c r="E1204" s="28" t="s">
        <v>5419</v>
      </c>
      <c r="F1204" s="2" t="s">
        <v>111</v>
      </c>
      <c r="G1204" s="13">
        <v>45499</v>
      </c>
      <c r="H1204" s="13">
        <v>45499</v>
      </c>
      <c r="I1204" s="13">
        <v>45506</v>
      </c>
      <c r="J1204" s="2"/>
      <c r="K1204" s="28" t="s">
        <v>5420</v>
      </c>
      <c r="L1204" s="28"/>
      <c r="M1204" s="4"/>
      <c r="N1204" s="24"/>
      <c r="O1204" s="4"/>
      <c r="P1204" s="24"/>
      <c r="Q1204" s="4"/>
      <c r="R1204" s="24"/>
      <c r="S1204" s="4"/>
      <c r="T1204" s="24"/>
      <c r="U1204" s="67" t="s">
        <v>106</v>
      </c>
      <c r="V1204" s="3" t="s">
        <v>70</v>
      </c>
      <c r="W1204" s="27" t="s">
        <v>1359</v>
      </c>
      <c r="X1204" s="4">
        <f>IF(AND(MainTracker[[#This Row],[Completion date.]]&gt;=45139,MainTracker[[#This Row],[Status]]="10 - Complete"),NETWORKDAYS(MAX(MainTracker[[#This Row],[Request sent on (Date)]:[Compliant source file received on (Date)]]),MainTracker[[#This Row],[Completion date.]],Holiday[Holidays])-1,"")</f>
        <v>5</v>
      </c>
      <c r="Y12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4" s="4">
        <f>IF(AND(MainTracker[[#This Row],[Completion date.]]&gt;=45139,MainTracker[[#This Row],[Status]]="10 - Complete",MainTracker[[#This Row],[Compliant source file received on (Date)]]&lt;&gt;""),MainTracker[[#This Row],[Compliant source file received on (Date)]]-MainTracker[[#This Row],[Request sent on (Date)]],"")</f>
        <v>0</v>
      </c>
    </row>
    <row r="1205" spans="1:26" ht="45" hidden="1">
      <c r="A1205" s="51" t="str">
        <f>_xlfn.IFNA(INDEX(Table3[],MATCH(MainTracker[[#This Row],[IDR / UFDR]],Table3[Pack],0),1),"")</f>
        <v/>
      </c>
      <c r="B1205" s="7" t="s">
        <v>5394</v>
      </c>
      <c r="C1205" s="7" t="s">
        <v>5421</v>
      </c>
      <c r="D1205" s="44" t="s">
        <v>5422</v>
      </c>
      <c r="E1205" s="28" t="s">
        <v>5423</v>
      </c>
      <c r="F1205" s="2" t="s">
        <v>111</v>
      </c>
      <c r="G1205" s="13">
        <v>45499</v>
      </c>
      <c r="H1205" s="13">
        <v>45499</v>
      </c>
      <c r="I1205" s="13">
        <v>45512</v>
      </c>
      <c r="J1205" s="2"/>
      <c r="K1205" s="28" t="s">
        <v>5424</v>
      </c>
      <c r="L1205" s="28" t="s">
        <v>122</v>
      </c>
      <c r="M1205" s="4" t="s">
        <v>5425</v>
      </c>
      <c r="N1205" s="24"/>
      <c r="O1205" s="4"/>
      <c r="P1205" s="24"/>
      <c r="Q1205" s="4"/>
      <c r="R1205" s="24"/>
      <c r="S1205" s="4"/>
      <c r="T1205" s="24"/>
      <c r="U1205" s="4" t="s">
        <v>106</v>
      </c>
      <c r="V1205" s="3" t="s">
        <v>70</v>
      </c>
      <c r="W1205" s="27" t="s">
        <v>1359</v>
      </c>
      <c r="X1205" s="4">
        <f>IF(AND(MainTracker[[#This Row],[Completion date.]]&gt;=45139,MainTracker[[#This Row],[Status]]="10 - Complete"),NETWORKDAYS(MAX(MainTracker[[#This Row],[Request sent on (Date)]:[Compliant source file received on (Date)]]),MainTracker[[#This Row],[Completion date.]],Holiday[Holidays])-1,"")</f>
        <v>9</v>
      </c>
      <c r="Y12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5" s="4">
        <f>IF(AND(MainTracker[[#This Row],[Completion date.]]&gt;=45139,MainTracker[[#This Row],[Status]]="10 - Complete",MainTracker[[#This Row],[Compliant source file received on (Date)]]&lt;&gt;""),MainTracker[[#This Row],[Compliant source file received on (Date)]]-MainTracker[[#This Row],[Request sent on (Date)]],"")</f>
        <v>0</v>
      </c>
    </row>
    <row r="1206" spans="1:26" ht="45" hidden="1">
      <c r="A1206" s="51" t="str">
        <f>_xlfn.IFNA(INDEX(Table3[],MATCH(MainTracker[[#This Row],[IDR / UFDR]],Table3[Pack],0),1),"")</f>
        <v/>
      </c>
      <c r="B1206" s="7" t="s">
        <v>5394</v>
      </c>
      <c r="C1206" s="7" t="s">
        <v>5426</v>
      </c>
      <c r="D1206" s="44" t="s">
        <v>5427</v>
      </c>
      <c r="E1206" s="28" t="s">
        <v>5428</v>
      </c>
      <c r="F1206" s="2" t="s">
        <v>111</v>
      </c>
      <c r="G1206" s="13">
        <v>45499</v>
      </c>
      <c r="H1206" s="13">
        <v>45499</v>
      </c>
      <c r="I1206" s="13">
        <v>45506</v>
      </c>
      <c r="J1206" s="2"/>
      <c r="K1206" s="28" t="s">
        <v>5429</v>
      </c>
      <c r="L1206" s="28" t="s">
        <v>5430</v>
      </c>
      <c r="M1206" s="4" t="s">
        <v>5431</v>
      </c>
      <c r="N1206" s="24"/>
      <c r="O1206" s="4"/>
      <c r="P1206" s="24"/>
      <c r="Q1206" s="4"/>
      <c r="R1206" s="24"/>
      <c r="S1206" s="4"/>
      <c r="T1206" s="24"/>
      <c r="U1206" s="4" t="s">
        <v>106</v>
      </c>
      <c r="V1206" s="3" t="s">
        <v>70</v>
      </c>
      <c r="W1206" s="27" t="s">
        <v>1359</v>
      </c>
      <c r="X1206" s="4">
        <f>IF(AND(MainTracker[[#This Row],[Completion date.]]&gt;=45139,MainTracker[[#This Row],[Status]]="10 - Complete"),NETWORKDAYS(MAX(MainTracker[[#This Row],[Request sent on (Date)]:[Compliant source file received on (Date)]]),MainTracker[[#This Row],[Completion date.]],Holiday[Holidays])-1,"")</f>
        <v>5</v>
      </c>
      <c r="Y12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6" s="4">
        <f>IF(AND(MainTracker[[#This Row],[Completion date.]]&gt;=45139,MainTracker[[#This Row],[Status]]="10 - Complete",MainTracker[[#This Row],[Compliant source file received on (Date)]]&lt;&gt;""),MainTracker[[#This Row],[Compliant source file received on (Date)]]-MainTracker[[#This Row],[Request sent on (Date)]],"")</f>
        <v>0</v>
      </c>
    </row>
    <row r="1207" spans="1:26" ht="45" hidden="1">
      <c r="A1207" s="51" t="str">
        <f>_xlfn.IFNA(INDEX(Table3[],MATCH(MainTracker[[#This Row],[IDR / UFDR]],Table3[Pack],0),1),"")</f>
        <v/>
      </c>
      <c r="B1207" s="7" t="s">
        <v>5394</v>
      </c>
      <c r="C1207" s="7" t="s">
        <v>5432</v>
      </c>
      <c r="D1207" s="44" t="s">
        <v>5433</v>
      </c>
      <c r="E1207" s="28" t="s">
        <v>5434</v>
      </c>
      <c r="F1207" s="2" t="s">
        <v>111</v>
      </c>
      <c r="G1207" s="13">
        <v>45499</v>
      </c>
      <c r="H1207" s="13">
        <v>45499</v>
      </c>
      <c r="I1207" s="13">
        <v>45506</v>
      </c>
      <c r="J1207" s="2"/>
      <c r="K1207" s="28" t="s">
        <v>5435</v>
      </c>
      <c r="L1207" s="28"/>
      <c r="M1207" s="4"/>
      <c r="N1207" s="24"/>
      <c r="O1207" s="4"/>
      <c r="P1207" s="24"/>
      <c r="Q1207" s="4"/>
      <c r="R1207" s="24"/>
      <c r="S1207" s="4"/>
      <c r="T1207" s="24"/>
      <c r="U1207" s="4" t="s">
        <v>106</v>
      </c>
      <c r="V1207" s="3" t="s">
        <v>70</v>
      </c>
      <c r="W1207" s="27" t="s">
        <v>1359</v>
      </c>
      <c r="X1207" s="4">
        <f>IF(AND(MainTracker[[#This Row],[Completion date.]]&gt;=45139,MainTracker[[#This Row],[Status]]="10 - Complete"),NETWORKDAYS(MAX(MainTracker[[#This Row],[Request sent on (Date)]:[Compliant source file received on (Date)]]),MainTracker[[#This Row],[Completion date.]],Holiday[Holidays])-1,"")</f>
        <v>5</v>
      </c>
      <c r="Y12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7" s="4">
        <f>IF(AND(MainTracker[[#This Row],[Completion date.]]&gt;=45139,MainTracker[[#This Row],[Status]]="10 - Complete",MainTracker[[#This Row],[Compliant source file received on (Date)]]&lt;&gt;""),MainTracker[[#This Row],[Compliant source file received on (Date)]]-MainTracker[[#This Row],[Request sent on (Date)]],"")</f>
        <v>0</v>
      </c>
    </row>
    <row r="1208" spans="1:26" ht="29.25" hidden="1" customHeight="1">
      <c r="A1208" s="51" t="str">
        <f>_xlfn.IFNA(INDEX(Table3[],MATCH(MainTracker[[#This Row],[IDR / UFDR]],Table3[Pack],0),1),"")</f>
        <v/>
      </c>
      <c r="B1208" s="7" t="s">
        <v>1822</v>
      </c>
      <c r="C1208" s="7" t="s">
        <v>5436</v>
      </c>
      <c r="D1208" s="44" t="s">
        <v>5437</v>
      </c>
      <c r="E1208" s="28" t="s">
        <v>5438</v>
      </c>
      <c r="F1208" s="2" t="s">
        <v>111</v>
      </c>
      <c r="G1208" s="13">
        <v>45499</v>
      </c>
      <c r="H1208" s="13">
        <v>45513</v>
      </c>
      <c r="I1208" s="13">
        <v>45517</v>
      </c>
      <c r="J1208" s="2"/>
      <c r="K1208" s="28" t="s">
        <v>5439</v>
      </c>
      <c r="L1208" s="28" t="s">
        <v>122</v>
      </c>
      <c r="M1208" s="4" t="s">
        <v>5440</v>
      </c>
      <c r="N1208" s="24"/>
      <c r="O1208" s="4"/>
      <c r="P1208" s="24"/>
      <c r="Q1208" s="4"/>
      <c r="R1208" s="24"/>
      <c r="S1208" s="4"/>
      <c r="T1208" s="24"/>
      <c r="U1208" s="4" t="s">
        <v>106</v>
      </c>
      <c r="V1208" s="3" t="s">
        <v>69</v>
      </c>
      <c r="W1208" s="27" t="s">
        <v>5441</v>
      </c>
      <c r="X1208" s="4">
        <f>IF(AND(MainTracker[[#This Row],[Completion date.]]&gt;=45139,MainTracker[[#This Row],[Status]]="10 - Complete"),NETWORKDAYS(MAX(MainTracker[[#This Row],[Request sent on (Date)]:[Compliant source file received on (Date)]]),MainTracker[[#This Row],[Completion date.]],Holiday[Holidays])-1,"")</f>
        <v>2</v>
      </c>
      <c r="Y12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8" s="4">
        <f>IF(AND(MainTracker[[#This Row],[Completion date.]]&gt;=45139,MainTracker[[#This Row],[Status]]="10 - Complete",MainTracker[[#This Row],[Compliant source file received on (Date)]]&lt;&gt;""),MainTracker[[#This Row],[Compliant source file received on (Date)]]-MainTracker[[#This Row],[Request sent on (Date)]],"")</f>
        <v>14</v>
      </c>
    </row>
    <row r="1209" spans="1:26" ht="26.25" hidden="1" customHeight="1">
      <c r="A1209" s="51" t="str">
        <f>_xlfn.IFNA(INDEX(Table3[],MATCH(MainTracker[[#This Row],[IDR / UFDR]],Table3[Pack],0),1),"")</f>
        <v/>
      </c>
      <c r="B1209" s="7" t="s">
        <v>1822</v>
      </c>
      <c r="C1209" s="7" t="s">
        <v>5442</v>
      </c>
      <c r="D1209" s="44" t="s">
        <v>5443</v>
      </c>
      <c r="E1209" s="28" t="s">
        <v>5444</v>
      </c>
      <c r="F1209" s="2" t="s">
        <v>111</v>
      </c>
      <c r="G1209" s="13">
        <v>45499</v>
      </c>
      <c r="H1209" s="13">
        <v>45513</v>
      </c>
      <c r="I1209" s="1">
        <v>45520</v>
      </c>
      <c r="J1209" s="2"/>
      <c r="K1209" s="28" t="s">
        <v>5445</v>
      </c>
      <c r="L1209" s="28" t="s">
        <v>122</v>
      </c>
      <c r="M1209" s="4" t="s">
        <v>5446</v>
      </c>
      <c r="N1209" s="24"/>
      <c r="O1209" s="4" t="s">
        <v>5447</v>
      </c>
      <c r="P1209" s="24">
        <v>45519</v>
      </c>
      <c r="Q1209" s="4"/>
      <c r="R1209" s="24"/>
      <c r="S1209" s="4"/>
      <c r="T1209" s="24"/>
      <c r="U1209" s="4" t="s">
        <v>106</v>
      </c>
      <c r="V1209" s="3" t="s">
        <v>69</v>
      </c>
      <c r="W1209" s="27" t="s">
        <v>5441</v>
      </c>
      <c r="X1209" s="4">
        <f>IF(AND(MainTracker[[#This Row],[Completion date.]]&gt;=45139,MainTracker[[#This Row],[Status]]="10 - Complete"),NETWORKDAYS(MAX(MainTracker[[#This Row],[Request sent on (Date)]:[Compliant source file received on (Date)]]),MainTracker[[#This Row],[Completion date.]],Holiday[Holidays])-1,"")</f>
        <v>5</v>
      </c>
      <c r="Y12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09" s="4">
        <f>IF(AND(MainTracker[[#This Row],[Completion date.]]&gt;=45139,MainTracker[[#This Row],[Status]]="10 - Complete",MainTracker[[#This Row],[Compliant source file received on (Date)]]&lt;&gt;""),MainTracker[[#This Row],[Compliant source file received on (Date)]]-MainTracker[[#This Row],[Request sent on (Date)]],"")</f>
        <v>14</v>
      </c>
    </row>
    <row r="1210" spans="1:26" ht="28.5" hidden="1" customHeight="1">
      <c r="A1210" s="51" t="str">
        <f>_xlfn.IFNA(INDEX(Table3[],MATCH(MainTracker[[#This Row],[IDR / UFDR]],Table3[Pack],0),1),"")</f>
        <v/>
      </c>
      <c r="B1210" s="7" t="s">
        <v>4168</v>
      </c>
      <c r="C1210" s="7" t="s">
        <v>5448</v>
      </c>
      <c r="D1210" s="44" t="s">
        <v>5449</v>
      </c>
      <c r="E1210" s="28" t="s">
        <v>5450</v>
      </c>
      <c r="F1210" s="2" t="s">
        <v>101</v>
      </c>
      <c r="G1210" s="13">
        <v>45499</v>
      </c>
      <c r="H1210" s="1">
        <v>45509</v>
      </c>
      <c r="I1210" s="1">
        <v>45517</v>
      </c>
      <c r="J1210" s="2"/>
      <c r="K1210" s="28" t="s">
        <v>5451</v>
      </c>
      <c r="L1210" s="28" t="s">
        <v>3041</v>
      </c>
      <c r="M1210" s="4" t="s">
        <v>5452</v>
      </c>
      <c r="N1210" s="24"/>
      <c r="O1210" s="4" t="s">
        <v>4605</v>
      </c>
      <c r="P1210" s="24"/>
      <c r="Q1210" s="4"/>
      <c r="R1210" s="24"/>
      <c r="S1210" s="4"/>
      <c r="T1210" s="24"/>
      <c r="U1210" s="4" t="s">
        <v>106</v>
      </c>
      <c r="V1210" s="3" t="s">
        <v>71</v>
      </c>
      <c r="W1210" s="27" t="s">
        <v>5453</v>
      </c>
      <c r="X1210" s="4">
        <f>IF(AND(MainTracker[[#This Row],[Completion date.]]&gt;=45139,MainTracker[[#This Row],[Status]]="10 - Complete"),NETWORKDAYS(MAX(MainTracker[[#This Row],[Request sent on (Date)]:[Compliant source file received on (Date)]]),MainTracker[[#This Row],[Completion date.]],Holiday[Holidays])-1,"")</f>
        <v>6</v>
      </c>
      <c r="Y12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10" s="4">
        <f>IF(AND(MainTracker[[#This Row],[Completion date.]]&gt;=45139,MainTracker[[#This Row],[Status]]="10 - Complete",MainTracker[[#This Row],[Compliant source file received on (Date)]]&lt;&gt;""),MainTracker[[#This Row],[Compliant source file received on (Date)]]-MainTracker[[#This Row],[Request sent on (Date)]],"")</f>
        <v>10</v>
      </c>
    </row>
    <row r="1211" spans="1:26" ht="33" hidden="1" customHeight="1">
      <c r="A1211" s="51" t="str">
        <f>_xlfn.IFNA(INDEX(Table3[],MATCH(MainTracker[[#This Row],[IDR / UFDR]],Table3[Pack],0),1),"")</f>
        <v/>
      </c>
      <c r="B1211" s="7" t="s">
        <v>4168</v>
      </c>
      <c r="C1211" s="7" t="s">
        <v>5454</v>
      </c>
      <c r="D1211" s="44" t="s">
        <v>5455</v>
      </c>
      <c r="E1211" s="28" t="s">
        <v>5456</v>
      </c>
      <c r="F1211" s="2" t="s">
        <v>111</v>
      </c>
      <c r="G1211" s="13">
        <v>45499</v>
      </c>
      <c r="H1211" s="13">
        <v>45518</v>
      </c>
      <c r="I1211" s="13">
        <v>45531</v>
      </c>
      <c r="J1211" s="2"/>
      <c r="K1211" s="28" t="s">
        <v>5457</v>
      </c>
      <c r="L1211" s="28"/>
      <c r="M1211" s="4" t="s">
        <v>5458</v>
      </c>
      <c r="N1211" s="24"/>
      <c r="O1211" s="4"/>
      <c r="P1211" s="24"/>
      <c r="Q1211" s="4"/>
      <c r="R1211" s="24"/>
      <c r="S1211" s="4"/>
      <c r="T1211" s="24"/>
      <c r="U1211" s="4" t="s">
        <v>106</v>
      </c>
      <c r="V1211" s="3" t="s">
        <v>70</v>
      </c>
      <c r="W1211" s="27" t="s">
        <v>5276</v>
      </c>
      <c r="X1211" s="4">
        <f>IF(AND(MainTracker[[#This Row],[Completion date.]]&gt;=45139,MainTracker[[#This Row],[Status]]="10 - Complete"),NETWORKDAYS(MAX(MainTracker[[#This Row],[Request sent on (Date)]:[Compliant source file received on (Date)]]),MainTracker[[#This Row],[Completion date.]],Holiday[Holidays])-1,"")</f>
        <v>8</v>
      </c>
      <c r="Y12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1" s="4">
        <f>IF(AND(MainTracker[[#This Row],[Completion date.]]&gt;=45139,MainTracker[[#This Row],[Status]]="10 - Complete",MainTracker[[#This Row],[Compliant source file received on (Date)]]&lt;&gt;""),MainTracker[[#This Row],[Compliant source file received on (Date)]]-MainTracker[[#This Row],[Request sent on (Date)]],"")</f>
        <v>19</v>
      </c>
    </row>
    <row r="1212" spans="1:26" ht="36.75" hidden="1" customHeight="1">
      <c r="A1212" s="51" t="str">
        <f>_xlfn.IFNA(INDEX(Table3[],MATCH(MainTracker[[#This Row],[IDR / UFDR]],Table3[Pack],0),1),"")</f>
        <v/>
      </c>
      <c r="B1212" s="7" t="s">
        <v>4168</v>
      </c>
      <c r="C1212" s="7" t="s">
        <v>5459</v>
      </c>
      <c r="D1212" s="44" t="s">
        <v>5460</v>
      </c>
      <c r="E1212" s="28" t="s">
        <v>5461</v>
      </c>
      <c r="F1212" s="2" t="s">
        <v>111</v>
      </c>
      <c r="G1212" s="13">
        <v>45499</v>
      </c>
      <c r="H1212" s="13">
        <v>45518</v>
      </c>
      <c r="I1212" s="13">
        <v>45532</v>
      </c>
      <c r="J1212" s="2"/>
      <c r="K1212" s="28" t="s">
        <v>5462</v>
      </c>
      <c r="L1212" s="28"/>
      <c r="M1212" s="4" t="s">
        <v>5463</v>
      </c>
      <c r="N1212" s="24"/>
      <c r="O1212" s="4"/>
      <c r="P1212" s="24"/>
      <c r="Q1212" s="4"/>
      <c r="R1212" s="24"/>
      <c r="S1212" s="4"/>
      <c r="T1212" s="24"/>
      <c r="U1212" s="4" t="s">
        <v>106</v>
      </c>
      <c r="V1212" s="3" t="s">
        <v>70</v>
      </c>
      <c r="W1212" s="27" t="s">
        <v>5276</v>
      </c>
      <c r="X1212" s="4">
        <f>IF(AND(MainTracker[[#This Row],[Completion date.]]&gt;=45139,MainTracker[[#This Row],[Status]]="10 - Complete"),NETWORKDAYS(MAX(MainTracker[[#This Row],[Request sent on (Date)]:[Compliant source file received on (Date)]]),MainTracker[[#This Row],[Completion date.]],Holiday[Holidays])-1,"")</f>
        <v>9</v>
      </c>
      <c r="Y12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2" s="4">
        <f>IF(AND(MainTracker[[#This Row],[Completion date.]]&gt;=45139,MainTracker[[#This Row],[Status]]="10 - Complete",MainTracker[[#This Row],[Compliant source file received on (Date)]]&lt;&gt;""),MainTracker[[#This Row],[Compliant source file received on (Date)]]-MainTracker[[#This Row],[Request sent on (Date)]],"")</f>
        <v>19</v>
      </c>
    </row>
    <row r="1213" spans="1:26" ht="30" hidden="1">
      <c r="A1213" s="51">
        <f>_xlfn.IFNA(INDEX(Table3[],MATCH(MainTracker[[#This Row],[IDR / UFDR]],Table3[Pack],0),1),"")</f>
        <v>3</v>
      </c>
      <c r="B1213" s="7">
        <v>212.5</v>
      </c>
      <c r="C1213" s="7" t="s">
        <v>5464</v>
      </c>
      <c r="D1213" s="44" t="s">
        <v>5465</v>
      </c>
      <c r="E1213" s="28" t="s">
        <v>5466</v>
      </c>
      <c r="F1213" s="2" t="s">
        <v>111</v>
      </c>
      <c r="G1213" s="13">
        <v>45499</v>
      </c>
      <c r="H1213" s="13">
        <v>45510</v>
      </c>
      <c r="I1213" s="13">
        <v>45512</v>
      </c>
      <c r="J1213" s="2"/>
      <c r="K1213" s="28" t="s">
        <v>5467</v>
      </c>
      <c r="L1213" s="28"/>
      <c r="M1213" s="4"/>
      <c r="N1213" s="24"/>
      <c r="O1213" s="4"/>
      <c r="P1213" s="24"/>
      <c r="Q1213" s="4"/>
      <c r="R1213" s="24"/>
      <c r="S1213" s="4"/>
      <c r="T1213" s="24"/>
      <c r="U1213" s="4" t="s">
        <v>106</v>
      </c>
      <c r="V1213" s="3" t="s">
        <v>70</v>
      </c>
      <c r="W1213" s="28" t="s">
        <v>1654</v>
      </c>
      <c r="X1213" s="4">
        <f>IF(AND(MainTracker[[#This Row],[Completion date.]]&gt;=45139,MainTracker[[#This Row],[Status]]="10 - Complete"),NETWORKDAYS(MAX(MainTracker[[#This Row],[Request sent on (Date)]:[Compliant source file received on (Date)]]),MainTracker[[#This Row],[Completion date.]],Holiday[Holidays])-1,"")</f>
        <v>2</v>
      </c>
      <c r="Y12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3" s="4">
        <f>IF(AND(MainTracker[[#This Row],[Completion date.]]&gt;=45139,MainTracker[[#This Row],[Status]]="10 - Complete",MainTracker[[#This Row],[Compliant source file received on (Date)]]&lt;&gt;""),MainTracker[[#This Row],[Compliant source file received on (Date)]]-MainTracker[[#This Row],[Request sent on (Date)]],"")</f>
        <v>11</v>
      </c>
    </row>
    <row r="1214" spans="1:26" ht="30" hidden="1">
      <c r="A1214" s="51">
        <f>_xlfn.IFNA(INDEX(Table3[],MATCH(MainTracker[[#This Row],[IDR / UFDR]],Table3[Pack],0),1),"")</f>
        <v>3</v>
      </c>
      <c r="B1214" s="7">
        <v>212.5</v>
      </c>
      <c r="C1214" s="7" t="s">
        <v>5468</v>
      </c>
      <c r="D1214" s="44" t="s">
        <v>5469</v>
      </c>
      <c r="E1214" s="28" t="s">
        <v>5470</v>
      </c>
      <c r="F1214" s="2" t="s">
        <v>111</v>
      </c>
      <c r="G1214" s="13">
        <v>45499</v>
      </c>
      <c r="H1214" s="13">
        <v>45510</v>
      </c>
      <c r="I1214" s="13">
        <v>45512</v>
      </c>
      <c r="J1214" s="2"/>
      <c r="K1214" s="28" t="s">
        <v>5471</v>
      </c>
      <c r="L1214" s="28"/>
      <c r="M1214" s="4"/>
      <c r="N1214" s="24"/>
      <c r="O1214" s="4"/>
      <c r="P1214" s="24"/>
      <c r="Q1214" s="4"/>
      <c r="R1214" s="24"/>
      <c r="S1214" s="4"/>
      <c r="T1214" s="24"/>
      <c r="U1214" s="4" t="s">
        <v>106</v>
      </c>
      <c r="V1214" s="3" t="s">
        <v>70</v>
      </c>
      <c r="W1214" s="28" t="s">
        <v>1654</v>
      </c>
      <c r="X1214" s="4">
        <f>IF(AND(MainTracker[[#This Row],[Completion date.]]&gt;=45139,MainTracker[[#This Row],[Status]]="10 - Complete"),NETWORKDAYS(MAX(MainTracker[[#This Row],[Request sent on (Date)]:[Compliant source file received on (Date)]]),MainTracker[[#This Row],[Completion date.]],Holiday[Holidays])-1,"")</f>
        <v>2</v>
      </c>
      <c r="Y12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4" s="4">
        <f>IF(AND(MainTracker[[#This Row],[Completion date.]]&gt;=45139,MainTracker[[#This Row],[Status]]="10 - Complete",MainTracker[[#This Row],[Compliant source file received on (Date)]]&lt;&gt;""),MainTracker[[#This Row],[Compliant source file received on (Date)]]-MainTracker[[#This Row],[Request sent on (Date)]],"")</f>
        <v>11</v>
      </c>
    </row>
    <row r="1215" spans="1:26" ht="45" hidden="1">
      <c r="A1215" s="51" t="str">
        <f>_xlfn.IFNA(INDEX(Table3[],MATCH(MainTracker[[#This Row],[IDR / UFDR]],Table3[Pack],0),1),"")</f>
        <v/>
      </c>
      <c r="B1215" s="7" t="s">
        <v>1822</v>
      </c>
      <c r="C1215" s="7" t="s">
        <v>5472</v>
      </c>
      <c r="D1215" s="44" t="s">
        <v>5473</v>
      </c>
      <c r="E1215" s="28" t="s">
        <v>5474</v>
      </c>
      <c r="F1215" s="2" t="s">
        <v>111</v>
      </c>
      <c r="G1215" s="13">
        <v>45502</v>
      </c>
      <c r="H1215" s="13">
        <v>45513</v>
      </c>
      <c r="I1215" s="13">
        <v>45518</v>
      </c>
      <c r="J1215" s="2"/>
      <c r="K1215" s="28" t="s">
        <v>5475</v>
      </c>
      <c r="L1215" s="28" t="s">
        <v>122</v>
      </c>
      <c r="M1215" s="4" t="s">
        <v>5476</v>
      </c>
      <c r="N1215" s="24"/>
      <c r="O1215" s="4"/>
      <c r="P1215" s="24"/>
      <c r="Q1215" s="4"/>
      <c r="R1215" s="24"/>
      <c r="S1215" s="4"/>
      <c r="T1215" s="24"/>
      <c r="U1215" s="4" t="s">
        <v>106</v>
      </c>
      <c r="V1215" s="3" t="s">
        <v>69</v>
      </c>
      <c r="W1215" s="28" t="s">
        <v>5477</v>
      </c>
      <c r="X1215" s="4">
        <f>IF(AND(MainTracker[[#This Row],[Completion date.]]&gt;=45139,MainTracker[[#This Row],[Status]]="10 - Complete"),NETWORKDAYS(MAX(MainTracker[[#This Row],[Request sent on (Date)]:[Compliant source file received on (Date)]]),MainTracker[[#This Row],[Completion date.]],Holiday[Holidays])-1,"")</f>
        <v>3</v>
      </c>
      <c r="Y12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5" s="4">
        <f>IF(AND(MainTracker[[#This Row],[Completion date.]]&gt;=45139,MainTracker[[#This Row],[Status]]="10 - Complete",MainTracker[[#This Row],[Compliant source file received on (Date)]]&lt;&gt;""),MainTracker[[#This Row],[Compliant source file received on (Date)]]-MainTracker[[#This Row],[Request sent on (Date)]],"")</f>
        <v>11</v>
      </c>
    </row>
    <row r="1216" spans="1:26" ht="45" hidden="1">
      <c r="A1216" s="51">
        <f>_xlfn.IFNA(INDEX(Table3[],MATCH(MainTracker[[#This Row],[IDR / UFDR]],Table3[Pack],0),1),"")</f>
        <v>21</v>
      </c>
      <c r="B1216" s="7">
        <v>214.07</v>
      </c>
      <c r="C1216" s="7" t="s">
        <v>4143</v>
      </c>
      <c r="D1216" s="44" t="s">
        <v>4144</v>
      </c>
      <c r="E1216" s="28" t="s">
        <v>4145</v>
      </c>
      <c r="F1216" s="2" t="s">
        <v>982</v>
      </c>
      <c r="G1216" s="13">
        <v>45502</v>
      </c>
      <c r="H1216" s="13">
        <v>45502</v>
      </c>
      <c r="I1216" s="13">
        <v>45512</v>
      </c>
      <c r="J1216" s="2"/>
      <c r="K1216" s="28" t="s">
        <v>4146</v>
      </c>
      <c r="L1216" s="28"/>
      <c r="M1216" s="4"/>
      <c r="N1216" s="24"/>
      <c r="O1216" s="4"/>
      <c r="P1216" s="24"/>
      <c r="Q1216" s="4"/>
      <c r="R1216" s="24"/>
      <c r="S1216" s="4"/>
      <c r="T1216" s="24"/>
      <c r="U1216" s="4" t="s">
        <v>106</v>
      </c>
      <c r="V1216" s="3" t="s">
        <v>71</v>
      </c>
      <c r="W1216" s="28" t="s">
        <v>5478</v>
      </c>
      <c r="X1216" s="4">
        <f>IF(AND(MainTracker[[#This Row],[Completion date.]]&gt;=45139,MainTracker[[#This Row],[Status]]="10 - Complete"),NETWORKDAYS(MAX(MainTracker[[#This Row],[Request sent on (Date)]:[Compliant source file received on (Date)]]),MainTracker[[#This Row],[Completion date.]],Holiday[Holidays])-1,"")</f>
        <v>8</v>
      </c>
      <c r="Y12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6" s="4">
        <f>IF(AND(MainTracker[[#This Row],[Completion date.]]&gt;=45139,MainTracker[[#This Row],[Status]]="10 - Complete",MainTracker[[#This Row],[Compliant source file received on (Date)]]&lt;&gt;""),MainTracker[[#This Row],[Compliant source file received on (Date)]]-MainTracker[[#This Row],[Request sent on (Date)]],"")</f>
        <v>0</v>
      </c>
    </row>
    <row r="1217" spans="1:26" ht="60" hidden="1">
      <c r="A1217" s="51">
        <f>_xlfn.IFNA(INDEX(Table3[],MATCH(MainTracker[[#This Row],[IDR / UFDR]],Table3[Pack],0),1),"")</f>
        <v>10</v>
      </c>
      <c r="B1217" s="7" t="s">
        <v>35</v>
      </c>
      <c r="C1217" s="7" t="s">
        <v>5479</v>
      </c>
      <c r="D1217" s="44" t="s">
        <v>5480</v>
      </c>
      <c r="E1217" s="28" t="s">
        <v>5481</v>
      </c>
      <c r="F1217" s="147" t="s">
        <v>111</v>
      </c>
      <c r="G1217" s="72">
        <v>45503</v>
      </c>
      <c r="H1217" s="13"/>
      <c r="I1217" s="13">
        <v>45517</v>
      </c>
      <c r="J1217" s="2"/>
      <c r="K1217" s="28" t="s">
        <v>5482</v>
      </c>
      <c r="L1217" s="28"/>
      <c r="M1217" s="4"/>
      <c r="N1217" s="24"/>
      <c r="O1217" s="4"/>
      <c r="P1217" s="24"/>
      <c r="Q1217" s="4"/>
      <c r="R1217" s="24"/>
      <c r="S1217" s="4"/>
      <c r="T1217" s="24"/>
      <c r="U1217" s="4" t="s">
        <v>106</v>
      </c>
      <c r="V1217" s="3" t="s">
        <v>70</v>
      </c>
      <c r="W1217" s="27" t="s">
        <v>4509</v>
      </c>
      <c r="X1217" s="4">
        <f>IF(AND(MainTracker[[#This Row],[Completion date.]]&gt;=45139,MainTracker[[#This Row],[Status]]="10 - Complete"),NETWORKDAYS(MAX(MainTracker[[#This Row],[Request sent on (Date)]:[Compliant source file received on (Date)]]),MainTracker[[#This Row],[Completion date.]],Holiday[Holidays])-1,"")</f>
        <v>10</v>
      </c>
      <c r="Y12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7" s="4" t="str">
        <f>IF(AND(MainTracker[[#This Row],[Completion date.]]&gt;=45139,MainTracker[[#This Row],[Status]]="10 - Complete",MainTracker[[#This Row],[Compliant source file received on (Date)]]&lt;&gt;""),MainTracker[[#This Row],[Compliant source file received on (Date)]]-MainTracker[[#This Row],[Request sent on (Date)]],"")</f>
        <v/>
      </c>
    </row>
    <row r="1218" spans="1:26" ht="30" hidden="1">
      <c r="A1218" s="51" t="str">
        <f>_xlfn.IFNA(INDEX(Table3[],MATCH(MainTracker[[#This Row],[IDR / UFDR]],Table3[Pack],0),1),"")</f>
        <v/>
      </c>
      <c r="B1218" s="7" t="s">
        <v>5483</v>
      </c>
      <c r="C1218" s="7" t="s">
        <v>5484</v>
      </c>
      <c r="D1218" s="44" t="s">
        <v>5485</v>
      </c>
      <c r="E1218" s="28" t="s">
        <v>5486</v>
      </c>
      <c r="F1218" s="2" t="s">
        <v>111</v>
      </c>
      <c r="G1218" s="13">
        <v>45503</v>
      </c>
      <c r="H1218" s="13"/>
      <c r="I1218" s="13">
        <v>45513</v>
      </c>
      <c r="J1218" s="2"/>
      <c r="K1218" s="28" t="s">
        <v>5487</v>
      </c>
      <c r="L1218" s="28" t="s">
        <v>122</v>
      </c>
      <c r="M1218" s="4" t="s">
        <v>5488</v>
      </c>
      <c r="N1218" s="24">
        <v>45512</v>
      </c>
      <c r="O1218" s="4"/>
      <c r="P1218" s="24"/>
      <c r="Q1218" s="4"/>
      <c r="R1218" s="24"/>
      <c r="S1218" s="4"/>
      <c r="T1218" s="24"/>
      <c r="U1218" s="4" t="s">
        <v>106</v>
      </c>
      <c r="V1218" s="3" t="s">
        <v>69</v>
      </c>
      <c r="W1218" s="26" t="s">
        <v>5489</v>
      </c>
      <c r="X1218" s="4">
        <f>IF(AND(MainTracker[[#This Row],[Completion date.]]&gt;=45139,MainTracker[[#This Row],[Status]]="10 - Complete"),NETWORKDAYS(MAX(MainTracker[[#This Row],[Request sent on (Date)]:[Compliant source file received on (Date)]]),MainTracker[[#This Row],[Completion date.]],Holiday[Holidays])-1,"")</f>
        <v>8</v>
      </c>
      <c r="Y12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8" s="4" t="str">
        <f>IF(AND(MainTracker[[#This Row],[Completion date.]]&gt;=45139,MainTracker[[#This Row],[Status]]="10 - Complete",MainTracker[[#This Row],[Compliant source file received on (Date)]]&lt;&gt;""),MainTracker[[#This Row],[Compliant source file received on (Date)]]-MainTracker[[#This Row],[Request sent on (Date)]],"")</f>
        <v/>
      </c>
    </row>
    <row r="1219" spans="1:26" ht="45" hidden="1">
      <c r="A1219" s="51" t="str">
        <f>_xlfn.IFNA(INDEX(Table3[],MATCH(MainTracker[[#This Row],[IDR / UFDR]],Table3[Pack],0),1),"")</f>
        <v/>
      </c>
      <c r="B1219" s="7">
        <v>229.03</v>
      </c>
      <c r="C1219" s="7" t="s">
        <v>2715</v>
      </c>
      <c r="D1219" s="44" t="s">
        <v>2716</v>
      </c>
      <c r="E1219" s="28" t="s">
        <v>2717</v>
      </c>
      <c r="F1219" s="2" t="s">
        <v>101</v>
      </c>
      <c r="G1219" s="13">
        <v>45503</v>
      </c>
      <c r="H1219" s="13">
        <v>45511</v>
      </c>
      <c r="I1219" s="13">
        <v>45513</v>
      </c>
      <c r="J1219" s="2"/>
      <c r="K1219" s="28" t="s">
        <v>2718</v>
      </c>
      <c r="L1219" s="28"/>
      <c r="M1219" s="4" t="s">
        <v>5490</v>
      </c>
      <c r="N1219" s="24"/>
      <c r="O1219" s="4"/>
      <c r="P1219" s="24"/>
      <c r="Q1219" s="4"/>
      <c r="R1219" s="24"/>
      <c r="S1219" s="4"/>
      <c r="T1219" s="24"/>
      <c r="U1219" s="4" t="s">
        <v>106</v>
      </c>
      <c r="V1219" s="3" t="s">
        <v>70</v>
      </c>
      <c r="W1219" s="26" t="s">
        <v>2604</v>
      </c>
      <c r="X1219" s="4">
        <f>IF(AND(MainTracker[[#This Row],[Completion date.]]&gt;=45139,MainTracker[[#This Row],[Status]]="10 - Complete"),NETWORKDAYS(MAX(MainTracker[[#This Row],[Request sent on (Date)]:[Compliant source file received on (Date)]]),MainTracker[[#This Row],[Completion date.]],Holiday[Holidays])-1,"")</f>
        <v>2</v>
      </c>
      <c r="Y12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9" s="4">
        <f>IF(AND(MainTracker[[#This Row],[Completion date.]]&gt;=45139,MainTracker[[#This Row],[Status]]="10 - Complete",MainTracker[[#This Row],[Compliant source file received on (Date)]]&lt;&gt;""),MainTracker[[#This Row],[Compliant source file received on (Date)]]-MainTracker[[#This Row],[Request sent on (Date)]],"")</f>
        <v>8</v>
      </c>
    </row>
    <row r="1220" spans="1:26" ht="30" hidden="1">
      <c r="A1220" s="51" t="str">
        <f>_xlfn.IFNA(INDEX(Table3[],MATCH(MainTracker[[#This Row],[IDR / UFDR]],Table3[Pack],0),1),"")</f>
        <v/>
      </c>
      <c r="B1220" s="7">
        <v>213.08</v>
      </c>
      <c r="C1220" s="7" t="s">
        <v>5491</v>
      </c>
      <c r="D1220" s="44" t="s">
        <v>5492</v>
      </c>
      <c r="E1220" s="28" t="s">
        <v>5493</v>
      </c>
      <c r="F1220" s="2" t="s">
        <v>111</v>
      </c>
      <c r="G1220" s="13">
        <v>45503</v>
      </c>
      <c r="H1220" s="13"/>
      <c r="I1220" s="13">
        <v>45513</v>
      </c>
      <c r="J1220" s="2"/>
      <c r="K1220" s="28" t="s">
        <v>5494</v>
      </c>
      <c r="L1220" s="28" t="s">
        <v>122</v>
      </c>
      <c r="M1220" s="4" t="s">
        <v>3245</v>
      </c>
      <c r="N1220" s="24"/>
      <c r="O1220" s="4" t="s">
        <v>5495</v>
      </c>
      <c r="P1220" s="24">
        <v>45510</v>
      </c>
      <c r="Q1220" s="4"/>
      <c r="R1220" s="24"/>
      <c r="S1220" s="4"/>
      <c r="T1220" s="24"/>
      <c r="U1220" s="4" t="s">
        <v>106</v>
      </c>
      <c r="V1220" s="3" t="s">
        <v>69</v>
      </c>
      <c r="W1220" s="27" t="s">
        <v>5496</v>
      </c>
      <c r="X1220" s="4">
        <f>IF(AND(MainTracker[[#This Row],[Completion date.]]&gt;=45139,MainTracker[[#This Row],[Status]]="10 - Complete"),NETWORKDAYS(MAX(MainTracker[[#This Row],[Request sent on (Date)]:[Compliant source file received on (Date)]]),MainTracker[[#This Row],[Completion date.]],Holiday[Holidays])-1,"")</f>
        <v>8</v>
      </c>
      <c r="Y122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20" s="4" t="str">
        <f>IF(AND(MainTracker[[#This Row],[Completion date.]]&gt;=45139,MainTracker[[#This Row],[Status]]="10 - Complete",MainTracker[[#This Row],[Compliant source file received on (Date)]]&lt;&gt;""),MainTracker[[#This Row],[Compliant source file received on (Date)]]-MainTracker[[#This Row],[Request sent on (Date)]],"")</f>
        <v/>
      </c>
    </row>
    <row r="1221" spans="1:26" ht="30" hidden="1">
      <c r="A1221" s="51" t="str">
        <f>_xlfn.IFNA(INDEX(Table3[],MATCH(MainTracker[[#This Row],[IDR / UFDR]],Table3[Pack],0),1),"")</f>
        <v/>
      </c>
      <c r="B1221" s="7">
        <v>213.08</v>
      </c>
      <c r="C1221" s="7" t="s">
        <v>5497</v>
      </c>
      <c r="D1221" s="44" t="s">
        <v>5498</v>
      </c>
      <c r="E1221" s="28" t="s">
        <v>5499</v>
      </c>
      <c r="F1221" s="2" t="s">
        <v>111</v>
      </c>
      <c r="G1221" s="13">
        <v>45503</v>
      </c>
      <c r="H1221" s="13"/>
      <c r="I1221" s="13">
        <v>45513</v>
      </c>
      <c r="J1221" s="2"/>
      <c r="K1221" s="28" t="s">
        <v>5500</v>
      </c>
      <c r="L1221" s="28" t="s">
        <v>3041</v>
      </c>
      <c r="M1221" s="4" t="s">
        <v>5501</v>
      </c>
      <c r="N1221" s="24"/>
      <c r="O1221" s="4"/>
      <c r="P1221" s="24"/>
      <c r="Q1221" s="4"/>
      <c r="R1221" s="24"/>
      <c r="S1221" s="4"/>
      <c r="T1221" s="24"/>
      <c r="U1221" s="4" t="s">
        <v>106</v>
      </c>
      <c r="V1221" s="3" t="s">
        <v>71</v>
      </c>
      <c r="W1221" s="27" t="s">
        <v>5496</v>
      </c>
      <c r="X1221" s="4">
        <f>IF(AND(MainTracker[[#This Row],[Completion date.]]&gt;=45139,MainTracker[[#This Row],[Status]]="10 - Complete"),NETWORKDAYS(MAX(MainTracker[[#This Row],[Request sent on (Date)]:[Compliant source file received on (Date)]]),MainTracker[[#This Row],[Completion date.]],Holiday[Holidays])-1,"")</f>
        <v>8</v>
      </c>
      <c r="Y12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1" s="4" t="str">
        <f>IF(AND(MainTracker[[#This Row],[Completion date.]]&gt;=45139,MainTracker[[#This Row],[Status]]="10 - Complete",MainTracker[[#This Row],[Compliant source file received on (Date)]]&lt;&gt;""),MainTracker[[#This Row],[Compliant source file received on (Date)]]-MainTracker[[#This Row],[Request sent on (Date)]],"")</f>
        <v/>
      </c>
    </row>
    <row r="1222" spans="1:26" ht="30" hidden="1">
      <c r="A1222" s="51" t="str">
        <f>_xlfn.IFNA(INDEX(Table3[],MATCH(MainTracker[[#This Row],[IDR / UFDR]],Table3[Pack],0),1),"")</f>
        <v/>
      </c>
      <c r="B1222" s="7">
        <v>213.08</v>
      </c>
      <c r="C1222" s="7" t="s">
        <v>5502</v>
      </c>
      <c r="D1222" s="44" t="s">
        <v>5503</v>
      </c>
      <c r="E1222" s="28" t="s">
        <v>5504</v>
      </c>
      <c r="F1222" s="2" t="s">
        <v>111</v>
      </c>
      <c r="G1222" s="13">
        <v>45503</v>
      </c>
      <c r="H1222" s="13"/>
      <c r="I1222" s="13">
        <v>45513</v>
      </c>
      <c r="J1222" s="2"/>
      <c r="K1222" s="28" t="s">
        <v>5505</v>
      </c>
      <c r="L1222" s="28" t="s">
        <v>3041</v>
      </c>
      <c r="M1222" s="4" t="s">
        <v>5501</v>
      </c>
      <c r="N1222" s="24"/>
      <c r="O1222" s="4"/>
      <c r="P1222" s="24"/>
      <c r="Q1222" s="4"/>
      <c r="R1222" s="24"/>
      <c r="S1222" s="4"/>
      <c r="T1222" s="24"/>
      <c r="U1222" s="4" t="s">
        <v>106</v>
      </c>
      <c r="V1222" s="3" t="s">
        <v>71</v>
      </c>
      <c r="W1222" s="27" t="s">
        <v>5496</v>
      </c>
      <c r="X1222" s="4">
        <f>IF(AND(MainTracker[[#This Row],[Completion date.]]&gt;=45139,MainTracker[[#This Row],[Status]]="10 - Complete"),NETWORKDAYS(MAX(MainTracker[[#This Row],[Request sent on (Date)]:[Compliant source file received on (Date)]]),MainTracker[[#This Row],[Completion date.]],Holiday[Holidays])-1,"")</f>
        <v>8</v>
      </c>
      <c r="Y12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2" s="4" t="str">
        <f>IF(AND(MainTracker[[#This Row],[Completion date.]]&gt;=45139,MainTracker[[#This Row],[Status]]="10 - Complete",MainTracker[[#This Row],[Compliant source file received on (Date)]]&lt;&gt;""),MainTracker[[#This Row],[Compliant source file received on (Date)]]-MainTracker[[#This Row],[Request sent on (Date)]],"")</f>
        <v/>
      </c>
    </row>
    <row r="1223" spans="1:26" ht="30" hidden="1">
      <c r="A1223" s="51" t="str">
        <f>_xlfn.IFNA(INDEX(Table3[],MATCH(MainTracker[[#This Row],[IDR / UFDR]],Table3[Pack],0),1),"")</f>
        <v/>
      </c>
      <c r="B1223" s="7">
        <v>213.08</v>
      </c>
      <c r="C1223" s="7" t="s">
        <v>5506</v>
      </c>
      <c r="D1223" s="44" t="s">
        <v>5507</v>
      </c>
      <c r="E1223" s="28" t="s">
        <v>5508</v>
      </c>
      <c r="F1223" s="2" t="s">
        <v>111</v>
      </c>
      <c r="G1223" s="13">
        <v>45503</v>
      </c>
      <c r="H1223" s="13"/>
      <c r="I1223" s="13">
        <v>45513</v>
      </c>
      <c r="J1223" s="2"/>
      <c r="K1223" s="28" t="s">
        <v>5509</v>
      </c>
      <c r="L1223" s="28" t="s">
        <v>3041</v>
      </c>
      <c r="M1223" s="4" t="s">
        <v>5501</v>
      </c>
      <c r="N1223" s="24"/>
      <c r="O1223" s="4"/>
      <c r="P1223" s="24"/>
      <c r="Q1223" s="4"/>
      <c r="R1223" s="24"/>
      <c r="S1223" s="4"/>
      <c r="T1223" s="24"/>
      <c r="U1223" s="4" t="s">
        <v>106</v>
      </c>
      <c r="V1223" s="3" t="s">
        <v>71</v>
      </c>
      <c r="W1223" s="27" t="s">
        <v>5496</v>
      </c>
      <c r="X1223" s="4">
        <f>IF(AND(MainTracker[[#This Row],[Completion date.]]&gt;=45139,MainTracker[[#This Row],[Status]]="10 - Complete"),NETWORKDAYS(MAX(MainTracker[[#This Row],[Request sent on (Date)]:[Compliant source file received on (Date)]]),MainTracker[[#This Row],[Completion date.]],Holiday[Holidays])-1,"")</f>
        <v>8</v>
      </c>
      <c r="Y12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3" s="4" t="str">
        <f>IF(AND(MainTracker[[#This Row],[Completion date.]]&gt;=45139,MainTracker[[#This Row],[Status]]="10 - Complete",MainTracker[[#This Row],[Compliant source file received on (Date)]]&lt;&gt;""),MainTracker[[#This Row],[Compliant source file received on (Date)]]-MainTracker[[#This Row],[Request sent on (Date)]],"")</f>
        <v/>
      </c>
    </row>
    <row r="1224" spans="1:26" ht="30" hidden="1">
      <c r="A1224" s="51" t="str">
        <f>_xlfn.IFNA(INDEX(Table3[],MATCH(MainTracker[[#This Row],[IDR / UFDR]],Table3[Pack],0),1),"")</f>
        <v/>
      </c>
      <c r="B1224" s="7">
        <v>213.08</v>
      </c>
      <c r="C1224" s="7" t="s">
        <v>5510</v>
      </c>
      <c r="D1224" s="44" t="s">
        <v>5511</v>
      </c>
      <c r="E1224" s="28" t="s">
        <v>5512</v>
      </c>
      <c r="F1224" s="2" t="s">
        <v>111</v>
      </c>
      <c r="G1224" s="13">
        <v>45503</v>
      </c>
      <c r="H1224" s="13"/>
      <c r="I1224" s="13">
        <v>45513</v>
      </c>
      <c r="J1224" s="2"/>
      <c r="K1224" s="28" t="s">
        <v>5513</v>
      </c>
      <c r="L1224" s="28" t="s">
        <v>3041</v>
      </c>
      <c r="M1224" s="4" t="s">
        <v>5501</v>
      </c>
      <c r="N1224" s="24"/>
      <c r="O1224" s="4"/>
      <c r="P1224" s="24"/>
      <c r="Q1224" s="4"/>
      <c r="R1224" s="24"/>
      <c r="S1224" s="4"/>
      <c r="T1224" s="24"/>
      <c r="U1224" s="4" t="s">
        <v>106</v>
      </c>
      <c r="V1224" s="3" t="s">
        <v>71</v>
      </c>
      <c r="W1224" s="27" t="s">
        <v>5496</v>
      </c>
      <c r="X1224" s="4">
        <f>IF(AND(MainTracker[[#This Row],[Completion date.]]&gt;=45139,MainTracker[[#This Row],[Status]]="10 - Complete"),NETWORKDAYS(MAX(MainTracker[[#This Row],[Request sent on (Date)]:[Compliant source file received on (Date)]]),MainTracker[[#This Row],[Completion date.]],Holiday[Holidays])-1,"")</f>
        <v>8</v>
      </c>
      <c r="Y12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4" s="4" t="str">
        <f>IF(AND(MainTracker[[#This Row],[Completion date.]]&gt;=45139,MainTracker[[#This Row],[Status]]="10 - Complete",MainTracker[[#This Row],[Compliant source file received on (Date)]]&lt;&gt;""),MainTracker[[#This Row],[Compliant source file received on (Date)]]-MainTracker[[#This Row],[Request sent on (Date)]],"")</f>
        <v/>
      </c>
    </row>
    <row r="1225" spans="1:26" ht="30" hidden="1">
      <c r="A1225" s="51" t="str">
        <f>_xlfn.IFNA(INDEX(Table3[],MATCH(MainTracker[[#This Row],[IDR / UFDR]],Table3[Pack],0),1),"")</f>
        <v/>
      </c>
      <c r="B1225" s="7">
        <v>213.08</v>
      </c>
      <c r="C1225" s="7" t="s">
        <v>5514</v>
      </c>
      <c r="D1225" s="44" t="s">
        <v>5515</v>
      </c>
      <c r="E1225" s="28" t="s">
        <v>5516</v>
      </c>
      <c r="F1225" s="2" t="s">
        <v>111</v>
      </c>
      <c r="G1225" s="13">
        <v>45503</v>
      </c>
      <c r="H1225" s="13"/>
      <c r="I1225" s="13">
        <v>45513</v>
      </c>
      <c r="J1225" s="2"/>
      <c r="K1225" s="28" t="s">
        <v>5517</v>
      </c>
      <c r="L1225" s="28" t="s">
        <v>3041</v>
      </c>
      <c r="M1225" s="4" t="s">
        <v>5501</v>
      </c>
      <c r="N1225" s="24"/>
      <c r="O1225" s="4"/>
      <c r="P1225" s="24"/>
      <c r="Q1225" s="4"/>
      <c r="R1225" s="24"/>
      <c r="S1225" s="4"/>
      <c r="T1225" s="24"/>
      <c r="U1225" s="4" t="s">
        <v>106</v>
      </c>
      <c r="V1225" s="3" t="s">
        <v>71</v>
      </c>
      <c r="W1225" s="27" t="s">
        <v>5496</v>
      </c>
      <c r="X1225" s="4">
        <f>IF(AND(MainTracker[[#This Row],[Completion date.]]&gt;=45139,MainTracker[[#This Row],[Status]]="10 - Complete"),NETWORKDAYS(MAX(MainTracker[[#This Row],[Request sent on (Date)]:[Compliant source file received on (Date)]]),MainTracker[[#This Row],[Completion date.]],Holiday[Holidays])-1,"")</f>
        <v>8</v>
      </c>
      <c r="Y12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5" s="4" t="str">
        <f>IF(AND(MainTracker[[#This Row],[Completion date.]]&gt;=45139,MainTracker[[#This Row],[Status]]="10 - Complete",MainTracker[[#This Row],[Compliant source file received on (Date)]]&lt;&gt;""),MainTracker[[#This Row],[Compliant source file received on (Date)]]-MainTracker[[#This Row],[Request sent on (Date)]],"")</f>
        <v/>
      </c>
    </row>
    <row r="1226" spans="1:26" ht="30" hidden="1">
      <c r="A1226" s="51" t="str">
        <f>_xlfn.IFNA(INDEX(Table3[],MATCH(MainTracker[[#This Row],[IDR / UFDR]],Table3[Pack],0),1),"")</f>
        <v/>
      </c>
      <c r="B1226" s="7">
        <v>213.08</v>
      </c>
      <c r="C1226" s="7" t="s">
        <v>5518</v>
      </c>
      <c r="D1226" s="44" t="s">
        <v>5519</v>
      </c>
      <c r="E1226" s="28" t="s">
        <v>5520</v>
      </c>
      <c r="F1226" s="2" t="s">
        <v>111</v>
      </c>
      <c r="G1226" s="13">
        <v>45503</v>
      </c>
      <c r="H1226" s="13"/>
      <c r="I1226" s="13">
        <v>45513</v>
      </c>
      <c r="J1226" s="2"/>
      <c r="K1226" s="28" t="s">
        <v>5521</v>
      </c>
      <c r="L1226" s="28" t="s">
        <v>122</v>
      </c>
      <c r="M1226" s="4" t="s">
        <v>5495</v>
      </c>
      <c r="N1226" s="24">
        <v>45510</v>
      </c>
      <c r="O1226" s="4"/>
      <c r="P1226" s="24"/>
      <c r="Q1226" s="4"/>
      <c r="R1226" s="24"/>
      <c r="S1226" s="4"/>
      <c r="T1226" s="24"/>
      <c r="U1226" s="4" t="s">
        <v>106</v>
      </c>
      <c r="V1226" s="3" t="s">
        <v>69</v>
      </c>
      <c r="W1226" s="27" t="s">
        <v>5496</v>
      </c>
      <c r="X1226" s="4">
        <f>IF(AND(MainTracker[[#This Row],[Completion date.]]&gt;=45139,MainTracker[[#This Row],[Status]]="10 - Complete"),NETWORKDAYS(MAX(MainTracker[[#This Row],[Request sent on (Date)]:[Compliant source file received on (Date)]]),MainTracker[[#This Row],[Completion date.]],Holiday[Holidays])-1,"")</f>
        <v>8</v>
      </c>
      <c r="Y12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6" s="4" t="str">
        <f>IF(AND(MainTracker[[#This Row],[Completion date.]]&gt;=45139,MainTracker[[#This Row],[Status]]="10 - Complete",MainTracker[[#This Row],[Compliant source file received on (Date)]]&lt;&gt;""),MainTracker[[#This Row],[Compliant source file received on (Date)]]-MainTracker[[#This Row],[Request sent on (Date)]],"")</f>
        <v/>
      </c>
    </row>
    <row r="1227" spans="1:26" ht="30" hidden="1">
      <c r="A1227" s="51" t="str">
        <f>_xlfn.IFNA(INDEX(Table3[],MATCH(MainTracker[[#This Row],[IDR / UFDR]],Table3[Pack],0),1),"")</f>
        <v/>
      </c>
      <c r="B1227" s="7">
        <v>213.08</v>
      </c>
      <c r="C1227" s="7" t="s">
        <v>5522</v>
      </c>
      <c r="D1227" s="44" t="s">
        <v>5523</v>
      </c>
      <c r="E1227" s="28" t="s">
        <v>5524</v>
      </c>
      <c r="F1227" s="2" t="s">
        <v>111</v>
      </c>
      <c r="G1227" s="13">
        <v>45503</v>
      </c>
      <c r="H1227" s="13"/>
      <c r="I1227" s="13">
        <v>45516</v>
      </c>
      <c r="J1227" s="2"/>
      <c r="K1227" s="28" t="s">
        <v>5525</v>
      </c>
      <c r="L1227" s="28" t="s">
        <v>122</v>
      </c>
      <c r="M1227" s="4" t="s">
        <v>5495</v>
      </c>
      <c r="N1227" s="24">
        <v>45510</v>
      </c>
      <c r="O1227" s="4"/>
      <c r="P1227" s="24"/>
      <c r="Q1227" s="4"/>
      <c r="R1227" s="24"/>
      <c r="S1227" s="4"/>
      <c r="T1227" s="24"/>
      <c r="U1227" s="4" t="s">
        <v>106</v>
      </c>
      <c r="V1227" s="3" t="s">
        <v>69</v>
      </c>
      <c r="W1227" s="27" t="s">
        <v>5496</v>
      </c>
      <c r="X1227" s="4">
        <f>IF(AND(MainTracker[[#This Row],[Completion date.]]&gt;=45139,MainTracker[[#This Row],[Status]]="10 - Complete"),NETWORKDAYS(MAX(MainTracker[[#This Row],[Request sent on (Date)]:[Compliant source file received on (Date)]]),MainTracker[[#This Row],[Completion date.]],Holiday[Holidays])-1,"")</f>
        <v>9</v>
      </c>
      <c r="Y12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7" s="4" t="str">
        <f>IF(AND(MainTracker[[#This Row],[Completion date.]]&gt;=45139,MainTracker[[#This Row],[Status]]="10 - Complete",MainTracker[[#This Row],[Compliant source file received on (Date)]]&lt;&gt;""),MainTracker[[#This Row],[Compliant source file received on (Date)]]-MainTracker[[#This Row],[Request sent on (Date)]],"")</f>
        <v/>
      </c>
    </row>
    <row r="1228" spans="1:26" ht="30" hidden="1">
      <c r="A1228" s="51" t="str">
        <f>_xlfn.IFNA(INDEX(Table3[],MATCH(MainTracker[[#This Row],[IDR / UFDR]],Table3[Pack],0),1),"")</f>
        <v/>
      </c>
      <c r="B1228" s="7">
        <v>213.08</v>
      </c>
      <c r="C1228" s="7" t="s">
        <v>5526</v>
      </c>
      <c r="D1228" s="44" t="s">
        <v>5527</v>
      </c>
      <c r="E1228" s="28" t="s">
        <v>5528</v>
      </c>
      <c r="F1228" s="2" t="s">
        <v>111</v>
      </c>
      <c r="G1228" s="13">
        <v>45503</v>
      </c>
      <c r="H1228" s="13"/>
      <c r="I1228" s="13">
        <v>45513</v>
      </c>
      <c r="J1228" s="2"/>
      <c r="K1228" s="28" t="s">
        <v>5529</v>
      </c>
      <c r="L1228" s="28" t="s">
        <v>122</v>
      </c>
      <c r="M1228" s="4" t="s">
        <v>5495</v>
      </c>
      <c r="N1228" s="24">
        <v>45510</v>
      </c>
      <c r="O1228" s="4"/>
      <c r="P1228" s="24"/>
      <c r="Q1228" s="4"/>
      <c r="R1228" s="24"/>
      <c r="S1228" s="4"/>
      <c r="T1228" s="24"/>
      <c r="U1228" s="4" t="s">
        <v>106</v>
      </c>
      <c r="V1228" s="3" t="s">
        <v>69</v>
      </c>
      <c r="W1228" s="27" t="s">
        <v>5496</v>
      </c>
      <c r="X1228" s="4">
        <f>IF(AND(MainTracker[[#This Row],[Completion date.]]&gt;=45139,MainTracker[[#This Row],[Status]]="10 - Complete"),NETWORKDAYS(MAX(MainTracker[[#This Row],[Request sent on (Date)]:[Compliant source file received on (Date)]]),MainTracker[[#This Row],[Completion date.]],Holiday[Holidays])-1,"")</f>
        <v>8</v>
      </c>
      <c r="Y12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8" s="4" t="str">
        <f>IF(AND(MainTracker[[#This Row],[Completion date.]]&gt;=45139,MainTracker[[#This Row],[Status]]="10 - Complete",MainTracker[[#This Row],[Compliant source file received on (Date)]]&lt;&gt;""),MainTracker[[#This Row],[Compliant source file received on (Date)]]-MainTracker[[#This Row],[Request sent on (Date)]],"")</f>
        <v/>
      </c>
    </row>
    <row r="1229" spans="1:26" ht="33.75" hidden="1" customHeight="1">
      <c r="A1229" s="51" t="str">
        <f>_xlfn.IFNA(INDEX(Table3[],MATCH(MainTracker[[#This Row],[IDR / UFDR]],Table3[Pack],0),1),"")</f>
        <v/>
      </c>
      <c r="B1229" s="7">
        <v>213.06</v>
      </c>
      <c r="C1229" s="7" t="s">
        <v>5530</v>
      </c>
      <c r="D1229" s="44" t="s">
        <v>5531</v>
      </c>
      <c r="E1229" s="197" t="s">
        <v>5532</v>
      </c>
      <c r="F1229" s="2" t="s">
        <v>101</v>
      </c>
      <c r="G1229" s="13">
        <v>45503</v>
      </c>
      <c r="H1229" s="13">
        <v>45523</v>
      </c>
      <c r="I1229" s="13">
        <v>45524</v>
      </c>
      <c r="J1229" s="2"/>
      <c r="K1229" s="28" t="s">
        <v>5533</v>
      </c>
      <c r="L1229" s="28"/>
      <c r="M1229" s="4" t="s">
        <v>5534</v>
      </c>
      <c r="N1229" s="24"/>
      <c r="O1229" s="4"/>
      <c r="P1229" s="24"/>
      <c r="Q1229" s="4"/>
      <c r="R1229" s="24"/>
      <c r="S1229" s="4"/>
      <c r="T1229" s="24"/>
      <c r="U1229" s="4" t="s">
        <v>106</v>
      </c>
      <c r="V1229" s="3" t="s">
        <v>70</v>
      </c>
      <c r="W1229" s="26" t="s">
        <v>5535</v>
      </c>
      <c r="X1229" s="4">
        <f>IF(AND(MainTracker[[#This Row],[Completion date.]]&gt;=45139,MainTracker[[#This Row],[Status]]="10 - Complete"),NETWORKDAYS(MAX(MainTracker[[#This Row],[Request sent on (Date)]:[Compliant source file received on (Date)]]),MainTracker[[#This Row],[Completion date.]],Holiday[Holidays])-1,"")</f>
        <v>1</v>
      </c>
      <c r="Y12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9" s="4">
        <f>IF(AND(MainTracker[[#This Row],[Completion date.]]&gt;=45139,MainTracker[[#This Row],[Status]]="10 - Complete",MainTracker[[#This Row],[Compliant source file received on (Date)]]&lt;&gt;""),MainTracker[[#This Row],[Compliant source file received on (Date)]]-MainTracker[[#This Row],[Request sent on (Date)]],"")</f>
        <v>20</v>
      </c>
    </row>
    <row r="1230" spans="1:26" ht="30" hidden="1">
      <c r="A1230" s="51">
        <f>_xlfn.IFNA(INDEX(Table3[],MATCH(MainTracker[[#This Row],[IDR / UFDR]],Table3[Pack],0),1),"")</f>
        <v>3</v>
      </c>
      <c r="B1230" s="7">
        <v>212.5</v>
      </c>
      <c r="C1230" s="7" t="s">
        <v>5536</v>
      </c>
      <c r="D1230" s="44" t="s">
        <v>5537</v>
      </c>
      <c r="E1230" s="28" t="s">
        <v>5538</v>
      </c>
      <c r="F1230" s="2" t="s">
        <v>111</v>
      </c>
      <c r="G1230" s="13">
        <v>45503</v>
      </c>
      <c r="H1230" s="13">
        <v>45503</v>
      </c>
      <c r="I1230" s="13">
        <v>45517</v>
      </c>
      <c r="J1230" s="2"/>
      <c r="K1230" s="28" t="s">
        <v>5539</v>
      </c>
      <c r="L1230" s="28"/>
      <c r="M1230" s="4"/>
      <c r="N1230" s="24"/>
      <c r="O1230" s="4"/>
      <c r="P1230" s="24"/>
      <c r="Q1230" s="4"/>
      <c r="R1230" s="24"/>
      <c r="S1230" s="4"/>
      <c r="T1230" s="24"/>
      <c r="U1230" s="4" t="s">
        <v>106</v>
      </c>
      <c r="V1230" s="3" t="s">
        <v>71</v>
      </c>
      <c r="W1230" s="26" t="s">
        <v>5224</v>
      </c>
      <c r="X1230" s="4">
        <f>IF(AND(MainTracker[[#This Row],[Completion date.]]&gt;=45139,MainTracker[[#This Row],[Status]]="10 - Complete"),NETWORKDAYS(MAX(MainTracker[[#This Row],[Request sent on (Date)]:[Compliant source file received on (Date)]]),MainTracker[[#This Row],[Completion date.]],Holiday[Holidays])-1,"")</f>
        <v>10</v>
      </c>
      <c r="Y12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0" s="4">
        <f>IF(AND(MainTracker[[#This Row],[Completion date.]]&gt;=45139,MainTracker[[#This Row],[Status]]="10 - Complete",MainTracker[[#This Row],[Compliant source file received on (Date)]]&lt;&gt;""),MainTracker[[#This Row],[Compliant source file received on (Date)]]-MainTracker[[#This Row],[Request sent on (Date)]],"")</f>
        <v>0</v>
      </c>
    </row>
    <row r="1231" spans="1:26" ht="30" hidden="1">
      <c r="A1231" s="51">
        <f>_xlfn.IFNA(INDEX(Table3[],MATCH(MainTracker[[#This Row],[IDR / UFDR]],Table3[Pack],0),1),"")</f>
        <v>3</v>
      </c>
      <c r="B1231" s="7">
        <v>212.5</v>
      </c>
      <c r="C1231" s="7" t="s">
        <v>5540</v>
      </c>
      <c r="D1231" s="44" t="s">
        <v>5541</v>
      </c>
      <c r="E1231" s="28" t="s">
        <v>5542</v>
      </c>
      <c r="F1231" s="2" t="s">
        <v>111</v>
      </c>
      <c r="G1231" s="13">
        <v>45504</v>
      </c>
      <c r="H1231" s="13"/>
      <c r="I1231" s="13">
        <v>45518</v>
      </c>
      <c r="J1231" s="2"/>
      <c r="K1231" s="28" t="s">
        <v>5543</v>
      </c>
      <c r="L1231" s="28" t="s">
        <v>3041</v>
      </c>
      <c r="M1231" s="4" t="s">
        <v>5544</v>
      </c>
      <c r="N1231" s="24"/>
      <c r="O1231" s="4"/>
      <c r="P1231" s="24"/>
      <c r="Q1231" s="4"/>
      <c r="R1231" s="24"/>
      <c r="S1231" s="4"/>
      <c r="T1231" s="24"/>
      <c r="U1231" s="4" t="s">
        <v>106</v>
      </c>
      <c r="V1231" s="3" t="s">
        <v>71</v>
      </c>
      <c r="W1231" s="26" t="s">
        <v>4498</v>
      </c>
      <c r="X1231" s="4">
        <f>IF(AND(MainTracker[[#This Row],[Completion date.]]&gt;=45139,MainTracker[[#This Row],[Status]]="10 - Complete"),NETWORKDAYS(MAX(MainTracker[[#This Row],[Request sent on (Date)]:[Compliant source file received on (Date)]]),MainTracker[[#This Row],[Completion date.]],Holiday[Holidays])-1,"")</f>
        <v>10</v>
      </c>
      <c r="Y12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1" s="4" t="str">
        <f>IF(AND(MainTracker[[#This Row],[Completion date.]]&gt;=45139,MainTracker[[#This Row],[Status]]="10 - Complete",MainTracker[[#This Row],[Compliant source file received on (Date)]]&lt;&gt;""),MainTracker[[#This Row],[Compliant source file received on (Date)]]-MainTracker[[#This Row],[Request sent on (Date)]],"")</f>
        <v/>
      </c>
    </row>
    <row r="1232" spans="1:26" ht="30" hidden="1">
      <c r="A1232" s="51">
        <f>_xlfn.IFNA(INDEX(Table3[],MATCH(MainTracker[[#This Row],[IDR / UFDR]],Table3[Pack],0),1),"")</f>
        <v>3</v>
      </c>
      <c r="B1232" s="7">
        <v>212.5</v>
      </c>
      <c r="C1232" s="7" t="s">
        <v>5545</v>
      </c>
      <c r="D1232" s="44" t="s">
        <v>5546</v>
      </c>
      <c r="E1232" s="28" t="s">
        <v>5547</v>
      </c>
      <c r="F1232" s="2" t="s">
        <v>111</v>
      </c>
      <c r="G1232" s="13">
        <v>45504</v>
      </c>
      <c r="H1232" s="13"/>
      <c r="I1232" s="13">
        <v>45518</v>
      </c>
      <c r="J1232" s="2"/>
      <c r="K1232" s="28" t="s">
        <v>5548</v>
      </c>
      <c r="L1232" s="28"/>
      <c r="M1232" s="4"/>
      <c r="N1232" s="24"/>
      <c r="O1232" s="4"/>
      <c r="P1232" s="24"/>
      <c r="Q1232" s="4"/>
      <c r="R1232" s="24"/>
      <c r="S1232" s="4"/>
      <c r="T1232" s="24"/>
      <c r="U1232" s="4" t="s">
        <v>106</v>
      </c>
      <c r="V1232" s="3" t="s">
        <v>71</v>
      </c>
      <c r="W1232" s="26" t="s">
        <v>4498</v>
      </c>
      <c r="X1232" s="4">
        <f>IF(AND(MainTracker[[#This Row],[Completion date.]]&gt;=45139,MainTracker[[#This Row],[Status]]="10 - Complete"),NETWORKDAYS(MAX(MainTracker[[#This Row],[Request sent on (Date)]:[Compliant source file received on (Date)]]),MainTracker[[#This Row],[Completion date.]],Holiday[Holidays])-1,"")</f>
        <v>10</v>
      </c>
      <c r="Y12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2" s="4" t="str">
        <f>IF(AND(MainTracker[[#This Row],[Completion date.]]&gt;=45139,MainTracker[[#This Row],[Status]]="10 - Complete",MainTracker[[#This Row],[Compliant source file received on (Date)]]&lt;&gt;""),MainTracker[[#This Row],[Compliant source file received on (Date)]]-MainTracker[[#This Row],[Request sent on (Date)]],"")</f>
        <v/>
      </c>
    </row>
    <row r="1233" spans="1:26" ht="30" hidden="1">
      <c r="A1233" s="51" t="str">
        <f>_xlfn.IFNA(INDEX(Table3[],MATCH(MainTracker[[#This Row],[IDR / UFDR]],Table3[Pack],0),1),"")</f>
        <v/>
      </c>
      <c r="B1233" s="7" t="s">
        <v>5225</v>
      </c>
      <c r="C1233" s="7" t="s">
        <v>5549</v>
      </c>
      <c r="D1233" s="44" t="s">
        <v>5550</v>
      </c>
      <c r="E1233" s="28" t="s">
        <v>5551</v>
      </c>
      <c r="F1233" s="2" t="s">
        <v>111</v>
      </c>
      <c r="G1233" s="13">
        <v>45505</v>
      </c>
      <c r="H1233" s="13">
        <v>45533</v>
      </c>
      <c r="I1233" s="13">
        <v>45538</v>
      </c>
      <c r="J1233" s="2"/>
      <c r="K1233" s="28" t="s">
        <v>5552</v>
      </c>
      <c r="L1233" s="28" t="s">
        <v>122</v>
      </c>
      <c r="M1233" s="4" t="s">
        <v>5553</v>
      </c>
      <c r="N1233" s="24">
        <v>45534</v>
      </c>
      <c r="O1233" s="4"/>
      <c r="P1233" s="24"/>
      <c r="Q1233" s="4"/>
      <c r="R1233" s="24"/>
      <c r="S1233" s="4"/>
      <c r="T1233" s="24"/>
      <c r="U1233" s="4" t="s">
        <v>106</v>
      </c>
      <c r="V1233" s="3" t="s">
        <v>69</v>
      </c>
      <c r="W1233" s="26" t="s">
        <v>1967</v>
      </c>
      <c r="X1233" s="4">
        <f>IF(AND(MainTracker[[#This Row],[Completion date.]]&gt;=45139,MainTracker[[#This Row],[Status]]="10 - Complete"),NETWORKDAYS(MAX(MainTracker[[#This Row],[Request sent on (Date)]:[Compliant source file received on (Date)]]),MainTracker[[#This Row],[Completion date.]],Holiday[Holidays])-1,"")</f>
        <v>3</v>
      </c>
      <c r="Y12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3" s="4">
        <f>IF(AND(MainTracker[[#This Row],[Completion date.]]&gt;=45139,MainTracker[[#This Row],[Status]]="10 - Complete",MainTracker[[#This Row],[Compliant source file received on (Date)]]&lt;&gt;""),MainTracker[[#This Row],[Compliant source file received on (Date)]]-MainTracker[[#This Row],[Request sent on (Date)]],"")</f>
        <v>28</v>
      </c>
    </row>
    <row r="1234" spans="1:26" ht="45" hidden="1">
      <c r="A1234" s="51" t="str">
        <f>_xlfn.IFNA(INDEX(Table3[],MATCH(MainTracker[[#This Row],[IDR / UFDR]],Table3[Pack],0),1),"")</f>
        <v/>
      </c>
      <c r="B1234" s="7" t="s">
        <v>3645</v>
      </c>
      <c r="C1234" s="7" t="s">
        <v>5554</v>
      </c>
      <c r="D1234" s="44" t="s">
        <v>5396</v>
      </c>
      <c r="E1234" s="28" t="s">
        <v>5555</v>
      </c>
      <c r="F1234" s="2" t="s">
        <v>111</v>
      </c>
      <c r="G1234" s="13">
        <v>45505</v>
      </c>
      <c r="H1234" s="13"/>
      <c r="I1234" s="13">
        <v>45509</v>
      </c>
      <c r="J1234" s="2"/>
      <c r="K1234" s="28" t="s">
        <v>5556</v>
      </c>
      <c r="L1234" s="28" t="s">
        <v>122</v>
      </c>
      <c r="M1234" s="4" t="s">
        <v>5557</v>
      </c>
      <c r="N1234" s="24"/>
      <c r="O1234" s="4"/>
      <c r="P1234" s="24"/>
      <c r="Q1234" s="4"/>
      <c r="R1234" s="24"/>
      <c r="S1234" s="4"/>
      <c r="T1234" s="24"/>
      <c r="U1234" s="4" t="s">
        <v>106</v>
      </c>
      <c r="V1234" s="3" t="s">
        <v>69</v>
      </c>
      <c r="W1234" s="26" t="s">
        <v>1359</v>
      </c>
      <c r="X1234" s="4">
        <f>IF(AND(MainTracker[[#This Row],[Completion date.]]&gt;=45139,MainTracker[[#This Row],[Status]]="10 - Complete"),NETWORKDAYS(MAX(MainTracker[[#This Row],[Request sent on (Date)]:[Compliant source file received on (Date)]]),MainTracker[[#This Row],[Completion date.]],Holiday[Holidays])-1,"")</f>
        <v>2</v>
      </c>
      <c r="Y12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4" s="4" t="str">
        <f>IF(AND(MainTracker[[#This Row],[Completion date.]]&gt;=45139,MainTracker[[#This Row],[Status]]="10 - Complete",MainTracker[[#This Row],[Compliant source file received on (Date)]]&lt;&gt;""),MainTracker[[#This Row],[Compliant source file received on (Date)]]-MainTracker[[#This Row],[Request sent on (Date)]],"")</f>
        <v/>
      </c>
    </row>
    <row r="1235" spans="1:26" ht="30" hidden="1">
      <c r="A1235" s="51">
        <f>_xlfn.IFNA(INDEX(Table3[],MATCH(MainTracker[[#This Row],[IDR / UFDR]],Table3[Pack],0),1),"")</f>
        <v>21</v>
      </c>
      <c r="B1235" s="7">
        <v>214.07</v>
      </c>
      <c r="C1235" s="7" t="s">
        <v>5558</v>
      </c>
      <c r="D1235" s="44" t="s">
        <v>5559</v>
      </c>
      <c r="E1235" s="28" t="s">
        <v>5560</v>
      </c>
      <c r="F1235" s="2" t="s">
        <v>111</v>
      </c>
      <c r="G1235" s="13">
        <v>45505</v>
      </c>
      <c r="H1235" s="13">
        <v>45524</v>
      </c>
      <c r="I1235" s="13">
        <v>45526</v>
      </c>
      <c r="J1235" s="2"/>
      <c r="K1235" s="28" t="s">
        <v>5561</v>
      </c>
      <c r="L1235" s="28"/>
      <c r="M1235" s="4" t="s">
        <v>5562</v>
      </c>
      <c r="N1235" s="24"/>
      <c r="O1235" s="4"/>
      <c r="P1235" s="24"/>
      <c r="Q1235" s="4"/>
      <c r="R1235" s="24"/>
      <c r="S1235" s="4"/>
      <c r="T1235" s="24"/>
      <c r="U1235" s="4" t="s">
        <v>106</v>
      </c>
      <c r="V1235" s="3" t="s">
        <v>70</v>
      </c>
      <c r="W1235" s="28" t="s">
        <v>5563</v>
      </c>
      <c r="X1235" s="4">
        <f>IF(AND(MainTracker[[#This Row],[Completion date.]]&gt;=45139,MainTracker[[#This Row],[Status]]="10 - Complete"),NETWORKDAYS(MAX(MainTracker[[#This Row],[Request sent on (Date)]:[Compliant source file received on (Date)]]),MainTracker[[#This Row],[Completion date.]],Holiday[Holidays])-1,"")</f>
        <v>2</v>
      </c>
      <c r="Y12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5" s="4">
        <f>IF(AND(MainTracker[[#This Row],[Completion date.]]&gt;=45139,MainTracker[[#This Row],[Status]]="10 - Complete",MainTracker[[#This Row],[Compliant source file received on (Date)]]&lt;&gt;""),MainTracker[[#This Row],[Compliant source file received on (Date)]]-MainTracker[[#This Row],[Request sent on (Date)]],"")</f>
        <v>19</v>
      </c>
    </row>
    <row r="1236" spans="1:26" ht="45" hidden="1">
      <c r="A1236" s="51">
        <f>_xlfn.IFNA(INDEX(Table3[],MATCH(MainTracker[[#This Row],[IDR / UFDR]],Table3[Pack],0),1),"")</f>
        <v>21</v>
      </c>
      <c r="B1236" s="7">
        <v>214.07</v>
      </c>
      <c r="C1236" s="7" t="s">
        <v>5564</v>
      </c>
      <c r="D1236" s="44" t="s">
        <v>5565</v>
      </c>
      <c r="E1236" s="28" t="s">
        <v>5566</v>
      </c>
      <c r="F1236" s="2" t="s">
        <v>111</v>
      </c>
      <c r="G1236" s="13">
        <v>45505</v>
      </c>
      <c r="H1236" s="13">
        <v>45524</v>
      </c>
      <c r="I1236" s="13">
        <v>45527</v>
      </c>
      <c r="J1236" s="2"/>
      <c r="K1236" s="28" t="s">
        <v>5567</v>
      </c>
      <c r="L1236" s="28"/>
      <c r="M1236" s="4" t="s">
        <v>5562</v>
      </c>
      <c r="N1236" s="24"/>
      <c r="O1236" s="4"/>
      <c r="P1236" s="24"/>
      <c r="Q1236" s="4"/>
      <c r="R1236" s="24"/>
      <c r="S1236" s="4"/>
      <c r="T1236" s="24"/>
      <c r="U1236" s="4" t="s">
        <v>106</v>
      </c>
      <c r="V1236" s="3" t="s">
        <v>70</v>
      </c>
      <c r="W1236" s="28" t="s">
        <v>5563</v>
      </c>
      <c r="X1236" s="4">
        <f>IF(AND(MainTracker[[#This Row],[Completion date.]]&gt;=45139,MainTracker[[#This Row],[Status]]="10 - Complete"),NETWORKDAYS(MAX(MainTracker[[#This Row],[Request sent on (Date)]:[Compliant source file received on (Date)]]),MainTracker[[#This Row],[Completion date.]],Holiday[Holidays])-1,"")</f>
        <v>3</v>
      </c>
      <c r="Y12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6" s="4">
        <f>IF(AND(MainTracker[[#This Row],[Completion date.]]&gt;=45139,MainTracker[[#This Row],[Status]]="10 - Complete",MainTracker[[#This Row],[Compliant source file received on (Date)]]&lt;&gt;""),MainTracker[[#This Row],[Compliant source file received on (Date)]]-MainTracker[[#This Row],[Request sent on (Date)]],"")</f>
        <v>19</v>
      </c>
    </row>
    <row r="1237" spans="1:26" ht="30" hidden="1">
      <c r="A1237" s="51">
        <f>_xlfn.IFNA(INDEX(Table3[],MATCH(MainTracker[[#This Row],[IDR / UFDR]],Table3[Pack],0),1),"")</f>
        <v>21</v>
      </c>
      <c r="B1237" s="7">
        <v>214.07</v>
      </c>
      <c r="C1237" s="7" t="s">
        <v>5568</v>
      </c>
      <c r="D1237" s="44" t="s">
        <v>5569</v>
      </c>
      <c r="E1237" s="28" t="s">
        <v>5570</v>
      </c>
      <c r="F1237" s="2" t="s">
        <v>111</v>
      </c>
      <c r="G1237" s="13">
        <v>45505</v>
      </c>
      <c r="H1237" s="13">
        <v>45524</v>
      </c>
      <c r="I1237" s="13">
        <v>45525</v>
      </c>
      <c r="J1237" s="2"/>
      <c r="K1237" s="28" t="s">
        <v>5571</v>
      </c>
      <c r="L1237" s="28"/>
      <c r="M1237" s="4" t="s">
        <v>5562</v>
      </c>
      <c r="N1237" s="24"/>
      <c r="O1237" s="4"/>
      <c r="P1237" s="24"/>
      <c r="Q1237" s="4"/>
      <c r="R1237" s="24"/>
      <c r="S1237" s="4"/>
      <c r="T1237" s="24"/>
      <c r="U1237" s="4" t="s">
        <v>106</v>
      </c>
      <c r="V1237" s="3" t="s">
        <v>70</v>
      </c>
      <c r="W1237" s="28" t="s">
        <v>5563</v>
      </c>
      <c r="X1237" s="4">
        <f>IF(AND(MainTracker[[#This Row],[Completion date.]]&gt;=45139,MainTracker[[#This Row],[Status]]="10 - Complete"),NETWORKDAYS(MAX(MainTracker[[#This Row],[Request sent on (Date)]:[Compliant source file received on (Date)]]),MainTracker[[#This Row],[Completion date.]],Holiday[Holidays])-1,"")</f>
        <v>1</v>
      </c>
      <c r="Y12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7" s="4">
        <f>IF(AND(MainTracker[[#This Row],[Completion date.]]&gt;=45139,MainTracker[[#This Row],[Status]]="10 - Complete",MainTracker[[#This Row],[Compliant source file received on (Date)]]&lt;&gt;""),MainTracker[[#This Row],[Compliant source file received on (Date)]]-MainTracker[[#This Row],[Request sent on (Date)]],"")</f>
        <v>19</v>
      </c>
    </row>
    <row r="1238" spans="1:26" ht="30" hidden="1">
      <c r="A1238" s="51">
        <f>_xlfn.IFNA(INDEX(Table3[],MATCH(MainTracker[[#This Row],[IDR / UFDR]],Table3[Pack],0),1),"")</f>
        <v>3</v>
      </c>
      <c r="B1238" s="7">
        <v>212.5</v>
      </c>
      <c r="C1238" s="7" t="s">
        <v>5572</v>
      </c>
      <c r="D1238" s="44" t="s">
        <v>5573</v>
      </c>
      <c r="E1238" s="28" t="s">
        <v>5574</v>
      </c>
      <c r="F1238" s="2" t="s">
        <v>111</v>
      </c>
      <c r="G1238" s="13">
        <v>45505</v>
      </c>
      <c r="H1238" s="13"/>
      <c r="I1238" s="13">
        <v>45517</v>
      </c>
      <c r="J1238" s="2"/>
      <c r="K1238" s="28" t="s">
        <v>5575</v>
      </c>
      <c r="L1238" s="28"/>
      <c r="M1238" s="4"/>
      <c r="N1238" s="24"/>
      <c r="O1238" s="4"/>
      <c r="P1238" s="24"/>
      <c r="Q1238" s="4"/>
      <c r="R1238" s="24"/>
      <c r="S1238" s="4"/>
      <c r="T1238" s="24"/>
      <c r="U1238" s="4" t="s">
        <v>106</v>
      </c>
      <c r="V1238" s="3" t="s">
        <v>70</v>
      </c>
      <c r="W1238" s="26" t="s">
        <v>4498</v>
      </c>
      <c r="X1238" s="4">
        <f>IF(AND(MainTracker[[#This Row],[Completion date.]]&gt;=45139,MainTracker[[#This Row],[Status]]="10 - Complete"),NETWORKDAYS(MAX(MainTracker[[#This Row],[Request sent on (Date)]:[Compliant source file received on (Date)]]),MainTracker[[#This Row],[Completion date.]],Holiday[Holidays])-1,"")</f>
        <v>8</v>
      </c>
      <c r="Y12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8" s="4" t="str">
        <f>IF(AND(MainTracker[[#This Row],[Completion date.]]&gt;=45139,MainTracker[[#This Row],[Status]]="10 - Complete",MainTracker[[#This Row],[Compliant source file received on (Date)]]&lt;&gt;""),MainTracker[[#This Row],[Compliant source file received on (Date)]]-MainTracker[[#This Row],[Request sent on (Date)]],"")</f>
        <v/>
      </c>
    </row>
    <row r="1239" spans="1:26" ht="18.75" hidden="1">
      <c r="A1239" s="51" t="str">
        <f>_xlfn.IFNA(INDEX(Table3[],MATCH(MainTracker[[#This Row],[IDR / UFDR]],Table3[Pack],0),1),"")</f>
        <v/>
      </c>
      <c r="B1239" s="7" t="s">
        <v>5576</v>
      </c>
      <c r="C1239" s="7" t="s">
        <v>5577</v>
      </c>
      <c r="D1239" s="44" t="s">
        <v>5578</v>
      </c>
      <c r="E1239" s="28" t="s">
        <v>5579</v>
      </c>
      <c r="F1239" s="2" t="s">
        <v>101</v>
      </c>
      <c r="G1239" s="13">
        <v>45510</v>
      </c>
      <c r="H1239" s="13"/>
      <c r="I1239" s="13">
        <v>45513</v>
      </c>
      <c r="J1239" s="2"/>
      <c r="K1239" s="28" t="s">
        <v>5580</v>
      </c>
      <c r="L1239" s="28"/>
      <c r="M1239" s="4"/>
      <c r="N1239" s="24"/>
      <c r="O1239" s="4"/>
      <c r="P1239" s="24"/>
      <c r="Q1239" s="4"/>
      <c r="R1239" s="24"/>
      <c r="S1239" s="4"/>
      <c r="T1239" s="24"/>
      <c r="U1239" s="4" t="s">
        <v>106</v>
      </c>
      <c r="V1239" s="3" t="s">
        <v>69</v>
      </c>
      <c r="W1239" s="26" t="s">
        <v>1292</v>
      </c>
      <c r="X1239" s="4">
        <f>IF(AND(MainTracker[[#This Row],[Completion date.]]&gt;=45139,MainTracker[[#This Row],[Status]]="10 - Complete"),NETWORKDAYS(MAX(MainTracker[[#This Row],[Request sent on (Date)]:[Compliant source file received on (Date)]]),MainTracker[[#This Row],[Completion date.]],Holiday[Holidays])-1,"")</f>
        <v>3</v>
      </c>
      <c r="Y12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9" s="4" t="str">
        <f>IF(AND(MainTracker[[#This Row],[Completion date.]]&gt;=45139,MainTracker[[#This Row],[Status]]="10 - Complete",MainTracker[[#This Row],[Compliant source file received on (Date)]]&lt;&gt;""),MainTracker[[#This Row],[Compliant source file received on (Date)]]-MainTracker[[#This Row],[Request sent on (Date)]],"")</f>
        <v/>
      </c>
    </row>
    <row r="1240" spans="1:26" ht="18.75" hidden="1">
      <c r="A1240" s="51" t="str">
        <f>_xlfn.IFNA(INDEX(Table3[],MATCH(MainTracker[[#This Row],[IDR / UFDR]],Table3[Pack],0),1),"")</f>
        <v/>
      </c>
      <c r="B1240" s="7" t="s">
        <v>1738</v>
      </c>
      <c r="C1240" s="7" t="s">
        <v>5581</v>
      </c>
      <c r="D1240" s="44" t="s">
        <v>5582</v>
      </c>
      <c r="E1240" s="28" t="s">
        <v>5583</v>
      </c>
      <c r="F1240" s="2" t="s">
        <v>111</v>
      </c>
      <c r="G1240" s="13">
        <v>45510</v>
      </c>
      <c r="H1240" s="13">
        <v>45510</v>
      </c>
      <c r="I1240" s="13">
        <v>45517</v>
      </c>
      <c r="J1240" s="2"/>
      <c r="K1240" s="28" t="s">
        <v>5584</v>
      </c>
      <c r="L1240" s="28" t="s">
        <v>122</v>
      </c>
      <c r="M1240" s="4"/>
      <c r="N1240" s="24"/>
      <c r="O1240" s="4"/>
      <c r="P1240" s="24"/>
      <c r="Q1240" s="4"/>
      <c r="R1240" s="24"/>
      <c r="S1240" s="4"/>
      <c r="T1240" s="24"/>
      <c r="U1240" s="4" t="s">
        <v>106</v>
      </c>
      <c r="V1240" s="3" t="s">
        <v>69</v>
      </c>
      <c r="W1240" s="26" t="s">
        <v>1967</v>
      </c>
      <c r="X1240" s="4">
        <f>IF(AND(MainTracker[[#This Row],[Completion date.]]&gt;=45139,MainTracker[[#This Row],[Status]]="10 - Complete"),NETWORKDAYS(MAX(MainTracker[[#This Row],[Request sent on (Date)]:[Compliant source file received on (Date)]]),MainTracker[[#This Row],[Completion date.]],Holiday[Holidays])-1,"")</f>
        <v>5</v>
      </c>
      <c r="Y12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0" s="4">
        <f>IF(AND(MainTracker[[#This Row],[Completion date.]]&gt;=45139,MainTracker[[#This Row],[Status]]="10 - Complete",MainTracker[[#This Row],[Compliant source file received on (Date)]]&lt;&gt;""),MainTracker[[#This Row],[Compliant source file received on (Date)]]-MainTracker[[#This Row],[Request sent on (Date)]],"")</f>
        <v>0</v>
      </c>
    </row>
    <row r="1241" spans="1:26" ht="30" hidden="1">
      <c r="A1241" s="51" t="str">
        <f>_xlfn.IFNA(INDEX(Table3[],MATCH(MainTracker[[#This Row],[IDR / UFDR]],Table3[Pack],0),1),"")</f>
        <v/>
      </c>
      <c r="B1241" s="7" t="s">
        <v>4241</v>
      </c>
      <c r="C1241" s="7" t="s">
        <v>5585</v>
      </c>
      <c r="D1241" s="7" t="s">
        <v>5586</v>
      </c>
      <c r="E1241" s="28" t="s">
        <v>4243</v>
      </c>
      <c r="F1241" s="2" t="s">
        <v>111</v>
      </c>
      <c r="G1241" s="13">
        <v>45510</v>
      </c>
      <c r="H1241" s="13">
        <v>45510</v>
      </c>
      <c r="I1241" s="13">
        <v>45513</v>
      </c>
      <c r="J1241" s="2"/>
      <c r="K1241" s="28" t="s">
        <v>4244</v>
      </c>
      <c r="L1241" s="28" t="s">
        <v>122</v>
      </c>
      <c r="M1241" s="4" t="s">
        <v>5587</v>
      </c>
      <c r="N1241" s="24">
        <v>45512</v>
      </c>
      <c r="O1241" s="4"/>
      <c r="P1241" s="24"/>
      <c r="Q1241" s="4"/>
      <c r="R1241" s="24"/>
      <c r="S1241" s="4"/>
      <c r="T1241" s="24"/>
      <c r="U1241" s="4" t="s">
        <v>106</v>
      </c>
      <c r="V1241" s="3" t="s">
        <v>69</v>
      </c>
      <c r="W1241" s="26" t="s">
        <v>1967</v>
      </c>
      <c r="X1241" s="4">
        <f>IF(AND(MainTracker[[#This Row],[Completion date.]]&gt;=45139,MainTracker[[#This Row],[Status]]="10 - Complete"),NETWORKDAYS(MAX(MainTracker[[#This Row],[Request sent on (Date)]:[Compliant source file received on (Date)]]),MainTracker[[#This Row],[Completion date.]],Holiday[Holidays])-1,"")</f>
        <v>3</v>
      </c>
      <c r="Y12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1" s="4">
        <f>IF(AND(MainTracker[[#This Row],[Completion date.]]&gt;=45139,MainTracker[[#This Row],[Status]]="10 - Complete",MainTracker[[#This Row],[Compliant source file received on (Date)]]&lt;&gt;""),MainTracker[[#This Row],[Compliant source file received on (Date)]]-MainTracker[[#This Row],[Request sent on (Date)]],"")</f>
        <v>0</v>
      </c>
    </row>
    <row r="1242" spans="1:26" ht="45" hidden="1">
      <c r="A1242" s="51">
        <f>_xlfn.IFNA(INDEX(Table3[],MATCH(MainTracker[[#This Row],[IDR / UFDR]],Table3[Pack],0),1),"")</f>
        <v>10</v>
      </c>
      <c r="B1242" s="7" t="s">
        <v>35</v>
      </c>
      <c r="C1242" s="7" t="s">
        <v>5588</v>
      </c>
      <c r="D1242" s="44" t="s">
        <v>5589</v>
      </c>
      <c r="E1242" s="175" t="s">
        <v>5590</v>
      </c>
      <c r="F1242" s="2" t="s">
        <v>111</v>
      </c>
      <c r="G1242" s="13">
        <v>45510</v>
      </c>
      <c r="H1242" s="13">
        <v>45518</v>
      </c>
      <c r="I1242" s="13">
        <v>45524</v>
      </c>
      <c r="J1242" s="2"/>
      <c r="K1242" s="28" t="s">
        <v>5591</v>
      </c>
      <c r="L1242" s="28"/>
      <c r="M1242" s="4" t="s">
        <v>5592</v>
      </c>
      <c r="N1242" s="24"/>
      <c r="O1242" s="4"/>
      <c r="P1242" s="24"/>
      <c r="Q1242" s="4"/>
      <c r="R1242" s="24"/>
      <c r="S1242" s="4"/>
      <c r="T1242" s="24"/>
      <c r="U1242" s="4" t="s">
        <v>106</v>
      </c>
      <c r="V1242" s="3" t="s">
        <v>70</v>
      </c>
      <c r="W1242" s="26" t="s">
        <v>1791</v>
      </c>
      <c r="X1242" s="4">
        <f>IF(AND(MainTracker[[#This Row],[Completion date.]]&gt;=45139,MainTracker[[#This Row],[Status]]="10 - Complete"),NETWORKDAYS(MAX(MainTracker[[#This Row],[Request sent on (Date)]:[Compliant source file received on (Date)]]),MainTracker[[#This Row],[Completion date.]],Holiday[Holidays])-1,"")</f>
        <v>4</v>
      </c>
      <c r="Y12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2" s="4">
        <f>IF(AND(MainTracker[[#This Row],[Completion date.]]&gt;=45139,MainTracker[[#This Row],[Status]]="10 - Complete",MainTracker[[#This Row],[Compliant source file received on (Date)]]&lt;&gt;""),MainTracker[[#This Row],[Compliant source file received on (Date)]]-MainTracker[[#This Row],[Request sent on (Date)]],"")</f>
        <v>8</v>
      </c>
    </row>
    <row r="1243" spans="1:26" ht="45" hidden="1">
      <c r="A1243" s="51" t="str">
        <f>_xlfn.IFNA(INDEX(Table3[],MATCH(MainTracker[[#This Row],[IDR / UFDR]],Table3[Pack],0),1),"")</f>
        <v/>
      </c>
      <c r="B1243" s="7" t="s">
        <v>4839</v>
      </c>
      <c r="C1243" s="7" t="s">
        <v>5593</v>
      </c>
      <c r="D1243" s="44" t="s">
        <v>5594</v>
      </c>
      <c r="E1243" s="28" t="s">
        <v>5595</v>
      </c>
      <c r="F1243" s="2" t="s">
        <v>111</v>
      </c>
      <c r="G1243" s="13">
        <v>45510</v>
      </c>
      <c r="H1243" s="13"/>
      <c r="I1243" s="13">
        <v>45512</v>
      </c>
      <c r="J1243" s="2"/>
      <c r="K1243" s="28" t="s">
        <v>5596</v>
      </c>
      <c r="L1243" s="28" t="s">
        <v>122</v>
      </c>
      <c r="M1243" s="4"/>
      <c r="N1243" s="24"/>
      <c r="O1243" s="4"/>
      <c r="P1243" s="24"/>
      <c r="Q1243" s="4"/>
      <c r="R1243" s="24"/>
      <c r="S1243" s="4"/>
      <c r="T1243" s="24"/>
      <c r="U1243" s="4" t="s">
        <v>106</v>
      </c>
      <c r="V1243" s="3" t="s">
        <v>69</v>
      </c>
      <c r="W1243" s="26" t="s">
        <v>5597</v>
      </c>
      <c r="X1243" s="4">
        <f>IF(AND(MainTracker[[#This Row],[Completion date.]]&gt;=45139,MainTracker[[#This Row],[Status]]="10 - Complete"),NETWORKDAYS(MAX(MainTracker[[#This Row],[Request sent on (Date)]:[Compliant source file received on (Date)]]),MainTracker[[#This Row],[Completion date.]],Holiday[Holidays])-1,"")</f>
        <v>2</v>
      </c>
      <c r="Y12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3" s="4" t="str">
        <f>IF(AND(MainTracker[[#This Row],[Completion date.]]&gt;=45139,MainTracker[[#This Row],[Status]]="10 - Complete",MainTracker[[#This Row],[Compliant source file received on (Date)]]&lt;&gt;""),MainTracker[[#This Row],[Compliant source file received on (Date)]]-MainTracker[[#This Row],[Request sent on (Date)]],"")</f>
        <v/>
      </c>
    </row>
    <row r="1244" spans="1:26" ht="120" hidden="1">
      <c r="A1244" s="51" t="str">
        <f>_xlfn.IFNA(INDEX(Table3[],MATCH(MainTracker[[#This Row],[IDR / UFDR]],Table3[Pack],0),1),"")</f>
        <v/>
      </c>
      <c r="B1244" s="7" t="s">
        <v>4839</v>
      </c>
      <c r="C1244" s="7" t="s">
        <v>5598</v>
      </c>
      <c r="D1244" s="44" t="s">
        <v>5599</v>
      </c>
      <c r="E1244" s="28" t="s">
        <v>5600</v>
      </c>
      <c r="F1244" s="2" t="s">
        <v>111</v>
      </c>
      <c r="G1244" s="13">
        <v>45510</v>
      </c>
      <c r="H1244" s="13"/>
      <c r="I1244" s="13">
        <v>45512</v>
      </c>
      <c r="J1244" s="2"/>
      <c r="K1244" s="28" t="s">
        <v>5601</v>
      </c>
      <c r="L1244" s="28" t="s">
        <v>122</v>
      </c>
      <c r="M1244" s="88" t="s">
        <v>5602</v>
      </c>
      <c r="N1244" s="24" t="s">
        <v>5603</v>
      </c>
      <c r="O1244" s="4"/>
      <c r="P1244" s="24"/>
      <c r="Q1244" s="4"/>
      <c r="R1244" s="24"/>
      <c r="S1244" s="4"/>
      <c r="T1244" s="24"/>
      <c r="U1244" s="4" t="s">
        <v>106</v>
      </c>
      <c r="V1244" s="3" t="s">
        <v>69</v>
      </c>
      <c r="W1244" s="26" t="s">
        <v>5597</v>
      </c>
      <c r="X1244" s="4">
        <f>IF(AND(MainTracker[[#This Row],[Completion date.]]&gt;=45139,MainTracker[[#This Row],[Status]]="10 - Complete"),NETWORKDAYS(MAX(MainTracker[[#This Row],[Request sent on (Date)]:[Compliant source file received on (Date)]]),MainTracker[[#This Row],[Completion date.]],Holiday[Holidays])-1,"")</f>
        <v>2</v>
      </c>
      <c r="Y12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4" s="4" t="str">
        <f>IF(AND(MainTracker[[#This Row],[Completion date.]]&gt;=45139,MainTracker[[#This Row],[Status]]="10 - Complete",MainTracker[[#This Row],[Compliant source file received on (Date)]]&lt;&gt;""),MainTracker[[#This Row],[Compliant source file received on (Date)]]-MainTracker[[#This Row],[Request sent on (Date)]],"")</f>
        <v/>
      </c>
    </row>
    <row r="1245" spans="1:26" ht="29.25" hidden="1" customHeight="1">
      <c r="A1245" s="51" t="str">
        <f>_xlfn.IFNA(INDEX(Table3[],MATCH(MainTracker[[#This Row],[IDR / UFDR]],Table3[Pack],0),1),"")</f>
        <v/>
      </c>
      <c r="B1245" s="7" t="s">
        <v>4839</v>
      </c>
      <c r="C1245" s="7" t="s">
        <v>5604</v>
      </c>
      <c r="D1245" s="44" t="s">
        <v>5605</v>
      </c>
      <c r="E1245" s="28" t="s">
        <v>5606</v>
      </c>
      <c r="F1245" s="2" t="s">
        <v>111</v>
      </c>
      <c r="G1245" s="13">
        <v>45510</v>
      </c>
      <c r="H1245" s="13"/>
      <c r="I1245" s="13">
        <v>45512</v>
      </c>
      <c r="J1245" s="2"/>
      <c r="K1245" s="28" t="s">
        <v>5607</v>
      </c>
      <c r="L1245" s="28" t="s">
        <v>122</v>
      </c>
      <c r="M1245" s="4"/>
      <c r="N1245" s="24"/>
      <c r="O1245" s="4"/>
      <c r="P1245" s="24"/>
      <c r="Q1245" s="4"/>
      <c r="R1245" s="24"/>
      <c r="S1245" s="4"/>
      <c r="T1245" s="24"/>
      <c r="U1245" s="4" t="s">
        <v>106</v>
      </c>
      <c r="V1245" s="3" t="s">
        <v>69</v>
      </c>
      <c r="W1245" s="26" t="s">
        <v>5597</v>
      </c>
      <c r="X1245" s="4">
        <f>IF(AND(MainTracker[[#This Row],[Completion date.]]&gt;=45139,MainTracker[[#This Row],[Status]]="10 - Complete"),NETWORKDAYS(MAX(MainTracker[[#This Row],[Request sent on (Date)]:[Compliant source file received on (Date)]]),MainTracker[[#This Row],[Completion date.]],Holiday[Holidays])-1,"")</f>
        <v>2</v>
      </c>
      <c r="Y12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5" s="4" t="str">
        <f>IF(AND(MainTracker[[#This Row],[Completion date.]]&gt;=45139,MainTracker[[#This Row],[Status]]="10 - Complete",MainTracker[[#This Row],[Compliant source file received on (Date)]]&lt;&gt;""),MainTracker[[#This Row],[Compliant source file received on (Date)]]-MainTracker[[#This Row],[Request sent on (Date)]],"")</f>
        <v/>
      </c>
    </row>
    <row r="1246" spans="1:26" ht="41.25" hidden="1" customHeight="1">
      <c r="A1246" s="51" t="str">
        <f>_xlfn.IFNA(INDEX(Table3[],MATCH(MainTracker[[#This Row],[IDR / UFDR]],Table3[Pack],0),1),"")</f>
        <v/>
      </c>
      <c r="B1246" s="7" t="s">
        <v>4839</v>
      </c>
      <c r="C1246" s="7" t="s">
        <v>5608</v>
      </c>
      <c r="D1246" s="44" t="s">
        <v>5609</v>
      </c>
      <c r="E1246" s="28" t="s">
        <v>5610</v>
      </c>
      <c r="F1246" s="2" t="s">
        <v>111</v>
      </c>
      <c r="G1246" s="13">
        <v>45510</v>
      </c>
      <c r="H1246" s="13"/>
      <c r="I1246" s="13">
        <v>45512</v>
      </c>
      <c r="J1246" s="2"/>
      <c r="K1246" s="28" t="s">
        <v>5611</v>
      </c>
      <c r="L1246" s="28" t="s">
        <v>122</v>
      </c>
      <c r="M1246" s="88" t="s">
        <v>5602</v>
      </c>
      <c r="N1246" s="24" t="s">
        <v>5603</v>
      </c>
      <c r="O1246" s="4"/>
      <c r="P1246" s="24"/>
      <c r="Q1246" s="4"/>
      <c r="R1246" s="24"/>
      <c r="S1246" s="4"/>
      <c r="T1246" s="24"/>
      <c r="U1246" s="4" t="s">
        <v>106</v>
      </c>
      <c r="V1246" s="3" t="s">
        <v>69</v>
      </c>
      <c r="W1246" s="26" t="s">
        <v>5597</v>
      </c>
      <c r="X1246" s="4">
        <f>IF(AND(MainTracker[[#This Row],[Completion date.]]&gt;=45139,MainTracker[[#This Row],[Status]]="10 - Complete"),NETWORKDAYS(MAX(MainTracker[[#This Row],[Request sent on (Date)]:[Compliant source file received on (Date)]]),MainTracker[[#This Row],[Completion date.]],Holiday[Holidays])-1,"")</f>
        <v>2</v>
      </c>
      <c r="Y12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6" s="4" t="str">
        <f>IF(AND(MainTracker[[#This Row],[Completion date.]]&gt;=45139,MainTracker[[#This Row],[Status]]="10 - Complete",MainTracker[[#This Row],[Compliant source file received on (Date)]]&lt;&gt;""),MainTracker[[#This Row],[Compliant source file received on (Date)]]-MainTracker[[#This Row],[Request sent on (Date)]],"")</f>
        <v/>
      </c>
    </row>
    <row r="1247" spans="1:26" ht="28.5" hidden="1" customHeight="1">
      <c r="A1247" s="51" t="str">
        <f>_xlfn.IFNA(INDEX(Table3[],MATCH(MainTracker[[#This Row],[IDR / UFDR]],Table3[Pack],0),1),"")</f>
        <v/>
      </c>
      <c r="B1247" s="7" t="s">
        <v>4839</v>
      </c>
      <c r="C1247" s="7" t="s">
        <v>5612</v>
      </c>
      <c r="D1247" s="44" t="s">
        <v>5613</v>
      </c>
      <c r="E1247" s="28" t="s">
        <v>5614</v>
      </c>
      <c r="F1247" s="2" t="s">
        <v>111</v>
      </c>
      <c r="G1247" s="13">
        <v>45510</v>
      </c>
      <c r="H1247" s="13"/>
      <c r="I1247" s="13">
        <v>45513</v>
      </c>
      <c r="J1247" s="2"/>
      <c r="K1247" s="28" t="s">
        <v>5615</v>
      </c>
      <c r="L1247" s="28" t="s">
        <v>122</v>
      </c>
      <c r="M1247" s="4"/>
      <c r="N1247" s="24"/>
      <c r="O1247" s="4"/>
      <c r="P1247" s="24"/>
      <c r="Q1247" s="4"/>
      <c r="R1247" s="24"/>
      <c r="S1247" s="4"/>
      <c r="T1247" s="24"/>
      <c r="U1247" s="4" t="s">
        <v>106</v>
      </c>
      <c r="V1247" s="3" t="s">
        <v>69</v>
      </c>
      <c r="W1247" s="26" t="s">
        <v>5597</v>
      </c>
      <c r="X1247" s="4">
        <f>IF(AND(MainTracker[[#This Row],[Completion date.]]&gt;=45139,MainTracker[[#This Row],[Status]]="10 - Complete"),NETWORKDAYS(MAX(MainTracker[[#This Row],[Request sent on (Date)]:[Compliant source file received on (Date)]]),MainTracker[[#This Row],[Completion date.]],Holiday[Holidays])-1,"")</f>
        <v>3</v>
      </c>
      <c r="Y12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7" s="4" t="str">
        <f>IF(AND(MainTracker[[#This Row],[Completion date.]]&gt;=45139,MainTracker[[#This Row],[Status]]="10 - Complete",MainTracker[[#This Row],[Compliant source file received on (Date)]]&lt;&gt;""),MainTracker[[#This Row],[Compliant source file received on (Date)]]-MainTracker[[#This Row],[Request sent on (Date)]],"")</f>
        <v/>
      </c>
    </row>
    <row r="1248" spans="1:26" ht="36" hidden="1" customHeight="1">
      <c r="A1248" s="51" t="str">
        <f>_xlfn.IFNA(INDEX(Table3[],MATCH(MainTracker[[#This Row],[IDR / UFDR]],Table3[Pack],0),1),"")</f>
        <v/>
      </c>
      <c r="B1248" s="7" t="s">
        <v>4839</v>
      </c>
      <c r="C1248" s="7" t="s">
        <v>5616</v>
      </c>
      <c r="D1248" s="44" t="s">
        <v>5617</v>
      </c>
      <c r="E1248" s="28" t="s">
        <v>5618</v>
      </c>
      <c r="F1248" s="2" t="s">
        <v>111</v>
      </c>
      <c r="G1248" s="13">
        <v>45510</v>
      </c>
      <c r="H1248" s="13"/>
      <c r="I1248" s="13">
        <v>45513</v>
      </c>
      <c r="J1248" s="2"/>
      <c r="K1248" s="28" t="s">
        <v>5619</v>
      </c>
      <c r="L1248" s="28" t="s">
        <v>122</v>
      </c>
      <c r="M1248" s="177"/>
      <c r="N1248" s="24"/>
      <c r="O1248" s="4"/>
      <c r="P1248" s="24"/>
      <c r="Q1248" s="4"/>
      <c r="R1248" s="24"/>
      <c r="S1248" s="4"/>
      <c r="T1248" s="24"/>
      <c r="U1248" s="4" t="s">
        <v>106</v>
      </c>
      <c r="V1248" s="3" t="s">
        <v>69</v>
      </c>
      <c r="W1248" s="26" t="s">
        <v>5597</v>
      </c>
      <c r="X1248" s="4">
        <f>IF(AND(MainTracker[[#This Row],[Completion date.]]&gt;=45139,MainTracker[[#This Row],[Status]]="10 - Complete"),NETWORKDAYS(MAX(MainTracker[[#This Row],[Request sent on (Date)]:[Compliant source file received on (Date)]]),MainTracker[[#This Row],[Completion date.]],Holiday[Holidays])-1,"")</f>
        <v>3</v>
      </c>
      <c r="Y12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8" s="4" t="str">
        <f>IF(AND(MainTracker[[#This Row],[Completion date.]]&gt;=45139,MainTracker[[#This Row],[Status]]="10 - Complete",MainTracker[[#This Row],[Compliant source file received on (Date)]]&lt;&gt;""),MainTracker[[#This Row],[Compliant source file received on (Date)]]-MainTracker[[#This Row],[Request sent on (Date)]],"")</f>
        <v/>
      </c>
    </row>
    <row r="1249" spans="1:26" ht="47.25" hidden="1" customHeight="1">
      <c r="A1249" s="51" t="str">
        <f>_xlfn.IFNA(INDEX(Table3[],MATCH(MainTracker[[#This Row],[IDR / UFDR]],Table3[Pack],0),1),"")</f>
        <v/>
      </c>
      <c r="B1249" s="7" t="s">
        <v>4839</v>
      </c>
      <c r="C1249" s="7" t="s">
        <v>5620</v>
      </c>
      <c r="D1249" s="44" t="s">
        <v>5621</v>
      </c>
      <c r="E1249" s="28" t="s">
        <v>5622</v>
      </c>
      <c r="F1249" s="2" t="s">
        <v>111</v>
      </c>
      <c r="G1249" s="13">
        <v>45510</v>
      </c>
      <c r="H1249" s="13"/>
      <c r="I1249" s="13">
        <v>45513</v>
      </c>
      <c r="J1249" s="2"/>
      <c r="K1249" s="28" t="s">
        <v>5623</v>
      </c>
      <c r="L1249" s="28" t="s">
        <v>122</v>
      </c>
      <c r="M1249" s="88" t="s">
        <v>5602</v>
      </c>
      <c r="N1249" s="24" t="s">
        <v>5603</v>
      </c>
      <c r="O1249" s="4"/>
      <c r="P1249" s="24"/>
      <c r="Q1249" s="4"/>
      <c r="R1249" s="24"/>
      <c r="S1249" s="4"/>
      <c r="T1249" s="24"/>
      <c r="U1249" s="4" t="s">
        <v>106</v>
      </c>
      <c r="V1249" s="3" t="s">
        <v>69</v>
      </c>
      <c r="W1249" s="26" t="s">
        <v>5597</v>
      </c>
      <c r="X1249" s="4">
        <f>IF(AND(MainTracker[[#This Row],[Completion date.]]&gt;=45139,MainTracker[[#This Row],[Status]]="10 - Complete"),NETWORKDAYS(MAX(MainTracker[[#This Row],[Request sent on (Date)]:[Compliant source file received on (Date)]]),MainTracker[[#This Row],[Completion date.]],Holiday[Holidays])-1,"")</f>
        <v>3</v>
      </c>
      <c r="Y124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9" s="4" t="str">
        <f>IF(AND(MainTracker[[#This Row],[Completion date.]]&gt;=45139,MainTracker[[#This Row],[Status]]="10 - Complete",MainTracker[[#This Row],[Compliant source file received on (Date)]]&lt;&gt;""),MainTracker[[#This Row],[Compliant source file received on (Date)]]-MainTracker[[#This Row],[Request sent on (Date)]],"")</f>
        <v/>
      </c>
    </row>
    <row r="1250" spans="1:26" ht="39" hidden="1" customHeight="1">
      <c r="A1250" s="51" t="str">
        <f>_xlfn.IFNA(INDEX(Table3[],MATCH(MainTracker[[#This Row],[IDR / UFDR]],Table3[Pack],0),1),"")</f>
        <v/>
      </c>
      <c r="B1250" s="7" t="s">
        <v>4839</v>
      </c>
      <c r="C1250" s="7" t="s">
        <v>5624</v>
      </c>
      <c r="D1250" s="44" t="s">
        <v>5625</v>
      </c>
      <c r="E1250" s="28" t="s">
        <v>5626</v>
      </c>
      <c r="F1250" s="2" t="s">
        <v>111</v>
      </c>
      <c r="G1250" s="13">
        <v>45510</v>
      </c>
      <c r="H1250" s="13"/>
      <c r="I1250" s="13">
        <v>45512</v>
      </c>
      <c r="J1250" s="2"/>
      <c r="K1250" s="28" t="s">
        <v>5627</v>
      </c>
      <c r="L1250" s="28" t="s">
        <v>122</v>
      </c>
      <c r="M1250" s="177"/>
      <c r="N1250" s="24"/>
      <c r="O1250" s="4"/>
      <c r="P1250" s="24"/>
      <c r="Q1250" s="4"/>
      <c r="R1250" s="24"/>
      <c r="S1250" s="4"/>
      <c r="T1250" s="24"/>
      <c r="U1250" s="4" t="s">
        <v>106</v>
      </c>
      <c r="V1250" s="3" t="s">
        <v>69</v>
      </c>
      <c r="W1250" s="26" t="s">
        <v>5597</v>
      </c>
      <c r="X1250" s="4">
        <f>IF(AND(MainTracker[[#This Row],[Completion date.]]&gt;=45139,MainTracker[[#This Row],[Status]]="10 - Complete"),NETWORKDAYS(MAX(MainTracker[[#This Row],[Request sent on (Date)]:[Compliant source file received on (Date)]]),MainTracker[[#This Row],[Completion date.]],Holiday[Holidays])-1,"")</f>
        <v>2</v>
      </c>
      <c r="Y12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0" s="4" t="str">
        <f>IF(AND(MainTracker[[#This Row],[Completion date.]]&gt;=45139,MainTracker[[#This Row],[Status]]="10 - Complete",MainTracker[[#This Row],[Compliant source file received on (Date)]]&lt;&gt;""),MainTracker[[#This Row],[Compliant source file received on (Date)]]-MainTracker[[#This Row],[Request sent on (Date)]],"")</f>
        <v/>
      </c>
    </row>
    <row r="1251" spans="1:26" ht="39" hidden="1" customHeight="1">
      <c r="A1251" s="51" t="str">
        <f>_xlfn.IFNA(INDEX(Table3[],MATCH(MainTracker[[#This Row],[IDR / UFDR]],Table3[Pack],0),1),"")</f>
        <v/>
      </c>
      <c r="B1251" s="7" t="s">
        <v>4839</v>
      </c>
      <c r="C1251" s="7" t="s">
        <v>5628</v>
      </c>
      <c r="D1251" s="44" t="s">
        <v>5629</v>
      </c>
      <c r="E1251" s="28" t="s">
        <v>5630</v>
      </c>
      <c r="F1251" s="2" t="s">
        <v>111</v>
      </c>
      <c r="G1251" s="13">
        <v>45510</v>
      </c>
      <c r="H1251" s="13"/>
      <c r="I1251" s="13">
        <v>45512</v>
      </c>
      <c r="J1251" s="2"/>
      <c r="K1251" s="28" t="s">
        <v>5631</v>
      </c>
      <c r="L1251" s="28" t="s">
        <v>122</v>
      </c>
      <c r="M1251" s="88" t="s">
        <v>5602</v>
      </c>
      <c r="N1251" s="24" t="s">
        <v>5603</v>
      </c>
      <c r="O1251" s="4"/>
      <c r="P1251" s="24"/>
      <c r="Q1251" s="4"/>
      <c r="R1251" s="24"/>
      <c r="S1251" s="4"/>
      <c r="T1251" s="24"/>
      <c r="U1251" s="4" t="s">
        <v>106</v>
      </c>
      <c r="V1251" s="3" t="s">
        <v>69</v>
      </c>
      <c r="W1251" s="26" t="s">
        <v>5597</v>
      </c>
      <c r="X1251" s="4">
        <f>IF(AND(MainTracker[[#This Row],[Completion date.]]&gt;=45139,MainTracker[[#This Row],[Status]]="10 - Complete"),NETWORKDAYS(MAX(MainTracker[[#This Row],[Request sent on (Date)]:[Compliant source file received on (Date)]]),MainTracker[[#This Row],[Completion date.]],Holiday[Holidays])-1,"")</f>
        <v>2</v>
      </c>
      <c r="Y12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1" s="4" t="str">
        <f>IF(AND(MainTracker[[#This Row],[Completion date.]]&gt;=45139,MainTracker[[#This Row],[Status]]="10 - Complete",MainTracker[[#This Row],[Compliant source file received on (Date)]]&lt;&gt;""),MainTracker[[#This Row],[Compliant source file received on (Date)]]-MainTracker[[#This Row],[Request sent on (Date)]],"")</f>
        <v/>
      </c>
    </row>
    <row r="1252" spans="1:26" ht="26.25" hidden="1" customHeight="1">
      <c r="A1252" s="51" t="str">
        <f>_xlfn.IFNA(INDEX(Table3[],MATCH(MainTracker[[#This Row],[IDR / UFDR]],Table3[Pack],0),1),"")</f>
        <v/>
      </c>
      <c r="B1252" s="7">
        <v>234.05</v>
      </c>
      <c r="C1252" s="178" t="s">
        <v>5632</v>
      </c>
      <c r="D1252" s="134" t="s">
        <v>5633</v>
      </c>
      <c r="E1252" s="28" t="s">
        <v>5634</v>
      </c>
      <c r="F1252" s="2" t="s">
        <v>111</v>
      </c>
      <c r="G1252" s="13">
        <v>45511</v>
      </c>
      <c r="H1252" s="13">
        <v>45524</v>
      </c>
      <c r="I1252" s="13">
        <v>45525</v>
      </c>
      <c r="J1252" s="2"/>
      <c r="K1252" s="28" t="s">
        <v>5635</v>
      </c>
      <c r="L1252" s="28"/>
      <c r="M1252" s="4" t="s">
        <v>5636</v>
      </c>
      <c r="N1252" s="24"/>
      <c r="O1252" s="4" t="s">
        <v>5637</v>
      </c>
      <c r="P1252" s="24"/>
      <c r="Q1252" s="4"/>
      <c r="R1252" s="24"/>
      <c r="S1252" s="4"/>
      <c r="T1252" s="24"/>
      <c r="U1252" s="4" t="s">
        <v>106</v>
      </c>
      <c r="V1252" s="3" t="s">
        <v>70</v>
      </c>
      <c r="W1252" s="28" t="s">
        <v>5195</v>
      </c>
      <c r="X1252" s="4">
        <f>IF(AND(MainTracker[[#This Row],[Completion date.]]&gt;=45139,MainTracker[[#This Row],[Status]]="10 - Complete"),NETWORKDAYS(MAX(MainTracker[[#This Row],[Request sent on (Date)]:[Compliant source file received on (Date)]]),MainTracker[[#This Row],[Completion date.]],Holiday[Holidays])-1,"")</f>
        <v>1</v>
      </c>
      <c r="Y12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52" s="4">
        <f>IF(AND(MainTracker[[#This Row],[Completion date.]]&gt;=45139,MainTracker[[#This Row],[Status]]="10 - Complete",MainTracker[[#This Row],[Compliant source file received on (Date)]]&lt;&gt;""),MainTracker[[#This Row],[Compliant source file received on (Date)]]-MainTracker[[#This Row],[Request sent on (Date)]],"")</f>
        <v>13</v>
      </c>
    </row>
    <row r="1253" spans="1:26" ht="33" hidden="1" customHeight="1">
      <c r="A1253" s="51" t="str">
        <f>_xlfn.IFNA(INDEX(Table3[],MATCH(MainTracker[[#This Row],[IDR / UFDR]],Table3[Pack],0),1),"")</f>
        <v/>
      </c>
      <c r="B1253" s="7" t="s">
        <v>4168</v>
      </c>
      <c r="C1253" s="7" t="s">
        <v>5638</v>
      </c>
      <c r="D1253" s="44" t="s">
        <v>5639</v>
      </c>
      <c r="E1253" s="28" t="s">
        <v>5640</v>
      </c>
      <c r="F1253" s="2" t="s">
        <v>111</v>
      </c>
      <c r="G1253" s="13">
        <v>45511</v>
      </c>
      <c r="H1253" s="13">
        <v>45511</v>
      </c>
      <c r="I1253" s="13">
        <v>45518</v>
      </c>
      <c r="J1253" s="2"/>
      <c r="K1253" s="28" t="s">
        <v>5641</v>
      </c>
      <c r="L1253" s="28" t="s">
        <v>122</v>
      </c>
      <c r="M1253" s="177"/>
      <c r="N1253" s="24"/>
      <c r="O1253" s="4"/>
      <c r="P1253" s="24"/>
      <c r="Q1253" s="4"/>
      <c r="R1253" s="24"/>
      <c r="S1253" s="4"/>
      <c r="T1253" s="24"/>
      <c r="U1253" s="4" t="s">
        <v>106</v>
      </c>
      <c r="V1253" s="3" t="s">
        <v>69</v>
      </c>
      <c r="W1253" s="26" t="s">
        <v>862</v>
      </c>
      <c r="X1253" s="4">
        <f>IF(AND(MainTracker[[#This Row],[Completion date.]]&gt;=45139,MainTracker[[#This Row],[Status]]="10 - Complete"),NETWORKDAYS(MAX(MainTracker[[#This Row],[Request sent on (Date)]:[Compliant source file received on (Date)]]),MainTracker[[#This Row],[Completion date.]],Holiday[Holidays])-1,"")</f>
        <v>5</v>
      </c>
      <c r="Y12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3" s="4">
        <f>IF(AND(MainTracker[[#This Row],[Completion date.]]&gt;=45139,MainTracker[[#This Row],[Status]]="10 - Complete",MainTracker[[#This Row],[Compliant source file received on (Date)]]&lt;&gt;""),MainTracker[[#This Row],[Compliant source file received on (Date)]]-MainTracker[[#This Row],[Request sent on (Date)]],"")</f>
        <v>0</v>
      </c>
    </row>
    <row r="1254" spans="1:26" ht="30" hidden="1">
      <c r="A1254" s="51" t="str">
        <f>_xlfn.IFNA(INDEX(Table3[],MATCH(MainTracker[[#This Row],[IDR / UFDR]],Table3[Pack],0),1),"")</f>
        <v/>
      </c>
      <c r="B1254" s="7" t="s">
        <v>4168</v>
      </c>
      <c r="C1254" s="7" t="s">
        <v>5642</v>
      </c>
      <c r="D1254" s="44" t="s">
        <v>5643</v>
      </c>
      <c r="E1254" s="28" t="s">
        <v>5644</v>
      </c>
      <c r="F1254" s="2" t="s">
        <v>111</v>
      </c>
      <c r="G1254" s="13">
        <v>45511</v>
      </c>
      <c r="H1254" s="13">
        <v>45524</v>
      </c>
      <c r="I1254" s="13">
        <v>45526</v>
      </c>
      <c r="J1254" s="2"/>
      <c r="K1254" s="28" t="s">
        <v>5645</v>
      </c>
      <c r="L1254" s="28" t="s">
        <v>122</v>
      </c>
      <c r="M1254" s="4" t="s">
        <v>5646</v>
      </c>
      <c r="N1254" s="24"/>
      <c r="O1254" s="4"/>
      <c r="P1254" s="24" t="s">
        <v>5647</v>
      </c>
      <c r="Q1254" s="4"/>
      <c r="R1254" s="24"/>
      <c r="S1254" s="4"/>
      <c r="T1254" s="24"/>
      <c r="U1254" s="4" t="s">
        <v>106</v>
      </c>
      <c r="V1254" s="3" t="s">
        <v>69</v>
      </c>
      <c r="W1254" s="26" t="s">
        <v>862</v>
      </c>
      <c r="X1254" s="4">
        <f>IF(AND(MainTracker[[#This Row],[Completion date.]]&gt;=45139,MainTracker[[#This Row],[Status]]="10 - Complete"),NETWORKDAYS(MAX(MainTracker[[#This Row],[Request sent on (Date)]:[Compliant source file received on (Date)]]),MainTracker[[#This Row],[Completion date.]],Holiday[Holidays])-1,"")</f>
        <v>2</v>
      </c>
      <c r="Y12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4" s="4">
        <f>IF(AND(MainTracker[[#This Row],[Completion date.]]&gt;=45139,MainTracker[[#This Row],[Status]]="10 - Complete",MainTracker[[#This Row],[Compliant source file received on (Date)]]&lt;&gt;""),MainTracker[[#This Row],[Compliant source file received on (Date)]]-MainTracker[[#This Row],[Request sent on (Date)]],"")</f>
        <v>13</v>
      </c>
    </row>
    <row r="1255" spans="1:26" ht="60" hidden="1">
      <c r="A1255" s="51" t="str">
        <f>_xlfn.IFNA(INDEX(Table3[],MATCH(MainTracker[[#This Row],[IDR / UFDR]],Table3[Pack],0),1),"")</f>
        <v/>
      </c>
      <c r="B1255" s="7" t="s">
        <v>4168</v>
      </c>
      <c r="C1255" s="7" t="s">
        <v>5648</v>
      </c>
      <c r="D1255" s="44" t="s">
        <v>5649</v>
      </c>
      <c r="E1255" s="28" t="s">
        <v>5650</v>
      </c>
      <c r="F1255" s="2" t="s">
        <v>111</v>
      </c>
      <c r="G1255" s="13">
        <v>45511</v>
      </c>
      <c r="H1255" s="13">
        <v>45524</v>
      </c>
      <c r="I1255" s="13">
        <v>45526</v>
      </c>
      <c r="J1255" s="2"/>
      <c r="K1255" s="28" t="s">
        <v>5651</v>
      </c>
      <c r="L1255" s="28" t="s">
        <v>122</v>
      </c>
      <c r="M1255" s="177" t="s">
        <v>5652</v>
      </c>
      <c r="N1255" s="24">
        <v>45518</v>
      </c>
      <c r="O1255" s="4" t="s">
        <v>5653</v>
      </c>
      <c r="P1255" s="24" t="s">
        <v>5647</v>
      </c>
      <c r="Q1255" s="4"/>
      <c r="R1255" s="24"/>
      <c r="S1255" s="4"/>
      <c r="T1255" s="24"/>
      <c r="U1255" s="4" t="s">
        <v>106</v>
      </c>
      <c r="V1255" s="3" t="s">
        <v>69</v>
      </c>
      <c r="W1255" s="26" t="s">
        <v>862</v>
      </c>
      <c r="X1255" s="4">
        <f>IF(AND(MainTracker[[#This Row],[Completion date.]]&gt;=45139,MainTracker[[#This Row],[Status]]="10 - Complete"),NETWORKDAYS(MAX(MainTracker[[#This Row],[Request sent on (Date)]:[Compliant source file received on (Date)]]),MainTracker[[#This Row],[Completion date.]],Holiday[Holidays])-1,"")</f>
        <v>2</v>
      </c>
      <c r="Y12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55" s="4">
        <f>IF(AND(MainTracker[[#This Row],[Completion date.]]&gt;=45139,MainTracker[[#This Row],[Status]]="10 - Complete",MainTracker[[#This Row],[Compliant source file received on (Date)]]&lt;&gt;""),MainTracker[[#This Row],[Compliant source file received on (Date)]]-MainTracker[[#This Row],[Request sent on (Date)]],"")</f>
        <v>13</v>
      </c>
    </row>
    <row r="1256" spans="1:26" ht="45" hidden="1">
      <c r="A1256" s="51" t="str">
        <f>_xlfn.IFNA(INDEX(Table3[],MATCH(MainTracker[[#This Row],[IDR / UFDR]],Table3[Pack],0),1),"")</f>
        <v/>
      </c>
      <c r="B1256" s="7" t="s">
        <v>4168</v>
      </c>
      <c r="C1256" s="7" t="s">
        <v>5654</v>
      </c>
      <c r="D1256" s="44" t="s">
        <v>5655</v>
      </c>
      <c r="E1256" s="28" t="s">
        <v>5656</v>
      </c>
      <c r="F1256" s="2" t="s">
        <v>111</v>
      </c>
      <c r="G1256" s="13">
        <v>45511</v>
      </c>
      <c r="H1256" s="13">
        <v>45524</v>
      </c>
      <c r="I1256" s="13">
        <v>45526</v>
      </c>
      <c r="J1256" s="2"/>
      <c r="K1256" s="28" t="s">
        <v>5657</v>
      </c>
      <c r="L1256" s="28" t="s">
        <v>122</v>
      </c>
      <c r="M1256" s="4" t="s">
        <v>5658</v>
      </c>
      <c r="N1256" s="24"/>
      <c r="O1256" s="4"/>
      <c r="P1256" s="24" t="s">
        <v>5647</v>
      </c>
      <c r="Q1256" s="4"/>
      <c r="R1256" s="24"/>
      <c r="S1256" s="4"/>
      <c r="T1256" s="24"/>
      <c r="U1256" s="4" t="s">
        <v>106</v>
      </c>
      <c r="V1256" s="3" t="s">
        <v>69</v>
      </c>
      <c r="W1256" s="26" t="s">
        <v>862</v>
      </c>
      <c r="X1256" s="4">
        <f>IF(AND(MainTracker[[#This Row],[Completion date.]]&gt;=45139,MainTracker[[#This Row],[Status]]="10 - Complete"),NETWORKDAYS(MAX(MainTracker[[#This Row],[Request sent on (Date)]:[Compliant source file received on (Date)]]),MainTracker[[#This Row],[Completion date.]],Holiday[Holidays])-1,"")</f>
        <v>2</v>
      </c>
      <c r="Y12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6" s="4">
        <f>IF(AND(MainTracker[[#This Row],[Completion date.]]&gt;=45139,MainTracker[[#This Row],[Status]]="10 - Complete",MainTracker[[#This Row],[Compliant source file received on (Date)]]&lt;&gt;""),MainTracker[[#This Row],[Compliant source file received on (Date)]]-MainTracker[[#This Row],[Request sent on (Date)]],"")</f>
        <v>13</v>
      </c>
    </row>
    <row r="1257" spans="1:26" ht="45" hidden="1">
      <c r="A1257" s="51" t="str">
        <f>_xlfn.IFNA(INDEX(Table3[],MATCH(MainTracker[[#This Row],[IDR / UFDR]],Table3[Pack],0),1),"")</f>
        <v/>
      </c>
      <c r="B1257" s="7" t="s">
        <v>4168</v>
      </c>
      <c r="C1257" s="7" t="s">
        <v>5659</v>
      </c>
      <c r="D1257" s="44" t="s">
        <v>5660</v>
      </c>
      <c r="E1257" s="28" t="s">
        <v>5661</v>
      </c>
      <c r="F1257" s="2" t="s">
        <v>111</v>
      </c>
      <c r="G1257" s="13">
        <v>45511</v>
      </c>
      <c r="H1257" s="13"/>
      <c r="I1257" s="13">
        <v>45526</v>
      </c>
      <c r="J1257" s="2"/>
      <c r="K1257" s="28" t="s">
        <v>5662</v>
      </c>
      <c r="L1257" s="28" t="s">
        <v>122</v>
      </c>
      <c r="M1257" s="4"/>
      <c r="N1257" s="24"/>
      <c r="O1257" s="4"/>
      <c r="P1257" s="24" t="s">
        <v>5647</v>
      </c>
      <c r="Q1257" s="4"/>
      <c r="R1257" s="24"/>
      <c r="S1257" s="4"/>
      <c r="T1257" s="24"/>
      <c r="U1257" s="4" t="s">
        <v>106</v>
      </c>
      <c r="V1257" s="3" t="s">
        <v>69</v>
      </c>
      <c r="W1257" s="26" t="s">
        <v>862</v>
      </c>
      <c r="X1257" s="4">
        <f>IF(AND(MainTracker[[#This Row],[Completion date.]]&gt;=45139,MainTracker[[#This Row],[Status]]="10 - Complete"),NETWORKDAYS(MAX(MainTracker[[#This Row],[Request sent on (Date)]:[Compliant source file received on (Date)]]),MainTracker[[#This Row],[Completion date.]],Holiday[Holidays])-1,"")</f>
        <v>11</v>
      </c>
      <c r="Y12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7" s="4" t="str">
        <f>IF(AND(MainTracker[[#This Row],[Completion date.]]&gt;=45139,MainTracker[[#This Row],[Status]]="10 - Complete",MainTracker[[#This Row],[Compliant source file received on (Date)]]&lt;&gt;""),MainTracker[[#This Row],[Compliant source file received on (Date)]]-MainTracker[[#This Row],[Request sent on (Date)]],"")</f>
        <v/>
      </c>
    </row>
    <row r="1258" spans="1:26" ht="45" hidden="1">
      <c r="A1258" s="51" t="str">
        <f>_xlfn.IFNA(INDEX(Table3[],MATCH(MainTracker[[#This Row],[IDR / UFDR]],Table3[Pack],0),1),"")</f>
        <v/>
      </c>
      <c r="B1258" s="7" t="s">
        <v>4168</v>
      </c>
      <c r="C1258" s="7" t="s">
        <v>5663</v>
      </c>
      <c r="D1258" s="44" t="s">
        <v>5664</v>
      </c>
      <c r="E1258" s="80" t="s">
        <v>5665</v>
      </c>
      <c r="F1258" s="2" t="s">
        <v>111</v>
      </c>
      <c r="G1258" s="13">
        <v>45511</v>
      </c>
      <c r="H1258" s="13">
        <v>45524</v>
      </c>
      <c r="I1258" s="13">
        <v>45526</v>
      </c>
      <c r="J1258" s="2"/>
      <c r="K1258" s="28" t="s">
        <v>5666</v>
      </c>
      <c r="L1258" s="28" t="s">
        <v>122</v>
      </c>
      <c r="M1258" s="4" t="s">
        <v>5667</v>
      </c>
      <c r="N1258" s="24"/>
      <c r="O1258" s="4"/>
      <c r="P1258" s="24" t="s">
        <v>5647</v>
      </c>
      <c r="Q1258" s="4"/>
      <c r="R1258" s="24"/>
      <c r="S1258" s="4"/>
      <c r="T1258" s="24"/>
      <c r="U1258" s="4" t="s">
        <v>106</v>
      </c>
      <c r="V1258" s="3" t="s">
        <v>69</v>
      </c>
      <c r="W1258" s="26" t="s">
        <v>862</v>
      </c>
      <c r="X1258" s="4">
        <f>IF(AND(MainTracker[[#This Row],[Completion date.]]&gt;=45139,MainTracker[[#This Row],[Status]]="10 - Complete"),NETWORKDAYS(MAX(MainTracker[[#This Row],[Request sent on (Date)]:[Compliant source file received on (Date)]]),MainTracker[[#This Row],[Completion date.]],Holiday[Holidays])-1,"")</f>
        <v>2</v>
      </c>
      <c r="Y12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8" s="4">
        <f>IF(AND(MainTracker[[#This Row],[Completion date.]]&gt;=45139,MainTracker[[#This Row],[Status]]="10 - Complete",MainTracker[[#This Row],[Compliant source file received on (Date)]]&lt;&gt;""),MainTracker[[#This Row],[Compliant source file received on (Date)]]-MainTracker[[#This Row],[Request sent on (Date)]],"")</f>
        <v>13</v>
      </c>
    </row>
    <row r="1259" spans="1:26" ht="60" hidden="1">
      <c r="A1259" s="51" t="str">
        <f>_xlfn.IFNA(INDEX(Table3[],MATCH(MainTracker[[#This Row],[IDR / UFDR]],Table3[Pack],0),1),"")</f>
        <v/>
      </c>
      <c r="B1259" s="7">
        <v>214.1</v>
      </c>
      <c r="C1259" s="7" t="s">
        <v>5668</v>
      </c>
      <c r="D1259" s="44" t="s">
        <v>5669</v>
      </c>
      <c r="E1259" s="34" t="s">
        <v>5670</v>
      </c>
      <c r="F1259" s="2" t="s">
        <v>111</v>
      </c>
      <c r="G1259" s="13">
        <v>45512</v>
      </c>
      <c r="H1259" s="13">
        <v>45531</v>
      </c>
      <c r="I1259" s="24">
        <v>45532</v>
      </c>
      <c r="J1259" s="2"/>
      <c r="K1259" s="28" t="s">
        <v>5671</v>
      </c>
      <c r="L1259" s="28" t="s">
        <v>3041</v>
      </c>
      <c r="M1259" s="4" t="s">
        <v>5672</v>
      </c>
      <c r="N1259" s="24"/>
      <c r="O1259" s="4" t="s">
        <v>5673</v>
      </c>
      <c r="P1259" s="24">
        <v>45532</v>
      </c>
      <c r="Q1259" s="4" t="s">
        <v>5674</v>
      </c>
      <c r="R1259" s="24"/>
      <c r="S1259" s="4"/>
      <c r="T1259" s="24"/>
      <c r="U1259" s="4" t="s">
        <v>106</v>
      </c>
      <c r="V1259" s="3" t="s">
        <v>71</v>
      </c>
      <c r="W1259" s="26" t="s">
        <v>1270</v>
      </c>
      <c r="X1259" s="4">
        <f>IF(AND(MainTracker[[#This Row],[Completion date.]]&gt;=45139,MainTracker[[#This Row],[Status]]="10 - Complete"),NETWORKDAYS(MAX(MainTracker[[#This Row],[Request sent on (Date)]:[Compliant source file received on (Date)]]),MainTracker[[#This Row],[Completion date.]],Holiday[Holidays])-1,"")</f>
        <v>1</v>
      </c>
      <c r="Y125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59" s="4">
        <f>IF(AND(MainTracker[[#This Row],[Completion date.]]&gt;=45139,MainTracker[[#This Row],[Status]]="10 - Complete",MainTracker[[#This Row],[Compliant source file received on (Date)]]&lt;&gt;""),MainTracker[[#This Row],[Compliant source file received on (Date)]]-MainTracker[[#This Row],[Request sent on (Date)]],"")</f>
        <v>19</v>
      </c>
    </row>
    <row r="1260" spans="1:26" ht="30" hidden="1">
      <c r="A1260" s="51" t="str">
        <f>_xlfn.IFNA(INDEX(Table3[],MATCH(MainTracker[[#This Row],[IDR / UFDR]],Table3[Pack],0),1),"")</f>
        <v/>
      </c>
      <c r="B1260" s="7">
        <v>213.08</v>
      </c>
      <c r="C1260" s="7" t="s">
        <v>5675</v>
      </c>
      <c r="D1260" s="44" t="s">
        <v>5676</v>
      </c>
      <c r="E1260" s="28" t="s">
        <v>5677</v>
      </c>
      <c r="F1260" s="2" t="s">
        <v>111</v>
      </c>
      <c r="G1260" s="13">
        <v>45512</v>
      </c>
      <c r="H1260" s="13"/>
      <c r="I1260" s="13">
        <v>45525</v>
      </c>
      <c r="J1260" s="2"/>
      <c r="K1260" s="28" t="s">
        <v>5678</v>
      </c>
      <c r="L1260" s="28" t="s">
        <v>3041</v>
      </c>
      <c r="M1260" s="4" t="s">
        <v>5679</v>
      </c>
      <c r="N1260" s="24" t="s">
        <v>5680</v>
      </c>
      <c r="O1260" s="4"/>
      <c r="P1260" s="24"/>
      <c r="Q1260" s="4"/>
      <c r="R1260" s="24"/>
      <c r="S1260" s="4"/>
      <c r="T1260" s="24"/>
      <c r="U1260" s="4" t="s">
        <v>106</v>
      </c>
      <c r="V1260" s="3" t="s">
        <v>71</v>
      </c>
      <c r="W1260" s="26" t="s">
        <v>5681</v>
      </c>
      <c r="X1260" s="4">
        <f>IF(AND(MainTracker[[#This Row],[Completion date.]]&gt;=45139,MainTracker[[#This Row],[Status]]="10 - Complete"),NETWORKDAYS(MAX(MainTracker[[#This Row],[Request sent on (Date)]:[Compliant source file received on (Date)]]),MainTracker[[#This Row],[Completion date.]],Holiday[Holidays])-1,"")</f>
        <v>9</v>
      </c>
      <c r="Y12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0" s="4" t="str">
        <f>IF(AND(MainTracker[[#This Row],[Completion date.]]&gt;=45139,MainTracker[[#This Row],[Status]]="10 - Complete",MainTracker[[#This Row],[Compliant source file received on (Date)]]&lt;&gt;""),MainTracker[[#This Row],[Compliant source file received on (Date)]]-MainTracker[[#This Row],[Request sent on (Date)]],"")</f>
        <v/>
      </c>
    </row>
    <row r="1261" spans="1:26" ht="60" hidden="1">
      <c r="A1261" s="51" t="str">
        <f>_xlfn.IFNA(INDEX(Table3[],MATCH(MainTracker[[#This Row],[IDR / UFDR]],Table3[Pack],0),1),"")</f>
        <v/>
      </c>
      <c r="B1261" s="7">
        <v>213.08</v>
      </c>
      <c r="C1261" s="7" t="s">
        <v>5682</v>
      </c>
      <c r="D1261" s="44" t="s">
        <v>5683</v>
      </c>
      <c r="E1261" s="28" t="s">
        <v>5684</v>
      </c>
      <c r="F1261" s="2" t="s">
        <v>111</v>
      </c>
      <c r="G1261" s="13">
        <v>45512</v>
      </c>
      <c r="H1261" s="24" t="s">
        <v>5685</v>
      </c>
      <c r="I1261" s="13">
        <v>45527</v>
      </c>
      <c r="J1261" s="2"/>
      <c r="K1261" s="28" t="s">
        <v>5686</v>
      </c>
      <c r="L1261" s="28" t="s">
        <v>3041</v>
      </c>
      <c r="M1261" s="4" t="s">
        <v>5679</v>
      </c>
      <c r="N1261" s="24" t="s">
        <v>5680</v>
      </c>
      <c r="O1261" s="4" t="s">
        <v>5687</v>
      </c>
      <c r="P1261" s="24" t="s">
        <v>5685</v>
      </c>
      <c r="Q1261" s="4"/>
      <c r="R1261" s="24"/>
      <c r="S1261" s="4"/>
      <c r="T1261" s="24"/>
      <c r="U1261" s="4" t="s">
        <v>106</v>
      </c>
      <c r="V1261" s="3" t="s">
        <v>71</v>
      </c>
      <c r="W1261" s="26" t="s">
        <v>5681</v>
      </c>
      <c r="X1261" s="4">
        <f>IF(AND(MainTracker[[#This Row],[Completion date.]]&gt;=45139,MainTracker[[#This Row],[Status]]="10 - Complete"),NETWORKDAYS(MAX(MainTracker[[#This Row],[Request sent on (Date)]:[Compliant source file received on (Date)]]),MainTracker[[#This Row],[Completion date.]],Holiday[Holidays])-1,"")</f>
        <v>11</v>
      </c>
      <c r="Y12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1" s="4" t="e">
        <f>IF(AND(MainTracker[[#This Row],[Completion date.]]&gt;=45139,MainTracker[[#This Row],[Status]]="10 - Complete",MainTracker[[#This Row],[Compliant source file received on (Date)]]&lt;&gt;""),MainTracker[[#This Row],[Compliant source file received on (Date)]]-MainTracker[[#This Row],[Request sent on (Date)]],"")</f>
        <v>#VALUE!</v>
      </c>
    </row>
    <row r="1262" spans="1:26" ht="60" hidden="1">
      <c r="A1262" s="51" t="str">
        <f>_xlfn.IFNA(INDEX(Table3[],MATCH(MainTracker[[#This Row],[IDR / UFDR]],Table3[Pack],0),1),"")</f>
        <v/>
      </c>
      <c r="B1262" s="7">
        <v>213.08</v>
      </c>
      <c r="C1262" s="7" t="s">
        <v>5688</v>
      </c>
      <c r="D1262" s="44" t="s">
        <v>5689</v>
      </c>
      <c r="E1262" s="28" t="s">
        <v>5690</v>
      </c>
      <c r="F1262" s="2" t="s">
        <v>111</v>
      </c>
      <c r="G1262" s="13">
        <v>45512</v>
      </c>
      <c r="H1262" s="13">
        <v>45524</v>
      </c>
      <c r="I1262" s="13">
        <v>45525</v>
      </c>
      <c r="J1262" s="2"/>
      <c r="K1262" s="28" t="s">
        <v>5691</v>
      </c>
      <c r="L1262" s="28" t="s">
        <v>122</v>
      </c>
      <c r="M1262" s="4" t="s">
        <v>5692</v>
      </c>
      <c r="N1262" s="24" t="s">
        <v>5693</v>
      </c>
      <c r="O1262" s="4"/>
      <c r="P1262" s="24"/>
      <c r="Q1262" s="4"/>
      <c r="R1262" s="24"/>
      <c r="S1262" s="4"/>
      <c r="T1262" s="24"/>
      <c r="U1262" s="4" t="s">
        <v>106</v>
      </c>
      <c r="V1262" s="3" t="s">
        <v>69</v>
      </c>
      <c r="W1262" s="26" t="s">
        <v>5681</v>
      </c>
      <c r="X1262" s="4">
        <f>IF(AND(MainTracker[[#This Row],[Completion date.]]&gt;=45139,MainTracker[[#This Row],[Status]]="10 - Complete"),NETWORKDAYS(MAX(MainTracker[[#This Row],[Request sent on (Date)]:[Compliant source file received on (Date)]]),MainTracker[[#This Row],[Completion date.]],Holiday[Holidays])-1,"")</f>
        <v>1</v>
      </c>
      <c r="Y12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2" s="4">
        <f>IF(AND(MainTracker[[#This Row],[Completion date.]]&gt;=45139,MainTracker[[#This Row],[Status]]="10 - Complete",MainTracker[[#This Row],[Compliant source file received on (Date)]]&lt;&gt;""),MainTracker[[#This Row],[Compliant source file received on (Date)]]-MainTracker[[#This Row],[Request sent on (Date)]],"")</f>
        <v>12</v>
      </c>
    </row>
    <row r="1263" spans="1:26" ht="30" hidden="1">
      <c r="A1263" s="51" t="str">
        <f>_xlfn.IFNA(INDEX(Table3[],MATCH(MainTracker[[#This Row],[IDR / UFDR]],Table3[Pack],0),1),"")</f>
        <v/>
      </c>
      <c r="B1263" s="7">
        <v>213.08</v>
      </c>
      <c r="C1263" s="7" t="s">
        <v>5694</v>
      </c>
      <c r="D1263" s="44" t="s">
        <v>5695</v>
      </c>
      <c r="E1263" s="28" t="s">
        <v>5696</v>
      </c>
      <c r="F1263" s="2" t="s">
        <v>111</v>
      </c>
      <c r="G1263" s="13">
        <v>45512</v>
      </c>
      <c r="H1263" s="13">
        <v>45524</v>
      </c>
      <c r="I1263" s="13">
        <v>45525</v>
      </c>
      <c r="J1263" s="2"/>
      <c r="K1263" s="28" t="s">
        <v>5697</v>
      </c>
      <c r="L1263" s="28" t="s">
        <v>122</v>
      </c>
      <c r="M1263" s="4" t="s">
        <v>5698</v>
      </c>
      <c r="N1263" s="24" t="s">
        <v>5693</v>
      </c>
      <c r="O1263" s="4"/>
      <c r="P1263" s="24"/>
      <c r="Q1263" s="4"/>
      <c r="R1263" s="24"/>
      <c r="S1263" s="4"/>
      <c r="T1263" s="24"/>
      <c r="U1263" s="4" t="s">
        <v>106</v>
      </c>
      <c r="V1263" s="3" t="s">
        <v>69</v>
      </c>
      <c r="W1263" s="26" t="s">
        <v>5681</v>
      </c>
      <c r="X1263" s="4">
        <f>IF(AND(MainTracker[[#This Row],[Completion date.]]&gt;=45139,MainTracker[[#This Row],[Status]]="10 - Complete"),NETWORKDAYS(MAX(MainTracker[[#This Row],[Request sent on (Date)]:[Compliant source file received on (Date)]]),MainTracker[[#This Row],[Completion date.]],Holiday[Holidays])-1,"")</f>
        <v>1</v>
      </c>
      <c r="Y12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3" s="4">
        <f>IF(AND(MainTracker[[#This Row],[Completion date.]]&gt;=45139,MainTracker[[#This Row],[Status]]="10 - Complete",MainTracker[[#This Row],[Compliant source file received on (Date)]]&lt;&gt;""),MainTracker[[#This Row],[Compliant source file received on (Date)]]-MainTracker[[#This Row],[Request sent on (Date)]],"")</f>
        <v>12</v>
      </c>
    </row>
    <row r="1264" spans="1:26" ht="45" hidden="1">
      <c r="A1264" s="51" t="str">
        <f>_xlfn.IFNA(INDEX(Table3[],MATCH(MainTracker[[#This Row],[IDR / UFDR]],Table3[Pack],0),1),"")</f>
        <v/>
      </c>
      <c r="B1264" s="7">
        <v>213.08</v>
      </c>
      <c r="C1264" s="7" t="s">
        <v>5699</v>
      </c>
      <c r="D1264" s="44" t="s">
        <v>5700</v>
      </c>
      <c r="E1264" s="28" t="s">
        <v>5701</v>
      </c>
      <c r="F1264" s="2" t="s">
        <v>111</v>
      </c>
      <c r="G1264" s="13">
        <v>45512</v>
      </c>
      <c r="H1264" s="13">
        <v>45524</v>
      </c>
      <c r="I1264" s="13">
        <v>45525</v>
      </c>
      <c r="J1264" s="2"/>
      <c r="K1264" s="28" t="s">
        <v>5702</v>
      </c>
      <c r="L1264" s="28" t="s">
        <v>122</v>
      </c>
      <c r="M1264" s="4" t="s">
        <v>5703</v>
      </c>
      <c r="N1264" s="24" t="s">
        <v>5693</v>
      </c>
      <c r="O1264" s="4"/>
      <c r="P1264" s="24"/>
      <c r="Q1264" s="4"/>
      <c r="R1264" s="24"/>
      <c r="S1264" s="4"/>
      <c r="T1264" s="24"/>
      <c r="U1264" s="4" t="s">
        <v>106</v>
      </c>
      <c r="V1264" s="3" t="s">
        <v>69</v>
      </c>
      <c r="W1264" s="26" t="s">
        <v>5681</v>
      </c>
      <c r="X1264" s="4">
        <f>IF(AND(MainTracker[[#This Row],[Completion date.]]&gt;=45139,MainTracker[[#This Row],[Status]]="10 - Complete"),NETWORKDAYS(MAX(MainTracker[[#This Row],[Request sent on (Date)]:[Compliant source file received on (Date)]]),MainTracker[[#This Row],[Completion date.]],Holiday[Holidays])-1,"")</f>
        <v>1</v>
      </c>
      <c r="Y12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4" s="4">
        <f>IF(AND(MainTracker[[#This Row],[Completion date.]]&gt;=45139,MainTracker[[#This Row],[Status]]="10 - Complete",MainTracker[[#This Row],[Compliant source file received on (Date)]]&lt;&gt;""),MainTracker[[#This Row],[Compliant source file received on (Date)]]-MainTracker[[#This Row],[Request sent on (Date)]],"")</f>
        <v>12</v>
      </c>
    </row>
    <row r="1265" spans="1:26" ht="45" hidden="1">
      <c r="A1265" s="51" t="str">
        <f>_xlfn.IFNA(INDEX(Table3[],MATCH(MainTracker[[#This Row],[IDR / UFDR]],Table3[Pack],0),1),"")</f>
        <v/>
      </c>
      <c r="B1265" s="7">
        <v>213.08</v>
      </c>
      <c r="C1265" s="7" t="s">
        <v>5704</v>
      </c>
      <c r="D1265" s="44" t="s">
        <v>5705</v>
      </c>
      <c r="E1265" s="28" t="s">
        <v>5706</v>
      </c>
      <c r="F1265" s="2" t="s">
        <v>111</v>
      </c>
      <c r="G1265" s="13">
        <v>45512</v>
      </c>
      <c r="H1265" s="13">
        <v>45524</v>
      </c>
      <c r="I1265" s="13">
        <v>45525</v>
      </c>
      <c r="J1265" s="2"/>
      <c r="K1265" s="28" t="s">
        <v>5707</v>
      </c>
      <c r="L1265" s="28" t="s">
        <v>122</v>
      </c>
      <c r="M1265" s="4" t="s">
        <v>5708</v>
      </c>
      <c r="N1265" s="24" t="s">
        <v>5693</v>
      </c>
      <c r="O1265" s="4"/>
      <c r="P1265" s="24"/>
      <c r="Q1265" s="4"/>
      <c r="R1265" s="24"/>
      <c r="S1265" s="4"/>
      <c r="T1265" s="24"/>
      <c r="U1265" s="4" t="s">
        <v>106</v>
      </c>
      <c r="V1265" s="3" t="s">
        <v>69</v>
      </c>
      <c r="W1265" s="26" t="s">
        <v>5681</v>
      </c>
      <c r="X1265" s="4">
        <f>IF(AND(MainTracker[[#This Row],[Completion date.]]&gt;=45139,MainTracker[[#This Row],[Status]]="10 - Complete"),NETWORKDAYS(MAX(MainTracker[[#This Row],[Request sent on (Date)]:[Compliant source file received on (Date)]]),MainTracker[[#This Row],[Completion date.]],Holiday[Holidays])-1,"")</f>
        <v>1</v>
      </c>
      <c r="Y12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5" s="4">
        <f>IF(AND(MainTracker[[#This Row],[Completion date.]]&gt;=45139,MainTracker[[#This Row],[Status]]="10 - Complete",MainTracker[[#This Row],[Compliant source file received on (Date)]]&lt;&gt;""),MainTracker[[#This Row],[Compliant source file received on (Date)]]-MainTracker[[#This Row],[Request sent on (Date)]],"")</f>
        <v>12</v>
      </c>
    </row>
    <row r="1266" spans="1:26" ht="60" hidden="1">
      <c r="A1266" s="51" t="str">
        <f>_xlfn.IFNA(INDEX(Table3[],MATCH(MainTracker[[#This Row],[IDR / UFDR]],Table3[Pack],0),1),"")</f>
        <v/>
      </c>
      <c r="B1266" s="7">
        <v>212.6</v>
      </c>
      <c r="C1266" s="7" t="s">
        <v>5709</v>
      </c>
      <c r="D1266" s="44" t="s">
        <v>5710</v>
      </c>
      <c r="E1266" s="28" t="s">
        <v>5711</v>
      </c>
      <c r="F1266" s="2" t="s">
        <v>229</v>
      </c>
      <c r="G1266" s="13">
        <v>45512</v>
      </c>
      <c r="H1266" s="13">
        <v>45538</v>
      </c>
      <c r="I1266" s="13">
        <v>45540</v>
      </c>
      <c r="J1266" s="2"/>
      <c r="K1266" s="28" t="s">
        <v>5712</v>
      </c>
      <c r="L1266" s="28" t="s">
        <v>122</v>
      </c>
      <c r="M1266" s="4" t="s">
        <v>5713</v>
      </c>
      <c r="N1266" s="24" t="s">
        <v>5693</v>
      </c>
      <c r="O1266" s="4" t="s">
        <v>5714</v>
      </c>
      <c r="P1266" s="24"/>
      <c r="Q1266" s="4" t="s">
        <v>5715</v>
      </c>
      <c r="R1266" s="24"/>
      <c r="S1266" s="4"/>
      <c r="T1266" s="24"/>
      <c r="U1266" s="4" t="s">
        <v>106</v>
      </c>
      <c r="V1266" s="3" t="s">
        <v>70</v>
      </c>
      <c r="W1266" s="26" t="s">
        <v>1270</v>
      </c>
      <c r="X1266" s="4">
        <f>IF(AND(MainTracker[[#This Row],[Completion date.]]&gt;=45139,MainTracker[[#This Row],[Status]]="10 - Complete"),NETWORKDAYS(MAX(MainTracker[[#This Row],[Request sent on (Date)]:[Compliant source file received on (Date)]]),MainTracker[[#This Row],[Completion date.]],Holiday[Holidays])-1,"")</f>
        <v>2</v>
      </c>
      <c r="Y126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66" s="4">
        <f>IF(AND(MainTracker[[#This Row],[Completion date.]]&gt;=45139,MainTracker[[#This Row],[Status]]="10 - Complete",MainTracker[[#This Row],[Compliant source file received on (Date)]]&lt;&gt;""),MainTracker[[#This Row],[Compliant source file received on (Date)]]-MainTracker[[#This Row],[Request sent on (Date)]],"")</f>
        <v>26</v>
      </c>
    </row>
    <row r="1267" spans="1:26" ht="60" hidden="1">
      <c r="A1267" s="51" t="str">
        <f>_xlfn.IFNA(INDEX(Table3[],MATCH(MainTracker[[#This Row],[IDR / UFDR]],Table3[Pack],0),1),"")</f>
        <v/>
      </c>
      <c r="B1267" s="7">
        <v>212.6</v>
      </c>
      <c r="C1267" s="7" t="s">
        <v>5716</v>
      </c>
      <c r="D1267" s="44" t="s">
        <v>5717</v>
      </c>
      <c r="E1267" s="28" t="s">
        <v>5718</v>
      </c>
      <c r="F1267" s="2" t="s">
        <v>229</v>
      </c>
      <c r="G1267" s="13">
        <v>45512</v>
      </c>
      <c r="H1267" s="13">
        <v>45539</v>
      </c>
      <c r="I1267" s="13">
        <v>45544</v>
      </c>
      <c r="J1267" s="2"/>
      <c r="K1267" s="28" t="s">
        <v>5719</v>
      </c>
      <c r="L1267" s="28" t="s">
        <v>122</v>
      </c>
      <c r="M1267" s="4" t="s">
        <v>5713</v>
      </c>
      <c r="N1267" s="24" t="s">
        <v>5693</v>
      </c>
      <c r="O1267" s="4" t="s">
        <v>5714</v>
      </c>
      <c r="P1267" s="24"/>
      <c r="Q1267" s="4" t="s">
        <v>5720</v>
      </c>
      <c r="R1267" s="24"/>
      <c r="S1267" s="4"/>
      <c r="T1267" s="24"/>
      <c r="U1267" s="4" t="s">
        <v>106</v>
      </c>
      <c r="V1267" s="3" t="s">
        <v>69</v>
      </c>
      <c r="W1267" s="26" t="s">
        <v>1270</v>
      </c>
      <c r="X1267" s="4">
        <f>IF(AND(MainTracker[[#This Row],[Completion date.]]&gt;=45139,MainTracker[[#This Row],[Status]]="10 - Complete"),NETWORKDAYS(MAX(MainTracker[[#This Row],[Request sent on (Date)]:[Compliant source file received on (Date)]]),MainTracker[[#This Row],[Completion date.]],Holiday[Holidays])-1,"")</f>
        <v>3</v>
      </c>
      <c r="Y126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67" s="4">
        <f>IF(AND(MainTracker[[#This Row],[Completion date.]]&gt;=45139,MainTracker[[#This Row],[Status]]="10 - Complete",MainTracker[[#This Row],[Compliant source file received on (Date)]]&lt;&gt;""),MainTracker[[#This Row],[Compliant source file received on (Date)]]-MainTracker[[#This Row],[Request sent on (Date)]],"")</f>
        <v>27</v>
      </c>
    </row>
    <row r="1268" spans="1:26" ht="25.5" hidden="1" customHeight="1">
      <c r="A1268" s="51" t="str">
        <f>_xlfn.IFNA(INDEX(Table3[],MATCH(MainTracker[[#This Row],[IDR / UFDR]],Table3[Pack],0),1),"")</f>
        <v/>
      </c>
      <c r="B1268" s="7">
        <v>212.6</v>
      </c>
      <c r="C1268" s="7" t="s">
        <v>5721</v>
      </c>
      <c r="D1268" s="44" t="s">
        <v>5722</v>
      </c>
      <c r="E1268" s="34" t="s">
        <v>5723</v>
      </c>
      <c r="F1268" s="2" t="s">
        <v>120</v>
      </c>
      <c r="G1268" s="13">
        <v>45512</v>
      </c>
      <c r="H1268" s="13">
        <v>45532</v>
      </c>
      <c r="I1268" s="13">
        <v>45533</v>
      </c>
      <c r="J1268" s="2"/>
      <c r="K1268" s="28" t="s">
        <v>5724</v>
      </c>
      <c r="L1268" s="28" t="s">
        <v>122</v>
      </c>
      <c r="M1268" s="4" t="s">
        <v>5713</v>
      </c>
      <c r="N1268" s="24" t="s">
        <v>5693</v>
      </c>
      <c r="O1268" s="4" t="s">
        <v>5714</v>
      </c>
      <c r="P1268" s="24"/>
      <c r="Q1268" s="4"/>
      <c r="R1268" s="24"/>
      <c r="S1268" s="4"/>
      <c r="T1268" s="24"/>
      <c r="U1268" s="4" t="s">
        <v>106</v>
      </c>
      <c r="V1268" s="3" t="s">
        <v>70</v>
      </c>
      <c r="W1268" s="26" t="s">
        <v>1270</v>
      </c>
      <c r="X1268" s="4">
        <f>IF(AND(MainTracker[[#This Row],[Completion date.]]&gt;=45139,MainTracker[[#This Row],[Status]]="10 - Complete"),NETWORKDAYS(MAX(MainTracker[[#This Row],[Request sent on (Date)]:[Compliant source file received on (Date)]]),MainTracker[[#This Row],[Completion date.]],Holiday[Holidays])-1,"")</f>
        <v>1</v>
      </c>
      <c r="Y126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8" s="4">
        <f>IF(AND(MainTracker[[#This Row],[Completion date.]]&gt;=45139,MainTracker[[#This Row],[Status]]="10 - Complete",MainTracker[[#This Row],[Compliant source file received on (Date)]]&lt;&gt;""),MainTracker[[#This Row],[Compliant source file received on (Date)]]-MainTracker[[#This Row],[Request sent on (Date)]],"")</f>
        <v>20</v>
      </c>
    </row>
    <row r="1269" spans="1:26" ht="60" hidden="1">
      <c r="A1269" s="51" t="str">
        <f>_xlfn.IFNA(INDEX(Table3[],MATCH(MainTracker[[#This Row],[IDR / UFDR]],Table3[Pack],0),1),"")</f>
        <v/>
      </c>
      <c r="B1269" s="7">
        <v>212.6</v>
      </c>
      <c r="C1269" s="7" t="s">
        <v>5725</v>
      </c>
      <c r="D1269" s="44" t="s">
        <v>5726</v>
      </c>
      <c r="E1269" s="28" t="s">
        <v>5727</v>
      </c>
      <c r="F1269" s="2" t="s">
        <v>120</v>
      </c>
      <c r="G1269" s="13">
        <v>45512</v>
      </c>
      <c r="H1269" s="13">
        <v>45532</v>
      </c>
      <c r="I1269" s="13">
        <v>45537</v>
      </c>
      <c r="J1269" s="2"/>
      <c r="K1269" s="28" t="s">
        <v>5728</v>
      </c>
      <c r="L1269" s="28" t="s">
        <v>122</v>
      </c>
      <c r="M1269" s="4" t="s">
        <v>5713</v>
      </c>
      <c r="N1269" s="24" t="s">
        <v>5693</v>
      </c>
      <c r="O1269" s="4" t="s">
        <v>5714</v>
      </c>
      <c r="P1269" s="24"/>
      <c r="Q1269" s="4"/>
      <c r="R1269" s="24"/>
      <c r="S1269" s="4"/>
      <c r="T1269" s="24"/>
      <c r="U1269" s="4" t="s">
        <v>106</v>
      </c>
      <c r="V1269" s="3" t="s">
        <v>70</v>
      </c>
      <c r="W1269" s="26" t="s">
        <v>1270</v>
      </c>
      <c r="X1269" s="4">
        <f>IF(AND(MainTracker[[#This Row],[Completion date.]]&gt;=45139,MainTracker[[#This Row],[Status]]="10 - Complete"),NETWORKDAYS(MAX(MainTracker[[#This Row],[Request sent on (Date)]:[Compliant source file received on (Date)]]),MainTracker[[#This Row],[Completion date.]],Holiday[Holidays])-1,"")</f>
        <v>3</v>
      </c>
      <c r="Y126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9" s="4">
        <f>IF(AND(MainTracker[[#This Row],[Completion date.]]&gt;=45139,MainTracker[[#This Row],[Status]]="10 - Complete",MainTracker[[#This Row],[Compliant source file received on (Date)]]&lt;&gt;""),MainTracker[[#This Row],[Compliant source file received on (Date)]]-MainTracker[[#This Row],[Request sent on (Date)]],"")</f>
        <v>20</v>
      </c>
    </row>
    <row r="1270" spans="1:26" ht="60" hidden="1">
      <c r="A1270" s="51" t="str">
        <f>_xlfn.IFNA(INDEX(Table3[],MATCH(MainTracker[[#This Row],[IDR / UFDR]],Table3[Pack],0),1),"")</f>
        <v/>
      </c>
      <c r="B1270" s="7">
        <v>212.6</v>
      </c>
      <c r="C1270" s="7" t="s">
        <v>5729</v>
      </c>
      <c r="D1270" s="44" t="s">
        <v>5730</v>
      </c>
      <c r="E1270" s="28" t="s">
        <v>5731</v>
      </c>
      <c r="F1270" s="2" t="s">
        <v>120</v>
      </c>
      <c r="G1270" s="13">
        <v>45512</v>
      </c>
      <c r="H1270" s="13">
        <v>45539</v>
      </c>
      <c r="I1270" s="13">
        <v>45544</v>
      </c>
      <c r="J1270" s="2"/>
      <c r="K1270" s="28" t="s">
        <v>5732</v>
      </c>
      <c r="L1270" s="28" t="s">
        <v>122</v>
      </c>
      <c r="M1270" s="4" t="s">
        <v>5713</v>
      </c>
      <c r="N1270" s="24" t="s">
        <v>5693</v>
      </c>
      <c r="O1270" s="4" t="s">
        <v>5714</v>
      </c>
      <c r="P1270" s="24"/>
      <c r="Q1270" s="4" t="s">
        <v>5733</v>
      </c>
      <c r="R1270" s="24"/>
      <c r="S1270" s="4"/>
      <c r="T1270" s="24"/>
      <c r="U1270" s="4" t="s">
        <v>106</v>
      </c>
      <c r="V1270" s="3" t="s">
        <v>69</v>
      </c>
      <c r="W1270" s="26" t="s">
        <v>1270</v>
      </c>
      <c r="X1270" s="4">
        <f>IF(AND(MainTracker[[#This Row],[Completion date.]]&gt;=45139,MainTracker[[#This Row],[Status]]="10 - Complete"),NETWORKDAYS(MAX(MainTracker[[#This Row],[Request sent on (Date)]:[Compliant source file received on (Date)]]),MainTracker[[#This Row],[Completion date.]],Holiday[Holidays])-1,"")</f>
        <v>3</v>
      </c>
      <c r="Y127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70" s="4">
        <f>IF(AND(MainTracker[[#This Row],[Completion date.]]&gt;=45139,MainTracker[[#This Row],[Status]]="10 - Complete",MainTracker[[#This Row],[Compliant source file received on (Date)]]&lt;&gt;""),MainTracker[[#This Row],[Compliant source file received on (Date)]]-MainTracker[[#This Row],[Request sent on (Date)]],"")</f>
        <v>27</v>
      </c>
    </row>
    <row r="1271" spans="1:26" ht="27" hidden="1" customHeight="1">
      <c r="A1271" s="51" t="str">
        <f>_xlfn.IFNA(INDEX(Table3[],MATCH(MainTracker[[#This Row],[IDR / UFDR]],Table3[Pack],0),1),"")</f>
        <v/>
      </c>
      <c r="B1271" s="7">
        <v>212.6</v>
      </c>
      <c r="C1271" s="7" t="s">
        <v>5734</v>
      </c>
      <c r="D1271" s="44" t="s">
        <v>5735</v>
      </c>
      <c r="E1271" s="28" t="s">
        <v>5736</v>
      </c>
      <c r="F1271" s="2" t="s">
        <v>111</v>
      </c>
      <c r="G1271" s="13">
        <v>45512</v>
      </c>
      <c r="H1271" s="13">
        <v>45531</v>
      </c>
      <c r="I1271" s="13">
        <v>45533</v>
      </c>
      <c r="J1271" s="2"/>
      <c r="K1271" s="28" t="s">
        <v>5737</v>
      </c>
      <c r="L1271" s="28" t="s">
        <v>122</v>
      </c>
      <c r="M1271" s="4" t="s">
        <v>5713</v>
      </c>
      <c r="N1271" s="24" t="s">
        <v>5693</v>
      </c>
      <c r="O1271" s="85" t="s">
        <v>5738</v>
      </c>
      <c r="P1271" s="24"/>
      <c r="Q1271" s="4"/>
      <c r="R1271" s="24"/>
      <c r="S1271" s="4"/>
      <c r="T1271" s="24"/>
      <c r="U1271" s="4" t="s">
        <v>106</v>
      </c>
      <c r="V1271" s="3" t="s">
        <v>70</v>
      </c>
      <c r="W1271" s="26" t="s">
        <v>1270</v>
      </c>
      <c r="X1271" s="4">
        <f>IF(AND(MainTracker[[#This Row],[Completion date.]]&gt;=45139,MainTracker[[#This Row],[Status]]="10 - Complete"),NETWORKDAYS(MAX(MainTracker[[#This Row],[Request sent on (Date)]:[Compliant source file received on (Date)]]),MainTracker[[#This Row],[Completion date.]],Holiday[Holidays])-1,"")</f>
        <v>2</v>
      </c>
      <c r="Y127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71" s="4">
        <f>IF(AND(MainTracker[[#This Row],[Completion date.]]&gt;=45139,MainTracker[[#This Row],[Status]]="10 - Complete",MainTracker[[#This Row],[Compliant source file received on (Date)]]&lt;&gt;""),MainTracker[[#This Row],[Compliant source file received on (Date)]]-MainTracker[[#This Row],[Request sent on (Date)]],"")</f>
        <v>19</v>
      </c>
    </row>
    <row r="1272" spans="1:26" ht="30" hidden="1">
      <c r="A1272" s="51">
        <f>_xlfn.IFNA(INDEX(Table3[],MATCH(MainTracker[[#This Row],[IDR / UFDR]],Table3[Pack],0),1),"")</f>
        <v>10</v>
      </c>
      <c r="B1272" s="7" t="s">
        <v>35</v>
      </c>
      <c r="C1272" s="7" t="s">
        <v>5739</v>
      </c>
      <c r="D1272" s="44" t="s">
        <v>5740</v>
      </c>
      <c r="E1272" s="28" t="s">
        <v>5741</v>
      </c>
      <c r="F1272" s="2" t="s">
        <v>111</v>
      </c>
      <c r="G1272" s="1">
        <v>45513</v>
      </c>
      <c r="H1272" s="13"/>
      <c r="I1272" s="13">
        <v>45519</v>
      </c>
      <c r="J1272" s="2"/>
      <c r="K1272" s="28" t="s">
        <v>5742</v>
      </c>
      <c r="L1272" s="28"/>
      <c r="M1272" s="4"/>
      <c r="N1272" s="24"/>
      <c r="O1272" s="4"/>
      <c r="P1272" s="24"/>
      <c r="Q1272" s="4"/>
      <c r="R1272" s="24"/>
      <c r="S1272" s="4"/>
      <c r="T1272" s="24"/>
      <c r="U1272" s="4" t="s">
        <v>106</v>
      </c>
      <c r="V1272" s="3" t="s">
        <v>70</v>
      </c>
      <c r="W1272" s="26" t="s">
        <v>3238</v>
      </c>
      <c r="X1272" s="4">
        <f>IF(AND(MainTracker[[#This Row],[Completion date.]]&gt;=45139,MainTracker[[#This Row],[Status]]="10 - Complete"),NETWORKDAYS(MAX(MainTracker[[#This Row],[Request sent on (Date)]:[Compliant source file received on (Date)]]),MainTracker[[#This Row],[Completion date.]],Holiday[Holidays])-1,"")</f>
        <v>4</v>
      </c>
      <c r="Y12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2" s="4" t="str">
        <f>IF(AND(MainTracker[[#This Row],[Completion date.]]&gt;=45139,MainTracker[[#This Row],[Status]]="10 - Complete",MainTracker[[#This Row],[Compliant source file received on (Date)]]&lt;&gt;""),MainTracker[[#This Row],[Compliant source file received on (Date)]]-MainTracker[[#This Row],[Request sent on (Date)]],"")</f>
        <v/>
      </c>
    </row>
    <row r="1273" spans="1:26" ht="30" hidden="1">
      <c r="A1273" s="51" t="str">
        <f>_xlfn.IFNA(INDEX(Table3[],MATCH(MainTracker[[#This Row],[IDR / UFDR]],Table3[Pack],0),1),"")</f>
        <v/>
      </c>
      <c r="B1273" s="7">
        <v>234.03</v>
      </c>
      <c r="C1273" s="7" t="s">
        <v>5743</v>
      </c>
      <c r="D1273" s="44" t="s">
        <v>5744</v>
      </c>
      <c r="E1273" s="28" t="s">
        <v>5745</v>
      </c>
      <c r="F1273" s="2" t="s">
        <v>111</v>
      </c>
      <c r="G1273" s="1">
        <v>45513</v>
      </c>
      <c r="H1273" s="1">
        <v>45518</v>
      </c>
      <c r="I1273" s="1">
        <v>45524</v>
      </c>
      <c r="K1273" s="28" t="s">
        <v>5746</v>
      </c>
      <c r="M1273" s="76" t="s">
        <v>5747</v>
      </c>
      <c r="U1273" s="4" t="s">
        <v>106</v>
      </c>
      <c r="V1273" s="38" t="s">
        <v>70</v>
      </c>
      <c r="W1273" s="26" t="s">
        <v>2353</v>
      </c>
    </row>
    <row r="1274" spans="1:26" ht="30" hidden="1">
      <c r="A1274" s="51" t="str">
        <f>_xlfn.IFNA(INDEX(Table3[],MATCH(MainTracker[[#This Row],[IDR / UFDR]],Table3[Pack],0),1),"")</f>
        <v/>
      </c>
      <c r="B1274" s="7">
        <v>205.3</v>
      </c>
      <c r="C1274" s="7" t="s">
        <v>905</v>
      </c>
      <c r="D1274" s="44" t="s">
        <v>5748</v>
      </c>
      <c r="E1274" s="28" t="s">
        <v>907</v>
      </c>
      <c r="F1274" s="2" t="s">
        <v>120</v>
      </c>
      <c r="G1274" s="1">
        <v>45513</v>
      </c>
      <c r="H1274" s="13">
        <v>45526</v>
      </c>
      <c r="I1274" s="13">
        <v>45527</v>
      </c>
      <c r="J1274" s="2"/>
      <c r="K1274" s="28" t="s">
        <v>908</v>
      </c>
      <c r="L1274" s="28"/>
      <c r="M1274" s="4" t="s">
        <v>5749</v>
      </c>
      <c r="N1274" s="24"/>
      <c r="O1274" s="4"/>
      <c r="P1274" s="24"/>
      <c r="Q1274" s="4"/>
      <c r="R1274" s="24"/>
      <c r="S1274" s="4"/>
      <c r="T1274" s="24"/>
      <c r="U1274" s="4" t="s">
        <v>106</v>
      </c>
      <c r="V1274" s="3" t="s">
        <v>70</v>
      </c>
      <c r="W1274" s="26" t="s">
        <v>5750</v>
      </c>
      <c r="X1274" s="4">
        <f>IF(AND(MainTracker[[#This Row],[Completion date.]]&gt;=45139,MainTracker[[#This Row],[Status]]="10 - Complete"),NETWORKDAYS(MAX(MainTracker[[#This Row],[Request sent on (Date)]:[Compliant source file received on (Date)]]),MainTracker[[#This Row],[Completion date.]],Holiday[Holidays])-1,"")</f>
        <v>1</v>
      </c>
      <c r="Y12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74" s="4">
        <f>IF(AND(MainTracker[[#This Row],[Completion date.]]&gt;=45139,MainTracker[[#This Row],[Status]]="10 - Complete",MainTracker[[#This Row],[Compliant source file received on (Date)]]&lt;&gt;""),MainTracker[[#This Row],[Compliant source file received on (Date)]]-MainTracker[[#This Row],[Request sent on (Date)]],"")</f>
        <v>13</v>
      </c>
    </row>
    <row r="1275" spans="1:26" ht="30" hidden="1">
      <c r="A1275" s="51" t="str">
        <f>_xlfn.IFNA(INDEX(Table3[],MATCH(MainTracker[[#This Row],[IDR / UFDR]],Table3[Pack],0),1),"")</f>
        <v/>
      </c>
      <c r="B1275" s="7" t="s">
        <v>4168</v>
      </c>
      <c r="C1275" s="7" t="s">
        <v>4583</v>
      </c>
      <c r="D1275" s="44" t="s">
        <v>4584</v>
      </c>
      <c r="E1275" s="28" t="s">
        <v>4585</v>
      </c>
      <c r="F1275" s="2" t="s">
        <v>101</v>
      </c>
      <c r="G1275" s="13">
        <v>45516</v>
      </c>
      <c r="H1275" s="13">
        <v>45516</v>
      </c>
      <c r="I1275" s="13">
        <v>45520</v>
      </c>
      <c r="J1275" s="2"/>
      <c r="K1275" s="28" t="s">
        <v>4586</v>
      </c>
      <c r="L1275" s="28" t="s">
        <v>122</v>
      </c>
      <c r="M1275" s="4"/>
      <c r="N1275" s="24"/>
      <c r="O1275" s="4"/>
      <c r="P1275" s="24"/>
      <c r="Q1275" s="4"/>
      <c r="R1275" s="24"/>
      <c r="S1275" s="4"/>
      <c r="T1275" s="24"/>
      <c r="U1275" s="4" t="s">
        <v>106</v>
      </c>
      <c r="V1275" s="3" t="s">
        <v>69</v>
      </c>
      <c r="W1275" s="26" t="s">
        <v>4588</v>
      </c>
      <c r="X1275" s="4">
        <f>IF(AND(MainTracker[[#This Row],[Completion date.]]&gt;=45139,MainTracker[[#This Row],[Status]]="10 - Complete"),NETWORKDAYS(MAX(MainTracker[[#This Row],[Request sent on (Date)]:[Compliant source file received on (Date)]]),MainTracker[[#This Row],[Completion date.]],Holiday[Holidays])-1,"")</f>
        <v>4</v>
      </c>
      <c r="Y12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5" s="4">
        <f>IF(AND(MainTracker[[#This Row],[Completion date.]]&gt;=45139,MainTracker[[#This Row],[Status]]="10 - Complete",MainTracker[[#This Row],[Compliant source file received on (Date)]]&lt;&gt;""),MainTracker[[#This Row],[Compliant source file received on (Date)]]-MainTracker[[#This Row],[Request sent on (Date)]],"")</f>
        <v>0</v>
      </c>
    </row>
    <row r="1276" spans="1:26" ht="30" hidden="1">
      <c r="A1276" s="51" t="str">
        <f>_xlfn.IFNA(INDEX(Table3[],MATCH(MainTracker[[#This Row],[IDR / UFDR]],Table3[Pack],0),1),"")</f>
        <v/>
      </c>
      <c r="B1276" s="7" t="s">
        <v>4168</v>
      </c>
      <c r="C1276" s="7" t="s">
        <v>4589</v>
      </c>
      <c r="D1276" s="44" t="s">
        <v>4590</v>
      </c>
      <c r="E1276" s="28" t="s">
        <v>4591</v>
      </c>
      <c r="F1276" s="2" t="s">
        <v>101</v>
      </c>
      <c r="G1276" s="13">
        <v>45516</v>
      </c>
      <c r="H1276" s="13">
        <v>45516</v>
      </c>
      <c r="I1276" s="13">
        <v>45520</v>
      </c>
      <c r="J1276" s="2"/>
      <c r="K1276" s="28" t="s">
        <v>4592</v>
      </c>
      <c r="L1276" s="28" t="s">
        <v>122</v>
      </c>
      <c r="M1276" s="4"/>
      <c r="N1276" s="24"/>
      <c r="O1276" s="4"/>
      <c r="P1276" s="24"/>
      <c r="Q1276" s="4"/>
      <c r="R1276" s="24"/>
      <c r="S1276" s="4"/>
      <c r="T1276" s="24"/>
      <c r="U1276" s="4" t="s">
        <v>106</v>
      </c>
      <c r="V1276" s="3" t="s">
        <v>69</v>
      </c>
      <c r="W1276" s="26" t="s">
        <v>4588</v>
      </c>
      <c r="X1276" s="4">
        <f>IF(AND(MainTracker[[#This Row],[Completion date.]]&gt;=45139,MainTracker[[#This Row],[Status]]="10 - Complete"),NETWORKDAYS(MAX(MainTracker[[#This Row],[Request sent on (Date)]:[Compliant source file received on (Date)]]),MainTracker[[#This Row],[Completion date.]],Holiday[Holidays])-1,"")</f>
        <v>4</v>
      </c>
      <c r="Y12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6" s="4">
        <f>IF(AND(MainTracker[[#This Row],[Completion date.]]&gt;=45139,MainTracker[[#This Row],[Status]]="10 - Complete",MainTracker[[#This Row],[Compliant source file received on (Date)]]&lt;&gt;""),MainTracker[[#This Row],[Compliant source file received on (Date)]]-MainTracker[[#This Row],[Request sent on (Date)]],"")</f>
        <v>0</v>
      </c>
    </row>
    <row r="1277" spans="1:26" ht="30" hidden="1">
      <c r="A1277" s="51" t="str">
        <f>_xlfn.IFNA(INDEX(Table3[],MATCH(MainTracker[[#This Row],[IDR / UFDR]],Table3[Pack],0),1),"")</f>
        <v/>
      </c>
      <c r="B1277" s="7" t="s">
        <v>4168</v>
      </c>
      <c r="C1277" s="7" t="s">
        <v>4594</v>
      </c>
      <c r="D1277" s="44" t="s">
        <v>4595</v>
      </c>
      <c r="E1277" s="28" t="s">
        <v>4596</v>
      </c>
      <c r="F1277" s="2" t="s">
        <v>101</v>
      </c>
      <c r="G1277" s="13">
        <v>45516</v>
      </c>
      <c r="H1277" s="13">
        <v>45516</v>
      </c>
      <c r="I1277" s="13">
        <v>45520</v>
      </c>
      <c r="J1277" s="2"/>
      <c r="K1277" s="28" t="s">
        <v>4597</v>
      </c>
      <c r="L1277" s="28" t="s">
        <v>122</v>
      </c>
      <c r="M1277" s="4"/>
      <c r="N1277" s="24"/>
      <c r="O1277" s="4"/>
      <c r="P1277" s="24"/>
      <c r="Q1277" s="4"/>
      <c r="R1277" s="24"/>
      <c r="S1277" s="4"/>
      <c r="T1277" s="24"/>
      <c r="U1277" s="4" t="s">
        <v>106</v>
      </c>
      <c r="V1277" s="3" t="s">
        <v>69</v>
      </c>
      <c r="W1277" s="26" t="s">
        <v>4588</v>
      </c>
      <c r="X1277" s="4">
        <f>IF(AND(MainTracker[[#This Row],[Completion date.]]&gt;=45139,MainTracker[[#This Row],[Status]]="10 - Complete"),NETWORKDAYS(MAX(MainTracker[[#This Row],[Request sent on (Date)]:[Compliant source file received on (Date)]]),MainTracker[[#This Row],[Completion date.]],Holiday[Holidays])-1,"")</f>
        <v>4</v>
      </c>
      <c r="Y12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7" s="4">
        <f>IF(AND(MainTracker[[#This Row],[Completion date.]]&gt;=45139,MainTracker[[#This Row],[Status]]="10 - Complete",MainTracker[[#This Row],[Compliant source file received on (Date)]]&lt;&gt;""),MainTracker[[#This Row],[Compliant source file received on (Date)]]-MainTracker[[#This Row],[Request sent on (Date)]],"")</f>
        <v>0</v>
      </c>
    </row>
    <row r="1278" spans="1:26" ht="30" hidden="1">
      <c r="A1278" s="51" t="str">
        <f>_xlfn.IFNA(INDEX(Table3[],MATCH(MainTracker[[#This Row],[IDR / UFDR]],Table3[Pack],0),1),"")</f>
        <v/>
      </c>
      <c r="B1278" s="7" t="s">
        <v>4168</v>
      </c>
      <c r="C1278" s="7" t="s">
        <v>5751</v>
      </c>
      <c r="D1278" s="44" t="s">
        <v>5752</v>
      </c>
      <c r="E1278" s="28" t="s">
        <v>5753</v>
      </c>
      <c r="F1278" s="2" t="s">
        <v>111</v>
      </c>
      <c r="G1278" s="13">
        <v>45516</v>
      </c>
      <c r="H1278" s="13">
        <v>45516</v>
      </c>
      <c r="I1278" s="13">
        <v>45520</v>
      </c>
      <c r="J1278" s="2"/>
      <c r="K1278" s="28" t="s">
        <v>5754</v>
      </c>
      <c r="L1278" s="28" t="s">
        <v>122</v>
      </c>
      <c r="M1278" s="4"/>
      <c r="N1278" s="24"/>
      <c r="O1278" s="4"/>
      <c r="P1278" s="24"/>
      <c r="Q1278" s="4"/>
      <c r="R1278" s="24"/>
      <c r="S1278" s="4"/>
      <c r="T1278" s="24"/>
      <c r="U1278" s="4" t="s">
        <v>106</v>
      </c>
      <c r="V1278" s="3" t="s">
        <v>69</v>
      </c>
      <c r="W1278" s="26" t="s">
        <v>4588</v>
      </c>
      <c r="X1278" s="4">
        <f>IF(AND(MainTracker[[#This Row],[Completion date.]]&gt;=45139,MainTracker[[#This Row],[Status]]="10 - Complete"),NETWORKDAYS(MAX(MainTracker[[#This Row],[Request sent on (Date)]:[Compliant source file received on (Date)]]),MainTracker[[#This Row],[Completion date.]],Holiday[Holidays])-1,"")</f>
        <v>4</v>
      </c>
      <c r="Y12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8" s="4">
        <f>IF(AND(MainTracker[[#This Row],[Completion date.]]&gt;=45139,MainTracker[[#This Row],[Status]]="10 - Complete",MainTracker[[#This Row],[Compliant source file received on (Date)]]&lt;&gt;""),MainTracker[[#This Row],[Compliant source file received on (Date)]]-MainTracker[[#This Row],[Request sent on (Date)]],"")</f>
        <v>0</v>
      </c>
    </row>
    <row r="1279" spans="1:26" ht="18.75" hidden="1">
      <c r="A1279" s="51">
        <f>_xlfn.IFNA(INDEX(Table3[],MATCH(MainTracker[[#This Row],[IDR / UFDR]],Table3[Pack],0),1),"")</f>
        <v>7</v>
      </c>
      <c r="B1279" s="7">
        <v>215.03</v>
      </c>
      <c r="C1279" s="7" t="s">
        <v>3898</v>
      </c>
      <c r="D1279" s="44" t="s">
        <v>3899</v>
      </c>
      <c r="E1279" s="28" t="s">
        <v>3900</v>
      </c>
      <c r="F1279" s="2" t="s">
        <v>101</v>
      </c>
      <c r="G1279" s="13">
        <v>45516</v>
      </c>
      <c r="H1279" s="13"/>
      <c r="I1279" s="13">
        <v>45527</v>
      </c>
      <c r="J1279" s="2"/>
      <c r="K1279" s="28" t="s">
        <v>3901</v>
      </c>
      <c r="L1279" s="28"/>
      <c r="M1279" s="4"/>
      <c r="N1279" s="24"/>
      <c r="O1279" s="4"/>
      <c r="P1279" s="24"/>
      <c r="Q1279" s="4"/>
      <c r="R1279" s="24"/>
      <c r="S1279" s="4"/>
      <c r="T1279" s="24"/>
      <c r="U1279" s="4" t="s">
        <v>106</v>
      </c>
      <c r="V1279" s="3" t="s">
        <v>70</v>
      </c>
      <c r="W1279" s="26" t="s">
        <v>5755</v>
      </c>
      <c r="X1279" s="4">
        <f>IF(AND(MainTracker[[#This Row],[Completion date.]]&gt;=45139,MainTracker[[#This Row],[Status]]="10 - Complete"),NETWORKDAYS(MAX(MainTracker[[#This Row],[Request sent on (Date)]:[Compliant source file received on (Date)]]),MainTracker[[#This Row],[Completion date.]],Holiday[Holidays])-1,"")</f>
        <v>9</v>
      </c>
      <c r="Y12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9" s="4" t="str">
        <f>IF(AND(MainTracker[[#This Row],[Completion date.]]&gt;=45139,MainTracker[[#This Row],[Status]]="10 - Complete",MainTracker[[#This Row],[Compliant source file received on (Date)]]&lt;&gt;""),MainTracker[[#This Row],[Compliant source file received on (Date)]]-MainTracker[[#This Row],[Request sent on (Date)]],"")</f>
        <v/>
      </c>
    </row>
    <row r="1280" spans="1:26" ht="18.75" hidden="1">
      <c r="A1280" s="51">
        <f>_xlfn.IFNA(INDEX(Table3[],MATCH(MainTracker[[#This Row],[IDR / UFDR]],Table3[Pack],0),1),"")</f>
        <v>7</v>
      </c>
      <c r="B1280" s="7">
        <v>215.03</v>
      </c>
      <c r="C1280" s="7" t="s">
        <v>3903</v>
      </c>
      <c r="D1280" s="44" t="s">
        <v>3904</v>
      </c>
      <c r="E1280" s="28" t="s">
        <v>3905</v>
      </c>
      <c r="F1280" s="2" t="s">
        <v>101</v>
      </c>
      <c r="G1280" s="13">
        <v>45516</v>
      </c>
      <c r="H1280" s="13"/>
      <c r="I1280" s="13">
        <v>45532</v>
      </c>
      <c r="J1280" s="2"/>
      <c r="K1280" s="28" t="s">
        <v>3906</v>
      </c>
      <c r="L1280" s="28"/>
      <c r="M1280" s="4"/>
      <c r="N1280" s="24"/>
      <c r="O1280" s="4"/>
      <c r="P1280" s="24"/>
      <c r="Q1280" s="4"/>
      <c r="R1280" s="24"/>
      <c r="S1280" s="4"/>
      <c r="T1280" s="24"/>
      <c r="U1280" s="4" t="s">
        <v>106</v>
      </c>
      <c r="V1280" s="3" t="s">
        <v>70</v>
      </c>
      <c r="W1280" s="26" t="s">
        <v>5755</v>
      </c>
      <c r="X1280" s="4">
        <f>IF(AND(MainTracker[[#This Row],[Completion date.]]&gt;=45139,MainTracker[[#This Row],[Status]]="10 - Complete"),NETWORKDAYS(MAX(MainTracker[[#This Row],[Request sent on (Date)]:[Compliant source file received on (Date)]]),MainTracker[[#This Row],[Completion date.]],Holiday[Holidays])-1,"")</f>
        <v>11</v>
      </c>
      <c r="Y12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0" s="4" t="str">
        <f>IF(AND(MainTracker[[#This Row],[Completion date.]]&gt;=45139,MainTracker[[#This Row],[Status]]="10 - Complete",MainTracker[[#This Row],[Compliant source file received on (Date)]]&lt;&gt;""),MainTracker[[#This Row],[Compliant source file received on (Date)]]-MainTracker[[#This Row],[Request sent on (Date)]],"")</f>
        <v/>
      </c>
    </row>
    <row r="1281" spans="1:26" ht="45" hidden="1">
      <c r="A1281" s="51">
        <f>_xlfn.IFNA(INDEX(Table3[],MATCH(MainTracker[[#This Row],[IDR / UFDR]],Table3[Pack],0),1),"")</f>
        <v>7</v>
      </c>
      <c r="B1281" s="7">
        <v>215.03</v>
      </c>
      <c r="C1281" s="7" t="s">
        <v>5756</v>
      </c>
      <c r="D1281" s="44" t="s">
        <v>5757</v>
      </c>
      <c r="E1281" s="28" t="s">
        <v>5758</v>
      </c>
      <c r="F1281" s="2" t="s">
        <v>101</v>
      </c>
      <c r="G1281" s="13">
        <v>45516</v>
      </c>
      <c r="H1281" s="13"/>
      <c r="I1281" s="13">
        <v>45527</v>
      </c>
      <c r="J1281" s="2"/>
      <c r="K1281" s="28" t="s">
        <v>5759</v>
      </c>
      <c r="L1281" s="28"/>
      <c r="M1281" s="4"/>
      <c r="N1281" s="24"/>
      <c r="O1281" s="4"/>
      <c r="P1281" s="24"/>
      <c r="Q1281" s="4"/>
      <c r="R1281" s="24"/>
      <c r="S1281" s="4"/>
      <c r="T1281" s="24"/>
      <c r="U1281" s="4" t="s">
        <v>106</v>
      </c>
      <c r="V1281" s="3" t="s">
        <v>71</v>
      </c>
      <c r="W1281" s="26" t="s">
        <v>5760</v>
      </c>
      <c r="X1281" s="4">
        <f>IF(AND(MainTracker[[#This Row],[Completion date.]]&gt;=45139,MainTracker[[#This Row],[Status]]="10 - Complete"),NETWORKDAYS(MAX(MainTracker[[#This Row],[Request sent on (Date)]:[Compliant source file received on (Date)]]),MainTracker[[#This Row],[Completion date.]],Holiday[Holidays])-1,"")</f>
        <v>9</v>
      </c>
      <c r="Y12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1" s="4" t="str">
        <f>IF(AND(MainTracker[[#This Row],[Completion date.]]&gt;=45139,MainTracker[[#This Row],[Status]]="10 - Complete",MainTracker[[#This Row],[Compliant source file received on (Date)]]&lt;&gt;""),MainTracker[[#This Row],[Compliant source file received on (Date)]]-MainTracker[[#This Row],[Request sent on (Date)]],"")</f>
        <v/>
      </c>
    </row>
    <row r="1282" spans="1:26" ht="45" hidden="1">
      <c r="A1282" s="51">
        <f>_xlfn.IFNA(INDEX(Table3[],MATCH(MainTracker[[#This Row],[IDR / UFDR]],Table3[Pack],0),1),"")</f>
        <v>7</v>
      </c>
      <c r="B1282" s="7">
        <v>215.03</v>
      </c>
      <c r="C1282" s="7" t="s">
        <v>5761</v>
      </c>
      <c r="D1282" s="44" t="s">
        <v>5762</v>
      </c>
      <c r="E1282" s="28" t="s">
        <v>5763</v>
      </c>
      <c r="F1282" s="2" t="s">
        <v>101</v>
      </c>
      <c r="G1282" s="13">
        <v>45516</v>
      </c>
      <c r="H1282" s="13"/>
      <c r="I1282" s="13">
        <v>45527</v>
      </c>
      <c r="J1282" s="2"/>
      <c r="K1282" s="28" t="s">
        <v>5764</v>
      </c>
      <c r="L1282" s="28"/>
      <c r="M1282" s="4"/>
      <c r="N1282" s="24"/>
      <c r="O1282" s="4"/>
      <c r="P1282" s="24"/>
      <c r="Q1282" s="4"/>
      <c r="R1282" s="24"/>
      <c r="S1282" s="4"/>
      <c r="T1282" s="24"/>
      <c r="U1282" s="4" t="s">
        <v>106</v>
      </c>
      <c r="V1282" s="3" t="s">
        <v>71</v>
      </c>
      <c r="W1282" s="26" t="s">
        <v>5760</v>
      </c>
      <c r="X1282" s="4">
        <f>IF(AND(MainTracker[[#This Row],[Completion date.]]&gt;=45139,MainTracker[[#This Row],[Status]]="10 - Complete"),NETWORKDAYS(MAX(MainTracker[[#This Row],[Request sent on (Date)]:[Compliant source file received on (Date)]]),MainTracker[[#This Row],[Completion date.]],Holiday[Holidays])-1,"")</f>
        <v>9</v>
      </c>
      <c r="Y12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2" s="4" t="str">
        <f>IF(AND(MainTracker[[#This Row],[Completion date.]]&gt;=45139,MainTracker[[#This Row],[Status]]="10 - Complete",MainTracker[[#This Row],[Compliant source file received on (Date)]]&lt;&gt;""),MainTracker[[#This Row],[Compliant source file received on (Date)]]-MainTracker[[#This Row],[Request sent on (Date)]],"")</f>
        <v/>
      </c>
    </row>
    <row r="1283" spans="1:26" ht="45" hidden="1">
      <c r="A1283" s="51">
        <f>_xlfn.IFNA(INDEX(Table3[],MATCH(MainTracker[[#This Row],[IDR / UFDR]],Table3[Pack],0),1),"")</f>
        <v>7</v>
      </c>
      <c r="B1283" s="7">
        <v>215.03</v>
      </c>
      <c r="C1283" s="7" t="s">
        <v>5765</v>
      </c>
      <c r="D1283" s="44" t="s">
        <v>5766</v>
      </c>
      <c r="E1283" s="28" t="s">
        <v>5767</v>
      </c>
      <c r="F1283" s="2" t="s">
        <v>101</v>
      </c>
      <c r="G1283" s="13">
        <v>45516</v>
      </c>
      <c r="H1283" s="13"/>
      <c r="I1283" s="13">
        <v>45527</v>
      </c>
      <c r="J1283" s="2"/>
      <c r="K1283" s="28" t="s">
        <v>5768</v>
      </c>
      <c r="L1283" s="28"/>
      <c r="M1283" s="4"/>
      <c r="N1283" s="24"/>
      <c r="O1283" s="4"/>
      <c r="P1283" s="24"/>
      <c r="Q1283" s="4"/>
      <c r="R1283" s="24"/>
      <c r="S1283" s="4"/>
      <c r="T1283" s="24"/>
      <c r="U1283" s="4" t="s">
        <v>106</v>
      </c>
      <c r="V1283" s="3" t="s">
        <v>71</v>
      </c>
      <c r="W1283" s="26" t="s">
        <v>5760</v>
      </c>
      <c r="X1283" s="4">
        <f>IF(AND(MainTracker[[#This Row],[Completion date.]]&gt;=45139,MainTracker[[#This Row],[Status]]="10 - Complete"),NETWORKDAYS(MAX(MainTracker[[#This Row],[Request sent on (Date)]:[Compliant source file received on (Date)]]),MainTracker[[#This Row],[Completion date.]],Holiday[Holidays])-1,"")</f>
        <v>9</v>
      </c>
      <c r="Y12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3" s="4" t="str">
        <f>IF(AND(MainTracker[[#This Row],[Completion date.]]&gt;=45139,MainTracker[[#This Row],[Status]]="10 - Complete",MainTracker[[#This Row],[Compliant source file received on (Date)]]&lt;&gt;""),MainTracker[[#This Row],[Compliant source file received on (Date)]]-MainTracker[[#This Row],[Request sent on (Date)]],"")</f>
        <v/>
      </c>
    </row>
    <row r="1284" spans="1:26" ht="45" hidden="1">
      <c r="A1284" s="51">
        <f>_xlfn.IFNA(INDEX(Table3[],MATCH(MainTracker[[#This Row],[IDR / UFDR]],Table3[Pack],0),1),"")</f>
        <v>7</v>
      </c>
      <c r="B1284" s="7">
        <v>215.03</v>
      </c>
      <c r="C1284" s="128" t="s">
        <v>5769</v>
      </c>
      <c r="D1284" s="44" t="s">
        <v>5770</v>
      </c>
      <c r="E1284" s="28" t="s">
        <v>5771</v>
      </c>
      <c r="F1284" s="2" t="s">
        <v>101</v>
      </c>
      <c r="G1284" s="13">
        <v>45516</v>
      </c>
      <c r="H1284" s="13"/>
      <c r="I1284" s="13">
        <v>45531</v>
      </c>
      <c r="J1284" s="2"/>
      <c r="K1284" s="28" t="s">
        <v>5772</v>
      </c>
      <c r="L1284" s="28"/>
      <c r="M1284" s="4"/>
      <c r="N1284" s="24"/>
      <c r="O1284" s="4"/>
      <c r="P1284" s="24"/>
      <c r="Q1284" s="4"/>
      <c r="R1284" s="24"/>
      <c r="S1284" s="4"/>
      <c r="T1284" s="24"/>
      <c r="U1284" s="4" t="s">
        <v>106</v>
      </c>
      <c r="V1284" s="3" t="s">
        <v>71</v>
      </c>
      <c r="W1284" s="26" t="s">
        <v>5760</v>
      </c>
      <c r="X1284" s="4">
        <f>IF(AND(MainTracker[[#This Row],[Completion date.]]&gt;=45139,MainTracker[[#This Row],[Status]]="10 - Complete"),NETWORKDAYS(MAX(MainTracker[[#This Row],[Request sent on (Date)]:[Compliant source file received on (Date)]]),MainTracker[[#This Row],[Completion date.]],Holiday[Holidays])-1,"")</f>
        <v>10</v>
      </c>
      <c r="Y12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4" s="4" t="str">
        <f>IF(AND(MainTracker[[#This Row],[Completion date.]]&gt;=45139,MainTracker[[#This Row],[Status]]="10 - Complete",MainTracker[[#This Row],[Compliant source file received on (Date)]]&lt;&gt;""),MainTracker[[#This Row],[Compliant source file received on (Date)]]-MainTracker[[#This Row],[Request sent on (Date)]],"")</f>
        <v/>
      </c>
    </row>
    <row r="1285" spans="1:26" ht="43.5" hidden="1" customHeight="1">
      <c r="A1285" s="51">
        <f>_xlfn.IFNA(INDEX(Table3[],MATCH(MainTracker[[#This Row],[IDR / UFDR]],Table3[Pack],0),1),"")</f>
        <v>7</v>
      </c>
      <c r="B1285" s="7">
        <v>215.03</v>
      </c>
      <c r="C1285" s="128" t="s">
        <v>5773</v>
      </c>
      <c r="D1285" s="44" t="s">
        <v>5774</v>
      </c>
      <c r="E1285" s="28" t="s">
        <v>5775</v>
      </c>
      <c r="F1285" s="2" t="s">
        <v>101</v>
      </c>
      <c r="G1285" s="13">
        <v>45516</v>
      </c>
      <c r="H1285" s="13"/>
      <c r="I1285" s="13">
        <v>45531</v>
      </c>
      <c r="J1285" s="2"/>
      <c r="K1285" s="28" t="s">
        <v>5776</v>
      </c>
      <c r="L1285" s="28"/>
      <c r="M1285" s="4"/>
      <c r="N1285" s="24"/>
      <c r="O1285" s="4"/>
      <c r="P1285" s="24"/>
      <c r="Q1285" s="4"/>
      <c r="R1285" s="24"/>
      <c r="S1285" s="4"/>
      <c r="T1285" s="24"/>
      <c r="U1285" s="4" t="s">
        <v>106</v>
      </c>
      <c r="V1285" s="3" t="s">
        <v>71</v>
      </c>
      <c r="W1285" s="26" t="s">
        <v>5760</v>
      </c>
      <c r="X1285" s="4">
        <f>IF(AND(MainTracker[[#This Row],[Completion date.]]&gt;=45139,MainTracker[[#This Row],[Status]]="10 - Complete"),NETWORKDAYS(MAX(MainTracker[[#This Row],[Request sent on (Date)]:[Compliant source file received on (Date)]]),MainTracker[[#This Row],[Completion date.]],Holiday[Holidays])-1,"")</f>
        <v>10</v>
      </c>
      <c r="Y12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5" s="4" t="str">
        <f>IF(AND(MainTracker[[#This Row],[Completion date.]]&gt;=45139,MainTracker[[#This Row],[Status]]="10 - Complete",MainTracker[[#This Row],[Compliant source file received on (Date)]]&lt;&gt;""),MainTracker[[#This Row],[Compliant source file received on (Date)]]-MainTracker[[#This Row],[Request sent on (Date)]],"")</f>
        <v/>
      </c>
    </row>
    <row r="1286" spans="1:26" ht="45" hidden="1">
      <c r="A1286" s="51">
        <f>_xlfn.IFNA(INDEX(Table3[],MATCH(MainTracker[[#This Row],[IDR / UFDR]],Table3[Pack],0),1),"")</f>
        <v>7</v>
      </c>
      <c r="B1286" s="7">
        <v>215.03</v>
      </c>
      <c r="C1286" s="128" t="s">
        <v>5777</v>
      </c>
      <c r="D1286" s="44" t="s">
        <v>5778</v>
      </c>
      <c r="E1286" s="28" t="s">
        <v>5779</v>
      </c>
      <c r="F1286" s="2" t="s">
        <v>101</v>
      </c>
      <c r="G1286" s="13">
        <v>45516</v>
      </c>
      <c r="H1286" s="13"/>
      <c r="I1286" s="13">
        <v>45531</v>
      </c>
      <c r="J1286" s="2"/>
      <c r="K1286" s="28" t="s">
        <v>5780</v>
      </c>
      <c r="L1286" s="28"/>
      <c r="M1286" s="4"/>
      <c r="N1286" s="24"/>
      <c r="O1286" s="4"/>
      <c r="P1286" s="24"/>
      <c r="Q1286" s="4"/>
      <c r="R1286" s="24"/>
      <c r="S1286" s="4"/>
      <c r="T1286" s="24"/>
      <c r="U1286" s="4" t="s">
        <v>106</v>
      </c>
      <c r="V1286" s="3" t="s">
        <v>71</v>
      </c>
      <c r="W1286" s="26" t="s">
        <v>5760</v>
      </c>
      <c r="X1286" s="4">
        <f>IF(AND(MainTracker[[#This Row],[Completion date.]]&gt;=45139,MainTracker[[#This Row],[Status]]="10 - Complete"),NETWORKDAYS(MAX(MainTracker[[#This Row],[Request sent on (Date)]:[Compliant source file received on (Date)]]),MainTracker[[#This Row],[Completion date.]],Holiday[Holidays])-1,"")</f>
        <v>10</v>
      </c>
      <c r="Y12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6" s="4" t="str">
        <f>IF(AND(MainTracker[[#This Row],[Completion date.]]&gt;=45139,MainTracker[[#This Row],[Status]]="10 - Complete",MainTracker[[#This Row],[Compliant source file received on (Date)]]&lt;&gt;""),MainTracker[[#This Row],[Compliant source file received on (Date)]]-MainTracker[[#This Row],[Request sent on (Date)]],"")</f>
        <v/>
      </c>
    </row>
    <row r="1287" spans="1:26" ht="30" hidden="1">
      <c r="A1287" s="51">
        <f>_xlfn.IFNA(INDEX(Table3[],MATCH(MainTracker[[#This Row],[IDR / UFDR]],Table3[Pack],0),1),"")</f>
        <v>3</v>
      </c>
      <c r="B1287" s="7">
        <v>212.5</v>
      </c>
      <c r="C1287" s="7" t="s">
        <v>5781</v>
      </c>
      <c r="D1287" s="44" t="s">
        <v>5782</v>
      </c>
      <c r="E1287" s="28" t="s">
        <v>5783</v>
      </c>
      <c r="F1287" s="2" t="s">
        <v>111</v>
      </c>
      <c r="G1287" s="13">
        <v>45516</v>
      </c>
      <c r="H1287" s="13"/>
      <c r="I1287" s="13">
        <v>45527</v>
      </c>
      <c r="J1287" s="2"/>
      <c r="K1287" s="28" t="s">
        <v>5784</v>
      </c>
      <c r="L1287" s="28"/>
      <c r="M1287" s="4"/>
      <c r="N1287" s="24"/>
      <c r="O1287" s="4"/>
      <c r="P1287" s="24"/>
      <c r="Q1287" s="4"/>
      <c r="R1287" s="24"/>
      <c r="S1287" s="4"/>
      <c r="T1287" s="24"/>
      <c r="U1287" s="4" t="s">
        <v>106</v>
      </c>
      <c r="V1287" s="3" t="s">
        <v>70</v>
      </c>
      <c r="W1287" s="26" t="s">
        <v>5224</v>
      </c>
      <c r="X1287" s="4">
        <f>IF(AND(MainTracker[[#This Row],[Completion date.]]&gt;=45139,MainTracker[[#This Row],[Status]]="10 - Complete"),NETWORKDAYS(MAX(MainTracker[[#This Row],[Request sent on (Date)]:[Compliant source file received on (Date)]]),MainTracker[[#This Row],[Completion date.]],Holiday[Holidays])-1,"")</f>
        <v>9</v>
      </c>
      <c r="Y12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7" s="4" t="str">
        <f>IF(AND(MainTracker[[#This Row],[Completion date.]]&gt;=45139,MainTracker[[#This Row],[Status]]="10 - Complete",MainTracker[[#This Row],[Compliant source file received on (Date)]]&lt;&gt;""),MainTracker[[#This Row],[Compliant source file received on (Date)]]-MainTracker[[#This Row],[Request sent on (Date)]],"")</f>
        <v/>
      </c>
    </row>
    <row r="1288" spans="1:26" ht="45" hidden="1">
      <c r="A1288" s="51">
        <f>_xlfn.IFNA(INDEX(Table3[],MATCH(MainTracker[[#This Row],[IDR / UFDR]],Table3[Pack],0),1),"")</f>
        <v>17</v>
      </c>
      <c r="B1288" s="7" t="s">
        <v>49</v>
      </c>
      <c r="C1288" s="7" t="s">
        <v>3574</v>
      </c>
      <c r="D1288" s="44" t="s">
        <v>5785</v>
      </c>
      <c r="E1288" s="28" t="s">
        <v>3576</v>
      </c>
      <c r="F1288" s="2" t="s">
        <v>101</v>
      </c>
      <c r="G1288" s="13">
        <v>45517</v>
      </c>
      <c r="H1288" s="13">
        <v>45517</v>
      </c>
      <c r="I1288" s="13">
        <v>45526</v>
      </c>
      <c r="J1288" s="2"/>
      <c r="K1288" s="28" t="s">
        <v>3578</v>
      </c>
      <c r="L1288" s="28" t="s">
        <v>122</v>
      </c>
      <c r="M1288" s="4"/>
      <c r="N1288" s="24"/>
      <c r="O1288" s="85"/>
      <c r="P1288" s="24"/>
      <c r="Q1288" s="4"/>
      <c r="R1288" s="24"/>
      <c r="S1288" s="4"/>
      <c r="T1288" s="24"/>
      <c r="U1288" s="4" t="s">
        <v>106</v>
      </c>
      <c r="V1288" s="3" t="s">
        <v>69</v>
      </c>
      <c r="W1288" s="26" t="s">
        <v>2154</v>
      </c>
      <c r="X1288" s="4">
        <f>IF(AND(MainTracker[[#This Row],[Completion date.]]&gt;=45139,MainTracker[[#This Row],[Status]]="10 - Complete"),NETWORKDAYS(MAX(MainTracker[[#This Row],[Request sent on (Date)]:[Compliant source file received on (Date)]]),MainTracker[[#This Row],[Completion date.]],Holiday[Holidays])-1,"")</f>
        <v>7</v>
      </c>
      <c r="Y12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8" s="4">
        <f>IF(AND(MainTracker[[#This Row],[Completion date.]]&gt;=45139,MainTracker[[#This Row],[Status]]="10 - Complete",MainTracker[[#This Row],[Compliant source file received on (Date)]]&lt;&gt;""),MainTracker[[#This Row],[Compliant source file received on (Date)]]-MainTracker[[#This Row],[Request sent on (Date)]],"")</f>
        <v>0</v>
      </c>
    </row>
    <row r="1289" spans="1:26" ht="45" hidden="1">
      <c r="A1289" s="51">
        <f>_xlfn.IFNA(INDEX(Table3[],MATCH(MainTracker[[#This Row],[IDR / UFDR]],Table3[Pack],0),1),"")</f>
        <v>17</v>
      </c>
      <c r="B1289" s="7" t="s">
        <v>49</v>
      </c>
      <c r="C1289" s="7" t="s">
        <v>5786</v>
      </c>
      <c r="D1289" s="44" t="s">
        <v>5787</v>
      </c>
      <c r="E1289" s="28" t="s">
        <v>5788</v>
      </c>
      <c r="F1289" s="2" t="s">
        <v>111</v>
      </c>
      <c r="G1289" s="13">
        <v>45517</v>
      </c>
      <c r="H1289" s="13">
        <v>45517</v>
      </c>
      <c r="I1289" s="13">
        <v>45525</v>
      </c>
      <c r="J1289" s="2"/>
      <c r="K1289" s="28" t="s">
        <v>5789</v>
      </c>
      <c r="L1289" s="28" t="s">
        <v>122</v>
      </c>
      <c r="M1289" s="4"/>
      <c r="N1289" s="24"/>
      <c r="O1289" s="85"/>
      <c r="P1289" s="24"/>
      <c r="Q1289" s="4"/>
      <c r="R1289" s="24"/>
      <c r="S1289" s="4"/>
      <c r="T1289" s="24"/>
      <c r="U1289" s="4" t="s">
        <v>106</v>
      </c>
      <c r="V1289" s="3" t="s">
        <v>69</v>
      </c>
      <c r="W1289" s="26" t="s">
        <v>2154</v>
      </c>
      <c r="X1289" s="4">
        <f>IF(AND(MainTracker[[#This Row],[Completion date.]]&gt;=45139,MainTracker[[#This Row],[Status]]="10 - Complete"),NETWORKDAYS(MAX(MainTracker[[#This Row],[Request sent on (Date)]:[Compliant source file received on (Date)]]),MainTracker[[#This Row],[Completion date.]],Holiday[Holidays])-1,"")</f>
        <v>6</v>
      </c>
      <c r="Y12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9" s="4">
        <f>IF(AND(MainTracker[[#This Row],[Completion date.]]&gt;=45139,MainTracker[[#This Row],[Status]]="10 - Complete",MainTracker[[#This Row],[Compliant source file received on (Date)]]&lt;&gt;""),MainTracker[[#This Row],[Compliant source file received on (Date)]]-MainTracker[[#This Row],[Request sent on (Date)]],"")</f>
        <v>0</v>
      </c>
    </row>
    <row r="1290" spans="1:26" ht="18.75" hidden="1">
      <c r="A1290" s="51" t="str">
        <f>_xlfn.IFNA(INDEX(Table3[],MATCH(MainTracker[[#This Row],[IDR / UFDR]],Table3[Pack],0),1),"")</f>
        <v/>
      </c>
      <c r="B1290" s="7" t="s">
        <v>4168</v>
      </c>
      <c r="C1290" s="7" t="s">
        <v>5790</v>
      </c>
      <c r="D1290" s="44" t="s">
        <v>5791</v>
      </c>
      <c r="E1290" s="28" t="s">
        <v>5792</v>
      </c>
      <c r="F1290" s="2" t="s">
        <v>111</v>
      </c>
      <c r="G1290" s="13">
        <v>45517</v>
      </c>
      <c r="H1290" s="13">
        <v>45517</v>
      </c>
      <c r="I1290" s="13"/>
      <c r="J1290" s="2"/>
      <c r="K1290" s="28" t="s">
        <v>5793</v>
      </c>
      <c r="L1290" s="28" t="s">
        <v>122</v>
      </c>
      <c r="M1290" s="4"/>
      <c r="N1290" s="24"/>
      <c r="O1290" s="4"/>
      <c r="P1290" s="24"/>
      <c r="Q1290" s="4"/>
      <c r="R1290" s="24"/>
      <c r="S1290" s="4"/>
      <c r="T1290" s="24"/>
      <c r="U1290" s="4" t="s">
        <v>106</v>
      </c>
      <c r="V1290" s="3" t="s">
        <v>69</v>
      </c>
      <c r="W1290" s="26" t="s">
        <v>5794</v>
      </c>
      <c r="X1290" s="4" t="str">
        <f>IF(AND(MainTracker[[#This Row],[Completion date.]]&gt;=45139,MainTracker[[#This Row],[Status]]="10 - Complete"),NETWORKDAYS(MAX(MainTracker[[#This Row],[Request sent on (Date)]:[Compliant source file received on (Date)]]),MainTracker[[#This Row],[Completion date.]],Holiday[Holidays])-1,"")</f>
        <v/>
      </c>
      <c r="Y129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290" s="4" t="str">
        <f>IF(AND(MainTracker[[#This Row],[Completion date.]]&gt;=45139,MainTracker[[#This Row],[Status]]="10 - Complete",MainTracker[[#This Row],[Compliant source file received on (Date)]]&lt;&gt;""),MainTracker[[#This Row],[Compliant source file received on (Date)]]-MainTracker[[#This Row],[Request sent on (Date)]],"")</f>
        <v/>
      </c>
    </row>
    <row r="1291" spans="1:26" ht="30" hidden="1">
      <c r="A1291" s="51" t="str">
        <f>_xlfn.IFNA(INDEX(Table3[],MATCH(MainTracker[[#This Row],[IDR / UFDR]],Table3[Pack],0),1),"")</f>
        <v/>
      </c>
      <c r="B1291" s="7" t="s">
        <v>4168</v>
      </c>
      <c r="C1291" s="7" t="s">
        <v>5795</v>
      </c>
      <c r="D1291" s="44" t="s">
        <v>5796</v>
      </c>
      <c r="E1291" s="28" t="s">
        <v>5797</v>
      </c>
      <c r="F1291" s="2" t="s">
        <v>111</v>
      </c>
      <c r="G1291" s="13">
        <v>45517</v>
      </c>
      <c r="H1291" s="13">
        <v>45524</v>
      </c>
      <c r="I1291" s="13">
        <v>45524</v>
      </c>
      <c r="J1291" s="2"/>
      <c r="K1291" s="28" t="s">
        <v>5798</v>
      </c>
      <c r="L1291" s="28" t="s">
        <v>122</v>
      </c>
      <c r="M1291" s="4" t="s">
        <v>5799</v>
      </c>
      <c r="N1291" s="24" t="s">
        <v>5800</v>
      </c>
      <c r="O1291" s="4"/>
      <c r="P1291" s="24"/>
      <c r="Q1291" s="4"/>
      <c r="R1291" s="24"/>
      <c r="S1291" s="4"/>
      <c r="T1291" s="24"/>
      <c r="U1291" s="4" t="s">
        <v>106</v>
      </c>
      <c r="V1291" s="3" t="s">
        <v>69</v>
      </c>
      <c r="W1291" s="26" t="s">
        <v>5794</v>
      </c>
      <c r="X1291" s="4">
        <f>IF(AND(MainTracker[[#This Row],[Completion date.]]&gt;=45139,MainTracker[[#This Row],[Status]]="10 - Complete"),NETWORKDAYS(MAX(MainTracker[[#This Row],[Request sent on (Date)]:[Compliant source file received on (Date)]]),MainTracker[[#This Row],[Completion date.]],Holiday[Holidays])-1,"")</f>
        <v>0</v>
      </c>
      <c r="Y12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1" s="4">
        <f>IF(AND(MainTracker[[#This Row],[Completion date.]]&gt;=45139,MainTracker[[#This Row],[Status]]="10 - Complete",MainTracker[[#This Row],[Compliant source file received on (Date)]]&lt;&gt;""),MainTracker[[#This Row],[Compliant source file received on (Date)]]-MainTracker[[#This Row],[Request sent on (Date)]],"")</f>
        <v>7</v>
      </c>
    </row>
    <row r="1292" spans="1:26" ht="30" hidden="1">
      <c r="A1292" s="51" t="str">
        <f>_xlfn.IFNA(INDEX(Table3[],MATCH(MainTracker[[#This Row],[IDR / UFDR]],Table3[Pack],0),1),"")</f>
        <v/>
      </c>
      <c r="B1292" s="7" t="s">
        <v>4168</v>
      </c>
      <c r="C1292" s="7" t="s">
        <v>5801</v>
      </c>
      <c r="D1292" s="44" t="s">
        <v>5802</v>
      </c>
      <c r="E1292" s="28" t="s">
        <v>5803</v>
      </c>
      <c r="F1292" s="2" t="s">
        <v>111</v>
      </c>
      <c r="G1292" s="13">
        <v>45517</v>
      </c>
      <c r="H1292" s="13">
        <v>45523</v>
      </c>
      <c r="I1292" s="13">
        <v>45546</v>
      </c>
      <c r="J1292" s="2"/>
      <c r="K1292" s="28" t="s">
        <v>5804</v>
      </c>
      <c r="L1292" s="28" t="s">
        <v>122</v>
      </c>
      <c r="M1292" s="4" t="s">
        <v>5805</v>
      </c>
      <c r="N1292" s="24" t="s">
        <v>5800</v>
      </c>
      <c r="O1292" s="4"/>
      <c r="P1292" s="24"/>
      <c r="Q1292" s="4"/>
      <c r="R1292" s="24"/>
      <c r="S1292" s="4"/>
      <c r="T1292" s="24"/>
      <c r="U1292" s="4" t="s">
        <v>106</v>
      </c>
      <c r="V1292" s="3" t="s">
        <v>69</v>
      </c>
      <c r="W1292" s="26" t="s">
        <v>5794</v>
      </c>
      <c r="X1292" s="4">
        <f>IF(AND(MainTracker[[#This Row],[Completion date.]]&gt;=45139,MainTracker[[#This Row],[Status]]="10 - Complete"),NETWORKDAYS(MAX(MainTracker[[#This Row],[Request sent on (Date)]:[Compliant source file received on (Date)]]),MainTracker[[#This Row],[Completion date.]],Holiday[Holidays])-1,"")</f>
        <v>16</v>
      </c>
      <c r="Y12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2" s="4">
        <f>IF(AND(MainTracker[[#This Row],[Completion date.]]&gt;=45139,MainTracker[[#This Row],[Status]]="10 - Complete",MainTracker[[#This Row],[Compliant source file received on (Date)]]&lt;&gt;""),MainTracker[[#This Row],[Compliant source file received on (Date)]]-MainTracker[[#This Row],[Request sent on (Date)]],"")</f>
        <v>6</v>
      </c>
    </row>
    <row r="1293" spans="1:26" ht="30" hidden="1">
      <c r="A1293" s="51" t="str">
        <f>_xlfn.IFNA(INDEX(Table3[],MATCH(MainTracker[[#This Row],[IDR / UFDR]],Table3[Pack],0),1),"")</f>
        <v/>
      </c>
      <c r="B1293" s="7" t="s">
        <v>4168</v>
      </c>
      <c r="C1293" s="7" t="s">
        <v>5806</v>
      </c>
      <c r="D1293" s="44" t="s">
        <v>5807</v>
      </c>
      <c r="E1293" s="28" t="s">
        <v>5808</v>
      </c>
      <c r="F1293" s="2" t="s">
        <v>111</v>
      </c>
      <c r="G1293" s="13">
        <v>45517</v>
      </c>
      <c r="H1293" s="13">
        <v>45523</v>
      </c>
      <c r="I1293" s="13">
        <v>45546</v>
      </c>
      <c r="J1293" s="2"/>
      <c r="K1293" s="28" t="s">
        <v>5809</v>
      </c>
      <c r="L1293" s="28" t="s">
        <v>122</v>
      </c>
      <c r="M1293" s="4" t="s">
        <v>5805</v>
      </c>
      <c r="N1293" s="24" t="s">
        <v>5800</v>
      </c>
      <c r="O1293" s="4"/>
      <c r="P1293" s="24"/>
      <c r="Q1293" s="4"/>
      <c r="R1293" s="24"/>
      <c r="S1293" s="4"/>
      <c r="T1293" s="24"/>
      <c r="U1293" s="4" t="s">
        <v>106</v>
      </c>
      <c r="V1293" s="3" t="s">
        <v>69</v>
      </c>
      <c r="W1293" s="26" t="s">
        <v>5794</v>
      </c>
      <c r="X1293" s="4">
        <f>IF(AND(MainTracker[[#This Row],[Completion date.]]&gt;=45139,MainTracker[[#This Row],[Status]]="10 - Complete"),NETWORKDAYS(MAX(MainTracker[[#This Row],[Request sent on (Date)]:[Compliant source file received on (Date)]]),MainTracker[[#This Row],[Completion date.]],Holiday[Holidays])-1,"")</f>
        <v>16</v>
      </c>
      <c r="Y12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3" s="4">
        <f>IF(AND(MainTracker[[#This Row],[Completion date.]]&gt;=45139,MainTracker[[#This Row],[Status]]="10 - Complete",MainTracker[[#This Row],[Compliant source file received on (Date)]]&lt;&gt;""),MainTracker[[#This Row],[Compliant source file received on (Date)]]-MainTracker[[#This Row],[Request sent on (Date)]],"")</f>
        <v>6</v>
      </c>
    </row>
    <row r="1294" spans="1:26" ht="30" hidden="1">
      <c r="A1294" s="51" t="str">
        <f>_xlfn.IFNA(INDEX(Table3[],MATCH(MainTracker[[#This Row],[IDR / UFDR]],Table3[Pack],0),1),"")</f>
        <v/>
      </c>
      <c r="B1294" s="7" t="s">
        <v>4168</v>
      </c>
      <c r="C1294" s="7" t="s">
        <v>5810</v>
      </c>
      <c r="D1294" s="44" t="s">
        <v>5811</v>
      </c>
      <c r="E1294" s="28" t="s">
        <v>5812</v>
      </c>
      <c r="F1294" s="2" t="s">
        <v>111</v>
      </c>
      <c r="G1294" s="13">
        <v>45517</v>
      </c>
      <c r="H1294" s="13">
        <v>45523</v>
      </c>
      <c r="I1294" s="13">
        <v>45524</v>
      </c>
      <c r="J1294" s="2"/>
      <c r="K1294" s="28" t="s">
        <v>5813</v>
      </c>
      <c r="L1294" s="28" t="s">
        <v>122</v>
      </c>
      <c r="M1294" s="4" t="s">
        <v>5805</v>
      </c>
      <c r="N1294" s="24" t="s">
        <v>5800</v>
      </c>
      <c r="O1294" s="4"/>
      <c r="P1294" s="24"/>
      <c r="Q1294" s="4"/>
      <c r="R1294" s="24"/>
      <c r="S1294" s="4"/>
      <c r="T1294" s="24"/>
      <c r="U1294" s="4" t="s">
        <v>106</v>
      </c>
      <c r="V1294" s="3" t="s">
        <v>69</v>
      </c>
      <c r="W1294" s="26" t="s">
        <v>5794</v>
      </c>
      <c r="X1294" s="4">
        <f>IF(AND(MainTracker[[#This Row],[Completion date.]]&gt;=45139,MainTracker[[#This Row],[Status]]="10 - Complete"),NETWORKDAYS(MAX(MainTracker[[#This Row],[Request sent on (Date)]:[Compliant source file received on (Date)]]),MainTracker[[#This Row],[Completion date.]],Holiday[Holidays])-1,"")</f>
        <v>1</v>
      </c>
      <c r="Y129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4" s="4">
        <f>IF(AND(MainTracker[[#This Row],[Completion date.]]&gt;=45139,MainTracker[[#This Row],[Status]]="10 - Complete",MainTracker[[#This Row],[Compliant source file received on (Date)]]&lt;&gt;""),MainTracker[[#This Row],[Compliant source file received on (Date)]]-MainTracker[[#This Row],[Request sent on (Date)]],"")</f>
        <v>6</v>
      </c>
    </row>
    <row r="1295" spans="1:26" ht="30" hidden="1">
      <c r="A1295" s="51" t="str">
        <f>_xlfn.IFNA(INDEX(Table3[],MATCH(MainTracker[[#This Row],[IDR / UFDR]],Table3[Pack],0),1),"")</f>
        <v/>
      </c>
      <c r="B1295" s="7" t="s">
        <v>4168</v>
      </c>
      <c r="C1295" s="7" t="s">
        <v>5814</v>
      </c>
      <c r="D1295" s="44" t="s">
        <v>5815</v>
      </c>
      <c r="E1295" s="28" t="s">
        <v>5816</v>
      </c>
      <c r="F1295" s="2" t="s">
        <v>111</v>
      </c>
      <c r="G1295" s="13">
        <v>45517</v>
      </c>
      <c r="H1295" s="13">
        <v>45523</v>
      </c>
      <c r="I1295" s="13">
        <v>45525</v>
      </c>
      <c r="J1295" s="2"/>
      <c r="K1295" s="28" t="s">
        <v>5817</v>
      </c>
      <c r="L1295" s="28" t="s">
        <v>122</v>
      </c>
      <c r="M1295" s="4" t="s">
        <v>5805</v>
      </c>
      <c r="N1295" s="24" t="s">
        <v>5800</v>
      </c>
      <c r="O1295" s="4"/>
      <c r="P1295" s="24"/>
      <c r="Q1295" s="4"/>
      <c r="R1295" s="24"/>
      <c r="S1295" s="4"/>
      <c r="T1295" s="24"/>
      <c r="U1295" s="4" t="s">
        <v>106</v>
      </c>
      <c r="V1295" s="3" t="s">
        <v>69</v>
      </c>
      <c r="W1295" s="26" t="s">
        <v>5794</v>
      </c>
      <c r="X1295" s="4">
        <f>IF(AND(MainTracker[[#This Row],[Completion date.]]&gt;=45139,MainTracker[[#This Row],[Status]]="10 - Complete"),NETWORKDAYS(MAX(MainTracker[[#This Row],[Request sent on (Date)]:[Compliant source file received on (Date)]]),MainTracker[[#This Row],[Completion date.]],Holiday[Holidays])-1,"")</f>
        <v>2</v>
      </c>
      <c r="Y12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5" s="4">
        <f>IF(AND(MainTracker[[#This Row],[Completion date.]]&gt;=45139,MainTracker[[#This Row],[Status]]="10 - Complete",MainTracker[[#This Row],[Compliant source file received on (Date)]]&lt;&gt;""),MainTracker[[#This Row],[Compliant source file received on (Date)]]-MainTracker[[#This Row],[Request sent on (Date)]],"")</f>
        <v>6</v>
      </c>
    </row>
    <row r="1296" spans="1:26" ht="30" hidden="1">
      <c r="A1296" s="51" t="str">
        <f>_xlfn.IFNA(INDEX(Table3[],MATCH(MainTracker[[#This Row],[IDR / UFDR]],Table3[Pack],0),1),"")</f>
        <v/>
      </c>
      <c r="B1296" s="7" t="s">
        <v>4168</v>
      </c>
      <c r="C1296" s="7" t="s">
        <v>5818</v>
      </c>
      <c r="D1296" s="44" t="s">
        <v>5819</v>
      </c>
      <c r="E1296" s="28" t="s">
        <v>5820</v>
      </c>
      <c r="F1296" s="2" t="s">
        <v>111</v>
      </c>
      <c r="G1296" s="13">
        <v>45517</v>
      </c>
      <c r="H1296" s="13">
        <v>45517</v>
      </c>
      <c r="I1296" s="36">
        <v>45520</v>
      </c>
      <c r="J1296" s="2"/>
      <c r="K1296" s="28" t="s">
        <v>5821</v>
      </c>
      <c r="L1296" s="28" t="s">
        <v>122</v>
      </c>
      <c r="M1296" s="4"/>
      <c r="N1296" s="24"/>
      <c r="O1296" s="4"/>
      <c r="P1296" s="24"/>
      <c r="Q1296" s="4"/>
      <c r="R1296" s="24"/>
      <c r="S1296" s="4"/>
      <c r="T1296" s="24"/>
      <c r="U1296" s="4" t="s">
        <v>106</v>
      </c>
      <c r="V1296" s="3" t="s">
        <v>69</v>
      </c>
      <c r="W1296" s="26" t="s">
        <v>5794</v>
      </c>
      <c r="X1296" s="4">
        <f>IF(AND(MainTracker[[#This Row],[Completion date.]]&gt;=45139,MainTracker[[#This Row],[Status]]="10 - Complete"),NETWORKDAYS(MAX(MainTracker[[#This Row],[Request sent on (Date)]:[Compliant source file received on (Date)]]),MainTracker[[#This Row],[Completion date.]],Holiday[Holidays])-1,"")</f>
        <v>3</v>
      </c>
      <c r="Y12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6" s="4">
        <f>IF(AND(MainTracker[[#This Row],[Completion date.]]&gt;=45139,MainTracker[[#This Row],[Status]]="10 - Complete",MainTracker[[#This Row],[Compliant source file received on (Date)]]&lt;&gt;""),MainTracker[[#This Row],[Compliant source file received on (Date)]]-MainTracker[[#This Row],[Request sent on (Date)]],"")</f>
        <v>0</v>
      </c>
    </row>
    <row r="1297" spans="1:26" ht="30" hidden="1">
      <c r="A1297" s="51" t="str">
        <f>_xlfn.IFNA(INDEX(Table3[],MATCH(MainTracker[[#This Row],[IDR / UFDR]],Table3[Pack],0),1),"")</f>
        <v/>
      </c>
      <c r="B1297" s="7" t="s">
        <v>4168</v>
      </c>
      <c r="C1297" s="7" t="s">
        <v>5822</v>
      </c>
      <c r="D1297" s="44" t="s">
        <v>5823</v>
      </c>
      <c r="E1297" s="28" t="s">
        <v>5824</v>
      </c>
      <c r="F1297" s="2" t="s">
        <v>111</v>
      </c>
      <c r="G1297" s="13">
        <v>45517</v>
      </c>
      <c r="H1297" s="13">
        <v>45517</v>
      </c>
      <c r="I1297" s="36">
        <v>45520</v>
      </c>
      <c r="J1297" s="2"/>
      <c r="K1297" s="28" t="s">
        <v>5825</v>
      </c>
      <c r="L1297" s="28" t="s">
        <v>122</v>
      </c>
      <c r="M1297" s="4"/>
      <c r="N1297" s="24"/>
      <c r="O1297" s="4"/>
      <c r="P1297" s="24"/>
      <c r="Q1297" s="4"/>
      <c r="R1297" s="24"/>
      <c r="S1297" s="4"/>
      <c r="T1297" s="24"/>
      <c r="U1297" s="4" t="s">
        <v>106</v>
      </c>
      <c r="V1297" s="3" t="s">
        <v>69</v>
      </c>
      <c r="W1297" s="26" t="s">
        <v>5794</v>
      </c>
      <c r="X1297" s="4">
        <f>IF(AND(MainTracker[[#This Row],[Completion date.]]&gt;=45139,MainTracker[[#This Row],[Status]]="10 - Complete"),NETWORKDAYS(MAX(MainTracker[[#This Row],[Request sent on (Date)]:[Compliant source file received on (Date)]]),MainTracker[[#This Row],[Completion date.]],Holiday[Holidays])-1,"")</f>
        <v>3</v>
      </c>
      <c r="Y12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7" s="4">
        <f>IF(AND(MainTracker[[#This Row],[Completion date.]]&gt;=45139,MainTracker[[#This Row],[Status]]="10 - Complete",MainTracker[[#This Row],[Compliant source file received on (Date)]]&lt;&gt;""),MainTracker[[#This Row],[Compliant source file received on (Date)]]-MainTracker[[#This Row],[Request sent on (Date)]],"")</f>
        <v>0</v>
      </c>
    </row>
    <row r="1298" spans="1:26" ht="30" hidden="1">
      <c r="A1298" s="51" t="str">
        <f>_xlfn.IFNA(INDEX(Table3[],MATCH(MainTracker[[#This Row],[IDR / UFDR]],Table3[Pack],0),1),"")</f>
        <v/>
      </c>
      <c r="B1298" s="7" t="s">
        <v>4168</v>
      </c>
      <c r="C1298" s="7" t="s">
        <v>5826</v>
      </c>
      <c r="D1298" s="44" t="s">
        <v>5827</v>
      </c>
      <c r="E1298" s="28" t="s">
        <v>5828</v>
      </c>
      <c r="F1298" s="2" t="s">
        <v>111</v>
      </c>
      <c r="G1298" s="13">
        <v>45517</v>
      </c>
      <c r="H1298" s="13">
        <v>45517</v>
      </c>
      <c r="I1298" s="36">
        <v>45520</v>
      </c>
      <c r="J1298" s="2"/>
      <c r="K1298" s="28" t="s">
        <v>5829</v>
      </c>
      <c r="L1298" s="28" t="s">
        <v>122</v>
      </c>
      <c r="M1298" s="4"/>
      <c r="N1298" s="24"/>
      <c r="O1298" s="4"/>
      <c r="P1298" s="24"/>
      <c r="Q1298" s="4"/>
      <c r="R1298" s="24"/>
      <c r="S1298" s="4"/>
      <c r="T1298" s="24"/>
      <c r="U1298" s="4" t="s">
        <v>106</v>
      </c>
      <c r="V1298" s="3" t="s">
        <v>69</v>
      </c>
      <c r="W1298" s="26" t="s">
        <v>5794</v>
      </c>
      <c r="X1298" s="4">
        <f>IF(AND(MainTracker[[#This Row],[Completion date.]]&gt;=45139,MainTracker[[#This Row],[Status]]="10 - Complete"),NETWORKDAYS(MAX(MainTracker[[#This Row],[Request sent on (Date)]:[Compliant source file received on (Date)]]),MainTracker[[#This Row],[Completion date.]],Holiday[Holidays])-1,"")</f>
        <v>3</v>
      </c>
      <c r="Y12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8" s="4">
        <f>IF(AND(MainTracker[[#This Row],[Completion date.]]&gt;=45139,MainTracker[[#This Row],[Status]]="10 - Complete",MainTracker[[#This Row],[Compliant source file received on (Date)]]&lt;&gt;""),MainTracker[[#This Row],[Compliant source file received on (Date)]]-MainTracker[[#This Row],[Request sent on (Date)]],"")</f>
        <v>0</v>
      </c>
    </row>
    <row r="1299" spans="1:26" ht="30" hidden="1">
      <c r="A1299" s="51" t="str">
        <f>_xlfn.IFNA(INDEX(Table3[],MATCH(MainTracker[[#This Row],[IDR / UFDR]],Table3[Pack],0),1),"")</f>
        <v/>
      </c>
      <c r="B1299" s="7" t="s">
        <v>4168</v>
      </c>
      <c r="C1299" s="7" t="s">
        <v>5830</v>
      </c>
      <c r="D1299" s="44" t="s">
        <v>5831</v>
      </c>
      <c r="E1299" s="28" t="s">
        <v>5832</v>
      </c>
      <c r="F1299" s="2" t="s">
        <v>111</v>
      </c>
      <c r="G1299" s="13">
        <v>45517</v>
      </c>
      <c r="H1299" s="13">
        <v>45517</v>
      </c>
      <c r="I1299" s="13">
        <v>45520</v>
      </c>
      <c r="J1299" s="2"/>
      <c r="K1299" s="28" t="s">
        <v>5833</v>
      </c>
      <c r="L1299" s="28" t="s">
        <v>122</v>
      </c>
      <c r="M1299" s="4"/>
      <c r="N1299" s="24"/>
      <c r="O1299" s="4"/>
      <c r="P1299" s="24"/>
      <c r="Q1299" s="4"/>
      <c r="R1299" s="24"/>
      <c r="S1299" s="4"/>
      <c r="T1299" s="24"/>
      <c r="U1299" s="4" t="s">
        <v>106</v>
      </c>
      <c r="V1299" s="3" t="s">
        <v>69</v>
      </c>
      <c r="W1299" s="26" t="s">
        <v>5794</v>
      </c>
      <c r="X1299" s="4">
        <f>IF(AND(MainTracker[[#This Row],[Completion date.]]&gt;=45139,MainTracker[[#This Row],[Status]]="10 - Complete"),NETWORKDAYS(MAX(MainTracker[[#This Row],[Request sent on (Date)]:[Compliant source file received on (Date)]]),MainTracker[[#This Row],[Completion date.]],Holiday[Holidays])-1,"")</f>
        <v>3</v>
      </c>
      <c r="Y12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9" s="4">
        <f>IF(AND(MainTracker[[#This Row],[Completion date.]]&gt;=45139,MainTracker[[#This Row],[Status]]="10 - Complete",MainTracker[[#This Row],[Compliant source file received on (Date)]]&lt;&gt;""),MainTracker[[#This Row],[Compliant source file received on (Date)]]-MainTracker[[#This Row],[Request sent on (Date)]],"")</f>
        <v>0</v>
      </c>
    </row>
    <row r="1300" spans="1:26" ht="30" hidden="1">
      <c r="A1300" s="51" t="str">
        <f>_xlfn.IFNA(INDEX(Table3[],MATCH(MainTracker[[#This Row],[IDR / UFDR]],Table3[Pack],0),1),"")</f>
        <v/>
      </c>
      <c r="B1300" s="7" t="s">
        <v>4168</v>
      </c>
      <c r="C1300" s="7" t="s">
        <v>5834</v>
      </c>
      <c r="D1300" s="44" t="s">
        <v>5835</v>
      </c>
      <c r="E1300" s="28" t="s">
        <v>5836</v>
      </c>
      <c r="F1300" s="2" t="s">
        <v>111</v>
      </c>
      <c r="G1300" s="13">
        <v>45517</v>
      </c>
      <c r="H1300" s="13">
        <v>45517</v>
      </c>
      <c r="I1300" s="13">
        <v>45520</v>
      </c>
      <c r="J1300" s="2"/>
      <c r="K1300" s="28" t="s">
        <v>5837</v>
      </c>
      <c r="L1300" s="28" t="s">
        <v>122</v>
      </c>
      <c r="M1300" s="4"/>
      <c r="N1300" s="24"/>
      <c r="O1300" s="4"/>
      <c r="P1300" s="24"/>
      <c r="Q1300" s="4"/>
      <c r="R1300" s="24"/>
      <c r="S1300" s="4"/>
      <c r="T1300" s="24"/>
      <c r="U1300" s="4" t="s">
        <v>106</v>
      </c>
      <c r="V1300" s="3" t="s">
        <v>69</v>
      </c>
      <c r="W1300" s="26" t="s">
        <v>5794</v>
      </c>
      <c r="X1300" s="4">
        <f>IF(AND(MainTracker[[#This Row],[Completion date.]]&gt;=45139,MainTracker[[#This Row],[Status]]="10 - Complete"),NETWORKDAYS(MAX(MainTracker[[#This Row],[Request sent on (Date)]:[Compliant source file received on (Date)]]),MainTracker[[#This Row],[Completion date.]],Holiday[Holidays])-1,"")</f>
        <v>3</v>
      </c>
      <c r="Y13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0" s="4">
        <f>IF(AND(MainTracker[[#This Row],[Completion date.]]&gt;=45139,MainTracker[[#This Row],[Status]]="10 - Complete",MainTracker[[#This Row],[Compliant source file received on (Date)]]&lt;&gt;""),MainTracker[[#This Row],[Compliant source file received on (Date)]]-MainTracker[[#This Row],[Request sent on (Date)]],"")</f>
        <v>0</v>
      </c>
    </row>
    <row r="1301" spans="1:26" ht="30" hidden="1">
      <c r="A1301" s="51" t="str">
        <f>_xlfn.IFNA(INDEX(Table3[],MATCH(MainTracker[[#This Row],[IDR / UFDR]],Table3[Pack],0),1),"")</f>
        <v/>
      </c>
      <c r="B1301" s="7">
        <v>226.5</v>
      </c>
      <c r="C1301" s="7" t="s">
        <v>4865</v>
      </c>
      <c r="D1301" s="44" t="s">
        <v>4866</v>
      </c>
      <c r="E1301" s="28" t="s">
        <v>4867</v>
      </c>
      <c r="F1301" s="2" t="s">
        <v>111</v>
      </c>
      <c r="G1301" s="13">
        <v>45517</v>
      </c>
      <c r="H1301" s="13"/>
      <c r="I1301" s="13">
        <v>45526</v>
      </c>
      <c r="J1301" s="2"/>
      <c r="K1301" s="28" t="s">
        <v>4868</v>
      </c>
      <c r="L1301" s="28"/>
      <c r="M1301" s="4"/>
      <c r="N1301" s="24"/>
      <c r="O1301" s="4"/>
      <c r="P1301" s="24"/>
      <c r="Q1301" s="4"/>
      <c r="R1301" s="24"/>
      <c r="S1301" s="4"/>
      <c r="T1301" s="24"/>
      <c r="U1301" s="4" t="s">
        <v>106</v>
      </c>
      <c r="V1301" s="3" t="s">
        <v>71</v>
      </c>
      <c r="W1301" s="26" t="s">
        <v>1030</v>
      </c>
      <c r="X1301" s="4">
        <f>IF(AND(MainTracker[[#This Row],[Completion date.]]&gt;=45139,MainTracker[[#This Row],[Status]]="10 - Complete"),NETWORKDAYS(MAX(MainTracker[[#This Row],[Request sent on (Date)]:[Compliant source file received on (Date)]]),MainTracker[[#This Row],[Completion date.]],Holiday[Holidays])-1,"")</f>
        <v>7</v>
      </c>
      <c r="Y13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1" s="4" t="str">
        <f>IF(AND(MainTracker[[#This Row],[Completion date.]]&gt;=45139,MainTracker[[#This Row],[Status]]="10 - Complete",MainTracker[[#This Row],[Compliant source file received on (Date)]]&lt;&gt;""),MainTracker[[#This Row],[Compliant source file received on (Date)]]-MainTracker[[#This Row],[Request sent on (Date)]],"")</f>
        <v/>
      </c>
    </row>
    <row r="1302" spans="1:26" ht="30" hidden="1">
      <c r="A1302" s="51" t="str">
        <f>_xlfn.IFNA(INDEX(Table3[],MATCH(MainTracker[[#This Row],[IDR / UFDR]],Table3[Pack],0),1),"")</f>
        <v/>
      </c>
      <c r="B1302" s="7">
        <v>226.5</v>
      </c>
      <c r="C1302" s="7" t="s">
        <v>4807</v>
      </c>
      <c r="D1302" s="44" t="s">
        <v>4808</v>
      </c>
      <c r="E1302" s="28" t="s">
        <v>4809</v>
      </c>
      <c r="F1302" s="2" t="s">
        <v>111</v>
      </c>
      <c r="G1302" s="13">
        <v>45517</v>
      </c>
      <c r="H1302" s="13"/>
      <c r="I1302" s="13">
        <v>45526</v>
      </c>
      <c r="J1302" s="2"/>
      <c r="K1302" s="28" t="s">
        <v>4810</v>
      </c>
      <c r="L1302" s="28"/>
      <c r="M1302" s="4"/>
      <c r="N1302" s="24"/>
      <c r="O1302" s="4"/>
      <c r="P1302" s="24"/>
      <c r="Q1302" s="4"/>
      <c r="R1302" s="24"/>
      <c r="S1302" s="4"/>
      <c r="T1302" s="24"/>
      <c r="U1302" s="4" t="s">
        <v>106</v>
      </c>
      <c r="V1302" s="3" t="s">
        <v>71</v>
      </c>
      <c r="W1302" s="26" t="s">
        <v>1030</v>
      </c>
      <c r="X1302" s="4">
        <f>IF(AND(MainTracker[[#This Row],[Completion date.]]&gt;=45139,MainTracker[[#This Row],[Status]]="10 - Complete"),NETWORKDAYS(MAX(MainTracker[[#This Row],[Request sent on (Date)]:[Compliant source file received on (Date)]]),MainTracker[[#This Row],[Completion date.]],Holiday[Holidays])-1,"")</f>
        <v>7</v>
      </c>
      <c r="Y13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2" s="4" t="str">
        <f>IF(AND(MainTracker[[#This Row],[Completion date.]]&gt;=45139,MainTracker[[#This Row],[Status]]="10 - Complete",MainTracker[[#This Row],[Compliant source file received on (Date)]]&lt;&gt;""),MainTracker[[#This Row],[Compliant source file received on (Date)]]-MainTracker[[#This Row],[Request sent on (Date)]],"")</f>
        <v/>
      </c>
    </row>
    <row r="1303" spans="1:26" ht="30" hidden="1">
      <c r="A1303" s="51" t="str">
        <f>_xlfn.IFNA(INDEX(Table3[],MATCH(MainTracker[[#This Row],[IDR / UFDR]],Table3[Pack],0),1),"")</f>
        <v/>
      </c>
      <c r="B1303" s="7">
        <v>213.08</v>
      </c>
      <c r="C1303" s="7" t="s">
        <v>5838</v>
      </c>
      <c r="D1303" s="44" t="s">
        <v>5839</v>
      </c>
      <c r="E1303" s="34" t="s">
        <v>5840</v>
      </c>
      <c r="F1303" s="2" t="s">
        <v>111</v>
      </c>
      <c r="G1303" s="13">
        <v>45518</v>
      </c>
      <c r="H1303" s="13">
        <v>45524</v>
      </c>
      <c r="I1303" s="13">
        <v>45525</v>
      </c>
      <c r="J1303" s="2"/>
      <c r="K1303" s="28" t="s">
        <v>5841</v>
      </c>
      <c r="L1303" s="28" t="s">
        <v>122</v>
      </c>
      <c r="M1303" s="4" t="s">
        <v>5842</v>
      </c>
      <c r="N1303" s="24" t="s">
        <v>5693</v>
      </c>
      <c r="O1303" s="4"/>
      <c r="P1303" s="24"/>
      <c r="Q1303" s="4"/>
      <c r="R1303" s="24"/>
      <c r="S1303" s="4"/>
      <c r="T1303" s="24"/>
      <c r="U1303" s="4" t="s">
        <v>106</v>
      </c>
      <c r="V1303" s="3" t="s">
        <v>69</v>
      </c>
      <c r="W1303" s="26" t="s">
        <v>258</v>
      </c>
      <c r="X1303" s="4">
        <f>IF(AND(MainTracker[[#This Row],[Completion date.]]&gt;=45139,MainTracker[[#This Row],[Status]]="10 - Complete"),NETWORKDAYS(MAX(MainTracker[[#This Row],[Request sent on (Date)]:[Compliant source file received on (Date)]]),MainTracker[[#This Row],[Completion date.]],Holiday[Holidays])-1,"")</f>
        <v>1</v>
      </c>
      <c r="Y13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3" s="4">
        <f>IF(AND(MainTracker[[#This Row],[Completion date.]]&gt;=45139,MainTracker[[#This Row],[Status]]="10 - Complete",MainTracker[[#This Row],[Compliant source file received on (Date)]]&lt;&gt;""),MainTracker[[#This Row],[Compliant source file received on (Date)]]-MainTracker[[#This Row],[Request sent on (Date)]],"")</f>
        <v>6</v>
      </c>
    </row>
    <row r="1304" spans="1:26" ht="30" hidden="1">
      <c r="A1304" s="51" t="str">
        <f>_xlfn.IFNA(INDEX(Table3[],MATCH(MainTracker[[#This Row],[IDR / UFDR]],Table3[Pack],0),1),"")</f>
        <v/>
      </c>
      <c r="B1304" s="7">
        <v>213.08</v>
      </c>
      <c r="C1304" s="7" t="s">
        <v>5843</v>
      </c>
      <c r="D1304" s="44" t="s">
        <v>5844</v>
      </c>
      <c r="E1304" s="28" t="s">
        <v>5845</v>
      </c>
      <c r="F1304" s="2" t="s">
        <v>111</v>
      </c>
      <c r="G1304" s="13">
        <v>45518</v>
      </c>
      <c r="H1304" s="13">
        <v>45524</v>
      </c>
      <c r="I1304" s="13">
        <v>45525</v>
      </c>
      <c r="J1304" s="2"/>
      <c r="K1304" s="28" t="s">
        <v>5846</v>
      </c>
      <c r="L1304" s="28" t="s">
        <v>122</v>
      </c>
      <c r="M1304" s="4" t="s">
        <v>5842</v>
      </c>
      <c r="N1304" s="24" t="s">
        <v>5693</v>
      </c>
      <c r="O1304" s="4"/>
      <c r="P1304" s="24"/>
      <c r="Q1304" s="4"/>
      <c r="R1304" s="24"/>
      <c r="S1304" s="4"/>
      <c r="T1304" s="24"/>
      <c r="U1304" s="4" t="s">
        <v>106</v>
      </c>
      <c r="V1304" s="3" t="s">
        <v>69</v>
      </c>
      <c r="W1304" s="26" t="s">
        <v>258</v>
      </c>
      <c r="X1304" s="4">
        <f>IF(AND(MainTracker[[#This Row],[Completion date.]]&gt;=45139,MainTracker[[#This Row],[Status]]="10 - Complete"),NETWORKDAYS(MAX(MainTracker[[#This Row],[Request sent on (Date)]:[Compliant source file received on (Date)]]),MainTracker[[#This Row],[Completion date.]],Holiday[Holidays])-1,"")</f>
        <v>1</v>
      </c>
      <c r="Y13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4" s="4">
        <f>IF(AND(MainTracker[[#This Row],[Completion date.]]&gt;=45139,MainTracker[[#This Row],[Status]]="10 - Complete",MainTracker[[#This Row],[Compliant source file received on (Date)]]&lt;&gt;""),MainTracker[[#This Row],[Compliant source file received on (Date)]]-MainTracker[[#This Row],[Request sent on (Date)]],"")</f>
        <v>6</v>
      </c>
    </row>
    <row r="1305" spans="1:26" ht="30" hidden="1">
      <c r="A1305" s="51" t="str">
        <f>_xlfn.IFNA(INDEX(Table3[],MATCH(MainTracker[[#This Row],[IDR / UFDR]],Table3[Pack],0),1),"")</f>
        <v/>
      </c>
      <c r="B1305" s="7">
        <v>213.08</v>
      </c>
      <c r="C1305" s="7" t="s">
        <v>5847</v>
      </c>
      <c r="D1305" s="44" t="s">
        <v>5848</v>
      </c>
      <c r="E1305" s="28" t="s">
        <v>5849</v>
      </c>
      <c r="F1305" s="2" t="s">
        <v>111</v>
      </c>
      <c r="G1305" s="13">
        <v>45518</v>
      </c>
      <c r="H1305" s="13">
        <v>45524</v>
      </c>
      <c r="I1305" s="13">
        <v>45525</v>
      </c>
      <c r="J1305" s="2"/>
      <c r="K1305" s="28" t="s">
        <v>5850</v>
      </c>
      <c r="L1305" s="28" t="s">
        <v>122</v>
      </c>
      <c r="M1305" s="4" t="s">
        <v>5842</v>
      </c>
      <c r="N1305" s="24" t="s">
        <v>5693</v>
      </c>
      <c r="O1305" s="4"/>
      <c r="P1305" s="24"/>
      <c r="Q1305" s="4"/>
      <c r="R1305" s="24"/>
      <c r="S1305" s="4"/>
      <c r="T1305" s="24"/>
      <c r="U1305" s="4" t="s">
        <v>106</v>
      </c>
      <c r="V1305" s="3" t="s">
        <v>69</v>
      </c>
      <c r="W1305" s="26" t="s">
        <v>258</v>
      </c>
      <c r="X1305" s="4">
        <f>IF(AND(MainTracker[[#This Row],[Completion date.]]&gt;=45139,MainTracker[[#This Row],[Status]]="10 - Complete"),NETWORKDAYS(MAX(MainTracker[[#This Row],[Request sent on (Date)]:[Compliant source file received on (Date)]]),MainTracker[[#This Row],[Completion date.]],Holiday[Holidays])-1,"")</f>
        <v>1</v>
      </c>
      <c r="Y13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5" s="4">
        <f>IF(AND(MainTracker[[#This Row],[Completion date.]]&gt;=45139,MainTracker[[#This Row],[Status]]="10 - Complete",MainTracker[[#This Row],[Compliant source file received on (Date)]]&lt;&gt;""),MainTracker[[#This Row],[Compliant source file received on (Date)]]-MainTracker[[#This Row],[Request sent on (Date)]],"")</f>
        <v>6</v>
      </c>
    </row>
    <row r="1306" spans="1:26" ht="45" hidden="1">
      <c r="A1306" s="51">
        <f>_xlfn.IFNA(INDEX(Table3[],MATCH(MainTracker[[#This Row],[IDR / UFDR]],Table3[Pack],0),1),"")</f>
        <v>17</v>
      </c>
      <c r="B1306" s="7" t="s">
        <v>49</v>
      </c>
      <c r="C1306" s="7" t="s">
        <v>5851</v>
      </c>
      <c r="D1306" s="44" t="s">
        <v>5852</v>
      </c>
      <c r="E1306" s="28" t="s">
        <v>5853</v>
      </c>
      <c r="F1306" s="2" t="s">
        <v>111</v>
      </c>
      <c r="G1306" s="13">
        <v>45519</v>
      </c>
      <c r="H1306" s="13">
        <v>45547</v>
      </c>
      <c r="I1306" s="13">
        <v>45547</v>
      </c>
      <c r="J1306" s="2"/>
      <c r="K1306" s="28" t="s">
        <v>5854</v>
      </c>
      <c r="L1306" s="28"/>
      <c r="M1306" s="4" t="s">
        <v>5855</v>
      </c>
      <c r="N1306" s="24"/>
      <c r="O1306" s="4"/>
      <c r="P1306" s="24"/>
      <c r="Q1306" s="4"/>
      <c r="R1306" s="24"/>
      <c r="S1306" s="4"/>
      <c r="T1306" s="24"/>
      <c r="U1306" s="4" t="s">
        <v>106</v>
      </c>
      <c r="V1306" s="3" t="s">
        <v>70</v>
      </c>
      <c r="W1306" s="26" t="s">
        <v>5856</v>
      </c>
      <c r="X1306" s="4">
        <f>IF(AND(MainTracker[[#This Row],[Completion date.]]&gt;=45139,MainTracker[[#This Row],[Status]]="10 - Complete"),NETWORKDAYS(MAX(MainTracker[[#This Row],[Request sent on (Date)]:[Compliant source file received on (Date)]]),MainTracker[[#This Row],[Completion date.]],Holiday[Holidays])-1,"")</f>
        <v>0</v>
      </c>
      <c r="Y13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6" s="4">
        <f>IF(AND(MainTracker[[#This Row],[Completion date.]]&gt;=45139,MainTracker[[#This Row],[Status]]="10 - Complete",MainTracker[[#This Row],[Compliant source file received on (Date)]]&lt;&gt;""),MainTracker[[#This Row],[Compliant source file received on (Date)]]-MainTracker[[#This Row],[Request sent on (Date)]],"")</f>
        <v>28</v>
      </c>
    </row>
    <row r="1307" spans="1:26" ht="30" hidden="1">
      <c r="A1307" s="51">
        <f>_xlfn.IFNA(INDEX(Table3[],MATCH(MainTracker[[#This Row],[IDR / UFDR]],Table3[Pack],0),1),"")</f>
        <v>7</v>
      </c>
      <c r="B1307" s="7">
        <v>215.03</v>
      </c>
      <c r="C1307" s="128" t="s">
        <v>5857</v>
      </c>
      <c r="D1307" s="44" t="s">
        <v>5858</v>
      </c>
      <c r="E1307" s="28" t="s">
        <v>5859</v>
      </c>
      <c r="F1307" s="2" t="s">
        <v>111</v>
      </c>
      <c r="G1307" s="13">
        <v>45519</v>
      </c>
      <c r="H1307" s="13">
        <v>45531</v>
      </c>
      <c r="I1307" s="13">
        <v>45532</v>
      </c>
      <c r="J1307" s="2"/>
      <c r="K1307" s="28" t="s">
        <v>5860</v>
      </c>
      <c r="L1307" s="28" t="s">
        <v>3041</v>
      </c>
      <c r="M1307" s="26" t="s">
        <v>5861</v>
      </c>
      <c r="N1307" s="24"/>
      <c r="O1307" s="4"/>
      <c r="P1307" s="24"/>
      <c r="Q1307" s="4"/>
      <c r="R1307" s="24"/>
      <c r="S1307" s="4"/>
      <c r="T1307" s="24"/>
      <c r="U1307" s="4" t="s">
        <v>106</v>
      </c>
      <c r="V1307" s="3" t="s">
        <v>71</v>
      </c>
      <c r="W1307" s="28" t="s">
        <v>2657</v>
      </c>
      <c r="X1307" s="4">
        <f>IF(AND(MainTracker[[#This Row],[Completion date.]]&gt;=45139,MainTracker[[#This Row],[Status]]="10 - Complete"),NETWORKDAYS(MAX(MainTracker[[#This Row],[Request sent on (Date)]:[Compliant source file received on (Date)]]),MainTracker[[#This Row],[Completion date.]],Holiday[Holidays])-1,"")</f>
        <v>1</v>
      </c>
      <c r="Y13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7" s="4">
        <f>IF(AND(MainTracker[[#This Row],[Completion date.]]&gt;=45139,MainTracker[[#This Row],[Status]]="10 - Complete",MainTracker[[#This Row],[Compliant source file received on (Date)]]&lt;&gt;""),MainTracker[[#This Row],[Compliant source file received on (Date)]]-MainTracker[[#This Row],[Request sent on (Date)]],"")</f>
        <v>12</v>
      </c>
    </row>
    <row r="1308" spans="1:26" ht="45" hidden="1">
      <c r="A1308" s="51">
        <f>_xlfn.IFNA(INDEX(Table3[],MATCH(MainTracker[[#This Row],[IDR / UFDR]],Table3[Pack],0),1),"")</f>
        <v>7</v>
      </c>
      <c r="B1308" s="7">
        <v>215.03</v>
      </c>
      <c r="C1308" s="128" t="s">
        <v>5862</v>
      </c>
      <c r="D1308" s="44" t="s">
        <v>5863</v>
      </c>
      <c r="E1308" s="28" t="s">
        <v>5864</v>
      </c>
      <c r="F1308" s="2" t="s">
        <v>101</v>
      </c>
      <c r="G1308" s="13">
        <v>45519</v>
      </c>
      <c r="H1308" s="13"/>
      <c r="I1308" s="13">
        <v>45531</v>
      </c>
      <c r="J1308" s="2"/>
      <c r="K1308" s="28" t="s">
        <v>5865</v>
      </c>
      <c r="L1308" s="28"/>
      <c r="M1308" s="4"/>
      <c r="N1308" s="24"/>
      <c r="O1308" s="4"/>
      <c r="P1308" s="24"/>
      <c r="Q1308" s="4"/>
      <c r="R1308" s="24"/>
      <c r="S1308" s="4"/>
      <c r="T1308" s="24"/>
      <c r="U1308" s="4" t="s">
        <v>106</v>
      </c>
      <c r="V1308" s="3" t="s">
        <v>71</v>
      </c>
      <c r="W1308" s="28" t="s">
        <v>2657</v>
      </c>
      <c r="X1308" s="4">
        <f>IF(AND(MainTracker[[#This Row],[Completion date.]]&gt;=45139,MainTracker[[#This Row],[Status]]="10 - Complete"),NETWORKDAYS(MAX(MainTracker[[#This Row],[Request sent on (Date)]:[Compliant source file received on (Date)]]),MainTracker[[#This Row],[Completion date.]],Holiday[Holidays])-1,"")</f>
        <v>7</v>
      </c>
      <c r="Y130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8" s="4" t="str">
        <f>IF(AND(MainTracker[[#This Row],[Completion date.]]&gt;=45139,MainTracker[[#This Row],[Status]]="10 - Complete",MainTracker[[#This Row],[Compliant source file received on (Date)]]&lt;&gt;""),MainTracker[[#This Row],[Compliant source file received on (Date)]]-MainTracker[[#This Row],[Request sent on (Date)]],"")</f>
        <v/>
      </c>
    </row>
    <row r="1309" spans="1:26" ht="30" hidden="1">
      <c r="A1309" s="51">
        <f>_xlfn.IFNA(INDEX(Table3[],MATCH(MainTracker[[#This Row],[IDR / UFDR]],Table3[Pack],0),1),"")</f>
        <v>7</v>
      </c>
      <c r="B1309" s="7">
        <v>215.03</v>
      </c>
      <c r="C1309" s="128" t="s">
        <v>5866</v>
      </c>
      <c r="D1309" s="44" t="s">
        <v>5867</v>
      </c>
      <c r="E1309" s="28" t="s">
        <v>5868</v>
      </c>
      <c r="F1309" s="2" t="s">
        <v>111</v>
      </c>
      <c r="G1309" s="13">
        <v>45519</v>
      </c>
      <c r="H1309" s="13"/>
      <c r="I1309" s="13">
        <v>45531</v>
      </c>
      <c r="J1309" s="2"/>
      <c r="K1309" s="28" t="s">
        <v>5869</v>
      </c>
      <c r="L1309" s="28"/>
      <c r="M1309" s="4"/>
      <c r="N1309" s="24"/>
      <c r="O1309" s="4"/>
      <c r="P1309" s="24"/>
      <c r="Q1309" s="4"/>
      <c r="R1309" s="24"/>
      <c r="S1309" s="4"/>
      <c r="T1309" s="24"/>
      <c r="U1309" s="4" t="s">
        <v>106</v>
      </c>
      <c r="V1309" s="3" t="s">
        <v>71</v>
      </c>
      <c r="W1309" s="28" t="s">
        <v>2657</v>
      </c>
      <c r="X1309" s="4">
        <f>IF(AND(MainTracker[[#This Row],[Completion date.]]&gt;=45139,MainTracker[[#This Row],[Status]]="10 - Complete"),NETWORKDAYS(MAX(MainTracker[[#This Row],[Request sent on (Date)]:[Compliant source file received on (Date)]]),MainTracker[[#This Row],[Completion date.]],Holiday[Holidays])-1,"")</f>
        <v>7</v>
      </c>
      <c r="Y13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9" s="4" t="str">
        <f>IF(AND(MainTracker[[#This Row],[Completion date.]]&gt;=45139,MainTracker[[#This Row],[Status]]="10 - Complete",MainTracker[[#This Row],[Compliant source file received on (Date)]]&lt;&gt;""),MainTracker[[#This Row],[Compliant source file received on (Date)]]-MainTracker[[#This Row],[Request sent on (Date)]],"")</f>
        <v/>
      </c>
    </row>
    <row r="1310" spans="1:26" ht="60" hidden="1">
      <c r="A1310" s="51" t="str">
        <f>_xlfn.IFNA(INDEX(Table3[],MATCH(MainTracker[[#This Row],[IDR / UFDR]],Table3[Pack],0),1),"")</f>
        <v/>
      </c>
      <c r="B1310" s="7">
        <v>213.08</v>
      </c>
      <c r="C1310" s="7" t="s">
        <v>5870</v>
      </c>
      <c r="D1310" s="44" t="s">
        <v>5871</v>
      </c>
      <c r="E1310" s="28" t="s">
        <v>5872</v>
      </c>
      <c r="F1310" s="2" t="s">
        <v>5873</v>
      </c>
      <c r="G1310" s="13">
        <v>45519</v>
      </c>
      <c r="H1310" s="13">
        <v>45524</v>
      </c>
      <c r="I1310" s="13">
        <v>45525</v>
      </c>
      <c r="J1310" s="2"/>
      <c r="K1310" s="28" t="s">
        <v>5874</v>
      </c>
      <c r="L1310" s="28" t="s">
        <v>122</v>
      </c>
      <c r="M1310" s="4" t="s">
        <v>5875</v>
      </c>
      <c r="N1310" s="24" t="s">
        <v>5693</v>
      </c>
      <c r="O1310" s="4"/>
      <c r="P1310" s="24"/>
      <c r="Q1310" s="4"/>
      <c r="R1310" s="24"/>
      <c r="S1310" s="4"/>
      <c r="T1310" s="24"/>
      <c r="U1310" s="4" t="s">
        <v>106</v>
      </c>
      <c r="V1310" s="3" t="s">
        <v>69</v>
      </c>
      <c r="W1310" s="26" t="s">
        <v>5876</v>
      </c>
      <c r="X1310" s="4">
        <f>IF(AND(MainTracker[[#This Row],[Completion date.]]&gt;=45139,MainTracker[[#This Row],[Status]]="10 - Complete"),NETWORKDAYS(MAX(MainTracker[[#This Row],[Request sent on (Date)]:[Compliant source file received on (Date)]]),MainTracker[[#This Row],[Completion date.]],Holiday[Holidays])-1,"")</f>
        <v>1</v>
      </c>
      <c r="Y13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0" s="4">
        <f>IF(AND(MainTracker[[#This Row],[Completion date.]]&gt;=45139,MainTracker[[#This Row],[Status]]="10 - Complete",MainTracker[[#This Row],[Compliant source file received on (Date)]]&lt;&gt;""),MainTracker[[#This Row],[Compliant source file received on (Date)]]-MainTracker[[#This Row],[Request sent on (Date)]],"")</f>
        <v>5</v>
      </c>
    </row>
    <row r="1311" spans="1:26" ht="45" hidden="1">
      <c r="A1311" s="51" t="str">
        <f>_xlfn.IFNA(INDEX(Table3[],MATCH(MainTracker[[#This Row],[IDR / UFDR]],Table3[Pack],0),1),"")</f>
        <v/>
      </c>
      <c r="B1311" s="7" t="s">
        <v>4234</v>
      </c>
      <c r="C1311" s="7" t="s">
        <v>4235</v>
      </c>
      <c r="D1311" s="44" t="s">
        <v>4236</v>
      </c>
      <c r="E1311" s="28" t="s">
        <v>4237</v>
      </c>
      <c r="F1311" s="2" t="s">
        <v>101</v>
      </c>
      <c r="G1311" s="13">
        <v>45523</v>
      </c>
      <c r="I1311" s="1">
        <v>45525</v>
      </c>
      <c r="K1311" s="28" t="s">
        <v>4238</v>
      </c>
      <c r="L1311" s="28" t="s">
        <v>122</v>
      </c>
      <c r="M1311" s="85" t="s">
        <v>4239</v>
      </c>
      <c r="N1311" s="4" t="s">
        <v>4240</v>
      </c>
      <c r="O1311" s="4"/>
      <c r="P1311" s="24"/>
      <c r="Q1311" s="4"/>
      <c r="R1311" s="24"/>
      <c r="S1311" s="4"/>
      <c r="T1311" s="24"/>
      <c r="U1311" s="4" t="s">
        <v>106</v>
      </c>
      <c r="V1311" s="3" t="s">
        <v>69</v>
      </c>
      <c r="W1311" s="27" t="s">
        <v>1743</v>
      </c>
      <c r="X1311" s="4">
        <f>IF(AND(MainTracker[[#This Row],[Completion date.]]&gt;=45139,MainTracker[[#This Row],[Status]]="10 - Complete"),NETWORKDAYS(MAX(MainTracker[[#This Row],[Request sent on (Date)]:[Compliant source file received on (Date)]]),MainTracker[[#This Row],[Completion date.]],Holiday[Holidays])-1,"")</f>
        <v>2</v>
      </c>
      <c r="Y13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1" s="4" t="str">
        <f>IF(AND(MainTracker[[#This Row],[Completion date.]]&gt;=45139,MainTracker[[#This Row],[Status]]="10 - Complete",MainTracker[[#This Row],[Compliant source file received on (Date)]]&lt;&gt;""),MainTracker[[#This Row],[Compliant source file received on (Date)]]-MainTracker[[#This Row],[Request sent on (Date)]],"")</f>
        <v/>
      </c>
    </row>
    <row r="1312" spans="1:26" ht="30" hidden="1">
      <c r="A1312" s="51">
        <f>_xlfn.IFNA(INDEX(Table3[],MATCH(MainTracker[[#This Row],[IDR / UFDR]],Table3[Pack],0),1),"")</f>
        <v>17</v>
      </c>
      <c r="B1312" s="7" t="s">
        <v>49</v>
      </c>
      <c r="C1312" s="7" t="s">
        <v>5877</v>
      </c>
      <c r="D1312" s="44" t="s">
        <v>5878</v>
      </c>
      <c r="E1312" s="28" t="s">
        <v>5879</v>
      </c>
      <c r="F1312" s="2" t="s">
        <v>111</v>
      </c>
      <c r="G1312" s="13">
        <v>45523</v>
      </c>
      <c r="H1312" s="13">
        <v>45532</v>
      </c>
      <c r="I1312" s="13">
        <v>45533</v>
      </c>
      <c r="J1312" s="2"/>
      <c r="K1312" s="28" t="s">
        <v>5880</v>
      </c>
      <c r="L1312" s="28"/>
      <c r="M1312" s="4" t="s">
        <v>5881</v>
      </c>
      <c r="N1312" s="24"/>
      <c r="O1312" s="4"/>
      <c r="P1312" s="24"/>
      <c r="Q1312" s="4"/>
      <c r="R1312" s="24"/>
      <c r="S1312" s="4"/>
      <c r="T1312" s="24"/>
      <c r="U1312" s="4" t="s">
        <v>106</v>
      </c>
      <c r="V1312" s="3" t="s">
        <v>70</v>
      </c>
      <c r="W1312" s="26" t="s">
        <v>1806</v>
      </c>
      <c r="X1312" s="4">
        <f>IF(AND(MainTracker[[#This Row],[Completion date.]]&gt;=45139,MainTracker[[#This Row],[Status]]="10 - Complete"),NETWORKDAYS(MAX(MainTracker[[#This Row],[Request sent on (Date)]:[Compliant source file received on (Date)]]),MainTracker[[#This Row],[Completion date.]],Holiday[Holidays])-1,"")</f>
        <v>1</v>
      </c>
      <c r="Y13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2" s="4">
        <f>IF(AND(MainTracker[[#This Row],[Completion date.]]&gt;=45139,MainTracker[[#This Row],[Status]]="10 - Complete",MainTracker[[#This Row],[Compliant source file received on (Date)]]&lt;&gt;""),MainTracker[[#This Row],[Compliant source file received on (Date)]]-MainTracker[[#This Row],[Request sent on (Date)]],"")</f>
        <v>9</v>
      </c>
    </row>
    <row r="1313" spans="1:26" ht="30" hidden="1">
      <c r="A1313" s="51">
        <f>_xlfn.IFNA(INDEX(Table3[],MATCH(MainTracker[[#This Row],[IDR / UFDR]],Table3[Pack],0),1),"")</f>
        <v>17</v>
      </c>
      <c r="B1313" s="7" t="s">
        <v>49</v>
      </c>
      <c r="C1313" s="7" t="s">
        <v>5882</v>
      </c>
      <c r="D1313" s="44" t="s">
        <v>5883</v>
      </c>
      <c r="E1313" s="28" t="s">
        <v>5884</v>
      </c>
      <c r="F1313" s="2" t="s">
        <v>111</v>
      </c>
      <c r="G1313" s="13">
        <v>45523</v>
      </c>
      <c r="H1313" s="13">
        <v>45532</v>
      </c>
      <c r="I1313" s="13">
        <v>45533</v>
      </c>
      <c r="J1313" s="2"/>
      <c r="K1313" s="28" t="s">
        <v>5885</v>
      </c>
      <c r="L1313" s="28"/>
      <c r="M1313" s="4" t="s">
        <v>5886</v>
      </c>
      <c r="N1313" s="24"/>
      <c r="O1313" s="4"/>
      <c r="P1313" s="24"/>
      <c r="Q1313" s="4"/>
      <c r="R1313" s="24"/>
      <c r="S1313" s="4"/>
      <c r="T1313" s="24"/>
      <c r="U1313" s="4" t="s">
        <v>106</v>
      </c>
      <c r="V1313" s="3" t="s">
        <v>70</v>
      </c>
      <c r="W1313" s="26" t="s">
        <v>1806</v>
      </c>
      <c r="X1313" s="4">
        <f>IF(AND(MainTracker[[#This Row],[Completion date.]]&gt;=45139,MainTracker[[#This Row],[Status]]="10 - Complete"),NETWORKDAYS(MAX(MainTracker[[#This Row],[Request sent on (Date)]:[Compliant source file received on (Date)]]),MainTracker[[#This Row],[Completion date.]],Holiday[Holidays])-1,"")</f>
        <v>1</v>
      </c>
      <c r="Y13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3" s="4">
        <f>IF(AND(MainTracker[[#This Row],[Completion date.]]&gt;=45139,MainTracker[[#This Row],[Status]]="10 - Complete",MainTracker[[#This Row],[Compliant source file received on (Date)]]&lt;&gt;""),MainTracker[[#This Row],[Compliant source file received on (Date)]]-MainTracker[[#This Row],[Request sent on (Date)]],"")</f>
        <v>9</v>
      </c>
    </row>
    <row r="1314" spans="1:26" ht="30" hidden="1">
      <c r="A1314" s="51" t="str">
        <f>_xlfn.IFNA(INDEX(Table3[],MATCH(MainTracker[[#This Row],[IDR / UFDR]],Table3[Pack],0),1),"")</f>
        <v/>
      </c>
      <c r="B1314" s="7" t="s">
        <v>202</v>
      </c>
      <c r="C1314" s="7" t="s">
        <v>285</v>
      </c>
      <c r="D1314" s="44" t="s">
        <v>286</v>
      </c>
      <c r="E1314" s="28" t="s">
        <v>287</v>
      </c>
      <c r="F1314" s="2" t="s">
        <v>101</v>
      </c>
      <c r="G1314" s="13">
        <v>45523</v>
      </c>
      <c r="H1314" s="13">
        <v>45532</v>
      </c>
      <c r="I1314" s="13">
        <v>45533</v>
      </c>
      <c r="J1314" s="2"/>
      <c r="K1314" s="28" t="s">
        <v>288</v>
      </c>
      <c r="L1314" s="28"/>
      <c r="M1314" s="4" t="s">
        <v>5887</v>
      </c>
      <c r="N1314" s="24"/>
      <c r="O1314" s="4"/>
      <c r="P1314" s="24"/>
      <c r="Q1314" s="4"/>
      <c r="R1314" s="24"/>
      <c r="S1314" s="4"/>
      <c r="T1314" s="24"/>
      <c r="U1314" s="4" t="s">
        <v>106</v>
      </c>
      <c r="V1314" s="3" t="s">
        <v>70</v>
      </c>
      <c r="W1314" s="26" t="s">
        <v>284</v>
      </c>
      <c r="X1314" s="4">
        <f>IF(AND(MainTracker[[#This Row],[Completion date.]]&gt;=45139,MainTracker[[#This Row],[Status]]="10 - Complete"),NETWORKDAYS(MAX(MainTracker[[#This Row],[Request sent on (Date)]:[Compliant source file received on (Date)]]),MainTracker[[#This Row],[Completion date.]],Holiday[Holidays])-1,"")</f>
        <v>1</v>
      </c>
      <c r="Y13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4" s="4">
        <f>IF(AND(MainTracker[[#This Row],[Completion date.]]&gt;=45139,MainTracker[[#This Row],[Status]]="10 - Complete",MainTracker[[#This Row],[Compliant source file received on (Date)]]&lt;&gt;""),MainTracker[[#This Row],[Compliant source file received on (Date)]]-MainTracker[[#This Row],[Request sent on (Date)]],"")</f>
        <v>9</v>
      </c>
    </row>
    <row r="1315" spans="1:26" ht="30" hidden="1">
      <c r="A1315" s="51" t="str">
        <f>_xlfn.IFNA(INDEX(Table3[],MATCH(MainTracker[[#This Row],[IDR / UFDR]],Table3[Pack],0),1),"")</f>
        <v/>
      </c>
      <c r="B1315" s="7">
        <v>217.03</v>
      </c>
      <c r="C1315" s="7" t="s">
        <v>478</v>
      </c>
      <c r="D1315" s="44" t="s">
        <v>5888</v>
      </c>
      <c r="E1315" s="34" t="s">
        <v>480</v>
      </c>
      <c r="F1315" s="2" t="s">
        <v>101</v>
      </c>
      <c r="G1315" s="13">
        <v>45523</v>
      </c>
      <c r="H1315" s="13">
        <v>45532</v>
      </c>
      <c r="I1315" s="13">
        <v>45533</v>
      </c>
      <c r="J1315" s="2"/>
      <c r="K1315" s="28" t="s">
        <v>481</v>
      </c>
      <c r="L1315" s="28" t="s">
        <v>3041</v>
      </c>
      <c r="M1315" s="4" t="s">
        <v>5889</v>
      </c>
      <c r="N1315" s="24"/>
      <c r="O1315" s="4"/>
      <c r="P1315" s="24"/>
      <c r="Q1315" s="4"/>
      <c r="R1315" s="24"/>
      <c r="S1315" s="4"/>
      <c r="T1315" s="24"/>
      <c r="U1315" s="3" t="s">
        <v>106</v>
      </c>
      <c r="V1315" s="3" t="s">
        <v>71</v>
      </c>
      <c r="W1315" s="26" t="s">
        <v>157</v>
      </c>
      <c r="X1315" s="4">
        <f>IF(AND(MainTracker[[#This Row],[Completion date.]]&gt;=45139,MainTracker[[#This Row],[Status]]="10 - Complete"),NETWORKDAYS(MAX(MainTracker[[#This Row],[Request sent on (Date)]:[Compliant source file received on (Date)]]),MainTracker[[#This Row],[Completion date.]],Holiday[Holidays])-1,"")</f>
        <v>1</v>
      </c>
      <c r="Y13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5" s="4">
        <f>IF(AND(MainTracker[[#This Row],[Completion date.]]&gt;=45139,MainTracker[[#This Row],[Status]]="10 - Complete",MainTracker[[#This Row],[Compliant source file received on (Date)]]&lt;&gt;""),MainTracker[[#This Row],[Compliant source file received on (Date)]]-MainTracker[[#This Row],[Request sent on (Date)]],"")</f>
        <v>9</v>
      </c>
    </row>
    <row r="1316" spans="1:26" ht="30" hidden="1">
      <c r="A1316" s="51">
        <f>_xlfn.IFNA(INDEX(Table3[],MATCH(MainTracker[[#This Row],[IDR / UFDR]],Table3[Pack],0),1),"")</f>
        <v>3</v>
      </c>
      <c r="B1316" s="7">
        <v>212.5</v>
      </c>
      <c r="C1316" s="7" t="s">
        <v>5890</v>
      </c>
      <c r="D1316" s="44" t="s">
        <v>5891</v>
      </c>
      <c r="E1316" s="28" t="s">
        <v>5892</v>
      </c>
      <c r="F1316" s="2" t="s">
        <v>111</v>
      </c>
      <c r="G1316" s="13">
        <v>45523</v>
      </c>
      <c r="H1316" s="13"/>
      <c r="I1316" s="13">
        <v>45533</v>
      </c>
      <c r="J1316" s="2"/>
      <c r="K1316" s="28" t="s">
        <v>5893</v>
      </c>
      <c r="L1316" s="28"/>
      <c r="M1316" s="4"/>
      <c r="N1316" s="24"/>
      <c r="O1316" s="4"/>
      <c r="P1316" s="24"/>
      <c r="Q1316" s="4"/>
      <c r="R1316" s="24"/>
      <c r="S1316" s="4"/>
      <c r="T1316" s="24"/>
      <c r="U1316" s="4" t="s">
        <v>106</v>
      </c>
      <c r="V1316" s="3" t="s">
        <v>71</v>
      </c>
      <c r="W1316" s="28" t="s">
        <v>3171</v>
      </c>
      <c r="X1316" s="4">
        <f>IF(AND(MainTracker[[#This Row],[Completion date.]]&gt;=45139,MainTracker[[#This Row],[Status]]="10 - Complete"),NETWORKDAYS(MAX(MainTracker[[#This Row],[Request sent on (Date)]:[Compliant source file received on (Date)]]),MainTracker[[#This Row],[Completion date.]],Holiday[Holidays])-1,"")</f>
        <v>7</v>
      </c>
      <c r="Y13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16" s="4" t="str">
        <f>IF(AND(MainTracker[[#This Row],[Completion date.]]&gt;=45139,MainTracker[[#This Row],[Status]]="10 - Complete",MainTracker[[#This Row],[Compliant source file received on (Date)]]&lt;&gt;""),MainTracker[[#This Row],[Compliant source file received on (Date)]]-MainTracker[[#This Row],[Request sent on (Date)]],"")</f>
        <v/>
      </c>
    </row>
    <row r="1317" spans="1:26" ht="30" hidden="1">
      <c r="A1317" s="51">
        <f>_xlfn.IFNA(INDEX(Table3[],MATCH(MainTracker[[#This Row],[IDR / UFDR]],Table3[Pack],0),1),"")</f>
        <v>3</v>
      </c>
      <c r="B1317" s="7">
        <v>212.5</v>
      </c>
      <c r="C1317" s="7" t="s">
        <v>5894</v>
      </c>
      <c r="D1317" s="44" t="s">
        <v>5895</v>
      </c>
      <c r="E1317" s="28" t="s">
        <v>5896</v>
      </c>
      <c r="F1317" s="2" t="s">
        <v>111</v>
      </c>
      <c r="G1317" s="13">
        <v>45523</v>
      </c>
      <c r="H1317" s="13">
        <v>45532</v>
      </c>
      <c r="I1317" s="13">
        <v>45534</v>
      </c>
      <c r="J1317" s="2"/>
      <c r="K1317" s="28" t="s">
        <v>5897</v>
      </c>
      <c r="L1317" s="28" t="s">
        <v>3041</v>
      </c>
      <c r="M1317" t="s">
        <v>5898</v>
      </c>
      <c r="N1317" s="24"/>
      <c r="O1317" s="4"/>
      <c r="P1317" s="24"/>
      <c r="Q1317" s="4"/>
      <c r="R1317" s="24"/>
      <c r="S1317" s="4"/>
      <c r="T1317" s="24"/>
      <c r="U1317" s="4" t="s">
        <v>106</v>
      </c>
      <c r="V1317" s="3" t="s">
        <v>71</v>
      </c>
      <c r="W1317" s="28" t="s">
        <v>3171</v>
      </c>
      <c r="X1317" s="4">
        <f>IF(AND(MainTracker[[#This Row],[Completion date.]]&gt;=45139,MainTracker[[#This Row],[Status]]="10 - Complete"),NETWORKDAYS(MAX(MainTracker[[#This Row],[Request sent on (Date)]:[Compliant source file received on (Date)]]),MainTracker[[#This Row],[Completion date.]],Holiday[Holidays])-1,"")</f>
        <v>2</v>
      </c>
      <c r="Y13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7" s="4">
        <f>IF(AND(MainTracker[[#This Row],[Completion date.]]&gt;=45139,MainTracker[[#This Row],[Status]]="10 - Complete",MainTracker[[#This Row],[Compliant source file received on (Date)]]&lt;&gt;""),MainTracker[[#This Row],[Compliant source file received on (Date)]]-MainTracker[[#This Row],[Request sent on (Date)]],"")</f>
        <v>9</v>
      </c>
    </row>
    <row r="1318" spans="1:26" ht="30" hidden="1">
      <c r="A1318" s="51" t="str">
        <f>_xlfn.IFNA(INDEX(Table3[],MATCH(MainTracker[[#This Row],[IDR / UFDR]],Table3[Pack],0),1),"")</f>
        <v/>
      </c>
      <c r="B1318" s="7" t="s">
        <v>3645</v>
      </c>
      <c r="C1318" s="7" t="s">
        <v>4505</v>
      </c>
      <c r="D1318" s="44" t="s">
        <v>4506</v>
      </c>
      <c r="E1318" s="28" t="s">
        <v>4507</v>
      </c>
      <c r="F1318" s="2" t="s">
        <v>387</v>
      </c>
      <c r="G1318" s="13">
        <v>45524</v>
      </c>
      <c r="H1318" s="13">
        <v>45524</v>
      </c>
      <c r="I1318" s="13">
        <v>45525</v>
      </c>
      <c r="J1318" s="2"/>
      <c r="K1318" s="28" t="s">
        <v>4508</v>
      </c>
      <c r="L1318" s="28" t="s">
        <v>122</v>
      </c>
      <c r="M1318" s="4" t="s">
        <v>5899</v>
      </c>
      <c r="N1318" s="24"/>
      <c r="O1318" s="4"/>
      <c r="P1318" s="24"/>
      <c r="Q1318" s="4"/>
      <c r="R1318" s="24"/>
      <c r="S1318" s="4"/>
      <c r="T1318" s="24"/>
      <c r="U1318" s="4" t="s">
        <v>106</v>
      </c>
      <c r="V1318" s="3" t="s">
        <v>69</v>
      </c>
      <c r="W1318" s="27" t="s">
        <v>4509</v>
      </c>
      <c r="X1318" s="4">
        <f>IF(AND(MainTracker[[#This Row],[Completion date.]]&gt;=45139,MainTracker[[#This Row],[Status]]="10 - Complete"),NETWORKDAYS(MAX(MainTracker[[#This Row],[Request sent on (Date)]:[Compliant source file received on (Date)]]),MainTracker[[#This Row],[Completion date.]],Holiday[Holidays])-1,"")</f>
        <v>1</v>
      </c>
      <c r="Y13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8" s="4">
        <f>IF(AND(MainTracker[[#This Row],[Completion date.]]&gt;=45139,MainTracker[[#This Row],[Status]]="10 - Complete",MainTracker[[#This Row],[Compliant source file received on (Date)]]&lt;&gt;""),MainTracker[[#This Row],[Compliant source file received on (Date)]]-MainTracker[[#This Row],[Request sent on (Date)]],"")</f>
        <v>0</v>
      </c>
    </row>
    <row r="1319" spans="1:26" ht="30" hidden="1">
      <c r="A1319" s="51" t="str">
        <f>_xlfn.IFNA(INDEX(Table3[],MATCH(MainTracker[[#This Row],[IDR / UFDR]],Table3[Pack],0),1),"")</f>
        <v/>
      </c>
      <c r="B1319" s="7" t="s">
        <v>309</v>
      </c>
      <c r="C1319" s="7" t="s">
        <v>321</v>
      </c>
      <c r="D1319" s="44" t="s">
        <v>322</v>
      </c>
      <c r="E1319" s="28" t="s">
        <v>323</v>
      </c>
      <c r="F1319" s="2" t="s">
        <v>129</v>
      </c>
      <c r="G1319" s="13">
        <v>45525</v>
      </c>
      <c r="H1319" s="13">
        <v>45538</v>
      </c>
      <c r="I1319" s="13">
        <v>45540</v>
      </c>
      <c r="J1319" s="2"/>
      <c r="K1319" s="28" t="s">
        <v>324</v>
      </c>
      <c r="L1319" s="28"/>
      <c r="M1319" s="163" t="s">
        <v>5900</v>
      </c>
      <c r="N1319" s="24"/>
      <c r="O1319" s="4"/>
      <c r="P1319" s="24"/>
      <c r="Q1319" s="4"/>
      <c r="R1319" s="24"/>
      <c r="S1319" s="4"/>
      <c r="T1319" s="24"/>
      <c r="U1319" s="3" t="s">
        <v>106</v>
      </c>
      <c r="V1319" s="3" t="s">
        <v>70</v>
      </c>
      <c r="W1319" s="28" t="s">
        <v>5901</v>
      </c>
      <c r="X1319" s="4">
        <f>IF(AND(MainTracker[[#This Row],[Completion date.]]&gt;=45139,MainTracker[[#This Row],[Status]]="10 - Complete"),NETWORKDAYS(MAX(MainTracker[[#This Row],[Request sent on (Date)]:[Compliant source file received on (Date)]]),MainTracker[[#This Row],[Completion date.]],Holiday[Holidays])-1,"")</f>
        <v>2</v>
      </c>
      <c r="Y13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9" s="4">
        <f>IF(AND(MainTracker[[#This Row],[Completion date.]]&gt;=45139,MainTracker[[#This Row],[Status]]="10 - Complete",MainTracker[[#This Row],[Compliant source file received on (Date)]]&lt;&gt;""),MainTracker[[#This Row],[Compliant source file received on (Date)]]-MainTracker[[#This Row],[Request sent on (Date)]],"")</f>
        <v>13</v>
      </c>
    </row>
    <row r="1320" spans="1:26" ht="30" hidden="1">
      <c r="A1320" s="51" t="str">
        <f>_xlfn.IFNA(INDEX(Table3[],MATCH(MainTracker[[#This Row],[IDR / UFDR]],Table3[Pack],0),1),"")</f>
        <v/>
      </c>
      <c r="B1320" s="7">
        <v>213.08</v>
      </c>
      <c r="C1320" s="7" t="s">
        <v>5902</v>
      </c>
      <c r="D1320" s="44" t="s">
        <v>5903</v>
      </c>
      <c r="E1320" s="80" t="s">
        <v>5904</v>
      </c>
      <c r="F1320" s="2" t="s">
        <v>111</v>
      </c>
      <c r="G1320" s="13">
        <v>45525</v>
      </c>
      <c r="H1320" s="13">
        <v>45531</v>
      </c>
      <c r="I1320" s="13">
        <v>45532</v>
      </c>
      <c r="J1320" s="2"/>
      <c r="K1320" s="28" t="s">
        <v>5905</v>
      </c>
      <c r="L1320" s="28" t="s">
        <v>3041</v>
      </c>
      <c r="M1320" s="4" t="s">
        <v>5906</v>
      </c>
      <c r="N1320" s="24"/>
      <c r="O1320" s="4"/>
      <c r="P1320" s="24"/>
      <c r="Q1320" s="4"/>
      <c r="R1320" s="24"/>
      <c r="S1320" s="4"/>
      <c r="T1320" s="24"/>
      <c r="U1320" s="3" t="s">
        <v>106</v>
      </c>
      <c r="V1320" s="3" t="s">
        <v>71</v>
      </c>
      <c r="W1320" s="26" t="s">
        <v>5478</v>
      </c>
      <c r="X1320" s="4">
        <f>IF(AND(MainTracker[[#This Row],[Completion date.]]&gt;=45139,MainTracker[[#This Row],[Status]]="10 - Complete"),NETWORKDAYS(MAX(MainTracker[[#This Row],[Request sent on (Date)]:[Compliant source file received on (Date)]]),MainTracker[[#This Row],[Completion date.]],Holiday[Holidays])-1,"")</f>
        <v>1</v>
      </c>
      <c r="Y13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0" s="4">
        <f>IF(AND(MainTracker[[#This Row],[Completion date.]]&gt;=45139,MainTracker[[#This Row],[Status]]="10 - Complete",MainTracker[[#This Row],[Compliant source file received on (Date)]]&lt;&gt;""),MainTracker[[#This Row],[Compliant source file received on (Date)]]-MainTracker[[#This Row],[Request sent on (Date)]],"")</f>
        <v>6</v>
      </c>
    </row>
    <row r="1321" spans="1:26" ht="12" hidden="1" customHeight="1">
      <c r="A1321" s="51" t="str">
        <f>_xlfn.IFNA(INDEX(Table3[],MATCH(MainTracker[[#This Row],[IDR / UFDR]],Table3[Pack],0),1),"")</f>
        <v/>
      </c>
      <c r="B1321" s="9" t="s">
        <v>5225</v>
      </c>
      <c r="C1321" s="9" t="s">
        <v>5226</v>
      </c>
      <c r="D1321" t="s">
        <v>5227</v>
      </c>
      <c r="E1321" s="28" t="s">
        <v>5228</v>
      </c>
      <c r="F1321" s="2" t="s">
        <v>101</v>
      </c>
      <c r="G1321" s="13">
        <v>45526</v>
      </c>
      <c r="H1321" s="13"/>
      <c r="I1321" s="13">
        <v>45539</v>
      </c>
      <c r="J1321" s="2"/>
      <c r="K1321" s="28" t="s">
        <v>5229</v>
      </c>
      <c r="L1321" s="28"/>
      <c r="M1321" s="4"/>
      <c r="N1321" s="24"/>
      <c r="O1321" s="4"/>
      <c r="P1321" s="24"/>
      <c r="Q1321" s="4"/>
      <c r="R1321" s="24"/>
      <c r="S1321" s="4"/>
      <c r="T1321" s="24"/>
      <c r="U1321" s="4" t="s">
        <v>106</v>
      </c>
      <c r="V1321" s="3" t="s">
        <v>71</v>
      </c>
      <c r="W1321" s="26" t="s">
        <v>5907</v>
      </c>
      <c r="X1321" s="4">
        <f>IF(AND(MainTracker[[#This Row],[Completion date.]]&gt;=45139,MainTracker[[#This Row],[Status]]="10 - Complete"),NETWORKDAYS(MAX(MainTracker[[#This Row],[Request sent on (Date)]:[Compliant source file received on (Date)]]),MainTracker[[#This Row],[Completion date.]],Holiday[Holidays])-1,"")</f>
        <v>8</v>
      </c>
      <c r="Y13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21" s="4" t="str">
        <f>IF(AND(MainTracker[[#This Row],[Completion date.]]&gt;=45139,MainTracker[[#This Row],[Status]]="10 - Complete",MainTracker[[#This Row],[Compliant source file received on (Date)]]&lt;&gt;""),MainTracker[[#This Row],[Compliant source file received on (Date)]]-MainTracker[[#This Row],[Request sent on (Date)]],"")</f>
        <v/>
      </c>
    </row>
    <row r="1322" spans="1:26" ht="18.75" hidden="1">
      <c r="A1322" s="51" t="str">
        <f>_xlfn.IFNA(INDEX(Table3[],MATCH(MainTracker[[#This Row],[IDR / UFDR]],Table3[Pack],0),1),"")</f>
        <v/>
      </c>
      <c r="B1322" s="9" t="s">
        <v>5225</v>
      </c>
      <c r="C1322" s="9" t="s">
        <v>5230</v>
      </c>
      <c r="D1322" t="s">
        <v>5231</v>
      </c>
      <c r="E1322" s="28" t="s">
        <v>5232</v>
      </c>
      <c r="F1322" s="2" t="s">
        <v>101</v>
      </c>
      <c r="G1322" s="13">
        <v>45526</v>
      </c>
      <c r="H1322" s="13"/>
      <c r="I1322" s="13">
        <v>45539</v>
      </c>
      <c r="J1322" s="2"/>
      <c r="K1322" s="28" t="s">
        <v>5233</v>
      </c>
      <c r="L1322" s="28"/>
      <c r="M1322" s="4"/>
      <c r="N1322" s="24"/>
      <c r="O1322" s="4"/>
      <c r="P1322" s="24"/>
      <c r="Q1322" s="4"/>
      <c r="R1322" s="24"/>
      <c r="S1322" s="4"/>
      <c r="T1322" s="24"/>
      <c r="U1322" s="4" t="s">
        <v>106</v>
      </c>
      <c r="V1322" s="3" t="s">
        <v>71</v>
      </c>
      <c r="W1322" s="26" t="s">
        <v>5907</v>
      </c>
      <c r="X1322" s="4">
        <f>IF(AND(MainTracker[[#This Row],[Completion date.]]&gt;=45139,MainTracker[[#This Row],[Status]]="10 - Complete"),NETWORKDAYS(MAX(MainTracker[[#This Row],[Request sent on (Date)]:[Compliant source file received on (Date)]]),MainTracker[[#This Row],[Completion date.]],Holiday[Holidays])-1,"")</f>
        <v>8</v>
      </c>
      <c r="Y13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22" s="4" t="str">
        <f>IF(AND(MainTracker[[#This Row],[Completion date.]]&gt;=45139,MainTracker[[#This Row],[Status]]="10 - Complete",MainTracker[[#This Row],[Compliant source file received on (Date)]]&lt;&gt;""),MainTracker[[#This Row],[Compliant source file received on (Date)]]-MainTracker[[#This Row],[Request sent on (Date)]],"")</f>
        <v/>
      </c>
    </row>
    <row r="1323" spans="1:26" ht="30" hidden="1" customHeight="1">
      <c r="A1323" s="51" t="str">
        <f>_xlfn.IFNA(INDEX(Table3[],MATCH(MainTracker[[#This Row],[IDR / UFDR]],Table3[Pack],0),1),"")</f>
        <v/>
      </c>
      <c r="B1323" s="161" t="s">
        <v>309</v>
      </c>
      <c r="C1323" s="116" t="s">
        <v>310</v>
      </c>
      <c r="D1323" t="s">
        <v>311</v>
      </c>
      <c r="E1323" s="28" t="s">
        <v>312</v>
      </c>
      <c r="F1323" s="2" t="s">
        <v>1758</v>
      </c>
      <c r="G1323" s="13">
        <v>45526</v>
      </c>
      <c r="H1323" s="13"/>
      <c r="I1323" s="13"/>
      <c r="J1323" s="2"/>
      <c r="K1323" s="28" t="s">
        <v>313</v>
      </c>
      <c r="L1323" s="34"/>
      <c r="M1323" s="4" t="s">
        <v>5908</v>
      </c>
      <c r="N1323" s="24"/>
      <c r="O1323" s="4"/>
      <c r="P1323" s="24"/>
      <c r="Q1323" s="4"/>
      <c r="R1323" s="24"/>
      <c r="S1323" s="4"/>
      <c r="T1323" s="24"/>
      <c r="U1323" s="4" t="s">
        <v>257</v>
      </c>
      <c r="V1323" s="3" t="s">
        <v>70</v>
      </c>
      <c r="W1323" s="26" t="s">
        <v>5909</v>
      </c>
      <c r="X1323" s="4" t="str">
        <f>IF(AND(MainTracker[[#This Row],[Completion date.]]&gt;=45139,MainTracker[[#This Row],[Status]]="10 - Complete"),NETWORKDAYS(MAX(MainTracker[[#This Row],[Request sent on (Date)]:[Compliant source file received on (Date)]]),MainTracker[[#This Row],[Completion date.]],Holiday[Holidays])-1,"")</f>
        <v/>
      </c>
      <c r="Y132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23" s="4" t="str">
        <f>IF(AND(MainTracker[[#This Row],[Completion date.]]&gt;=45139,MainTracker[[#This Row],[Status]]="10 - Complete",MainTracker[[#This Row],[Compliant source file received on (Date)]]&lt;&gt;""),MainTracker[[#This Row],[Compliant source file received on (Date)]]-MainTracker[[#This Row],[Request sent on (Date)]],"")</f>
        <v/>
      </c>
    </row>
    <row r="1324" spans="1:26" ht="60" hidden="1" customHeight="1">
      <c r="A1324" s="51" t="str">
        <f>_xlfn.IFNA(INDEX(Table3[],MATCH(MainTracker[[#This Row],[IDR / UFDR]],Table3[Pack],0),1),"")</f>
        <v/>
      </c>
      <c r="B1324" s="194" t="s">
        <v>309</v>
      </c>
      <c r="C1324" s="205" t="s">
        <v>317</v>
      </c>
      <c r="D1324" s="188" t="s">
        <v>318</v>
      </c>
      <c r="E1324" s="28" t="s">
        <v>319</v>
      </c>
      <c r="F1324" s="2" t="s">
        <v>1996</v>
      </c>
      <c r="G1324" s="13">
        <v>45526</v>
      </c>
      <c r="H1324" s="13">
        <v>45538</v>
      </c>
      <c r="I1324" s="13">
        <v>45540</v>
      </c>
      <c r="J1324" s="2"/>
      <c r="K1324" s="28" t="s">
        <v>5910</v>
      </c>
      <c r="L1324" s="28"/>
      <c r="M1324" s="4" t="s">
        <v>5911</v>
      </c>
      <c r="N1324" s="24"/>
      <c r="O1324" s="4"/>
      <c r="P1324" s="24"/>
      <c r="Q1324" s="4"/>
      <c r="R1324" s="24"/>
      <c r="S1324" s="4"/>
      <c r="T1324" s="24"/>
      <c r="U1324" s="4" t="s">
        <v>106</v>
      </c>
      <c r="V1324" s="3" t="s">
        <v>70</v>
      </c>
      <c r="W1324" s="26" t="s">
        <v>5909</v>
      </c>
      <c r="X1324" s="4">
        <f>IF(AND(MainTracker[[#This Row],[Completion date.]]&gt;=45139,MainTracker[[#This Row],[Status]]="10 - Complete"),NETWORKDAYS(MAX(MainTracker[[#This Row],[Request sent on (Date)]:[Compliant source file received on (Date)]]),MainTracker[[#This Row],[Completion date.]],Holiday[Holidays])-1,"")</f>
        <v>2</v>
      </c>
      <c r="Y13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4" s="4">
        <f>IF(AND(MainTracker[[#This Row],[Completion date.]]&gt;=45139,MainTracker[[#This Row],[Status]]="10 - Complete",MainTracker[[#This Row],[Compliant source file received on (Date)]]&lt;&gt;""),MainTracker[[#This Row],[Compliant source file received on (Date)]]-MainTracker[[#This Row],[Request sent on (Date)]],"")</f>
        <v>12</v>
      </c>
    </row>
    <row r="1325" spans="1:26" ht="60" hidden="1">
      <c r="A1325" s="51" t="str">
        <f>_xlfn.IFNA(INDEX(Table3[],MATCH(MainTracker[[#This Row],[IDR / UFDR]],Table3[Pack],0),1),"")</f>
        <v/>
      </c>
      <c r="B1325" s="181">
        <v>228.2</v>
      </c>
      <c r="C1325" s="181" t="s">
        <v>2547</v>
      </c>
      <c r="D1325" s="188" t="s">
        <v>5912</v>
      </c>
      <c r="E1325" s="28" t="s">
        <v>2549</v>
      </c>
      <c r="F1325" s="2" t="s">
        <v>120</v>
      </c>
      <c r="G1325" s="13">
        <v>45526</v>
      </c>
      <c r="H1325" s="13">
        <v>45567</v>
      </c>
      <c r="I1325" s="13">
        <v>45568</v>
      </c>
      <c r="J1325" s="2"/>
      <c r="K1325" s="28" t="s">
        <v>2550</v>
      </c>
      <c r="L1325" s="28"/>
      <c r="M1325" s="4" t="s">
        <v>5913</v>
      </c>
      <c r="N1325" s="24"/>
      <c r="O1325" s="4" t="s">
        <v>5914</v>
      </c>
      <c r="P1325" s="24"/>
      <c r="Q1325" s="4"/>
      <c r="R1325" s="24"/>
      <c r="S1325" s="4"/>
      <c r="T1325" s="24"/>
      <c r="U1325" s="3" t="s">
        <v>106</v>
      </c>
      <c r="V1325" s="3" t="s">
        <v>70</v>
      </c>
      <c r="W1325" s="26" t="s">
        <v>5915</v>
      </c>
      <c r="X1325" s="4">
        <f>IF(AND(MainTracker[[#This Row],[Completion date.]]&gt;=45139,MainTracker[[#This Row],[Status]]="10 - Complete"),NETWORKDAYS(MAX(MainTracker[[#This Row],[Request sent on (Date)]:[Compliant source file received on (Date)]]),MainTracker[[#This Row],[Completion date.]],Holiday[Holidays])-1,"")</f>
        <v>1</v>
      </c>
      <c r="Y13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25" s="4">
        <f>IF(AND(MainTracker[[#This Row],[Completion date.]]&gt;=45139,MainTracker[[#This Row],[Status]]="10 - Complete",MainTracker[[#This Row],[Compliant source file received on (Date)]]&lt;&gt;""),MainTracker[[#This Row],[Compliant source file received on (Date)]]-MainTracker[[#This Row],[Request sent on (Date)]],"")</f>
        <v>41</v>
      </c>
    </row>
    <row r="1326" spans="1:26" ht="45" hidden="1">
      <c r="A1326" s="51" t="str">
        <f>_xlfn.IFNA(INDEX(Table3[],MATCH(MainTracker[[#This Row],[IDR / UFDR]],Table3[Pack],0),1),"")</f>
        <v/>
      </c>
      <c r="B1326" s="162">
        <v>228.2</v>
      </c>
      <c r="C1326" s="162" t="s">
        <v>5916</v>
      </c>
      <c r="D1326" s="160" t="s">
        <v>1862</v>
      </c>
      <c r="E1326" s="28" t="s">
        <v>1863</v>
      </c>
      <c r="F1326" s="2" t="s">
        <v>982</v>
      </c>
      <c r="G1326" s="13">
        <v>45526</v>
      </c>
      <c r="H1326" s="13">
        <v>45559</v>
      </c>
      <c r="I1326" s="13">
        <v>45560</v>
      </c>
      <c r="J1326" s="2"/>
      <c r="K1326" s="28" t="s">
        <v>1864</v>
      </c>
      <c r="L1326" s="28"/>
      <c r="M1326" s="4" t="s">
        <v>5917</v>
      </c>
      <c r="N1326" s="24"/>
      <c r="O1326" s="4" t="s">
        <v>5918</v>
      </c>
      <c r="P1326" s="24"/>
      <c r="Q1326" s="4" t="s">
        <v>5919</v>
      </c>
      <c r="R1326" s="24"/>
      <c r="S1326" s="4"/>
      <c r="T1326" s="24"/>
      <c r="U1326" s="4" t="s">
        <v>106</v>
      </c>
      <c r="V1326" s="3" t="s">
        <v>70</v>
      </c>
      <c r="W1326" s="26" t="s">
        <v>5915</v>
      </c>
      <c r="X1326" s="4">
        <f>IF(AND(MainTracker[[#This Row],[Completion date.]]&gt;=45139,MainTracker[[#This Row],[Status]]="10 - Complete"),NETWORKDAYS(MAX(MainTracker[[#This Row],[Request sent on (Date)]:[Compliant source file received on (Date)]]),MainTracker[[#This Row],[Completion date.]],Holiday[Holidays])-1,"")</f>
        <v>1</v>
      </c>
      <c r="Y132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26" s="4">
        <f>IF(AND(MainTracker[[#This Row],[Completion date.]]&gt;=45139,MainTracker[[#This Row],[Status]]="10 - Complete",MainTracker[[#This Row],[Compliant source file received on (Date)]]&lt;&gt;""),MainTracker[[#This Row],[Compliant source file received on (Date)]]-MainTracker[[#This Row],[Request sent on (Date)]],"")</f>
        <v>33</v>
      </c>
    </row>
    <row r="1327" spans="1:26" ht="30" hidden="1">
      <c r="A1327" s="51" t="str">
        <f>_xlfn.IFNA(INDEX(Table3[],MATCH(MainTracker[[#This Row],[IDR / UFDR]],Table3[Pack],0),1),"")</f>
        <v/>
      </c>
      <c r="B1327" s="9">
        <v>228.1</v>
      </c>
      <c r="C1327" s="9" t="s">
        <v>4461</v>
      </c>
      <c r="D1327" t="s">
        <v>4462</v>
      </c>
      <c r="E1327" s="28" t="s">
        <v>4463</v>
      </c>
      <c r="F1327" s="2" t="s">
        <v>101</v>
      </c>
      <c r="G1327" s="13">
        <v>45526</v>
      </c>
      <c r="H1327" s="13">
        <v>45567</v>
      </c>
      <c r="I1327" s="13">
        <v>45569</v>
      </c>
      <c r="J1327" s="2"/>
      <c r="K1327" s="28" t="s">
        <v>4464</v>
      </c>
      <c r="L1327" s="28"/>
      <c r="M1327" s="4" t="s">
        <v>5920</v>
      </c>
      <c r="N1327" s="24"/>
      <c r="O1327" s="4" t="s">
        <v>5921</v>
      </c>
      <c r="P1327" s="24"/>
      <c r="Q1327" s="4"/>
      <c r="R1327" s="24"/>
      <c r="S1327" s="4"/>
      <c r="T1327" s="24"/>
      <c r="U1327" s="3" t="s">
        <v>106</v>
      </c>
      <c r="V1327" s="3" t="s">
        <v>71</v>
      </c>
      <c r="W1327" s="26" t="s">
        <v>5915</v>
      </c>
      <c r="X1327" s="4">
        <f>IF(AND(MainTracker[[#This Row],[Completion date.]]&gt;=45139,MainTracker[[#This Row],[Status]]="10 - Complete"),NETWORKDAYS(MAX(MainTracker[[#This Row],[Request sent on (Date)]:[Compliant source file received on (Date)]]),MainTracker[[#This Row],[Completion date.]],Holiday[Holidays])-1,"")</f>
        <v>2</v>
      </c>
      <c r="Y132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27" s="4">
        <f>IF(AND(MainTracker[[#This Row],[Completion date.]]&gt;=45139,MainTracker[[#This Row],[Status]]="10 - Complete",MainTracker[[#This Row],[Compliant source file received on (Date)]]&lt;&gt;""),MainTracker[[#This Row],[Compliant source file received on (Date)]]-MainTracker[[#This Row],[Request sent on (Date)]],"")</f>
        <v>41</v>
      </c>
    </row>
    <row r="1328" spans="1:26" ht="18.75" hidden="1" customHeight="1">
      <c r="A1328" s="51" t="str">
        <f>_xlfn.IFNA(INDEX(Table3[],MATCH(MainTracker[[#This Row],[IDR / UFDR]],Table3[Pack],0),1),"")</f>
        <v/>
      </c>
      <c r="B1328" s="161" t="s">
        <v>5922</v>
      </c>
      <c r="C1328" s="206" t="s">
        <v>2093</v>
      </c>
      <c r="D1328" t="s">
        <v>5923</v>
      </c>
      <c r="E1328" s="28" t="s">
        <v>2095</v>
      </c>
      <c r="F1328" s="2" t="s">
        <v>229</v>
      </c>
      <c r="G1328" s="13">
        <v>45530</v>
      </c>
      <c r="H1328" s="13">
        <v>45538</v>
      </c>
      <c r="I1328" s="13">
        <v>45540</v>
      </c>
      <c r="J1328" s="2"/>
      <c r="K1328" s="28" t="s">
        <v>2096</v>
      </c>
      <c r="L1328" s="28"/>
      <c r="M1328" s="4" t="s">
        <v>5924</v>
      </c>
      <c r="N1328" s="24"/>
      <c r="O1328" s="4"/>
      <c r="P1328" s="24"/>
      <c r="Q1328" s="4"/>
      <c r="R1328" s="24"/>
      <c r="S1328" s="4"/>
      <c r="T1328" s="24"/>
      <c r="U1328" s="4" t="s">
        <v>106</v>
      </c>
      <c r="V1328" s="3" t="s">
        <v>70</v>
      </c>
      <c r="W1328" s="26" t="s">
        <v>5909</v>
      </c>
      <c r="X1328" s="4">
        <f>IF(AND(MainTracker[[#This Row],[Completion date.]]&gt;=45139,MainTracker[[#This Row],[Status]]="10 - Complete"),NETWORKDAYS(MAX(MainTracker[[#This Row],[Request sent on (Date)]:[Compliant source file received on (Date)]]),MainTracker[[#This Row],[Completion date.]],Holiday[Holidays])-1,"")</f>
        <v>2</v>
      </c>
      <c r="Y13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8" s="4">
        <f>IF(AND(MainTracker[[#This Row],[Completion date.]]&gt;=45139,MainTracker[[#This Row],[Status]]="10 - Complete",MainTracker[[#This Row],[Compliant source file received on (Date)]]&lt;&gt;""),MainTracker[[#This Row],[Compliant source file received on (Date)]]-MainTracker[[#This Row],[Request sent on (Date)]],"")</f>
        <v>8</v>
      </c>
    </row>
    <row r="1329" spans="1:26" ht="18.75" hidden="1" customHeight="1">
      <c r="A1329" s="51" t="str">
        <f>_xlfn.IFNA(INDEX(Table3[],MATCH(MainTracker[[#This Row],[IDR / UFDR]],Table3[Pack],0),1),"")</f>
        <v/>
      </c>
      <c r="B1329" s="9">
        <v>234.01</v>
      </c>
      <c r="C1329" s="7" t="s">
        <v>5925</v>
      </c>
      <c r="D1329" t="s">
        <v>5926</v>
      </c>
      <c r="E1329" s="28" t="s">
        <v>5927</v>
      </c>
      <c r="F1329" s="2" t="s">
        <v>387</v>
      </c>
      <c r="G1329" s="13">
        <v>45530</v>
      </c>
      <c r="H1329" s="13"/>
      <c r="I1329" s="13"/>
      <c r="J1329" s="2"/>
      <c r="K1329" s="28" t="s">
        <v>5928</v>
      </c>
      <c r="L1329" s="28" t="s">
        <v>3041</v>
      </c>
      <c r="M1329" s="4" t="s">
        <v>5929</v>
      </c>
      <c r="N1329" s="24"/>
      <c r="O1329" s="4"/>
      <c r="P1329" s="24"/>
      <c r="Q1329" s="4"/>
      <c r="R1329" s="24"/>
      <c r="S1329" s="4"/>
      <c r="T1329" s="24"/>
      <c r="U1329" s="4" t="s">
        <v>106</v>
      </c>
      <c r="V1329" s="3" t="s">
        <v>71</v>
      </c>
      <c r="W1329" s="26" t="s">
        <v>5930</v>
      </c>
      <c r="X1329" s="4" t="str">
        <f>IF(AND(MainTracker[[#This Row],[Completion date.]]&gt;=45139,MainTracker[[#This Row],[Status]]="10 - Complete"),NETWORKDAYS(MAX(MainTracker[[#This Row],[Request sent on (Date)]:[Compliant source file received on (Date)]]),MainTracker[[#This Row],[Completion date.]],Holiday[Holidays])-1,"")</f>
        <v/>
      </c>
      <c r="Y132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29" s="4" t="str">
        <f>IF(AND(MainTracker[[#This Row],[Completion date.]]&gt;=45139,MainTracker[[#This Row],[Status]]="10 - Complete",MainTracker[[#This Row],[Compliant source file received on (Date)]]&lt;&gt;""),MainTracker[[#This Row],[Compliant source file received on (Date)]]-MainTracker[[#This Row],[Request sent on (Date)]],"")</f>
        <v/>
      </c>
    </row>
    <row r="1330" spans="1:26" ht="18.75" hidden="1" customHeight="1">
      <c r="A1330" s="51" t="str">
        <f>_xlfn.IFNA(INDEX(Table3[],MATCH(MainTracker[[#This Row],[IDR / UFDR]],Table3[Pack],0),1),"")</f>
        <v/>
      </c>
      <c r="B1330" s="220">
        <v>229.03</v>
      </c>
      <c r="C1330" s="196" t="s">
        <v>5931</v>
      </c>
      <c r="D1330" s="224" t="s">
        <v>5932</v>
      </c>
      <c r="E1330" s="28" t="s">
        <v>5933</v>
      </c>
      <c r="F1330" s="2" t="s">
        <v>111</v>
      </c>
      <c r="G1330" s="13">
        <v>45530</v>
      </c>
      <c r="H1330" s="13">
        <v>45539</v>
      </c>
      <c r="I1330" s="13">
        <v>45545</v>
      </c>
      <c r="J1330" s="2"/>
      <c r="K1330" s="28" t="s">
        <v>5934</v>
      </c>
      <c r="L1330" s="28" t="s">
        <v>3041</v>
      </c>
      <c r="M1330" s="4" t="s">
        <v>5935</v>
      </c>
      <c r="N1330" s="24">
        <v>45540</v>
      </c>
      <c r="O1330" s="4" t="s">
        <v>5936</v>
      </c>
      <c r="P1330" s="24">
        <v>45544</v>
      </c>
      <c r="Q1330" s="4"/>
      <c r="R1330" s="24"/>
      <c r="S1330" s="4"/>
      <c r="T1330" s="24"/>
      <c r="U1330" s="4" t="s">
        <v>106</v>
      </c>
      <c r="V1330" s="3" t="s">
        <v>71</v>
      </c>
      <c r="W1330" s="28" t="s">
        <v>5937</v>
      </c>
      <c r="X1330" s="4">
        <f>IF(AND(MainTracker[[#This Row],[Completion date.]]&gt;=45139,MainTracker[[#This Row],[Status]]="10 - Complete"),NETWORKDAYS(MAX(MainTracker[[#This Row],[Request sent on (Date)]:[Compliant source file received on (Date)]]),MainTracker[[#This Row],[Completion date.]],Holiday[Holidays])-1,"")</f>
        <v>4</v>
      </c>
      <c r="Y133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0" s="4">
        <f>IF(AND(MainTracker[[#This Row],[Completion date.]]&gt;=45139,MainTracker[[#This Row],[Status]]="10 - Complete",MainTracker[[#This Row],[Compliant source file received on (Date)]]&lt;&gt;""),MainTracker[[#This Row],[Compliant source file received on (Date)]]-MainTracker[[#This Row],[Request sent on (Date)]],"")</f>
        <v>9</v>
      </c>
    </row>
    <row r="1331" spans="1:26" ht="18.75" hidden="1">
      <c r="A1331" s="51" t="str">
        <f>_xlfn.IFNA(INDEX(Table3[],MATCH(MainTracker[[#This Row],[IDR / UFDR]],Table3[Pack],0),1),"")</f>
        <v/>
      </c>
      <c r="B1331" s="178">
        <v>226.5</v>
      </c>
      <c r="C1331" s="187" t="s">
        <v>5938</v>
      </c>
      <c r="D1331" s="187" t="s">
        <v>5939</v>
      </c>
      <c r="E1331" s="28" t="s">
        <v>5940</v>
      </c>
      <c r="F1331" s="2" t="s">
        <v>111</v>
      </c>
      <c r="G1331" s="13">
        <v>45530</v>
      </c>
      <c r="H1331" s="13"/>
      <c r="I1331" s="13">
        <v>45538</v>
      </c>
      <c r="J1331" s="2"/>
      <c r="K1331" s="28" t="s">
        <v>5941</v>
      </c>
      <c r="L1331" s="28"/>
      <c r="M1331" s="4"/>
      <c r="N1331" s="24"/>
      <c r="O1331" s="4"/>
      <c r="P1331" s="24"/>
      <c r="Q1331" s="4"/>
      <c r="R1331" s="24"/>
      <c r="S1331" s="4"/>
      <c r="T1331" s="24"/>
      <c r="U1331" s="4" t="s">
        <v>106</v>
      </c>
      <c r="V1331" s="3" t="s">
        <v>70</v>
      </c>
      <c r="W1331" s="26" t="s">
        <v>468</v>
      </c>
      <c r="X1331" s="4">
        <f>IF(AND(MainTracker[[#This Row],[Completion date.]]&gt;=45139,MainTracker[[#This Row],[Status]]="10 - Complete"),NETWORKDAYS(MAX(MainTracker[[#This Row],[Request sent on (Date)]:[Compliant source file received on (Date)]]),MainTracker[[#This Row],[Completion date.]],Holiday[Holidays])-1,"")</f>
        <v>5</v>
      </c>
      <c r="Y13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31" s="4" t="str">
        <f>IF(AND(MainTracker[[#This Row],[Completion date.]]&gt;=45139,MainTracker[[#This Row],[Status]]="10 - Complete",MainTracker[[#This Row],[Compliant source file received on (Date)]]&lt;&gt;""),MainTracker[[#This Row],[Compliant source file received on (Date)]]-MainTracker[[#This Row],[Request sent on (Date)]],"")</f>
        <v/>
      </c>
    </row>
    <row r="1332" spans="1:26" ht="30" hidden="1">
      <c r="A1332" s="51" t="str">
        <f>_xlfn.IFNA(INDEX(Table3[],MATCH(MainTracker[[#This Row],[IDR / UFDR]],Table3[Pack],0),1),"")</f>
        <v/>
      </c>
      <c r="B1332" s="7" t="s">
        <v>4181</v>
      </c>
      <c r="C1332" s="7" t="s">
        <v>4182</v>
      </c>
      <c r="D1332" s="44" t="s">
        <v>4183</v>
      </c>
      <c r="E1332" s="28" t="s">
        <v>4184</v>
      </c>
      <c r="F1332" s="2" t="s">
        <v>387</v>
      </c>
      <c r="G1332" s="13">
        <v>45532</v>
      </c>
      <c r="H1332" s="1">
        <v>45555</v>
      </c>
      <c r="I1332" s="1">
        <v>45560</v>
      </c>
      <c r="J1332" s="2"/>
      <c r="K1332" s="28" t="s">
        <v>4185</v>
      </c>
      <c r="L1332" s="28" t="s">
        <v>122</v>
      </c>
      <c r="M1332" s="4" t="s">
        <v>5942</v>
      </c>
      <c r="N1332" s="24"/>
      <c r="O1332" s="25"/>
      <c r="P1332" s="24"/>
      <c r="Q1332" s="4"/>
      <c r="R1332" s="24"/>
      <c r="S1332" s="4"/>
      <c r="T1332" s="24"/>
      <c r="U1332" s="4" t="s">
        <v>106</v>
      </c>
      <c r="V1332" s="3" t="s">
        <v>69</v>
      </c>
      <c r="W1332" s="27" t="s">
        <v>586</v>
      </c>
      <c r="X1332" s="4">
        <f>IF(AND(MainTracker[[#This Row],[Completion date.]]&gt;=45139,MainTracker[[#This Row],[Status]]="10 - Complete"),NETWORKDAYS(MAX(MainTracker[[#This Row],[Request sent on (Date)]:[Compliant source file received on (Date)]]),MainTracker[[#This Row],[Completion date.]],Holiday[Holidays])-1,"")</f>
        <v>3</v>
      </c>
      <c r="Y13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2" s="4">
        <f>IF(AND(MainTracker[[#This Row],[Completion date.]]&gt;=45139,MainTracker[[#This Row],[Status]]="10 - Complete",MainTracker[[#This Row],[Compliant source file received on (Date)]]&lt;&gt;""),MainTracker[[#This Row],[Compliant source file received on (Date)]]-MainTracker[[#This Row],[Request sent on (Date)]],"")</f>
        <v>23</v>
      </c>
    </row>
    <row r="1333" spans="1:26" ht="18.75" hidden="1" customHeight="1">
      <c r="A1333" s="51" t="str">
        <f>_xlfn.IFNA(INDEX(Table3[],MATCH(MainTracker[[#This Row],[IDR / UFDR]],Table3[Pack],0),1),"")</f>
        <v/>
      </c>
      <c r="B1333" s="187">
        <v>229.03</v>
      </c>
      <c r="C1333" s="223" t="s">
        <v>4174</v>
      </c>
      <c r="D1333" s="219" t="s">
        <v>4175</v>
      </c>
      <c r="E1333" s="28" t="s">
        <v>4176</v>
      </c>
      <c r="F1333" s="2" t="s">
        <v>387</v>
      </c>
      <c r="G1333" s="13">
        <v>45532</v>
      </c>
      <c r="H1333" s="13">
        <v>45547</v>
      </c>
      <c r="I1333" s="13">
        <v>45553</v>
      </c>
      <c r="J1333" s="2"/>
      <c r="K1333" s="28" t="s">
        <v>4177</v>
      </c>
      <c r="L1333" s="28"/>
      <c r="M1333" s="4" t="s">
        <v>5943</v>
      </c>
      <c r="N1333" s="24"/>
      <c r="O1333" s="4" t="s">
        <v>5944</v>
      </c>
      <c r="P1333" s="24"/>
      <c r="Q1333" s="4"/>
      <c r="R1333" s="24"/>
      <c r="S1333" s="4"/>
      <c r="T1333" s="24"/>
      <c r="U1333" s="4" t="s">
        <v>106</v>
      </c>
      <c r="V1333" s="3" t="s">
        <v>70</v>
      </c>
      <c r="W1333" s="26" t="s">
        <v>5945</v>
      </c>
      <c r="X1333" s="4">
        <f>IF(AND(MainTracker[[#This Row],[Completion date.]]&gt;=45139,MainTracker[[#This Row],[Status]]="10 - Complete"),NETWORKDAYS(MAX(MainTracker[[#This Row],[Request sent on (Date)]:[Compliant source file received on (Date)]]),MainTracker[[#This Row],[Completion date.]],Holiday[Holidays])-1,"")</f>
        <v>4</v>
      </c>
      <c r="Y13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3" s="4">
        <f>IF(AND(MainTracker[[#This Row],[Completion date.]]&gt;=45139,MainTracker[[#This Row],[Status]]="10 - Complete",MainTracker[[#This Row],[Compliant source file received on (Date)]]&lt;&gt;""),MainTracker[[#This Row],[Compliant source file received on (Date)]]-MainTracker[[#This Row],[Request sent on (Date)]],"")</f>
        <v>15</v>
      </c>
    </row>
    <row r="1334" spans="1:26" ht="135" hidden="1">
      <c r="A1334" s="51" t="str">
        <f>_xlfn.IFNA(INDEX(Table3[],MATCH(MainTracker[[#This Row],[IDR / UFDR]],Table3[Pack],0),1),"")</f>
        <v/>
      </c>
      <c r="B1334" s="222">
        <v>229.03</v>
      </c>
      <c r="C1334" s="187" t="s">
        <v>5946</v>
      </c>
      <c r="D1334" s="219" t="s">
        <v>5947</v>
      </c>
      <c r="E1334" s="28" t="s">
        <v>5948</v>
      </c>
      <c r="F1334" s="2" t="s">
        <v>101</v>
      </c>
      <c r="G1334" s="13">
        <v>45532</v>
      </c>
      <c r="H1334" s="13">
        <v>45541</v>
      </c>
      <c r="I1334" s="13">
        <v>45546</v>
      </c>
      <c r="J1334" s="2"/>
      <c r="K1334" s="28" t="s">
        <v>5949</v>
      </c>
      <c r="L1334" s="28" t="s">
        <v>122</v>
      </c>
      <c r="M1334" s="4" t="s">
        <v>5950</v>
      </c>
      <c r="N1334" s="24" t="s">
        <v>5951</v>
      </c>
      <c r="O1334" s="4"/>
      <c r="P1334" s="24"/>
      <c r="Q1334" s="4"/>
      <c r="R1334" s="24"/>
      <c r="S1334" s="4"/>
      <c r="T1334" s="24"/>
      <c r="U1334" s="4" t="s">
        <v>106</v>
      </c>
      <c r="V1334" s="3" t="s">
        <v>69</v>
      </c>
      <c r="W1334" s="26" t="s">
        <v>5937</v>
      </c>
      <c r="X1334" s="4">
        <f>IF(AND(MainTracker[[#This Row],[Completion date.]]&gt;=45139,MainTracker[[#This Row],[Status]]="10 - Complete"),NETWORKDAYS(MAX(MainTracker[[#This Row],[Request sent on (Date)]:[Compliant source file received on (Date)]]),MainTracker[[#This Row],[Completion date.]],Holiday[Holidays])-1,"")</f>
        <v>3</v>
      </c>
      <c r="Y13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4" s="4">
        <f>IF(AND(MainTracker[[#This Row],[Completion date.]]&gt;=45139,MainTracker[[#This Row],[Status]]="10 - Complete",MainTracker[[#This Row],[Compliant source file received on (Date)]]&lt;&gt;""),MainTracker[[#This Row],[Compliant source file received on (Date)]]-MainTracker[[#This Row],[Request sent on (Date)]],"")</f>
        <v>9</v>
      </c>
    </row>
    <row r="1335" spans="1:26" ht="30" hidden="1">
      <c r="A1335" s="51" t="str">
        <f>_xlfn.IFNA(INDEX(Table3[],MATCH(MainTracker[[#This Row],[IDR / UFDR]],Table3[Pack],0),1),"")</f>
        <v/>
      </c>
      <c r="B1335" s="9">
        <v>216.01</v>
      </c>
      <c r="C1335" s="9" t="s">
        <v>5952</v>
      </c>
      <c r="D1335" t="s">
        <v>5953</v>
      </c>
      <c r="E1335" s="28" t="s">
        <v>5954</v>
      </c>
      <c r="F1335" s="2" t="s">
        <v>1996</v>
      </c>
      <c r="G1335" s="13">
        <v>45532</v>
      </c>
      <c r="H1335" s="13">
        <v>45545</v>
      </c>
      <c r="I1335" s="13">
        <v>45579</v>
      </c>
      <c r="J1335" s="2"/>
      <c r="K1335" s="28" t="s">
        <v>5955</v>
      </c>
      <c r="L1335" s="28" t="s">
        <v>122</v>
      </c>
      <c r="M1335" s="4" t="s">
        <v>5956</v>
      </c>
      <c r="N1335" s="24">
        <v>45545</v>
      </c>
      <c r="O1335" s="4" t="s">
        <v>5957</v>
      </c>
      <c r="P1335" s="24">
        <v>45575</v>
      </c>
      <c r="Q1335" s="4" t="s">
        <v>5958</v>
      </c>
      <c r="R1335" s="24"/>
      <c r="S1335" s="4"/>
      <c r="T1335" s="24"/>
      <c r="U1335" s="4" t="s">
        <v>106</v>
      </c>
      <c r="V1335" s="3" t="s">
        <v>69</v>
      </c>
      <c r="W1335" s="26" t="s">
        <v>5959</v>
      </c>
      <c r="X1335" s="4">
        <f>IF(AND(MainTracker[[#This Row],[Completion date.]]&gt;=45139,MainTracker[[#This Row],[Status]]="10 - Complete"),NETWORKDAYS(MAX(MainTracker[[#This Row],[Request sent on (Date)]:[Compliant source file received on (Date)]]),MainTracker[[#This Row],[Completion date.]],Holiday[Holidays])-1,"")</f>
        <v>24</v>
      </c>
      <c r="Y133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35" s="4">
        <f>IF(AND(MainTracker[[#This Row],[Completion date.]]&gt;=45139,MainTracker[[#This Row],[Status]]="10 - Complete",MainTracker[[#This Row],[Compliant source file received on (Date)]]&lt;&gt;""),MainTracker[[#This Row],[Compliant source file received on (Date)]]-MainTracker[[#This Row],[Request sent on (Date)]],"")</f>
        <v>13</v>
      </c>
    </row>
    <row r="1336" spans="1:26" ht="30" hidden="1">
      <c r="A1336" s="51">
        <f>_xlfn.IFNA(INDEX(Table3[],MATCH(MainTracker[[#This Row],[IDR / UFDR]],Table3[Pack],0),1),"")</f>
        <v>7</v>
      </c>
      <c r="B1336" s="228">
        <v>215.03</v>
      </c>
      <c r="C1336" s="229" t="s">
        <v>5960</v>
      </c>
      <c r="D1336" s="228" t="s">
        <v>5961</v>
      </c>
      <c r="E1336" s="28" t="s">
        <v>5962</v>
      </c>
      <c r="F1336" s="2" t="s">
        <v>111</v>
      </c>
      <c r="G1336" s="13">
        <v>45532</v>
      </c>
      <c r="H1336" s="13">
        <v>45544</v>
      </c>
      <c r="I1336" s="13">
        <v>45545</v>
      </c>
      <c r="J1336" s="2"/>
      <c r="K1336" s="28" t="s">
        <v>5963</v>
      </c>
      <c r="L1336" s="28"/>
      <c r="M1336" s="4" t="s">
        <v>5964</v>
      </c>
      <c r="N1336" s="24"/>
      <c r="O1336" s="4"/>
      <c r="P1336" s="24"/>
      <c r="Q1336" s="4"/>
      <c r="R1336" s="24"/>
      <c r="S1336" s="4"/>
      <c r="T1336" s="24"/>
      <c r="U1336" s="4" t="s">
        <v>106</v>
      </c>
      <c r="V1336" s="3" t="s">
        <v>70</v>
      </c>
      <c r="W1336" s="26" t="s">
        <v>3473</v>
      </c>
      <c r="X1336" s="4">
        <f>IF(AND(MainTracker[[#This Row],[Completion date.]]&gt;=45139,MainTracker[[#This Row],[Status]]="10 - Complete"),NETWORKDAYS(MAX(MainTracker[[#This Row],[Request sent on (Date)]:[Compliant source file received on (Date)]]),MainTracker[[#This Row],[Completion date.]],Holiday[Holidays])-1,"")</f>
        <v>1</v>
      </c>
      <c r="Y13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6" s="4">
        <f>IF(AND(MainTracker[[#This Row],[Completion date.]]&gt;=45139,MainTracker[[#This Row],[Status]]="10 - Complete",MainTracker[[#This Row],[Compliant source file received on (Date)]]&lt;&gt;""),MainTracker[[#This Row],[Compliant source file received on (Date)]]-MainTracker[[#This Row],[Request sent on (Date)]],"")</f>
        <v>12</v>
      </c>
    </row>
    <row r="1337" spans="1:26" ht="30" hidden="1">
      <c r="A1337" s="51">
        <f>_xlfn.IFNA(INDEX(Table3[],MATCH(MainTracker[[#This Row],[IDR / UFDR]],Table3[Pack],0),1),"")</f>
        <v>13</v>
      </c>
      <c r="B1337" s="178" t="s">
        <v>41</v>
      </c>
      <c r="C1337" s="178" t="s">
        <v>5965</v>
      </c>
      <c r="D1337" s="134" t="s">
        <v>5966</v>
      </c>
      <c r="E1337" s="28" t="s">
        <v>5967</v>
      </c>
      <c r="F1337" s="2" t="s">
        <v>111</v>
      </c>
      <c r="G1337" s="13">
        <v>45532</v>
      </c>
      <c r="H1337" s="13">
        <v>45546</v>
      </c>
      <c r="I1337" s="13">
        <v>45547</v>
      </c>
      <c r="J1337" s="2"/>
      <c r="K1337" s="28" t="s">
        <v>5968</v>
      </c>
      <c r="L1337" s="28" t="s">
        <v>122</v>
      </c>
      <c r="M1337" s="4" t="s">
        <v>5969</v>
      </c>
      <c r="N1337" s="24">
        <v>45546</v>
      </c>
      <c r="O1337" s="4"/>
      <c r="P1337" s="24"/>
      <c r="Q1337" s="4"/>
      <c r="R1337" s="24"/>
      <c r="S1337" s="4"/>
      <c r="T1337" s="24"/>
      <c r="U1337" s="4" t="s">
        <v>106</v>
      </c>
      <c r="V1337" s="3" t="s">
        <v>69</v>
      </c>
      <c r="W1337" s="26" t="s">
        <v>3902</v>
      </c>
      <c r="X1337" s="4">
        <f>IF(AND(MainTracker[[#This Row],[Completion date.]]&gt;=45139,MainTracker[[#This Row],[Status]]="10 - Complete"),NETWORKDAYS(MAX(MainTracker[[#This Row],[Request sent on (Date)]:[Compliant source file received on (Date)]]),MainTracker[[#This Row],[Completion date.]],Holiday[Holidays])-1,"")</f>
        <v>1</v>
      </c>
      <c r="Y13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7" s="4">
        <f>IF(AND(MainTracker[[#This Row],[Completion date.]]&gt;=45139,MainTracker[[#This Row],[Status]]="10 - Complete",MainTracker[[#This Row],[Compliant source file received on (Date)]]&lt;&gt;""),MainTracker[[#This Row],[Compliant source file received on (Date)]]-MainTracker[[#This Row],[Request sent on (Date)]],"")</f>
        <v>14</v>
      </c>
    </row>
    <row r="1338" spans="1:26" ht="30" hidden="1">
      <c r="A1338" s="51">
        <f>_xlfn.IFNA(INDEX(Table3[],MATCH(MainTracker[[#This Row],[IDR / UFDR]],Table3[Pack],0),1),"")</f>
        <v>13</v>
      </c>
      <c r="B1338" s="187" t="s">
        <v>41</v>
      </c>
      <c r="C1338" s="187" t="s">
        <v>5970</v>
      </c>
      <c r="D1338" s="219" t="s">
        <v>5971</v>
      </c>
      <c r="E1338" s="28" t="s">
        <v>5972</v>
      </c>
      <c r="F1338" s="2" t="s">
        <v>111</v>
      </c>
      <c r="G1338" s="13">
        <v>45532</v>
      </c>
      <c r="H1338" s="13">
        <v>45546</v>
      </c>
      <c r="I1338" s="13">
        <v>45551</v>
      </c>
      <c r="J1338" s="2"/>
      <c r="K1338" s="28" t="s">
        <v>5973</v>
      </c>
      <c r="L1338" s="28" t="s">
        <v>122</v>
      </c>
      <c r="M1338" s="4" t="s">
        <v>5974</v>
      </c>
      <c r="N1338" s="24">
        <v>45546</v>
      </c>
      <c r="O1338" s="4"/>
      <c r="P1338" s="24"/>
      <c r="Q1338" s="4"/>
      <c r="R1338" s="24"/>
      <c r="S1338" s="4"/>
      <c r="T1338" s="24"/>
      <c r="U1338" s="4" t="s">
        <v>106</v>
      </c>
      <c r="V1338" s="3" t="s">
        <v>69</v>
      </c>
      <c r="W1338" s="26" t="s">
        <v>3902</v>
      </c>
      <c r="X1338" s="4">
        <f>IF(AND(MainTracker[[#This Row],[Completion date.]]&gt;=45139,MainTracker[[#This Row],[Status]]="10 - Complete"),NETWORKDAYS(MAX(MainTracker[[#This Row],[Request sent on (Date)]:[Compliant source file received on (Date)]]),MainTracker[[#This Row],[Completion date.]],Holiday[Holidays])-1,"")</f>
        <v>3</v>
      </c>
      <c r="Y13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8" s="4">
        <f>IF(AND(MainTracker[[#This Row],[Completion date.]]&gt;=45139,MainTracker[[#This Row],[Status]]="10 - Complete",MainTracker[[#This Row],[Compliant source file received on (Date)]]&lt;&gt;""),MainTracker[[#This Row],[Compliant source file received on (Date)]]-MainTracker[[#This Row],[Request sent on (Date)]],"")</f>
        <v>14</v>
      </c>
    </row>
    <row r="1339" spans="1:26" ht="60" hidden="1">
      <c r="A1339" s="51">
        <f>_xlfn.IFNA(INDEX(Table3[],MATCH(MainTracker[[#This Row],[IDR / UFDR]],Table3[Pack],0),1),"")</f>
        <v>13</v>
      </c>
      <c r="B1339" s="187" t="s">
        <v>41</v>
      </c>
      <c r="C1339" s="187" t="s">
        <v>5975</v>
      </c>
      <c r="D1339" s="219" t="s">
        <v>5976</v>
      </c>
      <c r="E1339" s="28" t="s">
        <v>5977</v>
      </c>
      <c r="F1339" s="2" t="s">
        <v>111</v>
      </c>
      <c r="G1339" s="13">
        <v>45532</v>
      </c>
      <c r="H1339" s="13"/>
      <c r="I1339" s="13">
        <v>45554</v>
      </c>
      <c r="J1339" s="2"/>
      <c r="K1339" s="28" t="s">
        <v>5978</v>
      </c>
      <c r="L1339" s="28" t="s">
        <v>3041</v>
      </c>
      <c r="M1339" s="4" t="s">
        <v>5979</v>
      </c>
      <c r="N1339" s="24" t="s">
        <v>5980</v>
      </c>
      <c r="O1339" s="4" t="s">
        <v>5981</v>
      </c>
      <c r="P1339" s="24"/>
      <c r="Q1339" s="4"/>
      <c r="R1339" s="24"/>
      <c r="S1339" s="4"/>
      <c r="T1339" s="24"/>
      <c r="U1339" s="4" t="s">
        <v>106</v>
      </c>
      <c r="V1339" s="3" t="s">
        <v>71</v>
      </c>
      <c r="W1339" s="26" t="s">
        <v>3902</v>
      </c>
      <c r="X1339" s="4">
        <f>IF(AND(MainTracker[[#This Row],[Completion date.]]&gt;=45139,MainTracker[[#This Row],[Status]]="10 - Complete"),NETWORKDAYS(MAX(MainTracker[[#This Row],[Request sent on (Date)]:[Compliant source file received on (Date)]]),MainTracker[[#This Row],[Completion date.]],Holiday[Holidays])-1,"")</f>
        <v>16</v>
      </c>
      <c r="Y13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9" s="4" t="str">
        <f>IF(AND(MainTracker[[#This Row],[Completion date.]]&gt;=45139,MainTracker[[#This Row],[Status]]="10 - Complete",MainTracker[[#This Row],[Compliant source file received on (Date)]]&lt;&gt;""),MainTracker[[#This Row],[Compliant source file received on (Date)]]-MainTracker[[#This Row],[Request sent on (Date)]],"")</f>
        <v/>
      </c>
    </row>
    <row r="1340" spans="1:26" ht="60" hidden="1">
      <c r="A1340" s="51">
        <f>_xlfn.IFNA(INDEX(Table3[],MATCH(MainTracker[[#This Row],[IDR / UFDR]],Table3[Pack],0),1),"")</f>
        <v>13</v>
      </c>
      <c r="B1340" s="178" t="s">
        <v>41</v>
      </c>
      <c r="C1340" s="178" t="s">
        <v>5982</v>
      </c>
      <c r="D1340" s="134" t="s">
        <v>5983</v>
      </c>
      <c r="E1340" s="28" t="s">
        <v>5984</v>
      </c>
      <c r="F1340" s="2" t="s">
        <v>111</v>
      </c>
      <c r="G1340" s="13">
        <v>45532</v>
      </c>
      <c r="H1340" s="13"/>
      <c r="I1340" s="13">
        <v>45554</v>
      </c>
      <c r="J1340" s="2"/>
      <c r="K1340" s="28" t="s">
        <v>5985</v>
      </c>
      <c r="L1340" s="28" t="s">
        <v>3041</v>
      </c>
      <c r="M1340" s="4" t="s">
        <v>5979</v>
      </c>
      <c r="N1340" s="24" t="s">
        <v>5980</v>
      </c>
      <c r="O1340" s="4" t="s">
        <v>5981</v>
      </c>
      <c r="P1340" s="24"/>
      <c r="Q1340" s="4"/>
      <c r="R1340" s="24"/>
      <c r="S1340" s="4"/>
      <c r="T1340" s="24"/>
      <c r="U1340" s="4" t="s">
        <v>106</v>
      </c>
      <c r="V1340" s="3" t="s">
        <v>71</v>
      </c>
      <c r="W1340" s="26" t="s">
        <v>3902</v>
      </c>
      <c r="X1340" s="4">
        <f>IF(AND(MainTracker[[#This Row],[Completion date.]]&gt;=45139,MainTracker[[#This Row],[Status]]="10 - Complete"),NETWORKDAYS(MAX(MainTracker[[#This Row],[Request sent on (Date)]:[Compliant source file received on (Date)]]),MainTracker[[#This Row],[Completion date.]],Holiday[Holidays])-1,"")</f>
        <v>16</v>
      </c>
      <c r="Y13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0" s="4" t="str">
        <f>IF(AND(MainTracker[[#This Row],[Completion date.]]&gt;=45139,MainTracker[[#This Row],[Status]]="10 - Complete",MainTracker[[#This Row],[Compliant source file received on (Date)]]&lt;&gt;""),MainTracker[[#This Row],[Compliant source file received on (Date)]]-MainTracker[[#This Row],[Request sent on (Date)]],"")</f>
        <v/>
      </c>
    </row>
    <row r="1341" spans="1:26" ht="60" hidden="1">
      <c r="A1341" s="51">
        <f>_xlfn.IFNA(INDEX(Table3[],MATCH(MainTracker[[#This Row],[IDR / UFDR]],Table3[Pack],0),1),"")</f>
        <v>13</v>
      </c>
      <c r="B1341" s="178" t="s">
        <v>41</v>
      </c>
      <c r="C1341" s="178" t="s">
        <v>5986</v>
      </c>
      <c r="D1341" s="134" t="s">
        <v>5987</v>
      </c>
      <c r="E1341" s="28" t="s">
        <v>5988</v>
      </c>
      <c r="F1341" s="2" t="s">
        <v>111</v>
      </c>
      <c r="G1341" s="13">
        <v>45532</v>
      </c>
      <c r="H1341" s="13"/>
      <c r="I1341" s="13">
        <v>45554</v>
      </c>
      <c r="J1341" s="2"/>
      <c r="K1341" s="28" t="s">
        <v>5989</v>
      </c>
      <c r="L1341" s="28" t="s">
        <v>3041</v>
      </c>
      <c r="M1341" s="4" t="s">
        <v>5979</v>
      </c>
      <c r="N1341" s="24" t="s">
        <v>5980</v>
      </c>
      <c r="O1341" s="4" t="s">
        <v>5981</v>
      </c>
      <c r="P1341" s="24"/>
      <c r="Q1341" s="4"/>
      <c r="R1341" s="24"/>
      <c r="S1341" s="4"/>
      <c r="T1341" s="24"/>
      <c r="U1341" s="4" t="s">
        <v>106</v>
      </c>
      <c r="V1341" s="3" t="s">
        <v>71</v>
      </c>
      <c r="W1341" s="26" t="s">
        <v>3902</v>
      </c>
      <c r="X1341" s="4">
        <f>IF(AND(MainTracker[[#This Row],[Completion date.]]&gt;=45139,MainTracker[[#This Row],[Status]]="10 - Complete"),NETWORKDAYS(MAX(MainTracker[[#This Row],[Request sent on (Date)]:[Compliant source file received on (Date)]]),MainTracker[[#This Row],[Completion date.]],Holiday[Holidays])-1,"")</f>
        <v>16</v>
      </c>
      <c r="Y13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1" s="4" t="str">
        <f>IF(AND(MainTracker[[#This Row],[Completion date.]]&gt;=45139,MainTracker[[#This Row],[Status]]="10 - Complete",MainTracker[[#This Row],[Compliant source file received on (Date)]]&lt;&gt;""),MainTracker[[#This Row],[Compliant source file received on (Date)]]-MainTracker[[#This Row],[Request sent on (Date)]],"")</f>
        <v/>
      </c>
    </row>
    <row r="1342" spans="1:26" ht="60" hidden="1">
      <c r="A1342" s="51">
        <f>_xlfn.IFNA(INDEX(Table3[],MATCH(MainTracker[[#This Row],[IDR / UFDR]],Table3[Pack],0),1),"")</f>
        <v>13</v>
      </c>
      <c r="B1342" s="178" t="s">
        <v>41</v>
      </c>
      <c r="C1342" s="178" t="s">
        <v>5990</v>
      </c>
      <c r="D1342" s="134" t="s">
        <v>5991</v>
      </c>
      <c r="E1342" s="28" t="s">
        <v>5992</v>
      </c>
      <c r="F1342" s="2" t="s">
        <v>111</v>
      </c>
      <c r="G1342" s="13">
        <v>45532</v>
      </c>
      <c r="H1342" s="13"/>
      <c r="I1342" s="13">
        <v>45554</v>
      </c>
      <c r="J1342" s="2"/>
      <c r="K1342" s="28" t="s">
        <v>5993</v>
      </c>
      <c r="L1342" s="28" t="s">
        <v>3041</v>
      </c>
      <c r="M1342" s="4" t="s">
        <v>5979</v>
      </c>
      <c r="N1342" s="24" t="s">
        <v>5980</v>
      </c>
      <c r="O1342" s="4" t="s">
        <v>5981</v>
      </c>
      <c r="P1342" s="24"/>
      <c r="Q1342" s="4"/>
      <c r="R1342" s="24"/>
      <c r="S1342" s="4"/>
      <c r="T1342" s="24"/>
      <c r="U1342" s="4" t="s">
        <v>106</v>
      </c>
      <c r="V1342" s="3" t="s">
        <v>71</v>
      </c>
      <c r="W1342" s="26" t="s">
        <v>3902</v>
      </c>
      <c r="X1342" s="4">
        <f>IF(AND(MainTracker[[#This Row],[Completion date.]]&gt;=45139,MainTracker[[#This Row],[Status]]="10 - Complete"),NETWORKDAYS(MAX(MainTracker[[#This Row],[Request sent on (Date)]:[Compliant source file received on (Date)]]),MainTracker[[#This Row],[Completion date.]],Holiday[Holidays])-1,"")</f>
        <v>16</v>
      </c>
      <c r="Y134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2" s="4" t="str">
        <f>IF(AND(MainTracker[[#This Row],[Completion date.]]&gt;=45139,MainTracker[[#This Row],[Status]]="10 - Complete",MainTracker[[#This Row],[Compliant source file received on (Date)]]&lt;&gt;""),MainTracker[[#This Row],[Compliant source file received on (Date)]]-MainTracker[[#This Row],[Request sent on (Date)]],"")</f>
        <v/>
      </c>
    </row>
    <row r="1343" spans="1:26" ht="45" hidden="1">
      <c r="A1343" s="51" t="str">
        <f>_xlfn.IFNA(INDEX(Table3[],MATCH(MainTracker[[#This Row],[IDR / UFDR]],Table3[Pack],0),1),"")</f>
        <v/>
      </c>
      <c r="B1343" s="121" t="s">
        <v>3654</v>
      </c>
      <c r="C1343" s="7" t="s">
        <v>3697</v>
      </c>
      <c r="D1343" s="57" t="s">
        <v>3698</v>
      </c>
      <c r="E1343" s="28" t="s">
        <v>3699</v>
      </c>
      <c r="F1343" s="2" t="s">
        <v>111</v>
      </c>
      <c r="G1343" s="13">
        <v>45533</v>
      </c>
      <c r="I1343" s="1">
        <v>45541</v>
      </c>
      <c r="J1343" s="2"/>
      <c r="K1343" s="28" t="s">
        <v>3700</v>
      </c>
      <c r="L1343" s="28"/>
      <c r="M1343" s="4"/>
      <c r="N1343" s="24"/>
      <c r="O1343" s="4"/>
      <c r="P1343" s="24"/>
      <c r="Q1343" s="4"/>
      <c r="R1343" s="24"/>
      <c r="S1343" s="4"/>
      <c r="T1343" s="24"/>
      <c r="U1343" s="4" t="s">
        <v>106</v>
      </c>
      <c r="V1343" s="3" t="s">
        <v>70</v>
      </c>
      <c r="W1343" s="26" t="s">
        <v>5994</v>
      </c>
      <c r="X1343" s="4">
        <f>IF(AND(MainTracker[[#This Row],[Completion date.]]&gt;=45139,MainTracker[[#This Row],[Status]]="10 - Complete"),NETWORKDAYS(MAX(MainTracker[[#This Row],[Request sent on (Date)]:[Compliant source file received on (Date)]]),MainTracker[[#This Row],[Completion date.]],Holiday[Holidays])-1,"")</f>
        <v>6</v>
      </c>
      <c r="Y13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43" s="4" t="str">
        <f>IF(AND(MainTracker[[#This Row],[Completion date.]]&gt;=45139,MainTracker[[#This Row],[Status]]="10 - Complete",MainTracker[[#This Row],[Compliant source file received on (Date)]]&lt;&gt;""),MainTracker[[#This Row],[Compliant source file received on (Date)]]-MainTracker[[#This Row],[Request sent on (Date)]],"")</f>
        <v/>
      </c>
    </row>
    <row r="1344" spans="1:26" ht="18.75" hidden="1">
      <c r="A1344" s="51">
        <f>_xlfn.IFNA(INDEX(Table3[],MATCH(MainTracker[[#This Row],[IDR / UFDR]],Table3[Pack],0),1),"")</f>
        <v>3</v>
      </c>
      <c r="B1344" s="178">
        <v>212.5</v>
      </c>
      <c r="C1344" s="178" t="s">
        <v>4640</v>
      </c>
      <c r="D1344" s="134" t="s">
        <v>4641</v>
      </c>
      <c r="E1344" s="28" t="s">
        <v>4642</v>
      </c>
      <c r="F1344" s="2" t="s">
        <v>101</v>
      </c>
      <c r="G1344" s="13">
        <v>45533</v>
      </c>
      <c r="H1344" s="13"/>
      <c r="I1344" s="13"/>
      <c r="J1344" s="2"/>
      <c r="K1344" s="28" t="s">
        <v>4643</v>
      </c>
      <c r="L1344" s="28"/>
      <c r="M1344" s="4"/>
      <c r="N1344" s="24"/>
      <c r="O1344" s="4"/>
      <c r="P1344" s="24"/>
      <c r="Q1344" s="4"/>
      <c r="R1344" s="24"/>
      <c r="S1344" s="4"/>
      <c r="T1344" s="24"/>
      <c r="U1344" s="4" t="s">
        <v>106</v>
      </c>
      <c r="V1344" s="3" t="s">
        <v>70</v>
      </c>
      <c r="W1344" s="26" t="s">
        <v>5995</v>
      </c>
      <c r="X1344" s="4" t="str">
        <f>IF(AND(MainTracker[[#This Row],[Completion date.]]&gt;=45139,MainTracker[[#This Row],[Status]]="10 - Complete"),NETWORKDAYS(MAX(MainTracker[[#This Row],[Request sent on (Date)]:[Compliant source file received on (Date)]]),MainTracker[[#This Row],[Completion date.]],Holiday[Holidays])-1,"")</f>
        <v/>
      </c>
      <c r="Y134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44" s="4" t="str">
        <f>IF(AND(MainTracker[[#This Row],[Completion date.]]&gt;=45139,MainTracker[[#This Row],[Status]]="10 - Complete",MainTracker[[#This Row],[Compliant source file received on (Date)]]&lt;&gt;""),MainTracker[[#This Row],[Compliant source file received on (Date)]]-MainTracker[[#This Row],[Request sent on (Date)]],"")</f>
        <v/>
      </c>
    </row>
    <row r="1345" spans="1:26" ht="45" hidden="1">
      <c r="A1345" s="51">
        <f>_xlfn.IFNA(INDEX(Table3[],MATCH(MainTracker[[#This Row],[IDR / UFDR]],Table3[Pack],0),1),"")</f>
        <v>3</v>
      </c>
      <c r="B1345" s="178">
        <v>212.5</v>
      </c>
      <c r="C1345" s="234" t="s">
        <v>4646</v>
      </c>
      <c r="D1345" s="235" t="s">
        <v>4647</v>
      </c>
      <c r="E1345" s="28" t="s">
        <v>4648</v>
      </c>
      <c r="F1345" s="2" t="s">
        <v>101</v>
      </c>
      <c r="G1345" s="13">
        <v>45533</v>
      </c>
      <c r="H1345" s="13">
        <v>45546</v>
      </c>
      <c r="I1345" s="13">
        <v>45548</v>
      </c>
      <c r="J1345" s="2"/>
      <c r="K1345" s="28" t="s">
        <v>4649</v>
      </c>
      <c r="L1345" s="28"/>
      <c r="M1345" s="4" t="s">
        <v>5996</v>
      </c>
      <c r="N1345" s="24"/>
      <c r="O1345" s="4" t="s">
        <v>5997</v>
      </c>
      <c r="P1345" s="24"/>
      <c r="Q1345" s="4"/>
      <c r="R1345" s="24"/>
      <c r="S1345" s="4"/>
      <c r="T1345" s="24"/>
      <c r="U1345" s="4" t="s">
        <v>106</v>
      </c>
      <c r="V1345" s="3" t="s">
        <v>70</v>
      </c>
      <c r="W1345" s="26" t="s">
        <v>5995</v>
      </c>
      <c r="X1345" s="4">
        <f>IF(AND(MainTracker[[#This Row],[Completion date.]]&gt;=45139,MainTracker[[#This Row],[Status]]="10 - Complete"),NETWORKDAYS(MAX(MainTracker[[#This Row],[Request sent on (Date)]:[Compliant source file received on (Date)]]),MainTracker[[#This Row],[Completion date.]],Holiday[Holidays])-1,"")</f>
        <v>2</v>
      </c>
      <c r="Y134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5" s="4">
        <f>IF(AND(MainTracker[[#This Row],[Completion date.]]&gt;=45139,MainTracker[[#This Row],[Status]]="10 - Complete",MainTracker[[#This Row],[Compliant source file received on (Date)]]&lt;&gt;""),MainTracker[[#This Row],[Compliant source file received on (Date)]]-MainTracker[[#This Row],[Request sent on (Date)]],"")</f>
        <v>13</v>
      </c>
    </row>
    <row r="1346" spans="1:26" ht="45" hidden="1">
      <c r="A1346" s="51" t="str">
        <f>_xlfn.IFNA(INDEX(Table3[],MATCH(MainTracker[[#This Row],[IDR / UFDR]],Table3[Pack],0),1),"")</f>
        <v/>
      </c>
      <c r="B1346" s="173" t="s">
        <v>4168</v>
      </c>
      <c r="C1346" s="207" t="s">
        <v>5638</v>
      </c>
      <c r="D1346" s="164" t="s">
        <v>5639</v>
      </c>
      <c r="E1346" s="29" t="s">
        <v>5640</v>
      </c>
      <c r="F1346" s="2" t="s">
        <v>101</v>
      </c>
      <c r="G1346" s="13">
        <v>45537</v>
      </c>
      <c r="H1346" s="13">
        <v>45546</v>
      </c>
      <c r="I1346" s="13">
        <v>45551</v>
      </c>
      <c r="J1346" s="2"/>
      <c r="K1346" s="28" t="s">
        <v>5641</v>
      </c>
      <c r="L1346" s="28"/>
      <c r="M1346" s="4" t="s">
        <v>5998</v>
      </c>
      <c r="N1346" s="24"/>
      <c r="O1346" s="4"/>
      <c r="P1346" s="24"/>
      <c r="Q1346" s="4"/>
      <c r="R1346" s="24"/>
      <c r="S1346" s="4"/>
      <c r="T1346" s="24"/>
      <c r="U1346" s="4" t="s">
        <v>106</v>
      </c>
      <c r="V1346" s="3" t="s">
        <v>69</v>
      </c>
      <c r="W1346" s="26" t="s">
        <v>5999</v>
      </c>
      <c r="X1346" s="4">
        <f>IF(AND(MainTracker[[#This Row],[Completion date.]]&gt;=45139,MainTracker[[#This Row],[Status]]="10 - Complete"),NETWORKDAYS(MAX(MainTracker[[#This Row],[Request sent on (Date)]:[Compliant source file received on (Date)]]),MainTracker[[#This Row],[Completion date.]],Holiday[Holidays])-1,"")</f>
        <v>3</v>
      </c>
      <c r="Y13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46" s="4">
        <f>IF(AND(MainTracker[[#This Row],[Completion date.]]&gt;=45139,MainTracker[[#This Row],[Status]]="10 - Complete",MainTracker[[#This Row],[Compliant source file received on (Date)]]&lt;&gt;""),MainTracker[[#This Row],[Compliant source file received on (Date)]]-MainTracker[[#This Row],[Request sent on (Date)]],"")</f>
        <v>9</v>
      </c>
    </row>
    <row r="1347" spans="1:26" ht="45" hidden="1">
      <c r="A1347" s="51">
        <f>_xlfn.IFNA(INDEX(Table3[],MATCH(MainTracker[[#This Row],[IDR / UFDR]],Table3[Pack],0),1),"")</f>
        <v>7</v>
      </c>
      <c r="B1347" s="178">
        <v>215.03</v>
      </c>
      <c r="C1347" s="178" t="s">
        <v>6000</v>
      </c>
      <c r="D1347" s="230" t="s">
        <v>6001</v>
      </c>
      <c r="E1347" s="28" t="s">
        <v>6002</v>
      </c>
      <c r="F1347" s="2" t="s">
        <v>111</v>
      </c>
      <c r="G1347" s="13">
        <v>45537</v>
      </c>
      <c r="H1347" s="13">
        <v>45559</v>
      </c>
      <c r="I1347" s="13">
        <v>45561</v>
      </c>
      <c r="J1347" s="2"/>
      <c r="K1347" s="28" t="s">
        <v>6003</v>
      </c>
      <c r="L1347" s="28"/>
      <c r="M1347" s="4" t="s">
        <v>6004</v>
      </c>
      <c r="N1347" s="24"/>
      <c r="O1347" s="4" t="s">
        <v>6005</v>
      </c>
      <c r="P1347" s="24"/>
      <c r="Q1347" s="4" t="s">
        <v>6006</v>
      </c>
      <c r="R1347" s="24"/>
      <c r="S1347" s="4"/>
      <c r="T1347" s="24"/>
      <c r="U1347" s="4" t="s">
        <v>106</v>
      </c>
      <c r="V1347" s="3" t="s">
        <v>70</v>
      </c>
      <c r="W1347" s="26" t="s">
        <v>6007</v>
      </c>
      <c r="X1347" s="4">
        <f>IF(AND(MainTracker[[#This Row],[Completion date.]]&gt;=45139,MainTracker[[#This Row],[Status]]="10 - Complete"),NETWORKDAYS(MAX(MainTracker[[#This Row],[Request sent on (Date)]:[Compliant source file received on (Date)]]),MainTracker[[#This Row],[Completion date.]],Holiday[Holidays])-1,"")</f>
        <v>2</v>
      </c>
      <c r="Y134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7" s="4">
        <f>IF(AND(MainTracker[[#This Row],[Completion date.]]&gt;=45139,MainTracker[[#This Row],[Status]]="10 - Complete",MainTracker[[#This Row],[Compliant source file received on (Date)]]&lt;&gt;""),MainTracker[[#This Row],[Compliant source file received on (Date)]]-MainTracker[[#This Row],[Request sent on (Date)]],"")</f>
        <v>22</v>
      </c>
    </row>
    <row r="1348" spans="1:26" ht="60" hidden="1">
      <c r="A1348" s="51">
        <f>_xlfn.IFNA(INDEX(Table3[],MATCH(MainTracker[[#This Row],[IDR / UFDR]],Table3[Pack],0),1),"")</f>
        <v>7</v>
      </c>
      <c r="B1348" s="187">
        <v>215.03</v>
      </c>
      <c r="C1348" s="187" t="s">
        <v>6008</v>
      </c>
      <c r="D1348" s="231" t="s">
        <v>6009</v>
      </c>
      <c r="E1348" s="28" t="s">
        <v>6010</v>
      </c>
      <c r="F1348" s="2" t="s">
        <v>111</v>
      </c>
      <c r="G1348" s="13">
        <v>45537</v>
      </c>
      <c r="H1348" s="13">
        <v>45559</v>
      </c>
      <c r="I1348" s="13">
        <v>45561</v>
      </c>
      <c r="J1348" s="2"/>
      <c r="K1348" s="28" t="s">
        <v>6011</v>
      </c>
      <c r="L1348" s="28"/>
      <c r="M1348" s="4" t="s">
        <v>6004</v>
      </c>
      <c r="N1348" s="24"/>
      <c r="O1348" s="4" t="s">
        <v>6005</v>
      </c>
      <c r="P1348" s="24"/>
      <c r="Q1348" s="4" t="s">
        <v>6012</v>
      </c>
      <c r="R1348" s="24"/>
      <c r="S1348" s="4"/>
      <c r="T1348" s="24"/>
      <c r="U1348" s="4" t="s">
        <v>106</v>
      </c>
      <c r="V1348" s="3" t="s">
        <v>70</v>
      </c>
      <c r="W1348" s="26" t="s">
        <v>6007</v>
      </c>
      <c r="X1348" s="4">
        <f>IF(AND(MainTracker[[#This Row],[Completion date.]]&gt;=45139,MainTracker[[#This Row],[Status]]="10 - Complete"),NETWORKDAYS(MAX(MainTracker[[#This Row],[Request sent on (Date)]:[Compliant source file received on (Date)]]),MainTracker[[#This Row],[Completion date.]],Holiday[Holidays])-1,"")</f>
        <v>2</v>
      </c>
      <c r="Y134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8" s="4">
        <f>IF(AND(MainTracker[[#This Row],[Completion date.]]&gt;=45139,MainTracker[[#This Row],[Status]]="10 - Complete",MainTracker[[#This Row],[Compliant source file received on (Date)]]&lt;&gt;""),MainTracker[[#This Row],[Compliant source file received on (Date)]]-MainTracker[[#This Row],[Request sent on (Date)]],"")</f>
        <v>22</v>
      </c>
    </row>
    <row r="1349" spans="1:26" ht="45" hidden="1">
      <c r="A1349" s="51">
        <f>_xlfn.IFNA(INDEX(Table3[],MATCH(MainTracker[[#This Row],[IDR / UFDR]],Table3[Pack],0),1),"")</f>
        <v>7</v>
      </c>
      <c r="B1349" s="178">
        <v>215.03</v>
      </c>
      <c r="C1349" s="178" t="s">
        <v>6013</v>
      </c>
      <c r="D1349" s="178" t="s">
        <v>6014</v>
      </c>
      <c r="E1349" s="34" t="s">
        <v>6015</v>
      </c>
      <c r="F1349" s="2" t="s">
        <v>111</v>
      </c>
      <c r="G1349" s="13">
        <v>45537</v>
      </c>
      <c r="H1349" s="13">
        <v>45559</v>
      </c>
      <c r="I1349" s="13">
        <v>45561</v>
      </c>
      <c r="J1349" s="2"/>
      <c r="K1349" s="28" t="s">
        <v>6016</v>
      </c>
      <c r="L1349" s="28" t="s">
        <v>122</v>
      </c>
      <c r="M1349" s="4" t="s">
        <v>6004</v>
      </c>
      <c r="N1349" s="24"/>
      <c r="O1349" s="4" t="s">
        <v>6005</v>
      </c>
      <c r="P1349" s="24"/>
      <c r="Q1349" s="4" t="s">
        <v>6017</v>
      </c>
      <c r="R1349" s="24">
        <v>45561</v>
      </c>
      <c r="S1349" s="4"/>
      <c r="T1349" s="24"/>
      <c r="U1349" s="4" t="s">
        <v>106</v>
      </c>
      <c r="V1349" s="3" t="s">
        <v>69</v>
      </c>
      <c r="W1349" s="26" t="s">
        <v>6007</v>
      </c>
      <c r="X1349" s="4">
        <f>IF(AND(MainTracker[[#This Row],[Completion date.]]&gt;=45139,MainTracker[[#This Row],[Status]]="10 - Complete"),NETWORKDAYS(MAX(MainTracker[[#This Row],[Request sent on (Date)]:[Compliant source file received on (Date)]]),MainTracker[[#This Row],[Completion date.]],Holiday[Holidays])-1,"")</f>
        <v>2</v>
      </c>
      <c r="Y134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9" s="4">
        <f>IF(AND(MainTracker[[#This Row],[Completion date.]]&gt;=45139,MainTracker[[#This Row],[Status]]="10 - Complete",MainTracker[[#This Row],[Compliant source file received on (Date)]]&lt;&gt;""),MainTracker[[#This Row],[Compliant source file received on (Date)]]-MainTracker[[#This Row],[Request sent on (Date)]],"")</f>
        <v>22</v>
      </c>
    </row>
    <row r="1350" spans="1:26" ht="45" hidden="1">
      <c r="A1350" s="51">
        <f>_xlfn.IFNA(INDEX(Table3[],MATCH(MainTracker[[#This Row],[IDR / UFDR]],Table3[Pack],0),1),"")</f>
        <v>7</v>
      </c>
      <c r="B1350" s="178">
        <v>215.03</v>
      </c>
      <c r="C1350" s="178" t="s">
        <v>6018</v>
      </c>
      <c r="D1350" s="178" t="s">
        <v>6019</v>
      </c>
      <c r="E1350" s="28" t="s">
        <v>6020</v>
      </c>
      <c r="F1350" s="2" t="s">
        <v>111</v>
      </c>
      <c r="G1350" s="13">
        <v>45537</v>
      </c>
      <c r="H1350" s="13">
        <v>45559</v>
      </c>
      <c r="I1350" s="13">
        <v>45561</v>
      </c>
      <c r="J1350" s="2"/>
      <c r="K1350" s="28" t="s">
        <v>6021</v>
      </c>
      <c r="L1350" s="28" t="s">
        <v>122</v>
      </c>
      <c r="M1350" s="4" t="s">
        <v>6004</v>
      </c>
      <c r="N1350" s="24"/>
      <c r="O1350" s="4" t="s">
        <v>6022</v>
      </c>
      <c r="P1350" s="24"/>
      <c r="Q1350" s="4"/>
      <c r="R1350" s="24">
        <v>45561</v>
      </c>
      <c r="S1350" s="4"/>
      <c r="T1350" s="24"/>
      <c r="U1350" s="4" t="s">
        <v>106</v>
      </c>
      <c r="V1350" s="3" t="s">
        <v>69</v>
      </c>
      <c r="W1350" s="26" t="s">
        <v>6007</v>
      </c>
      <c r="X1350" s="4">
        <f>IF(AND(MainTracker[[#This Row],[Completion date.]]&gt;=45139,MainTracker[[#This Row],[Status]]="10 - Complete"),NETWORKDAYS(MAX(MainTracker[[#This Row],[Request sent on (Date)]:[Compliant source file received on (Date)]]),MainTracker[[#This Row],[Completion date.]],Holiday[Holidays])-1,"")</f>
        <v>2</v>
      </c>
      <c r="Y13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50" s="4">
        <f>IF(AND(MainTracker[[#This Row],[Completion date.]]&gt;=45139,MainTracker[[#This Row],[Status]]="10 - Complete",MainTracker[[#This Row],[Compliant source file received on (Date)]]&lt;&gt;""),MainTracker[[#This Row],[Compliant source file received on (Date)]]-MainTracker[[#This Row],[Request sent on (Date)]],"")</f>
        <v>22</v>
      </c>
    </row>
    <row r="1351" spans="1:26" ht="45" hidden="1">
      <c r="A1351" s="51">
        <f>_xlfn.IFNA(INDEX(Table3[],MATCH(MainTracker[[#This Row],[IDR / UFDR]],Table3[Pack],0),1),"")</f>
        <v>7</v>
      </c>
      <c r="B1351" s="178">
        <v>215.03</v>
      </c>
      <c r="C1351" s="178" t="s">
        <v>6023</v>
      </c>
      <c r="D1351" s="134" t="s">
        <v>6024</v>
      </c>
      <c r="E1351" s="28" t="s">
        <v>6025</v>
      </c>
      <c r="F1351" s="2" t="s">
        <v>111</v>
      </c>
      <c r="G1351" s="13">
        <v>45537</v>
      </c>
      <c r="H1351" s="13">
        <v>45559</v>
      </c>
      <c r="I1351" s="13">
        <v>45561</v>
      </c>
      <c r="J1351" s="2"/>
      <c r="K1351" s="28" t="s">
        <v>6026</v>
      </c>
      <c r="L1351" s="28" t="s">
        <v>122</v>
      </c>
      <c r="M1351" s="4" t="s">
        <v>6004</v>
      </c>
      <c r="N1351" s="24"/>
      <c r="O1351" s="4" t="s">
        <v>6022</v>
      </c>
      <c r="P1351" s="24"/>
      <c r="Q1351" s="4"/>
      <c r="R1351" s="24">
        <v>45561</v>
      </c>
      <c r="S1351" s="4"/>
      <c r="T1351" s="24"/>
      <c r="U1351" s="4" t="s">
        <v>106</v>
      </c>
      <c r="V1351" s="3" t="s">
        <v>69</v>
      </c>
      <c r="W1351" s="26" t="s">
        <v>6007</v>
      </c>
      <c r="X1351" s="4">
        <f>IF(AND(MainTracker[[#This Row],[Completion date.]]&gt;=45139,MainTracker[[#This Row],[Status]]="10 - Complete"),NETWORKDAYS(MAX(MainTracker[[#This Row],[Request sent on (Date)]:[Compliant source file received on (Date)]]),MainTracker[[#This Row],[Completion date.]],Holiday[Holidays])-1,"")</f>
        <v>2</v>
      </c>
      <c r="Y13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51" s="4">
        <f>IF(AND(MainTracker[[#This Row],[Completion date.]]&gt;=45139,MainTracker[[#This Row],[Status]]="10 - Complete",MainTracker[[#This Row],[Compliant source file received on (Date)]]&lt;&gt;""),MainTracker[[#This Row],[Compliant source file received on (Date)]]-MainTracker[[#This Row],[Request sent on (Date)]],"")</f>
        <v>22</v>
      </c>
    </row>
    <row r="1352" spans="1:26" ht="18.75" hidden="1">
      <c r="A1352" s="51">
        <f>_xlfn.IFNA(INDEX(Table3[],MATCH(MainTracker[[#This Row],[IDR / UFDR]],Table3[Pack],0),1),"")</f>
        <v>14</v>
      </c>
      <c r="B1352" s="7" t="s">
        <v>43</v>
      </c>
      <c r="C1352" s="7" t="s">
        <v>6027</v>
      </c>
      <c r="D1352" s="44" t="s">
        <v>6028</v>
      </c>
      <c r="E1352" s="29" t="s">
        <v>6029</v>
      </c>
      <c r="F1352" s="2" t="s">
        <v>101</v>
      </c>
      <c r="G1352" s="13">
        <v>45538</v>
      </c>
      <c r="H1352" s="13">
        <v>45538</v>
      </c>
      <c r="I1352" s="13">
        <v>45546</v>
      </c>
      <c r="J1352" s="2"/>
      <c r="K1352" s="28" t="s">
        <v>6030</v>
      </c>
      <c r="L1352" s="28"/>
      <c r="M1352" s="4"/>
      <c r="N1352" s="24"/>
      <c r="O1352" s="4"/>
      <c r="P1352" s="24"/>
      <c r="Q1352" s="4"/>
      <c r="R1352" s="24"/>
      <c r="S1352" s="4"/>
      <c r="T1352" s="24"/>
      <c r="U1352" s="4" t="s">
        <v>106</v>
      </c>
      <c r="V1352" s="3" t="s">
        <v>71</v>
      </c>
      <c r="W1352" s="26" t="s">
        <v>1743</v>
      </c>
      <c r="X1352" s="4">
        <f>IF(AND(MainTracker[[#This Row],[Completion date.]]&gt;=45139,MainTracker[[#This Row],[Status]]="10 - Complete"),NETWORKDAYS(MAX(MainTracker[[#This Row],[Request sent on (Date)]:[Compliant source file received on (Date)]]),MainTracker[[#This Row],[Completion date.]],Holiday[Holidays])-1,"")</f>
        <v>6</v>
      </c>
      <c r="Y13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52" s="4">
        <f>IF(AND(MainTracker[[#This Row],[Completion date.]]&gt;=45139,MainTracker[[#This Row],[Status]]="10 - Complete",MainTracker[[#This Row],[Compliant source file received on (Date)]]&lt;&gt;""),MainTracker[[#This Row],[Compliant source file received on (Date)]]-MainTracker[[#This Row],[Request sent on (Date)]],"")</f>
        <v>0</v>
      </c>
    </row>
    <row r="1353" spans="1:26" ht="255" hidden="1">
      <c r="A1353" s="51">
        <f>_xlfn.IFNA(INDEX(Table3[],MATCH(MainTracker[[#This Row],[IDR / UFDR]],Table3[Pack],0),1),"")</f>
        <v>10</v>
      </c>
      <c r="B1353" s="7" t="s">
        <v>35</v>
      </c>
      <c r="C1353" s="7" t="s">
        <v>4212</v>
      </c>
      <c r="D1353" s="44" t="s">
        <v>6031</v>
      </c>
      <c r="E1353" s="28" t="s">
        <v>6032</v>
      </c>
      <c r="F1353" s="2" t="s">
        <v>101</v>
      </c>
      <c r="G1353" s="13">
        <v>45538</v>
      </c>
      <c r="H1353" s="13">
        <v>45538</v>
      </c>
      <c r="I1353" s="13"/>
      <c r="J1353" s="2"/>
      <c r="K1353" s="28" t="s">
        <v>4214</v>
      </c>
      <c r="L1353" s="28" t="s">
        <v>122</v>
      </c>
      <c r="M1353" s="4" t="s">
        <v>6033</v>
      </c>
      <c r="N1353" s="24"/>
      <c r="O1353" s="4"/>
      <c r="P1353" s="24"/>
      <c r="Q1353" s="4"/>
      <c r="R1353" s="24"/>
      <c r="S1353" s="133"/>
      <c r="T1353" s="172" t="s">
        <v>6034</v>
      </c>
      <c r="U1353" s="4" t="s">
        <v>106</v>
      </c>
      <c r="V1353" s="3" t="s">
        <v>69</v>
      </c>
      <c r="W1353" s="124" t="s">
        <v>6035</v>
      </c>
      <c r="X1353" s="4" t="str">
        <f>IF(AND(MainTracker[[#This Row],[Completion date.]]&gt;=45139,MainTracker[[#This Row],[Status]]="10 - Complete"),NETWORKDAYS(MAX(MainTracker[[#This Row],[Request sent on (Date)]:[Compliant source file received on (Date)]]),MainTracker[[#This Row],[Completion date.]],Holiday[Holidays])-1,"")</f>
        <v/>
      </c>
      <c r="Y135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3" s="4" t="str">
        <f>IF(AND(MainTracker[[#This Row],[Completion date.]]&gt;=45139,MainTracker[[#This Row],[Status]]="10 - Complete",MainTracker[[#This Row],[Compliant source file received on (Date)]]&lt;&gt;""),MainTracker[[#This Row],[Compliant source file received on (Date)]]-MainTracker[[#This Row],[Request sent on (Date)]],"")</f>
        <v/>
      </c>
    </row>
    <row r="1354" spans="1:26" ht="255" hidden="1">
      <c r="A1354" s="51">
        <f>_xlfn.IFNA(INDEX(Table3[],MATCH(MainTracker[[#This Row],[IDR / UFDR]],Table3[Pack],0),1),"")</f>
        <v>10</v>
      </c>
      <c r="B1354" s="7" t="s">
        <v>35</v>
      </c>
      <c r="C1354" s="7" t="s">
        <v>4212</v>
      </c>
      <c r="D1354" s="44" t="s">
        <v>6031</v>
      </c>
      <c r="E1354" s="28" t="s">
        <v>6036</v>
      </c>
      <c r="F1354" s="2" t="s">
        <v>101</v>
      </c>
      <c r="G1354" s="13">
        <v>45538</v>
      </c>
      <c r="H1354" s="13">
        <v>45538</v>
      </c>
      <c r="I1354" s="13"/>
      <c r="J1354" s="2"/>
      <c r="K1354" s="28" t="s">
        <v>4214</v>
      </c>
      <c r="L1354" s="28" t="s">
        <v>122</v>
      </c>
      <c r="M1354" s="4" t="s">
        <v>6033</v>
      </c>
      <c r="N1354" s="24"/>
      <c r="O1354" s="4"/>
      <c r="P1354" s="24"/>
      <c r="Q1354" s="4"/>
      <c r="R1354" s="24"/>
      <c r="S1354" s="133"/>
      <c r="T1354" s="172" t="s">
        <v>6037</v>
      </c>
      <c r="U1354" s="4" t="s">
        <v>106</v>
      </c>
      <c r="V1354" s="3" t="s">
        <v>69</v>
      </c>
      <c r="W1354" s="124" t="s">
        <v>6035</v>
      </c>
      <c r="X1354" s="4" t="str">
        <f>IF(AND(MainTracker[[#This Row],[Completion date.]]&gt;=45139,MainTracker[[#This Row],[Status]]="10 - Complete"),NETWORKDAYS(MAX(MainTracker[[#This Row],[Request sent on (Date)]:[Compliant source file received on (Date)]]),MainTracker[[#This Row],[Completion date.]],Holiday[Holidays])-1,"")</f>
        <v/>
      </c>
      <c r="Y135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4" s="4" t="str">
        <f>IF(AND(MainTracker[[#This Row],[Completion date.]]&gt;=45139,MainTracker[[#This Row],[Status]]="10 - Complete",MainTracker[[#This Row],[Compliant source file received on (Date)]]&lt;&gt;""),MainTracker[[#This Row],[Compliant source file received on (Date)]]-MainTracker[[#This Row],[Request sent on (Date)]],"")</f>
        <v/>
      </c>
    </row>
    <row r="1355" spans="1:26" ht="255" hidden="1">
      <c r="A1355" s="51">
        <f>_xlfn.IFNA(INDEX(Table3[],MATCH(MainTracker[[#This Row],[IDR / UFDR]],Table3[Pack],0),1),"")</f>
        <v>10</v>
      </c>
      <c r="B1355" s="7" t="s">
        <v>35</v>
      </c>
      <c r="C1355" s="7" t="s">
        <v>4212</v>
      </c>
      <c r="D1355" s="44" t="s">
        <v>6031</v>
      </c>
      <c r="E1355" s="28" t="s">
        <v>6038</v>
      </c>
      <c r="F1355" s="2" t="s">
        <v>387</v>
      </c>
      <c r="G1355" s="13">
        <v>45538</v>
      </c>
      <c r="H1355" s="13">
        <v>45538</v>
      </c>
      <c r="I1355" s="13"/>
      <c r="J1355" s="2"/>
      <c r="K1355" s="28" t="s">
        <v>4214</v>
      </c>
      <c r="L1355" s="28" t="s">
        <v>122</v>
      </c>
      <c r="M1355" s="4" t="s">
        <v>6033</v>
      </c>
      <c r="N1355" s="24"/>
      <c r="O1355" s="4" t="s">
        <v>4217</v>
      </c>
      <c r="P1355" s="24"/>
      <c r="Q1355" s="4"/>
      <c r="R1355" s="24"/>
      <c r="S1355" s="133"/>
      <c r="T1355" s="172" t="s">
        <v>6039</v>
      </c>
      <c r="U1355" s="4" t="s">
        <v>106</v>
      </c>
      <c r="V1355" s="3" t="s">
        <v>69</v>
      </c>
      <c r="W1355" s="124" t="s">
        <v>6035</v>
      </c>
      <c r="X1355" s="4" t="str">
        <f>IF(AND(MainTracker[[#This Row],[Completion date.]]&gt;=45139,MainTracker[[#This Row],[Status]]="10 - Complete"),NETWORKDAYS(MAX(MainTracker[[#This Row],[Request sent on (Date)]:[Compliant source file received on (Date)]]),MainTracker[[#This Row],[Completion date.]],Holiday[Holidays])-1,"")</f>
        <v/>
      </c>
      <c r="Y13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5" s="4" t="str">
        <f>IF(AND(MainTracker[[#This Row],[Completion date.]]&gt;=45139,MainTracker[[#This Row],[Status]]="10 - Complete",MainTracker[[#This Row],[Compliant source file received on (Date)]]&lt;&gt;""),MainTracker[[#This Row],[Compliant source file received on (Date)]]-MainTracker[[#This Row],[Request sent on (Date)]],"")</f>
        <v/>
      </c>
    </row>
    <row r="1356" spans="1:26" ht="39" hidden="1" customHeight="1" thickBot="1">
      <c r="A1356" s="51">
        <f>_xlfn.IFNA(INDEX(Table3[],MATCH(MainTracker[[#This Row],[IDR / UFDR]],Table3[Pack],0),1),"")</f>
        <v>10</v>
      </c>
      <c r="B1356" s="7" t="s">
        <v>35</v>
      </c>
      <c r="C1356" s="190" t="s">
        <v>4212</v>
      </c>
      <c r="D1356" s="44" t="s">
        <v>6031</v>
      </c>
      <c r="E1356" s="28" t="s">
        <v>6040</v>
      </c>
      <c r="F1356" s="2" t="s">
        <v>387</v>
      </c>
      <c r="G1356" s="13">
        <v>45538</v>
      </c>
      <c r="H1356" s="13">
        <v>45538</v>
      </c>
      <c r="I1356" s="13"/>
      <c r="J1356" s="2"/>
      <c r="K1356" s="28" t="s">
        <v>4214</v>
      </c>
      <c r="L1356" s="28" t="s">
        <v>122</v>
      </c>
      <c r="M1356" s="4" t="s">
        <v>6033</v>
      </c>
      <c r="N1356" s="24"/>
      <c r="O1356" s="4"/>
      <c r="P1356" s="24"/>
      <c r="Q1356" s="4"/>
      <c r="R1356" s="24"/>
      <c r="S1356" s="133"/>
      <c r="T1356" s="172" t="s">
        <v>6041</v>
      </c>
      <c r="U1356" s="4" t="s">
        <v>106</v>
      </c>
      <c r="V1356" s="3" t="s">
        <v>69</v>
      </c>
      <c r="W1356" s="124" t="s">
        <v>6035</v>
      </c>
      <c r="X1356" s="4" t="str">
        <f>IF(AND(MainTracker[[#This Row],[Completion date.]]&gt;=45139,MainTracker[[#This Row],[Status]]="10 - Complete"),NETWORKDAYS(MAX(MainTracker[[#This Row],[Request sent on (Date)]:[Compliant source file received on (Date)]]),MainTracker[[#This Row],[Completion date.]],Holiday[Holidays])-1,"")</f>
        <v/>
      </c>
      <c r="Y135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6" s="4" t="str">
        <f>IF(AND(MainTracker[[#This Row],[Completion date.]]&gt;=45139,MainTracker[[#This Row],[Status]]="10 - Complete",MainTracker[[#This Row],[Compliant source file received on (Date)]]&lt;&gt;""),MainTracker[[#This Row],[Compliant source file received on (Date)]]-MainTracker[[#This Row],[Request sent on (Date)]],"")</f>
        <v/>
      </c>
    </row>
    <row r="1357" spans="1:26" ht="255" hidden="1">
      <c r="A1357" s="51">
        <f>_xlfn.IFNA(INDEX(Table3[],MATCH(MainTracker[[#This Row],[IDR / UFDR]],Table3[Pack],0),1),"")</f>
        <v>10</v>
      </c>
      <c r="B1357" s="7" t="s">
        <v>35</v>
      </c>
      <c r="C1357" s="7" t="s">
        <v>4212</v>
      </c>
      <c r="D1357" s="44" t="s">
        <v>6031</v>
      </c>
      <c r="E1357" s="28" t="s">
        <v>6042</v>
      </c>
      <c r="F1357" s="2" t="s">
        <v>387</v>
      </c>
      <c r="G1357" s="13">
        <v>45538</v>
      </c>
      <c r="H1357" s="13"/>
      <c r="I1357" s="13"/>
      <c r="J1357" s="2"/>
      <c r="K1357" s="28" t="s">
        <v>4214</v>
      </c>
      <c r="L1357" s="28" t="s">
        <v>122</v>
      </c>
      <c r="M1357" s="4" t="s">
        <v>6033</v>
      </c>
      <c r="N1357" s="24"/>
      <c r="O1357" s="4"/>
      <c r="P1357" s="24"/>
      <c r="Q1357" s="4"/>
      <c r="R1357" s="24"/>
      <c r="S1357" s="133"/>
      <c r="T1357" s="172" t="s">
        <v>6043</v>
      </c>
      <c r="U1357" s="4" t="s">
        <v>106</v>
      </c>
      <c r="V1357" s="3" t="s">
        <v>69</v>
      </c>
      <c r="W1357" s="124" t="s">
        <v>6035</v>
      </c>
      <c r="X1357" s="4" t="str">
        <f>IF(AND(MainTracker[[#This Row],[Completion date.]]&gt;=45139,MainTracker[[#This Row],[Status]]="10 - Complete"),NETWORKDAYS(MAX(MainTracker[[#This Row],[Request sent on (Date)]:[Compliant source file received on (Date)]]),MainTracker[[#This Row],[Completion date.]],Holiday[Holidays])-1,"")</f>
        <v/>
      </c>
      <c r="Y135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7" s="4" t="str">
        <f>IF(AND(MainTracker[[#This Row],[Completion date.]]&gt;=45139,MainTracker[[#This Row],[Status]]="10 - Complete",MainTracker[[#This Row],[Compliant source file received on (Date)]]&lt;&gt;""),MainTracker[[#This Row],[Compliant source file received on (Date)]]-MainTracker[[#This Row],[Request sent on (Date)]],"")</f>
        <v/>
      </c>
    </row>
    <row r="1358" spans="1:26" ht="255" hidden="1">
      <c r="A1358" s="51">
        <f>_xlfn.IFNA(INDEX(Table3[],MATCH(MainTracker[[#This Row],[IDR / UFDR]],Table3[Pack],0),1),"")</f>
        <v>10</v>
      </c>
      <c r="B1358" s="7" t="s">
        <v>35</v>
      </c>
      <c r="C1358" s="7" t="s">
        <v>4212</v>
      </c>
      <c r="D1358" s="44" t="s">
        <v>6031</v>
      </c>
      <c r="E1358" s="28" t="s">
        <v>6044</v>
      </c>
      <c r="F1358" s="2" t="s">
        <v>387</v>
      </c>
      <c r="G1358" s="13">
        <v>45538</v>
      </c>
      <c r="H1358" s="13"/>
      <c r="I1358" s="13"/>
      <c r="J1358" s="2"/>
      <c r="K1358" s="28" t="s">
        <v>4214</v>
      </c>
      <c r="L1358" s="28"/>
      <c r="M1358" s="4" t="s">
        <v>6033</v>
      </c>
      <c r="N1358" s="24"/>
      <c r="O1358" s="4"/>
      <c r="P1358" s="24"/>
      <c r="Q1358" s="4"/>
      <c r="R1358" s="24"/>
      <c r="S1358" s="133"/>
      <c r="T1358" s="172" t="s">
        <v>4221</v>
      </c>
      <c r="U1358" s="4" t="s">
        <v>106</v>
      </c>
      <c r="V1358" s="3" t="s">
        <v>69</v>
      </c>
      <c r="W1358" s="124" t="s">
        <v>6035</v>
      </c>
      <c r="X1358" s="4" t="str">
        <f>IF(AND(MainTracker[[#This Row],[Completion date.]]&gt;=45139,MainTracker[[#This Row],[Status]]="10 - Complete"),NETWORKDAYS(MAX(MainTracker[[#This Row],[Request sent on (Date)]:[Compliant source file received on (Date)]]),MainTracker[[#This Row],[Completion date.]],Holiday[Holidays])-1,"")</f>
        <v/>
      </c>
      <c r="Y135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8" s="4" t="str">
        <f>IF(AND(MainTracker[[#This Row],[Completion date.]]&gt;=45139,MainTracker[[#This Row],[Status]]="10 - Complete",MainTracker[[#This Row],[Compliant source file received on (Date)]]&lt;&gt;""),MainTracker[[#This Row],[Compliant source file received on (Date)]]-MainTracker[[#This Row],[Request sent on (Date)]],"")</f>
        <v/>
      </c>
    </row>
    <row r="1359" spans="1:26" ht="255" hidden="1">
      <c r="A1359" s="51">
        <f>_xlfn.IFNA(INDEX(Table3[],MATCH(MainTracker[[#This Row],[IDR / UFDR]],Table3[Pack],0),1),"")</f>
        <v>10</v>
      </c>
      <c r="B1359" s="7" t="s">
        <v>35</v>
      </c>
      <c r="C1359" s="7" t="s">
        <v>4212</v>
      </c>
      <c r="D1359" s="44" t="s">
        <v>6031</v>
      </c>
      <c r="E1359" s="28" t="s">
        <v>6045</v>
      </c>
      <c r="F1359" s="2" t="s">
        <v>387</v>
      </c>
      <c r="G1359" s="13">
        <v>45538</v>
      </c>
      <c r="H1359" s="13"/>
      <c r="I1359" s="13"/>
      <c r="J1359" s="2"/>
      <c r="K1359" s="28" t="s">
        <v>4214</v>
      </c>
      <c r="L1359" s="28"/>
      <c r="M1359" s="4" t="s">
        <v>6033</v>
      </c>
      <c r="N1359" s="24"/>
      <c r="O1359" s="4"/>
      <c r="P1359" s="24"/>
      <c r="Q1359" s="4"/>
      <c r="R1359" s="24"/>
      <c r="S1359" s="133"/>
      <c r="T1359" s="172" t="s">
        <v>4221</v>
      </c>
      <c r="U1359" s="4" t="s">
        <v>106</v>
      </c>
      <c r="V1359" s="3" t="s">
        <v>69</v>
      </c>
      <c r="W1359" s="124" t="s">
        <v>6035</v>
      </c>
      <c r="X1359" s="4" t="str">
        <f>IF(AND(MainTracker[[#This Row],[Completion date.]]&gt;=45139,MainTracker[[#This Row],[Status]]="10 - Complete"),NETWORKDAYS(MAX(MainTracker[[#This Row],[Request sent on (Date)]:[Compliant source file received on (Date)]]),MainTracker[[#This Row],[Completion date.]],Holiday[Holidays])-1,"")</f>
        <v/>
      </c>
      <c r="Y135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9" s="4" t="str">
        <f>IF(AND(MainTracker[[#This Row],[Completion date.]]&gt;=45139,MainTracker[[#This Row],[Status]]="10 - Complete",MainTracker[[#This Row],[Compliant source file received on (Date)]]&lt;&gt;""),MainTracker[[#This Row],[Compliant source file received on (Date)]]-MainTracker[[#This Row],[Request sent on (Date)]],"")</f>
        <v/>
      </c>
    </row>
    <row r="1360" spans="1:26" ht="255" hidden="1">
      <c r="A1360" s="51">
        <f>_xlfn.IFNA(INDEX(Table3[],MATCH(MainTracker[[#This Row],[IDR / UFDR]],Table3[Pack],0),1),"")</f>
        <v>10</v>
      </c>
      <c r="B1360" s="7" t="s">
        <v>35</v>
      </c>
      <c r="C1360" s="7" t="s">
        <v>4212</v>
      </c>
      <c r="D1360" s="44" t="s">
        <v>6031</v>
      </c>
      <c r="E1360" s="28" t="s">
        <v>6046</v>
      </c>
      <c r="F1360" s="2" t="s">
        <v>101</v>
      </c>
      <c r="G1360" s="13">
        <v>45538</v>
      </c>
      <c r="H1360" s="13"/>
      <c r="I1360" s="13"/>
      <c r="J1360" s="2"/>
      <c r="K1360" s="28" t="s">
        <v>4214</v>
      </c>
      <c r="L1360" s="28"/>
      <c r="M1360" s="4" t="s">
        <v>6033</v>
      </c>
      <c r="N1360" s="24"/>
      <c r="O1360" s="4"/>
      <c r="P1360" s="24"/>
      <c r="Q1360" s="4"/>
      <c r="R1360" s="24"/>
      <c r="S1360" s="133"/>
      <c r="T1360" s="172" t="s">
        <v>4221</v>
      </c>
      <c r="U1360" s="4" t="s">
        <v>106</v>
      </c>
      <c r="V1360" s="3" t="s">
        <v>69</v>
      </c>
      <c r="W1360" s="124" t="s">
        <v>6035</v>
      </c>
      <c r="X1360" s="4" t="str">
        <f>IF(AND(MainTracker[[#This Row],[Completion date.]]&gt;=45139,MainTracker[[#This Row],[Status]]="10 - Complete"),NETWORKDAYS(MAX(MainTracker[[#This Row],[Request sent on (Date)]:[Compliant source file received on (Date)]]),MainTracker[[#This Row],[Completion date.]],Holiday[Holidays])-1,"")</f>
        <v/>
      </c>
      <c r="Y136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0" s="4" t="str">
        <f>IF(AND(MainTracker[[#This Row],[Completion date.]]&gt;=45139,MainTracker[[#This Row],[Status]]="10 - Complete",MainTracker[[#This Row],[Compliant source file received on (Date)]]&lt;&gt;""),MainTracker[[#This Row],[Compliant source file received on (Date)]]-MainTracker[[#This Row],[Request sent on (Date)]],"")</f>
        <v/>
      </c>
    </row>
    <row r="1361" spans="1:26" ht="255" hidden="1">
      <c r="A1361" s="51">
        <f>_xlfn.IFNA(INDEX(Table3[],MATCH(MainTracker[[#This Row],[IDR / UFDR]],Table3[Pack],0),1),"")</f>
        <v>10</v>
      </c>
      <c r="B1361" s="7" t="s">
        <v>35</v>
      </c>
      <c r="C1361" s="7" t="s">
        <v>4212</v>
      </c>
      <c r="D1361" s="44" t="s">
        <v>6031</v>
      </c>
      <c r="E1361" s="28" t="s">
        <v>6047</v>
      </c>
      <c r="F1361" s="2" t="s">
        <v>101</v>
      </c>
      <c r="G1361" s="13">
        <v>45538</v>
      </c>
      <c r="H1361" s="13"/>
      <c r="I1361" s="13"/>
      <c r="J1361" s="2"/>
      <c r="K1361" s="28" t="s">
        <v>4214</v>
      </c>
      <c r="L1361" s="28"/>
      <c r="M1361" s="4" t="s">
        <v>6033</v>
      </c>
      <c r="N1361" s="24"/>
      <c r="O1361" s="4"/>
      <c r="P1361" s="24"/>
      <c r="Q1361" s="4"/>
      <c r="R1361" s="24"/>
      <c r="S1361" s="133"/>
      <c r="T1361" s="172" t="s">
        <v>4221</v>
      </c>
      <c r="U1361" s="4" t="s">
        <v>106</v>
      </c>
      <c r="V1361" s="3" t="s">
        <v>69</v>
      </c>
      <c r="W1361" s="124" t="s">
        <v>6035</v>
      </c>
      <c r="X1361" s="4" t="str">
        <f>IF(AND(MainTracker[[#This Row],[Completion date.]]&gt;=45139,MainTracker[[#This Row],[Status]]="10 - Complete"),NETWORKDAYS(MAX(MainTracker[[#This Row],[Request sent on (Date)]:[Compliant source file received on (Date)]]),MainTracker[[#This Row],[Completion date.]],Holiday[Holidays])-1,"")</f>
        <v/>
      </c>
      <c r="Y136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1" s="4" t="str">
        <f>IF(AND(MainTracker[[#This Row],[Completion date.]]&gt;=45139,MainTracker[[#This Row],[Status]]="10 - Complete",MainTracker[[#This Row],[Compliant source file received on (Date)]]&lt;&gt;""),MainTracker[[#This Row],[Compliant source file received on (Date)]]-MainTracker[[#This Row],[Request sent on (Date)]],"")</f>
        <v/>
      </c>
    </row>
    <row r="1362" spans="1:26" ht="255" hidden="1">
      <c r="A1362" s="51">
        <f>_xlfn.IFNA(INDEX(Table3[],MATCH(MainTracker[[#This Row],[IDR / UFDR]],Table3[Pack],0),1),"")</f>
        <v>10</v>
      </c>
      <c r="B1362" s="7" t="s">
        <v>35</v>
      </c>
      <c r="C1362" s="7" t="s">
        <v>4212</v>
      </c>
      <c r="D1362" s="44" t="s">
        <v>6031</v>
      </c>
      <c r="E1362" s="28" t="s">
        <v>6048</v>
      </c>
      <c r="F1362" s="2" t="s">
        <v>101</v>
      </c>
      <c r="G1362" s="13">
        <v>45538</v>
      </c>
      <c r="H1362" s="13"/>
      <c r="I1362" s="13"/>
      <c r="J1362" s="2"/>
      <c r="K1362" s="28" t="s">
        <v>4214</v>
      </c>
      <c r="L1362" s="28"/>
      <c r="M1362" s="4" t="s">
        <v>6033</v>
      </c>
      <c r="N1362" s="24"/>
      <c r="O1362" s="4"/>
      <c r="P1362" s="24"/>
      <c r="Q1362" s="4"/>
      <c r="R1362" s="24"/>
      <c r="S1362" s="133"/>
      <c r="T1362" s="172" t="s">
        <v>4221</v>
      </c>
      <c r="U1362" s="4" t="s">
        <v>106</v>
      </c>
      <c r="V1362" s="3" t="s">
        <v>69</v>
      </c>
      <c r="W1362" s="124" t="s">
        <v>6035</v>
      </c>
      <c r="X1362" s="4" t="str">
        <f>IF(AND(MainTracker[[#This Row],[Completion date.]]&gt;=45139,MainTracker[[#This Row],[Status]]="10 - Complete"),NETWORKDAYS(MAX(MainTracker[[#This Row],[Request sent on (Date)]:[Compliant source file received on (Date)]]),MainTracker[[#This Row],[Completion date.]],Holiday[Holidays])-1,"")</f>
        <v/>
      </c>
      <c r="Y136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2" s="4" t="str">
        <f>IF(AND(MainTracker[[#This Row],[Completion date.]]&gt;=45139,MainTracker[[#This Row],[Status]]="10 - Complete",MainTracker[[#This Row],[Compliant source file received on (Date)]]&lt;&gt;""),MainTracker[[#This Row],[Compliant source file received on (Date)]]-MainTracker[[#This Row],[Request sent on (Date)]],"")</f>
        <v/>
      </c>
    </row>
    <row r="1363" spans="1:26" ht="255" hidden="1">
      <c r="A1363" s="51">
        <f>_xlfn.IFNA(INDEX(Table3[],MATCH(MainTracker[[#This Row],[IDR / UFDR]],Table3[Pack],0),1),"")</f>
        <v>10</v>
      </c>
      <c r="B1363" s="7" t="s">
        <v>35</v>
      </c>
      <c r="C1363" s="7" t="s">
        <v>4212</v>
      </c>
      <c r="D1363" s="44" t="s">
        <v>6031</v>
      </c>
      <c r="E1363" s="28" t="s">
        <v>6049</v>
      </c>
      <c r="F1363" s="2" t="s">
        <v>387</v>
      </c>
      <c r="G1363" s="13">
        <v>45538</v>
      </c>
      <c r="H1363" s="13"/>
      <c r="I1363" s="13"/>
      <c r="J1363" s="2"/>
      <c r="K1363" s="28" t="s">
        <v>4214</v>
      </c>
      <c r="L1363" s="28"/>
      <c r="M1363" s="4" t="s">
        <v>6033</v>
      </c>
      <c r="N1363" s="24"/>
      <c r="O1363" s="4"/>
      <c r="P1363" s="24"/>
      <c r="Q1363" s="4"/>
      <c r="R1363" s="24"/>
      <c r="S1363" s="133"/>
      <c r="T1363" s="172" t="s">
        <v>4221</v>
      </c>
      <c r="U1363" s="4" t="s">
        <v>106</v>
      </c>
      <c r="V1363" s="3" t="s">
        <v>69</v>
      </c>
      <c r="W1363" s="124" t="s">
        <v>6035</v>
      </c>
      <c r="X1363" s="4" t="str">
        <f>IF(AND(MainTracker[[#This Row],[Completion date.]]&gt;=45139,MainTracker[[#This Row],[Status]]="10 - Complete"),NETWORKDAYS(MAX(MainTracker[[#This Row],[Request sent on (Date)]:[Compliant source file received on (Date)]]),MainTracker[[#This Row],[Completion date.]],Holiday[Holidays])-1,"")</f>
        <v/>
      </c>
      <c r="Y136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3" s="4" t="str">
        <f>IF(AND(MainTracker[[#This Row],[Completion date.]]&gt;=45139,MainTracker[[#This Row],[Status]]="10 - Complete",MainTracker[[#This Row],[Compliant source file received on (Date)]]&lt;&gt;""),MainTracker[[#This Row],[Compliant source file received on (Date)]]-MainTracker[[#This Row],[Request sent on (Date)]],"")</f>
        <v/>
      </c>
    </row>
    <row r="1364" spans="1:26" ht="30" hidden="1">
      <c r="A1364" s="51" t="str">
        <f>_xlfn.IFNA(INDEX(Table3[],MATCH(MainTracker[[#This Row],[IDR / UFDR]],Table3[Pack],0),1),"")</f>
        <v/>
      </c>
      <c r="B1364" s="7" t="s">
        <v>1711</v>
      </c>
      <c r="C1364" s="7" t="s">
        <v>735</v>
      </c>
      <c r="D1364" s="44" t="s">
        <v>736</v>
      </c>
      <c r="E1364" s="258" t="s">
        <v>737</v>
      </c>
      <c r="F1364" s="2" t="s">
        <v>6050</v>
      </c>
      <c r="G1364" s="13">
        <v>45686</v>
      </c>
      <c r="H1364" s="13">
        <v>45695</v>
      </c>
      <c r="I1364" s="13">
        <v>45698</v>
      </c>
      <c r="J1364" s="2"/>
      <c r="K1364" s="258" t="s">
        <v>738</v>
      </c>
      <c r="L1364" s="28"/>
      <c r="M1364" s="4" t="s">
        <v>6051</v>
      </c>
      <c r="N1364" s="24"/>
      <c r="O1364" s="4"/>
      <c r="P1364" s="24"/>
      <c r="Q1364" s="4"/>
      <c r="R1364" s="24"/>
      <c r="S1364" s="4"/>
      <c r="T1364" s="24"/>
      <c r="U1364" s="4" t="s">
        <v>106</v>
      </c>
      <c r="V1364" s="3" t="s">
        <v>70</v>
      </c>
      <c r="W1364" s="28" t="s">
        <v>734</v>
      </c>
      <c r="X1364" s="4">
        <f>IF(AND(MainTracker[[#This Row],[Completion date.]]&gt;=45139,MainTracker[[#This Row],[Status]]="10 - Complete"),NETWORKDAYS(MAX(MainTracker[[#This Row],[Request sent on (Date)]:[Compliant source file received on (Date)]]),MainTracker[[#This Row],[Completion date.]],Holiday[Holidays])-1,"")</f>
        <v>1</v>
      </c>
      <c r="Y13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64" s="4">
        <f>IF(AND(MainTracker[[#This Row],[Completion date.]]&gt;=45139,MainTracker[[#This Row],[Status]]="10 - Complete",MainTracker[[#This Row],[Compliant source file received on (Date)]]&lt;&gt;""),MainTracker[[#This Row],[Compliant source file received on (Date)]]-MainTracker[[#This Row],[Request sent on (Date)]],"")</f>
        <v>9</v>
      </c>
    </row>
    <row r="1365" spans="1:26" ht="45" hidden="1">
      <c r="A1365" s="51" t="str">
        <f>_xlfn.IFNA(INDEX(Table3[],MATCH(MainTracker[[#This Row],[IDR / UFDR]],Table3[Pack],0),1),"")</f>
        <v/>
      </c>
      <c r="B1365" s="7" t="s">
        <v>1711</v>
      </c>
      <c r="C1365" s="7" t="s">
        <v>746</v>
      </c>
      <c r="D1365" s="44" t="s">
        <v>747</v>
      </c>
      <c r="E1365" s="258" t="s">
        <v>748</v>
      </c>
      <c r="F1365" s="2" t="s">
        <v>2801</v>
      </c>
      <c r="G1365" s="13">
        <v>45686</v>
      </c>
      <c r="H1365" s="13">
        <v>45699</v>
      </c>
      <c r="I1365" s="13">
        <v>45700</v>
      </c>
      <c r="J1365" s="2"/>
      <c r="K1365" s="258" t="s">
        <v>749</v>
      </c>
      <c r="L1365" s="28"/>
      <c r="M1365" s="4" t="s">
        <v>6051</v>
      </c>
      <c r="N1365" s="24"/>
      <c r="O1365" s="4" t="s">
        <v>6052</v>
      </c>
      <c r="P1365" s="24">
        <v>45699</v>
      </c>
      <c r="Q1365" s="4"/>
      <c r="R1365" s="24"/>
      <c r="S1365" s="4"/>
      <c r="T1365" s="24"/>
      <c r="U1365" s="4" t="s">
        <v>106</v>
      </c>
      <c r="V1365" s="3" t="s">
        <v>70</v>
      </c>
      <c r="W1365" s="28" t="s">
        <v>734</v>
      </c>
      <c r="X1365" s="4">
        <f>IF(AND(MainTracker[[#This Row],[Completion date.]]&gt;=45139,MainTracker[[#This Row],[Status]]="10 - Complete"),NETWORKDAYS(MAX(MainTracker[[#This Row],[Request sent on (Date)]:[Compliant source file received on (Date)]]),MainTracker[[#This Row],[Completion date.]],Holiday[Holidays])-1,"")</f>
        <v>1</v>
      </c>
      <c r="Y13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65" s="4">
        <f>IF(AND(MainTracker[[#This Row],[Completion date.]]&gt;=45139,MainTracker[[#This Row],[Status]]="10 - Complete",MainTracker[[#This Row],[Compliant source file received on (Date)]]&lt;&gt;""),MainTracker[[#This Row],[Compliant source file received on (Date)]]-MainTracker[[#This Row],[Request sent on (Date)]],"")</f>
        <v>13</v>
      </c>
    </row>
    <row r="1366" spans="1:26" ht="30" hidden="1">
      <c r="A1366" s="51" t="str">
        <f>_xlfn.IFNA(INDEX(Table3[],MATCH(MainTracker[[#This Row],[IDR / UFDR]],Table3[Pack],0),1),"")</f>
        <v/>
      </c>
      <c r="B1366" s="7">
        <v>229.03</v>
      </c>
      <c r="C1366" s="7" t="s">
        <v>6053</v>
      </c>
      <c r="D1366" s="44" t="s">
        <v>6054</v>
      </c>
      <c r="E1366" s="29" t="s">
        <v>6055</v>
      </c>
      <c r="F1366" s="2" t="s">
        <v>111</v>
      </c>
      <c r="G1366" s="13">
        <v>45538</v>
      </c>
      <c r="H1366" s="13">
        <v>45545</v>
      </c>
      <c r="I1366" s="13">
        <v>45546</v>
      </c>
      <c r="J1366" s="2"/>
      <c r="K1366" s="28" t="s">
        <v>6056</v>
      </c>
      <c r="L1366" s="28"/>
      <c r="M1366" s="4" t="s">
        <v>6057</v>
      </c>
      <c r="N1366" s="24"/>
      <c r="O1366" s="4"/>
      <c r="P1366" s="24"/>
      <c r="Q1366" s="4"/>
      <c r="R1366" s="24"/>
      <c r="S1366" s="4"/>
      <c r="T1366" s="24"/>
      <c r="U1366" s="4" t="s">
        <v>106</v>
      </c>
      <c r="V1366" s="3" t="s">
        <v>70</v>
      </c>
      <c r="W1366" s="26" t="s">
        <v>6058</v>
      </c>
      <c r="X1366" s="4">
        <f>IF(AND(MainTracker[[#This Row],[Completion date.]]&gt;=45139,MainTracker[[#This Row],[Status]]="10 - Complete"),NETWORKDAYS(MAX(MainTracker[[#This Row],[Request sent on (Date)]:[Compliant source file received on (Date)]]),MainTracker[[#This Row],[Completion date.]],Holiday[Holidays])-1,"")</f>
        <v>1</v>
      </c>
      <c r="Y13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66" s="4">
        <f>IF(AND(MainTracker[[#This Row],[Completion date.]]&gt;=45139,MainTracker[[#This Row],[Status]]="10 - Complete",MainTracker[[#This Row],[Compliant source file received on (Date)]]&lt;&gt;""),MainTracker[[#This Row],[Compliant source file received on (Date)]]-MainTracker[[#This Row],[Request sent on (Date)]],"")</f>
        <v>7</v>
      </c>
    </row>
    <row r="1367" spans="1:26" ht="30" hidden="1">
      <c r="A1367" s="51">
        <f>_xlfn.IFNA(INDEX(Table3[],MATCH(MainTracker[[#This Row],[IDR / UFDR]],Table3[Pack],0),1),"")</f>
        <v>10</v>
      </c>
      <c r="B1367" s="7" t="s">
        <v>35</v>
      </c>
      <c r="C1367" s="7" t="s">
        <v>6059</v>
      </c>
      <c r="D1367" s="44" t="s">
        <v>3459</v>
      </c>
      <c r="E1367" s="29" t="s">
        <v>6060</v>
      </c>
      <c r="F1367" s="2" t="s">
        <v>111</v>
      </c>
      <c r="G1367" s="13">
        <v>45540</v>
      </c>
      <c r="H1367" s="13"/>
      <c r="I1367" s="13">
        <v>45604</v>
      </c>
      <c r="J1367" s="2"/>
      <c r="K1367" s="28" t="s">
        <v>6061</v>
      </c>
      <c r="L1367" s="28" t="s">
        <v>122</v>
      </c>
      <c r="M1367" s="4" t="s">
        <v>6062</v>
      </c>
      <c r="N1367" s="24"/>
      <c r="O1367" s="4" t="s">
        <v>6063</v>
      </c>
      <c r="P1367" s="24"/>
      <c r="Q1367" s="4" t="s">
        <v>6064</v>
      </c>
      <c r="R1367" s="24">
        <v>45600</v>
      </c>
      <c r="S1367" s="4" t="s">
        <v>4221</v>
      </c>
      <c r="T1367" s="24"/>
      <c r="U1367" s="4" t="s">
        <v>106</v>
      </c>
      <c r="V1367" s="3" t="s">
        <v>69</v>
      </c>
      <c r="W1367" s="28" t="s">
        <v>4195</v>
      </c>
      <c r="X1367" s="4">
        <f>IF(AND(MainTracker[[#This Row],[Completion date.]]&gt;=45139,MainTracker[[#This Row],[Status]]="10 - Complete"),NETWORKDAYS(MAX(MainTracker[[#This Row],[Request sent on (Date)]:[Compliant source file received on (Date)]]),MainTracker[[#This Row],[Completion date.]],Holiday[Holidays])-1,"")</f>
        <v>46</v>
      </c>
      <c r="Y136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7" s="4" t="str">
        <f>IF(AND(MainTracker[[#This Row],[Completion date.]]&gt;=45139,MainTracker[[#This Row],[Status]]="10 - Complete",MainTracker[[#This Row],[Compliant source file received on (Date)]]&lt;&gt;""),MainTracker[[#This Row],[Compliant source file received on (Date)]]-MainTracker[[#This Row],[Request sent on (Date)]],"")</f>
        <v/>
      </c>
    </row>
    <row r="1368" spans="1:26" ht="30" hidden="1">
      <c r="A1368" s="51">
        <f>_xlfn.IFNA(INDEX(Table3[],MATCH(MainTracker[[#This Row],[IDR / UFDR]],Table3[Pack],0),1),"")</f>
        <v>10</v>
      </c>
      <c r="B1368" s="7" t="s">
        <v>35</v>
      </c>
      <c r="C1368" s="7" t="s">
        <v>6059</v>
      </c>
      <c r="D1368" s="44" t="s">
        <v>3459</v>
      </c>
      <c r="E1368" s="29" t="s">
        <v>6065</v>
      </c>
      <c r="F1368" s="2" t="s">
        <v>101</v>
      </c>
      <c r="G1368" s="13">
        <v>45540</v>
      </c>
      <c r="H1368" s="13"/>
      <c r="I1368" s="13">
        <v>45604</v>
      </c>
      <c r="J1368" s="2"/>
      <c r="K1368" s="28" t="s">
        <v>6061</v>
      </c>
      <c r="L1368" s="28" t="s">
        <v>122</v>
      </c>
      <c r="M1368" s="4" t="s">
        <v>6062</v>
      </c>
      <c r="N1368" s="24"/>
      <c r="O1368" s="4" t="s">
        <v>6066</v>
      </c>
      <c r="P1368" s="24"/>
      <c r="Q1368" s="4" t="s">
        <v>6067</v>
      </c>
      <c r="R1368" s="24">
        <v>45600</v>
      </c>
      <c r="S1368" s="4" t="s">
        <v>4221</v>
      </c>
      <c r="T1368" s="24"/>
      <c r="U1368" s="4" t="s">
        <v>106</v>
      </c>
      <c r="V1368" s="3" t="s">
        <v>69</v>
      </c>
      <c r="W1368" s="28" t="s">
        <v>4195</v>
      </c>
      <c r="X1368" s="4">
        <f>IF(AND(MainTracker[[#This Row],[Completion date.]]&gt;=45139,MainTracker[[#This Row],[Status]]="10 - Complete"),NETWORKDAYS(MAX(MainTracker[[#This Row],[Request sent on (Date)]:[Compliant source file received on (Date)]]),MainTracker[[#This Row],[Completion date.]],Holiday[Holidays])-1,"")</f>
        <v>46</v>
      </c>
      <c r="Y1368"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8" s="4" t="str">
        <f>IF(AND(MainTracker[[#This Row],[Completion date.]]&gt;=45139,MainTracker[[#This Row],[Status]]="10 - Complete",MainTracker[[#This Row],[Compliant source file received on (Date)]]&lt;&gt;""),MainTracker[[#This Row],[Compliant source file received on (Date)]]-MainTracker[[#This Row],[Request sent on (Date)]],"")</f>
        <v/>
      </c>
    </row>
    <row r="1369" spans="1:26" ht="30" hidden="1">
      <c r="A1369" s="51">
        <f>_xlfn.IFNA(INDEX(Table3[],MATCH(MainTracker[[#This Row],[IDR / UFDR]],Table3[Pack],0),1),"")</f>
        <v>10</v>
      </c>
      <c r="B1369" s="7" t="s">
        <v>35</v>
      </c>
      <c r="C1369" s="7" t="s">
        <v>6059</v>
      </c>
      <c r="D1369" s="44" t="s">
        <v>3459</v>
      </c>
      <c r="E1369" s="29" t="s">
        <v>6068</v>
      </c>
      <c r="F1369" s="2" t="s">
        <v>101</v>
      </c>
      <c r="G1369" s="13">
        <v>45540</v>
      </c>
      <c r="H1369" s="13"/>
      <c r="I1369" s="13">
        <v>45604</v>
      </c>
      <c r="J1369" s="2"/>
      <c r="K1369" s="28" t="s">
        <v>6061</v>
      </c>
      <c r="L1369" s="28" t="s">
        <v>122</v>
      </c>
      <c r="M1369" s="4" t="s">
        <v>6062</v>
      </c>
      <c r="N1369" s="24"/>
      <c r="O1369" s="4" t="s">
        <v>6066</v>
      </c>
      <c r="P1369" s="24"/>
      <c r="Q1369" s="4" t="s">
        <v>6069</v>
      </c>
      <c r="R1369" s="24">
        <v>45600</v>
      </c>
      <c r="S1369" s="4" t="s">
        <v>3361</v>
      </c>
      <c r="T1369" s="24"/>
      <c r="U1369" s="4" t="s">
        <v>106</v>
      </c>
      <c r="V1369" s="3" t="s">
        <v>69</v>
      </c>
      <c r="W1369" s="28" t="s">
        <v>4195</v>
      </c>
      <c r="X1369" s="4">
        <f>IF(AND(MainTracker[[#This Row],[Completion date.]]&gt;=45139,MainTracker[[#This Row],[Status]]="10 - Complete"),NETWORKDAYS(MAX(MainTracker[[#This Row],[Request sent on (Date)]:[Compliant source file received on (Date)]]),MainTracker[[#This Row],[Completion date.]],Holiday[Holidays])-1,"")</f>
        <v>46</v>
      </c>
      <c r="Y136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9" s="4" t="str">
        <f>IF(AND(MainTracker[[#This Row],[Completion date.]]&gt;=45139,MainTracker[[#This Row],[Status]]="10 - Complete",MainTracker[[#This Row],[Compliant source file received on (Date)]]&lt;&gt;""),MainTracker[[#This Row],[Compliant source file received on (Date)]]-MainTracker[[#This Row],[Request sent on (Date)]],"")</f>
        <v/>
      </c>
    </row>
    <row r="1370" spans="1:26" ht="18.75" hidden="1">
      <c r="A1370" s="51" t="str">
        <f>_xlfn.IFNA(INDEX(Table3[],MATCH(MainTracker[[#This Row],[IDR / UFDR]],Table3[Pack],0),1),"")</f>
        <v/>
      </c>
      <c r="B1370" s="7" t="s">
        <v>6070</v>
      </c>
      <c r="C1370" s="7" t="s">
        <v>6071</v>
      </c>
      <c r="D1370" s="44" t="s">
        <v>6072</v>
      </c>
      <c r="E1370" s="29" t="s">
        <v>6073</v>
      </c>
      <c r="F1370" s="2" t="s">
        <v>111</v>
      </c>
      <c r="G1370" s="13">
        <v>45541</v>
      </c>
      <c r="H1370" s="13">
        <v>45541</v>
      </c>
      <c r="I1370" s="13">
        <v>45546</v>
      </c>
      <c r="J1370" s="2"/>
      <c r="K1370" s="28" t="s">
        <v>6074</v>
      </c>
      <c r="L1370" s="28" t="s">
        <v>122</v>
      </c>
      <c r="M1370" s="4"/>
      <c r="N1370" s="24"/>
      <c r="O1370" s="4"/>
      <c r="P1370" s="24"/>
      <c r="Q1370" s="4"/>
      <c r="R1370" s="24"/>
      <c r="S1370" s="4"/>
      <c r="T1370" s="24"/>
      <c r="U1370" s="4" t="s">
        <v>106</v>
      </c>
      <c r="V1370" s="3" t="s">
        <v>69</v>
      </c>
      <c r="W1370" s="26" t="s">
        <v>1292</v>
      </c>
      <c r="X1370" s="4">
        <f>IF(AND(MainTracker[[#This Row],[Completion date.]]&gt;=45139,MainTracker[[#This Row],[Status]]="10 - Complete"),NETWORKDAYS(MAX(MainTracker[[#This Row],[Request sent on (Date)]:[Compliant source file received on (Date)]]),MainTracker[[#This Row],[Completion date.]],Holiday[Holidays])-1,"")</f>
        <v>3</v>
      </c>
      <c r="Y13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70" s="4">
        <f>IF(AND(MainTracker[[#This Row],[Completion date.]]&gt;=45139,MainTracker[[#This Row],[Status]]="10 - Complete",MainTracker[[#This Row],[Compliant source file received on (Date)]]&lt;&gt;""),MainTracker[[#This Row],[Compliant source file received on (Date)]]-MainTracker[[#This Row],[Request sent on (Date)]],"")</f>
        <v>0</v>
      </c>
    </row>
    <row r="1371" spans="1:26" ht="33.75" hidden="1" customHeight="1">
      <c r="A1371" s="51" t="str">
        <f>_xlfn.IFNA(INDEX(Table3[],MATCH(MainTracker[[#This Row],[IDR / UFDR]],Table3[Pack],0),1),"")</f>
        <v/>
      </c>
      <c r="B1371" s="7" t="s">
        <v>6075</v>
      </c>
      <c r="C1371" s="128" t="s">
        <v>6076</v>
      </c>
      <c r="D1371" s="44" t="s">
        <v>6077</v>
      </c>
      <c r="E1371" s="29" t="s">
        <v>6078</v>
      </c>
      <c r="F1371" s="2" t="s">
        <v>101</v>
      </c>
      <c r="G1371" s="13">
        <v>45541</v>
      </c>
      <c r="H1371" s="13"/>
      <c r="I1371" s="13"/>
      <c r="J1371" s="2"/>
      <c r="K1371" s="28" t="s">
        <v>6079</v>
      </c>
      <c r="L1371" s="28"/>
      <c r="M1371" s="4"/>
      <c r="N1371" s="24"/>
      <c r="O1371" s="4"/>
      <c r="P1371" s="24"/>
      <c r="Q1371" s="4"/>
      <c r="R1371" s="24"/>
      <c r="S1371" s="4"/>
      <c r="T1371" s="24"/>
      <c r="U1371" s="4" t="s">
        <v>257</v>
      </c>
      <c r="V1371" s="3"/>
      <c r="W1371" s="26" t="s">
        <v>4546</v>
      </c>
      <c r="X1371" s="4" t="str">
        <f>IF(AND(MainTracker[[#This Row],[Completion date.]]&gt;=45139,MainTracker[[#This Row],[Status]]="10 - Complete"),NETWORKDAYS(MAX(MainTracker[[#This Row],[Request sent on (Date)]:[Compliant source file received on (Date)]]),MainTracker[[#This Row],[Completion date.]],Holiday[Holidays])-1,"")</f>
        <v/>
      </c>
      <c r="Y137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1" s="4" t="str">
        <f>IF(AND(MainTracker[[#This Row],[Completion date.]]&gt;=45139,MainTracker[[#This Row],[Status]]="10 - Complete",MainTracker[[#This Row],[Compliant source file received on (Date)]]&lt;&gt;""),MainTracker[[#This Row],[Compliant source file received on (Date)]]-MainTracker[[#This Row],[Request sent on (Date)]],"")</f>
        <v/>
      </c>
    </row>
    <row r="1372" spans="1:26" ht="29.25" hidden="1" customHeight="1">
      <c r="A1372" s="51" t="str">
        <f>_xlfn.IFNA(INDEX(Table3[],MATCH(MainTracker[[#This Row],[IDR / UFDR]],Table3[Pack],0),1),"")</f>
        <v/>
      </c>
      <c r="B1372" s="7" t="s">
        <v>6075</v>
      </c>
      <c r="C1372" s="128" t="s">
        <v>6080</v>
      </c>
      <c r="D1372" s="44" t="s">
        <v>6081</v>
      </c>
      <c r="E1372" s="29" t="s">
        <v>6082</v>
      </c>
      <c r="F1372" s="2" t="s">
        <v>101</v>
      </c>
      <c r="G1372" s="13">
        <v>45541</v>
      </c>
      <c r="H1372" s="13"/>
      <c r="I1372" s="13"/>
      <c r="J1372" s="2"/>
      <c r="K1372" s="28" t="s">
        <v>6083</v>
      </c>
      <c r="L1372" s="28"/>
      <c r="M1372" s="4"/>
      <c r="N1372" s="24"/>
      <c r="O1372" s="4"/>
      <c r="P1372" s="24"/>
      <c r="Q1372" s="4"/>
      <c r="R1372" s="24"/>
      <c r="S1372" s="4"/>
      <c r="T1372" s="24"/>
      <c r="U1372" s="4" t="s">
        <v>257</v>
      </c>
      <c r="V1372" s="3"/>
      <c r="W1372" s="26" t="s">
        <v>4546</v>
      </c>
      <c r="X1372" s="4" t="str">
        <f>IF(AND(MainTracker[[#This Row],[Completion date.]]&gt;=45139,MainTracker[[#This Row],[Status]]="10 - Complete"),NETWORKDAYS(MAX(MainTracker[[#This Row],[Request sent on (Date)]:[Compliant source file received on (Date)]]),MainTracker[[#This Row],[Completion date.]],Holiday[Holidays])-1,"")</f>
        <v/>
      </c>
      <c r="Y137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2" s="4" t="str">
        <f>IF(AND(MainTracker[[#This Row],[Completion date.]]&gt;=45139,MainTracker[[#This Row],[Status]]="10 - Complete",MainTracker[[#This Row],[Compliant source file received on (Date)]]&lt;&gt;""),MainTracker[[#This Row],[Compliant source file received on (Date)]]-MainTracker[[#This Row],[Request sent on (Date)]],"")</f>
        <v/>
      </c>
    </row>
    <row r="1373" spans="1:26" ht="42" hidden="1" customHeight="1">
      <c r="A1373" s="51" t="str">
        <f>_xlfn.IFNA(INDEX(Table3[],MATCH(MainTracker[[#This Row],[IDR / UFDR]],Table3[Pack],0),1),"")</f>
        <v/>
      </c>
      <c r="B1373" s="7" t="s">
        <v>6075</v>
      </c>
      <c r="C1373" s="7" t="s">
        <v>6084</v>
      </c>
      <c r="D1373" s="44" t="s">
        <v>6085</v>
      </c>
      <c r="E1373" s="29" t="s">
        <v>6086</v>
      </c>
      <c r="F1373" s="2" t="s">
        <v>229</v>
      </c>
      <c r="G1373" s="13">
        <v>45541</v>
      </c>
      <c r="H1373" s="13"/>
      <c r="I1373" s="13"/>
      <c r="J1373" s="2"/>
      <c r="K1373" s="28" t="s">
        <v>6087</v>
      </c>
      <c r="L1373" s="28"/>
      <c r="M1373" s="4"/>
      <c r="N1373" s="24"/>
      <c r="O1373" s="4"/>
      <c r="P1373" s="24"/>
      <c r="Q1373" s="4"/>
      <c r="R1373" s="24"/>
      <c r="S1373" s="4"/>
      <c r="T1373" s="24"/>
      <c r="U1373" s="4" t="s">
        <v>257</v>
      </c>
      <c r="V1373" s="3"/>
      <c r="W1373" s="26" t="s">
        <v>1743</v>
      </c>
      <c r="X1373" s="4" t="str">
        <f>IF(AND(MainTracker[[#This Row],[Completion date.]]&gt;=45139,MainTracker[[#This Row],[Status]]="10 - Complete"),NETWORKDAYS(MAX(MainTracker[[#This Row],[Request sent on (Date)]:[Compliant source file received on (Date)]]),MainTracker[[#This Row],[Completion date.]],Holiday[Holidays])-1,"")</f>
        <v/>
      </c>
      <c r="Y137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3" s="4" t="str">
        <f>IF(AND(MainTracker[[#This Row],[Completion date.]]&gt;=45139,MainTracker[[#This Row],[Status]]="10 - Complete",MainTracker[[#This Row],[Compliant source file received on (Date)]]&lt;&gt;""),MainTracker[[#This Row],[Compliant source file received on (Date)]]-MainTracker[[#This Row],[Request sent on (Date)]],"")</f>
        <v/>
      </c>
    </row>
    <row r="1374" spans="1:26" ht="29.25" hidden="1" customHeight="1">
      <c r="A1374" s="51" t="str">
        <f>_xlfn.IFNA(INDEX(Table3[],MATCH(MainTracker[[#This Row],[IDR / UFDR]],Table3[Pack],0),1),"")</f>
        <v/>
      </c>
      <c r="B1374" s="7" t="s">
        <v>6075</v>
      </c>
      <c r="C1374" s="7" t="s">
        <v>6088</v>
      </c>
      <c r="D1374" s="44" t="s">
        <v>6089</v>
      </c>
      <c r="E1374" s="29" t="s">
        <v>6090</v>
      </c>
      <c r="F1374" s="2" t="s">
        <v>101</v>
      </c>
      <c r="G1374" s="13">
        <v>45541</v>
      </c>
      <c r="H1374" s="13"/>
      <c r="I1374" s="13"/>
      <c r="J1374" s="2"/>
      <c r="K1374" s="28" t="s">
        <v>6091</v>
      </c>
      <c r="L1374" s="28"/>
      <c r="M1374" s="4"/>
      <c r="N1374" s="24"/>
      <c r="O1374" s="4"/>
      <c r="P1374" s="24"/>
      <c r="Q1374" s="4"/>
      <c r="R1374" s="24"/>
      <c r="S1374" s="4"/>
      <c r="T1374" s="24"/>
      <c r="U1374" s="4" t="s">
        <v>257</v>
      </c>
      <c r="V1374" s="3"/>
      <c r="W1374" s="26" t="s">
        <v>1743</v>
      </c>
      <c r="X1374" s="4" t="str">
        <f>IF(AND(MainTracker[[#This Row],[Completion date.]]&gt;=45139,MainTracker[[#This Row],[Status]]="10 - Complete"),NETWORKDAYS(MAX(MainTracker[[#This Row],[Request sent on (Date)]:[Compliant source file received on (Date)]]),MainTracker[[#This Row],[Completion date.]],Holiday[Holidays])-1,"")</f>
        <v/>
      </c>
      <c r="Y137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4" s="4" t="str">
        <f>IF(AND(MainTracker[[#This Row],[Completion date.]]&gt;=45139,MainTracker[[#This Row],[Status]]="10 - Complete",MainTracker[[#This Row],[Compliant source file received on (Date)]]&lt;&gt;""),MainTracker[[#This Row],[Compliant source file received on (Date)]]-MainTracker[[#This Row],[Request sent on (Date)]],"")</f>
        <v/>
      </c>
    </row>
    <row r="1375" spans="1:26" ht="39" hidden="1" customHeight="1">
      <c r="A1375" s="51" t="str">
        <f>_xlfn.IFNA(INDEX(Table3[],MATCH(MainTracker[[#This Row],[IDR / UFDR]],Table3[Pack],0),1),"")</f>
        <v/>
      </c>
      <c r="B1375" s="7">
        <v>238.01</v>
      </c>
      <c r="C1375" s="7" t="s">
        <v>2112</v>
      </c>
      <c r="D1375" s="44" t="s">
        <v>2113</v>
      </c>
      <c r="E1375" s="29" t="s">
        <v>6092</v>
      </c>
      <c r="F1375" s="2" t="s">
        <v>111</v>
      </c>
      <c r="G1375" s="13">
        <v>45541</v>
      </c>
      <c r="H1375" s="13"/>
      <c r="I1375" s="13">
        <v>45576</v>
      </c>
      <c r="J1375" s="2"/>
      <c r="K1375" s="28" t="s">
        <v>2116</v>
      </c>
      <c r="L1375" s="28" t="s">
        <v>3224</v>
      </c>
      <c r="M1375" s="4" t="s">
        <v>6093</v>
      </c>
      <c r="N1375" s="24">
        <v>45574</v>
      </c>
      <c r="O1375" s="4" t="s">
        <v>6094</v>
      </c>
      <c r="P1375" s="24">
        <v>45576</v>
      </c>
      <c r="Q1375" s="4"/>
      <c r="R1375" s="24"/>
      <c r="S1375" s="4"/>
      <c r="T1375" s="24"/>
      <c r="U1375" s="4" t="s">
        <v>106</v>
      </c>
      <c r="V1375" s="3" t="s">
        <v>69</v>
      </c>
      <c r="W1375" s="26" t="s">
        <v>945</v>
      </c>
      <c r="X1375" s="4">
        <f>IF(AND(MainTracker[[#This Row],[Completion date.]]&gt;=45139,MainTracker[[#This Row],[Status]]="10 - Complete"),NETWORKDAYS(MAX(MainTracker[[#This Row],[Request sent on (Date)]:[Compliant source file received on (Date)]]),MainTracker[[#This Row],[Completion date.]],Holiday[Holidays])-1,"")</f>
        <v>25</v>
      </c>
      <c r="Y13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5" s="4" t="str">
        <f>IF(AND(MainTracker[[#This Row],[Completion date.]]&gt;=45139,MainTracker[[#This Row],[Status]]="10 - Complete",MainTracker[[#This Row],[Compliant source file received on (Date)]]&lt;&gt;""),MainTracker[[#This Row],[Compliant source file received on (Date)]]-MainTracker[[#This Row],[Request sent on (Date)]],"")</f>
        <v/>
      </c>
    </row>
    <row r="1376" spans="1:26" ht="33.75" hidden="1" customHeight="1">
      <c r="A1376" s="51" t="str">
        <f>_xlfn.IFNA(INDEX(Table3[],MATCH(MainTracker[[#This Row],[IDR / UFDR]],Table3[Pack],0),1),"")</f>
        <v/>
      </c>
      <c r="B1376" s="9">
        <v>238.01</v>
      </c>
      <c r="C1376" s="9" t="s">
        <v>1322</v>
      </c>
      <c r="D1376" t="s">
        <v>1323</v>
      </c>
      <c r="E1376" s="29" t="s">
        <v>1324</v>
      </c>
      <c r="F1376" s="10" t="s">
        <v>387</v>
      </c>
      <c r="G1376" s="13">
        <v>45541</v>
      </c>
      <c r="H1376" s="13">
        <v>45561</v>
      </c>
      <c r="I1376" s="13">
        <v>45565</v>
      </c>
      <c r="J1376" s="2"/>
      <c r="K1376" s="28" t="s">
        <v>1325</v>
      </c>
      <c r="L1376" s="28"/>
      <c r="M1376" s="4" t="s">
        <v>6095</v>
      </c>
      <c r="N1376" s="24"/>
      <c r="O1376" s="4" t="s">
        <v>6096</v>
      </c>
      <c r="P1376" s="24">
        <v>45561</v>
      </c>
      <c r="Q1376" s="4"/>
      <c r="R1376" s="24"/>
      <c r="S1376" s="4"/>
      <c r="T1376" s="24"/>
      <c r="U1376" s="4" t="s">
        <v>106</v>
      </c>
      <c r="V1376" s="3" t="s">
        <v>69</v>
      </c>
      <c r="W1376" s="26" t="s">
        <v>945</v>
      </c>
      <c r="X1376" s="4">
        <f>IF(AND(MainTracker[[#This Row],[Completion date.]]&gt;=45139,MainTracker[[#This Row],[Status]]="10 - Complete"),NETWORKDAYS(MAX(MainTracker[[#This Row],[Request sent on (Date)]:[Compliant source file received on (Date)]]),MainTracker[[#This Row],[Completion date.]],Holiday[Holidays])-1,"")</f>
        <v>2</v>
      </c>
      <c r="Y13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6" s="4">
        <f>IF(AND(MainTracker[[#This Row],[Completion date.]]&gt;=45139,MainTracker[[#This Row],[Status]]="10 - Complete",MainTracker[[#This Row],[Compliant source file received on (Date)]]&lt;&gt;""),MainTracker[[#This Row],[Compliant source file received on (Date)]]-MainTracker[[#This Row],[Request sent on (Date)]],"")</f>
        <v>20</v>
      </c>
    </row>
    <row r="1377" spans="1:26" ht="36.75" hidden="1" customHeight="1">
      <c r="A1377" s="51" t="str">
        <f>_xlfn.IFNA(INDEX(Table3[],MATCH(MainTracker[[#This Row],[IDR / UFDR]],Table3[Pack],0),1),"")</f>
        <v/>
      </c>
      <c r="B1377" s="9">
        <v>238.01</v>
      </c>
      <c r="C1377" s="9" t="s">
        <v>1317</v>
      </c>
      <c r="D1377" t="s">
        <v>1318</v>
      </c>
      <c r="E1377" s="29" t="s">
        <v>1319</v>
      </c>
      <c r="F1377" s="10" t="s">
        <v>229</v>
      </c>
      <c r="G1377" s="13">
        <v>45541</v>
      </c>
      <c r="H1377" s="13">
        <v>45559</v>
      </c>
      <c r="I1377" s="13">
        <v>45560</v>
      </c>
      <c r="J1377" s="2"/>
      <c r="K1377" s="28" t="s">
        <v>1320</v>
      </c>
      <c r="L1377" s="28"/>
      <c r="M1377" s="4" t="s">
        <v>6097</v>
      </c>
      <c r="N1377" s="24"/>
      <c r="O1377" s="4"/>
      <c r="P1377" s="24"/>
      <c r="Q1377" s="4"/>
      <c r="R1377" s="24"/>
      <c r="S1377" s="4"/>
      <c r="T1377" s="24"/>
      <c r="U1377" s="4" t="s">
        <v>106</v>
      </c>
      <c r="V1377" s="3" t="s">
        <v>70</v>
      </c>
      <c r="W1377" s="26" t="s">
        <v>945</v>
      </c>
      <c r="X1377" s="4">
        <f>IF(AND(MainTracker[[#This Row],[Completion date.]]&gt;=45139,MainTracker[[#This Row],[Status]]="10 - Complete"),NETWORKDAYS(MAX(MainTracker[[#This Row],[Request sent on (Date)]:[Compliant source file received on (Date)]]),MainTracker[[#This Row],[Completion date.]],Holiday[Holidays])-1,"")</f>
        <v>1</v>
      </c>
      <c r="Y13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77" s="4">
        <f>IF(AND(MainTracker[[#This Row],[Completion date.]]&gt;=45139,MainTracker[[#This Row],[Status]]="10 - Complete",MainTracker[[#This Row],[Compliant source file received on (Date)]]&lt;&gt;""),MainTracker[[#This Row],[Compliant source file received on (Date)]]-MainTracker[[#This Row],[Request sent on (Date)]],"")</f>
        <v>18</v>
      </c>
    </row>
    <row r="1378" spans="1:26" ht="30.75" hidden="1" customHeight="1">
      <c r="A1378" s="51">
        <f>_xlfn.IFNA(INDEX(Table3[],MATCH(MainTracker[[#This Row],[IDR / UFDR]],Table3[Pack],0),1),"")</f>
        <v>7</v>
      </c>
      <c r="B1378" s="7">
        <v>215.03</v>
      </c>
      <c r="C1378" s="7" t="s">
        <v>6098</v>
      </c>
      <c r="D1378" s="44" t="s">
        <v>6099</v>
      </c>
      <c r="E1378" s="29" t="s">
        <v>6100</v>
      </c>
      <c r="F1378" s="2" t="s">
        <v>111</v>
      </c>
      <c r="G1378" s="13">
        <v>45541</v>
      </c>
      <c r="H1378" s="13">
        <v>45546</v>
      </c>
      <c r="I1378" s="13">
        <v>45547</v>
      </c>
      <c r="J1378" s="2"/>
      <c r="K1378" s="28" t="s">
        <v>6101</v>
      </c>
      <c r="L1378" s="28"/>
      <c r="M1378" s="4" t="s">
        <v>6102</v>
      </c>
      <c r="N1378" s="24"/>
      <c r="O1378" s="4"/>
      <c r="P1378" s="24"/>
      <c r="Q1378" s="4"/>
      <c r="R1378" s="24"/>
      <c r="S1378" s="4"/>
      <c r="T1378" s="24"/>
      <c r="U1378" s="4" t="s">
        <v>106</v>
      </c>
      <c r="V1378" s="3" t="s">
        <v>70</v>
      </c>
      <c r="W1378" s="26" t="s">
        <v>6103</v>
      </c>
      <c r="X1378" s="4">
        <f>IF(AND(MainTracker[[#This Row],[Completion date.]]&gt;=45139,MainTracker[[#This Row],[Status]]="10 - Complete"),NETWORKDAYS(MAX(MainTracker[[#This Row],[Request sent on (Date)]:[Compliant source file received on (Date)]]),MainTracker[[#This Row],[Completion date.]],Holiday[Holidays])-1,"")</f>
        <v>1</v>
      </c>
      <c r="Y13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78" s="4">
        <f>IF(AND(MainTracker[[#This Row],[Completion date.]]&gt;=45139,MainTracker[[#This Row],[Status]]="10 - Complete",MainTracker[[#This Row],[Compliant source file received on (Date)]]&lt;&gt;""),MainTracker[[#This Row],[Compliant source file received on (Date)]]-MainTracker[[#This Row],[Request sent on (Date)]],"")</f>
        <v>5</v>
      </c>
    </row>
    <row r="1379" spans="1:26" ht="30" hidden="1">
      <c r="A1379" s="51">
        <f>_xlfn.IFNA(INDEX(Table3[],MATCH(MainTracker[[#This Row],[IDR / UFDR]],Table3[Pack],0),1),"")</f>
        <v>3</v>
      </c>
      <c r="B1379" s="7">
        <v>212.5</v>
      </c>
      <c r="C1379" s="7" t="s">
        <v>5464</v>
      </c>
      <c r="D1379" s="44" t="s">
        <v>5465</v>
      </c>
      <c r="E1379" s="29" t="s">
        <v>5466</v>
      </c>
      <c r="F1379" s="2" t="s">
        <v>101</v>
      </c>
      <c r="G1379" s="13">
        <v>45541</v>
      </c>
      <c r="H1379" s="13"/>
      <c r="I1379" s="13">
        <v>45552</v>
      </c>
      <c r="J1379" s="2"/>
      <c r="K1379" s="28" t="s">
        <v>5467</v>
      </c>
      <c r="L1379" s="28"/>
      <c r="M1379" s="4"/>
      <c r="N1379" s="24"/>
      <c r="O1379" s="4"/>
      <c r="P1379" s="24"/>
      <c r="Q1379" s="4"/>
      <c r="R1379" s="24"/>
      <c r="S1379" s="4"/>
      <c r="T1379" s="24"/>
      <c r="U1379" s="4" t="s">
        <v>106</v>
      </c>
      <c r="V1379" s="3" t="s">
        <v>70</v>
      </c>
      <c r="W1379" s="26" t="s">
        <v>3294</v>
      </c>
      <c r="X1379" s="4">
        <f>IF(AND(MainTracker[[#This Row],[Completion date.]]&gt;=45139,MainTracker[[#This Row],[Status]]="10 - Complete"),NETWORKDAYS(MAX(MainTracker[[#This Row],[Request sent on (Date)]:[Compliant source file received on (Date)]]),MainTracker[[#This Row],[Completion date.]],Holiday[Holidays])-1,"")</f>
        <v>7</v>
      </c>
      <c r="Y13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79" s="4" t="str">
        <f>IF(AND(MainTracker[[#This Row],[Completion date.]]&gt;=45139,MainTracker[[#This Row],[Status]]="10 - Complete",MainTracker[[#This Row],[Compliant source file received on (Date)]]&lt;&gt;""),MainTracker[[#This Row],[Compliant source file received on (Date)]]-MainTracker[[#This Row],[Request sent on (Date)]],"")</f>
        <v/>
      </c>
    </row>
    <row r="1380" spans="1:26" ht="30" hidden="1">
      <c r="A1380" s="51">
        <f>_xlfn.IFNA(INDEX(Table3[],MATCH(MainTracker[[#This Row],[IDR / UFDR]],Table3[Pack],0),1),"")</f>
        <v>3</v>
      </c>
      <c r="B1380" s="7">
        <v>212.5</v>
      </c>
      <c r="C1380" s="7" t="s">
        <v>4974</v>
      </c>
      <c r="D1380" s="44" t="s">
        <v>4975</v>
      </c>
      <c r="E1380" s="29" t="s">
        <v>6104</v>
      </c>
      <c r="F1380" s="2" t="s">
        <v>101</v>
      </c>
      <c r="G1380" s="13">
        <v>45541</v>
      </c>
      <c r="H1380" s="13"/>
      <c r="I1380" s="13">
        <v>45552</v>
      </c>
      <c r="J1380" s="2"/>
      <c r="K1380" s="28" t="s">
        <v>4977</v>
      </c>
      <c r="L1380" s="28"/>
      <c r="M1380" s="4"/>
      <c r="N1380" s="24"/>
      <c r="O1380" s="4"/>
      <c r="P1380" s="24"/>
      <c r="Q1380" s="4"/>
      <c r="R1380" s="24"/>
      <c r="S1380" s="4"/>
      <c r="T1380" s="24"/>
      <c r="U1380" s="4" t="s">
        <v>106</v>
      </c>
      <c r="V1380" s="3" t="s">
        <v>70</v>
      </c>
      <c r="W1380" s="26" t="s">
        <v>3294</v>
      </c>
      <c r="X1380" s="4">
        <f>IF(AND(MainTracker[[#This Row],[Completion date.]]&gt;=45139,MainTracker[[#This Row],[Status]]="10 - Complete"),NETWORKDAYS(MAX(MainTracker[[#This Row],[Request sent on (Date)]:[Compliant source file received on (Date)]]),MainTracker[[#This Row],[Completion date.]],Holiday[Holidays])-1,"")</f>
        <v>7</v>
      </c>
      <c r="Y13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0" s="4" t="str">
        <f>IF(AND(MainTracker[[#This Row],[Completion date.]]&gt;=45139,MainTracker[[#This Row],[Status]]="10 - Complete",MainTracker[[#This Row],[Compliant source file received on (Date)]]&lt;&gt;""),MainTracker[[#This Row],[Compliant source file received on (Date)]]-MainTracker[[#This Row],[Request sent on (Date)]],"")</f>
        <v/>
      </c>
    </row>
    <row r="1381" spans="1:26" ht="30" hidden="1">
      <c r="A1381" s="51">
        <f>_xlfn.IFNA(INDEX(Table3[],MATCH(MainTracker[[#This Row],[IDR / UFDR]],Table3[Pack],0),1),"")</f>
        <v>3</v>
      </c>
      <c r="B1381" s="7">
        <v>212.5</v>
      </c>
      <c r="C1381" s="7" t="s">
        <v>5572</v>
      </c>
      <c r="D1381" s="44" t="s">
        <v>5573</v>
      </c>
      <c r="E1381" s="29" t="s">
        <v>5574</v>
      </c>
      <c r="F1381" s="2" t="s">
        <v>101</v>
      </c>
      <c r="G1381" s="13">
        <v>45541</v>
      </c>
      <c r="H1381" s="13"/>
      <c r="I1381" s="13">
        <v>45552</v>
      </c>
      <c r="J1381" s="2"/>
      <c r="K1381" s="28" t="s">
        <v>5575</v>
      </c>
      <c r="L1381" s="28"/>
      <c r="M1381" s="4"/>
      <c r="N1381" s="24"/>
      <c r="O1381" s="4"/>
      <c r="P1381" s="24"/>
      <c r="Q1381" s="4"/>
      <c r="R1381" s="24"/>
      <c r="S1381" s="4"/>
      <c r="T1381" s="24"/>
      <c r="U1381" s="4" t="s">
        <v>106</v>
      </c>
      <c r="V1381" s="3" t="s">
        <v>70</v>
      </c>
      <c r="W1381" s="26" t="s">
        <v>3294</v>
      </c>
      <c r="X1381" s="4">
        <f>IF(AND(MainTracker[[#This Row],[Completion date.]]&gt;=45139,MainTracker[[#This Row],[Status]]="10 - Complete"),NETWORKDAYS(MAX(MainTracker[[#This Row],[Request sent on (Date)]:[Compliant source file received on (Date)]]),MainTracker[[#This Row],[Completion date.]],Holiday[Holidays])-1,"")</f>
        <v>7</v>
      </c>
      <c r="Y13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1" s="4" t="str">
        <f>IF(AND(MainTracker[[#This Row],[Completion date.]]&gt;=45139,MainTracker[[#This Row],[Status]]="10 - Complete",MainTracker[[#This Row],[Compliant source file received on (Date)]]&lt;&gt;""),MainTracker[[#This Row],[Compliant source file received on (Date)]]-MainTracker[[#This Row],[Request sent on (Date)]],"")</f>
        <v/>
      </c>
    </row>
    <row r="1382" spans="1:26" ht="30" hidden="1">
      <c r="A1382" s="51">
        <f>_xlfn.IFNA(INDEX(Table3[],MATCH(MainTracker[[#This Row],[IDR / UFDR]],Table3[Pack],0),1),"")</f>
        <v>3</v>
      </c>
      <c r="B1382" s="7">
        <v>212.5</v>
      </c>
      <c r="C1382" s="7" t="s">
        <v>5540</v>
      </c>
      <c r="D1382" s="44" t="s">
        <v>5541</v>
      </c>
      <c r="E1382" s="29" t="s">
        <v>6105</v>
      </c>
      <c r="F1382" s="2" t="s">
        <v>101</v>
      </c>
      <c r="G1382" s="13">
        <v>45541</v>
      </c>
      <c r="H1382" s="13"/>
      <c r="I1382" s="13">
        <v>45553</v>
      </c>
      <c r="J1382" s="2"/>
      <c r="K1382" s="28" t="s">
        <v>5543</v>
      </c>
      <c r="L1382" s="28"/>
      <c r="M1382" s="4"/>
      <c r="N1382" s="24"/>
      <c r="O1382" s="4"/>
      <c r="P1382" s="24"/>
      <c r="Q1382" s="4"/>
      <c r="R1382" s="24"/>
      <c r="S1382" s="4"/>
      <c r="T1382" s="24"/>
      <c r="U1382" s="4" t="s">
        <v>106</v>
      </c>
      <c r="V1382" s="3" t="s">
        <v>70</v>
      </c>
      <c r="W1382" s="26" t="s">
        <v>3294</v>
      </c>
      <c r="X1382" s="4">
        <f>IF(AND(MainTracker[[#This Row],[Completion date.]]&gt;=45139,MainTracker[[#This Row],[Status]]="10 - Complete"),NETWORKDAYS(MAX(MainTracker[[#This Row],[Request sent on (Date)]:[Compliant source file received on (Date)]]),MainTracker[[#This Row],[Completion date.]],Holiday[Holidays])-1,"")</f>
        <v>8</v>
      </c>
      <c r="Y13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2" s="4" t="str">
        <f>IF(AND(MainTracker[[#This Row],[Completion date.]]&gt;=45139,MainTracker[[#This Row],[Status]]="10 - Complete",MainTracker[[#This Row],[Compliant source file received on (Date)]]&lt;&gt;""),MainTracker[[#This Row],[Compliant source file received on (Date)]]-MainTracker[[#This Row],[Request sent on (Date)]],"")</f>
        <v/>
      </c>
    </row>
    <row r="1383" spans="1:26" ht="36.75" hidden="1" customHeight="1">
      <c r="A1383" s="51">
        <f>_xlfn.IFNA(INDEX(Table3[],MATCH(MainTracker[[#This Row],[IDR / UFDR]],Table3[Pack],0),1),"")</f>
        <v>3</v>
      </c>
      <c r="B1383" s="7">
        <v>212.5</v>
      </c>
      <c r="C1383" s="7" t="s">
        <v>5368</v>
      </c>
      <c r="D1383" s="44" t="s">
        <v>6106</v>
      </c>
      <c r="E1383" s="29" t="s">
        <v>5370</v>
      </c>
      <c r="F1383" s="2" t="s">
        <v>101</v>
      </c>
      <c r="G1383" s="13">
        <v>45541</v>
      </c>
      <c r="H1383" s="13"/>
      <c r="I1383" s="13">
        <v>45552</v>
      </c>
      <c r="J1383" s="2"/>
      <c r="K1383" s="28" t="s">
        <v>5371</v>
      </c>
      <c r="L1383" s="28"/>
      <c r="M1383" s="4"/>
      <c r="N1383" s="24"/>
      <c r="O1383" s="4"/>
      <c r="P1383" s="24"/>
      <c r="Q1383" s="4"/>
      <c r="R1383" s="24"/>
      <c r="S1383" s="4"/>
      <c r="T1383" s="24"/>
      <c r="U1383" s="4" t="s">
        <v>106</v>
      </c>
      <c r="V1383" s="3" t="s">
        <v>70</v>
      </c>
      <c r="W1383" s="26" t="s">
        <v>3294</v>
      </c>
      <c r="X1383" s="4">
        <f>IF(AND(MainTracker[[#This Row],[Completion date.]]&gt;=45139,MainTracker[[#This Row],[Status]]="10 - Complete"),NETWORKDAYS(MAX(MainTracker[[#This Row],[Request sent on (Date)]:[Compliant source file received on (Date)]]),MainTracker[[#This Row],[Completion date.]],Holiday[Holidays])-1,"")</f>
        <v>7</v>
      </c>
      <c r="Y13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3" s="4" t="str">
        <f>IF(AND(MainTracker[[#This Row],[Completion date.]]&gt;=45139,MainTracker[[#This Row],[Status]]="10 - Complete",MainTracker[[#This Row],[Compliant source file received on (Date)]]&lt;&gt;""),MainTracker[[#This Row],[Compliant source file received on (Date)]]-MainTracker[[#This Row],[Request sent on (Date)]],"")</f>
        <v/>
      </c>
    </row>
    <row r="1384" spans="1:26" ht="30" hidden="1">
      <c r="A1384" s="51">
        <f>_xlfn.IFNA(INDEX(Table3[],MATCH(MainTracker[[#This Row],[IDR / UFDR]],Table3[Pack],0),1),"")</f>
        <v>3</v>
      </c>
      <c r="B1384" s="7">
        <v>212.5</v>
      </c>
      <c r="C1384" s="7" t="s">
        <v>6107</v>
      </c>
      <c r="D1384" s="44" t="s">
        <v>6108</v>
      </c>
      <c r="E1384" s="111" t="s">
        <v>6109</v>
      </c>
      <c r="F1384" s="2" t="s">
        <v>111</v>
      </c>
      <c r="G1384" s="13">
        <v>45541</v>
      </c>
      <c r="H1384" s="13"/>
      <c r="I1384" s="13">
        <v>45553</v>
      </c>
      <c r="J1384" s="2"/>
      <c r="K1384" s="28" t="s">
        <v>6110</v>
      </c>
      <c r="L1384" s="28"/>
      <c r="M1384" s="4"/>
      <c r="N1384" s="24"/>
      <c r="O1384" s="4"/>
      <c r="P1384" s="24"/>
      <c r="Q1384" s="4"/>
      <c r="R1384" s="24"/>
      <c r="S1384" s="4"/>
      <c r="T1384" s="24"/>
      <c r="U1384" s="4" t="s">
        <v>106</v>
      </c>
      <c r="V1384" s="3" t="s">
        <v>70</v>
      </c>
      <c r="W1384" s="26" t="s">
        <v>3294</v>
      </c>
      <c r="X1384" s="4">
        <f>IF(AND(MainTracker[[#This Row],[Completion date.]]&gt;=45139,MainTracker[[#This Row],[Status]]="10 - Complete"),NETWORKDAYS(MAX(MainTracker[[#This Row],[Request sent on (Date)]:[Compliant source file received on (Date)]]),MainTracker[[#This Row],[Completion date.]],Holiday[Holidays])-1,"")</f>
        <v>8</v>
      </c>
      <c r="Y13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4" s="4" t="str">
        <f>IF(AND(MainTracker[[#This Row],[Completion date.]]&gt;=45139,MainTracker[[#This Row],[Status]]="10 - Complete",MainTracker[[#This Row],[Compliant source file received on (Date)]]&lt;&gt;""),MainTracker[[#This Row],[Compliant source file received on (Date)]]-MainTracker[[#This Row],[Request sent on (Date)]],"")</f>
        <v/>
      </c>
    </row>
    <row r="1385" spans="1:26" ht="30" hidden="1">
      <c r="A1385" s="51">
        <f>_xlfn.IFNA(INDEX(Table3[],MATCH(MainTracker[[#This Row],[IDR / UFDR]],Table3[Pack],0),1),"")</f>
        <v>3</v>
      </c>
      <c r="B1385" s="7">
        <v>212.5</v>
      </c>
      <c r="C1385" s="7" t="s">
        <v>6111</v>
      </c>
      <c r="D1385" s="44" t="s">
        <v>6112</v>
      </c>
      <c r="E1385" s="29" t="s">
        <v>6113</v>
      </c>
      <c r="F1385" s="2" t="s">
        <v>111</v>
      </c>
      <c r="G1385" s="13">
        <v>45541</v>
      </c>
      <c r="H1385" s="13"/>
      <c r="I1385" s="13">
        <v>45553</v>
      </c>
      <c r="J1385" s="2"/>
      <c r="K1385" s="28" t="s">
        <v>6114</v>
      </c>
      <c r="L1385" s="28"/>
      <c r="M1385" s="4"/>
      <c r="N1385" s="24"/>
      <c r="O1385" s="4"/>
      <c r="P1385" s="24"/>
      <c r="Q1385" s="4"/>
      <c r="R1385" s="24"/>
      <c r="S1385" s="4"/>
      <c r="T1385" s="24"/>
      <c r="U1385" s="4" t="s">
        <v>106</v>
      </c>
      <c r="V1385" s="3" t="s">
        <v>70</v>
      </c>
      <c r="W1385" s="26" t="s">
        <v>3294</v>
      </c>
      <c r="X1385" s="4">
        <f>IF(AND(MainTracker[[#This Row],[Completion date.]]&gt;=45139,MainTracker[[#This Row],[Status]]="10 - Complete"),NETWORKDAYS(MAX(MainTracker[[#This Row],[Request sent on (Date)]:[Compliant source file received on (Date)]]),MainTracker[[#This Row],[Completion date.]],Holiday[Holidays])-1,"")</f>
        <v>8</v>
      </c>
      <c r="Y13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5" s="4" t="str">
        <f>IF(AND(MainTracker[[#This Row],[Completion date.]]&gt;=45139,MainTracker[[#This Row],[Status]]="10 - Complete",MainTracker[[#This Row],[Compliant source file received on (Date)]]&lt;&gt;""),MainTracker[[#This Row],[Compliant source file received on (Date)]]-MainTracker[[#This Row],[Request sent on (Date)]],"")</f>
        <v/>
      </c>
    </row>
    <row r="1386" spans="1:26" ht="30" hidden="1">
      <c r="A1386" s="51" t="str">
        <f>_xlfn.IFNA(INDEX(Table3[],MATCH(MainTracker[[#This Row],[IDR / UFDR]],Table3[Pack],0),1),"")</f>
        <v/>
      </c>
      <c r="B1386" s="7" t="s">
        <v>6070</v>
      </c>
      <c r="C1386" s="7" t="s">
        <v>6115</v>
      </c>
      <c r="D1386" s="44" t="s">
        <v>6116</v>
      </c>
      <c r="E1386" s="180" t="s">
        <v>6117</v>
      </c>
      <c r="F1386" s="2" t="s">
        <v>111</v>
      </c>
      <c r="G1386" s="13">
        <v>45544</v>
      </c>
      <c r="H1386" s="13">
        <v>45544</v>
      </c>
      <c r="I1386" s="13">
        <v>45546</v>
      </c>
      <c r="J1386" s="2"/>
      <c r="K1386" s="28" t="s">
        <v>6118</v>
      </c>
      <c r="L1386" s="28" t="s">
        <v>122</v>
      </c>
      <c r="M1386" s="4"/>
      <c r="N1386" s="24"/>
      <c r="O1386" s="4"/>
      <c r="P1386" s="24"/>
      <c r="Q1386" s="4"/>
      <c r="R1386" s="24"/>
      <c r="S1386" s="4"/>
      <c r="T1386" s="24"/>
      <c r="U1386" s="4" t="s">
        <v>106</v>
      </c>
      <c r="V1386" s="3" t="s">
        <v>69</v>
      </c>
      <c r="W1386" s="26" t="s">
        <v>1292</v>
      </c>
      <c r="X1386" s="4">
        <f>IF(AND(MainTracker[[#This Row],[Completion date.]]&gt;=45139,MainTracker[[#This Row],[Status]]="10 - Complete"),NETWORKDAYS(MAX(MainTracker[[#This Row],[Request sent on (Date)]:[Compliant source file received on (Date)]]),MainTracker[[#This Row],[Completion date.]],Holiday[Holidays])-1,"")</f>
        <v>2</v>
      </c>
      <c r="Y13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6" s="4">
        <f>IF(AND(MainTracker[[#This Row],[Completion date.]]&gt;=45139,MainTracker[[#This Row],[Status]]="10 - Complete",MainTracker[[#This Row],[Compliant source file received on (Date)]]&lt;&gt;""),MainTracker[[#This Row],[Compliant source file received on (Date)]]-MainTracker[[#This Row],[Request sent on (Date)]],"")</f>
        <v>0</v>
      </c>
    </row>
    <row r="1387" spans="1:26" ht="18.75" hidden="1">
      <c r="A1387" s="51" t="str">
        <f>_xlfn.IFNA(INDEX(Table3[],MATCH(MainTracker[[#This Row],[IDR / UFDR]],Table3[Pack],0),1),"")</f>
        <v/>
      </c>
      <c r="B1387" s="7" t="s">
        <v>97</v>
      </c>
      <c r="C1387" s="7" t="s">
        <v>6119</v>
      </c>
      <c r="D1387" t="s">
        <v>6120</v>
      </c>
      <c r="E1387" s="29" t="s">
        <v>6121</v>
      </c>
      <c r="F1387" s="2" t="s">
        <v>387</v>
      </c>
      <c r="G1387" s="13">
        <v>45544</v>
      </c>
      <c r="H1387" s="13"/>
      <c r="I1387" s="13">
        <v>45555</v>
      </c>
      <c r="J1387" s="2"/>
      <c r="K1387" s="28" t="s">
        <v>6122</v>
      </c>
      <c r="L1387" s="28"/>
      <c r="M1387" s="4"/>
      <c r="N1387" s="24"/>
      <c r="O1387" s="4"/>
      <c r="P1387" s="24"/>
      <c r="Q1387" s="4"/>
      <c r="R1387" s="24"/>
      <c r="S1387" s="4"/>
      <c r="T1387" s="24"/>
      <c r="U1387" s="4" t="s">
        <v>106</v>
      </c>
      <c r="V1387" s="3" t="s">
        <v>70</v>
      </c>
      <c r="W1387" s="26" t="s">
        <v>939</v>
      </c>
      <c r="X1387" s="4">
        <f>IF(AND(MainTracker[[#This Row],[Completion date.]]&gt;=45139,MainTracker[[#This Row],[Status]]="10 - Complete"),NETWORKDAYS(MAX(MainTracker[[#This Row],[Request sent on (Date)]:[Compliant source file received on (Date)]]),MainTracker[[#This Row],[Completion date.]],Holiday[Holidays])-1,"")</f>
        <v>9</v>
      </c>
      <c r="Y13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7" s="4" t="str">
        <f>IF(AND(MainTracker[[#This Row],[Completion date.]]&gt;=45139,MainTracker[[#This Row],[Status]]="10 - Complete",MainTracker[[#This Row],[Compliant source file received on (Date)]]&lt;&gt;""),MainTracker[[#This Row],[Compliant source file received on (Date)]]-MainTracker[[#This Row],[Request sent on (Date)]],"")</f>
        <v/>
      </c>
    </row>
    <row r="1388" spans="1:26" ht="30" hidden="1">
      <c r="A1388" s="51" t="str">
        <f>_xlfn.IFNA(INDEX(Table3[],MATCH(MainTracker[[#This Row],[IDR / UFDR]],Table3[Pack],0),1),"")</f>
        <v/>
      </c>
      <c r="B1388" s="7" t="s">
        <v>202</v>
      </c>
      <c r="C1388" s="7" t="s">
        <v>430</v>
      </c>
      <c r="D1388" s="44" t="s">
        <v>431</v>
      </c>
      <c r="E1388" s="179" t="s">
        <v>432</v>
      </c>
      <c r="F1388" s="2" t="s">
        <v>101</v>
      </c>
      <c r="G1388" s="13">
        <v>45545</v>
      </c>
      <c r="H1388" s="13">
        <v>45553</v>
      </c>
      <c r="I1388" s="13">
        <v>45555</v>
      </c>
      <c r="J1388" s="2"/>
      <c r="K1388" s="28" t="s">
        <v>433</v>
      </c>
      <c r="L1388" s="28"/>
      <c r="M1388" s="4" t="s">
        <v>6123</v>
      </c>
      <c r="N1388" s="24"/>
      <c r="O1388" s="4"/>
      <c r="P1388" s="24"/>
      <c r="Q1388" s="4"/>
      <c r="R1388" s="24"/>
      <c r="S1388" s="4"/>
      <c r="T1388" s="24"/>
      <c r="U1388" s="4" t="s">
        <v>106</v>
      </c>
      <c r="V1388" s="3" t="s">
        <v>70</v>
      </c>
      <c r="W1388" s="28" t="s">
        <v>6124</v>
      </c>
      <c r="X1388" s="4">
        <f>IF(AND(MainTracker[[#This Row],[Completion date.]]&gt;=45139,MainTracker[[#This Row],[Status]]="10 - Complete"),NETWORKDAYS(MAX(MainTracker[[#This Row],[Request sent on (Date)]:[Compliant source file received on (Date)]]),MainTracker[[#This Row],[Completion date.]],Holiday[Holidays])-1,"")</f>
        <v>2</v>
      </c>
      <c r="Y13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88" s="4">
        <f>IF(AND(MainTracker[[#This Row],[Completion date.]]&gt;=45139,MainTracker[[#This Row],[Status]]="10 - Complete",MainTracker[[#This Row],[Compliant source file received on (Date)]]&lt;&gt;""),MainTracker[[#This Row],[Compliant source file received on (Date)]]-MainTracker[[#This Row],[Request sent on (Date)]],"")</f>
        <v>8</v>
      </c>
    </row>
    <row r="1389" spans="1:26" ht="30" hidden="1">
      <c r="A1389" s="51" t="str">
        <f>_xlfn.IFNA(INDEX(Table3[],MATCH(MainTracker[[#This Row],[IDR / UFDR]],Table3[Pack],0),1),"")</f>
        <v/>
      </c>
      <c r="B1389" s="7">
        <v>234.04</v>
      </c>
      <c r="C1389" s="7" t="s">
        <v>6125</v>
      </c>
      <c r="D1389" s="44" t="s">
        <v>6126</v>
      </c>
      <c r="E1389" s="29" t="s">
        <v>6127</v>
      </c>
      <c r="F1389" s="2" t="s">
        <v>111</v>
      </c>
      <c r="G1389" s="13">
        <v>45546</v>
      </c>
      <c r="H1389" s="13">
        <v>45547</v>
      </c>
      <c r="I1389" s="13">
        <v>45551</v>
      </c>
      <c r="J1389" s="2"/>
      <c r="K1389" s="28" t="s">
        <v>6128</v>
      </c>
      <c r="L1389" s="28" t="s">
        <v>122</v>
      </c>
      <c r="M1389" s="4" t="s">
        <v>6129</v>
      </c>
      <c r="N1389" s="24">
        <v>45547</v>
      </c>
      <c r="O1389" s="4"/>
      <c r="P1389" s="24"/>
      <c r="Q1389" s="4"/>
      <c r="R1389" s="24"/>
      <c r="S1389" s="4"/>
      <c r="T1389" s="24"/>
      <c r="U1389" s="4" t="s">
        <v>106</v>
      </c>
      <c r="V1389" s="3" t="s">
        <v>69</v>
      </c>
      <c r="W1389" s="26" t="s">
        <v>6130</v>
      </c>
      <c r="X1389" s="4">
        <f>IF(AND(MainTracker[[#This Row],[Completion date.]]&gt;=45139,MainTracker[[#This Row],[Status]]="10 - Complete"),NETWORKDAYS(MAX(MainTracker[[#This Row],[Request sent on (Date)]:[Compliant source file received on (Date)]]),MainTracker[[#This Row],[Completion date.]],Holiday[Holidays])-1,"")</f>
        <v>2</v>
      </c>
      <c r="Y13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89" s="4">
        <f>IF(AND(MainTracker[[#This Row],[Completion date.]]&gt;=45139,MainTracker[[#This Row],[Status]]="10 - Complete",MainTracker[[#This Row],[Compliant source file received on (Date)]]&lt;&gt;""),MainTracker[[#This Row],[Compliant source file received on (Date)]]-MainTracker[[#This Row],[Request sent on (Date)]],"")</f>
        <v>1</v>
      </c>
    </row>
    <row r="1390" spans="1:26" ht="45" hidden="1">
      <c r="A1390" s="51">
        <f>_xlfn.IFNA(INDEX(Table3[],MATCH(MainTracker[[#This Row],[IDR / UFDR]],Table3[Pack],0),1),"")</f>
        <v>10</v>
      </c>
      <c r="B1390" s="7" t="s">
        <v>35</v>
      </c>
      <c r="C1390" s="7" t="s">
        <v>6131</v>
      </c>
      <c r="D1390" s="44" t="s">
        <v>6132</v>
      </c>
      <c r="E1390" s="111" t="s">
        <v>6133</v>
      </c>
      <c r="F1390" s="2" t="s">
        <v>387</v>
      </c>
      <c r="G1390" s="13">
        <v>45547</v>
      </c>
      <c r="H1390" s="13">
        <v>45615</v>
      </c>
      <c r="I1390" s="13">
        <v>45621</v>
      </c>
      <c r="J1390" s="2"/>
      <c r="K1390" s="28" t="s">
        <v>6134</v>
      </c>
      <c r="L1390" s="28"/>
      <c r="M1390" s="4" t="s">
        <v>6135</v>
      </c>
      <c r="N1390" s="240">
        <v>45615</v>
      </c>
      <c r="O1390" s="4"/>
      <c r="P1390" s="24"/>
      <c r="Q1390" s="4"/>
      <c r="R1390" s="24"/>
      <c r="S1390" s="4"/>
      <c r="T1390" s="24"/>
      <c r="U1390" s="4" t="s">
        <v>106</v>
      </c>
      <c r="V1390" s="3" t="s">
        <v>70</v>
      </c>
      <c r="W1390" s="26" t="s">
        <v>6136</v>
      </c>
      <c r="X1390" s="4">
        <f>IF(AND(MainTracker[[#This Row],[Completion date.]]&gt;=45139,MainTracker[[#This Row],[Status]]="10 - Complete"),NETWORKDAYS(MAX(MainTracker[[#This Row],[Request sent on (Date)]:[Compliant source file received on (Date)]]),MainTracker[[#This Row],[Completion date.]],Holiday[Holidays])-1,"")</f>
        <v>4</v>
      </c>
      <c r="Y13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0" s="4">
        <f>IF(AND(MainTracker[[#This Row],[Completion date.]]&gt;=45139,MainTracker[[#This Row],[Status]]="10 - Complete",MainTracker[[#This Row],[Compliant source file received on (Date)]]&lt;&gt;""),MainTracker[[#This Row],[Compliant source file received on (Date)]]-MainTracker[[#This Row],[Request sent on (Date)]],"")</f>
        <v>68</v>
      </c>
    </row>
    <row r="1391" spans="1:26" ht="45" hidden="1">
      <c r="A1391" s="51">
        <f>_xlfn.IFNA(INDEX(Table3[],MATCH(MainTracker[[#This Row],[IDR / UFDR]],Table3[Pack],0),1),"")</f>
        <v>10</v>
      </c>
      <c r="B1391" s="7" t="s">
        <v>35</v>
      </c>
      <c r="C1391" s="7" t="s">
        <v>6137</v>
      </c>
      <c r="D1391" s="44" t="s">
        <v>6138</v>
      </c>
      <c r="E1391" s="180" t="s">
        <v>6139</v>
      </c>
      <c r="F1391" s="2" t="s">
        <v>111</v>
      </c>
      <c r="G1391" s="13">
        <v>45547</v>
      </c>
      <c r="H1391" s="13"/>
      <c r="I1391" s="13">
        <v>45611</v>
      </c>
      <c r="J1391" s="2"/>
      <c r="K1391" s="28" t="s">
        <v>6140</v>
      </c>
      <c r="L1391" s="28"/>
      <c r="M1391" s="4" t="s">
        <v>6141</v>
      </c>
      <c r="N1391" s="24"/>
      <c r="O1391" s="4"/>
      <c r="P1391" s="24"/>
      <c r="Q1391" s="4"/>
      <c r="R1391" s="24"/>
      <c r="S1391" s="4"/>
      <c r="T1391" s="24"/>
      <c r="U1391" s="4" t="s">
        <v>106</v>
      </c>
      <c r="V1391" s="3" t="s">
        <v>70</v>
      </c>
      <c r="W1391" s="26" t="s">
        <v>6136</v>
      </c>
      <c r="X1391" s="4">
        <f>IF(AND(MainTracker[[#This Row],[Completion date.]]&gt;=45139,MainTracker[[#This Row],[Status]]="10 - Complete"),NETWORKDAYS(MAX(MainTracker[[#This Row],[Request sent on (Date)]:[Compliant source file received on (Date)]]),MainTracker[[#This Row],[Completion date.]],Holiday[Holidays])-1,"")</f>
        <v>46</v>
      </c>
      <c r="Y13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1" s="4" t="str">
        <f>IF(AND(MainTracker[[#This Row],[Completion date.]]&gt;=45139,MainTracker[[#This Row],[Status]]="10 - Complete",MainTracker[[#This Row],[Compliant source file received on (Date)]]&lt;&gt;""),MainTracker[[#This Row],[Compliant source file received on (Date)]]-MainTracker[[#This Row],[Request sent on (Date)]],"")</f>
        <v/>
      </c>
    </row>
    <row r="1392" spans="1:26" ht="45" hidden="1">
      <c r="A1392" s="51" t="str">
        <f>_xlfn.IFNA(INDEX(Table3[],MATCH(MainTracker[[#This Row],[IDR / UFDR]],Table3[Pack],0),1),"")</f>
        <v/>
      </c>
      <c r="B1392" s="121" t="s">
        <v>4168</v>
      </c>
      <c r="C1392" s="7" t="s">
        <v>5240</v>
      </c>
      <c r="D1392" s="44" t="s">
        <v>5241</v>
      </c>
      <c r="E1392" s="180" t="s">
        <v>5242</v>
      </c>
      <c r="F1392" s="2" t="s">
        <v>5237</v>
      </c>
      <c r="G1392" s="13">
        <v>45548</v>
      </c>
      <c r="H1392" s="13"/>
      <c r="I1392" s="13">
        <v>45551</v>
      </c>
      <c r="J1392" s="2"/>
      <c r="K1392" s="34" t="s">
        <v>5243</v>
      </c>
      <c r="L1392" s="28"/>
      <c r="M1392" s="4"/>
      <c r="N1392" s="24"/>
      <c r="O1392" s="4"/>
      <c r="P1392" s="24"/>
      <c r="Q1392" s="4"/>
      <c r="R1392" s="24"/>
      <c r="S1392" s="4"/>
      <c r="T1392" s="24"/>
      <c r="U1392" s="4" t="s">
        <v>106</v>
      </c>
      <c r="V1392" s="3" t="s">
        <v>69</v>
      </c>
      <c r="W1392" s="26" t="s">
        <v>6142</v>
      </c>
      <c r="X1392" s="4">
        <f>IF(AND(MainTracker[[#This Row],[Completion date.]]&gt;=45139,MainTracker[[#This Row],[Status]]="10 - Complete"),NETWORKDAYS(MAX(MainTracker[[#This Row],[Request sent on (Date)]:[Compliant source file received on (Date)]]),MainTracker[[#This Row],[Completion date.]],Holiday[Holidays])-1,"")</f>
        <v>1</v>
      </c>
      <c r="Y13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2" s="4" t="str">
        <f>IF(AND(MainTracker[[#This Row],[Completion date.]]&gt;=45139,MainTracker[[#This Row],[Status]]="10 - Complete",MainTracker[[#This Row],[Compliant source file received on (Date)]]&lt;&gt;""),MainTracker[[#This Row],[Compliant source file received on (Date)]]-MainTracker[[#This Row],[Request sent on (Date)]],"")</f>
        <v/>
      </c>
    </row>
    <row r="1393" spans="1:26" ht="45" hidden="1">
      <c r="A1393" s="51" t="str">
        <f>_xlfn.IFNA(INDEX(Table3[],MATCH(MainTracker[[#This Row],[IDR / UFDR]],Table3[Pack],0),1),"")</f>
        <v/>
      </c>
      <c r="B1393" s="7">
        <v>229.03</v>
      </c>
      <c r="C1393" s="7" t="s">
        <v>6143</v>
      </c>
      <c r="D1393" s="44" t="s">
        <v>6144</v>
      </c>
      <c r="E1393" s="29" t="s">
        <v>6145</v>
      </c>
      <c r="F1393" s="2" t="s">
        <v>111</v>
      </c>
      <c r="G1393" s="13">
        <v>45548</v>
      </c>
      <c r="H1393" s="13"/>
      <c r="I1393" s="13">
        <v>45569</v>
      </c>
      <c r="J1393" s="2"/>
      <c r="K1393" s="28" t="s">
        <v>6146</v>
      </c>
      <c r="L1393" s="28" t="s">
        <v>3041</v>
      </c>
      <c r="M1393" s="4" t="s">
        <v>6147</v>
      </c>
      <c r="N1393" s="24">
        <v>45560</v>
      </c>
      <c r="O1393" s="4" t="s">
        <v>6148</v>
      </c>
      <c r="P1393" s="24"/>
      <c r="Q1393" s="4"/>
      <c r="R1393" s="24"/>
      <c r="S1393" s="4"/>
      <c r="T1393" s="24"/>
      <c r="U1393" s="4" t="s">
        <v>106</v>
      </c>
      <c r="V1393" s="3" t="s">
        <v>71</v>
      </c>
      <c r="W1393" s="26" t="s">
        <v>354</v>
      </c>
      <c r="X1393" s="4">
        <f>IF(AND(MainTracker[[#This Row],[Completion date.]]&gt;=45139,MainTracker[[#This Row],[Status]]="10 - Complete"),NETWORKDAYS(MAX(MainTracker[[#This Row],[Request sent on (Date)]:[Compliant source file received on (Date)]]),MainTracker[[#This Row],[Completion date.]],Holiday[Holidays])-1,"")</f>
        <v>15</v>
      </c>
      <c r="Y13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3" s="4" t="str">
        <f>IF(AND(MainTracker[[#This Row],[Completion date.]]&gt;=45139,MainTracker[[#This Row],[Status]]="10 - Complete",MainTracker[[#This Row],[Compliant source file received on (Date)]]&lt;&gt;""),MainTracker[[#This Row],[Compliant source file received on (Date)]]-MainTracker[[#This Row],[Request sent on (Date)]],"")</f>
        <v/>
      </c>
    </row>
    <row r="1394" spans="1:26" ht="75" hidden="1">
      <c r="A1394" s="51" t="str">
        <f>_xlfn.IFNA(INDEX(Table3[],MATCH(MainTracker[[#This Row],[IDR / UFDR]],Table3[Pack],0),1),"")</f>
        <v/>
      </c>
      <c r="B1394" s="7">
        <v>226.5</v>
      </c>
      <c r="C1394" s="7" t="s">
        <v>6149</v>
      </c>
      <c r="D1394" s="44" t="s">
        <v>6150</v>
      </c>
      <c r="E1394" s="9" t="s">
        <v>6151</v>
      </c>
      <c r="F1394" s="2" t="s">
        <v>111</v>
      </c>
      <c r="G1394" s="13">
        <v>45548</v>
      </c>
      <c r="H1394" s="13">
        <v>45558</v>
      </c>
      <c r="I1394" s="13">
        <v>45558</v>
      </c>
      <c r="J1394" s="2"/>
      <c r="K1394" s="28" t="s">
        <v>6152</v>
      </c>
      <c r="L1394" s="28" t="s">
        <v>122</v>
      </c>
      <c r="M1394" s="4" t="s">
        <v>6153</v>
      </c>
      <c r="N1394" s="24">
        <v>45553</v>
      </c>
      <c r="O1394" s="4" t="s">
        <v>6154</v>
      </c>
      <c r="P1394" s="24"/>
      <c r="Q1394" s="4" t="s">
        <v>6155</v>
      </c>
      <c r="R1394" s="24">
        <v>45558</v>
      </c>
      <c r="S1394" s="4"/>
      <c r="T1394" s="24"/>
      <c r="U1394" s="4" t="s">
        <v>106</v>
      </c>
      <c r="V1394" s="3" t="s">
        <v>69</v>
      </c>
      <c r="W1394" s="26" t="s">
        <v>2036</v>
      </c>
      <c r="X1394" s="4">
        <f>IF(AND(MainTracker[[#This Row],[Completion date.]]&gt;=45139,MainTracker[[#This Row],[Status]]="10 - Complete"),NETWORKDAYS(MAX(MainTracker[[#This Row],[Request sent on (Date)]:[Compliant source file received on (Date)]]),MainTracker[[#This Row],[Completion date.]],Holiday[Holidays])-1,"")</f>
        <v>0</v>
      </c>
      <c r="Y13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94" s="4">
        <f>IF(AND(MainTracker[[#This Row],[Completion date.]]&gt;=45139,MainTracker[[#This Row],[Status]]="10 - Complete",MainTracker[[#This Row],[Compliant source file received on (Date)]]&lt;&gt;""),MainTracker[[#This Row],[Compliant source file received on (Date)]]-MainTracker[[#This Row],[Request sent on (Date)]],"")</f>
        <v>10</v>
      </c>
    </row>
    <row r="1395" spans="1:26" ht="60" hidden="1">
      <c r="A1395" s="51" t="str">
        <f>_xlfn.IFNA(INDEX(Table3[],MATCH(MainTracker[[#This Row],[IDR / UFDR]],Table3[Pack],0),1),"")</f>
        <v/>
      </c>
      <c r="B1395" s="7">
        <v>226.5</v>
      </c>
      <c r="C1395" s="7" t="s">
        <v>6156</v>
      </c>
      <c r="D1395" s="44" t="s">
        <v>6157</v>
      </c>
      <c r="E1395" s="9" t="s">
        <v>6158</v>
      </c>
      <c r="F1395" s="2" t="s">
        <v>101</v>
      </c>
      <c r="G1395" s="13">
        <v>45548</v>
      </c>
      <c r="H1395" s="24">
        <v>45555</v>
      </c>
      <c r="I1395" s="24">
        <v>45555</v>
      </c>
      <c r="J1395" s="2"/>
      <c r="K1395" s="28" t="s">
        <v>6159</v>
      </c>
      <c r="L1395" s="28" t="s">
        <v>122</v>
      </c>
      <c r="M1395" s="4" t="s">
        <v>6160</v>
      </c>
      <c r="N1395" s="24" t="s">
        <v>6161</v>
      </c>
      <c r="O1395" s="4" t="s">
        <v>6162</v>
      </c>
      <c r="P1395" s="24">
        <v>45555</v>
      </c>
      <c r="Q1395" s="4"/>
      <c r="R1395" s="24"/>
      <c r="S1395" s="4"/>
      <c r="T1395" s="24"/>
      <c r="U1395" s="4" t="s">
        <v>106</v>
      </c>
      <c r="V1395" s="3" t="s">
        <v>69</v>
      </c>
      <c r="W1395" s="26" t="s">
        <v>2036</v>
      </c>
      <c r="X1395" s="4">
        <f>IF(AND(MainTracker[[#This Row],[Completion date.]]&gt;=45139,MainTracker[[#This Row],[Status]]="10 - Complete"),NETWORKDAYS(MAX(MainTracker[[#This Row],[Request sent on (Date)]:[Compliant source file received on (Date)]]),MainTracker[[#This Row],[Completion date.]],Holiday[Holidays])-1,"")</f>
        <v>0</v>
      </c>
      <c r="Y139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5" s="4">
        <f>IF(AND(MainTracker[[#This Row],[Completion date.]]&gt;=45139,MainTracker[[#This Row],[Status]]="10 - Complete",MainTracker[[#This Row],[Compliant source file received on (Date)]]&lt;&gt;""),MainTracker[[#This Row],[Compliant source file received on (Date)]]-MainTracker[[#This Row],[Request sent on (Date)]],"")</f>
        <v>7</v>
      </c>
    </row>
    <row r="1396" spans="1:26" ht="30" hidden="1">
      <c r="A1396" s="51" t="str">
        <f>_xlfn.IFNA(INDEX(Table3[],MATCH(MainTracker[[#This Row],[IDR / UFDR]],Table3[Pack],0),1),"")</f>
        <v/>
      </c>
      <c r="B1396" s="7">
        <v>226.5</v>
      </c>
      <c r="C1396" s="7" t="s">
        <v>6163</v>
      </c>
      <c r="D1396" s="44" t="s">
        <v>6164</v>
      </c>
      <c r="E1396" s="9" t="s">
        <v>6165</v>
      </c>
      <c r="F1396" s="2" t="s">
        <v>101</v>
      </c>
      <c r="G1396" s="13">
        <v>45548</v>
      </c>
      <c r="H1396" s="13">
        <v>45559</v>
      </c>
      <c r="I1396" s="13">
        <v>45559</v>
      </c>
      <c r="J1396" s="2"/>
      <c r="K1396" s="28" t="s">
        <v>6166</v>
      </c>
      <c r="L1396" s="28" t="s">
        <v>122</v>
      </c>
      <c r="M1396" s="4" t="s">
        <v>6167</v>
      </c>
      <c r="N1396" s="24">
        <v>45559</v>
      </c>
      <c r="O1396" s="4"/>
      <c r="P1396" s="24"/>
      <c r="Q1396" s="4"/>
      <c r="R1396" s="24"/>
      <c r="S1396" s="4"/>
      <c r="T1396" s="24"/>
      <c r="U1396" s="4" t="s">
        <v>106</v>
      </c>
      <c r="V1396" s="3" t="s">
        <v>69</v>
      </c>
      <c r="W1396" s="26" t="s">
        <v>2036</v>
      </c>
      <c r="X1396" s="4">
        <f>IF(AND(MainTracker[[#This Row],[Completion date.]]&gt;=45139,MainTracker[[#This Row],[Status]]="10 - Complete"),NETWORKDAYS(MAX(MainTracker[[#This Row],[Request sent on (Date)]:[Compliant source file received on (Date)]]),MainTracker[[#This Row],[Completion date.]],Holiday[Holidays])-1,"")</f>
        <v>0</v>
      </c>
      <c r="Y13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6" s="4">
        <f>IF(AND(MainTracker[[#This Row],[Completion date.]]&gt;=45139,MainTracker[[#This Row],[Status]]="10 - Complete",MainTracker[[#This Row],[Compliant source file received on (Date)]]&lt;&gt;""),MainTracker[[#This Row],[Compliant source file received on (Date)]]-MainTracker[[#This Row],[Request sent on (Date)]],"")</f>
        <v>11</v>
      </c>
    </row>
    <row r="1397" spans="1:26" ht="30" hidden="1">
      <c r="A1397" s="51" t="str">
        <f>_xlfn.IFNA(INDEX(Table3[],MATCH(MainTracker[[#This Row],[IDR / UFDR]],Table3[Pack],0),1),"")</f>
        <v/>
      </c>
      <c r="B1397" s="7">
        <v>226.5</v>
      </c>
      <c r="C1397" s="7" t="s">
        <v>6168</v>
      </c>
      <c r="D1397" s="44" t="s">
        <v>6169</v>
      </c>
      <c r="E1397" s="9" t="s">
        <v>6170</v>
      </c>
      <c r="F1397" s="2" t="s">
        <v>111</v>
      </c>
      <c r="G1397" s="13">
        <v>45548</v>
      </c>
      <c r="H1397" s="13">
        <v>45548</v>
      </c>
      <c r="I1397" s="13">
        <v>45554</v>
      </c>
      <c r="J1397" s="2"/>
      <c r="K1397" s="34" t="s">
        <v>6171</v>
      </c>
      <c r="L1397" s="28" t="s">
        <v>122</v>
      </c>
      <c r="M1397" s="4"/>
      <c r="N1397" s="24"/>
      <c r="O1397" s="4"/>
      <c r="P1397" s="24"/>
      <c r="Q1397" s="4"/>
      <c r="R1397" s="24"/>
      <c r="S1397" s="4"/>
      <c r="T1397" s="24"/>
      <c r="U1397" s="4" t="s">
        <v>106</v>
      </c>
      <c r="V1397" s="3" t="s">
        <v>69</v>
      </c>
      <c r="W1397" s="26" t="s">
        <v>2036</v>
      </c>
      <c r="X1397" s="4">
        <f>IF(AND(MainTracker[[#This Row],[Completion date.]]&gt;=45139,MainTracker[[#This Row],[Status]]="10 - Complete"),NETWORKDAYS(MAX(MainTracker[[#This Row],[Request sent on (Date)]:[Compliant source file received on (Date)]]),MainTracker[[#This Row],[Completion date.]],Holiday[Holidays])-1,"")</f>
        <v>4</v>
      </c>
      <c r="Y13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7" s="4">
        <f>IF(AND(MainTracker[[#This Row],[Completion date.]]&gt;=45139,MainTracker[[#This Row],[Status]]="10 - Complete",MainTracker[[#This Row],[Compliant source file received on (Date)]]&lt;&gt;""),MainTracker[[#This Row],[Compliant source file received on (Date)]]-MainTracker[[#This Row],[Request sent on (Date)]],"")</f>
        <v>0</v>
      </c>
    </row>
    <row r="1398" spans="1:26" ht="45" hidden="1">
      <c r="A1398" s="51" t="str">
        <f>_xlfn.IFNA(INDEX(Table3[],MATCH(MainTracker[[#This Row],[IDR / UFDR]],Table3[Pack],0),1),"")</f>
        <v/>
      </c>
      <c r="B1398" s="7">
        <v>226.5</v>
      </c>
      <c r="C1398" s="7" t="s">
        <v>6172</v>
      </c>
      <c r="D1398" s="44" t="s">
        <v>6173</v>
      </c>
      <c r="E1398" s="9" t="s">
        <v>6174</v>
      </c>
      <c r="F1398" s="2" t="s">
        <v>111</v>
      </c>
      <c r="G1398" s="13">
        <v>45548</v>
      </c>
      <c r="H1398" s="13">
        <v>45554</v>
      </c>
      <c r="I1398" s="13">
        <v>45555</v>
      </c>
      <c r="J1398" s="2"/>
      <c r="K1398" s="28" t="s">
        <v>6175</v>
      </c>
      <c r="L1398" s="28" t="s">
        <v>122</v>
      </c>
      <c r="M1398" s="4" t="s">
        <v>6176</v>
      </c>
      <c r="N1398" s="24" t="s">
        <v>6161</v>
      </c>
      <c r="O1398" s="4" t="s">
        <v>6177</v>
      </c>
      <c r="P1398" s="24" t="s">
        <v>6161</v>
      </c>
      <c r="Q1398" s="4"/>
      <c r="R1398" s="24"/>
      <c r="S1398" s="4"/>
      <c r="T1398" s="24"/>
      <c r="U1398" s="4" t="s">
        <v>106</v>
      </c>
      <c r="V1398" s="3" t="s">
        <v>69</v>
      </c>
      <c r="W1398" s="26" t="s">
        <v>2036</v>
      </c>
      <c r="X1398" s="4">
        <f>IF(AND(MainTracker[[#This Row],[Completion date.]]&gt;=45139,MainTracker[[#This Row],[Status]]="10 - Complete"),NETWORKDAYS(MAX(MainTracker[[#This Row],[Request sent on (Date)]:[Compliant source file received on (Date)]]),MainTracker[[#This Row],[Completion date.]],Holiday[Holidays])-1,"")</f>
        <v>1</v>
      </c>
      <c r="Y139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8" s="4">
        <f>IF(AND(MainTracker[[#This Row],[Completion date.]]&gt;=45139,MainTracker[[#This Row],[Status]]="10 - Complete",MainTracker[[#This Row],[Compliant source file received on (Date)]]&lt;&gt;""),MainTracker[[#This Row],[Compliant source file received on (Date)]]-MainTracker[[#This Row],[Request sent on (Date)]],"")</f>
        <v>6</v>
      </c>
    </row>
    <row r="1399" spans="1:26" ht="75" hidden="1">
      <c r="A1399" s="51" t="str">
        <f>_xlfn.IFNA(INDEX(Table3[],MATCH(MainTracker[[#This Row],[IDR / UFDR]],Table3[Pack],0),1),"")</f>
        <v/>
      </c>
      <c r="B1399" s="7">
        <v>226.5</v>
      </c>
      <c r="C1399" s="7" t="s">
        <v>6178</v>
      </c>
      <c r="D1399" s="44" t="s">
        <v>6179</v>
      </c>
      <c r="E1399" s="9" t="s">
        <v>6180</v>
      </c>
      <c r="F1399" s="2" t="s">
        <v>111</v>
      </c>
      <c r="G1399" s="13">
        <v>45548</v>
      </c>
      <c r="H1399" s="13">
        <v>45554</v>
      </c>
      <c r="I1399" s="13">
        <v>45559</v>
      </c>
      <c r="J1399" s="2"/>
      <c r="K1399" s="28" t="s">
        <v>6181</v>
      </c>
      <c r="L1399" s="28" t="s">
        <v>122</v>
      </c>
      <c r="M1399" s="4" t="s">
        <v>6182</v>
      </c>
      <c r="N1399" s="24" t="s">
        <v>6161</v>
      </c>
      <c r="O1399" s="4"/>
      <c r="P1399" s="24"/>
      <c r="Q1399" s="4" t="s">
        <v>6155</v>
      </c>
      <c r="R1399" s="24">
        <v>45558</v>
      </c>
      <c r="S1399" s="4"/>
      <c r="T1399" s="24"/>
      <c r="U1399" s="4" t="s">
        <v>106</v>
      </c>
      <c r="V1399" s="3" t="s">
        <v>69</v>
      </c>
      <c r="W1399" s="26" t="s">
        <v>2036</v>
      </c>
      <c r="X1399" s="4">
        <f>IF(AND(MainTracker[[#This Row],[Completion date.]]&gt;=45139,MainTracker[[#This Row],[Status]]="10 - Complete"),NETWORKDAYS(MAX(MainTracker[[#This Row],[Request sent on (Date)]:[Compliant source file received on (Date)]]),MainTracker[[#This Row],[Completion date.]],Holiday[Holidays])-1,"")</f>
        <v>3</v>
      </c>
      <c r="Y13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9" s="4">
        <f>IF(AND(MainTracker[[#This Row],[Completion date.]]&gt;=45139,MainTracker[[#This Row],[Status]]="10 - Complete",MainTracker[[#This Row],[Compliant source file received on (Date)]]&lt;&gt;""),MainTracker[[#This Row],[Compliant source file received on (Date)]]-MainTracker[[#This Row],[Request sent on (Date)]],"")</f>
        <v>6</v>
      </c>
    </row>
    <row r="1400" spans="1:26" ht="30" hidden="1">
      <c r="A1400" s="51" t="str">
        <f>_xlfn.IFNA(INDEX(Table3[],MATCH(MainTracker[[#This Row],[IDR / UFDR]],Table3[Pack],0),1),"")</f>
        <v/>
      </c>
      <c r="B1400" s="7">
        <v>221.5</v>
      </c>
      <c r="C1400" s="7" t="s">
        <v>6183</v>
      </c>
      <c r="D1400" s="44" t="s">
        <v>6184</v>
      </c>
      <c r="E1400" s="111" t="s">
        <v>6185</v>
      </c>
      <c r="F1400" s="10" t="s">
        <v>111</v>
      </c>
      <c r="G1400" s="13">
        <v>45548</v>
      </c>
      <c r="H1400" s="13">
        <v>45555</v>
      </c>
      <c r="I1400" s="13">
        <v>45555</v>
      </c>
      <c r="J1400" s="2"/>
      <c r="K1400" s="34" t="s">
        <v>6186</v>
      </c>
      <c r="L1400" s="28"/>
      <c r="M1400" s="4" t="s">
        <v>6187</v>
      </c>
      <c r="N1400" s="24"/>
      <c r="O1400" s="4"/>
      <c r="P1400" s="24"/>
      <c r="Q1400" s="4"/>
      <c r="R1400" s="24"/>
      <c r="S1400" s="4"/>
      <c r="T1400" s="24"/>
      <c r="U1400" s="4" t="s">
        <v>106</v>
      </c>
      <c r="V1400" s="3" t="s">
        <v>70</v>
      </c>
      <c r="W1400" s="26" t="s">
        <v>250</v>
      </c>
      <c r="X1400" s="4">
        <f>IF(AND(MainTracker[[#This Row],[Completion date.]]&gt;=45139,MainTracker[[#This Row],[Status]]="10 - Complete"),NETWORKDAYS(MAX(MainTracker[[#This Row],[Request sent on (Date)]:[Compliant source file received on (Date)]]),MainTracker[[#This Row],[Completion date.]],Holiday[Holidays])-1,"")</f>
        <v>0</v>
      </c>
      <c r="Y14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00" s="4">
        <f>IF(AND(MainTracker[[#This Row],[Completion date.]]&gt;=45139,MainTracker[[#This Row],[Status]]="10 - Complete",MainTracker[[#This Row],[Compliant source file received on (Date)]]&lt;&gt;""),MainTracker[[#This Row],[Compliant source file received on (Date)]]-MainTracker[[#This Row],[Request sent on (Date)]],"")</f>
        <v>7</v>
      </c>
    </row>
    <row r="1401" spans="1:26" ht="18.75" hidden="1">
      <c r="A1401" s="51" t="str">
        <f>_xlfn.IFNA(INDEX(Table3[],MATCH(MainTracker[[#This Row],[IDR / UFDR]],Table3[Pack],0),1),"")</f>
        <v/>
      </c>
      <c r="B1401" s="7">
        <v>221.5</v>
      </c>
      <c r="C1401" s="7" t="s">
        <v>6188</v>
      </c>
      <c r="D1401" s="44" t="s">
        <v>6189</v>
      </c>
      <c r="E1401" s="180" t="s">
        <v>6190</v>
      </c>
      <c r="F1401" s="10" t="s">
        <v>111</v>
      </c>
      <c r="G1401" s="13">
        <v>45548</v>
      </c>
      <c r="H1401" s="13"/>
      <c r="I1401" s="13">
        <v>45555</v>
      </c>
      <c r="J1401" s="2"/>
      <c r="K1401" s="28" t="s">
        <v>6191</v>
      </c>
      <c r="L1401" s="28"/>
      <c r="M1401" s="4"/>
      <c r="N1401" s="24"/>
      <c r="O1401" s="4"/>
      <c r="P1401" s="24"/>
      <c r="Q1401" s="4"/>
      <c r="R1401" s="24"/>
      <c r="S1401" s="4"/>
      <c r="T1401" s="24"/>
      <c r="U1401" s="4" t="s">
        <v>106</v>
      </c>
      <c r="V1401" s="3" t="s">
        <v>70</v>
      </c>
      <c r="W1401" s="26" t="s">
        <v>250</v>
      </c>
      <c r="X1401" s="4">
        <f>IF(AND(MainTracker[[#This Row],[Completion date.]]&gt;=45139,MainTracker[[#This Row],[Status]]="10 - Complete"),NETWORKDAYS(MAX(MainTracker[[#This Row],[Request sent on (Date)]:[Compliant source file received on (Date)]]),MainTracker[[#This Row],[Completion date.]],Holiday[Holidays])-1,"")</f>
        <v>5</v>
      </c>
      <c r="Y14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1" s="4" t="str">
        <f>IF(AND(MainTracker[[#This Row],[Completion date.]]&gt;=45139,MainTracker[[#This Row],[Status]]="10 - Complete",MainTracker[[#This Row],[Compliant source file received on (Date)]]&lt;&gt;""),MainTracker[[#This Row],[Compliant source file received on (Date)]]-MainTracker[[#This Row],[Request sent on (Date)]],"")</f>
        <v/>
      </c>
    </row>
    <row r="1402" spans="1:26" ht="45" hidden="1">
      <c r="A1402" s="51" t="str">
        <f>_xlfn.IFNA(INDEX(Table3[],MATCH(MainTracker[[#This Row],[IDR / UFDR]],Table3[Pack],0),1),"")</f>
        <v/>
      </c>
      <c r="B1402" s="7">
        <v>221.5</v>
      </c>
      <c r="C1402" s="7" t="s">
        <v>6192</v>
      </c>
      <c r="D1402" s="44" t="s">
        <v>6193</v>
      </c>
      <c r="E1402" s="180" t="s">
        <v>6194</v>
      </c>
      <c r="F1402" s="10" t="s">
        <v>111</v>
      </c>
      <c r="G1402" s="13">
        <v>45548</v>
      </c>
      <c r="H1402" s="13"/>
      <c r="I1402" s="13">
        <v>45555</v>
      </c>
      <c r="J1402" s="2"/>
      <c r="K1402" s="28" t="s">
        <v>6195</v>
      </c>
      <c r="L1402" s="28"/>
      <c r="M1402" s="4"/>
      <c r="N1402" s="24"/>
      <c r="O1402" s="4"/>
      <c r="P1402" s="24"/>
      <c r="Q1402" s="4"/>
      <c r="R1402" s="24"/>
      <c r="S1402" s="4"/>
      <c r="T1402" s="24"/>
      <c r="U1402" s="4" t="s">
        <v>106</v>
      </c>
      <c r="V1402" s="3" t="s">
        <v>70</v>
      </c>
      <c r="W1402" s="26" t="s">
        <v>250</v>
      </c>
      <c r="X1402" s="4">
        <f>IF(AND(MainTracker[[#This Row],[Completion date.]]&gt;=45139,MainTracker[[#This Row],[Status]]="10 - Complete"),NETWORKDAYS(MAX(MainTracker[[#This Row],[Request sent on (Date)]:[Compliant source file received on (Date)]]),MainTracker[[#This Row],[Completion date.]],Holiday[Holidays])-1,"")</f>
        <v>5</v>
      </c>
      <c r="Y14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2" s="4" t="str">
        <f>IF(AND(MainTracker[[#This Row],[Completion date.]]&gt;=45139,MainTracker[[#This Row],[Status]]="10 - Complete",MainTracker[[#This Row],[Compliant source file received on (Date)]]&lt;&gt;""),MainTracker[[#This Row],[Compliant source file received on (Date)]]-MainTracker[[#This Row],[Request sent on (Date)]],"")</f>
        <v/>
      </c>
    </row>
    <row r="1403" spans="1:26" ht="43.5" hidden="1" customHeight="1">
      <c r="A1403" s="51" t="str">
        <f>_xlfn.IFNA(INDEX(Table3[],MATCH(MainTracker[[#This Row],[IDR / UFDR]],Table3[Pack],0),1),"")</f>
        <v/>
      </c>
      <c r="B1403" s="7">
        <v>221.5</v>
      </c>
      <c r="C1403" s="7" t="s">
        <v>6196</v>
      </c>
      <c r="D1403" s="44" t="s">
        <v>6197</v>
      </c>
      <c r="E1403" s="180" t="s">
        <v>6198</v>
      </c>
      <c r="F1403" s="10" t="s">
        <v>111</v>
      </c>
      <c r="G1403" s="13">
        <v>45548</v>
      </c>
      <c r="H1403" s="13"/>
      <c r="I1403" s="13">
        <v>45555</v>
      </c>
      <c r="J1403" s="2"/>
      <c r="K1403" s="28" t="s">
        <v>6199</v>
      </c>
      <c r="L1403" s="28"/>
      <c r="M1403" s="4"/>
      <c r="N1403" s="24"/>
      <c r="O1403" s="4"/>
      <c r="P1403" s="24"/>
      <c r="Q1403" s="4"/>
      <c r="R1403" s="24"/>
      <c r="S1403" s="4"/>
      <c r="T1403" s="24"/>
      <c r="U1403" s="4" t="s">
        <v>106</v>
      </c>
      <c r="V1403" s="3" t="s">
        <v>70</v>
      </c>
      <c r="W1403" s="26" t="s">
        <v>250</v>
      </c>
      <c r="X1403" s="4">
        <f>IF(AND(MainTracker[[#This Row],[Completion date.]]&gt;=45139,MainTracker[[#This Row],[Status]]="10 - Complete"),NETWORKDAYS(MAX(MainTracker[[#This Row],[Request sent on (Date)]:[Compliant source file received on (Date)]]),MainTracker[[#This Row],[Completion date.]],Holiday[Holidays])-1,"")</f>
        <v>5</v>
      </c>
      <c r="Y14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3" s="4" t="str">
        <f>IF(AND(MainTracker[[#This Row],[Completion date.]]&gt;=45139,MainTracker[[#This Row],[Status]]="10 - Complete",MainTracker[[#This Row],[Compliant source file received on (Date)]]&lt;&gt;""),MainTracker[[#This Row],[Compliant source file received on (Date)]]-MainTracker[[#This Row],[Request sent on (Date)]],"")</f>
        <v/>
      </c>
    </row>
    <row r="1404" spans="1:26" ht="30.75" hidden="1" thickBot="1">
      <c r="A1404" s="51" t="str">
        <f>_xlfn.IFNA(INDEX(Table3[],MATCH(MainTracker[[#This Row],[IDR / UFDR]],Table3[Pack],0),1),"")</f>
        <v/>
      </c>
      <c r="B1404" s="7">
        <v>221.5</v>
      </c>
      <c r="C1404" s="7" t="s">
        <v>6200</v>
      </c>
      <c r="D1404" s="44" t="s">
        <v>6201</v>
      </c>
      <c r="E1404" s="201" t="s">
        <v>6202</v>
      </c>
      <c r="F1404" s="10" t="s">
        <v>111</v>
      </c>
      <c r="G1404" s="13">
        <v>45548</v>
      </c>
      <c r="H1404" s="13"/>
      <c r="I1404" s="13"/>
      <c r="J1404" s="2"/>
      <c r="K1404" s="28" t="s">
        <v>6203</v>
      </c>
      <c r="L1404" s="28"/>
      <c r="M1404" s="4" t="s">
        <v>6204</v>
      </c>
      <c r="N1404" s="24"/>
      <c r="O1404" s="4"/>
      <c r="P1404" s="24"/>
      <c r="Q1404" s="4"/>
      <c r="R1404" s="24"/>
      <c r="S1404" s="4"/>
      <c r="T1404" s="24"/>
      <c r="U1404" s="4" t="s">
        <v>257</v>
      </c>
      <c r="V1404" s="3" t="s">
        <v>70</v>
      </c>
      <c r="W1404" s="26" t="s">
        <v>250</v>
      </c>
      <c r="X1404" s="4" t="str">
        <f>IF(AND(MainTracker[[#This Row],[Completion date.]]&gt;=45139,MainTracker[[#This Row],[Status]]="10 - Complete"),NETWORKDAYS(MAX(MainTracker[[#This Row],[Request sent on (Date)]:[Compliant source file received on (Date)]]),MainTracker[[#This Row],[Completion date.]],Holiday[Holidays])-1,"")</f>
        <v/>
      </c>
      <c r="Y140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404" s="4" t="str">
        <f>IF(AND(MainTracker[[#This Row],[Completion date.]]&gt;=45139,MainTracker[[#This Row],[Status]]="10 - Complete",MainTracker[[#This Row],[Compliant source file received on (Date)]]&lt;&gt;""),MainTracker[[#This Row],[Compliant source file received on (Date)]]-MainTracker[[#This Row],[Request sent on (Date)]],"")</f>
        <v/>
      </c>
    </row>
    <row r="1405" spans="1:26" ht="30" hidden="1">
      <c r="A1405" s="51" t="str">
        <f>_xlfn.IFNA(INDEX(Table3[],MATCH(MainTracker[[#This Row],[IDR / UFDR]],Table3[Pack],0),1),"")</f>
        <v/>
      </c>
      <c r="B1405" s="7">
        <v>221.5</v>
      </c>
      <c r="C1405" s="7" t="s">
        <v>6205</v>
      </c>
      <c r="D1405" s="44" t="s">
        <v>6206</v>
      </c>
      <c r="E1405" s="180" t="s">
        <v>6207</v>
      </c>
      <c r="F1405" s="10" t="s">
        <v>111</v>
      </c>
      <c r="G1405" s="13">
        <v>45548</v>
      </c>
      <c r="H1405" s="13"/>
      <c r="I1405" s="13">
        <v>45555</v>
      </c>
      <c r="J1405" s="2"/>
      <c r="K1405" s="28" t="s">
        <v>6208</v>
      </c>
      <c r="L1405" s="28"/>
      <c r="M1405" s="4"/>
      <c r="N1405" s="24"/>
      <c r="O1405" s="4"/>
      <c r="P1405" s="24"/>
      <c r="Q1405" s="4"/>
      <c r="R1405" s="24"/>
      <c r="S1405" s="4"/>
      <c r="T1405" s="24"/>
      <c r="U1405" s="4" t="s">
        <v>106</v>
      </c>
      <c r="V1405" s="3" t="s">
        <v>70</v>
      </c>
      <c r="W1405" s="26" t="s">
        <v>250</v>
      </c>
      <c r="X1405" s="4">
        <f>IF(AND(MainTracker[[#This Row],[Completion date.]]&gt;=45139,MainTracker[[#This Row],[Status]]="10 - Complete"),NETWORKDAYS(MAX(MainTracker[[#This Row],[Request sent on (Date)]:[Compliant source file received on (Date)]]),MainTracker[[#This Row],[Completion date.]],Holiday[Holidays])-1,"")</f>
        <v>5</v>
      </c>
      <c r="Y14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5" s="4" t="str">
        <f>IF(AND(MainTracker[[#This Row],[Completion date.]]&gt;=45139,MainTracker[[#This Row],[Status]]="10 - Complete",MainTracker[[#This Row],[Compliant source file received on (Date)]]&lt;&gt;""),MainTracker[[#This Row],[Compliant source file received on (Date)]]-MainTracker[[#This Row],[Request sent on (Date)]],"")</f>
        <v/>
      </c>
    </row>
    <row r="1406" spans="1:26" ht="45" hidden="1">
      <c r="A1406" s="51" t="str">
        <f>_xlfn.IFNA(INDEX(Table3[],MATCH(MainTracker[[#This Row],[IDR / UFDR]],Table3[Pack],0),1),"")</f>
        <v/>
      </c>
      <c r="B1406" s="7">
        <v>221.5</v>
      </c>
      <c r="C1406" s="7" t="s">
        <v>6209</v>
      </c>
      <c r="D1406" s="44" t="s">
        <v>6210</v>
      </c>
      <c r="E1406" s="180" t="s">
        <v>6211</v>
      </c>
      <c r="F1406" s="10" t="s">
        <v>111</v>
      </c>
      <c r="G1406" s="13">
        <v>45548</v>
      </c>
      <c r="H1406" s="13"/>
      <c r="I1406" s="13">
        <v>45555</v>
      </c>
      <c r="J1406" s="2"/>
      <c r="K1406" s="28" t="s">
        <v>6212</v>
      </c>
      <c r="L1406" s="28"/>
      <c r="M1406" s="4"/>
      <c r="N1406" s="24"/>
      <c r="O1406" s="4"/>
      <c r="P1406" s="24"/>
      <c r="Q1406" s="4"/>
      <c r="R1406" s="24"/>
      <c r="S1406" s="4"/>
      <c r="T1406" s="24"/>
      <c r="U1406" s="4" t="s">
        <v>106</v>
      </c>
      <c r="V1406" s="3" t="s">
        <v>70</v>
      </c>
      <c r="W1406" s="26" t="s">
        <v>250</v>
      </c>
      <c r="X1406" s="4">
        <f>IF(AND(MainTracker[[#This Row],[Completion date.]]&gt;=45139,MainTracker[[#This Row],[Status]]="10 - Complete"),NETWORKDAYS(MAX(MainTracker[[#This Row],[Request sent on (Date)]:[Compliant source file received on (Date)]]),MainTracker[[#This Row],[Completion date.]],Holiday[Holidays])-1,"")</f>
        <v>5</v>
      </c>
      <c r="Y14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6" s="4" t="str">
        <f>IF(AND(MainTracker[[#This Row],[Completion date.]]&gt;=45139,MainTracker[[#This Row],[Status]]="10 - Complete",MainTracker[[#This Row],[Compliant source file received on (Date)]]&lt;&gt;""),MainTracker[[#This Row],[Compliant source file received on (Date)]]-MainTracker[[#This Row],[Request sent on (Date)]],"")</f>
        <v/>
      </c>
    </row>
    <row r="1407" spans="1:26" ht="30" hidden="1" customHeight="1">
      <c r="A1407" s="51" t="str">
        <f>_xlfn.IFNA(INDEX(Table3[],MATCH(MainTracker[[#This Row],[IDR / UFDR]],Table3[Pack],0),1),"")</f>
        <v/>
      </c>
      <c r="B1407" s="174">
        <v>229.03</v>
      </c>
      <c r="C1407" s="7" t="s">
        <v>6213</v>
      </c>
      <c r="D1407" s="44" t="s">
        <v>6214</v>
      </c>
      <c r="E1407" s="180" t="s">
        <v>6215</v>
      </c>
      <c r="F1407" s="2" t="s">
        <v>111</v>
      </c>
      <c r="G1407" s="13">
        <v>45551</v>
      </c>
      <c r="H1407" s="13"/>
      <c r="I1407" s="13">
        <v>45559</v>
      </c>
      <c r="J1407" s="2"/>
      <c r="K1407" s="28" t="s">
        <v>6216</v>
      </c>
      <c r="L1407" s="28"/>
      <c r="M1407" s="4"/>
      <c r="N1407" s="24"/>
      <c r="O1407" s="4"/>
      <c r="P1407" s="24"/>
      <c r="Q1407" s="4"/>
      <c r="R1407" s="24"/>
      <c r="S1407" s="4"/>
      <c r="T1407" s="24"/>
      <c r="U1407" s="4" t="s">
        <v>106</v>
      </c>
      <c r="V1407" s="3" t="s">
        <v>71</v>
      </c>
      <c r="W1407" s="26" t="s">
        <v>1806</v>
      </c>
      <c r="X1407" s="4">
        <f>IF(AND(MainTracker[[#This Row],[Completion date.]]&gt;=45139,MainTracker[[#This Row],[Status]]="10 - Complete"),NETWORKDAYS(MAX(MainTracker[[#This Row],[Request sent on (Date)]:[Compliant source file received on (Date)]]),MainTracker[[#This Row],[Completion date.]],Holiday[Holidays])-1,"")</f>
        <v>6</v>
      </c>
      <c r="Y14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7" s="4" t="str">
        <f>IF(AND(MainTracker[[#This Row],[Completion date.]]&gt;=45139,MainTracker[[#This Row],[Status]]="10 - Complete",MainTracker[[#This Row],[Compliant source file received on (Date)]]&lt;&gt;""),MainTracker[[#This Row],[Compliant source file received on (Date)]]-MainTracker[[#This Row],[Request sent on (Date)]],"")</f>
        <v/>
      </c>
    </row>
    <row r="1408" spans="1:26" ht="60" hidden="1">
      <c r="A1408" s="51" t="str">
        <f>_xlfn.IFNA(INDEX(Table3[],MATCH(MainTracker[[#This Row],[IDR / UFDR]],Table3[Pack],0),1),"")</f>
        <v/>
      </c>
      <c r="B1408" s="7">
        <v>229.03</v>
      </c>
      <c r="C1408" s="7" t="s">
        <v>6217</v>
      </c>
      <c r="D1408" s="44" t="s">
        <v>6218</v>
      </c>
      <c r="E1408" s="29" t="s">
        <v>6219</v>
      </c>
      <c r="F1408" s="2" t="s">
        <v>111</v>
      </c>
      <c r="G1408" s="13">
        <v>45551</v>
      </c>
      <c r="H1408" s="13"/>
      <c r="I1408" s="13">
        <v>45588</v>
      </c>
      <c r="J1408" s="2"/>
      <c r="K1408" s="28" t="s">
        <v>6220</v>
      </c>
      <c r="L1408" s="28" t="s">
        <v>3041</v>
      </c>
      <c r="M1408" s="4" t="s">
        <v>6221</v>
      </c>
      <c r="N1408" s="24">
        <v>45560</v>
      </c>
      <c r="O1408" s="4" t="s">
        <v>6222</v>
      </c>
      <c r="P1408" s="24"/>
      <c r="Q1408" s="4"/>
      <c r="R1408" s="24"/>
      <c r="S1408" s="4"/>
      <c r="T1408" s="24"/>
      <c r="U1408" s="4" t="s">
        <v>106</v>
      </c>
      <c r="V1408" s="3" t="s">
        <v>71</v>
      </c>
      <c r="W1408" s="26" t="s">
        <v>1806</v>
      </c>
      <c r="X1408" s="4">
        <f>IF(AND(MainTracker[[#This Row],[Completion date.]]&gt;=45139,MainTracker[[#This Row],[Status]]="10 - Complete"),NETWORKDAYS(MAX(MainTracker[[#This Row],[Request sent on (Date)]:[Compliant source file received on (Date)]]),MainTracker[[#This Row],[Completion date.]],Holiday[Holidays])-1,"")</f>
        <v>27</v>
      </c>
      <c r="Y14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08" s="4" t="str">
        <f>IF(AND(MainTracker[[#This Row],[Completion date.]]&gt;=45139,MainTracker[[#This Row],[Status]]="10 - Complete",MainTracker[[#This Row],[Compliant source file received on (Date)]]&lt;&gt;""),MainTracker[[#This Row],[Compliant source file received on (Date)]]-MainTracker[[#This Row],[Request sent on (Date)]],"")</f>
        <v/>
      </c>
    </row>
    <row r="1409" spans="1:26" ht="75" hidden="1">
      <c r="A1409" s="51" t="str">
        <f>_xlfn.IFNA(INDEX(Table3[],MATCH(MainTracker[[#This Row],[IDR / UFDR]],Table3[Pack],0),1),"")</f>
        <v/>
      </c>
      <c r="B1409" s="7">
        <v>229.03</v>
      </c>
      <c r="C1409" s="7" t="s">
        <v>6223</v>
      </c>
      <c r="D1409" s="44" t="s">
        <v>6224</v>
      </c>
      <c r="E1409" s="29" t="s">
        <v>6225</v>
      </c>
      <c r="F1409" s="2" t="s">
        <v>111</v>
      </c>
      <c r="G1409" s="13">
        <v>45551</v>
      </c>
      <c r="H1409" s="13"/>
      <c r="I1409" s="13">
        <v>45595</v>
      </c>
      <c r="J1409" s="2"/>
      <c r="K1409" s="28" t="s">
        <v>6226</v>
      </c>
      <c r="L1409" s="28" t="s">
        <v>3041</v>
      </c>
      <c r="M1409" s="4" t="s">
        <v>6227</v>
      </c>
      <c r="N1409" s="24">
        <v>45560</v>
      </c>
      <c r="O1409" s="4" t="s">
        <v>6228</v>
      </c>
      <c r="P1409" s="24">
        <v>45583</v>
      </c>
      <c r="Q1409" s="4" t="s">
        <v>6229</v>
      </c>
      <c r="R1409" s="24" t="s">
        <v>6230</v>
      </c>
      <c r="S1409" s="4" t="s">
        <v>6231</v>
      </c>
      <c r="T1409" s="24"/>
      <c r="U1409" s="4" t="s">
        <v>106</v>
      </c>
      <c r="V1409" s="3" t="s">
        <v>71</v>
      </c>
      <c r="W1409" s="26" t="s">
        <v>1806</v>
      </c>
      <c r="X1409" s="4">
        <f>IF(AND(MainTracker[[#This Row],[Completion date.]]&gt;=45139,MainTracker[[#This Row],[Status]]="10 - Complete"),NETWORKDAYS(MAX(MainTracker[[#This Row],[Request sent on (Date)]:[Compliant source file received on (Date)]]),MainTracker[[#This Row],[Completion date.]],Holiday[Holidays])-1,"")</f>
        <v>32</v>
      </c>
      <c r="Y140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409" s="4" t="str">
        <f>IF(AND(MainTracker[[#This Row],[Completion date.]]&gt;=45139,MainTracker[[#This Row],[Status]]="10 - Complete",MainTracker[[#This Row],[Compliant source file received on (Date)]]&lt;&gt;""),MainTracker[[#This Row],[Compliant source file received on (Date)]]-MainTracker[[#This Row],[Request sent on (Date)]],"")</f>
        <v/>
      </c>
    </row>
    <row r="1410" spans="1:26" ht="60" hidden="1">
      <c r="A1410" s="51" t="str">
        <f>_xlfn.IFNA(INDEX(Table3[],MATCH(MainTracker[[#This Row],[IDR / UFDR]],Table3[Pack],0),1),"")</f>
        <v/>
      </c>
      <c r="B1410" s="7">
        <v>229.03</v>
      </c>
      <c r="C1410" s="7" t="s">
        <v>6232</v>
      </c>
      <c r="D1410" s="44" t="s">
        <v>6233</v>
      </c>
      <c r="E1410" s="29" t="s">
        <v>6234</v>
      </c>
      <c r="F1410" s="2" t="s">
        <v>111</v>
      </c>
      <c r="G1410" s="13">
        <v>45551</v>
      </c>
      <c r="H1410" s="13"/>
      <c r="I1410" s="13">
        <v>45588</v>
      </c>
      <c r="J1410" s="2"/>
      <c r="K1410" s="28" t="s">
        <v>6235</v>
      </c>
      <c r="L1410" s="28" t="s">
        <v>3041</v>
      </c>
      <c r="M1410" s="4" t="s">
        <v>6221</v>
      </c>
      <c r="N1410" s="24">
        <v>45560</v>
      </c>
      <c r="O1410" s="4" t="s">
        <v>6222</v>
      </c>
      <c r="P1410" s="24"/>
      <c r="Q1410" s="4"/>
      <c r="R1410" s="24"/>
      <c r="S1410" s="4"/>
      <c r="T1410" s="24"/>
      <c r="U1410" s="4" t="s">
        <v>106</v>
      </c>
      <c r="V1410" s="3" t="s">
        <v>71</v>
      </c>
      <c r="W1410" s="26" t="s">
        <v>1806</v>
      </c>
      <c r="X1410" s="4">
        <f>IF(AND(MainTracker[[#This Row],[Completion date.]]&gt;=45139,MainTracker[[#This Row],[Status]]="10 - Complete"),NETWORKDAYS(MAX(MainTracker[[#This Row],[Request sent on (Date)]:[Compliant source file received on (Date)]]),MainTracker[[#This Row],[Completion date.]],Holiday[Holidays])-1,"")</f>
        <v>27</v>
      </c>
      <c r="Y14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10" s="4" t="str">
        <f>IF(AND(MainTracker[[#This Row],[Completion date.]]&gt;=45139,MainTracker[[#This Row],[Status]]="10 - Complete",MainTracker[[#This Row],[Compliant source file received on (Date)]]&lt;&gt;""),MainTracker[[#This Row],[Compliant source file received on (Date)]]-MainTracker[[#This Row],[Request sent on (Date)]],"")</f>
        <v/>
      </c>
    </row>
    <row r="1411" spans="1:26" ht="30" hidden="1">
      <c r="A1411" s="51" t="str">
        <f>_xlfn.IFNA(INDEX(Table3[],MATCH(MainTracker[[#This Row],[IDR / UFDR]],Table3[Pack],0),1),"")</f>
        <v/>
      </c>
      <c r="B1411" s="7">
        <v>226.5</v>
      </c>
      <c r="C1411" s="7" t="s">
        <v>6236</v>
      </c>
      <c r="D1411" s="44" t="s">
        <v>6237</v>
      </c>
      <c r="E1411" s="82" t="s">
        <v>6238</v>
      </c>
      <c r="F1411" s="2" t="s">
        <v>111</v>
      </c>
      <c r="G1411" s="13">
        <v>45551</v>
      </c>
      <c r="H1411" s="13">
        <v>45551</v>
      </c>
      <c r="I1411" s="13">
        <v>45551</v>
      </c>
      <c r="J1411" s="2"/>
      <c r="K1411" s="28" t="s">
        <v>6239</v>
      </c>
      <c r="L1411" s="28" t="s">
        <v>122</v>
      </c>
      <c r="M1411" s="4"/>
      <c r="N1411" s="24"/>
      <c r="O1411" s="4"/>
      <c r="P1411" s="24"/>
      <c r="Q1411" s="4"/>
      <c r="R1411" s="24"/>
      <c r="S1411" s="4"/>
      <c r="T1411" s="24"/>
      <c r="U1411" s="4" t="s">
        <v>106</v>
      </c>
      <c r="V1411" s="3" t="s">
        <v>69</v>
      </c>
      <c r="W1411" s="28" t="s">
        <v>6240</v>
      </c>
      <c r="X1411" s="4">
        <f>IF(AND(MainTracker[[#This Row],[Completion date.]]&gt;=45139,MainTracker[[#This Row],[Status]]="10 - Complete"),NETWORKDAYS(MAX(MainTracker[[#This Row],[Request sent on (Date)]:[Compliant source file received on (Date)]]),MainTracker[[#This Row],[Completion date.]],Holiday[Holidays])-1,"")</f>
        <v>0</v>
      </c>
      <c r="Y14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1" s="4">
        <f>IF(AND(MainTracker[[#This Row],[Completion date.]]&gt;=45139,MainTracker[[#This Row],[Status]]="10 - Complete",MainTracker[[#This Row],[Compliant source file received on (Date)]]&lt;&gt;""),MainTracker[[#This Row],[Compliant source file received on (Date)]]-MainTracker[[#This Row],[Request sent on (Date)]],"")</f>
        <v>0</v>
      </c>
    </row>
    <row r="1412" spans="1:26" ht="30" hidden="1">
      <c r="A1412" s="51" t="str">
        <f>_xlfn.IFNA(INDEX(Table3[],MATCH(MainTracker[[#This Row],[IDR / UFDR]],Table3[Pack],0),1),"")</f>
        <v/>
      </c>
      <c r="B1412" s="7">
        <v>226.5</v>
      </c>
      <c r="C1412" s="7" t="s">
        <v>6241</v>
      </c>
      <c r="D1412" s="44" t="s">
        <v>6242</v>
      </c>
      <c r="E1412" s="82" t="s">
        <v>6243</v>
      </c>
      <c r="F1412" s="2" t="s">
        <v>111</v>
      </c>
      <c r="G1412" s="13">
        <v>45551</v>
      </c>
      <c r="H1412" s="13">
        <v>45551</v>
      </c>
      <c r="I1412" s="13">
        <v>45552</v>
      </c>
      <c r="J1412" s="2"/>
      <c r="K1412" s="28" t="s">
        <v>6244</v>
      </c>
      <c r="L1412" s="28" t="s">
        <v>122</v>
      </c>
      <c r="M1412" s="4"/>
      <c r="N1412" s="24"/>
      <c r="O1412" s="4"/>
      <c r="P1412" s="24"/>
      <c r="Q1412" s="4"/>
      <c r="R1412" s="24"/>
      <c r="S1412" s="4"/>
      <c r="T1412" s="24"/>
      <c r="U1412" s="4" t="s">
        <v>106</v>
      </c>
      <c r="V1412" s="3" t="s">
        <v>69</v>
      </c>
      <c r="W1412" s="28" t="s">
        <v>6240</v>
      </c>
      <c r="X1412" s="4">
        <f>IF(AND(MainTracker[[#This Row],[Completion date.]]&gt;=45139,MainTracker[[#This Row],[Status]]="10 - Complete"),NETWORKDAYS(MAX(MainTracker[[#This Row],[Request sent on (Date)]:[Compliant source file received on (Date)]]),MainTracker[[#This Row],[Completion date.]],Holiday[Holidays])-1,"")</f>
        <v>1</v>
      </c>
      <c r="Y14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2" s="4">
        <f>IF(AND(MainTracker[[#This Row],[Completion date.]]&gt;=45139,MainTracker[[#This Row],[Status]]="10 - Complete",MainTracker[[#This Row],[Compliant source file received on (Date)]]&lt;&gt;""),MainTracker[[#This Row],[Compliant source file received on (Date)]]-MainTracker[[#This Row],[Request sent on (Date)]],"")</f>
        <v>0</v>
      </c>
    </row>
    <row r="1413" spans="1:26" ht="30" hidden="1">
      <c r="A1413" s="51" t="str">
        <f>_xlfn.IFNA(INDEX(Table3[],MATCH(MainTracker[[#This Row],[IDR / UFDR]],Table3[Pack],0),1),"")</f>
        <v/>
      </c>
      <c r="B1413" s="7">
        <v>226.5</v>
      </c>
      <c r="C1413" s="7" t="s">
        <v>6245</v>
      </c>
      <c r="D1413" s="44" t="s">
        <v>6246</v>
      </c>
      <c r="E1413" s="82" t="s">
        <v>6247</v>
      </c>
      <c r="F1413" s="2" t="s">
        <v>111</v>
      </c>
      <c r="G1413" s="13">
        <v>45551</v>
      </c>
      <c r="H1413" s="13">
        <v>45551</v>
      </c>
      <c r="I1413" s="13">
        <v>45552</v>
      </c>
      <c r="J1413" s="2"/>
      <c r="K1413" s="28" t="s">
        <v>6248</v>
      </c>
      <c r="L1413" s="28" t="s">
        <v>122</v>
      </c>
      <c r="M1413" s="4"/>
      <c r="N1413" s="24"/>
      <c r="O1413" s="4"/>
      <c r="P1413" s="24"/>
      <c r="Q1413" s="4"/>
      <c r="R1413" s="24"/>
      <c r="S1413" s="4"/>
      <c r="T1413" s="24"/>
      <c r="U1413" s="4" t="s">
        <v>106</v>
      </c>
      <c r="V1413" s="3" t="s">
        <v>69</v>
      </c>
      <c r="W1413" s="28" t="s">
        <v>6240</v>
      </c>
      <c r="X1413" s="4">
        <f>IF(AND(MainTracker[[#This Row],[Completion date.]]&gt;=45139,MainTracker[[#This Row],[Status]]="10 - Complete"),NETWORKDAYS(MAX(MainTracker[[#This Row],[Request sent on (Date)]:[Compliant source file received on (Date)]]),MainTracker[[#This Row],[Completion date.]],Holiday[Holidays])-1,"")</f>
        <v>1</v>
      </c>
      <c r="Y14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3" s="4">
        <f>IF(AND(MainTracker[[#This Row],[Completion date.]]&gt;=45139,MainTracker[[#This Row],[Status]]="10 - Complete",MainTracker[[#This Row],[Compliant source file received on (Date)]]&lt;&gt;""),MainTracker[[#This Row],[Compliant source file received on (Date)]]-MainTracker[[#This Row],[Request sent on (Date)]],"")</f>
        <v>0</v>
      </c>
    </row>
    <row r="1414" spans="1:26" ht="30" hidden="1">
      <c r="A1414" s="51" t="str">
        <f>_xlfn.IFNA(INDEX(Table3[],MATCH(MainTracker[[#This Row],[IDR / UFDR]],Table3[Pack],0),1),"")</f>
        <v/>
      </c>
      <c r="B1414" s="7">
        <v>226.5</v>
      </c>
      <c r="C1414" s="7" t="s">
        <v>6249</v>
      </c>
      <c r="D1414" s="44" t="s">
        <v>6250</v>
      </c>
      <c r="E1414" s="82" t="s">
        <v>6251</v>
      </c>
      <c r="F1414" s="2" t="s">
        <v>111</v>
      </c>
      <c r="G1414" s="13">
        <v>45551</v>
      </c>
      <c r="H1414" s="13">
        <v>45551</v>
      </c>
      <c r="I1414" s="13">
        <v>45552</v>
      </c>
      <c r="J1414" s="2"/>
      <c r="K1414" s="28" t="s">
        <v>6252</v>
      </c>
      <c r="L1414" s="28" t="s">
        <v>122</v>
      </c>
      <c r="M1414" s="4"/>
      <c r="N1414" s="24"/>
      <c r="O1414" s="4"/>
      <c r="P1414" s="24"/>
      <c r="Q1414" s="4"/>
      <c r="R1414" s="24"/>
      <c r="S1414" s="4"/>
      <c r="T1414" s="24"/>
      <c r="U1414" s="4" t="s">
        <v>106</v>
      </c>
      <c r="V1414" s="3" t="s">
        <v>69</v>
      </c>
      <c r="W1414" s="28" t="s">
        <v>6240</v>
      </c>
      <c r="X1414" s="4">
        <f>IF(AND(MainTracker[[#This Row],[Completion date.]]&gt;=45139,MainTracker[[#This Row],[Status]]="10 - Complete"),NETWORKDAYS(MAX(MainTracker[[#This Row],[Request sent on (Date)]:[Compliant source file received on (Date)]]),MainTracker[[#This Row],[Completion date.]],Holiday[Holidays])-1,"")</f>
        <v>1</v>
      </c>
      <c r="Y14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4" s="4">
        <f>IF(AND(MainTracker[[#This Row],[Completion date.]]&gt;=45139,MainTracker[[#This Row],[Status]]="10 - Complete",MainTracker[[#This Row],[Compliant source file received on (Date)]]&lt;&gt;""),MainTracker[[#This Row],[Compliant source file received on (Date)]]-MainTracker[[#This Row],[Request sent on (Date)]],"")</f>
        <v>0</v>
      </c>
    </row>
    <row r="1415" spans="1:26" ht="30" hidden="1">
      <c r="A1415" s="51" t="str">
        <f>_xlfn.IFNA(INDEX(Table3[],MATCH(MainTracker[[#This Row],[IDR / UFDR]],Table3[Pack],0),1),"")</f>
        <v/>
      </c>
      <c r="B1415" s="7">
        <v>226.5</v>
      </c>
      <c r="C1415" s="7" t="s">
        <v>6253</v>
      </c>
      <c r="D1415" s="44" t="s">
        <v>6254</v>
      </c>
      <c r="E1415" s="82" t="s">
        <v>6255</v>
      </c>
      <c r="F1415" s="2" t="s">
        <v>111</v>
      </c>
      <c r="G1415" s="13">
        <v>45551</v>
      </c>
      <c r="H1415" s="13">
        <v>45551</v>
      </c>
      <c r="I1415" s="13">
        <v>45552</v>
      </c>
      <c r="J1415" s="2"/>
      <c r="K1415" s="28" t="s">
        <v>6256</v>
      </c>
      <c r="L1415" s="28" t="s">
        <v>122</v>
      </c>
      <c r="M1415" s="4"/>
      <c r="N1415" s="24"/>
      <c r="O1415" s="4"/>
      <c r="P1415" s="24"/>
      <c r="Q1415" s="4"/>
      <c r="R1415" s="24"/>
      <c r="S1415" s="4"/>
      <c r="T1415" s="24"/>
      <c r="U1415" s="4" t="s">
        <v>106</v>
      </c>
      <c r="V1415" s="3" t="s">
        <v>69</v>
      </c>
      <c r="W1415" s="28" t="s">
        <v>6240</v>
      </c>
      <c r="X1415" s="4">
        <f>IF(AND(MainTracker[[#This Row],[Completion date.]]&gt;=45139,MainTracker[[#This Row],[Status]]="10 - Complete"),NETWORKDAYS(MAX(MainTracker[[#This Row],[Request sent on (Date)]:[Compliant source file received on (Date)]]),MainTracker[[#This Row],[Completion date.]],Holiday[Holidays])-1,"")</f>
        <v>1</v>
      </c>
      <c r="Y14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5" s="4">
        <f>IF(AND(MainTracker[[#This Row],[Completion date.]]&gt;=45139,MainTracker[[#This Row],[Status]]="10 - Complete",MainTracker[[#This Row],[Compliant source file received on (Date)]]&lt;&gt;""),MainTracker[[#This Row],[Compliant source file received on (Date)]]-MainTracker[[#This Row],[Request sent on (Date)]],"")</f>
        <v>0</v>
      </c>
    </row>
    <row r="1416" spans="1:26" ht="30" hidden="1">
      <c r="A1416" s="51" t="str">
        <f>_xlfn.IFNA(INDEX(Table3[],MATCH(MainTracker[[#This Row],[IDR / UFDR]],Table3[Pack],0),1),"")</f>
        <v/>
      </c>
      <c r="B1416" s="7">
        <v>226.5</v>
      </c>
      <c r="C1416" s="7" t="s">
        <v>6257</v>
      </c>
      <c r="D1416" s="44" t="s">
        <v>6258</v>
      </c>
      <c r="E1416" s="82" t="s">
        <v>6259</v>
      </c>
      <c r="F1416" s="2" t="s">
        <v>111</v>
      </c>
      <c r="G1416" s="13">
        <v>45551</v>
      </c>
      <c r="H1416" s="13">
        <v>45551</v>
      </c>
      <c r="I1416" s="13">
        <v>45553</v>
      </c>
      <c r="J1416" s="2"/>
      <c r="K1416" s="28" t="s">
        <v>6260</v>
      </c>
      <c r="L1416" s="28" t="s">
        <v>122</v>
      </c>
      <c r="M1416" s="4"/>
      <c r="N1416" s="24"/>
      <c r="O1416" s="4"/>
      <c r="P1416" s="24"/>
      <c r="Q1416" s="4"/>
      <c r="R1416" s="24"/>
      <c r="S1416" s="4"/>
      <c r="T1416" s="24"/>
      <c r="U1416" s="4" t="s">
        <v>106</v>
      </c>
      <c r="V1416" s="3" t="s">
        <v>69</v>
      </c>
      <c r="W1416" s="28" t="s">
        <v>6240</v>
      </c>
      <c r="X1416" s="4">
        <f>IF(AND(MainTracker[[#This Row],[Completion date.]]&gt;=45139,MainTracker[[#This Row],[Status]]="10 - Complete"),NETWORKDAYS(MAX(MainTracker[[#This Row],[Request sent on (Date)]:[Compliant source file received on (Date)]]),MainTracker[[#This Row],[Completion date.]],Holiday[Holidays])-1,"")</f>
        <v>2</v>
      </c>
      <c r="Y14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6" s="4">
        <f>IF(AND(MainTracker[[#This Row],[Completion date.]]&gt;=45139,MainTracker[[#This Row],[Status]]="10 - Complete",MainTracker[[#This Row],[Compliant source file received on (Date)]]&lt;&gt;""),MainTracker[[#This Row],[Compliant source file received on (Date)]]-MainTracker[[#This Row],[Request sent on (Date)]],"")</f>
        <v>0</v>
      </c>
    </row>
    <row r="1417" spans="1:26" ht="30" hidden="1">
      <c r="A1417" s="51" t="str">
        <f>_xlfn.IFNA(INDEX(Table3[],MATCH(MainTracker[[#This Row],[IDR / UFDR]],Table3[Pack],0),1),"")</f>
        <v/>
      </c>
      <c r="B1417" s="7">
        <v>226.5</v>
      </c>
      <c r="C1417" s="7" t="s">
        <v>6261</v>
      </c>
      <c r="D1417" s="44" t="s">
        <v>6262</v>
      </c>
      <c r="E1417" s="82" t="s">
        <v>6263</v>
      </c>
      <c r="F1417" s="2" t="s">
        <v>111</v>
      </c>
      <c r="G1417" s="13">
        <v>45551</v>
      </c>
      <c r="H1417" s="13">
        <v>45551</v>
      </c>
      <c r="I1417" s="13">
        <v>45553</v>
      </c>
      <c r="J1417" s="2"/>
      <c r="K1417" s="28" t="s">
        <v>6264</v>
      </c>
      <c r="L1417" s="28" t="s">
        <v>122</v>
      </c>
      <c r="M1417" s="4"/>
      <c r="N1417" s="24"/>
      <c r="O1417" s="4"/>
      <c r="P1417" s="24"/>
      <c r="Q1417" s="4"/>
      <c r="R1417" s="24"/>
      <c r="S1417" s="4"/>
      <c r="T1417" s="24"/>
      <c r="U1417" s="4" t="s">
        <v>106</v>
      </c>
      <c r="V1417" s="3" t="s">
        <v>69</v>
      </c>
      <c r="W1417" s="28" t="s">
        <v>6240</v>
      </c>
      <c r="X1417" s="4">
        <f>IF(AND(MainTracker[[#This Row],[Completion date.]]&gt;=45139,MainTracker[[#This Row],[Status]]="10 - Complete"),NETWORKDAYS(MAX(MainTracker[[#This Row],[Request sent on (Date)]:[Compliant source file received on (Date)]]),MainTracker[[#This Row],[Completion date.]],Holiday[Holidays])-1,"")</f>
        <v>2</v>
      </c>
      <c r="Y14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7" s="4">
        <f>IF(AND(MainTracker[[#This Row],[Completion date.]]&gt;=45139,MainTracker[[#This Row],[Status]]="10 - Complete",MainTracker[[#This Row],[Compliant source file received on (Date)]]&lt;&gt;""),MainTracker[[#This Row],[Compliant source file received on (Date)]]-MainTracker[[#This Row],[Request sent on (Date)]],"")</f>
        <v>0</v>
      </c>
    </row>
    <row r="1418" spans="1:26" ht="30" hidden="1">
      <c r="A1418" s="51" t="str">
        <f>_xlfn.IFNA(INDEX(Table3[],MATCH(MainTracker[[#This Row],[IDR / UFDR]],Table3[Pack],0),1),"")</f>
        <v/>
      </c>
      <c r="B1418" s="7">
        <v>226.5</v>
      </c>
      <c r="C1418" s="7" t="s">
        <v>6265</v>
      </c>
      <c r="D1418" s="44" t="s">
        <v>6266</v>
      </c>
      <c r="E1418" s="154" t="s">
        <v>6267</v>
      </c>
      <c r="F1418" s="2" t="s">
        <v>111</v>
      </c>
      <c r="G1418" s="13">
        <v>45551</v>
      </c>
      <c r="H1418" s="13">
        <v>45551</v>
      </c>
      <c r="I1418" s="13">
        <v>45553</v>
      </c>
      <c r="J1418" s="2"/>
      <c r="K1418" s="28" t="s">
        <v>6268</v>
      </c>
      <c r="L1418" s="28" t="s">
        <v>122</v>
      </c>
      <c r="M1418" s="4"/>
      <c r="N1418" s="24"/>
      <c r="O1418" s="4"/>
      <c r="P1418" s="24"/>
      <c r="Q1418" s="4"/>
      <c r="R1418" s="24"/>
      <c r="S1418" s="4"/>
      <c r="T1418" s="24"/>
      <c r="U1418" s="4" t="s">
        <v>106</v>
      </c>
      <c r="V1418" s="3" t="s">
        <v>69</v>
      </c>
      <c r="W1418" s="28" t="s">
        <v>6240</v>
      </c>
      <c r="X1418" s="4">
        <f>IF(AND(MainTracker[[#This Row],[Completion date.]]&gt;=45139,MainTracker[[#This Row],[Status]]="10 - Complete"),NETWORKDAYS(MAX(MainTracker[[#This Row],[Request sent on (Date)]:[Compliant source file received on (Date)]]),MainTracker[[#This Row],[Completion date.]],Holiday[Holidays])-1,"")</f>
        <v>2</v>
      </c>
      <c r="Y14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8" s="4">
        <f>IF(AND(MainTracker[[#This Row],[Completion date.]]&gt;=45139,MainTracker[[#This Row],[Status]]="10 - Complete",MainTracker[[#This Row],[Compliant source file received on (Date)]]&lt;&gt;""),MainTracker[[#This Row],[Compliant source file received on (Date)]]-MainTracker[[#This Row],[Request sent on (Date)]],"")</f>
        <v>0</v>
      </c>
    </row>
    <row r="1419" spans="1:26" ht="30" hidden="1">
      <c r="A1419" s="51" t="str">
        <f>_xlfn.IFNA(INDEX(Table3[],MATCH(MainTracker[[#This Row],[IDR / UFDR]],Table3[Pack],0),1),"")</f>
        <v/>
      </c>
      <c r="B1419" s="7">
        <v>226.5</v>
      </c>
      <c r="C1419" s="7" t="s">
        <v>6269</v>
      </c>
      <c r="D1419" s="44" t="s">
        <v>6270</v>
      </c>
      <c r="E1419" s="82" t="s">
        <v>6271</v>
      </c>
      <c r="F1419" s="2" t="s">
        <v>111</v>
      </c>
      <c r="G1419" s="13">
        <v>45551</v>
      </c>
      <c r="H1419" s="13">
        <v>45551</v>
      </c>
      <c r="I1419" s="13">
        <v>45553</v>
      </c>
      <c r="J1419" s="2"/>
      <c r="K1419" s="28" t="s">
        <v>6272</v>
      </c>
      <c r="L1419" s="28" t="s">
        <v>122</v>
      </c>
      <c r="M1419" s="4"/>
      <c r="N1419" s="24"/>
      <c r="O1419" s="4"/>
      <c r="P1419" s="24"/>
      <c r="Q1419" s="4"/>
      <c r="R1419" s="24"/>
      <c r="S1419" s="4"/>
      <c r="T1419" s="24"/>
      <c r="U1419" s="4" t="s">
        <v>106</v>
      </c>
      <c r="V1419" s="3" t="s">
        <v>69</v>
      </c>
      <c r="W1419" s="28" t="s">
        <v>6240</v>
      </c>
      <c r="X1419" s="4">
        <f>IF(AND(MainTracker[[#This Row],[Completion date.]]&gt;=45139,MainTracker[[#This Row],[Status]]="10 - Complete"),NETWORKDAYS(MAX(MainTracker[[#This Row],[Request sent on (Date)]:[Compliant source file received on (Date)]]),MainTracker[[#This Row],[Completion date.]],Holiday[Holidays])-1,"")</f>
        <v>2</v>
      </c>
      <c r="Y14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9" s="4">
        <f>IF(AND(MainTracker[[#This Row],[Completion date.]]&gt;=45139,MainTracker[[#This Row],[Status]]="10 - Complete",MainTracker[[#This Row],[Compliant source file received on (Date)]]&lt;&gt;""),MainTracker[[#This Row],[Compliant source file received on (Date)]]-MainTracker[[#This Row],[Request sent on (Date)]],"")</f>
        <v>0</v>
      </c>
    </row>
    <row r="1420" spans="1:26" ht="30" hidden="1">
      <c r="A1420" s="51" t="str">
        <f>_xlfn.IFNA(INDEX(Table3[],MATCH(MainTracker[[#This Row],[IDR / UFDR]],Table3[Pack],0),1),"")</f>
        <v/>
      </c>
      <c r="B1420" s="7">
        <v>226.5</v>
      </c>
      <c r="C1420" s="7" t="s">
        <v>6273</v>
      </c>
      <c r="D1420" s="44" t="s">
        <v>6274</v>
      </c>
      <c r="E1420" s="82" t="s">
        <v>6275</v>
      </c>
      <c r="F1420" s="2" t="s">
        <v>111</v>
      </c>
      <c r="G1420" s="13">
        <v>45551</v>
      </c>
      <c r="H1420" s="13">
        <v>45551</v>
      </c>
      <c r="I1420" s="13">
        <v>45553</v>
      </c>
      <c r="J1420" s="2"/>
      <c r="K1420" s="28" t="s">
        <v>6276</v>
      </c>
      <c r="L1420" s="28" t="s">
        <v>122</v>
      </c>
      <c r="M1420" s="4"/>
      <c r="N1420" s="24"/>
      <c r="O1420" s="4"/>
      <c r="P1420" s="24"/>
      <c r="Q1420" s="4"/>
      <c r="R1420" s="24"/>
      <c r="S1420" s="4"/>
      <c r="T1420" s="24"/>
      <c r="U1420" s="4" t="s">
        <v>106</v>
      </c>
      <c r="V1420" s="3" t="s">
        <v>69</v>
      </c>
      <c r="W1420" s="28" t="s">
        <v>6240</v>
      </c>
      <c r="X1420" s="4">
        <f>IF(AND(MainTracker[[#This Row],[Completion date.]]&gt;=45139,MainTracker[[#This Row],[Status]]="10 - Complete"),NETWORKDAYS(MAX(MainTracker[[#This Row],[Request sent on (Date)]:[Compliant source file received on (Date)]]),MainTracker[[#This Row],[Completion date.]],Holiday[Holidays])-1,"")</f>
        <v>2</v>
      </c>
      <c r="Y14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0" s="4">
        <f>IF(AND(MainTracker[[#This Row],[Completion date.]]&gt;=45139,MainTracker[[#This Row],[Status]]="10 - Complete",MainTracker[[#This Row],[Compliant source file received on (Date)]]&lt;&gt;""),MainTracker[[#This Row],[Compliant source file received on (Date)]]-MainTracker[[#This Row],[Request sent on (Date)]],"")</f>
        <v>0</v>
      </c>
    </row>
    <row r="1421" spans="1:26" ht="30" hidden="1">
      <c r="A1421" s="51" t="str">
        <f>_xlfn.IFNA(INDEX(Table3[],MATCH(MainTracker[[#This Row],[IDR / UFDR]],Table3[Pack],0),1),"")</f>
        <v/>
      </c>
      <c r="B1421" s="7">
        <v>226.5</v>
      </c>
      <c r="C1421" s="7" t="s">
        <v>6277</v>
      </c>
      <c r="D1421" s="44" t="s">
        <v>6278</v>
      </c>
      <c r="E1421" s="82" t="s">
        <v>6279</v>
      </c>
      <c r="F1421" s="2" t="s">
        <v>111</v>
      </c>
      <c r="G1421" s="13">
        <v>45551</v>
      </c>
      <c r="H1421" s="13">
        <v>45551</v>
      </c>
      <c r="I1421" s="13">
        <v>45553</v>
      </c>
      <c r="J1421" s="2"/>
      <c r="K1421" s="28" t="s">
        <v>6280</v>
      </c>
      <c r="L1421" s="28" t="s">
        <v>122</v>
      </c>
      <c r="M1421" s="4"/>
      <c r="N1421" s="24"/>
      <c r="O1421" s="4"/>
      <c r="P1421" s="24"/>
      <c r="Q1421" s="4"/>
      <c r="R1421" s="24"/>
      <c r="S1421" s="4"/>
      <c r="T1421" s="24"/>
      <c r="U1421" s="4" t="s">
        <v>106</v>
      </c>
      <c r="V1421" s="3" t="s">
        <v>69</v>
      </c>
      <c r="W1421" s="28" t="s">
        <v>6240</v>
      </c>
      <c r="X1421" s="4">
        <f>IF(AND(MainTracker[[#This Row],[Completion date.]]&gt;=45139,MainTracker[[#This Row],[Status]]="10 - Complete"),NETWORKDAYS(MAX(MainTracker[[#This Row],[Request sent on (Date)]:[Compliant source file received on (Date)]]),MainTracker[[#This Row],[Completion date.]],Holiday[Holidays])-1,"")</f>
        <v>2</v>
      </c>
      <c r="Y14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1" s="4">
        <f>IF(AND(MainTracker[[#This Row],[Completion date.]]&gt;=45139,MainTracker[[#This Row],[Status]]="10 - Complete",MainTracker[[#This Row],[Compliant source file received on (Date)]]&lt;&gt;""),MainTracker[[#This Row],[Compliant source file received on (Date)]]-MainTracker[[#This Row],[Request sent on (Date)]],"")</f>
        <v>0</v>
      </c>
    </row>
    <row r="1422" spans="1:26" ht="30" hidden="1">
      <c r="A1422" s="51" t="str">
        <f>_xlfn.IFNA(INDEX(Table3[],MATCH(MainTracker[[#This Row],[IDR / UFDR]],Table3[Pack],0),1),"")</f>
        <v/>
      </c>
      <c r="B1422" s="7">
        <v>226.5</v>
      </c>
      <c r="C1422" s="7" t="s">
        <v>6281</v>
      </c>
      <c r="D1422" s="44" t="s">
        <v>6282</v>
      </c>
      <c r="E1422" s="82" t="s">
        <v>6283</v>
      </c>
      <c r="F1422" s="2" t="s">
        <v>111</v>
      </c>
      <c r="G1422" s="13">
        <v>45551</v>
      </c>
      <c r="H1422" s="13">
        <v>45551</v>
      </c>
      <c r="I1422" s="13">
        <v>45553</v>
      </c>
      <c r="J1422" s="2"/>
      <c r="K1422" s="28" t="s">
        <v>6284</v>
      </c>
      <c r="L1422" s="28" t="s">
        <v>122</v>
      </c>
      <c r="M1422" s="4"/>
      <c r="N1422" s="24"/>
      <c r="O1422" s="4"/>
      <c r="P1422" s="24"/>
      <c r="Q1422" s="4"/>
      <c r="R1422" s="24"/>
      <c r="S1422" s="4"/>
      <c r="T1422" s="24"/>
      <c r="U1422" s="4" t="s">
        <v>106</v>
      </c>
      <c r="V1422" s="3" t="s">
        <v>69</v>
      </c>
      <c r="W1422" s="28" t="s">
        <v>6240</v>
      </c>
      <c r="X1422" s="4">
        <f>IF(AND(MainTracker[[#This Row],[Completion date.]]&gt;=45139,MainTracker[[#This Row],[Status]]="10 - Complete"),NETWORKDAYS(MAX(MainTracker[[#This Row],[Request sent on (Date)]:[Compliant source file received on (Date)]]),MainTracker[[#This Row],[Completion date.]],Holiday[Holidays])-1,"")</f>
        <v>2</v>
      </c>
      <c r="Y14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2" s="4">
        <f>IF(AND(MainTracker[[#This Row],[Completion date.]]&gt;=45139,MainTracker[[#This Row],[Status]]="10 - Complete",MainTracker[[#This Row],[Compliant source file received on (Date)]]&lt;&gt;""),MainTracker[[#This Row],[Compliant source file received on (Date)]]-MainTracker[[#This Row],[Request sent on (Date)]],"")</f>
        <v>0</v>
      </c>
    </row>
    <row r="1423" spans="1:26" ht="30" hidden="1">
      <c r="A1423" s="51" t="str">
        <f>_xlfn.IFNA(INDEX(Table3[],MATCH(MainTracker[[#This Row],[IDR / UFDR]],Table3[Pack],0),1),"")</f>
        <v/>
      </c>
      <c r="B1423" s="7">
        <v>226.5</v>
      </c>
      <c r="C1423" s="7" t="s">
        <v>6285</v>
      </c>
      <c r="D1423" s="44" t="s">
        <v>6286</v>
      </c>
      <c r="E1423" s="82" t="s">
        <v>6287</v>
      </c>
      <c r="F1423" s="2" t="s">
        <v>111</v>
      </c>
      <c r="G1423" s="13">
        <v>45551</v>
      </c>
      <c r="H1423" s="13">
        <v>45551</v>
      </c>
      <c r="I1423" s="13">
        <v>45553</v>
      </c>
      <c r="J1423" s="2"/>
      <c r="K1423" s="28" t="s">
        <v>6288</v>
      </c>
      <c r="L1423" s="28" t="s">
        <v>122</v>
      </c>
      <c r="M1423" s="4"/>
      <c r="N1423" s="24"/>
      <c r="O1423" s="4"/>
      <c r="P1423" s="24"/>
      <c r="Q1423" s="4"/>
      <c r="R1423" s="24"/>
      <c r="S1423" s="4"/>
      <c r="T1423" s="24"/>
      <c r="U1423" s="4" t="s">
        <v>106</v>
      </c>
      <c r="V1423" s="3" t="s">
        <v>69</v>
      </c>
      <c r="W1423" s="28" t="s">
        <v>6240</v>
      </c>
      <c r="X1423" s="4">
        <f>IF(AND(MainTracker[[#This Row],[Completion date.]]&gt;=45139,MainTracker[[#This Row],[Status]]="10 - Complete"),NETWORKDAYS(MAX(MainTracker[[#This Row],[Request sent on (Date)]:[Compliant source file received on (Date)]]),MainTracker[[#This Row],[Completion date.]],Holiday[Holidays])-1,"")</f>
        <v>2</v>
      </c>
      <c r="Y14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3" s="4">
        <f>IF(AND(MainTracker[[#This Row],[Completion date.]]&gt;=45139,MainTracker[[#This Row],[Status]]="10 - Complete",MainTracker[[#This Row],[Compliant source file received on (Date)]]&lt;&gt;""),MainTracker[[#This Row],[Compliant source file received on (Date)]]-MainTracker[[#This Row],[Request sent on (Date)]],"")</f>
        <v>0</v>
      </c>
    </row>
    <row r="1424" spans="1:26" ht="30" hidden="1">
      <c r="A1424" s="51" t="str">
        <f>_xlfn.IFNA(INDEX(Table3[],MATCH(MainTracker[[#This Row],[IDR / UFDR]],Table3[Pack],0),1),"")</f>
        <v/>
      </c>
      <c r="B1424" s="7">
        <v>226.5</v>
      </c>
      <c r="C1424" s="7" t="s">
        <v>6289</v>
      </c>
      <c r="D1424" s="44" t="s">
        <v>6290</v>
      </c>
      <c r="E1424" s="82" t="s">
        <v>6291</v>
      </c>
      <c r="F1424" s="2" t="s">
        <v>111</v>
      </c>
      <c r="G1424" s="13">
        <v>45551</v>
      </c>
      <c r="H1424" s="13">
        <v>45551</v>
      </c>
      <c r="I1424" s="13">
        <v>45553</v>
      </c>
      <c r="J1424" s="2"/>
      <c r="K1424" s="28" t="s">
        <v>6292</v>
      </c>
      <c r="L1424" s="28" t="s">
        <v>122</v>
      </c>
      <c r="M1424" s="4"/>
      <c r="N1424" s="24"/>
      <c r="O1424" s="4"/>
      <c r="P1424" s="24"/>
      <c r="Q1424" s="4"/>
      <c r="R1424" s="24"/>
      <c r="S1424" s="4"/>
      <c r="T1424" s="24"/>
      <c r="U1424" s="4" t="s">
        <v>106</v>
      </c>
      <c r="V1424" s="3" t="s">
        <v>69</v>
      </c>
      <c r="W1424" s="28" t="s">
        <v>6240</v>
      </c>
      <c r="X1424" s="4">
        <f>IF(AND(MainTracker[[#This Row],[Completion date.]]&gt;=45139,MainTracker[[#This Row],[Status]]="10 - Complete"),NETWORKDAYS(MAX(MainTracker[[#This Row],[Request sent on (Date)]:[Compliant source file received on (Date)]]),MainTracker[[#This Row],[Completion date.]],Holiday[Holidays])-1,"")</f>
        <v>2</v>
      </c>
      <c r="Y14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4" s="4">
        <f>IF(AND(MainTracker[[#This Row],[Completion date.]]&gt;=45139,MainTracker[[#This Row],[Status]]="10 - Complete",MainTracker[[#This Row],[Compliant source file received on (Date)]]&lt;&gt;""),MainTracker[[#This Row],[Compliant source file received on (Date)]]-MainTracker[[#This Row],[Request sent on (Date)]],"")</f>
        <v>0</v>
      </c>
    </row>
    <row r="1425" spans="1:26" ht="30" hidden="1">
      <c r="A1425" s="51" t="str">
        <f>_xlfn.IFNA(INDEX(Table3[],MATCH(MainTracker[[#This Row],[IDR / UFDR]],Table3[Pack],0),1),"")</f>
        <v/>
      </c>
      <c r="B1425" s="7">
        <v>226.5</v>
      </c>
      <c r="C1425" s="7" t="s">
        <v>6293</v>
      </c>
      <c r="D1425" s="44" t="s">
        <v>6294</v>
      </c>
      <c r="E1425" s="82" t="s">
        <v>6295</v>
      </c>
      <c r="F1425" s="2" t="s">
        <v>111</v>
      </c>
      <c r="G1425" s="13">
        <v>45551</v>
      </c>
      <c r="H1425" s="13">
        <v>45551</v>
      </c>
      <c r="I1425" s="13">
        <v>45553</v>
      </c>
      <c r="J1425" s="2"/>
      <c r="K1425" s="28" t="s">
        <v>6296</v>
      </c>
      <c r="L1425" s="28" t="s">
        <v>122</v>
      </c>
      <c r="M1425" s="4"/>
      <c r="N1425" s="24"/>
      <c r="O1425" s="4"/>
      <c r="P1425" s="24"/>
      <c r="Q1425" s="4"/>
      <c r="R1425" s="24"/>
      <c r="S1425" s="4"/>
      <c r="T1425" s="24"/>
      <c r="U1425" s="4" t="s">
        <v>106</v>
      </c>
      <c r="V1425" s="3" t="s">
        <v>69</v>
      </c>
      <c r="W1425" s="28" t="s">
        <v>6240</v>
      </c>
      <c r="X1425" s="4">
        <f>IF(AND(MainTracker[[#This Row],[Completion date.]]&gt;=45139,MainTracker[[#This Row],[Status]]="10 - Complete"),NETWORKDAYS(MAX(MainTracker[[#This Row],[Request sent on (Date)]:[Compliant source file received on (Date)]]),MainTracker[[#This Row],[Completion date.]],Holiday[Holidays])-1,"")</f>
        <v>2</v>
      </c>
      <c r="Y14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5" s="4">
        <f>IF(AND(MainTracker[[#This Row],[Completion date.]]&gt;=45139,MainTracker[[#This Row],[Status]]="10 - Complete",MainTracker[[#This Row],[Compliant source file received on (Date)]]&lt;&gt;""),MainTracker[[#This Row],[Compliant source file received on (Date)]]-MainTracker[[#This Row],[Request sent on (Date)]],"")</f>
        <v>0</v>
      </c>
    </row>
    <row r="1426" spans="1:26" ht="30" hidden="1">
      <c r="A1426" s="51" t="str">
        <f>_xlfn.IFNA(INDEX(Table3[],MATCH(MainTracker[[#This Row],[IDR / UFDR]],Table3[Pack],0),1),"")</f>
        <v/>
      </c>
      <c r="B1426" s="7">
        <v>226.5</v>
      </c>
      <c r="C1426" s="7" t="s">
        <v>6297</v>
      </c>
      <c r="D1426" s="44" t="s">
        <v>6298</v>
      </c>
      <c r="E1426" s="82" t="s">
        <v>6299</v>
      </c>
      <c r="F1426" s="2" t="s">
        <v>111</v>
      </c>
      <c r="G1426" s="13">
        <v>45551</v>
      </c>
      <c r="H1426" s="13">
        <v>45551</v>
      </c>
      <c r="I1426" s="13">
        <v>45553</v>
      </c>
      <c r="J1426" s="2"/>
      <c r="K1426" s="28" t="s">
        <v>6300</v>
      </c>
      <c r="L1426" s="28" t="s">
        <v>122</v>
      </c>
      <c r="M1426" s="4"/>
      <c r="N1426" s="24"/>
      <c r="O1426" s="4"/>
      <c r="P1426" s="24"/>
      <c r="Q1426" s="4"/>
      <c r="R1426" s="24"/>
      <c r="S1426" s="4"/>
      <c r="T1426" s="24"/>
      <c r="U1426" s="4" t="s">
        <v>106</v>
      </c>
      <c r="V1426" s="3" t="s">
        <v>69</v>
      </c>
      <c r="W1426" s="28" t="s">
        <v>6240</v>
      </c>
      <c r="X1426" s="4">
        <f>IF(AND(MainTracker[[#This Row],[Completion date.]]&gt;=45139,MainTracker[[#This Row],[Status]]="10 - Complete"),NETWORKDAYS(MAX(MainTracker[[#This Row],[Request sent on (Date)]:[Compliant source file received on (Date)]]),MainTracker[[#This Row],[Completion date.]],Holiday[Holidays])-1,"")</f>
        <v>2</v>
      </c>
      <c r="Y14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6" s="4">
        <f>IF(AND(MainTracker[[#This Row],[Completion date.]]&gt;=45139,MainTracker[[#This Row],[Status]]="10 - Complete",MainTracker[[#This Row],[Compliant source file received on (Date)]]&lt;&gt;""),MainTracker[[#This Row],[Compliant source file received on (Date)]]-MainTracker[[#This Row],[Request sent on (Date)]],"")</f>
        <v>0</v>
      </c>
    </row>
    <row r="1427" spans="1:26" ht="30" hidden="1">
      <c r="A1427" s="51" t="str">
        <f>_xlfn.IFNA(INDEX(Table3[],MATCH(MainTracker[[#This Row],[IDR / UFDR]],Table3[Pack],0),1),"")</f>
        <v/>
      </c>
      <c r="B1427" s="7">
        <v>226.5</v>
      </c>
      <c r="C1427" s="7" t="s">
        <v>6301</v>
      </c>
      <c r="D1427" s="44" t="s">
        <v>6302</v>
      </c>
      <c r="E1427" s="82" t="s">
        <v>6303</v>
      </c>
      <c r="F1427" s="2" t="s">
        <v>111</v>
      </c>
      <c r="G1427" s="13">
        <v>45551</v>
      </c>
      <c r="H1427" s="13">
        <v>45551</v>
      </c>
      <c r="I1427" s="13">
        <v>45554</v>
      </c>
      <c r="J1427" s="2"/>
      <c r="K1427" s="28" t="s">
        <v>6304</v>
      </c>
      <c r="L1427" s="28" t="s">
        <v>122</v>
      </c>
      <c r="M1427" s="4"/>
      <c r="N1427" s="24"/>
      <c r="O1427" s="4"/>
      <c r="P1427" s="24"/>
      <c r="Q1427" s="4"/>
      <c r="R1427" s="24"/>
      <c r="S1427" s="4"/>
      <c r="T1427" s="24"/>
      <c r="U1427" s="4" t="s">
        <v>106</v>
      </c>
      <c r="V1427" s="3" t="s">
        <v>69</v>
      </c>
      <c r="W1427" s="28" t="s">
        <v>6240</v>
      </c>
      <c r="X1427" s="4">
        <f>IF(AND(MainTracker[[#This Row],[Completion date.]]&gt;=45139,MainTracker[[#This Row],[Status]]="10 - Complete"),NETWORKDAYS(MAX(MainTracker[[#This Row],[Request sent on (Date)]:[Compliant source file received on (Date)]]),MainTracker[[#This Row],[Completion date.]],Holiday[Holidays])-1,"")</f>
        <v>3</v>
      </c>
      <c r="Y14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7" s="4">
        <f>IF(AND(MainTracker[[#This Row],[Completion date.]]&gt;=45139,MainTracker[[#This Row],[Status]]="10 - Complete",MainTracker[[#This Row],[Compliant source file received on (Date)]]&lt;&gt;""),MainTracker[[#This Row],[Compliant source file received on (Date)]]-MainTracker[[#This Row],[Request sent on (Date)]],"")</f>
        <v>0</v>
      </c>
    </row>
    <row r="1428" spans="1:26" ht="30" hidden="1">
      <c r="A1428" s="51" t="str">
        <f>_xlfn.IFNA(INDEX(Table3[],MATCH(MainTracker[[#This Row],[IDR / UFDR]],Table3[Pack],0),1),"")</f>
        <v/>
      </c>
      <c r="B1428" s="7">
        <v>226.5</v>
      </c>
      <c r="C1428" s="7" t="s">
        <v>6305</v>
      </c>
      <c r="D1428" s="44" t="s">
        <v>6306</v>
      </c>
      <c r="E1428" s="28" t="s">
        <v>6307</v>
      </c>
      <c r="F1428" s="2" t="s">
        <v>111</v>
      </c>
      <c r="G1428" s="13">
        <v>45551</v>
      </c>
      <c r="H1428" s="13">
        <v>45551</v>
      </c>
      <c r="I1428" s="13">
        <v>45554</v>
      </c>
      <c r="J1428" s="2"/>
      <c r="K1428" s="28" t="s">
        <v>6308</v>
      </c>
      <c r="L1428" s="28" t="s">
        <v>122</v>
      </c>
      <c r="M1428" s="4"/>
      <c r="N1428" s="24"/>
      <c r="O1428" s="4"/>
      <c r="P1428" s="24"/>
      <c r="Q1428" s="4"/>
      <c r="R1428" s="24"/>
      <c r="S1428" s="4"/>
      <c r="T1428" s="24"/>
      <c r="U1428" s="4" t="s">
        <v>106</v>
      </c>
      <c r="V1428" s="3" t="s">
        <v>69</v>
      </c>
      <c r="W1428" s="28" t="s">
        <v>6240</v>
      </c>
      <c r="X1428" s="4">
        <f>IF(AND(MainTracker[[#This Row],[Completion date.]]&gt;=45139,MainTracker[[#This Row],[Status]]="10 - Complete"),NETWORKDAYS(MAX(MainTracker[[#This Row],[Request sent on (Date)]:[Compliant source file received on (Date)]]),MainTracker[[#This Row],[Completion date.]],Holiday[Holidays])-1,"")</f>
        <v>3</v>
      </c>
      <c r="Y14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8" s="4">
        <f>IF(AND(MainTracker[[#This Row],[Completion date.]]&gt;=45139,MainTracker[[#This Row],[Status]]="10 - Complete",MainTracker[[#This Row],[Compliant source file received on (Date)]]&lt;&gt;""),MainTracker[[#This Row],[Compliant source file received on (Date)]]-MainTracker[[#This Row],[Request sent on (Date)]],"")</f>
        <v>0</v>
      </c>
    </row>
    <row r="1429" spans="1:26" ht="30" hidden="1">
      <c r="A1429" s="51" t="str">
        <f>_xlfn.IFNA(INDEX(Table3[],MATCH(MainTracker[[#This Row],[IDR / UFDR]],Table3[Pack],0),1),"")</f>
        <v/>
      </c>
      <c r="B1429" s="7">
        <v>226.5</v>
      </c>
      <c r="C1429" s="7" t="s">
        <v>6309</v>
      </c>
      <c r="D1429" s="44" t="s">
        <v>6310</v>
      </c>
      <c r="E1429" s="28" t="s">
        <v>6311</v>
      </c>
      <c r="F1429" s="2" t="s">
        <v>111</v>
      </c>
      <c r="G1429" s="13">
        <v>45551</v>
      </c>
      <c r="H1429" s="13">
        <v>45551</v>
      </c>
      <c r="I1429" s="13">
        <v>45554</v>
      </c>
      <c r="J1429" s="2"/>
      <c r="K1429" s="28" t="s">
        <v>6312</v>
      </c>
      <c r="L1429" s="28" t="s">
        <v>122</v>
      </c>
      <c r="M1429" s="4"/>
      <c r="N1429" s="24"/>
      <c r="O1429" s="4"/>
      <c r="P1429" s="24"/>
      <c r="Q1429" s="4"/>
      <c r="R1429" s="24"/>
      <c r="S1429" s="4"/>
      <c r="T1429" s="24"/>
      <c r="U1429" s="4" t="s">
        <v>106</v>
      </c>
      <c r="V1429" s="3" t="s">
        <v>69</v>
      </c>
      <c r="W1429" s="28" t="s">
        <v>6240</v>
      </c>
      <c r="X1429" s="4">
        <f>IF(AND(MainTracker[[#This Row],[Completion date.]]&gt;=45139,MainTracker[[#This Row],[Status]]="10 - Complete"),NETWORKDAYS(MAX(MainTracker[[#This Row],[Request sent on (Date)]:[Compliant source file received on (Date)]]),MainTracker[[#This Row],[Completion date.]],Holiday[Holidays])-1,"")</f>
        <v>3</v>
      </c>
      <c r="Y14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9" s="4">
        <f>IF(AND(MainTracker[[#This Row],[Completion date.]]&gt;=45139,MainTracker[[#This Row],[Status]]="10 - Complete",MainTracker[[#This Row],[Compliant source file received on (Date)]]&lt;&gt;""),MainTracker[[#This Row],[Compliant source file received on (Date)]]-MainTracker[[#This Row],[Request sent on (Date)]],"")</f>
        <v>0</v>
      </c>
    </row>
    <row r="1430" spans="1:26" ht="30" hidden="1">
      <c r="A1430" s="51" t="str">
        <f>_xlfn.IFNA(INDEX(Table3[],MATCH(MainTracker[[#This Row],[IDR / UFDR]],Table3[Pack],0),1),"")</f>
        <v/>
      </c>
      <c r="B1430" s="7">
        <v>226.5</v>
      </c>
      <c r="C1430" s="7" t="s">
        <v>6313</v>
      </c>
      <c r="D1430" s="44" t="s">
        <v>6314</v>
      </c>
      <c r="E1430" s="28" t="s">
        <v>6315</v>
      </c>
      <c r="F1430" s="2" t="s">
        <v>111</v>
      </c>
      <c r="G1430" s="13">
        <v>45551</v>
      </c>
      <c r="H1430" s="13">
        <v>45551</v>
      </c>
      <c r="I1430" s="13">
        <v>45554</v>
      </c>
      <c r="J1430" s="2"/>
      <c r="K1430" s="28" t="s">
        <v>6316</v>
      </c>
      <c r="L1430" s="28" t="s">
        <v>122</v>
      </c>
      <c r="M1430" s="4"/>
      <c r="N1430" s="24"/>
      <c r="O1430" s="4"/>
      <c r="P1430" s="24"/>
      <c r="Q1430" s="4"/>
      <c r="R1430" s="24"/>
      <c r="S1430" s="4"/>
      <c r="T1430" s="24"/>
      <c r="U1430" s="4" t="s">
        <v>106</v>
      </c>
      <c r="V1430" s="3" t="s">
        <v>69</v>
      </c>
      <c r="W1430" s="28" t="s">
        <v>6240</v>
      </c>
      <c r="X1430" s="4">
        <f>IF(AND(MainTracker[[#This Row],[Completion date.]]&gt;=45139,MainTracker[[#This Row],[Status]]="10 - Complete"),NETWORKDAYS(MAX(MainTracker[[#This Row],[Request sent on (Date)]:[Compliant source file received on (Date)]]),MainTracker[[#This Row],[Completion date.]],Holiday[Holidays])-1,"")</f>
        <v>3</v>
      </c>
      <c r="Y14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0" s="4">
        <f>IF(AND(MainTracker[[#This Row],[Completion date.]]&gt;=45139,MainTracker[[#This Row],[Status]]="10 - Complete",MainTracker[[#This Row],[Compliant source file received on (Date)]]&lt;&gt;""),MainTracker[[#This Row],[Compliant source file received on (Date)]]-MainTracker[[#This Row],[Request sent on (Date)]],"")</f>
        <v>0</v>
      </c>
    </row>
    <row r="1431" spans="1:26" ht="30" hidden="1">
      <c r="A1431" s="51" t="str">
        <f>_xlfn.IFNA(INDEX(Table3[],MATCH(MainTracker[[#This Row],[IDR / UFDR]],Table3[Pack],0),1),"")</f>
        <v/>
      </c>
      <c r="B1431" s="7">
        <v>226.5</v>
      </c>
      <c r="C1431" s="7" t="s">
        <v>6317</v>
      </c>
      <c r="D1431" s="44" t="s">
        <v>6318</v>
      </c>
      <c r="E1431" s="28" t="s">
        <v>6319</v>
      </c>
      <c r="F1431" s="2" t="s">
        <v>111</v>
      </c>
      <c r="G1431" s="13">
        <v>45551</v>
      </c>
      <c r="H1431" s="13">
        <v>45551</v>
      </c>
      <c r="I1431" s="13">
        <v>45554</v>
      </c>
      <c r="J1431" s="2"/>
      <c r="K1431" s="28" t="s">
        <v>6320</v>
      </c>
      <c r="L1431" s="28" t="s">
        <v>122</v>
      </c>
      <c r="M1431" s="4"/>
      <c r="N1431" s="24"/>
      <c r="O1431" s="4"/>
      <c r="P1431" s="24"/>
      <c r="Q1431" s="4"/>
      <c r="R1431" s="24"/>
      <c r="S1431" s="4"/>
      <c r="T1431" s="24"/>
      <c r="U1431" s="4" t="s">
        <v>106</v>
      </c>
      <c r="V1431" s="3" t="s">
        <v>69</v>
      </c>
      <c r="W1431" s="28" t="s">
        <v>6240</v>
      </c>
      <c r="X1431" s="4">
        <f>IF(AND(MainTracker[[#This Row],[Completion date.]]&gt;=45139,MainTracker[[#This Row],[Status]]="10 - Complete"),NETWORKDAYS(MAX(MainTracker[[#This Row],[Request sent on (Date)]:[Compliant source file received on (Date)]]),MainTracker[[#This Row],[Completion date.]],Holiday[Holidays])-1,"")</f>
        <v>3</v>
      </c>
      <c r="Y14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1" s="4">
        <f>IF(AND(MainTracker[[#This Row],[Completion date.]]&gt;=45139,MainTracker[[#This Row],[Status]]="10 - Complete",MainTracker[[#This Row],[Compliant source file received on (Date)]]&lt;&gt;""),MainTracker[[#This Row],[Compliant source file received on (Date)]]-MainTracker[[#This Row],[Request sent on (Date)]],"")</f>
        <v>0</v>
      </c>
    </row>
    <row r="1432" spans="1:26" ht="30" hidden="1">
      <c r="A1432" s="51" t="str">
        <f>_xlfn.IFNA(INDEX(Table3[],MATCH(MainTracker[[#This Row],[IDR / UFDR]],Table3[Pack],0),1),"")</f>
        <v/>
      </c>
      <c r="B1432" s="7">
        <v>226.5</v>
      </c>
      <c r="C1432" s="7" t="s">
        <v>6321</v>
      </c>
      <c r="D1432" s="44" t="s">
        <v>6322</v>
      </c>
      <c r="E1432" s="82" t="s">
        <v>6323</v>
      </c>
      <c r="F1432" s="2" t="s">
        <v>111</v>
      </c>
      <c r="G1432" s="13">
        <v>45551</v>
      </c>
      <c r="H1432" s="13">
        <v>45551</v>
      </c>
      <c r="I1432" s="13">
        <v>45554</v>
      </c>
      <c r="J1432" s="2"/>
      <c r="K1432" s="28" t="s">
        <v>6324</v>
      </c>
      <c r="L1432" s="28" t="s">
        <v>122</v>
      </c>
      <c r="M1432" s="4"/>
      <c r="N1432" s="24"/>
      <c r="O1432" s="4"/>
      <c r="P1432" s="24"/>
      <c r="Q1432" s="4"/>
      <c r="R1432" s="24"/>
      <c r="S1432" s="4"/>
      <c r="T1432" s="24"/>
      <c r="U1432" s="4" t="s">
        <v>106</v>
      </c>
      <c r="V1432" s="3" t="s">
        <v>69</v>
      </c>
      <c r="W1432" s="28" t="s">
        <v>6240</v>
      </c>
      <c r="X1432" s="4">
        <f>IF(AND(MainTracker[[#This Row],[Completion date.]]&gt;=45139,MainTracker[[#This Row],[Status]]="10 - Complete"),NETWORKDAYS(MAX(MainTracker[[#This Row],[Request sent on (Date)]:[Compliant source file received on (Date)]]),MainTracker[[#This Row],[Completion date.]],Holiday[Holidays])-1,"")</f>
        <v>3</v>
      </c>
      <c r="Y14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2" s="4">
        <f>IF(AND(MainTracker[[#This Row],[Completion date.]]&gt;=45139,MainTracker[[#This Row],[Status]]="10 - Complete",MainTracker[[#This Row],[Compliant source file received on (Date)]]&lt;&gt;""),MainTracker[[#This Row],[Compliant source file received on (Date)]]-MainTracker[[#This Row],[Request sent on (Date)]],"")</f>
        <v>0</v>
      </c>
    </row>
    <row r="1433" spans="1:26" ht="30" hidden="1">
      <c r="A1433" s="51" t="str">
        <f>_xlfn.IFNA(INDEX(Table3[],MATCH(MainTracker[[#This Row],[IDR / UFDR]],Table3[Pack],0),1),"")</f>
        <v/>
      </c>
      <c r="B1433" s="7">
        <v>226.5</v>
      </c>
      <c r="C1433" s="7" t="s">
        <v>6325</v>
      </c>
      <c r="D1433" s="44" t="s">
        <v>6326</v>
      </c>
      <c r="E1433" s="82" t="s">
        <v>6327</v>
      </c>
      <c r="F1433" s="2" t="s">
        <v>111</v>
      </c>
      <c r="G1433" s="13">
        <v>45551</v>
      </c>
      <c r="H1433" s="13">
        <v>45551</v>
      </c>
      <c r="I1433" s="13">
        <v>45554</v>
      </c>
      <c r="J1433" s="2"/>
      <c r="K1433" s="28" t="s">
        <v>6328</v>
      </c>
      <c r="L1433" s="28" t="s">
        <v>122</v>
      </c>
      <c r="M1433" s="4"/>
      <c r="N1433" s="24"/>
      <c r="O1433" s="4"/>
      <c r="P1433" s="24"/>
      <c r="Q1433" s="4"/>
      <c r="R1433" s="24"/>
      <c r="S1433" s="4"/>
      <c r="T1433" s="24"/>
      <c r="U1433" s="4" t="s">
        <v>106</v>
      </c>
      <c r="V1433" s="3" t="s">
        <v>69</v>
      </c>
      <c r="W1433" s="28" t="s">
        <v>6240</v>
      </c>
      <c r="X1433" s="4">
        <f>IF(AND(MainTracker[[#This Row],[Completion date.]]&gt;=45139,MainTracker[[#This Row],[Status]]="10 - Complete"),NETWORKDAYS(MAX(MainTracker[[#This Row],[Request sent on (Date)]:[Compliant source file received on (Date)]]),MainTracker[[#This Row],[Completion date.]],Holiday[Holidays])-1,"")</f>
        <v>3</v>
      </c>
      <c r="Y14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3" s="4">
        <f>IF(AND(MainTracker[[#This Row],[Completion date.]]&gt;=45139,MainTracker[[#This Row],[Status]]="10 - Complete",MainTracker[[#This Row],[Compliant source file received on (Date)]]&lt;&gt;""),MainTracker[[#This Row],[Compliant source file received on (Date)]]-MainTracker[[#This Row],[Request sent on (Date)]],"")</f>
        <v>0</v>
      </c>
    </row>
    <row r="1434" spans="1:26" ht="30" hidden="1">
      <c r="A1434" s="51" t="str">
        <f>_xlfn.IFNA(INDEX(Table3[],MATCH(MainTracker[[#This Row],[IDR / UFDR]],Table3[Pack],0),1),"")</f>
        <v/>
      </c>
      <c r="B1434" s="7">
        <v>226.5</v>
      </c>
      <c r="C1434" s="7" t="s">
        <v>6329</v>
      </c>
      <c r="D1434" s="44" t="s">
        <v>6330</v>
      </c>
      <c r="E1434" s="28" t="s">
        <v>6331</v>
      </c>
      <c r="F1434" s="2" t="s">
        <v>111</v>
      </c>
      <c r="G1434" s="13">
        <v>45551</v>
      </c>
      <c r="H1434" s="13">
        <v>45551</v>
      </c>
      <c r="I1434" s="13">
        <v>45554</v>
      </c>
      <c r="J1434" s="2"/>
      <c r="K1434" s="28" t="s">
        <v>6332</v>
      </c>
      <c r="L1434" s="28" t="s">
        <v>122</v>
      </c>
      <c r="M1434" s="4"/>
      <c r="N1434" s="24"/>
      <c r="O1434" s="4"/>
      <c r="P1434" s="24"/>
      <c r="Q1434" s="4"/>
      <c r="R1434" s="24"/>
      <c r="S1434" s="4"/>
      <c r="T1434" s="24"/>
      <c r="U1434" s="4" t="s">
        <v>106</v>
      </c>
      <c r="V1434" s="3" t="s">
        <v>69</v>
      </c>
      <c r="W1434" s="28" t="s">
        <v>6240</v>
      </c>
      <c r="X1434" s="4">
        <f>IF(AND(MainTracker[[#This Row],[Completion date.]]&gt;=45139,MainTracker[[#This Row],[Status]]="10 - Complete"),NETWORKDAYS(MAX(MainTracker[[#This Row],[Request sent on (Date)]:[Compliant source file received on (Date)]]),MainTracker[[#This Row],[Completion date.]],Holiday[Holidays])-1,"")</f>
        <v>3</v>
      </c>
      <c r="Y14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4" s="4">
        <f>IF(AND(MainTracker[[#This Row],[Completion date.]]&gt;=45139,MainTracker[[#This Row],[Status]]="10 - Complete",MainTracker[[#This Row],[Compliant source file received on (Date)]]&lt;&gt;""),MainTracker[[#This Row],[Compliant source file received on (Date)]]-MainTracker[[#This Row],[Request sent on (Date)]],"")</f>
        <v>0</v>
      </c>
    </row>
    <row r="1435" spans="1:26" ht="30" hidden="1">
      <c r="A1435" s="51" t="str">
        <f>_xlfn.IFNA(INDEX(Table3[],MATCH(MainTracker[[#This Row],[IDR / UFDR]],Table3[Pack],0),1),"")</f>
        <v/>
      </c>
      <c r="B1435" s="7">
        <v>226.5</v>
      </c>
      <c r="C1435" s="7" t="s">
        <v>6333</v>
      </c>
      <c r="D1435" s="44" t="s">
        <v>6334</v>
      </c>
      <c r="E1435" s="28" t="s">
        <v>6335</v>
      </c>
      <c r="F1435" s="2" t="s">
        <v>111</v>
      </c>
      <c r="G1435" s="13">
        <v>45551</v>
      </c>
      <c r="H1435" s="13">
        <v>45551</v>
      </c>
      <c r="I1435" s="13">
        <v>45554</v>
      </c>
      <c r="J1435" s="2"/>
      <c r="K1435" s="28" t="s">
        <v>6336</v>
      </c>
      <c r="L1435" s="28" t="s">
        <v>122</v>
      </c>
      <c r="M1435" s="4"/>
      <c r="N1435" s="24"/>
      <c r="O1435" s="4"/>
      <c r="P1435" s="24"/>
      <c r="Q1435" s="4"/>
      <c r="R1435" s="24"/>
      <c r="S1435" s="4"/>
      <c r="T1435" s="24"/>
      <c r="U1435" s="4" t="s">
        <v>106</v>
      </c>
      <c r="V1435" s="3" t="s">
        <v>69</v>
      </c>
      <c r="W1435" s="28" t="s">
        <v>6240</v>
      </c>
      <c r="X1435" s="4">
        <f>IF(AND(MainTracker[[#This Row],[Completion date.]]&gt;=45139,MainTracker[[#This Row],[Status]]="10 - Complete"),NETWORKDAYS(MAX(MainTracker[[#This Row],[Request sent on (Date)]:[Compliant source file received on (Date)]]),MainTracker[[#This Row],[Completion date.]],Holiday[Holidays])-1,"")</f>
        <v>3</v>
      </c>
      <c r="Y14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5" s="4">
        <f>IF(AND(MainTracker[[#This Row],[Completion date.]]&gt;=45139,MainTracker[[#This Row],[Status]]="10 - Complete",MainTracker[[#This Row],[Compliant source file received on (Date)]]&lt;&gt;""),MainTracker[[#This Row],[Compliant source file received on (Date)]]-MainTracker[[#This Row],[Request sent on (Date)]],"")</f>
        <v>0</v>
      </c>
    </row>
    <row r="1436" spans="1:26" ht="30" hidden="1">
      <c r="A1436" s="51" t="str">
        <f>_xlfn.IFNA(INDEX(Table3[],MATCH(MainTracker[[#This Row],[IDR / UFDR]],Table3[Pack],0),1),"")</f>
        <v/>
      </c>
      <c r="B1436" s="7">
        <v>226.5</v>
      </c>
      <c r="C1436" s="7" t="s">
        <v>6337</v>
      </c>
      <c r="D1436" s="44" t="s">
        <v>6338</v>
      </c>
      <c r="E1436" s="28" t="s">
        <v>6339</v>
      </c>
      <c r="F1436" s="2" t="s">
        <v>111</v>
      </c>
      <c r="G1436" s="13">
        <v>45551</v>
      </c>
      <c r="H1436" s="13">
        <v>45551</v>
      </c>
      <c r="I1436" s="13">
        <v>45554</v>
      </c>
      <c r="J1436" s="2"/>
      <c r="K1436" s="28" t="s">
        <v>6340</v>
      </c>
      <c r="L1436" s="28" t="s">
        <v>122</v>
      </c>
      <c r="M1436" s="4"/>
      <c r="N1436" s="24"/>
      <c r="O1436" s="4"/>
      <c r="P1436" s="24"/>
      <c r="Q1436" s="4"/>
      <c r="R1436" s="24"/>
      <c r="S1436" s="4"/>
      <c r="T1436" s="24"/>
      <c r="U1436" s="4" t="s">
        <v>106</v>
      </c>
      <c r="V1436" s="3" t="s">
        <v>69</v>
      </c>
      <c r="W1436" s="28" t="s">
        <v>6240</v>
      </c>
      <c r="X1436" s="4">
        <f>IF(AND(MainTracker[[#This Row],[Completion date.]]&gt;=45139,MainTracker[[#This Row],[Status]]="10 - Complete"),NETWORKDAYS(MAX(MainTracker[[#This Row],[Request sent on (Date)]:[Compliant source file received on (Date)]]),MainTracker[[#This Row],[Completion date.]],Holiday[Holidays])-1,"")</f>
        <v>3</v>
      </c>
      <c r="Y14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6" s="4">
        <f>IF(AND(MainTracker[[#This Row],[Completion date.]]&gt;=45139,MainTracker[[#This Row],[Status]]="10 - Complete",MainTracker[[#This Row],[Compliant source file received on (Date)]]&lt;&gt;""),MainTracker[[#This Row],[Compliant source file received on (Date)]]-MainTracker[[#This Row],[Request sent on (Date)]],"")</f>
        <v>0</v>
      </c>
    </row>
    <row r="1437" spans="1:26" ht="30" hidden="1">
      <c r="A1437" s="51" t="str">
        <f>_xlfn.IFNA(INDEX(Table3[],MATCH(MainTracker[[#This Row],[IDR / UFDR]],Table3[Pack],0),1),"")</f>
        <v/>
      </c>
      <c r="B1437" s="7">
        <v>226.5</v>
      </c>
      <c r="C1437" s="7" t="s">
        <v>6341</v>
      </c>
      <c r="D1437" s="44" t="s">
        <v>6342</v>
      </c>
      <c r="E1437" s="28" t="s">
        <v>6343</v>
      </c>
      <c r="F1437" s="2" t="s">
        <v>111</v>
      </c>
      <c r="G1437" s="13">
        <v>45551</v>
      </c>
      <c r="H1437" s="13">
        <v>45551</v>
      </c>
      <c r="I1437" s="13">
        <v>45554</v>
      </c>
      <c r="J1437" s="2"/>
      <c r="K1437" s="28" t="s">
        <v>6344</v>
      </c>
      <c r="L1437" s="28" t="s">
        <v>122</v>
      </c>
      <c r="M1437" s="4"/>
      <c r="N1437" s="24"/>
      <c r="O1437" s="4"/>
      <c r="P1437" s="24"/>
      <c r="Q1437" s="4"/>
      <c r="R1437" s="24"/>
      <c r="S1437" s="4"/>
      <c r="T1437" s="24"/>
      <c r="U1437" s="4" t="s">
        <v>106</v>
      </c>
      <c r="V1437" s="3" t="s">
        <v>69</v>
      </c>
      <c r="W1437" s="28" t="s">
        <v>6240</v>
      </c>
      <c r="X1437" s="4">
        <f>IF(AND(MainTracker[[#This Row],[Completion date.]]&gt;=45139,MainTracker[[#This Row],[Status]]="10 - Complete"),NETWORKDAYS(MAX(MainTracker[[#This Row],[Request sent on (Date)]:[Compliant source file received on (Date)]]),MainTracker[[#This Row],[Completion date.]],Holiday[Holidays])-1,"")</f>
        <v>3</v>
      </c>
      <c r="Y14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7" s="4">
        <f>IF(AND(MainTracker[[#This Row],[Completion date.]]&gt;=45139,MainTracker[[#This Row],[Status]]="10 - Complete",MainTracker[[#This Row],[Compliant source file received on (Date)]]&lt;&gt;""),MainTracker[[#This Row],[Compliant source file received on (Date)]]-MainTracker[[#This Row],[Request sent on (Date)]],"")</f>
        <v>0</v>
      </c>
    </row>
    <row r="1438" spans="1:26" ht="30" hidden="1">
      <c r="A1438" s="51" t="str">
        <f>_xlfn.IFNA(INDEX(Table3[],MATCH(MainTracker[[#This Row],[IDR / UFDR]],Table3[Pack],0),1),"")</f>
        <v/>
      </c>
      <c r="B1438" s="7">
        <v>226.5</v>
      </c>
      <c r="C1438" s="7" t="s">
        <v>6345</v>
      </c>
      <c r="D1438" s="44" t="s">
        <v>6346</v>
      </c>
      <c r="E1438" s="28" t="s">
        <v>6347</v>
      </c>
      <c r="F1438" s="2" t="s">
        <v>111</v>
      </c>
      <c r="G1438" s="13">
        <v>45551</v>
      </c>
      <c r="H1438" s="13">
        <v>45551</v>
      </c>
      <c r="I1438" s="13">
        <v>45554</v>
      </c>
      <c r="J1438" s="2"/>
      <c r="K1438" s="28" t="s">
        <v>6348</v>
      </c>
      <c r="L1438" s="28" t="s">
        <v>122</v>
      </c>
      <c r="M1438" s="4"/>
      <c r="N1438" s="24"/>
      <c r="O1438" s="4"/>
      <c r="P1438" s="24"/>
      <c r="Q1438" s="4"/>
      <c r="R1438" s="24"/>
      <c r="S1438" s="4"/>
      <c r="T1438" s="24"/>
      <c r="U1438" s="4" t="s">
        <v>106</v>
      </c>
      <c r="V1438" s="3" t="s">
        <v>69</v>
      </c>
      <c r="W1438" s="28" t="s">
        <v>6240</v>
      </c>
      <c r="X1438" s="4">
        <f>IF(AND(MainTracker[[#This Row],[Completion date.]]&gt;=45139,MainTracker[[#This Row],[Status]]="10 - Complete"),NETWORKDAYS(MAX(MainTracker[[#This Row],[Request sent on (Date)]:[Compliant source file received on (Date)]]),MainTracker[[#This Row],[Completion date.]],Holiday[Holidays])-1,"")</f>
        <v>3</v>
      </c>
      <c r="Y14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8" s="4">
        <f>IF(AND(MainTracker[[#This Row],[Completion date.]]&gt;=45139,MainTracker[[#This Row],[Status]]="10 - Complete",MainTracker[[#This Row],[Compliant source file received on (Date)]]&lt;&gt;""),MainTracker[[#This Row],[Compliant source file received on (Date)]]-MainTracker[[#This Row],[Request sent on (Date)]],"")</f>
        <v>0</v>
      </c>
    </row>
    <row r="1439" spans="1:26" ht="30" hidden="1">
      <c r="A1439" s="51" t="str">
        <f>_xlfn.IFNA(INDEX(Table3[],MATCH(MainTracker[[#This Row],[IDR / UFDR]],Table3[Pack],0),1),"")</f>
        <v/>
      </c>
      <c r="B1439" s="7">
        <v>226.5</v>
      </c>
      <c r="C1439" s="7" t="s">
        <v>6349</v>
      </c>
      <c r="D1439" s="44" t="s">
        <v>6350</v>
      </c>
      <c r="E1439" s="28" t="s">
        <v>6351</v>
      </c>
      <c r="F1439" s="2" t="s">
        <v>111</v>
      </c>
      <c r="G1439" s="13">
        <v>45551</v>
      </c>
      <c r="H1439" s="13">
        <v>45551</v>
      </c>
      <c r="I1439" s="13">
        <v>45554</v>
      </c>
      <c r="J1439" s="2"/>
      <c r="K1439" s="28" t="s">
        <v>6352</v>
      </c>
      <c r="L1439" s="28" t="s">
        <v>122</v>
      </c>
      <c r="M1439" s="4"/>
      <c r="N1439" s="24"/>
      <c r="O1439" s="4"/>
      <c r="P1439" s="24"/>
      <c r="Q1439" s="4"/>
      <c r="R1439" s="24"/>
      <c r="S1439" s="4"/>
      <c r="T1439" s="24"/>
      <c r="U1439" s="4" t="s">
        <v>106</v>
      </c>
      <c r="V1439" s="3" t="s">
        <v>69</v>
      </c>
      <c r="W1439" s="28" t="s">
        <v>6240</v>
      </c>
      <c r="X1439" s="4">
        <f>IF(AND(MainTracker[[#This Row],[Completion date.]]&gt;=45139,MainTracker[[#This Row],[Status]]="10 - Complete"),NETWORKDAYS(MAX(MainTracker[[#This Row],[Request sent on (Date)]:[Compliant source file received on (Date)]]),MainTracker[[#This Row],[Completion date.]],Holiday[Holidays])-1,"")</f>
        <v>3</v>
      </c>
      <c r="Y14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9" s="4">
        <f>IF(AND(MainTracker[[#This Row],[Completion date.]]&gt;=45139,MainTracker[[#This Row],[Status]]="10 - Complete",MainTracker[[#This Row],[Compliant source file received on (Date)]]&lt;&gt;""),MainTracker[[#This Row],[Compliant source file received on (Date)]]-MainTracker[[#This Row],[Request sent on (Date)]],"")</f>
        <v>0</v>
      </c>
    </row>
    <row r="1440" spans="1:26" ht="30" hidden="1">
      <c r="A1440" s="51" t="str">
        <f>_xlfn.IFNA(INDEX(Table3[],MATCH(MainTracker[[#This Row],[IDR / UFDR]],Table3[Pack],0),1),"")</f>
        <v/>
      </c>
      <c r="B1440" s="7">
        <v>226.5</v>
      </c>
      <c r="C1440" s="7" t="s">
        <v>6353</v>
      </c>
      <c r="D1440" s="44" t="s">
        <v>6354</v>
      </c>
      <c r="E1440" s="28" t="s">
        <v>6355</v>
      </c>
      <c r="F1440" s="2" t="s">
        <v>111</v>
      </c>
      <c r="G1440" s="13">
        <v>45551</v>
      </c>
      <c r="H1440" s="13">
        <v>45551</v>
      </c>
      <c r="I1440" s="13">
        <v>45554</v>
      </c>
      <c r="J1440" s="2"/>
      <c r="K1440" s="28" t="s">
        <v>6356</v>
      </c>
      <c r="L1440" s="28" t="s">
        <v>122</v>
      </c>
      <c r="M1440" s="4"/>
      <c r="N1440" s="24"/>
      <c r="O1440" s="4"/>
      <c r="P1440" s="24"/>
      <c r="Q1440" s="4"/>
      <c r="R1440" s="24"/>
      <c r="S1440" s="4"/>
      <c r="T1440" s="24"/>
      <c r="U1440" s="4" t="s">
        <v>106</v>
      </c>
      <c r="V1440" s="3" t="s">
        <v>69</v>
      </c>
      <c r="W1440" s="28" t="s">
        <v>6240</v>
      </c>
      <c r="X1440" s="4">
        <f>IF(AND(MainTracker[[#This Row],[Completion date.]]&gt;=45139,MainTracker[[#This Row],[Status]]="10 - Complete"),NETWORKDAYS(MAX(MainTracker[[#This Row],[Request sent on (Date)]:[Compliant source file received on (Date)]]),MainTracker[[#This Row],[Completion date.]],Holiday[Holidays])-1,"")</f>
        <v>3</v>
      </c>
      <c r="Y14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0" s="4">
        <f>IF(AND(MainTracker[[#This Row],[Completion date.]]&gt;=45139,MainTracker[[#This Row],[Status]]="10 - Complete",MainTracker[[#This Row],[Compliant source file received on (Date)]]&lt;&gt;""),MainTracker[[#This Row],[Compliant source file received on (Date)]]-MainTracker[[#This Row],[Request sent on (Date)]],"")</f>
        <v>0</v>
      </c>
    </row>
    <row r="1441" spans="1:26" ht="30" hidden="1">
      <c r="A1441" s="51" t="str">
        <f>_xlfn.IFNA(INDEX(Table3[],MATCH(MainTracker[[#This Row],[IDR / UFDR]],Table3[Pack],0),1),"")</f>
        <v/>
      </c>
      <c r="B1441" s="7">
        <v>226.5</v>
      </c>
      <c r="C1441" s="7" t="s">
        <v>6357</v>
      </c>
      <c r="D1441" s="44" t="s">
        <v>6358</v>
      </c>
      <c r="E1441" s="28" t="s">
        <v>6359</v>
      </c>
      <c r="F1441" s="2" t="s">
        <v>111</v>
      </c>
      <c r="G1441" s="13">
        <v>45551</v>
      </c>
      <c r="H1441" s="13">
        <v>45551</v>
      </c>
      <c r="I1441" s="13">
        <v>45554</v>
      </c>
      <c r="J1441" s="2"/>
      <c r="K1441" s="28" t="s">
        <v>6360</v>
      </c>
      <c r="L1441" s="28" t="s">
        <v>122</v>
      </c>
      <c r="M1441" s="4"/>
      <c r="N1441" s="24"/>
      <c r="O1441" s="4"/>
      <c r="P1441" s="24"/>
      <c r="Q1441" s="4"/>
      <c r="R1441" s="24"/>
      <c r="S1441" s="4"/>
      <c r="T1441" s="24"/>
      <c r="U1441" s="4" t="s">
        <v>106</v>
      </c>
      <c r="V1441" s="3" t="s">
        <v>69</v>
      </c>
      <c r="W1441" s="28" t="s">
        <v>6240</v>
      </c>
      <c r="X1441" s="4">
        <f>IF(AND(MainTracker[[#This Row],[Completion date.]]&gt;=45139,MainTracker[[#This Row],[Status]]="10 - Complete"),NETWORKDAYS(MAX(MainTracker[[#This Row],[Request sent on (Date)]:[Compliant source file received on (Date)]]),MainTracker[[#This Row],[Completion date.]],Holiday[Holidays])-1,"")</f>
        <v>3</v>
      </c>
      <c r="Y14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1" s="4">
        <f>IF(AND(MainTracker[[#This Row],[Completion date.]]&gt;=45139,MainTracker[[#This Row],[Status]]="10 - Complete",MainTracker[[#This Row],[Compliant source file received on (Date)]]&lt;&gt;""),MainTracker[[#This Row],[Compliant source file received on (Date)]]-MainTracker[[#This Row],[Request sent on (Date)]],"")</f>
        <v>0</v>
      </c>
    </row>
    <row r="1442" spans="1:26" ht="30" hidden="1">
      <c r="A1442" s="51" t="str">
        <f>_xlfn.IFNA(INDEX(Table3[],MATCH(MainTracker[[#This Row],[IDR / UFDR]],Table3[Pack],0),1),"")</f>
        <v/>
      </c>
      <c r="B1442" s="7">
        <v>226.5</v>
      </c>
      <c r="C1442" s="7" t="s">
        <v>6361</v>
      </c>
      <c r="D1442" s="44" t="s">
        <v>6362</v>
      </c>
      <c r="E1442" s="28" t="s">
        <v>6363</v>
      </c>
      <c r="F1442" s="2" t="s">
        <v>111</v>
      </c>
      <c r="G1442" s="13">
        <v>45551</v>
      </c>
      <c r="H1442" s="13">
        <v>45551</v>
      </c>
      <c r="I1442" s="13">
        <v>45554</v>
      </c>
      <c r="J1442" s="2"/>
      <c r="K1442" s="28" t="s">
        <v>6364</v>
      </c>
      <c r="L1442" s="28" t="s">
        <v>122</v>
      </c>
      <c r="M1442" s="4"/>
      <c r="N1442" s="24"/>
      <c r="O1442" s="4"/>
      <c r="P1442" s="24"/>
      <c r="Q1442" s="4"/>
      <c r="R1442" s="24"/>
      <c r="S1442" s="4"/>
      <c r="T1442" s="24"/>
      <c r="U1442" s="4" t="s">
        <v>106</v>
      </c>
      <c r="V1442" s="3" t="s">
        <v>69</v>
      </c>
      <c r="W1442" s="28" t="s">
        <v>6240</v>
      </c>
      <c r="X1442" s="4">
        <f>IF(AND(MainTracker[[#This Row],[Completion date.]]&gt;=45139,MainTracker[[#This Row],[Status]]="10 - Complete"),NETWORKDAYS(MAX(MainTracker[[#This Row],[Request sent on (Date)]:[Compliant source file received on (Date)]]),MainTracker[[#This Row],[Completion date.]],Holiday[Holidays])-1,"")</f>
        <v>3</v>
      </c>
      <c r="Y14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2" s="4">
        <f>IF(AND(MainTracker[[#This Row],[Completion date.]]&gt;=45139,MainTracker[[#This Row],[Status]]="10 - Complete",MainTracker[[#This Row],[Compliant source file received on (Date)]]&lt;&gt;""),MainTracker[[#This Row],[Compliant source file received on (Date)]]-MainTracker[[#This Row],[Request sent on (Date)]],"")</f>
        <v>0</v>
      </c>
    </row>
    <row r="1443" spans="1:26" ht="30" hidden="1">
      <c r="A1443" s="51" t="str">
        <f>_xlfn.IFNA(INDEX(Table3[],MATCH(MainTracker[[#This Row],[IDR / UFDR]],Table3[Pack],0),1),"")</f>
        <v/>
      </c>
      <c r="B1443" s="7">
        <v>234.03</v>
      </c>
      <c r="C1443" s="7" t="s">
        <v>6365</v>
      </c>
      <c r="D1443" s="44" t="s">
        <v>6366</v>
      </c>
      <c r="E1443" s="29" t="s">
        <v>6367</v>
      </c>
      <c r="F1443" s="2" t="s">
        <v>111</v>
      </c>
      <c r="G1443" s="13">
        <v>45552</v>
      </c>
      <c r="H1443" s="13"/>
      <c r="I1443" s="13">
        <v>45555</v>
      </c>
      <c r="J1443" s="2"/>
      <c r="K1443" s="28" t="s">
        <v>6368</v>
      </c>
      <c r="L1443" s="28"/>
      <c r="M1443" s="4"/>
      <c r="N1443" s="24"/>
      <c r="O1443" s="4"/>
      <c r="P1443" s="24"/>
      <c r="Q1443" s="4"/>
      <c r="R1443" s="24"/>
      <c r="S1443" s="4"/>
      <c r="T1443" s="24"/>
      <c r="U1443" s="4" t="s">
        <v>106</v>
      </c>
      <c r="V1443" s="3" t="s">
        <v>71</v>
      </c>
      <c r="W1443" s="26" t="s">
        <v>3238</v>
      </c>
      <c r="X1443" s="4">
        <f>IF(AND(MainTracker[[#This Row],[Completion date.]]&gt;=45139,MainTracker[[#This Row],[Status]]="10 - Complete"),NETWORKDAYS(MAX(MainTracker[[#This Row],[Request sent on (Date)]:[Compliant source file received on (Date)]]),MainTracker[[#This Row],[Completion date.]],Holiday[Holidays])-1,"")</f>
        <v>3</v>
      </c>
      <c r="Y14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3" s="4" t="str">
        <f>IF(AND(MainTracker[[#This Row],[Completion date.]]&gt;=45139,MainTracker[[#This Row],[Status]]="10 - Complete",MainTracker[[#This Row],[Compliant source file received on (Date)]]&lt;&gt;""),MainTracker[[#This Row],[Compliant source file received on (Date)]]-MainTracker[[#This Row],[Request sent on (Date)]],"")</f>
        <v/>
      </c>
    </row>
    <row r="1444" spans="1:26" ht="30" hidden="1">
      <c r="A1444" s="51" t="str">
        <f>_xlfn.IFNA(INDEX(Table3[],MATCH(MainTracker[[#This Row],[IDR / UFDR]],Table3[Pack],0),1),"")</f>
        <v/>
      </c>
      <c r="B1444" s="7">
        <v>234.03</v>
      </c>
      <c r="C1444" s="7" t="s">
        <v>6369</v>
      </c>
      <c r="D1444" s="44" t="s">
        <v>6366</v>
      </c>
      <c r="E1444" s="29" t="s">
        <v>6370</v>
      </c>
      <c r="F1444" s="2" t="s">
        <v>111</v>
      </c>
      <c r="G1444" s="13">
        <v>45552</v>
      </c>
      <c r="H1444" s="13"/>
      <c r="I1444" s="13">
        <v>45555</v>
      </c>
      <c r="J1444" s="2"/>
      <c r="K1444" s="28" t="s">
        <v>6371</v>
      </c>
      <c r="L1444" s="28"/>
      <c r="M1444" s="4"/>
      <c r="N1444" s="24"/>
      <c r="O1444" s="4"/>
      <c r="P1444" s="24"/>
      <c r="Q1444" s="4"/>
      <c r="R1444" s="24"/>
      <c r="S1444" s="4"/>
      <c r="T1444" s="24"/>
      <c r="U1444" s="4" t="s">
        <v>106</v>
      </c>
      <c r="V1444" s="3" t="s">
        <v>71</v>
      </c>
      <c r="W1444" s="26" t="s">
        <v>3238</v>
      </c>
      <c r="X1444" s="4">
        <f>IF(AND(MainTracker[[#This Row],[Completion date.]]&gt;=45139,MainTracker[[#This Row],[Status]]="10 - Complete"),NETWORKDAYS(MAX(MainTracker[[#This Row],[Request sent on (Date)]:[Compliant source file received on (Date)]]),MainTracker[[#This Row],[Completion date.]],Holiday[Holidays])-1,"")</f>
        <v>3</v>
      </c>
      <c r="Y14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4" s="4" t="str">
        <f>IF(AND(MainTracker[[#This Row],[Completion date.]]&gt;=45139,MainTracker[[#This Row],[Status]]="10 - Complete",MainTracker[[#This Row],[Compliant source file received on (Date)]]&lt;&gt;""),MainTracker[[#This Row],[Compliant source file received on (Date)]]-MainTracker[[#This Row],[Request sent on (Date)]],"")</f>
        <v/>
      </c>
    </row>
    <row r="1445" spans="1:26" ht="30" hidden="1">
      <c r="A1445" s="51" t="str">
        <f>_xlfn.IFNA(INDEX(Table3[],MATCH(MainTracker[[#This Row],[IDR / UFDR]],Table3[Pack],0),1),"")</f>
        <v/>
      </c>
      <c r="B1445" s="7">
        <v>229.03</v>
      </c>
      <c r="C1445" s="7" t="s">
        <v>6372</v>
      </c>
      <c r="D1445" s="44" t="s">
        <v>6373</v>
      </c>
      <c r="E1445" s="29" t="s">
        <v>6374</v>
      </c>
      <c r="F1445" s="2" t="s">
        <v>111</v>
      </c>
      <c r="G1445" s="13">
        <v>45552</v>
      </c>
      <c r="H1445" s="13"/>
      <c r="I1445" s="13"/>
      <c r="J1445" s="2"/>
      <c r="K1445" s="28" t="s">
        <v>6375</v>
      </c>
      <c r="L1445" s="28"/>
      <c r="M1445" s="4" t="s">
        <v>6376</v>
      </c>
      <c r="N1445" s="24"/>
      <c r="O1445" s="4"/>
      <c r="P1445" s="24"/>
      <c r="Q1445" s="4"/>
      <c r="R1445" s="24"/>
      <c r="S1445" s="4"/>
      <c r="T1445" s="24"/>
      <c r="U1445" s="4" t="s">
        <v>257</v>
      </c>
      <c r="V1445" s="3" t="s">
        <v>70</v>
      </c>
      <c r="W1445" s="26" t="s">
        <v>876</v>
      </c>
      <c r="X1445" s="4" t="str">
        <f>IF(AND(MainTracker[[#This Row],[Completion date.]]&gt;=45139,MainTracker[[#This Row],[Status]]="10 - Complete"),NETWORKDAYS(MAX(MainTracker[[#This Row],[Request sent on (Date)]:[Compliant source file received on (Date)]]),MainTracker[[#This Row],[Completion date.]],Holiday[Holidays])-1,"")</f>
        <v/>
      </c>
      <c r="Y144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445" s="4" t="str">
        <f>IF(AND(MainTracker[[#This Row],[Completion date.]]&gt;=45139,MainTracker[[#This Row],[Status]]="10 - Complete",MainTracker[[#This Row],[Compliant source file received on (Date)]]&lt;&gt;""),MainTracker[[#This Row],[Compliant source file received on (Date)]]-MainTracker[[#This Row],[Request sent on (Date)]],"")</f>
        <v/>
      </c>
    </row>
    <row r="1446" spans="1:26" ht="30" hidden="1">
      <c r="A1446" s="51">
        <f>_xlfn.IFNA(INDEX(Table3[],MATCH(MainTracker[[#This Row],[IDR / UFDR]],Table3[Pack],0),1),"")</f>
        <v>19</v>
      </c>
      <c r="B1446" s="7" t="s">
        <v>52</v>
      </c>
      <c r="C1446" s="7" t="s">
        <v>6377</v>
      </c>
      <c r="D1446" s="44" t="s">
        <v>6378</v>
      </c>
      <c r="E1446" s="192" t="s">
        <v>6379</v>
      </c>
      <c r="F1446" s="2" t="s">
        <v>111</v>
      </c>
      <c r="G1446" s="13">
        <v>45553</v>
      </c>
      <c r="H1446" s="13"/>
      <c r="I1446" s="13">
        <v>45643</v>
      </c>
      <c r="J1446" s="2"/>
      <c r="K1446" s="28" t="s">
        <v>6380</v>
      </c>
      <c r="L1446" s="28" t="s">
        <v>122</v>
      </c>
      <c r="M1446" s="4"/>
      <c r="N1446" s="24"/>
      <c r="O1446" s="4"/>
      <c r="P1446" s="24"/>
      <c r="Q1446" s="4"/>
      <c r="R1446" s="24"/>
      <c r="S1446" s="4"/>
      <c r="T1446" s="24"/>
      <c r="U1446" s="4" t="s">
        <v>106</v>
      </c>
      <c r="V1446" s="3" t="s">
        <v>69</v>
      </c>
      <c r="W1446" s="26" t="s">
        <v>6381</v>
      </c>
      <c r="X1446" s="4">
        <f>IF(AND(MainTracker[[#This Row],[Completion date.]]&gt;=45139,MainTracker[[#This Row],[Status]]="10 - Complete"),NETWORKDAYS(MAX(MainTracker[[#This Row],[Request sent on (Date)]:[Compliant source file received on (Date)]]),MainTracker[[#This Row],[Completion date.]],Holiday[Holidays])-1,"")</f>
        <v>64</v>
      </c>
      <c r="Y14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6" s="4" t="str">
        <f>IF(AND(MainTracker[[#This Row],[Completion date.]]&gt;=45139,MainTracker[[#This Row],[Status]]="10 - Complete",MainTracker[[#This Row],[Compliant source file received on (Date)]]&lt;&gt;""),MainTracker[[#This Row],[Compliant source file received on (Date)]]-MainTracker[[#This Row],[Request sent on (Date)]],"")</f>
        <v/>
      </c>
    </row>
    <row r="1447" spans="1:26" ht="60" hidden="1">
      <c r="A1447" s="51" t="str">
        <f>_xlfn.IFNA(INDEX(Table3[],MATCH(MainTracker[[#This Row],[IDR / UFDR]],Table3[Pack],0),1),"")</f>
        <v/>
      </c>
      <c r="B1447" s="7" t="s">
        <v>6382</v>
      </c>
      <c r="C1447" s="7" t="s">
        <v>6383</v>
      </c>
      <c r="D1447" s="44" t="s">
        <v>6384</v>
      </c>
      <c r="E1447" s="34" t="s">
        <v>6385</v>
      </c>
      <c r="F1447" s="2" t="s">
        <v>120</v>
      </c>
      <c r="G1447" s="13">
        <v>45553</v>
      </c>
      <c r="H1447" s="13"/>
      <c r="I1447" s="13">
        <v>45569</v>
      </c>
      <c r="J1447" s="2"/>
      <c r="K1447" s="34" t="s">
        <v>6386</v>
      </c>
      <c r="L1447" s="28" t="s">
        <v>122</v>
      </c>
      <c r="M1447" s="4" t="s">
        <v>6387</v>
      </c>
      <c r="N1447" s="24">
        <v>45561</v>
      </c>
      <c r="O1447" s="4" t="s">
        <v>6388</v>
      </c>
      <c r="P1447" s="24">
        <v>45567</v>
      </c>
      <c r="Q1447" s="4" t="s">
        <v>6389</v>
      </c>
      <c r="R1447" s="24">
        <v>45568</v>
      </c>
      <c r="S1447" s="4"/>
      <c r="T1447" s="24"/>
      <c r="U1447" s="4" t="s">
        <v>106</v>
      </c>
      <c r="V1447" s="3" t="s">
        <v>69</v>
      </c>
      <c r="W1447" s="26" t="s">
        <v>6390</v>
      </c>
      <c r="X1447" s="4">
        <f>IF(AND(MainTracker[[#This Row],[Completion date.]]&gt;=45139,MainTracker[[#This Row],[Status]]="10 - Complete"),NETWORKDAYS(MAX(MainTracker[[#This Row],[Request sent on (Date)]:[Compliant source file received on (Date)]]),MainTracker[[#This Row],[Completion date.]],Holiday[Holidays])-1,"")</f>
        <v>12</v>
      </c>
      <c r="Y144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47" s="4" t="str">
        <f>IF(AND(MainTracker[[#This Row],[Completion date.]]&gt;=45139,MainTracker[[#This Row],[Status]]="10 - Complete",MainTracker[[#This Row],[Compliant source file received on (Date)]]&lt;&gt;""),MainTracker[[#This Row],[Compliant source file received on (Date)]]-MainTracker[[#This Row],[Request sent on (Date)]],"")</f>
        <v/>
      </c>
    </row>
    <row r="1448" spans="1:26" ht="30.75" hidden="1" thickBot="1">
      <c r="A1448" s="51" t="str">
        <f>_xlfn.IFNA(INDEX(Table3[],MATCH(MainTracker[[#This Row],[IDR / UFDR]],Table3[Pack],0),1),"")</f>
        <v/>
      </c>
      <c r="B1448" s="7">
        <v>229.03</v>
      </c>
      <c r="C1448" s="7" t="s">
        <v>6391</v>
      </c>
      <c r="D1448" s="44" t="s">
        <v>6392</v>
      </c>
      <c r="E1448" s="198" t="s">
        <v>6393</v>
      </c>
      <c r="F1448" s="2" t="s">
        <v>111</v>
      </c>
      <c r="G1448" s="13">
        <v>45553</v>
      </c>
      <c r="H1448" s="13">
        <v>111302</v>
      </c>
      <c r="I1448" s="13">
        <v>45569</v>
      </c>
      <c r="J1448" s="2"/>
      <c r="K1448" s="28" t="s">
        <v>6394</v>
      </c>
      <c r="L1448" s="28"/>
      <c r="M1448" s="4" t="s">
        <v>6395</v>
      </c>
      <c r="N1448" s="24"/>
      <c r="O1448" s="4"/>
      <c r="P1448" s="24"/>
      <c r="Q1448" s="4"/>
      <c r="R1448" s="24"/>
      <c r="S1448" s="4"/>
      <c r="T1448" s="24"/>
      <c r="U1448" s="4" t="s">
        <v>106</v>
      </c>
      <c r="V1448" s="3" t="s">
        <v>70</v>
      </c>
      <c r="W1448" s="26" t="s">
        <v>6058</v>
      </c>
      <c r="X1448" s="4">
        <f>IF(AND(MainTracker[[#This Row],[Completion date.]]&gt;=45139,MainTracker[[#This Row],[Status]]="10 - Complete"),NETWORKDAYS(MAX(MainTracker[[#This Row],[Request sent on (Date)]:[Compliant source file received on (Date)]]),MainTracker[[#This Row],[Completion date.]],Holiday[Holidays])-1,"")</f>
        <v>-46951</v>
      </c>
      <c r="Y14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48" s="4">
        <f>IF(AND(MainTracker[[#This Row],[Completion date.]]&gt;=45139,MainTracker[[#This Row],[Status]]="10 - Complete",MainTracker[[#This Row],[Compliant source file received on (Date)]]&lt;&gt;""),MainTracker[[#This Row],[Compliant source file received on (Date)]]-MainTracker[[#This Row],[Request sent on (Date)]],"")</f>
        <v>65749</v>
      </c>
    </row>
    <row r="1449" spans="1:26" ht="30" hidden="1">
      <c r="A1449" s="51">
        <f>_xlfn.IFNA(INDEX(Table3[],MATCH(MainTracker[[#This Row],[IDR / UFDR]],Table3[Pack],0),1),"")</f>
        <v>10</v>
      </c>
      <c r="B1449" s="7" t="s">
        <v>35</v>
      </c>
      <c r="C1449" s="7" t="s">
        <v>6396</v>
      </c>
      <c r="D1449" s="44" t="s">
        <v>6397</v>
      </c>
      <c r="E1449" s="180" t="s">
        <v>6398</v>
      </c>
      <c r="F1449" s="10" t="s">
        <v>229</v>
      </c>
      <c r="G1449" s="13">
        <v>45554</v>
      </c>
      <c r="H1449" s="13">
        <v>45615</v>
      </c>
      <c r="I1449" s="13">
        <v>45623</v>
      </c>
      <c r="J1449" s="2"/>
      <c r="K1449" s="28" t="s">
        <v>6399</v>
      </c>
      <c r="L1449" s="28"/>
      <c r="M1449" s="4" t="s">
        <v>6400</v>
      </c>
      <c r="N1449" s="240">
        <v>45615</v>
      </c>
      <c r="O1449" s="4"/>
      <c r="P1449" s="24"/>
      <c r="Q1449" s="4"/>
      <c r="R1449" s="24"/>
      <c r="S1449" s="4"/>
      <c r="T1449" s="24"/>
      <c r="U1449" s="4" t="s">
        <v>106</v>
      </c>
      <c r="V1449" s="3" t="s">
        <v>70</v>
      </c>
      <c r="W1449" s="26" t="s">
        <v>265</v>
      </c>
      <c r="X1449" s="4">
        <f>IF(AND(MainTracker[[#This Row],[Completion date.]]&gt;=45139,MainTracker[[#This Row],[Status]]="10 - Complete"),NETWORKDAYS(MAX(MainTracker[[#This Row],[Request sent on (Date)]:[Compliant source file received on (Date)]]),MainTracker[[#This Row],[Completion date.]],Holiday[Holidays])-1,"")</f>
        <v>6</v>
      </c>
      <c r="Y144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49" s="4">
        <f>IF(AND(MainTracker[[#This Row],[Completion date.]]&gt;=45139,MainTracker[[#This Row],[Status]]="10 - Complete",MainTracker[[#This Row],[Compliant source file received on (Date)]]&lt;&gt;""),MainTracker[[#This Row],[Compliant source file received on (Date)]]-MainTracker[[#This Row],[Request sent on (Date)]],"")</f>
        <v>61</v>
      </c>
    </row>
    <row r="1450" spans="1:26" ht="18.75" hidden="1">
      <c r="A1450" s="51">
        <f>_xlfn.IFNA(INDEX(Table3[],MATCH(MainTracker[[#This Row],[IDR / UFDR]],Table3[Pack],0),1),"")</f>
        <v>10</v>
      </c>
      <c r="B1450" s="7" t="s">
        <v>35</v>
      </c>
      <c r="C1450" s="7" t="s">
        <v>6401</v>
      </c>
      <c r="D1450" s="44" t="s">
        <v>6402</v>
      </c>
      <c r="E1450" s="29" t="s">
        <v>6403</v>
      </c>
      <c r="F1450" s="10" t="s">
        <v>111</v>
      </c>
      <c r="G1450" s="13">
        <v>45554</v>
      </c>
      <c r="H1450" s="13"/>
      <c r="I1450" s="13">
        <v>45574</v>
      </c>
      <c r="J1450" s="2"/>
      <c r="K1450" s="28" t="s">
        <v>6404</v>
      </c>
      <c r="L1450" s="28"/>
      <c r="M1450" s="4"/>
      <c r="N1450" s="24"/>
      <c r="O1450" s="4"/>
      <c r="P1450" s="24"/>
      <c r="Q1450" s="4"/>
      <c r="R1450" s="24"/>
      <c r="S1450" s="4"/>
      <c r="T1450" s="24"/>
      <c r="U1450" s="4" t="s">
        <v>106</v>
      </c>
      <c r="V1450" s="3" t="s">
        <v>70</v>
      </c>
      <c r="W1450" s="26" t="s">
        <v>265</v>
      </c>
      <c r="X1450" s="4">
        <f>IF(AND(MainTracker[[#This Row],[Completion date.]]&gt;=45139,MainTracker[[#This Row],[Status]]="10 - Complete"),NETWORKDAYS(MAX(MainTracker[[#This Row],[Request sent on (Date)]:[Compliant source file received on (Date)]]),MainTracker[[#This Row],[Completion date.]],Holiday[Holidays])-1,"")</f>
        <v>14</v>
      </c>
      <c r="Y14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0" s="4" t="str">
        <f>IF(AND(MainTracker[[#This Row],[Completion date.]]&gt;=45139,MainTracker[[#This Row],[Status]]="10 - Complete",MainTracker[[#This Row],[Compliant source file received on (Date)]]&lt;&gt;""),MainTracker[[#This Row],[Compliant source file received on (Date)]]-MainTracker[[#This Row],[Request sent on (Date)]],"")</f>
        <v/>
      </c>
    </row>
    <row r="1451" spans="1:26" ht="45" hidden="1">
      <c r="A1451" s="51" t="str">
        <f>_xlfn.IFNA(INDEX(Table3[],MATCH(MainTracker[[#This Row],[IDR / UFDR]],Table3[Pack],0),1),"")</f>
        <v/>
      </c>
      <c r="B1451" s="7" t="s">
        <v>6405</v>
      </c>
      <c r="C1451" s="7" t="s">
        <v>6406</v>
      </c>
      <c r="D1451" s="44" t="s">
        <v>6407</v>
      </c>
      <c r="E1451" s="111" t="s">
        <v>6408</v>
      </c>
      <c r="F1451" s="2" t="s">
        <v>111</v>
      </c>
      <c r="G1451" s="13">
        <v>45554</v>
      </c>
      <c r="H1451" s="13"/>
      <c r="I1451" s="13">
        <v>45573</v>
      </c>
      <c r="J1451" s="2"/>
      <c r="K1451" s="28" t="s">
        <v>6409</v>
      </c>
      <c r="L1451" s="28" t="s">
        <v>3041</v>
      </c>
      <c r="M1451" s="164" t="s">
        <v>6410</v>
      </c>
      <c r="N1451" s="24">
        <v>45559</v>
      </c>
      <c r="O1451" s="4" t="s">
        <v>6148</v>
      </c>
      <c r="P1451" s="24">
        <v>45562</v>
      </c>
      <c r="Q1451" s="4" t="s">
        <v>6411</v>
      </c>
      <c r="R1451" s="24">
        <v>45562</v>
      </c>
      <c r="S1451" s="4" t="s">
        <v>6412</v>
      </c>
      <c r="T1451" s="24"/>
      <c r="U1451" s="4" t="s">
        <v>106</v>
      </c>
      <c r="V1451" s="3" t="s">
        <v>71</v>
      </c>
      <c r="W1451" s="28" t="s">
        <v>5901</v>
      </c>
      <c r="X1451" s="4">
        <f>IF(AND(MainTracker[[#This Row],[Completion date.]]&gt;=45139,MainTracker[[#This Row],[Status]]="10 - Complete"),NETWORKDAYS(MAX(MainTracker[[#This Row],[Request sent on (Date)]:[Compliant source file received on (Date)]]),MainTracker[[#This Row],[Completion date.]],Holiday[Holidays])-1,"")</f>
        <v>13</v>
      </c>
      <c r="Y145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451" s="4" t="str">
        <f>IF(AND(MainTracker[[#This Row],[Completion date.]]&gt;=45139,MainTracker[[#This Row],[Status]]="10 - Complete",MainTracker[[#This Row],[Compliant source file received on (Date)]]&lt;&gt;""),MainTracker[[#This Row],[Compliant source file received on (Date)]]-MainTracker[[#This Row],[Request sent on (Date)]],"")</f>
        <v/>
      </c>
    </row>
    <row r="1452" spans="1:26" ht="30" hidden="1">
      <c r="A1452" s="51" t="str">
        <f>_xlfn.IFNA(INDEX(Table3[],MATCH(MainTracker[[#This Row],[IDR / UFDR]],Table3[Pack],0),1),"")</f>
        <v/>
      </c>
      <c r="B1452" s="7">
        <v>235.02</v>
      </c>
      <c r="C1452" s="7" t="s">
        <v>6413</v>
      </c>
      <c r="D1452" s="44" t="s">
        <v>6414</v>
      </c>
      <c r="E1452" s="28" t="s">
        <v>6415</v>
      </c>
      <c r="F1452" s="10" t="s">
        <v>111</v>
      </c>
      <c r="G1452" s="13">
        <v>45554</v>
      </c>
      <c r="H1452" s="13">
        <v>45554</v>
      </c>
      <c r="I1452" s="13">
        <v>45560</v>
      </c>
      <c r="J1452" s="2"/>
      <c r="K1452" s="28" t="s">
        <v>6416</v>
      </c>
      <c r="L1452" s="28" t="s">
        <v>122</v>
      </c>
      <c r="M1452" s="4" t="s">
        <v>6417</v>
      </c>
      <c r="N1452" s="24">
        <v>45559</v>
      </c>
      <c r="O1452" s="4"/>
      <c r="P1452" s="24"/>
      <c r="Q1452" s="4"/>
      <c r="R1452" s="24"/>
      <c r="S1452" s="4"/>
      <c r="T1452" s="24"/>
      <c r="U1452" s="4" t="s">
        <v>106</v>
      </c>
      <c r="V1452" s="3" t="s">
        <v>69</v>
      </c>
      <c r="W1452" s="26" t="s">
        <v>4652</v>
      </c>
      <c r="X1452" s="4">
        <f>IF(AND(MainTracker[[#This Row],[Completion date.]]&gt;=45139,MainTracker[[#This Row],[Status]]="10 - Complete"),NETWORKDAYS(MAX(MainTracker[[#This Row],[Request sent on (Date)]:[Compliant source file received on (Date)]]),MainTracker[[#This Row],[Completion date.]],Holiday[Holidays])-1,"")</f>
        <v>4</v>
      </c>
      <c r="Y14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52" s="4">
        <f>IF(AND(MainTracker[[#This Row],[Completion date.]]&gt;=45139,MainTracker[[#This Row],[Status]]="10 - Complete",MainTracker[[#This Row],[Compliant source file received on (Date)]]&lt;&gt;""),MainTracker[[#This Row],[Compliant source file received on (Date)]]-MainTracker[[#This Row],[Request sent on (Date)]],"")</f>
        <v>0</v>
      </c>
    </row>
    <row r="1453" spans="1:26" ht="60" hidden="1">
      <c r="A1453" s="51" t="str">
        <f>_xlfn.IFNA(INDEX(Table3[],MATCH(MainTracker[[#This Row],[IDR / UFDR]],Table3[Pack],0),1),"")</f>
        <v/>
      </c>
      <c r="B1453" s="7">
        <v>229.03</v>
      </c>
      <c r="C1453" s="7" t="s">
        <v>6418</v>
      </c>
      <c r="D1453" s="44" t="s">
        <v>6419</v>
      </c>
      <c r="E1453" s="111" t="s">
        <v>6420</v>
      </c>
      <c r="F1453" s="10" t="s">
        <v>111</v>
      </c>
      <c r="G1453" s="13">
        <v>45554</v>
      </c>
      <c r="H1453" s="13">
        <v>45565</v>
      </c>
      <c r="I1453" s="13">
        <v>45568</v>
      </c>
      <c r="J1453" s="2"/>
      <c r="K1453" s="34" t="s">
        <v>6421</v>
      </c>
      <c r="L1453" s="28"/>
      <c r="M1453" s="4" t="s">
        <v>6422</v>
      </c>
      <c r="N1453" s="24"/>
      <c r="O1453" s="4" t="s">
        <v>6423</v>
      </c>
      <c r="P1453" s="24"/>
      <c r="Q1453" s="4"/>
      <c r="R1453" s="24"/>
      <c r="S1453" s="4"/>
      <c r="T1453" s="24"/>
      <c r="U1453" s="4" t="s">
        <v>106</v>
      </c>
      <c r="V1453" s="3" t="s">
        <v>70</v>
      </c>
      <c r="W1453" s="26" t="s">
        <v>354</v>
      </c>
      <c r="X1453" s="4">
        <f>IF(AND(MainTracker[[#This Row],[Completion date.]]&gt;=45139,MainTracker[[#This Row],[Status]]="10 - Complete"),NETWORKDAYS(MAX(MainTracker[[#This Row],[Request sent on (Date)]:[Compliant source file received on (Date)]]),MainTracker[[#This Row],[Completion date.]],Holiday[Holidays])-1,"")</f>
        <v>3</v>
      </c>
      <c r="Y14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53" s="4">
        <f>IF(AND(MainTracker[[#This Row],[Completion date.]]&gt;=45139,MainTracker[[#This Row],[Status]]="10 - Complete",MainTracker[[#This Row],[Compliant source file received on (Date)]]&lt;&gt;""),MainTracker[[#This Row],[Compliant source file received on (Date)]]-MainTracker[[#This Row],[Request sent on (Date)]],"")</f>
        <v>11</v>
      </c>
    </row>
    <row r="1454" spans="1:26" ht="45" hidden="1">
      <c r="A1454" s="51" t="str">
        <f>_xlfn.IFNA(INDEX(Table3[],MATCH(MainTracker[[#This Row],[IDR / UFDR]],Table3[Pack],0),1),"")</f>
        <v/>
      </c>
      <c r="B1454" s="7">
        <v>229.03</v>
      </c>
      <c r="C1454" s="7" t="s">
        <v>6424</v>
      </c>
      <c r="D1454" s="44" t="s">
        <v>6425</v>
      </c>
      <c r="E1454" s="29" t="s">
        <v>6426</v>
      </c>
      <c r="F1454" s="10" t="s">
        <v>111</v>
      </c>
      <c r="G1454" s="13">
        <v>45554</v>
      </c>
      <c r="H1454" s="13">
        <v>45565</v>
      </c>
      <c r="I1454" s="13">
        <v>45568</v>
      </c>
      <c r="J1454" s="2"/>
      <c r="K1454" s="28" t="s">
        <v>6427</v>
      </c>
      <c r="L1454" s="28"/>
      <c r="M1454" s="4" t="s">
        <v>6428</v>
      </c>
      <c r="N1454" s="24"/>
      <c r="O1454" s="4"/>
      <c r="P1454" s="24"/>
      <c r="Q1454" s="4"/>
      <c r="R1454" s="24"/>
      <c r="S1454" s="4"/>
      <c r="T1454" s="24"/>
      <c r="U1454" s="4" t="s">
        <v>106</v>
      </c>
      <c r="V1454" s="3" t="s">
        <v>70</v>
      </c>
      <c r="W1454" s="26" t="s">
        <v>354</v>
      </c>
      <c r="X1454" s="4">
        <f>IF(AND(MainTracker[[#This Row],[Completion date.]]&gt;=45139,MainTracker[[#This Row],[Status]]="10 - Complete"),NETWORKDAYS(MAX(MainTracker[[#This Row],[Request sent on (Date)]:[Compliant source file received on (Date)]]),MainTracker[[#This Row],[Completion date.]],Holiday[Holidays])-1,"")</f>
        <v>3</v>
      </c>
      <c r="Y14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54" s="4">
        <f>IF(AND(MainTracker[[#This Row],[Completion date.]]&gt;=45139,MainTracker[[#This Row],[Status]]="10 - Complete",MainTracker[[#This Row],[Compliant source file received on (Date)]]&lt;&gt;""),MainTracker[[#This Row],[Compliant source file received on (Date)]]-MainTracker[[#This Row],[Request sent on (Date)]],"")</f>
        <v>11</v>
      </c>
    </row>
    <row r="1455" spans="1:26" ht="45" hidden="1">
      <c r="A1455" s="51" t="str">
        <f>_xlfn.IFNA(INDEX(Table3[],MATCH(MainTracker[[#This Row],[IDR / UFDR]],Table3[Pack],0),1),"")</f>
        <v/>
      </c>
      <c r="B1455" s="7">
        <v>221.5</v>
      </c>
      <c r="C1455" s="7" t="s">
        <v>6200</v>
      </c>
      <c r="D1455" s="7" t="s">
        <v>6201</v>
      </c>
      <c r="E1455" s="180" t="s">
        <v>6429</v>
      </c>
      <c r="F1455" s="10" t="s">
        <v>111</v>
      </c>
      <c r="G1455" s="13">
        <v>45554</v>
      </c>
      <c r="H1455" s="13"/>
      <c r="I1455" s="13">
        <v>45576</v>
      </c>
      <c r="J1455" s="2"/>
      <c r="K1455" s="28" t="s">
        <v>6203</v>
      </c>
      <c r="L1455" s="28"/>
      <c r="M1455" s="4" t="s">
        <v>6430</v>
      </c>
      <c r="N1455" s="24"/>
      <c r="O1455" s="4" t="s">
        <v>6431</v>
      </c>
      <c r="P1455" s="24">
        <v>45573</v>
      </c>
      <c r="Q1455" s="4"/>
      <c r="R1455" s="24"/>
      <c r="S1455" s="4"/>
      <c r="T1455" s="24"/>
      <c r="U1455" s="4" t="s">
        <v>106</v>
      </c>
      <c r="V1455" s="3" t="s">
        <v>69</v>
      </c>
      <c r="W1455" s="26" t="s">
        <v>3102</v>
      </c>
      <c r="X1455" s="4">
        <f>IF(AND(MainTracker[[#This Row],[Completion date.]]&gt;=45139,MainTracker[[#This Row],[Status]]="10 - Complete"),NETWORKDAYS(MAX(MainTracker[[#This Row],[Request sent on (Date)]:[Compliant source file received on (Date)]]),MainTracker[[#This Row],[Completion date.]],Holiday[Holidays])-1,"")</f>
        <v>16</v>
      </c>
      <c r="Y14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55" s="4" t="str">
        <f>IF(AND(MainTracker[[#This Row],[Completion date.]]&gt;=45139,MainTracker[[#This Row],[Status]]="10 - Complete",MainTracker[[#This Row],[Compliant source file received on (Date)]]&lt;&gt;""),MainTracker[[#This Row],[Compliant source file received on (Date)]]-MainTracker[[#This Row],[Request sent on (Date)]],"")</f>
        <v/>
      </c>
    </row>
    <row r="1456" spans="1:26" ht="44.25" hidden="1" customHeight="1">
      <c r="A1456" s="51" t="str">
        <f>_xlfn.IFNA(INDEX(Table3[],MATCH(MainTracker[[#This Row],[IDR / UFDR]],Table3[Pack],0),1),"")</f>
        <v/>
      </c>
      <c r="B1456" s="7">
        <v>221.5</v>
      </c>
      <c r="C1456" s="7" t="s">
        <v>6200</v>
      </c>
      <c r="D1456" s="7" t="s">
        <v>6201</v>
      </c>
      <c r="E1456" s="180" t="s">
        <v>6202</v>
      </c>
      <c r="F1456" s="10" t="s">
        <v>111</v>
      </c>
      <c r="G1456" s="13">
        <v>45554</v>
      </c>
      <c r="H1456" s="13"/>
      <c r="I1456" s="13">
        <v>45576</v>
      </c>
      <c r="J1456" s="2"/>
      <c r="K1456" s="28" t="s">
        <v>6203</v>
      </c>
      <c r="L1456" s="28" t="s">
        <v>122</v>
      </c>
      <c r="M1456" s="4" t="s">
        <v>6430</v>
      </c>
      <c r="N1456" s="24"/>
      <c r="O1456" s="4" t="s">
        <v>6432</v>
      </c>
      <c r="P1456" s="24"/>
      <c r="Q1456" s="4"/>
      <c r="R1456" s="24"/>
      <c r="S1456" s="4" t="s">
        <v>6433</v>
      </c>
      <c r="T1456" s="24"/>
      <c r="U1456" s="4" t="s">
        <v>106</v>
      </c>
      <c r="V1456" s="3" t="s">
        <v>69</v>
      </c>
      <c r="W1456" s="26" t="s">
        <v>3102</v>
      </c>
      <c r="X1456" s="4">
        <f>IF(AND(MainTracker[[#This Row],[Completion date.]]&gt;=45139,MainTracker[[#This Row],[Status]]="10 - Complete"),NETWORKDAYS(MAX(MainTracker[[#This Row],[Request sent on (Date)]:[Compliant source file received on (Date)]]),MainTracker[[#This Row],[Completion date.]],Holiday[Holidays])-1,"")</f>
        <v>16</v>
      </c>
      <c r="Y145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56" s="4" t="str">
        <f>IF(AND(MainTracker[[#This Row],[Completion date.]]&gt;=45139,MainTracker[[#This Row],[Status]]="10 - Complete",MainTracker[[#This Row],[Compliant source file received on (Date)]]&lt;&gt;""),MainTracker[[#This Row],[Compliant source file received on (Date)]]-MainTracker[[#This Row],[Request sent on (Date)]],"")</f>
        <v/>
      </c>
    </row>
    <row r="1457" spans="1:26" ht="45" hidden="1">
      <c r="A1457" s="51" t="str">
        <f>_xlfn.IFNA(INDEX(Table3[],MATCH(MainTracker[[#This Row],[IDR / UFDR]],Table3[Pack],0),1),"")</f>
        <v/>
      </c>
      <c r="B1457" s="7" t="s">
        <v>4168</v>
      </c>
      <c r="C1457" s="7" t="s">
        <v>5459</v>
      </c>
      <c r="D1457" s="44" t="s">
        <v>5460</v>
      </c>
      <c r="E1457" s="180" t="s">
        <v>5461</v>
      </c>
      <c r="F1457" s="2" t="s">
        <v>120</v>
      </c>
      <c r="G1457" s="13">
        <v>45558</v>
      </c>
      <c r="H1457" s="13"/>
      <c r="I1457" s="13">
        <v>45559</v>
      </c>
      <c r="J1457" s="2"/>
      <c r="K1457" s="28" t="s">
        <v>5462</v>
      </c>
      <c r="L1457" s="28"/>
      <c r="M1457" s="4"/>
      <c r="N1457" s="24"/>
      <c r="O1457" s="4"/>
      <c r="P1457" s="24"/>
      <c r="Q1457" s="4"/>
      <c r="R1457" s="24"/>
      <c r="S1457" s="4"/>
      <c r="T1457" s="24"/>
      <c r="U1457" s="4" t="s">
        <v>106</v>
      </c>
      <c r="V1457" s="3" t="s">
        <v>71</v>
      </c>
      <c r="W1457" s="28" t="s">
        <v>6434</v>
      </c>
      <c r="X1457" s="4">
        <f>IF(AND(MainTracker[[#This Row],[Completion date.]]&gt;=45139,MainTracker[[#This Row],[Status]]="10 - Complete"),NETWORKDAYS(MAX(MainTracker[[#This Row],[Request sent on (Date)]:[Compliant source file received on (Date)]]),MainTracker[[#This Row],[Completion date.]],Holiday[Holidays])-1,"")</f>
        <v>1</v>
      </c>
      <c r="Y14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7" s="4" t="str">
        <f>IF(AND(MainTracker[[#This Row],[Completion date.]]&gt;=45139,MainTracker[[#This Row],[Status]]="10 - Complete",MainTracker[[#This Row],[Compliant source file received on (Date)]]&lt;&gt;""),MainTracker[[#This Row],[Compliant source file received on (Date)]]-MainTracker[[#This Row],[Request sent on (Date)]],"")</f>
        <v/>
      </c>
    </row>
    <row r="1458" spans="1:26" ht="30" hidden="1">
      <c r="A1458" s="51">
        <f>_xlfn.IFNA(INDEX(Table3[],MATCH(MainTracker[[#This Row],[IDR / UFDR]],Table3[Pack],0),1),"")</f>
        <v>18</v>
      </c>
      <c r="B1458" s="7">
        <v>222.9</v>
      </c>
      <c r="C1458" s="7" t="s">
        <v>6435</v>
      </c>
      <c r="D1458" s="44" t="s">
        <v>6436</v>
      </c>
      <c r="E1458" s="28" t="s">
        <v>6437</v>
      </c>
      <c r="F1458" s="2" t="s">
        <v>111</v>
      </c>
      <c r="G1458" s="13">
        <v>45559</v>
      </c>
      <c r="H1458" s="13"/>
      <c r="I1458" s="13">
        <v>45562</v>
      </c>
      <c r="J1458" s="2"/>
      <c r="K1458" s="28" t="s">
        <v>6438</v>
      </c>
      <c r="L1458" s="28"/>
      <c r="M1458" s="4"/>
      <c r="N1458" s="24"/>
      <c r="O1458" s="4"/>
      <c r="P1458" s="24"/>
      <c r="Q1458" s="4"/>
      <c r="R1458" s="24"/>
      <c r="S1458" s="4"/>
      <c r="T1458" s="24"/>
      <c r="U1458" s="4" t="s">
        <v>106</v>
      </c>
      <c r="V1458" s="3" t="s">
        <v>71</v>
      </c>
      <c r="W1458" s="26" t="s">
        <v>1030</v>
      </c>
      <c r="X1458" s="4">
        <f>IF(AND(MainTracker[[#This Row],[Completion date.]]&gt;=45139,MainTracker[[#This Row],[Status]]="10 - Complete"),NETWORKDAYS(MAX(MainTracker[[#This Row],[Request sent on (Date)]:[Compliant source file received on (Date)]]),MainTracker[[#This Row],[Completion date.]],Holiday[Holidays])-1,"")</f>
        <v>3</v>
      </c>
      <c r="Y14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8" s="4" t="str">
        <f>IF(AND(MainTracker[[#This Row],[Completion date.]]&gt;=45139,MainTracker[[#This Row],[Status]]="10 - Complete",MainTracker[[#This Row],[Compliant source file received on (Date)]]&lt;&gt;""),MainTracker[[#This Row],[Compliant source file received on (Date)]]-MainTracker[[#This Row],[Request sent on (Date)]],"")</f>
        <v/>
      </c>
    </row>
    <row r="1459" spans="1:26" ht="30" hidden="1">
      <c r="A1459" s="51">
        <f>_xlfn.IFNA(INDEX(Table3[],MATCH(MainTracker[[#This Row],[IDR / UFDR]],Table3[Pack],0),1),"")</f>
        <v>18</v>
      </c>
      <c r="B1459" s="7">
        <v>222.9</v>
      </c>
      <c r="C1459" s="7" t="s">
        <v>6439</v>
      </c>
      <c r="D1459" s="44" t="s">
        <v>6440</v>
      </c>
      <c r="E1459" s="28" t="s">
        <v>6441</v>
      </c>
      <c r="F1459" s="2" t="s">
        <v>111</v>
      </c>
      <c r="G1459" s="13">
        <v>45559</v>
      </c>
      <c r="H1459" s="13"/>
      <c r="I1459" s="13">
        <v>45562</v>
      </c>
      <c r="J1459" s="2"/>
      <c r="K1459" s="28" t="s">
        <v>6442</v>
      </c>
      <c r="L1459" s="28"/>
      <c r="M1459" s="4"/>
      <c r="N1459" s="24"/>
      <c r="O1459" s="4"/>
      <c r="P1459" s="24"/>
      <c r="Q1459" s="4"/>
      <c r="R1459" s="24"/>
      <c r="S1459" s="4"/>
      <c r="T1459" s="24"/>
      <c r="U1459" s="4" t="s">
        <v>106</v>
      </c>
      <c r="V1459" s="3" t="s">
        <v>71</v>
      </c>
      <c r="W1459" s="26" t="s">
        <v>1030</v>
      </c>
      <c r="X1459" s="4">
        <f>IF(AND(MainTracker[[#This Row],[Completion date.]]&gt;=45139,MainTracker[[#This Row],[Status]]="10 - Complete"),NETWORKDAYS(MAX(MainTracker[[#This Row],[Request sent on (Date)]:[Compliant source file received on (Date)]]),MainTracker[[#This Row],[Completion date.]],Holiday[Holidays])-1,"")</f>
        <v>3</v>
      </c>
      <c r="Y14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9" s="4" t="str">
        <f>IF(AND(MainTracker[[#This Row],[Completion date.]]&gt;=45139,MainTracker[[#This Row],[Status]]="10 - Complete",MainTracker[[#This Row],[Compliant source file received on (Date)]]&lt;&gt;""),MainTracker[[#This Row],[Compliant source file received on (Date)]]-MainTracker[[#This Row],[Request sent on (Date)]],"")</f>
        <v/>
      </c>
    </row>
    <row r="1460" spans="1:26" ht="18.75" hidden="1">
      <c r="A1460" s="51">
        <f>_xlfn.IFNA(INDEX(Table3[],MATCH(MainTracker[[#This Row],[IDR / UFDR]],Table3[Pack],0),1),"")</f>
        <v>18</v>
      </c>
      <c r="B1460" s="7">
        <v>222.9</v>
      </c>
      <c r="C1460" s="7" t="s">
        <v>6443</v>
      </c>
      <c r="D1460" s="44" t="s">
        <v>6444</v>
      </c>
      <c r="E1460" s="28" t="s">
        <v>6445</v>
      </c>
      <c r="F1460" s="2" t="s">
        <v>111</v>
      </c>
      <c r="G1460" s="13">
        <v>45559</v>
      </c>
      <c r="H1460" s="13"/>
      <c r="I1460" s="13">
        <v>45562</v>
      </c>
      <c r="J1460" s="2"/>
      <c r="K1460" s="28" t="s">
        <v>6446</v>
      </c>
      <c r="L1460" s="28"/>
      <c r="M1460" s="4"/>
      <c r="N1460" s="24"/>
      <c r="O1460" s="4"/>
      <c r="P1460" s="24"/>
      <c r="Q1460" s="4"/>
      <c r="R1460" s="24"/>
      <c r="S1460" s="4"/>
      <c r="T1460" s="24"/>
      <c r="U1460" s="4" t="s">
        <v>106</v>
      </c>
      <c r="V1460" s="3" t="s">
        <v>71</v>
      </c>
      <c r="W1460" s="26" t="s">
        <v>1030</v>
      </c>
      <c r="X1460" s="4">
        <f>IF(AND(MainTracker[[#This Row],[Completion date.]]&gt;=45139,MainTracker[[#This Row],[Status]]="10 - Complete"),NETWORKDAYS(MAX(MainTracker[[#This Row],[Request sent on (Date)]:[Compliant source file received on (Date)]]),MainTracker[[#This Row],[Completion date.]],Holiday[Holidays])-1,"")</f>
        <v>3</v>
      </c>
      <c r="Y14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0" s="4" t="str">
        <f>IF(AND(MainTracker[[#This Row],[Completion date.]]&gt;=45139,MainTracker[[#This Row],[Status]]="10 - Complete",MainTracker[[#This Row],[Compliant source file received on (Date)]]&lt;&gt;""),MainTracker[[#This Row],[Compliant source file received on (Date)]]-MainTracker[[#This Row],[Request sent on (Date)]],"")</f>
        <v/>
      </c>
    </row>
    <row r="1461" spans="1:26" ht="18.75" hidden="1">
      <c r="A1461" s="51">
        <f>_xlfn.IFNA(INDEX(Table3[],MATCH(MainTracker[[#This Row],[IDR / UFDR]],Table3[Pack],0),1),"")</f>
        <v>18</v>
      </c>
      <c r="B1461" s="7">
        <v>222.9</v>
      </c>
      <c r="C1461" s="7" t="s">
        <v>6447</v>
      </c>
      <c r="D1461" s="44" t="s">
        <v>6448</v>
      </c>
      <c r="E1461" s="28" t="s">
        <v>6449</v>
      </c>
      <c r="F1461" s="2" t="s">
        <v>111</v>
      </c>
      <c r="G1461" s="13">
        <v>45559</v>
      </c>
      <c r="H1461" s="13"/>
      <c r="I1461" s="13">
        <v>45562</v>
      </c>
      <c r="J1461" s="2"/>
      <c r="K1461" s="28" t="s">
        <v>6450</v>
      </c>
      <c r="L1461" s="28"/>
      <c r="M1461" s="4"/>
      <c r="N1461" s="24"/>
      <c r="O1461" s="4"/>
      <c r="P1461" s="24"/>
      <c r="Q1461" s="4"/>
      <c r="R1461" s="24"/>
      <c r="S1461" s="4"/>
      <c r="T1461" s="24"/>
      <c r="U1461" s="4" t="s">
        <v>106</v>
      </c>
      <c r="V1461" s="3" t="s">
        <v>71</v>
      </c>
      <c r="W1461" s="26" t="s">
        <v>1030</v>
      </c>
      <c r="X1461" s="4">
        <f>IF(AND(MainTracker[[#This Row],[Completion date.]]&gt;=45139,MainTracker[[#This Row],[Status]]="10 - Complete"),NETWORKDAYS(MAX(MainTracker[[#This Row],[Request sent on (Date)]:[Compliant source file received on (Date)]]),MainTracker[[#This Row],[Completion date.]],Holiday[Holidays])-1,"")</f>
        <v>3</v>
      </c>
      <c r="Y14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1" s="4" t="str">
        <f>IF(AND(MainTracker[[#This Row],[Completion date.]]&gt;=45139,MainTracker[[#This Row],[Status]]="10 - Complete",MainTracker[[#This Row],[Compliant source file received on (Date)]]&lt;&gt;""),MainTracker[[#This Row],[Compliant source file received on (Date)]]-MainTracker[[#This Row],[Request sent on (Date)]],"")</f>
        <v/>
      </c>
    </row>
    <row r="1462" spans="1:26" ht="30" hidden="1">
      <c r="A1462" s="51">
        <f>_xlfn.IFNA(INDEX(Table3[],MATCH(MainTracker[[#This Row],[IDR / UFDR]],Table3[Pack],0),1),"")</f>
        <v>18</v>
      </c>
      <c r="B1462" s="7">
        <v>222.9</v>
      </c>
      <c r="C1462" s="7" t="s">
        <v>6451</v>
      </c>
      <c r="D1462" s="44" t="s">
        <v>6452</v>
      </c>
      <c r="E1462" s="28" t="s">
        <v>6453</v>
      </c>
      <c r="F1462" s="2" t="s">
        <v>111</v>
      </c>
      <c r="G1462" s="13">
        <v>45559</v>
      </c>
      <c r="H1462" s="13"/>
      <c r="I1462" s="13">
        <v>45562</v>
      </c>
      <c r="J1462" s="2"/>
      <c r="K1462" s="28" t="s">
        <v>6454</v>
      </c>
      <c r="L1462" s="28"/>
      <c r="M1462" s="4"/>
      <c r="N1462" s="24"/>
      <c r="O1462" s="4"/>
      <c r="P1462" s="24"/>
      <c r="Q1462" s="4"/>
      <c r="R1462" s="24"/>
      <c r="S1462" s="4"/>
      <c r="T1462" s="24"/>
      <c r="U1462" s="4" t="s">
        <v>106</v>
      </c>
      <c r="V1462" s="3" t="s">
        <v>71</v>
      </c>
      <c r="W1462" s="26" t="s">
        <v>1030</v>
      </c>
      <c r="X1462" s="4">
        <f>IF(AND(MainTracker[[#This Row],[Completion date.]]&gt;=45139,MainTracker[[#This Row],[Status]]="10 - Complete"),NETWORKDAYS(MAX(MainTracker[[#This Row],[Request sent on (Date)]:[Compliant source file received on (Date)]]),MainTracker[[#This Row],[Completion date.]],Holiday[Holidays])-1,"")</f>
        <v>3</v>
      </c>
      <c r="Y14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2" s="4" t="str">
        <f>IF(AND(MainTracker[[#This Row],[Completion date.]]&gt;=45139,MainTracker[[#This Row],[Status]]="10 - Complete",MainTracker[[#This Row],[Compliant source file received on (Date)]]&lt;&gt;""),MainTracker[[#This Row],[Compliant source file received on (Date)]]-MainTracker[[#This Row],[Request sent on (Date)]],"")</f>
        <v/>
      </c>
    </row>
    <row r="1463" spans="1:26" ht="30" hidden="1">
      <c r="A1463" s="51">
        <f>_xlfn.IFNA(INDEX(Table3[],MATCH(MainTracker[[#This Row],[IDR / UFDR]],Table3[Pack],0),1),"")</f>
        <v>18</v>
      </c>
      <c r="B1463" s="7">
        <v>222.9</v>
      </c>
      <c r="C1463" s="7" t="s">
        <v>6455</v>
      </c>
      <c r="D1463" s="44" t="s">
        <v>6456</v>
      </c>
      <c r="E1463" s="28" t="s">
        <v>6457</v>
      </c>
      <c r="F1463" s="2" t="s">
        <v>111</v>
      </c>
      <c r="G1463" s="13">
        <v>45559</v>
      </c>
      <c r="H1463" s="13"/>
      <c r="I1463" s="13">
        <v>45566</v>
      </c>
      <c r="J1463" s="2"/>
      <c r="K1463" s="28" t="s">
        <v>6458</v>
      </c>
      <c r="L1463" s="28"/>
      <c r="M1463" s="4"/>
      <c r="N1463" s="24"/>
      <c r="O1463" s="4"/>
      <c r="P1463" s="24"/>
      <c r="Q1463" s="4"/>
      <c r="R1463" s="24"/>
      <c r="S1463" s="4"/>
      <c r="T1463" s="24"/>
      <c r="U1463" s="4" t="s">
        <v>106</v>
      </c>
      <c r="V1463" s="3" t="s">
        <v>71</v>
      </c>
      <c r="W1463" s="26" t="s">
        <v>1030</v>
      </c>
      <c r="X1463" s="4">
        <f>IF(AND(MainTracker[[#This Row],[Completion date.]]&gt;=45139,MainTracker[[#This Row],[Status]]="10 - Complete"),NETWORKDAYS(MAX(MainTracker[[#This Row],[Request sent on (Date)]:[Compliant source file received on (Date)]]),MainTracker[[#This Row],[Completion date.]],Holiday[Holidays])-1,"")</f>
        <v>5</v>
      </c>
      <c r="Y14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3" s="4" t="str">
        <f>IF(AND(MainTracker[[#This Row],[Completion date.]]&gt;=45139,MainTracker[[#This Row],[Status]]="10 - Complete",MainTracker[[#This Row],[Compliant source file received on (Date)]]&lt;&gt;""),MainTracker[[#This Row],[Compliant source file received on (Date)]]-MainTracker[[#This Row],[Request sent on (Date)]],"")</f>
        <v/>
      </c>
    </row>
    <row r="1464" spans="1:26" ht="30" hidden="1">
      <c r="A1464" s="51">
        <f>_xlfn.IFNA(INDEX(Table3[],MATCH(MainTracker[[#This Row],[IDR / UFDR]],Table3[Pack],0),1),"")</f>
        <v>18</v>
      </c>
      <c r="B1464" s="7">
        <v>222.9</v>
      </c>
      <c r="C1464" s="7" t="s">
        <v>6459</v>
      </c>
      <c r="D1464" s="44" t="s">
        <v>6460</v>
      </c>
      <c r="E1464" s="28" t="s">
        <v>6461</v>
      </c>
      <c r="F1464" s="2" t="s">
        <v>111</v>
      </c>
      <c r="G1464" s="13">
        <v>45559</v>
      </c>
      <c r="H1464" s="13">
        <v>45573</v>
      </c>
      <c r="I1464" s="13">
        <v>45573</v>
      </c>
      <c r="J1464" s="2"/>
      <c r="K1464" s="28" t="s">
        <v>6462</v>
      </c>
      <c r="L1464" s="28" t="s">
        <v>3041</v>
      </c>
      <c r="M1464" s="4" t="s">
        <v>6463</v>
      </c>
      <c r="N1464" s="24">
        <v>45572</v>
      </c>
      <c r="O1464" s="4"/>
      <c r="P1464" s="24"/>
      <c r="Q1464" s="4"/>
      <c r="R1464" s="24"/>
      <c r="S1464" s="4"/>
      <c r="T1464" s="24"/>
      <c r="U1464" s="4" t="s">
        <v>106</v>
      </c>
      <c r="V1464" s="3" t="s">
        <v>71</v>
      </c>
      <c r="W1464" s="26" t="s">
        <v>1030</v>
      </c>
      <c r="X1464" s="4">
        <f>IF(AND(MainTracker[[#This Row],[Completion date.]]&gt;=45139,MainTracker[[#This Row],[Status]]="10 - Complete"),NETWORKDAYS(MAX(MainTracker[[#This Row],[Request sent on (Date)]:[Compliant source file received on (Date)]]),MainTracker[[#This Row],[Completion date.]],Holiday[Holidays])-1,"")</f>
        <v>0</v>
      </c>
      <c r="Y14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64" s="4">
        <f>IF(AND(MainTracker[[#This Row],[Completion date.]]&gt;=45139,MainTracker[[#This Row],[Status]]="10 - Complete",MainTracker[[#This Row],[Compliant source file received on (Date)]]&lt;&gt;""),MainTracker[[#This Row],[Compliant source file received on (Date)]]-MainTracker[[#This Row],[Request sent on (Date)]],"")</f>
        <v>14</v>
      </c>
    </row>
    <row r="1465" spans="1:26" ht="30" hidden="1">
      <c r="A1465" s="51">
        <f>_xlfn.IFNA(INDEX(Table3[],MATCH(MainTracker[[#This Row],[IDR / UFDR]],Table3[Pack],0),1),"")</f>
        <v>18</v>
      </c>
      <c r="B1465" s="7">
        <v>222.9</v>
      </c>
      <c r="C1465" s="7" t="s">
        <v>6464</v>
      </c>
      <c r="D1465" s="44" t="s">
        <v>6465</v>
      </c>
      <c r="E1465" s="28" t="s">
        <v>6466</v>
      </c>
      <c r="F1465" s="2" t="s">
        <v>111</v>
      </c>
      <c r="G1465" s="13">
        <v>45559</v>
      </c>
      <c r="H1465" s="13"/>
      <c r="I1465" s="13">
        <v>45568</v>
      </c>
      <c r="J1465" s="2"/>
      <c r="K1465" s="28" t="s">
        <v>6467</v>
      </c>
      <c r="L1465" s="28"/>
      <c r="M1465" s="4"/>
      <c r="N1465" s="24"/>
      <c r="O1465" s="4"/>
      <c r="P1465" s="24"/>
      <c r="Q1465" s="4"/>
      <c r="R1465" s="24"/>
      <c r="S1465" s="4"/>
      <c r="T1465" s="24"/>
      <c r="U1465" s="4" t="s">
        <v>106</v>
      </c>
      <c r="V1465" s="3" t="s">
        <v>70</v>
      </c>
      <c r="W1465" s="26" t="s">
        <v>1030</v>
      </c>
      <c r="X1465" s="4">
        <f>IF(AND(MainTracker[[#This Row],[Completion date.]]&gt;=45139,MainTracker[[#This Row],[Status]]="10 - Complete"),NETWORKDAYS(MAX(MainTracker[[#This Row],[Request sent on (Date)]:[Compliant source file received on (Date)]]),MainTracker[[#This Row],[Completion date.]],Holiday[Holidays])-1,"")</f>
        <v>7</v>
      </c>
      <c r="Y14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5" s="4" t="str">
        <f>IF(AND(MainTracker[[#This Row],[Completion date.]]&gt;=45139,MainTracker[[#This Row],[Status]]="10 - Complete",MainTracker[[#This Row],[Compliant source file received on (Date)]]&lt;&gt;""),MainTracker[[#This Row],[Compliant source file received on (Date)]]-MainTracker[[#This Row],[Request sent on (Date)]],"")</f>
        <v/>
      </c>
    </row>
    <row r="1466" spans="1:26" ht="46.5" hidden="1" customHeight="1">
      <c r="A1466" s="51">
        <f>_xlfn.IFNA(INDEX(Table3[],MATCH(MainTracker[[#This Row],[IDR / UFDR]],Table3[Pack],0),1),"")</f>
        <v>18</v>
      </c>
      <c r="B1466" s="7">
        <v>222.9</v>
      </c>
      <c r="C1466" s="7" t="s">
        <v>6468</v>
      </c>
      <c r="D1466" s="44" t="s">
        <v>6469</v>
      </c>
      <c r="E1466" s="28" t="s">
        <v>6470</v>
      </c>
      <c r="F1466" s="2" t="s">
        <v>111</v>
      </c>
      <c r="G1466" s="13">
        <v>45559</v>
      </c>
      <c r="H1466" s="13">
        <v>45575</v>
      </c>
      <c r="I1466" s="13">
        <v>45580</v>
      </c>
      <c r="J1466" s="2"/>
      <c r="K1466" s="28" t="s">
        <v>6471</v>
      </c>
      <c r="L1466" s="28"/>
      <c r="M1466" s="4" t="s">
        <v>6472</v>
      </c>
      <c r="N1466" s="24">
        <v>45575</v>
      </c>
      <c r="O1466" s="4"/>
      <c r="P1466" s="24"/>
      <c r="Q1466" s="4"/>
      <c r="R1466" s="24"/>
      <c r="S1466" s="4"/>
      <c r="T1466" s="24"/>
      <c r="U1466" s="4" t="s">
        <v>106</v>
      </c>
      <c r="V1466" s="3" t="s">
        <v>69</v>
      </c>
      <c r="W1466" s="26" t="s">
        <v>1030</v>
      </c>
      <c r="X1466" s="4">
        <f>IF(AND(MainTracker[[#This Row],[Completion date.]]&gt;=45139,MainTracker[[#This Row],[Status]]="10 - Complete"),NETWORKDAYS(MAX(MainTracker[[#This Row],[Request sent on (Date)]:[Compliant source file received on (Date)]]),MainTracker[[#This Row],[Completion date.]],Holiday[Holidays])-1,"")</f>
        <v>3</v>
      </c>
      <c r="Y14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66" s="4">
        <f>IF(AND(MainTracker[[#This Row],[Completion date.]]&gt;=45139,MainTracker[[#This Row],[Status]]="10 - Complete",MainTracker[[#This Row],[Compliant source file received on (Date)]]&lt;&gt;""),MainTracker[[#This Row],[Compliant source file received on (Date)]]-MainTracker[[#This Row],[Request sent on (Date)]],"")</f>
        <v>16</v>
      </c>
    </row>
    <row r="1467" spans="1:26" ht="30" hidden="1">
      <c r="A1467" s="51">
        <f>_xlfn.IFNA(INDEX(Table3[],MATCH(MainTracker[[#This Row],[IDR / UFDR]],Table3[Pack],0),1),"")</f>
        <v>18</v>
      </c>
      <c r="B1467" s="7">
        <v>222.9</v>
      </c>
      <c r="C1467" s="7" t="s">
        <v>6473</v>
      </c>
      <c r="D1467" s="44" t="s">
        <v>6474</v>
      </c>
      <c r="E1467" s="28" t="s">
        <v>6475</v>
      </c>
      <c r="F1467" s="2" t="s">
        <v>111</v>
      </c>
      <c r="G1467" s="13">
        <v>45559</v>
      </c>
      <c r="H1467" s="13"/>
      <c r="I1467" s="13">
        <v>45569</v>
      </c>
      <c r="J1467" s="2"/>
      <c r="K1467" s="28" t="s">
        <v>6476</v>
      </c>
      <c r="L1467" s="28" t="s">
        <v>122</v>
      </c>
      <c r="M1467" s="4" t="s">
        <v>6477</v>
      </c>
      <c r="N1467" s="24">
        <v>45568</v>
      </c>
      <c r="O1467" s="4" t="s">
        <v>6478</v>
      </c>
      <c r="P1467" s="24"/>
      <c r="Q1467" s="4"/>
      <c r="R1467" s="24"/>
      <c r="S1467" s="4"/>
      <c r="T1467" s="24"/>
      <c r="U1467" s="4" t="s">
        <v>106</v>
      </c>
      <c r="V1467" s="3" t="s">
        <v>69</v>
      </c>
      <c r="W1467" s="26" t="s">
        <v>1030</v>
      </c>
      <c r="X1467" s="4">
        <f>IF(AND(MainTracker[[#This Row],[Completion date.]]&gt;=45139,MainTracker[[#This Row],[Status]]="10 - Complete"),NETWORKDAYS(MAX(MainTracker[[#This Row],[Request sent on (Date)]:[Compliant source file received on (Date)]]),MainTracker[[#This Row],[Completion date.]],Holiday[Holidays])-1,"")</f>
        <v>8</v>
      </c>
      <c r="Y14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67" s="4" t="str">
        <f>IF(AND(MainTracker[[#This Row],[Completion date.]]&gt;=45139,MainTracker[[#This Row],[Status]]="10 - Complete",MainTracker[[#This Row],[Compliant source file received on (Date)]]&lt;&gt;""),MainTracker[[#This Row],[Compliant source file received on (Date)]]-MainTracker[[#This Row],[Request sent on (Date)]],"")</f>
        <v/>
      </c>
    </row>
    <row r="1468" spans="1:26" ht="30" hidden="1">
      <c r="A1468" s="51">
        <f>_xlfn.IFNA(INDEX(Table3[],MATCH(MainTracker[[#This Row],[IDR / UFDR]],Table3[Pack],0),1),"")</f>
        <v>18</v>
      </c>
      <c r="B1468" s="7">
        <v>222.9</v>
      </c>
      <c r="C1468" s="7" t="s">
        <v>6479</v>
      </c>
      <c r="D1468" s="44" t="s">
        <v>6480</v>
      </c>
      <c r="E1468" s="28" t="s">
        <v>6481</v>
      </c>
      <c r="F1468" s="2" t="s">
        <v>111</v>
      </c>
      <c r="G1468" s="13">
        <v>45559</v>
      </c>
      <c r="H1468" s="13"/>
      <c r="I1468" s="13">
        <v>45568</v>
      </c>
      <c r="J1468" s="2"/>
      <c r="K1468" s="28" t="s">
        <v>6482</v>
      </c>
      <c r="L1468" s="28" t="s">
        <v>122</v>
      </c>
      <c r="M1468" s="4"/>
      <c r="N1468" s="24"/>
      <c r="O1468" s="4"/>
      <c r="P1468" s="24"/>
      <c r="Q1468" s="4"/>
      <c r="R1468" s="24"/>
      <c r="S1468" s="4"/>
      <c r="T1468" s="24"/>
      <c r="U1468" s="4" t="s">
        <v>106</v>
      </c>
      <c r="V1468" s="3" t="s">
        <v>69</v>
      </c>
      <c r="W1468" s="26" t="s">
        <v>1030</v>
      </c>
      <c r="X1468" s="4">
        <f>IF(AND(MainTracker[[#This Row],[Completion date.]]&gt;=45139,MainTracker[[#This Row],[Status]]="10 - Complete"),NETWORKDAYS(MAX(MainTracker[[#This Row],[Request sent on (Date)]:[Compliant source file received on (Date)]]),MainTracker[[#This Row],[Completion date.]],Holiday[Holidays])-1,"")</f>
        <v>7</v>
      </c>
      <c r="Y14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8" s="4" t="str">
        <f>IF(AND(MainTracker[[#This Row],[Completion date.]]&gt;=45139,MainTracker[[#This Row],[Status]]="10 - Complete",MainTracker[[#This Row],[Compliant source file received on (Date)]]&lt;&gt;""),MainTracker[[#This Row],[Compliant source file received on (Date)]]-MainTracker[[#This Row],[Request sent on (Date)]],"")</f>
        <v/>
      </c>
    </row>
    <row r="1469" spans="1:26" ht="30" hidden="1">
      <c r="A1469" s="51">
        <f>_xlfn.IFNA(INDEX(Table3[],MATCH(MainTracker[[#This Row],[IDR / UFDR]],Table3[Pack],0),1),"")</f>
        <v>18</v>
      </c>
      <c r="B1469" s="7">
        <v>222.9</v>
      </c>
      <c r="C1469" s="7" t="s">
        <v>6483</v>
      </c>
      <c r="D1469" s="44" t="s">
        <v>6484</v>
      </c>
      <c r="E1469" s="28" t="s">
        <v>6485</v>
      </c>
      <c r="F1469" s="2" t="s">
        <v>111</v>
      </c>
      <c r="G1469" s="13">
        <v>45559</v>
      </c>
      <c r="H1469" s="13"/>
      <c r="I1469" s="13">
        <v>45568</v>
      </c>
      <c r="J1469" s="2"/>
      <c r="K1469" s="28" t="s">
        <v>6486</v>
      </c>
      <c r="L1469" s="28" t="s">
        <v>122</v>
      </c>
      <c r="M1469" s="4"/>
      <c r="N1469" s="24"/>
      <c r="O1469" s="4"/>
      <c r="P1469" s="24"/>
      <c r="Q1469" s="4"/>
      <c r="R1469" s="24"/>
      <c r="S1469" s="4"/>
      <c r="T1469" s="24"/>
      <c r="U1469" s="4" t="s">
        <v>106</v>
      </c>
      <c r="V1469" s="3" t="s">
        <v>69</v>
      </c>
      <c r="W1469" s="26" t="s">
        <v>1030</v>
      </c>
      <c r="X1469" s="4">
        <f>IF(AND(MainTracker[[#This Row],[Completion date.]]&gt;=45139,MainTracker[[#This Row],[Status]]="10 - Complete"),NETWORKDAYS(MAX(MainTracker[[#This Row],[Request sent on (Date)]:[Compliant source file received on (Date)]]),MainTracker[[#This Row],[Completion date.]],Holiday[Holidays])-1,"")</f>
        <v>7</v>
      </c>
      <c r="Y14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9" s="4" t="str">
        <f>IF(AND(MainTracker[[#This Row],[Completion date.]]&gt;=45139,MainTracker[[#This Row],[Status]]="10 - Complete",MainTracker[[#This Row],[Compliant source file received on (Date)]]&lt;&gt;""),MainTracker[[#This Row],[Compliant source file received on (Date)]]-MainTracker[[#This Row],[Request sent on (Date)]],"")</f>
        <v/>
      </c>
    </row>
    <row r="1470" spans="1:26" ht="30" hidden="1">
      <c r="A1470" s="51">
        <f>_xlfn.IFNA(INDEX(Table3[],MATCH(MainTracker[[#This Row],[IDR / UFDR]],Table3[Pack],0),1),"")</f>
        <v>18</v>
      </c>
      <c r="B1470" s="7">
        <v>222.9</v>
      </c>
      <c r="C1470" s="7" t="s">
        <v>6487</v>
      </c>
      <c r="D1470" s="44" t="s">
        <v>6488</v>
      </c>
      <c r="E1470" s="28" t="s">
        <v>6489</v>
      </c>
      <c r="F1470" s="2" t="s">
        <v>111</v>
      </c>
      <c r="G1470" s="13">
        <v>45559</v>
      </c>
      <c r="H1470" s="13"/>
      <c r="I1470" s="13">
        <v>45565</v>
      </c>
      <c r="J1470" s="2"/>
      <c r="K1470" s="28" t="s">
        <v>6490</v>
      </c>
      <c r="L1470" s="28"/>
      <c r="M1470" s="4"/>
      <c r="N1470" s="24"/>
      <c r="O1470" s="4"/>
      <c r="P1470" s="24"/>
      <c r="Q1470" s="4"/>
      <c r="R1470" s="24"/>
      <c r="S1470" s="4"/>
      <c r="T1470" s="24"/>
      <c r="U1470" s="4" t="s">
        <v>106</v>
      </c>
      <c r="V1470" s="3" t="s">
        <v>70</v>
      </c>
      <c r="W1470" s="26" t="s">
        <v>1030</v>
      </c>
      <c r="X1470" s="4">
        <f>IF(AND(MainTracker[[#This Row],[Completion date.]]&gt;=45139,MainTracker[[#This Row],[Status]]="10 - Complete"),NETWORKDAYS(MAX(MainTracker[[#This Row],[Request sent on (Date)]:[Compliant source file received on (Date)]]),MainTracker[[#This Row],[Completion date.]],Holiday[Holidays])-1,"")</f>
        <v>4</v>
      </c>
      <c r="Y14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0" s="4" t="str">
        <f>IF(AND(MainTracker[[#This Row],[Completion date.]]&gt;=45139,MainTracker[[#This Row],[Status]]="10 - Complete",MainTracker[[#This Row],[Compliant source file received on (Date)]]&lt;&gt;""),MainTracker[[#This Row],[Compliant source file received on (Date)]]-MainTracker[[#This Row],[Request sent on (Date)]],"")</f>
        <v/>
      </c>
    </row>
    <row r="1471" spans="1:26" ht="30" hidden="1">
      <c r="A1471" s="51">
        <f>_xlfn.IFNA(INDEX(Table3[],MATCH(MainTracker[[#This Row],[IDR / UFDR]],Table3[Pack],0),1),"")</f>
        <v>18</v>
      </c>
      <c r="B1471" s="7">
        <v>222.9</v>
      </c>
      <c r="C1471" s="7" t="s">
        <v>6491</v>
      </c>
      <c r="D1471" s="44" t="s">
        <v>6492</v>
      </c>
      <c r="E1471" s="28" t="s">
        <v>6493</v>
      </c>
      <c r="F1471" s="2" t="s">
        <v>111</v>
      </c>
      <c r="G1471" s="13">
        <v>45559</v>
      </c>
      <c r="H1471" s="13"/>
      <c r="I1471" s="13">
        <v>45565</v>
      </c>
      <c r="J1471" s="2"/>
      <c r="K1471" s="28" t="s">
        <v>6494</v>
      </c>
      <c r="L1471" s="28"/>
      <c r="M1471" s="4"/>
      <c r="N1471" s="24"/>
      <c r="O1471" s="4"/>
      <c r="P1471" s="24"/>
      <c r="Q1471" s="4"/>
      <c r="R1471" s="24"/>
      <c r="S1471" s="4"/>
      <c r="T1471" s="24"/>
      <c r="U1471" s="4" t="s">
        <v>106</v>
      </c>
      <c r="V1471" s="3" t="s">
        <v>70</v>
      </c>
      <c r="W1471" s="26" t="s">
        <v>1030</v>
      </c>
      <c r="X1471" s="4">
        <f>IF(AND(MainTracker[[#This Row],[Completion date.]]&gt;=45139,MainTracker[[#This Row],[Status]]="10 - Complete"),NETWORKDAYS(MAX(MainTracker[[#This Row],[Request sent on (Date)]:[Compliant source file received on (Date)]]),MainTracker[[#This Row],[Completion date.]],Holiday[Holidays])-1,"")</f>
        <v>4</v>
      </c>
      <c r="Y14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1" s="4" t="str">
        <f>IF(AND(MainTracker[[#This Row],[Completion date.]]&gt;=45139,MainTracker[[#This Row],[Status]]="10 - Complete",MainTracker[[#This Row],[Compliant source file received on (Date)]]&lt;&gt;""),MainTracker[[#This Row],[Compliant source file received on (Date)]]-MainTracker[[#This Row],[Request sent on (Date)]],"")</f>
        <v/>
      </c>
    </row>
    <row r="1472" spans="1:26" ht="30" hidden="1">
      <c r="A1472" s="51">
        <f>_xlfn.IFNA(INDEX(Table3[],MATCH(MainTracker[[#This Row],[IDR / UFDR]],Table3[Pack],0),1),"")</f>
        <v>18</v>
      </c>
      <c r="B1472" s="7">
        <v>222.9</v>
      </c>
      <c r="C1472" s="7" t="s">
        <v>6495</v>
      </c>
      <c r="D1472" s="44" t="s">
        <v>6496</v>
      </c>
      <c r="E1472" s="28" t="s">
        <v>6497</v>
      </c>
      <c r="F1472" s="2" t="s">
        <v>111</v>
      </c>
      <c r="G1472" s="13">
        <v>45559</v>
      </c>
      <c r="H1472" s="13"/>
      <c r="I1472" s="13">
        <v>45565</v>
      </c>
      <c r="J1472" s="2"/>
      <c r="K1472" s="28" t="s">
        <v>6498</v>
      </c>
      <c r="L1472" s="28"/>
      <c r="M1472" s="4"/>
      <c r="N1472" s="24"/>
      <c r="O1472" s="4"/>
      <c r="P1472" s="24"/>
      <c r="Q1472" s="4"/>
      <c r="R1472" s="24"/>
      <c r="S1472" s="4"/>
      <c r="T1472" s="24"/>
      <c r="U1472" s="4" t="s">
        <v>106</v>
      </c>
      <c r="V1472" s="3" t="s">
        <v>70</v>
      </c>
      <c r="W1472" s="26" t="s">
        <v>1030</v>
      </c>
      <c r="X1472" s="4">
        <f>IF(AND(MainTracker[[#This Row],[Completion date.]]&gt;=45139,MainTracker[[#This Row],[Status]]="10 - Complete"),NETWORKDAYS(MAX(MainTracker[[#This Row],[Request sent on (Date)]:[Compliant source file received on (Date)]]),MainTracker[[#This Row],[Completion date.]],Holiday[Holidays])-1,"")</f>
        <v>4</v>
      </c>
      <c r="Y14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2" s="4" t="str">
        <f>IF(AND(MainTracker[[#This Row],[Completion date.]]&gt;=45139,MainTracker[[#This Row],[Status]]="10 - Complete",MainTracker[[#This Row],[Compliant source file received on (Date)]]&lt;&gt;""),MainTracker[[#This Row],[Compliant source file received on (Date)]]-MainTracker[[#This Row],[Request sent on (Date)]],"")</f>
        <v/>
      </c>
    </row>
    <row r="1473" spans="1:26" ht="75" hidden="1">
      <c r="A1473" s="51">
        <f>_xlfn.IFNA(INDEX(Table3[],MATCH(MainTracker[[#This Row],[IDR / UFDR]],Table3[Pack],0),1),"")</f>
        <v>9</v>
      </c>
      <c r="B1473" s="7" t="s">
        <v>33</v>
      </c>
      <c r="C1473" s="7" t="s">
        <v>6499</v>
      </c>
      <c r="D1473" s="44" t="s">
        <v>6500</v>
      </c>
      <c r="E1473" s="29" t="s">
        <v>6501</v>
      </c>
      <c r="F1473" s="2" t="s">
        <v>111</v>
      </c>
      <c r="G1473" s="13">
        <v>45560</v>
      </c>
      <c r="H1473" s="13">
        <v>45565</v>
      </c>
      <c r="I1473" s="13">
        <v>45573</v>
      </c>
      <c r="J1473" s="2"/>
      <c r="K1473" s="28" t="s">
        <v>6502</v>
      </c>
      <c r="L1473" s="28"/>
      <c r="M1473" s="4" t="s">
        <v>6503</v>
      </c>
      <c r="N1473" s="24"/>
      <c r="O1473" s="4" t="s">
        <v>6504</v>
      </c>
      <c r="P1473" s="24"/>
      <c r="Q1473" s="108" t="s">
        <v>6505</v>
      </c>
      <c r="R1473" s="24"/>
      <c r="S1473" s="4"/>
      <c r="T1473" s="24"/>
      <c r="U1473" s="4" t="s">
        <v>106</v>
      </c>
      <c r="V1473" s="3" t="s">
        <v>70</v>
      </c>
      <c r="W1473" s="26" t="s">
        <v>6506</v>
      </c>
      <c r="X1473" s="4">
        <f>IF(AND(MainTracker[[#This Row],[Completion date.]]&gt;=45139,MainTracker[[#This Row],[Status]]="10 - Complete"),NETWORKDAYS(MAX(MainTracker[[#This Row],[Request sent on (Date)]:[Compliant source file received on (Date)]]),MainTracker[[#This Row],[Completion date.]],Holiday[Holidays])-1,"")</f>
        <v>6</v>
      </c>
      <c r="Y14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73" s="4">
        <f>IF(AND(MainTracker[[#This Row],[Completion date.]]&gt;=45139,MainTracker[[#This Row],[Status]]="10 - Complete",MainTracker[[#This Row],[Compliant source file received on (Date)]]&lt;&gt;""),MainTracker[[#This Row],[Compliant source file received on (Date)]]-MainTracker[[#This Row],[Request sent on (Date)]],"")</f>
        <v>5</v>
      </c>
    </row>
    <row r="1474" spans="1:26" ht="45" hidden="1">
      <c r="A1474" s="51">
        <f>_xlfn.IFNA(INDEX(Table3[],MATCH(MainTracker[[#This Row],[IDR / UFDR]],Table3[Pack],0),1),"")</f>
        <v>10</v>
      </c>
      <c r="B1474" s="7" t="s">
        <v>35</v>
      </c>
      <c r="C1474" s="7" t="s">
        <v>6507</v>
      </c>
      <c r="D1474" s="44" t="s">
        <v>6508</v>
      </c>
      <c r="E1474" s="182" t="s">
        <v>6509</v>
      </c>
      <c r="F1474" s="2" t="s">
        <v>111</v>
      </c>
      <c r="G1474" s="13">
        <v>45561</v>
      </c>
      <c r="I1474" s="1">
        <v>45565</v>
      </c>
      <c r="J1474" s="132"/>
      <c r="K1474" s="28" t="s">
        <v>6510</v>
      </c>
      <c r="U1474" s="4" t="s">
        <v>106</v>
      </c>
      <c r="V1474" s="38" t="s">
        <v>70</v>
      </c>
      <c r="W1474" s="26" t="s">
        <v>197</v>
      </c>
    </row>
    <row r="1475" spans="1:26" ht="60" hidden="1">
      <c r="A1475" s="51" t="str">
        <f>_xlfn.IFNA(INDEX(Table3[],MATCH(MainTracker[[#This Row],[IDR / UFDR]],Table3[Pack],0),1),"")</f>
        <v/>
      </c>
      <c r="B1475" s="7" t="s">
        <v>6511</v>
      </c>
      <c r="C1475" s="7" t="s">
        <v>6512</v>
      </c>
      <c r="D1475" s="44" t="s">
        <v>6513</v>
      </c>
      <c r="E1475" s="29" t="s">
        <v>6514</v>
      </c>
      <c r="F1475" s="2" t="s">
        <v>387</v>
      </c>
      <c r="G1475" s="13">
        <v>45561</v>
      </c>
      <c r="H1475" s="13">
        <v>45562</v>
      </c>
      <c r="I1475" s="13">
        <v>45562</v>
      </c>
      <c r="J1475" s="2" t="s">
        <v>6515</v>
      </c>
      <c r="K1475" s="28" t="s">
        <v>6516</v>
      </c>
      <c r="L1475" s="28" t="s">
        <v>122</v>
      </c>
      <c r="M1475" s="4" t="s">
        <v>6517</v>
      </c>
      <c r="N1475" s="24" t="s">
        <v>6518</v>
      </c>
      <c r="O1475" s="4" t="s">
        <v>6519</v>
      </c>
      <c r="P1475" s="24">
        <v>45561</v>
      </c>
      <c r="Q1475" s="4" t="s">
        <v>6520</v>
      </c>
      <c r="R1475" s="24">
        <v>45562</v>
      </c>
      <c r="S1475" s="4"/>
      <c r="T1475" s="24"/>
      <c r="U1475" s="4" t="s">
        <v>106</v>
      </c>
      <c r="V1475" s="3" t="s">
        <v>69</v>
      </c>
      <c r="W1475" s="26" t="s">
        <v>2193</v>
      </c>
      <c r="X1475" s="4">
        <f>IF(AND(MainTracker[[#This Row],[Completion date.]]&gt;=45139,MainTracker[[#This Row],[Status]]="10 - Complete"),NETWORKDAYS(MAX(MainTracker[[#This Row],[Request sent on (Date)]:[Compliant source file received on (Date)]]),MainTracker[[#This Row],[Completion date.]],Holiday[Holidays])-1,"")</f>
        <v>0</v>
      </c>
      <c r="Y14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75" s="4">
        <f>IF(AND(MainTracker[[#This Row],[Completion date.]]&gt;=45139,MainTracker[[#This Row],[Status]]="10 - Complete",MainTracker[[#This Row],[Compliant source file received on (Date)]]&lt;&gt;""),MainTracker[[#This Row],[Compliant source file received on (Date)]]-MainTracker[[#This Row],[Request sent on (Date)]],"")</f>
        <v>1</v>
      </c>
    </row>
    <row r="1476" spans="1:26" ht="30" hidden="1">
      <c r="A1476" s="51" t="str">
        <f>_xlfn.IFNA(INDEX(Table3[],MATCH(MainTracker[[#This Row],[IDR / UFDR]],Table3[Pack],0),1),"")</f>
        <v/>
      </c>
      <c r="B1476" s="7">
        <v>234.03</v>
      </c>
      <c r="C1476" s="7" t="s">
        <v>6521</v>
      </c>
      <c r="D1476" s="44" t="s">
        <v>6522</v>
      </c>
      <c r="E1476" s="29" t="s">
        <v>6523</v>
      </c>
      <c r="F1476" s="2" t="s">
        <v>111</v>
      </c>
      <c r="G1476" s="13">
        <v>45561</v>
      </c>
      <c r="H1476" s="13">
        <v>45572</v>
      </c>
      <c r="I1476" s="13">
        <v>45572</v>
      </c>
      <c r="J1476" s="2"/>
      <c r="K1476" s="28" t="s">
        <v>6524</v>
      </c>
      <c r="L1476" s="28"/>
      <c r="M1476" s="4"/>
      <c r="N1476" s="24"/>
      <c r="O1476" s="4"/>
      <c r="P1476" s="24"/>
      <c r="Q1476" s="4"/>
      <c r="R1476" s="24"/>
      <c r="S1476" s="4"/>
      <c r="T1476" s="24"/>
      <c r="U1476" s="4" t="s">
        <v>106</v>
      </c>
      <c r="V1476" s="3" t="s">
        <v>70</v>
      </c>
      <c r="W1476" s="26" t="s">
        <v>939</v>
      </c>
      <c r="X1476" s="4">
        <f>IF(AND(MainTracker[[#This Row],[Completion date.]]&gt;=45139,MainTracker[[#This Row],[Status]]="10 - Complete"),NETWORKDAYS(MAX(MainTracker[[#This Row],[Request sent on (Date)]:[Compliant source file received on (Date)]]),MainTracker[[#This Row],[Completion date.]],Holiday[Holidays])-1,"")</f>
        <v>0</v>
      </c>
      <c r="Y14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6" s="4">
        <f>IF(AND(MainTracker[[#This Row],[Completion date.]]&gt;=45139,MainTracker[[#This Row],[Status]]="10 - Complete",MainTracker[[#This Row],[Compliant source file received on (Date)]]&lt;&gt;""),MainTracker[[#This Row],[Compliant source file received on (Date)]]-MainTracker[[#This Row],[Request sent on (Date)]],"")</f>
        <v>11</v>
      </c>
    </row>
    <row r="1477" spans="1:26" ht="30" hidden="1">
      <c r="A1477" s="51" t="str">
        <f>_xlfn.IFNA(INDEX(Table3[],MATCH(MainTracker[[#This Row],[IDR / UFDR]],Table3[Pack],0),1),"")</f>
        <v/>
      </c>
      <c r="B1477" s="7">
        <v>234.03</v>
      </c>
      <c r="C1477" s="7" t="s">
        <v>6525</v>
      </c>
      <c r="D1477" s="44" t="s">
        <v>6526</v>
      </c>
      <c r="E1477" s="29" t="s">
        <v>6527</v>
      </c>
      <c r="F1477" s="2" t="s">
        <v>111</v>
      </c>
      <c r="G1477" s="13">
        <v>45561</v>
      </c>
      <c r="H1477" s="13">
        <v>45565</v>
      </c>
      <c r="I1477" s="13">
        <v>45568</v>
      </c>
      <c r="J1477" s="2"/>
      <c r="K1477" s="28" t="s">
        <v>6528</v>
      </c>
      <c r="L1477" s="28"/>
      <c r="M1477" s="4" t="s">
        <v>6529</v>
      </c>
      <c r="N1477" s="24"/>
      <c r="O1477" s="4"/>
      <c r="P1477" s="24"/>
      <c r="Q1477" s="4"/>
      <c r="R1477" s="24"/>
      <c r="S1477" s="4"/>
      <c r="T1477" s="24"/>
      <c r="U1477" s="4" t="s">
        <v>106</v>
      </c>
      <c r="V1477" s="3" t="s">
        <v>70</v>
      </c>
      <c r="W1477" s="26" t="s">
        <v>939</v>
      </c>
      <c r="X1477" s="4">
        <f>IF(AND(MainTracker[[#This Row],[Completion date.]]&gt;=45139,MainTracker[[#This Row],[Status]]="10 - Complete"),NETWORKDAYS(MAX(MainTracker[[#This Row],[Request sent on (Date)]:[Compliant source file received on (Date)]]),MainTracker[[#This Row],[Completion date.]],Holiday[Holidays])-1,"")</f>
        <v>3</v>
      </c>
      <c r="Y14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77" s="4">
        <f>IF(AND(MainTracker[[#This Row],[Completion date.]]&gt;=45139,MainTracker[[#This Row],[Status]]="10 - Complete",MainTracker[[#This Row],[Compliant source file received on (Date)]]&lt;&gt;""),MainTracker[[#This Row],[Compliant source file received on (Date)]]-MainTracker[[#This Row],[Request sent on (Date)]],"")</f>
        <v>4</v>
      </c>
    </row>
    <row r="1478" spans="1:26" ht="30" hidden="1">
      <c r="A1478" s="51" t="str">
        <f>_xlfn.IFNA(INDEX(Table3[],MATCH(MainTracker[[#This Row],[IDR / UFDR]],Table3[Pack],0),1),"")</f>
        <v/>
      </c>
      <c r="B1478" s="7">
        <v>234.03</v>
      </c>
      <c r="C1478" s="7" t="s">
        <v>6530</v>
      </c>
      <c r="D1478" s="44" t="s">
        <v>6531</v>
      </c>
      <c r="E1478" s="29" t="s">
        <v>6532</v>
      </c>
      <c r="F1478" s="2" t="s">
        <v>111</v>
      </c>
      <c r="G1478" s="13">
        <v>45561</v>
      </c>
      <c r="H1478" s="13"/>
      <c r="I1478" s="13">
        <v>45562</v>
      </c>
      <c r="J1478" s="2"/>
      <c r="K1478" s="28" t="s">
        <v>6533</v>
      </c>
      <c r="L1478" s="28"/>
      <c r="M1478" s="4"/>
      <c r="N1478" s="24"/>
      <c r="O1478" s="4"/>
      <c r="P1478" s="24"/>
      <c r="Q1478" s="4"/>
      <c r="R1478" s="24"/>
      <c r="S1478" s="4"/>
      <c r="T1478" s="24"/>
      <c r="U1478" s="4" t="s">
        <v>106</v>
      </c>
      <c r="V1478" s="3" t="s">
        <v>70</v>
      </c>
      <c r="W1478" s="26" t="s">
        <v>2540</v>
      </c>
      <c r="X1478" s="4">
        <f>IF(AND(MainTracker[[#This Row],[Completion date.]]&gt;=45139,MainTracker[[#This Row],[Status]]="10 - Complete"),NETWORKDAYS(MAX(MainTracker[[#This Row],[Request sent on (Date)]:[Compliant source file received on (Date)]]),MainTracker[[#This Row],[Completion date.]],Holiday[Holidays])-1,"")</f>
        <v>1</v>
      </c>
      <c r="Y14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8" s="4" t="str">
        <f>IF(AND(MainTracker[[#This Row],[Completion date.]]&gt;=45139,MainTracker[[#This Row],[Status]]="10 - Complete",MainTracker[[#This Row],[Compliant source file received on (Date)]]&lt;&gt;""),MainTracker[[#This Row],[Compliant source file received on (Date)]]-MainTracker[[#This Row],[Request sent on (Date)]],"")</f>
        <v/>
      </c>
    </row>
    <row r="1479" spans="1:26" ht="45" hidden="1">
      <c r="A1479" s="51">
        <f>_xlfn.IFNA(INDEX(Table3[],MATCH(MainTracker[[#This Row],[IDR / UFDR]],Table3[Pack],0),1),"")</f>
        <v>7</v>
      </c>
      <c r="B1479" s="7">
        <v>215.03</v>
      </c>
      <c r="C1479" s="7" t="s">
        <v>5777</v>
      </c>
      <c r="D1479" s="44" t="s">
        <v>5778</v>
      </c>
      <c r="E1479" s="80" t="s">
        <v>5779</v>
      </c>
      <c r="F1479" s="2" t="s">
        <v>387</v>
      </c>
      <c r="G1479" s="13">
        <v>45561</v>
      </c>
      <c r="H1479" s="13"/>
      <c r="I1479" s="13">
        <v>45562</v>
      </c>
      <c r="J1479" s="2"/>
      <c r="K1479" s="28" t="s">
        <v>5780</v>
      </c>
      <c r="L1479" s="28"/>
      <c r="M1479" s="4"/>
      <c r="N1479" s="24"/>
      <c r="O1479" s="4"/>
      <c r="P1479" s="24"/>
      <c r="Q1479" s="4"/>
      <c r="R1479" s="24"/>
      <c r="S1479" s="4"/>
      <c r="T1479" s="24"/>
      <c r="U1479" s="4" t="s">
        <v>106</v>
      </c>
      <c r="V1479" s="3" t="s">
        <v>70</v>
      </c>
      <c r="W1479" s="26" t="s">
        <v>5760</v>
      </c>
      <c r="X1479" s="4">
        <f>IF(AND(MainTracker[[#This Row],[Completion date.]]&gt;=45139,MainTracker[[#This Row],[Status]]="10 - Complete"),NETWORKDAYS(MAX(MainTracker[[#This Row],[Request sent on (Date)]:[Compliant source file received on (Date)]]),MainTracker[[#This Row],[Completion date.]],Holiday[Holidays])-1,"")</f>
        <v>1</v>
      </c>
      <c r="Y14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9" s="4" t="str">
        <f>IF(AND(MainTracker[[#This Row],[Completion date.]]&gt;=45139,MainTracker[[#This Row],[Status]]="10 - Complete",MainTracker[[#This Row],[Compliant source file received on (Date)]]&lt;&gt;""),MainTracker[[#This Row],[Compliant source file received on (Date)]]-MainTracker[[#This Row],[Request sent on (Date)]],"")</f>
        <v/>
      </c>
    </row>
    <row r="1480" spans="1:26" ht="18.75" hidden="1">
      <c r="A1480" s="51" t="str">
        <f>_xlfn.IFNA(INDEX(Table3[],MATCH(MainTracker[[#This Row],[IDR / UFDR]],Table3[Pack],0),1),"")</f>
        <v/>
      </c>
      <c r="B1480" s="178">
        <v>229.03</v>
      </c>
      <c r="C1480" s="178" t="s">
        <v>6534</v>
      </c>
      <c r="D1480" s="134" t="s">
        <v>6535</v>
      </c>
      <c r="E1480" s="29" t="s">
        <v>6536</v>
      </c>
      <c r="F1480" s="2" t="s">
        <v>101</v>
      </c>
      <c r="G1480" s="1">
        <v>45565</v>
      </c>
      <c r="I1480" s="1">
        <v>45569</v>
      </c>
      <c r="K1480" s="28" t="s">
        <v>6537</v>
      </c>
      <c r="L1480" s="3" t="s">
        <v>122</v>
      </c>
      <c r="U1480" s="4" t="s">
        <v>106</v>
      </c>
      <c r="V1480" s="38" t="s">
        <v>69</v>
      </c>
      <c r="W1480" s="28" t="s">
        <v>6538</v>
      </c>
    </row>
    <row r="1481" spans="1:26" ht="18.75" hidden="1">
      <c r="A1481" s="51" t="str">
        <f>_xlfn.IFNA(INDEX(Table3[],MATCH(MainTracker[[#This Row],[IDR / UFDR]],Table3[Pack],0),1),"")</f>
        <v/>
      </c>
      <c r="B1481" s="187">
        <v>229.03</v>
      </c>
      <c r="C1481" s="7" t="s">
        <v>5946</v>
      </c>
      <c r="D1481" s="44" t="s">
        <v>5947</v>
      </c>
      <c r="E1481" s="180" t="s">
        <v>5948</v>
      </c>
      <c r="F1481" s="2" t="s">
        <v>387</v>
      </c>
      <c r="G1481" s="1">
        <v>45565</v>
      </c>
      <c r="H1481" s="13"/>
      <c r="I1481" s="13">
        <v>45569</v>
      </c>
      <c r="J1481" s="2"/>
      <c r="K1481" s="28" t="s">
        <v>5949</v>
      </c>
      <c r="L1481" s="28" t="s">
        <v>122</v>
      </c>
      <c r="M1481" s="4"/>
      <c r="N1481" s="24"/>
      <c r="O1481" s="4"/>
      <c r="P1481" s="24"/>
      <c r="Q1481" s="4"/>
      <c r="R1481" s="24"/>
      <c r="S1481" s="4"/>
      <c r="T1481" s="24"/>
      <c r="U1481" s="4" t="s">
        <v>106</v>
      </c>
      <c r="V1481" s="3" t="s">
        <v>69</v>
      </c>
      <c r="W1481" s="26" t="s">
        <v>6058</v>
      </c>
      <c r="X1481" s="4"/>
      <c r="Y1481" s="4"/>
      <c r="Z1481" s="4"/>
    </row>
    <row r="1482" spans="1:26" ht="30" hidden="1" customHeight="1">
      <c r="A1482" s="51" t="str">
        <f>_xlfn.IFNA(INDEX(Table3[],MATCH(MainTracker[[#This Row],[IDR / UFDR]],Table3[Pack],0),1),"")</f>
        <v/>
      </c>
      <c r="B1482" s="226" t="s">
        <v>5922</v>
      </c>
      <c r="C1482" s="227" t="s">
        <v>2145</v>
      </c>
      <c r="D1482" s="44" t="s">
        <v>2146</v>
      </c>
      <c r="E1482" s="180" t="s">
        <v>2147</v>
      </c>
      <c r="F1482" s="2" t="s">
        <v>101</v>
      </c>
      <c r="G1482" s="13">
        <v>45569</v>
      </c>
      <c r="H1482" s="13"/>
      <c r="I1482" s="13"/>
      <c r="J1482" s="2"/>
      <c r="K1482" s="28" t="s">
        <v>2148</v>
      </c>
      <c r="L1482" s="28" t="s">
        <v>3041</v>
      </c>
      <c r="M1482" s="4" t="s">
        <v>6539</v>
      </c>
      <c r="N1482" s="24">
        <v>45573</v>
      </c>
      <c r="O1482" s="4" t="s">
        <v>6540</v>
      </c>
      <c r="P1482" s="24"/>
      <c r="Q1482" s="4"/>
      <c r="R1482" s="24"/>
      <c r="S1482" s="4"/>
      <c r="T1482" s="24"/>
      <c r="U1482" s="4" t="s">
        <v>257</v>
      </c>
      <c r="V1482" s="3" t="s">
        <v>69</v>
      </c>
      <c r="W1482" s="26" t="s">
        <v>5909</v>
      </c>
      <c r="X1482" s="4"/>
      <c r="Y1482" s="4"/>
      <c r="Z1482" s="4"/>
    </row>
    <row r="1483" spans="1:26" ht="45" hidden="1">
      <c r="A1483" s="51" t="str">
        <f>_xlfn.IFNA(INDEX(Table3[],MATCH(MainTracker[[#This Row],[IDR / UFDR]],Table3[Pack],0),1),"")</f>
        <v/>
      </c>
      <c r="B1483" s="7" t="s">
        <v>5922</v>
      </c>
      <c r="C1483" s="205" t="s">
        <v>6541</v>
      </c>
      <c r="D1483" s="188" t="s">
        <v>6542</v>
      </c>
      <c r="E1483" s="180" t="s">
        <v>6543</v>
      </c>
      <c r="F1483" s="2" t="s">
        <v>101</v>
      </c>
      <c r="G1483" s="13">
        <v>45569</v>
      </c>
      <c r="H1483" s="13"/>
      <c r="I1483" s="13">
        <v>45583</v>
      </c>
      <c r="J1483" s="2"/>
      <c r="K1483" s="28" t="s">
        <v>6544</v>
      </c>
      <c r="L1483" s="28" t="s">
        <v>3041</v>
      </c>
      <c r="M1483" s="4" t="s">
        <v>6545</v>
      </c>
      <c r="N1483" s="24"/>
      <c r="O1483" s="4"/>
      <c r="P1483" s="24"/>
      <c r="Q1483" s="4"/>
      <c r="R1483" s="24"/>
      <c r="S1483" s="4"/>
      <c r="T1483" s="24"/>
      <c r="U1483" s="4" t="s">
        <v>106</v>
      </c>
      <c r="V1483" s="3" t="s">
        <v>71</v>
      </c>
      <c r="W1483" s="26" t="s">
        <v>5909</v>
      </c>
      <c r="X1483" s="4"/>
      <c r="Y1483" s="4"/>
      <c r="Z1483" s="4"/>
    </row>
    <row r="1484" spans="1:26" ht="45" hidden="1">
      <c r="A1484" s="51" t="str">
        <f>_xlfn.IFNA(INDEX(Table3[],MATCH(MainTracker[[#This Row],[IDR / UFDR]],Table3[Pack],0),1),"")</f>
        <v/>
      </c>
      <c r="B1484" s="7" t="s">
        <v>6546</v>
      </c>
      <c r="C1484" s="7" t="s">
        <v>6547</v>
      </c>
      <c r="D1484" s="44" t="s">
        <v>6548</v>
      </c>
      <c r="E1484" s="29" t="s">
        <v>6549</v>
      </c>
      <c r="F1484" s="10" t="s">
        <v>111</v>
      </c>
      <c r="G1484" s="13">
        <v>45572</v>
      </c>
      <c r="H1484" s="13"/>
      <c r="I1484" s="13">
        <v>45575</v>
      </c>
      <c r="J1484" s="2"/>
      <c r="K1484" s="28" t="s">
        <v>6550</v>
      </c>
      <c r="L1484" s="28"/>
      <c r="M1484" s="4"/>
      <c r="N1484" s="24"/>
      <c r="O1484" s="4"/>
      <c r="P1484" s="24"/>
      <c r="Q1484" s="4"/>
      <c r="R1484" s="24"/>
      <c r="S1484" s="4"/>
      <c r="T1484" s="24"/>
      <c r="U1484" s="4" t="s">
        <v>106</v>
      </c>
      <c r="V1484" s="3" t="s">
        <v>70</v>
      </c>
      <c r="W1484" s="26" t="s">
        <v>1270</v>
      </c>
      <c r="X1484" s="4"/>
      <c r="Y1484" s="4"/>
      <c r="Z1484" s="4"/>
    </row>
    <row r="1485" spans="1:26" ht="45" hidden="1">
      <c r="A1485" s="51" t="str">
        <f>_xlfn.IFNA(INDEX(Table3[],MATCH(MainTracker[[#This Row],[IDR / UFDR]],Table3[Pack],0),1),"")</f>
        <v/>
      </c>
      <c r="B1485" s="7" t="s">
        <v>6546</v>
      </c>
      <c r="C1485" s="7" t="s">
        <v>6551</v>
      </c>
      <c r="D1485" s="44" t="s">
        <v>6552</v>
      </c>
      <c r="E1485" s="29" t="s">
        <v>6553</v>
      </c>
      <c r="F1485" s="10" t="s">
        <v>111</v>
      </c>
      <c r="G1485" s="13">
        <v>45572</v>
      </c>
      <c r="H1485" s="13"/>
      <c r="I1485" s="13">
        <v>45575</v>
      </c>
      <c r="J1485" s="2"/>
      <c r="K1485" s="28" t="s">
        <v>6554</v>
      </c>
      <c r="L1485" s="28"/>
      <c r="M1485" s="4"/>
      <c r="N1485" s="24"/>
      <c r="O1485" s="4"/>
      <c r="P1485" s="24"/>
      <c r="Q1485" s="4"/>
      <c r="R1485" s="24"/>
      <c r="S1485" s="4"/>
      <c r="T1485" s="24"/>
      <c r="U1485" s="4" t="s">
        <v>106</v>
      </c>
      <c r="V1485" s="3" t="s">
        <v>70</v>
      </c>
      <c r="W1485" s="26" t="s">
        <v>1270</v>
      </c>
      <c r="X1485" s="4"/>
      <c r="Y1485" s="4"/>
      <c r="Z1485" s="4"/>
    </row>
    <row r="1486" spans="1:26" ht="18.75" hidden="1">
      <c r="A1486" s="51">
        <f>_xlfn.IFNA(INDEX(Table3[],MATCH(MainTracker[[#This Row],[IDR / UFDR]],Table3[Pack],0),1),"")</f>
        <v>10</v>
      </c>
      <c r="B1486" s="7" t="s">
        <v>35</v>
      </c>
      <c r="C1486" s="9" t="s">
        <v>6555</v>
      </c>
      <c r="D1486" t="s">
        <v>3459</v>
      </c>
      <c r="E1486" s="180" t="s">
        <v>6556</v>
      </c>
      <c r="F1486" s="2" t="s">
        <v>111</v>
      </c>
      <c r="G1486" s="13">
        <v>45576</v>
      </c>
      <c r="H1486" s="13"/>
      <c r="I1486" s="13">
        <v>45579</v>
      </c>
      <c r="J1486" s="2"/>
      <c r="K1486" s="28" t="s">
        <v>6557</v>
      </c>
      <c r="L1486" s="28"/>
      <c r="M1486" s="4"/>
      <c r="N1486" s="24"/>
      <c r="O1486" s="4"/>
      <c r="P1486" s="24"/>
      <c r="Q1486" s="4"/>
      <c r="R1486" s="24"/>
      <c r="S1486" s="4"/>
      <c r="T1486" s="24"/>
      <c r="U1486" s="4" t="s">
        <v>106</v>
      </c>
      <c r="V1486" s="3" t="s">
        <v>71</v>
      </c>
      <c r="W1486" s="26" t="s">
        <v>6558</v>
      </c>
      <c r="X1486" s="4"/>
      <c r="Y1486" s="4"/>
      <c r="Z1486" s="4"/>
    </row>
    <row r="1487" spans="1:26" ht="60" hidden="1">
      <c r="A1487" s="51" t="str">
        <f>_xlfn.IFNA(INDEX(Table3[],MATCH(MainTracker[[#This Row],[IDR / UFDR]],Table3[Pack],0),1),"")</f>
        <v/>
      </c>
      <c r="B1487" s="7" t="s">
        <v>4661</v>
      </c>
      <c r="C1487" s="9" t="s">
        <v>6559</v>
      </c>
      <c r="D1487" t="s">
        <v>6560</v>
      </c>
      <c r="E1487" s="29" t="s">
        <v>6561</v>
      </c>
      <c r="F1487" s="2" t="s">
        <v>111</v>
      </c>
      <c r="G1487" s="13">
        <v>45576</v>
      </c>
      <c r="H1487" s="13"/>
      <c r="I1487" s="13"/>
      <c r="J1487" s="2"/>
      <c r="K1487" s="28" t="s">
        <v>6562</v>
      </c>
      <c r="L1487" s="28" t="s">
        <v>3041</v>
      </c>
      <c r="M1487" s="4" t="s">
        <v>6563</v>
      </c>
      <c r="N1487" s="24">
        <v>45580</v>
      </c>
      <c r="O1487" s="4" t="s">
        <v>6564</v>
      </c>
      <c r="P1487" s="24"/>
      <c r="Q1487" s="4"/>
      <c r="R1487" s="24"/>
      <c r="S1487" s="4"/>
      <c r="T1487" s="24"/>
      <c r="U1487" s="4" t="s">
        <v>6565</v>
      </c>
      <c r="V1487" s="3" t="s">
        <v>69</v>
      </c>
      <c r="W1487" s="26" t="s">
        <v>6566</v>
      </c>
      <c r="X1487" s="4"/>
      <c r="Y1487" s="4"/>
      <c r="Z1487" s="4"/>
    </row>
    <row r="1488" spans="1:26" ht="30" hidden="1">
      <c r="A1488" s="51" t="str">
        <f>_xlfn.IFNA(INDEX(Table3[],MATCH(MainTracker[[#This Row],[IDR / UFDR]],Table3[Pack],0),1),"")</f>
        <v/>
      </c>
      <c r="B1488" s="7">
        <v>229.03</v>
      </c>
      <c r="C1488" s="7" t="s">
        <v>6567</v>
      </c>
      <c r="D1488" s="44" t="s">
        <v>6373</v>
      </c>
      <c r="E1488" s="29" t="s">
        <v>6568</v>
      </c>
      <c r="F1488" s="2" t="s">
        <v>111</v>
      </c>
      <c r="G1488" s="13">
        <v>45576</v>
      </c>
      <c r="H1488" s="13">
        <v>45580</v>
      </c>
      <c r="I1488" s="13">
        <v>45581</v>
      </c>
      <c r="J1488" s="2"/>
      <c r="K1488" s="28" t="s">
        <v>6569</v>
      </c>
      <c r="L1488" s="28"/>
      <c r="M1488" s="4" t="s">
        <v>6570</v>
      </c>
      <c r="N1488" s="24"/>
      <c r="O1488" s="4"/>
      <c r="P1488" s="24"/>
      <c r="Q1488" s="4"/>
      <c r="R1488" s="24"/>
      <c r="S1488" s="4"/>
      <c r="T1488" s="24"/>
      <c r="U1488" s="4" t="s">
        <v>106</v>
      </c>
      <c r="V1488" s="3" t="s">
        <v>70</v>
      </c>
      <c r="W1488" s="26" t="s">
        <v>1062</v>
      </c>
      <c r="X1488" s="4"/>
      <c r="Y1488" s="4"/>
      <c r="Z1488" s="4"/>
    </row>
    <row r="1489" spans="1:26" ht="25.5" hidden="1" customHeight="1">
      <c r="A1489" s="51">
        <f>_xlfn.IFNA(INDEX(Table3[],MATCH(MainTracker[[#This Row],[IDR / UFDR]],Table3[Pack],0),1),"")</f>
        <v>7</v>
      </c>
      <c r="B1489" s="7">
        <v>215.03</v>
      </c>
      <c r="C1489" s="7" t="s">
        <v>6098</v>
      </c>
      <c r="D1489" s="44" t="s">
        <v>6099</v>
      </c>
      <c r="E1489" s="111" t="s">
        <v>6100</v>
      </c>
      <c r="F1489" s="2" t="s">
        <v>229</v>
      </c>
      <c r="G1489" s="13">
        <v>45576</v>
      </c>
      <c r="H1489" s="13"/>
      <c r="I1489" s="13"/>
      <c r="J1489" s="2"/>
      <c r="K1489" s="28" t="s">
        <v>6101</v>
      </c>
      <c r="L1489" s="28"/>
      <c r="M1489" s="4" t="s">
        <v>6571</v>
      </c>
      <c r="N1489" s="24"/>
      <c r="O1489" s="4"/>
      <c r="P1489" s="24"/>
      <c r="Q1489" s="4"/>
      <c r="R1489" s="24"/>
      <c r="S1489" s="4"/>
      <c r="T1489" s="24"/>
      <c r="U1489" s="4" t="s">
        <v>257</v>
      </c>
      <c r="V1489" s="3" t="s">
        <v>69</v>
      </c>
      <c r="W1489" s="26" t="s">
        <v>6103</v>
      </c>
      <c r="X1489" s="4"/>
      <c r="Y1489" s="4"/>
      <c r="Z1489" s="4"/>
    </row>
    <row r="1490" spans="1:26" ht="30" hidden="1">
      <c r="A1490" s="51" t="str">
        <f>_xlfn.IFNA(INDEX(Table3[],MATCH(MainTracker[[#This Row],[IDR / UFDR]],Table3[Pack],0),1),"")</f>
        <v/>
      </c>
      <c r="B1490" s="7" t="s">
        <v>202</v>
      </c>
      <c r="C1490" s="7" t="s">
        <v>435</v>
      </c>
      <c r="D1490" s="44" t="s">
        <v>6572</v>
      </c>
      <c r="E1490" s="28" t="s">
        <v>437</v>
      </c>
      <c r="F1490" s="2" t="s">
        <v>101</v>
      </c>
      <c r="G1490" s="1">
        <v>45579</v>
      </c>
      <c r="H1490" s="13"/>
      <c r="I1490" s="13">
        <v>45582</v>
      </c>
      <c r="J1490" s="2"/>
      <c r="K1490" s="28" t="s">
        <v>438</v>
      </c>
      <c r="L1490" s="28"/>
      <c r="M1490" s="4"/>
      <c r="N1490" s="24"/>
      <c r="O1490" s="4"/>
      <c r="P1490" s="24"/>
      <c r="Q1490" s="4"/>
      <c r="R1490" s="24"/>
      <c r="S1490" s="4"/>
      <c r="T1490" s="24"/>
      <c r="U1490" s="4" t="s">
        <v>106</v>
      </c>
      <c r="V1490" s="3" t="s">
        <v>70</v>
      </c>
      <c r="W1490" s="28" t="s">
        <v>6573</v>
      </c>
      <c r="X1490" s="4"/>
      <c r="Y1490" s="4"/>
      <c r="Z1490" s="4"/>
    </row>
    <row r="1491" spans="1:26" ht="36" hidden="1" customHeight="1">
      <c r="A1491" s="51" t="str">
        <f>_xlfn.IFNA(INDEX(Table3[],MATCH(MainTracker[[#This Row],[IDR / UFDR]],Table3[Pack],0),1),"")</f>
        <v/>
      </c>
      <c r="B1491" s="7" t="s">
        <v>309</v>
      </c>
      <c r="C1491" s="7" t="s">
        <v>310</v>
      </c>
      <c r="D1491" s="44" t="s">
        <v>311</v>
      </c>
      <c r="E1491" s="28" t="s">
        <v>312</v>
      </c>
      <c r="F1491" s="2" t="s">
        <v>2365</v>
      </c>
      <c r="G1491" s="1">
        <v>45579</v>
      </c>
      <c r="I1491" s="1">
        <v>45583</v>
      </c>
      <c r="K1491" s="28" t="s">
        <v>6574</v>
      </c>
      <c r="L1491" s="3" t="s">
        <v>122</v>
      </c>
      <c r="U1491" s="4" t="s">
        <v>106</v>
      </c>
      <c r="V1491" s="4" t="s">
        <v>69</v>
      </c>
      <c r="W1491" s="26" t="s">
        <v>5901</v>
      </c>
    </row>
    <row r="1492" spans="1:26" ht="30" hidden="1">
      <c r="A1492" s="51" t="str">
        <f>_xlfn.IFNA(INDEX(Table3[],MATCH(MainTracker[[#This Row],[IDR / UFDR]],Table3[Pack],0),1),"")</f>
        <v/>
      </c>
      <c r="B1492" s="7">
        <v>229.03</v>
      </c>
      <c r="C1492" s="7" t="s">
        <v>6575</v>
      </c>
      <c r="D1492" s="134" t="s">
        <v>6576</v>
      </c>
      <c r="E1492" s="28" t="s">
        <v>6577</v>
      </c>
      <c r="F1492" s="2" t="s">
        <v>101</v>
      </c>
      <c r="G1492" s="13">
        <v>45580</v>
      </c>
      <c r="H1492" s="13">
        <v>45594</v>
      </c>
      <c r="I1492" s="13">
        <v>45594</v>
      </c>
      <c r="J1492" s="2"/>
      <c r="K1492" s="28" t="s">
        <v>6578</v>
      </c>
      <c r="L1492" s="28" t="s">
        <v>3041</v>
      </c>
      <c r="M1492" s="4" t="s">
        <v>6579</v>
      </c>
      <c r="N1492" s="24">
        <v>45590</v>
      </c>
      <c r="O1492" s="4" t="s">
        <v>6580</v>
      </c>
      <c r="P1492" s="24">
        <v>45594</v>
      </c>
      <c r="Q1492" s="4"/>
      <c r="R1492" s="24"/>
      <c r="S1492" s="4"/>
      <c r="T1492" s="24"/>
      <c r="U1492" s="4" t="s">
        <v>106</v>
      </c>
      <c r="V1492" s="3" t="s">
        <v>71</v>
      </c>
      <c r="W1492" s="26" t="s">
        <v>5945</v>
      </c>
      <c r="X1492" s="4"/>
      <c r="Y1492" s="4"/>
      <c r="Z1492" s="4"/>
    </row>
    <row r="1493" spans="1:26" ht="45" hidden="1">
      <c r="A1493" s="51">
        <f>_xlfn.IFNA(INDEX(Table3[],MATCH(MainTracker[[#This Row],[IDR / UFDR]],Table3[Pack],0),1),"")</f>
        <v>10</v>
      </c>
      <c r="B1493" s="7" t="s">
        <v>35</v>
      </c>
      <c r="C1493" s="7" t="s">
        <v>6581</v>
      </c>
      <c r="D1493" s="44" t="s">
        <v>6582</v>
      </c>
      <c r="E1493" s="29" t="s">
        <v>6583</v>
      </c>
      <c r="F1493" s="2" t="s">
        <v>111</v>
      </c>
      <c r="G1493" s="13">
        <v>45580</v>
      </c>
      <c r="H1493" s="13"/>
      <c r="I1493" s="13">
        <v>45582</v>
      </c>
      <c r="J1493" s="2"/>
      <c r="K1493" s="28" t="s">
        <v>6584</v>
      </c>
      <c r="L1493" s="28" t="s">
        <v>3041</v>
      </c>
      <c r="M1493" s="4" t="s">
        <v>6585</v>
      </c>
      <c r="N1493" s="24"/>
      <c r="O1493" s="4"/>
      <c r="P1493" s="24"/>
      <c r="Q1493" s="4"/>
      <c r="R1493" s="24"/>
      <c r="S1493" s="4"/>
      <c r="T1493" s="24"/>
      <c r="U1493" s="4" t="s">
        <v>106</v>
      </c>
      <c r="V1493" s="3" t="s">
        <v>71</v>
      </c>
      <c r="W1493" s="26" t="s">
        <v>197</v>
      </c>
      <c r="X1493" s="4"/>
      <c r="Y1493" s="4"/>
      <c r="Z1493" s="4"/>
    </row>
    <row r="1494" spans="1:26" ht="30" hidden="1">
      <c r="A1494" s="51">
        <f>_xlfn.IFNA(INDEX(Table3[],MATCH(MainTracker[[#This Row],[IDR / UFDR]],Table3[Pack],0),1),"")</f>
        <v>13</v>
      </c>
      <c r="B1494" s="7" t="s">
        <v>41</v>
      </c>
      <c r="C1494" s="7" t="s">
        <v>3542</v>
      </c>
      <c r="D1494" s="44" t="s">
        <v>3543</v>
      </c>
      <c r="E1494" s="28" t="s">
        <v>3544</v>
      </c>
      <c r="F1494" s="2" t="s">
        <v>229</v>
      </c>
      <c r="G1494" s="13">
        <v>45580</v>
      </c>
      <c r="H1494" s="13">
        <v>45581</v>
      </c>
      <c r="I1494" s="13">
        <v>45583</v>
      </c>
      <c r="J1494" s="2"/>
      <c r="K1494" s="28" t="s">
        <v>3545</v>
      </c>
      <c r="L1494" s="28"/>
      <c r="M1494" s="4" t="s">
        <v>6586</v>
      </c>
      <c r="N1494" s="24"/>
      <c r="O1494" s="4" t="s">
        <v>6587</v>
      </c>
      <c r="P1494" s="24"/>
      <c r="Q1494" s="4"/>
      <c r="R1494" s="24"/>
      <c r="S1494" s="4"/>
      <c r="T1494" s="24"/>
      <c r="U1494" s="4" t="s">
        <v>106</v>
      </c>
      <c r="V1494" s="3" t="s">
        <v>70</v>
      </c>
      <c r="W1494" s="26" t="s">
        <v>1095</v>
      </c>
      <c r="X1494" s="4"/>
      <c r="Y1494" s="4"/>
      <c r="Z1494" s="4"/>
    </row>
    <row r="1495" spans="1:26" ht="30" hidden="1">
      <c r="A1495" s="51">
        <f>_xlfn.IFNA(INDEX(Table3[],MATCH(MainTracker[[#This Row],[IDR / UFDR]],Table3[Pack],0),1),"")</f>
        <v>11</v>
      </c>
      <c r="B1495" s="7">
        <v>214.06</v>
      </c>
      <c r="C1495" s="7" t="s">
        <v>6588</v>
      </c>
      <c r="D1495" s="44" t="s">
        <v>6589</v>
      </c>
      <c r="E1495" s="28" t="s">
        <v>6590</v>
      </c>
      <c r="F1495" s="2" t="s">
        <v>111</v>
      </c>
      <c r="G1495" s="13">
        <v>45580</v>
      </c>
      <c r="H1495" s="13">
        <v>45590</v>
      </c>
      <c r="I1495" s="13">
        <v>45590</v>
      </c>
      <c r="J1495" s="2"/>
      <c r="K1495" s="28" t="s">
        <v>6591</v>
      </c>
      <c r="L1495" s="28"/>
      <c r="M1495" s="4" t="s">
        <v>6430</v>
      </c>
      <c r="N1495" s="24"/>
      <c r="O1495" s="4"/>
      <c r="P1495" s="24"/>
      <c r="Q1495" s="4"/>
      <c r="R1495" s="24"/>
      <c r="S1495" s="4"/>
      <c r="T1495" s="24"/>
      <c r="U1495" s="4" t="s">
        <v>106</v>
      </c>
      <c r="V1495" s="3" t="s">
        <v>70</v>
      </c>
      <c r="W1495" s="26" t="s">
        <v>6592</v>
      </c>
      <c r="X1495" s="4"/>
      <c r="Y1495" s="4"/>
      <c r="Z1495" s="4"/>
    </row>
    <row r="1496" spans="1:26" ht="30" hidden="1">
      <c r="A1496" s="51">
        <f>_xlfn.IFNA(INDEX(Table3[],MATCH(MainTracker[[#This Row],[IDR / UFDR]],Table3[Pack],0),1),"")</f>
        <v>11</v>
      </c>
      <c r="B1496" s="7">
        <v>214.06</v>
      </c>
      <c r="C1496" s="7" t="s">
        <v>6588</v>
      </c>
      <c r="D1496" s="44" t="s">
        <v>6593</v>
      </c>
      <c r="E1496" s="28" t="s">
        <v>6594</v>
      </c>
      <c r="F1496" s="2" t="s">
        <v>111</v>
      </c>
      <c r="G1496" s="13">
        <v>45580</v>
      </c>
      <c r="H1496" s="13">
        <v>45590</v>
      </c>
      <c r="I1496" s="13">
        <v>45590</v>
      </c>
      <c r="J1496" s="2"/>
      <c r="K1496" s="28" t="s">
        <v>6591</v>
      </c>
      <c r="L1496" s="28"/>
      <c r="M1496" s="4" t="s">
        <v>6430</v>
      </c>
      <c r="N1496" s="24"/>
      <c r="O1496" s="4"/>
      <c r="P1496" s="24"/>
      <c r="Q1496" s="4"/>
      <c r="R1496" s="24"/>
      <c r="S1496" s="4"/>
      <c r="T1496" s="24"/>
      <c r="U1496" s="4" t="s">
        <v>106</v>
      </c>
      <c r="V1496" s="3" t="s">
        <v>70</v>
      </c>
      <c r="W1496" s="26" t="s">
        <v>6592</v>
      </c>
      <c r="X1496" s="4"/>
      <c r="Y1496" s="4"/>
      <c r="Z1496" s="4"/>
    </row>
    <row r="1497" spans="1:26" ht="27.75" hidden="1" customHeight="1">
      <c r="A1497" s="51">
        <f>_xlfn.IFNA(INDEX(Table3[],MATCH(MainTracker[[#This Row],[IDR / UFDR]],Table3[Pack],0),1),"")</f>
        <v>11</v>
      </c>
      <c r="B1497" s="7">
        <v>214.06</v>
      </c>
      <c r="C1497" s="7" t="s">
        <v>6588</v>
      </c>
      <c r="D1497" s="44" t="s">
        <v>6595</v>
      </c>
      <c r="E1497" s="28" t="s">
        <v>6596</v>
      </c>
      <c r="F1497" s="2" t="s">
        <v>111</v>
      </c>
      <c r="G1497" s="13">
        <v>45580</v>
      </c>
      <c r="H1497" s="13">
        <v>45590</v>
      </c>
      <c r="I1497" s="13">
        <v>45590</v>
      </c>
      <c r="J1497" s="2"/>
      <c r="K1497" s="28" t="s">
        <v>6591</v>
      </c>
      <c r="L1497" s="28"/>
      <c r="M1497" s="4" t="s">
        <v>6430</v>
      </c>
      <c r="N1497" s="24"/>
      <c r="O1497" s="4"/>
      <c r="P1497" s="24"/>
      <c r="Q1497" s="4"/>
      <c r="R1497" s="24"/>
      <c r="S1497" s="4"/>
      <c r="T1497" s="24"/>
      <c r="U1497" s="4" t="s">
        <v>106</v>
      </c>
      <c r="V1497" s="3" t="s">
        <v>70</v>
      </c>
      <c r="W1497" s="26" t="s">
        <v>6592</v>
      </c>
      <c r="X1497" s="4"/>
      <c r="Y1497" s="4"/>
      <c r="Z1497" s="4"/>
    </row>
    <row r="1498" spans="1:26" ht="43.5" hidden="1" customHeight="1">
      <c r="A1498" s="51" t="str">
        <f>_xlfn.IFNA(INDEX(Table3[],MATCH(MainTracker[[#This Row],[IDR / UFDR]],Table3[Pack],0),1),"")</f>
        <v/>
      </c>
      <c r="B1498" s="7">
        <v>213.08</v>
      </c>
      <c r="C1498" s="7" t="s">
        <v>5870</v>
      </c>
      <c r="D1498" s="44" t="s">
        <v>5871</v>
      </c>
      <c r="E1498" s="34" t="s">
        <v>5872</v>
      </c>
      <c r="F1498" s="2" t="s">
        <v>111</v>
      </c>
      <c r="G1498" s="13">
        <v>45580</v>
      </c>
      <c r="H1498" s="13"/>
      <c r="I1498" s="13">
        <v>45588</v>
      </c>
      <c r="J1498" s="2"/>
      <c r="K1498" s="34" t="s">
        <v>5874</v>
      </c>
      <c r="L1498" s="28" t="s">
        <v>6597</v>
      </c>
      <c r="M1498" s="4" t="s">
        <v>6598</v>
      </c>
      <c r="N1498" s="24"/>
      <c r="O1498" s="4"/>
      <c r="P1498" s="24"/>
      <c r="Q1498" s="4"/>
      <c r="R1498" s="24"/>
      <c r="S1498" s="4"/>
      <c r="T1498" s="24"/>
      <c r="U1498" s="4" t="s">
        <v>106</v>
      </c>
      <c r="V1498" s="3" t="s">
        <v>70</v>
      </c>
      <c r="W1498" s="26" t="s">
        <v>5876</v>
      </c>
      <c r="X1498" s="4"/>
      <c r="Y1498" s="4"/>
      <c r="Z1498" s="4"/>
    </row>
    <row r="1499" spans="1:26" ht="51" hidden="1" customHeight="1">
      <c r="A1499" s="51">
        <f>_xlfn.IFNA(INDEX(Table3[],MATCH(MainTracker[[#This Row],[IDR / UFDR]],Table3[Pack],0),1),"")</f>
        <v>3</v>
      </c>
      <c r="B1499" s="7">
        <v>212.5</v>
      </c>
      <c r="C1499" s="7" t="s">
        <v>6599</v>
      </c>
      <c r="D1499" s="44" t="s">
        <v>6600</v>
      </c>
      <c r="E1499" s="34" t="s">
        <v>6601</v>
      </c>
      <c r="F1499" s="2" t="s">
        <v>111</v>
      </c>
      <c r="G1499" s="13">
        <v>45580</v>
      </c>
      <c r="H1499" s="13"/>
      <c r="I1499" s="13">
        <v>45586</v>
      </c>
      <c r="J1499" s="2"/>
      <c r="K1499" s="28" t="s">
        <v>6602</v>
      </c>
      <c r="L1499" s="28" t="s">
        <v>122</v>
      </c>
      <c r="M1499" s="4"/>
      <c r="N1499" s="24"/>
      <c r="O1499" s="4"/>
      <c r="P1499" s="24"/>
      <c r="Q1499" s="4"/>
      <c r="R1499" s="24"/>
      <c r="S1499" s="4"/>
      <c r="T1499" s="24"/>
      <c r="U1499" s="4" t="s">
        <v>106</v>
      </c>
      <c r="V1499" s="3" t="s">
        <v>69</v>
      </c>
      <c r="W1499" s="26" t="s">
        <v>6603</v>
      </c>
      <c r="X1499" s="4"/>
      <c r="Y1499" s="4"/>
      <c r="Z1499" s="4"/>
    </row>
    <row r="1500" spans="1:26" ht="51" hidden="1" customHeight="1">
      <c r="A1500" s="51">
        <f>_xlfn.IFNA(INDEX(Table3[],MATCH(MainTracker[[#This Row],[IDR / UFDR]],Table3[Pack],0),1),"")</f>
        <v>3</v>
      </c>
      <c r="B1500" s="7">
        <v>212.5</v>
      </c>
      <c r="C1500" s="7" t="s">
        <v>6604</v>
      </c>
      <c r="D1500" s="44" t="s">
        <v>6605</v>
      </c>
      <c r="E1500" s="34" t="s">
        <v>6606</v>
      </c>
      <c r="F1500" s="2" t="s">
        <v>111</v>
      </c>
      <c r="G1500" s="13">
        <v>45580</v>
      </c>
      <c r="H1500" s="13"/>
      <c r="I1500" s="13">
        <v>45583</v>
      </c>
      <c r="J1500" s="2"/>
      <c r="K1500" s="28" t="s">
        <v>6607</v>
      </c>
      <c r="L1500" s="28" t="s">
        <v>122</v>
      </c>
      <c r="M1500" s="4"/>
      <c r="N1500" s="24"/>
      <c r="O1500" s="4"/>
      <c r="P1500" s="24"/>
      <c r="Q1500" s="4"/>
      <c r="R1500" s="24"/>
      <c r="S1500" s="4"/>
      <c r="T1500" s="24"/>
      <c r="U1500" s="4" t="s">
        <v>106</v>
      </c>
      <c r="V1500" s="3" t="s">
        <v>69</v>
      </c>
      <c r="W1500" s="26" t="s">
        <v>6603</v>
      </c>
      <c r="X1500" s="4"/>
      <c r="Y1500" s="4"/>
      <c r="Z1500" s="4"/>
    </row>
    <row r="1501" spans="1:26" ht="32.25" hidden="1" customHeight="1">
      <c r="A1501" s="51">
        <f>_xlfn.IFNA(INDEX(Table3[],MATCH(MainTracker[[#This Row],[IDR / UFDR]],Table3[Pack],0),1),"")</f>
        <v>3</v>
      </c>
      <c r="B1501" s="7">
        <v>212.5</v>
      </c>
      <c r="C1501" s="7" t="s">
        <v>6608</v>
      </c>
      <c r="D1501" s="44" t="s">
        <v>6609</v>
      </c>
      <c r="E1501" s="28" t="s">
        <v>6610</v>
      </c>
      <c r="F1501" s="2" t="s">
        <v>111</v>
      </c>
      <c r="G1501" s="13">
        <v>45580</v>
      </c>
      <c r="H1501" s="13"/>
      <c r="I1501" s="13">
        <v>45583</v>
      </c>
      <c r="J1501" s="2"/>
      <c r="K1501" s="28" t="s">
        <v>6611</v>
      </c>
      <c r="L1501" s="28" t="s">
        <v>122</v>
      </c>
      <c r="M1501" s="4"/>
      <c r="N1501" s="24"/>
      <c r="O1501" s="4"/>
      <c r="P1501" s="24"/>
      <c r="Q1501" s="4"/>
      <c r="R1501" s="24"/>
      <c r="S1501" s="4"/>
      <c r="T1501" s="24"/>
      <c r="U1501" s="4" t="s">
        <v>106</v>
      </c>
      <c r="V1501" s="3" t="s">
        <v>69</v>
      </c>
      <c r="W1501" s="26" t="s">
        <v>6603</v>
      </c>
      <c r="X1501" s="4"/>
      <c r="Y1501" s="4"/>
      <c r="Z1501" s="4"/>
    </row>
    <row r="1502" spans="1:26" ht="29.25" hidden="1" customHeight="1">
      <c r="A1502" s="51">
        <f>_xlfn.IFNA(INDEX(Table3[],MATCH(MainTracker[[#This Row],[IDR / UFDR]],Table3[Pack],0),1),"")</f>
        <v>3</v>
      </c>
      <c r="B1502" s="7">
        <v>212.5</v>
      </c>
      <c r="C1502" s="7" t="s">
        <v>5372</v>
      </c>
      <c r="D1502" s="44" t="s">
        <v>5373</v>
      </c>
      <c r="E1502" s="29" t="s">
        <v>5374</v>
      </c>
      <c r="F1502" s="2" t="s">
        <v>111</v>
      </c>
      <c r="G1502" s="13">
        <v>45581</v>
      </c>
      <c r="H1502" s="13"/>
      <c r="I1502" s="13">
        <v>45583</v>
      </c>
      <c r="J1502" s="2"/>
      <c r="K1502" s="28" t="s">
        <v>5375</v>
      </c>
      <c r="L1502" s="28"/>
      <c r="M1502" s="4"/>
      <c r="N1502" s="24"/>
      <c r="O1502" s="4"/>
      <c r="P1502" s="24"/>
      <c r="Q1502" s="4"/>
      <c r="R1502" s="24"/>
      <c r="S1502" s="4"/>
      <c r="T1502" s="24"/>
      <c r="U1502" s="4" t="s">
        <v>106</v>
      </c>
      <c r="V1502" s="3" t="s">
        <v>71</v>
      </c>
      <c r="W1502" s="26" t="s">
        <v>1902</v>
      </c>
      <c r="X1502" s="4"/>
      <c r="Y1502" s="4"/>
      <c r="Z1502" s="4"/>
    </row>
    <row r="1503" spans="1:26" ht="30.75" hidden="1" customHeight="1">
      <c r="A1503" s="51">
        <f>_xlfn.IFNA(INDEX(Table3[],MATCH(MainTracker[[#This Row],[IDR / UFDR]],Table3[Pack],0),1),"")</f>
        <v>3</v>
      </c>
      <c r="B1503" s="7">
        <v>212.5</v>
      </c>
      <c r="C1503" s="7" t="s">
        <v>6107</v>
      </c>
      <c r="D1503" s="44" t="s">
        <v>6108</v>
      </c>
      <c r="E1503" s="199" t="s">
        <v>6109</v>
      </c>
      <c r="F1503" s="2" t="s">
        <v>111</v>
      </c>
      <c r="G1503" s="13">
        <v>45581</v>
      </c>
      <c r="H1503" s="13"/>
      <c r="I1503" s="13">
        <v>45583</v>
      </c>
      <c r="J1503" s="2"/>
      <c r="K1503" s="28" t="s">
        <v>6110</v>
      </c>
      <c r="L1503" s="28"/>
      <c r="M1503" s="4"/>
      <c r="N1503" s="24"/>
      <c r="O1503" s="4"/>
      <c r="P1503" s="24"/>
      <c r="Q1503" s="4"/>
      <c r="R1503" s="24"/>
      <c r="S1503" s="4"/>
      <c r="T1503" s="24"/>
      <c r="U1503" s="4" t="s">
        <v>106</v>
      </c>
      <c r="V1503" s="3" t="s">
        <v>71</v>
      </c>
      <c r="W1503" s="26" t="s">
        <v>1902</v>
      </c>
      <c r="X1503" s="4"/>
      <c r="Y1503" s="4"/>
      <c r="Z1503" s="4"/>
    </row>
    <row r="1504" spans="1:26" ht="27" hidden="1" customHeight="1">
      <c r="A1504" s="51">
        <f>_xlfn.IFNA(INDEX(Table3[],MATCH(MainTracker[[#This Row],[IDR / UFDR]],Table3[Pack],0),1),"")</f>
        <v>3</v>
      </c>
      <c r="B1504" s="7">
        <v>212.5</v>
      </c>
      <c r="C1504" s="7" t="s">
        <v>6111</v>
      </c>
      <c r="D1504" s="44" t="s">
        <v>6112</v>
      </c>
      <c r="E1504" s="180" t="s">
        <v>6113</v>
      </c>
      <c r="F1504" s="2" t="s">
        <v>111</v>
      </c>
      <c r="G1504" s="13">
        <v>45581</v>
      </c>
      <c r="H1504" s="13"/>
      <c r="I1504" s="13">
        <v>45583</v>
      </c>
      <c r="J1504" s="2"/>
      <c r="K1504" s="28" t="s">
        <v>6114</v>
      </c>
      <c r="L1504" s="28"/>
      <c r="M1504" s="4"/>
      <c r="N1504" s="24"/>
      <c r="O1504" s="4"/>
      <c r="P1504" s="24"/>
      <c r="Q1504" s="4"/>
      <c r="R1504" s="24"/>
      <c r="S1504" s="4"/>
      <c r="T1504" s="24"/>
      <c r="U1504" s="4" t="s">
        <v>106</v>
      </c>
      <c r="V1504" s="3" t="s">
        <v>71</v>
      </c>
      <c r="W1504" s="26" t="s">
        <v>1902</v>
      </c>
      <c r="X1504" s="4"/>
      <c r="Y1504" s="4"/>
      <c r="Z1504" s="4"/>
    </row>
    <row r="1505" spans="1:26" ht="45" hidden="1">
      <c r="A1505" s="51">
        <f>_xlfn.IFNA(INDEX(Table3[],MATCH(MainTracker[[#This Row],[IDR / UFDR]],Table3[Pack],0),1),"")</f>
        <v>18</v>
      </c>
      <c r="B1505" s="7">
        <v>222.9</v>
      </c>
      <c r="C1505" s="7" t="s">
        <v>6612</v>
      </c>
      <c r="D1505" s="44" t="s">
        <v>6613</v>
      </c>
      <c r="E1505" s="28" t="s">
        <v>6614</v>
      </c>
      <c r="F1505" s="2" t="s">
        <v>111</v>
      </c>
      <c r="G1505" s="13">
        <v>45582</v>
      </c>
      <c r="H1505" s="13"/>
      <c r="I1505" s="13">
        <v>45583</v>
      </c>
      <c r="J1505" s="2"/>
      <c r="K1505" s="28" t="s">
        <v>6615</v>
      </c>
      <c r="L1505" s="28"/>
      <c r="M1505" s="4"/>
      <c r="N1505" s="24"/>
      <c r="O1505" s="4"/>
      <c r="P1505" s="24"/>
      <c r="Q1505" s="4"/>
      <c r="R1505" s="24"/>
      <c r="S1505" s="4"/>
      <c r="T1505" s="24"/>
      <c r="U1505" s="4" t="s">
        <v>106</v>
      </c>
      <c r="V1505" s="3" t="s">
        <v>70</v>
      </c>
      <c r="W1505" s="26" t="s">
        <v>1030</v>
      </c>
      <c r="X1505" s="4"/>
      <c r="Y1505" s="4"/>
      <c r="Z1505" s="4"/>
    </row>
    <row r="1506" spans="1:26" ht="45" hidden="1">
      <c r="A1506" s="51">
        <f>_xlfn.IFNA(INDEX(Table3[],MATCH(MainTracker[[#This Row],[IDR / UFDR]],Table3[Pack],0),1),"")</f>
        <v>18</v>
      </c>
      <c r="B1506" s="7">
        <v>222.9</v>
      </c>
      <c r="C1506" s="7" t="s">
        <v>6616</v>
      </c>
      <c r="D1506" s="44" t="s">
        <v>6617</v>
      </c>
      <c r="E1506" s="28" t="s">
        <v>6618</v>
      </c>
      <c r="F1506" s="2" t="s">
        <v>111</v>
      </c>
      <c r="G1506" s="13">
        <v>45582</v>
      </c>
      <c r="H1506" s="13"/>
      <c r="I1506" s="13">
        <v>45583</v>
      </c>
      <c r="J1506" s="2"/>
      <c r="K1506" s="28" t="s">
        <v>6619</v>
      </c>
      <c r="L1506" s="28"/>
      <c r="M1506" s="4"/>
      <c r="N1506" s="24"/>
      <c r="O1506" s="4"/>
      <c r="P1506" s="24"/>
      <c r="Q1506" s="4"/>
      <c r="R1506" s="24"/>
      <c r="S1506" s="4"/>
      <c r="T1506" s="24"/>
      <c r="U1506" s="4" t="s">
        <v>106</v>
      </c>
      <c r="V1506" s="3" t="s">
        <v>70</v>
      </c>
      <c r="W1506" s="26" t="s">
        <v>1030</v>
      </c>
      <c r="X1506" s="4"/>
      <c r="Y1506" s="4"/>
      <c r="Z1506" s="4"/>
    </row>
    <row r="1507" spans="1:26" ht="45.75" hidden="1" customHeight="1">
      <c r="A1507" s="51" t="str">
        <f>_xlfn.IFNA(INDEX(Table3[],MATCH(MainTracker[[#This Row],[IDR / UFDR]],Table3[Pack],0),1),"")</f>
        <v/>
      </c>
      <c r="B1507" s="7" t="s">
        <v>202</v>
      </c>
      <c r="C1507" s="7" t="s">
        <v>441</v>
      </c>
      <c r="D1507" s="44" t="s">
        <v>442</v>
      </c>
      <c r="E1507" s="29" t="s">
        <v>443</v>
      </c>
      <c r="F1507" s="2" t="s">
        <v>101</v>
      </c>
      <c r="G1507" s="13">
        <v>45582</v>
      </c>
      <c r="H1507" s="13"/>
      <c r="I1507" s="13">
        <v>45589</v>
      </c>
      <c r="J1507" s="2"/>
      <c r="K1507" s="28" t="s">
        <v>444</v>
      </c>
      <c r="L1507" s="28" t="s">
        <v>122</v>
      </c>
      <c r="M1507" s="4" t="s">
        <v>6620</v>
      </c>
      <c r="N1507" s="24">
        <v>45587</v>
      </c>
      <c r="O1507" s="4" t="s">
        <v>6621</v>
      </c>
      <c r="P1507" s="24" t="s">
        <v>6622</v>
      </c>
      <c r="Q1507" s="4"/>
      <c r="R1507" s="24"/>
      <c r="S1507" s="4"/>
      <c r="T1507" s="24"/>
      <c r="U1507" s="4" t="s">
        <v>106</v>
      </c>
      <c r="V1507" s="3" t="s">
        <v>69</v>
      </c>
      <c r="W1507" s="28" t="s">
        <v>6623</v>
      </c>
      <c r="X1507" s="4"/>
      <c r="Y1507" s="4"/>
      <c r="Z1507" s="4"/>
    </row>
    <row r="1508" spans="1:26" ht="60" hidden="1">
      <c r="A1508" s="51" t="str">
        <f>_xlfn.IFNA(INDEX(Table3[],MATCH(MainTracker[[#This Row],[IDR / UFDR]],Table3[Pack],0),1),"")</f>
        <v/>
      </c>
      <c r="B1508" s="7">
        <v>221.5</v>
      </c>
      <c r="C1508" s="7" t="s">
        <v>6624</v>
      </c>
      <c r="D1508" s="44" t="s">
        <v>6625</v>
      </c>
      <c r="E1508" s="180" t="s">
        <v>6626</v>
      </c>
      <c r="F1508" s="2" t="s">
        <v>111</v>
      </c>
      <c r="G1508" s="13">
        <v>45582</v>
      </c>
      <c r="H1508" s="13"/>
      <c r="I1508" s="13">
        <v>45588</v>
      </c>
      <c r="J1508" s="2"/>
      <c r="K1508" s="28" t="s">
        <v>6627</v>
      </c>
      <c r="L1508" s="28" t="s">
        <v>122</v>
      </c>
      <c r="M1508" s="4" t="s">
        <v>6628</v>
      </c>
      <c r="N1508" s="24"/>
      <c r="O1508" s="4" t="s">
        <v>6629</v>
      </c>
      <c r="P1508" s="24"/>
      <c r="Q1508" s="4"/>
      <c r="R1508" s="24"/>
      <c r="S1508" s="4"/>
      <c r="T1508" s="24"/>
      <c r="U1508" s="4" t="s">
        <v>106</v>
      </c>
      <c r="V1508" s="3" t="s">
        <v>69</v>
      </c>
      <c r="W1508" s="26" t="s">
        <v>468</v>
      </c>
      <c r="X1508" s="4"/>
      <c r="Y1508" s="4"/>
      <c r="Z1508" s="4"/>
    </row>
    <row r="1509" spans="1:26" ht="30" hidden="1">
      <c r="A1509" s="51" t="str">
        <f>_xlfn.IFNA(INDEX(Table3[],MATCH(MainTracker[[#This Row],[IDR / UFDR]],Table3[Pack],0),1),"")</f>
        <v/>
      </c>
      <c r="B1509" s="7">
        <v>221.5</v>
      </c>
      <c r="C1509" s="7" t="s">
        <v>6630</v>
      </c>
      <c r="D1509" s="44" t="s">
        <v>6631</v>
      </c>
      <c r="E1509" s="180" t="s">
        <v>6632</v>
      </c>
      <c r="F1509" s="2" t="s">
        <v>111</v>
      </c>
      <c r="G1509" s="13">
        <v>45582</v>
      </c>
      <c r="H1509" s="13"/>
      <c r="I1509" s="13">
        <v>45588</v>
      </c>
      <c r="J1509" s="2"/>
      <c r="K1509" s="28" t="s">
        <v>6633</v>
      </c>
      <c r="L1509" s="28" t="s">
        <v>122</v>
      </c>
      <c r="M1509" s="4" t="s">
        <v>6634</v>
      </c>
      <c r="N1509" s="24" t="s">
        <v>6635</v>
      </c>
      <c r="O1509" s="4" t="s">
        <v>6636</v>
      </c>
      <c r="P1509" s="24" t="s">
        <v>6637</v>
      </c>
      <c r="Q1509" s="4"/>
      <c r="R1509" s="24"/>
      <c r="S1509" s="4"/>
      <c r="T1509" s="24"/>
      <c r="U1509" s="4" t="s">
        <v>106</v>
      </c>
      <c r="V1509" s="3" t="s">
        <v>69</v>
      </c>
      <c r="W1509" s="26" t="s">
        <v>468</v>
      </c>
      <c r="X1509" s="4"/>
      <c r="Y1509" s="4"/>
      <c r="Z1509" s="4"/>
    </row>
    <row r="1510" spans="1:26" ht="30" hidden="1">
      <c r="A1510" s="51" t="str">
        <f>_xlfn.IFNA(INDEX(Table3[],MATCH(MainTracker[[#This Row],[IDR / UFDR]],Table3[Pack],0),1),"")</f>
        <v/>
      </c>
      <c r="B1510" s="7">
        <v>221.5</v>
      </c>
      <c r="C1510" s="7" t="s">
        <v>6638</v>
      </c>
      <c r="D1510" s="44" t="s">
        <v>6639</v>
      </c>
      <c r="E1510" s="29" t="s">
        <v>6640</v>
      </c>
      <c r="F1510" s="2" t="s">
        <v>111</v>
      </c>
      <c r="G1510" s="13">
        <v>45582</v>
      </c>
      <c r="H1510" s="13"/>
      <c r="I1510" s="13">
        <v>45588</v>
      </c>
      <c r="J1510" s="2"/>
      <c r="K1510" s="28" t="s">
        <v>6641</v>
      </c>
      <c r="L1510" s="28"/>
      <c r="M1510" s="4"/>
      <c r="N1510" s="24"/>
      <c r="O1510" s="4"/>
      <c r="P1510" s="24"/>
      <c r="Q1510" s="4"/>
      <c r="R1510" s="24"/>
      <c r="S1510" s="4"/>
      <c r="T1510" s="24"/>
      <c r="U1510" s="4" t="s">
        <v>106</v>
      </c>
      <c r="V1510" s="3" t="s">
        <v>71</v>
      </c>
      <c r="W1510" s="26" t="s">
        <v>468</v>
      </c>
      <c r="X1510" s="4"/>
      <c r="Y1510" s="4"/>
      <c r="Z1510" s="4"/>
    </row>
    <row r="1511" spans="1:26" ht="45" hidden="1">
      <c r="A1511" s="51" t="str">
        <f>_xlfn.IFNA(INDEX(Table3[],MATCH(MainTracker[[#This Row],[IDR / UFDR]],Table3[Pack],0),1),"")</f>
        <v/>
      </c>
      <c r="B1511" s="7">
        <v>221.5</v>
      </c>
      <c r="C1511" s="7" t="s">
        <v>6642</v>
      </c>
      <c r="D1511" s="44" t="s">
        <v>6643</v>
      </c>
      <c r="E1511" s="29" t="s">
        <v>6644</v>
      </c>
      <c r="F1511" s="2" t="s">
        <v>111</v>
      </c>
      <c r="G1511" s="13">
        <v>45582</v>
      </c>
      <c r="H1511" s="13"/>
      <c r="I1511" s="13">
        <v>45588</v>
      </c>
      <c r="J1511" s="2"/>
      <c r="K1511" s="28" t="s">
        <v>6645</v>
      </c>
      <c r="L1511" s="28"/>
      <c r="M1511" s="4"/>
      <c r="N1511" s="24"/>
      <c r="O1511" s="4"/>
      <c r="P1511" s="24"/>
      <c r="Q1511" s="4"/>
      <c r="R1511" s="24"/>
      <c r="S1511" s="4"/>
      <c r="T1511" s="24"/>
      <c r="U1511" s="4" t="s">
        <v>106</v>
      </c>
      <c r="V1511" s="3" t="s">
        <v>71</v>
      </c>
      <c r="W1511" s="26" t="s">
        <v>468</v>
      </c>
      <c r="X1511" s="4"/>
      <c r="Y1511" s="4"/>
      <c r="Z1511" s="4"/>
    </row>
    <row r="1512" spans="1:26" ht="45" hidden="1">
      <c r="A1512" s="51" t="str">
        <f>_xlfn.IFNA(INDEX(Table3[],MATCH(MainTracker[[#This Row],[IDR / UFDR]],Table3[Pack],0),1),"")</f>
        <v/>
      </c>
      <c r="B1512" s="7">
        <v>221.5</v>
      </c>
      <c r="C1512" s="7" t="s">
        <v>6646</v>
      </c>
      <c r="D1512" s="44" t="s">
        <v>6647</v>
      </c>
      <c r="E1512" s="180" t="s">
        <v>6648</v>
      </c>
      <c r="F1512" s="2" t="s">
        <v>111</v>
      </c>
      <c r="G1512" s="13">
        <v>45582</v>
      </c>
      <c r="H1512" s="13"/>
      <c r="I1512" s="13">
        <v>45589</v>
      </c>
      <c r="J1512" s="2"/>
      <c r="K1512" s="28" t="s">
        <v>6649</v>
      </c>
      <c r="L1512" s="28"/>
      <c r="M1512" s="4"/>
      <c r="N1512" s="24"/>
      <c r="O1512" s="4"/>
      <c r="P1512" s="24"/>
      <c r="Q1512" s="4"/>
      <c r="R1512" s="24"/>
      <c r="S1512" s="4"/>
      <c r="T1512" s="24"/>
      <c r="U1512" s="4" t="s">
        <v>106</v>
      </c>
      <c r="V1512" s="3" t="s">
        <v>71</v>
      </c>
      <c r="W1512" s="26" t="s">
        <v>468</v>
      </c>
      <c r="X1512" s="4"/>
      <c r="Y1512" s="4"/>
      <c r="Z1512" s="4"/>
    </row>
    <row r="1513" spans="1:26" ht="45" hidden="1">
      <c r="A1513" s="51" t="str">
        <f>_xlfn.IFNA(INDEX(Table3[],MATCH(MainTracker[[#This Row],[IDR / UFDR]],Table3[Pack],0),1),"")</f>
        <v/>
      </c>
      <c r="B1513" s="7">
        <v>221.5</v>
      </c>
      <c r="C1513" s="7" t="s">
        <v>6650</v>
      </c>
      <c r="D1513" s="44" t="s">
        <v>6651</v>
      </c>
      <c r="E1513" s="180" t="s">
        <v>6652</v>
      </c>
      <c r="F1513" s="2" t="s">
        <v>111</v>
      </c>
      <c r="G1513" s="13">
        <v>45582</v>
      </c>
      <c r="H1513" s="13"/>
      <c r="I1513" s="13">
        <v>45587</v>
      </c>
      <c r="J1513" s="2"/>
      <c r="K1513" s="28" t="s">
        <v>6653</v>
      </c>
      <c r="L1513" s="28" t="s">
        <v>3041</v>
      </c>
      <c r="M1513" s="4" t="s">
        <v>6654</v>
      </c>
      <c r="N1513" s="24">
        <v>45586</v>
      </c>
      <c r="O1513" s="4" t="s">
        <v>6655</v>
      </c>
      <c r="P1513" s="24"/>
      <c r="Q1513" s="4"/>
      <c r="R1513" s="24"/>
      <c r="S1513" s="4"/>
      <c r="T1513" s="24"/>
      <c r="U1513" s="4" t="s">
        <v>106</v>
      </c>
      <c r="V1513" s="3" t="s">
        <v>71</v>
      </c>
      <c r="W1513" s="26" t="s">
        <v>468</v>
      </c>
      <c r="X1513" s="4"/>
      <c r="Y1513" s="4"/>
      <c r="Z1513" s="4"/>
    </row>
    <row r="1514" spans="1:26" ht="30" hidden="1">
      <c r="A1514" s="51" t="str">
        <f>_xlfn.IFNA(INDEX(Table3[],MATCH(MainTracker[[#This Row],[IDR / UFDR]],Table3[Pack],0),1),"")</f>
        <v/>
      </c>
      <c r="B1514" s="7">
        <v>221.5</v>
      </c>
      <c r="C1514" s="7" t="s">
        <v>6656</v>
      </c>
      <c r="D1514" s="44" t="s">
        <v>6657</v>
      </c>
      <c r="E1514" s="180" t="s">
        <v>6658</v>
      </c>
      <c r="F1514" s="2" t="s">
        <v>111</v>
      </c>
      <c r="G1514" s="13">
        <v>45582</v>
      </c>
      <c r="H1514" s="13"/>
      <c r="I1514" s="13">
        <v>45588</v>
      </c>
      <c r="J1514" s="2"/>
      <c r="K1514" s="28" t="s">
        <v>6659</v>
      </c>
      <c r="L1514" s="28"/>
      <c r="M1514" s="4"/>
      <c r="N1514" s="24"/>
      <c r="O1514" s="4"/>
      <c r="P1514" s="24"/>
      <c r="Q1514" s="4"/>
      <c r="R1514" s="24"/>
      <c r="S1514" s="4"/>
      <c r="T1514" s="24"/>
      <c r="U1514" s="4" t="s">
        <v>106</v>
      </c>
      <c r="V1514" s="3" t="s">
        <v>71</v>
      </c>
      <c r="W1514" s="26" t="s">
        <v>468</v>
      </c>
      <c r="X1514" s="4"/>
      <c r="Y1514" s="4"/>
      <c r="Z1514" s="4"/>
    </row>
    <row r="1515" spans="1:26" ht="45" hidden="1">
      <c r="A1515" s="51" t="str">
        <f>_xlfn.IFNA(INDEX(Table3[],MATCH(MainTracker[[#This Row],[IDR / UFDR]],Table3[Pack],0),1),"")</f>
        <v/>
      </c>
      <c r="B1515" s="7">
        <v>221.5</v>
      </c>
      <c r="C1515" s="7" t="s">
        <v>6660</v>
      </c>
      <c r="D1515" s="44" t="s">
        <v>6661</v>
      </c>
      <c r="E1515" s="180" t="s">
        <v>6662</v>
      </c>
      <c r="F1515" s="2" t="s">
        <v>111</v>
      </c>
      <c r="G1515" s="13">
        <v>45582</v>
      </c>
      <c r="H1515" s="13">
        <v>45593</v>
      </c>
      <c r="I1515" s="13">
        <v>45595</v>
      </c>
      <c r="J1515" s="2"/>
      <c r="K1515" s="28" t="s">
        <v>6663</v>
      </c>
      <c r="L1515" s="28"/>
      <c r="M1515" s="4" t="s">
        <v>6664</v>
      </c>
      <c r="N1515" s="24"/>
      <c r="O1515" s="4" t="s">
        <v>6665</v>
      </c>
      <c r="P1515" s="24"/>
      <c r="Q1515" s="4"/>
      <c r="R1515" s="24"/>
      <c r="S1515" s="4"/>
      <c r="T1515" s="24"/>
      <c r="U1515" s="4" t="s">
        <v>106</v>
      </c>
      <c r="V1515" s="3" t="s">
        <v>70</v>
      </c>
      <c r="W1515" s="26" t="s">
        <v>468</v>
      </c>
      <c r="X1515" s="4"/>
      <c r="Y1515" s="4"/>
      <c r="Z1515" s="4"/>
    </row>
    <row r="1516" spans="1:26" ht="45" hidden="1">
      <c r="A1516" s="51" t="str">
        <f>_xlfn.IFNA(INDEX(Table3[],MATCH(MainTracker[[#This Row],[IDR / UFDR]],Table3[Pack],0),1),"")</f>
        <v/>
      </c>
      <c r="B1516" s="7">
        <v>221.5</v>
      </c>
      <c r="C1516" s="7" t="s">
        <v>6666</v>
      </c>
      <c r="D1516" s="44" t="s">
        <v>6667</v>
      </c>
      <c r="E1516" s="180" t="s">
        <v>6668</v>
      </c>
      <c r="F1516" s="2" t="s">
        <v>111</v>
      </c>
      <c r="G1516" s="13">
        <v>45582</v>
      </c>
      <c r="H1516" s="13"/>
      <c r="I1516" s="13">
        <v>45588</v>
      </c>
      <c r="J1516" s="2"/>
      <c r="K1516" s="28" t="s">
        <v>6669</v>
      </c>
      <c r="L1516" s="28"/>
      <c r="M1516" s="4"/>
      <c r="N1516" s="24"/>
      <c r="O1516" s="4"/>
      <c r="P1516" s="24"/>
      <c r="Q1516" s="4"/>
      <c r="R1516" s="24"/>
      <c r="S1516" s="4"/>
      <c r="T1516" s="24"/>
      <c r="U1516" s="4" t="s">
        <v>106</v>
      </c>
      <c r="V1516" s="3" t="s">
        <v>70</v>
      </c>
      <c r="W1516" s="26" t="s">
        <v>468</v>
      </c>
      <c r="X1516" s="4"/>
      <c r="Y1516" s="4"/>
      <c r="Z1516" s="4"/>
    </row>
    <row r="1517" spans="1:26" ht="45" hidden="1">
      <c r="A1517" s="51" t="str">
        <f>_xlfn.IFNA(INDEX(Table3[],MATCH(MainTracker[[#This Row],[IDR / UFDR]],Table3[Pack],0),1),"")</f>
        <v/>
      </c>
      <c r="B1517" s="7">
        <v>221.5</v>
      </c>
      <c r="C1517" s="7" t="s">
        <v>6670</v>
      </c>
      <c r="D1517" s="44" t="s">
        <v>6671</v>
      </c>
      <c r="E1517" s="180" t="s">
        <v>6672</v>
      </c>
      <c r="F1517" s="2" t="s">
        <v>111</v>
      </c>
      <c r="G1517" s="13">
        <v>45582</v>
      </c>
      <c r="H1517" s="13"/>
      <c r="I1517" s="13">
        <v>45588</v>
      </c>
      <c r="J1517" s="2"/>
      <c r="K1517" s="28" t="s">
        <v>6673</v>
      </c>
      <c r="L1517" s="28"/>
      <c r="M1517" s="4"/>
      <c r="N1517" s="24"/>
      <c r="O1517" s="4"/>
      <c r="P1517" s="24"/>
      <c r="Q1517" s="4"/>
      <c r="R1517" s="24"/>
      <c r="S1517" s="4"/>
      <c r="T1517" s="24"/>
      <c r="U1517" s="4" t="s">
        <v>106</v>
      </c>
      <c r="V1517" s="3" t="s">
        <v>70</v>
      </c>
      <c r="W1517" s="26" t="s">
        <v>468</v>
      </c>
      <c r="X1517" s="4"/>
      <c r="Y1517" s="4"/>
      <c r="Z1517" s="4"/>
    </row>
    <row r="1518" spans="1:26" ht="30" hidden="1">
      <c r="A1518" s="51">
        <f>_xlfn.IFNA(INDEX(Table3[],MATCH(MainTracker[[#This Row],[IDR / UFDR]],Table3[Pack],0),1),"")</f>
        <v>20</v>
      </c>
      <c r="B1518" s="7">
        <v>219.1</v>
      </c>
      <c r="C1518" s="7" t="s">
        <v>6674</v>
      </c>
      <c r="D1518" s="44" t="s">
        <v>6675</v>
      </c>
      <c r="E1518" s="181" t="s">
        <v>6676</v>
      </c>
      <c r="F1518" s="2" t="s">
        <v>111</v>
      </c>
      <c r="G1518" s="13">
        <v>45582</v>
      </c>
      <c r="H1518" s="13">
        <v>45588</v>
      </c>
      <c r="I1518" s="13">
        <v>45593</v>
      </c>
      <c r="J1518" s="2"/>
      <c r="K1518" s="28" t="s">
        <v>6677</v>
      </c>
      <c r="L1518" s="28"/>
      <c r="M1518" s="4" t="s">
        <v>6678</v>
      </c>
      <c r="N1518" s="24"/>
      <c r="O1518" s="4"/>
      <c r="P1518" s="24"/>
      <c r="Q1518" s="4"/>
      <c r="R1518" s="24"/>
      <c r="S1518" s="4"/>
      <c r="T1518" s="24"/>
      <c r="U1518" s="4" t="s">
        <v>106</v>
      </c>
      <c r="V1518" s="3" t="s">
        <v>70</v>
      </c>
      <c r="W1518" s="26" t="s">
        <v>6679</v>
      </c>
      <c r="X1518" s="4"/>
      <c r="Y1518" s="4"/>
      <c r="Z1518" s="4"/>
    </row>
    <row r="1519" spans="1:26" ht="45" hidden="1">
      <c r="A1519" s="51">
        <f>_xlfn.IFNA(INDEX(Table3[],MATCH(MainTracker[[#This Row],[IDR / UFDR]],Table3[Pack],0),1),"")</f>
        <v>13</v>
      </c>
      <c r="B1519" s="7" t="s">
        <v>41</v>
      </c>
      <c r="C1519" s="7" t="s">
        <v>6680</v>
      </c>
      <c r="D1519" s="44" t="s">
        <v>6681</v>
      </c>
      <c r="E1519" s="29" t="s">
        <v>6682</v>
      </c>
      <c r="F1519" s="2" t="s">
        <v>111</v>
      </c>
      <c r="G1519" s="13">
        <v>45583</v>
      </c>
      <c r="H1519" s="13"/>
      <c r="I1519" s="13">
        <v>45593</v>
      </c>
      <c r="J1519" s="2"/>
      <c r="K1519" s="28" t="s">
        <v>6683</v>
      </c>
      <c r="L1519" s="28" t="s">
        <v>122</v>
      </c>
      <c r="M1519" s="4"/>
      <c r="N1519" s="24"/>
      <c r="O1519" s="4"/>
      <c r="P1519" s="24"/>
      <c r="Q1519" s="4"/>
      <c r="R1519" s="24"/>
      <c r="S1519" s="4"/>
      <c r="T1519" s="24"/>
      <c r="U1519" s="4" t="s">
        <v>106</v>
      </c>
      <c r="V1519" s="3" t="s">
        <v>69</v>
      </c>
      <c r="W1519" s="28" t="s">
        <v>6684</v>
      </c>
      <c r="X1519" s="4"/>
      <c r="Y1519" s="4"/>
      <c r="Z1519" s="4"/>
    </row>
    <row r="1520" spans="1:26" ht="30" hidden="1">
      <c r="A1520" s="51" t="str">
        <f>_xlfn.IFNA(INDEX(Table3[],MATCH(MainTracker[[#This Row],[IDR / UFDR]],Table3[Pack],0),1),"")</f>
        <v/>
      </c>
      <c r="B1520" s="7">
        <v>229.03</v>
      </c>
      <c r="C1520" s="7" t="s">
        <v>6372</v>
      </c>
      <c r="D1520" s="44" t="s">
        <v>6373</v>
      </c>
      <c r="E1520" s="180" t="s">
        <v>6374</v>
      </c>
      <c r="F1520" s="2" t="s">
        <v>101</v>
      </c>
      <c r="G1520" s="13">
        <v>45583</v>
      </c>
      <c r="H1520" s="13"/>
      <c r="I1520" s="13">
        <v>45588</v>
      </c>
      <c r="J1520" s="2"/>
      <c r="K1520" s="28" t="s">
        <v>6685</v>
      </c>
      <c r="L1520" s="28" t="s">
        <v>122</v>
      </c>
      <c r="M1520" s="4"/>
      <c r="N1520" s="24"/>
      <c r="O1520" s="4"/>
      <c r="P1520" s="24"/>
      <c r="Q1520" s="4"/>
      <c r="R1520" s="24"/>
      <c r="S1520" s="4"/>
      <c r="T1520" s="24"/>
      <c r="U1520" s="4" t="s">
        <v>106</v>
      </c>
      <c r="V1520" s="3" t="s">
        <v>69</v>
      </c>
      <c r="W1520" s="26" t="s">
        <v>876</v>
      </c>
      <c r="X1520" s="4"/>
      <c r="Y1520" s="4"/>
      <c r="Z1520" s="4"/>
    </row>
    <row r="1521" spans="1:26" ht="18.75" hidden="1">
      <c r="A1521" s="51" t="str">
        <f>_xlfn.IFNA(INDEX(Table3[],MATCH(MainTracker[[#This Row],[IDR / UFDR]],Table3[Pack],0),1),"")</f>
        <v/>
      </c>
      <c r="B1521" s="7">
        <v>221.5</v>
      </c>
      <c r="C1521" s="7" t="s">
        <v>6686</v>
      </c>
      <c r="D1521" s="44" t="s">
        <v>6687</v>
      </c>
      <c r="E1521" s="111" t="s">
        <v>6688</v>
      </c>
      <c r="F1521" s="193" t="s">
        <v>111</v>
      </c>
      <c r="G1521" s="13">
        <v>45583</v>
      </c>
      <c r="H1521" s="13"/>
      <c r="I1521" s="13">
        <v>45588</v>
      </c>
      <c r="J1521" s="2"/>
      <c r="K1521" s="28" t="s">
        <v>6689</v>
      </c>
      <c r="L1521" s="28" t="s">
        <v>122</v>
      </c>
      <c r="M1521" s="4"/>
      <c r="N1521" s="24"/>
      <c r="O1521" s="4"/>
      <c r="P1521" s="24"/>
      <c r="Q1521" s="4"/>
      <c r="R1521" s="24"/>
      <c r="S1521" s="4"/>
      <c r="T1521" s="24"/>
      <c r="U1521" s="4" t="s">
        <v>106</v>
      </c>
      <c r="V1521" s="3" t="s">
        <v>69</v>
      </c>
      <c r="W1521" s="26" t="s">
        <v>523</v>
      </c>
      <c r="X1521" s="4"/>
      <c r="Y1521" s="4"/>
      <c r="Z1521" s="4"/>
    </row>
    <row r="1522" spans="1:26" ht="29.25" hidden="1" customHeight="1">
      <c r="A1522" s="51" t="str">
        <f>_xlfn.IFNA(INDEX(Table3[],MATCH(MainTracker[[#This Row],[IDR / UFDR]],Table3[Pack],0),1),"")</f>
        <v/>
      </c>
      <c r="B1522" s="7">
        <v>221.5</v>
      </c>
      <c r="C1522" s="7" t="s">
        <v>6690</v>
      </c>
      <c r="D1522" s="44" t="s">
        <v>6691</v>
      </c>
      <c r="E1522" s="211" t="s">
        <v>6692</v>
      </c>
      <c r="F1522" s="193" t="s">
        <v>111</v>
      </c>
      <c r="G1522" s="13">
        <v>45583</v>
      </c>
      <c r="H1522" s="13"/>
      <c r="I1522" s="13">
        <v>45589</v>
      </c>
      <c r="J1522" s="2"/>
      <c r="K1522" s="28" t="s">
        <v>6693</v>
      </c>
      <c r="L1522" s="28" t="s">
        <v>122</v>
      </c>
      <c r="M1522" s="4" t="s">
        <v>6694</v>
      </c>
      <c r="N1522" s="24" t="s">
        <v>6622</v>
      </c>
      <c r="O1522" s="4"/>
      <c r="P1522" s="24"/>
      <c r="Q1522" s="4"/>
      <c r="R1522" s="24"/>
      <c r="S1522" s="4"/>
      <c r="T1522" s="24"/>
      <c r="U1522" s="4" t="s">
        <v>106</v>
      </c>
      <c r="V1522" s="3" t="s">
        <v>69</v>
      </c>
      <c r="W1522" s="26" t="s">
        <v>214</v>
      </c>
      <c r="X1522" s="4"/>
      <c r="Y1522" s="4"/>
      <c r="Z1522" s="4"/>
    </row>
    <row r="1523" spans="1:26" ht="28.5" hidden="1" customHeight="1">
      <c r="A1523" s="51">
        <f>_xlfn.IFNA(INDEX(Table3[],MATCH(MainTracker[[#This Row],[IDR / UFDR]],Table3[Pack],0),1),"")</f>
        <v>7</v>
      </c>
      <c r="B1523" s="7">
        <v>215.03</v>
      </c>
      <c r="C1523" s="7" t="s">
        <v>6695</v>
      </c>
      <c r="D1523" s="44" t="s">
        <v>6696</v>
      </c>
      <c r="E1523" s="180" t="s">
        <v>6697</v>
      </c>
      <c r="F1523" s="10" t="s">
        <v>101</v>
      </c>
      <c r="G1523" s="13">
        <v>45583</v>
      </c>
      <c r="H1523" s="13"/>
      <c r="I1523" s="13">
        <v>45589</v>
      </c>
      <c r="J1523" s="2"/>
      <c r="K1523" s="180" t="s">
        <v>6698</v>
      </c>
      <c r="L1523" s="28" t="s">
        <v>3224</v>
      </c>
      <c r="M1523" s="4" t="s">
        <v>6699</v>
      </c>
      <c r="N1523" s="24" t="s">
        <v>6700</v>
      </c>
      <c r="O1523" s="4"/>
      <c r="P1523" s="24"/>
      <c r="Q1523" s="4"/>
      <c r="R1523" s="24"/>
      <c r="S1523" s="4"/>
      <c r="T1523" s="24"/>
      <c r="U1523" s="4" t="s">
        <v>106</v>
      </c>
      <c r="V1523" s="3" t="s">
        <v>69</v>
      </c>
      <c r="W1523" s="26" t="s">
        <v>284</v>
      </c>
      <c r="X1523" s="4"/>
      <c r="Y1523" s="4"/>
      <c r="Z1523" s="4"/>
    </row>
    <row r="1524" spans="1:26" ht="30" hidden="1">
      <c r="A1524" s="51">
        <f>_xlfn.IFNA(INDEX(Table3[],MATCH(MainTracker[[#This Row],[IDR / UFDR]],Table3[Pack],0),1),"")</f>
        <v>7</v>
      </c>
      <c r="B1524" s="7">
        <v>215.03</v>
      </c>
      <c r="C1524" s="7" t="s">
        <v>6701</v>
      </c>
      <c r="D1524" s="44" t="s">
        <v>6702</v>
      </c>
      <c r="E1524" s="111" t="s">
        <v>6703</v>
      </c>
      <c r="F1524" s="10" t="s">
        <v>101</v>
      </c>
      <c r="G1524" s="13">
        <v>45583</v>
      </c>
      <c r="H1524" s="13"/>
      <c r="I1524" s="13">
        <v>45593</v>
      </c>
      <c r="J1524" s="2"/>
      <c r="K1524" s="29" t="s">
        <v>6704</v>
      </c>
      <c r="L1524" s="28" t="s">
        <v>122</v>
      </c>
      <c r="M1524" s="4"/>
      <c r="N1524" s="24"/>
      <c r="O1524" s="4"/>
      <c r="P1524" s="24"/>
      <c r="Q1524" s="4"/>
      <c r="R1524" s="24"/>
      <c r="S1524" s="4"/>
      <c r="T1524" s="24"/>
      <c r="U1524" s="4" t="s">
        <v>106</v>
      </c>
      <c r="V1524" s="3" t="s">
        <v>69</v>
      </c>
      <c r="W1524" s="26" t="s">
        <v>284</v>
      </c>
      <c r="X1524" s="4"/>
      <c r="Y1524" s="4"/>
      <c r="Z1524" s="4"/>
    </row>
    <row r="1525" spans="1:26" ht="28.5" hidden="1" customHeight="1">
      <c r="A1525" s="51">
        <f>_xlfn.IFNA(INDEX(Table3[],MATCH(MainTracker[[#This Row],[IDR / UFDR]],Table3[Pack],0),1),"")</f>
        <v>17</v>
      </c>
      <c r="B1525" s="7" t="s">
        <v>49</v>
      </c>
      <c r="C1525" s="7" t="s">
        <v>6705</v>
      </c>
      <c r="D1525" s="44" t="s">
        <v>6706</v>
      </c>
      <c r="E1525" s="186" t="s">
        <v>6707</v>
      </c>
      <c r="F1525" s="2" t="s">
        <v>111</v>
      </c>
      <c r="G1525" s="13">
        <v>45586</v>
      </c>
      <c r="H1525" s="13"/>
      <c r="I1525" s="13">
        <v>45665</v>
      </c>
      <c r="J1525" s="2"/>
      <c r="K1525" s="186" t="s">
        <v>6708</v>
      </c>
      <c r="L1525" s="28" t="s">
        <v>122</v>
      </c>
      <c r="M1525" s="4" t="s">
        <v>6033</v>
      </c>
      <c r="N1525" s="24">
        <v>45623</v>
      </c>
      <c r="O1525" s="251" t="s">
        <v>6709</v>
      </c>
      <c r="P1525" s="24">
        <v>45659</v>
      </c>
      <c r="Q1525" s="4" t="s">
        <v>4221</v>
      </c>
      <c r="R1525" s="24"/>
      <c r="S1525" s="4"/>
      <c r="T1525" s="24"/>
      <c r="U1525" s="4" t="s">
        <v>106</v>
      </c>
      <c r="V1525" s="3" t="s">
        <v>69</v>
      </c>
      <c r="W1525" s="28" t="s">
        <v>4195</v>
      </c>
      <c r="X1525" s="4"/>
      <c r="Y1525" s="4"/>
      <c r="Z1525" s="4"/>
    </row>
    <row r="1526" spans="1:26" ht="29.25" hidden="1" customHeight="1">
      <c r="A1526" s="51">
        <f>_xlfn.IFNA(INDEX(Table3[],MATCH(MainTracker[[#This Row],[IDR / UFDR]],Table3[Pack],0),1),"")</f>
        <v>17</v>
      </c>
      <c r="B1526" s="7" t="s">
        <v>49</v>
      </c>
      <c r="C1526" s="7" t="s">
        <v>6705</v>
      </c>
      <c r="D1526" s="44" t="s">
        <v>6706</v>
      </c>
      <c r="E1526" s="186" t="s">
        <v>6710</v>
      </c>
      <c r="F1526" s="2" t="s">
        <v>111</v>
      </c>
      <c r="G1526" s="13">
        <v>45586</v>
      </c>
      <c r="H1526" s="13"/>
      <c r="I1526" s="13">
        <v>45665</v>
      </c>
      <c r="J1526" s="2"/>
      <c r="K1526" s="186" t="s">
        <v>6708</v>
      </c>
      <c r="L1526" s="28" t="s">
        <v>122</v>
      </c>
      <c r="M1526" s="4" t="s">
        <v>6033</v>
      </c>
      <c r="N1526" s="24">
        <v>45623</v>
      </c>
      <c r="O1526" s="4" t="s">
        <v>6711</v>
      </c>
      <c r="P1526" s="24">
        <v>45659</v>
      </c>
      <c r="Q1526" s="4" t="s">
        <v>4221</v>
      </c>
      <c r="R1526" s="24"/>
      <c r="S1526" s="4"/>
      <c r="T1526" s="24"/>
      <c r="U1526" s="4" t="s">
        <v>106</v>
      </c>
      <c r="V1526" s="3" t="s">
        <v>69</v>
      </c>
      <c r="W1526" s="28" t="s">
        <v>4195</v>
      </c>
      <c r="X1526" s="4"/>
      <c r="Y1526" s="4"/>
      <c r="Z1526" s="4"/>
    </row>
    <row r="1527" spans="1:26" ht="30" hidden="1">
      <c r="A1527" s="51">
        <f>_xlfn.IFNA(INDEX(Table3[],MATCH(MainTracker[[#This Row],[IDR / UFDR]],Table3[Pack],0),1),"")</f>
        <v>17</v>
      </c>
      <c r="B1527" s="7" t="s">
        <v>49</v>
      </c>
      <c r="C1527" s="7" t="s">
        <v>6705</v>
      </c>
      <c r="D1527" s="44" t="s">
        <v>6706</v>
      </c>
      <c r="E1527" s="29" t="s">
        <v>6712</v>
      </c>
      <c r="F1527" s="2" t="s">
        <v>111</v>
      </c>
      <c r="G1527" s="13">
        <v>45586</v>
      </c>
      <c r="H1527" s="13"/>
      <c r="I1527" s="13">
        <v>45665</v>
      </c>
      <c r="J1527" s="2"/>
      <c r="K1527" s="29" t="s">
        <v>6708</v>
      </c>
      <c r="L1527" s="28" t="s">
        <v>122</v>
      </c>
      <c r="M1527" s="4" t="s">
        <v>6033</v>
      </c>
      <c r="N1527" s="24">
        <v>45623</v>
      </c>
      <c r="O1527" s="4" t="s">
        <v>6713</v>
      </c>
      <c r="P1527" s="24">
        <v>45659</v>
      </c>
      <c r="Q1527" s="4" t="s">
        <v>4221</v>
      </c>
      <c r="R1527" s="24"/>
      <c r="S1527" s="4"/>
      <c r="T1527" s="24"/>
      <c r="U1527" s="4" t="s">
        <v>106</v>
      </c>
      <c r="V1527" s="3" t="s">
        <v>69</v>
      </c>
      <c r="W1527" s="28" t="s">
        <v>4195</v>
      </c>
      <c r="X1527" s="4"/>
      <c r="Y1527" s="4"/>
      <c r="Z1527" s="4"/>
    </row>
    <row r="1528" spans="1:26" ht="40.5" hidden="1" customHeight="1">
      <c r="A1528" s="51" t="str">
        <f>_xlfn.IFNA(INDEX(Table3[],MATCH(MainTracker[[#This Row],[IDR / UFDR]],Table3[Pack],0),1),"")</f>
        <v/>
      </c>
      <c r="B1528" s="7" t="s">
        <v>6714</v>
      </c>
      <c r="C1528" s="7" t="s">
        <v>6715</v>
      </c>
      <c r="D1528" s="44" t="s">
        <v>6716</v>
      </c>
      <c r="E1528" s="111" t="s">
        <v>6717</v>
      </c>
      <c r="F1528" s="2" t="s">
        <v>111</v>
      </c>
      <c r="G1528" s="13">
        <v>45586</v>
      </c>
      <c r="H1528" s="13">
        <v>45593</v>
      </c>
      <c r="I1528" s="13">
        <v>45595</v>
      </c>
      <c r="J1528" s="2"/>
      <c r="K1528" s="111" t="s">
        <v>6718</v>
      </c>
      <c r="L1528" s="28" t="s">
        <v>122</v>
      </c>
      <c r="M1528" s="4" t="s">
        <v>6719</v>
      </c>
      <c r="N1528" s="24">
        <v>45593</v>
      </c>
      <c r="O1528" s="4" t="s">
        <v>6720</v>
      </c>
      <c r="P1528" s="24">
        <v>45593</v>
      </c>
      <c r="Q1528" s="4"/>
      <c r="R1528" s="24"/>
      <c r="S1528" s="4"/>
      <c r="T1528" s="24"/>
      <c r="U1528" s="4" t="s">
        <v>106</v>
      </c>
      <c r="V1528" s="3" t="s">
        <v>69</v>
      </c>
      <c r="W1528" s="26" t="s">
        <v>5901</v>
      </c>
      <c r="X1528" s="4"/>
      <c r="Y1528" s="4"/>
      <c r="Z1528" s="4"/>
    </row>
    <row r="1529" spans="1:26" ht="30.75" hidden="1" customHeight="1">
      <c r="A1529" s="51" t="str">
        <f>_xlfn.IFNA(INDEX(Table3[],MATCH(MainTracker[[#This Row],[IDR / UFDR]],Table3[Pack],0),1),"")</f>
        <v/>
      </c>
      <c r="B1529" s="7" t="s">
        <v>6721</v>
      </c>
      <c r="C1529" s="7" t="s">
        <v>6722</v>
      </c>
      <c r="D1529" s="44" t="s">
        <v>6723</v>
      </c>
      <c r="E1529" s="111" t="s">
        <v>6724</v>
      </c>
      <c r="F1529" s="2" t="s">
        <v>101</v>
      </c>
      <c r="G1529" s="13">
        <v>45586</v>
      </c>
      <c r="H1529" s="13">
        <v>45594</v>
      </c>
      <c r="I1529" s="13">
        <v>45595</v>
      </c>
      <c r="J1529" s="2"/>
      <c r="K1529" s="111" t="s">
        <v>6725</v>
      </c>
      <c r="L1529" s="28"/>
      <c r="M1529" s="4" t="s">
        <v>6726</v>
      </c>
      <c r="N1529" s="24"/>
      <c r="O1529" s="4" t="s">
        <v>6727</v>
      </c>
      <c r="P1529" s="24"/>
      <c r="Q1529" s="4"/>
      <c r="R1529" s="24"/>
      <c r="S1529" s="4"/>
      <c r="T1529" s="24"/>
      <c r="U1529" s="4" t="s">
        <v>106</v>
      </c>
      <c r="V1529" s="3" t="s">
        <v>70</v>
      </c>
      <c r="W1529" s="26" t="s">
        <v>5901</v>
      </c>
      <c r="X1529" s="4"/>
      <c r="Y1529" s="4"/>
      <c r="Z1529" s="4"/>
    </row>
    <row r="1530" spans="1:26" ht="30" hidden="1">
      <c r="A1530" s="51" t="str">
        <f>_xlfn.IFNA(INDEX(Table3[],MATCH(MainTracker[[#This Row],[IDR / UFDR]],Table3[Pack],0),1),"")</f>
        <v/>
      </c>
      <c r="B1530" s="7" t="s">
        <v>4661</v>
      </c>
      <c r="C1530" s="7" t="s">
        <v>6559</v>
      </c>
      <c r="D1530" s="44" t="s">
        <v>6560</v>
      </c>
      <c r="E1530" s="180" t="s">
        <v>6561</v>
      </c>
      <c r="F1530" s="2" t="s">
        <v>101</v>
      </c>
      <c r="G1530" s="13">
        <v>45587</v>
      </c>
      <c r="H1530" s="13"/>
      <c r="I1530" s="13">
        <v>45589</v>
      </c>
      <c r="J1530" s="2"/>
      <c r="K1530" s="180" t="s">
        <v>6562</v>
      </c>
      <c r="L1530" s="28"/>
      <c r="M1530" s="4"/>
      <c r="N1530" s="24"/>
      <c r="O1530" s="4"/>
      <c r="P1530" s="24"/>
      <c r="Q1530" s="4"/>
      <c r="R1530" s="24"/>
      <c r="S1530" s="4"/>
      <c r="T1530" s="24"/>
      <c r="U1530" s="4" t="s">
        <v>106</v>
      </c>
      <c r="V1530" s="3" t="s">
        <v>71</v>
      </c>
      <c r="W1530" s="26" t="s">
        <v>5195</v>
      </c>
      <c r="X1530" s="4"/>
      <c r="Y1530" s="4"/>
      <c r="Z1530" s="4"/>
    </row>
    <row r="1531" spans="1:26" ht="30" hidden="1">
      <c r="A1531" s="51">
        <f>_xlfn.IFNA(INDEX(Table3[],MATCH(MainTracker[[#This Row],[IDR / UFDR]],Table3[Pack],0),1),"")</f>
        <v>17</v>
      </c>
      <c r="B1531" s="7" t="s">
        <v>49</v>
      </c>
      <c r="C1531" s="7" t="s">
        <v>6728</v>
      </c>
      <c r="D1531" s="44" t="s">
        <v>6729</v>
      </c>
      <c r="E1531" s="212" t="s">
        <v>6730</v>
      </c>
      <c r="F1531" s="2" t="s">
        <v>101</v>
      </c>
      <c r="G1531" s="13">
        <v>45587</v>
      </c>
      <c r="H1531" s="13"/>
      <c r="I1531" s="13">
        <v>45590</v>
      </c>
      <c r="J1531" s="2"/>
      <c r="K1531" s="212" t="s">
        <v>6731</v>
      </c>
      <c r="L1531" s="28"/>
      <c r="M1531" s="189" t="s">
        <v>6732</v>
      </c>
      <c r="N1531" s="24"/>
      <c r="O1531" s="4"/>
      <c r="P1531" s="24"/>
      <c r="Q1531" s="4"/>
      <c r="R1531" s="24"/>
      <c r="S1531" s="4"/>
      <c r="T1531" s="24"/>
      <c r="U1531" s="4" t="s">
        <v>106</v>
      </c>
      <c r="V1531" s="3" t="s">
        <v>70</v>
      </c>
      <c r="W1531" s="26" t="s">
        <v>1791</v>
      </c>
      <c r="X1531" s="4"/>
      <c r="Y1531" s="4"/>
      <c r="Z1531" s="4"/>
    </row>
    <row r="1532" spans="1:26" ht="45" hidden="1">
      <c r="A1532" s="51" t="str">
        <f>_xlfn.IFNA(INDEX(Table3[],MATCH(MainTracker[[#This Row],[IDR / UFDR]],Table3[Pack],0),1),"")</f>
        <v/>
      </c>
      <c r="B1532" s="7" t="s">
        <v>151</v>
      </c>
      <c r="C1532" s="7" t="s">
        <v>6733</v>
      </c>
      <c r="D1532" s="44" t="s">
        <v>6734</v>
      </c>
      <c r="E1532" s="29" t="s">
        <v>6735</v>
      </c>
      <c r="F1532" s="2" t="s">
        <v>387</v>
      </c>
      <c r="G1532" s="13">
        <v>45587</v>
      </c>
      <c r="H1532" s="13"/>
      <c r="I1532" s="13">
        <v>45608</v>
      </c>
      <c r="J1532" s="2"/>
      <c r="K1532" s="180" t="s">
        <v>6736</v>
      </c>
      <c r="L1532" s="28" t="s">
        <v>122</v>
      </c>
      <c r="M1532" s="4" t="s">
        <v>6737</v>
      </c>
      <c r="N1532" s="24">
        <v>45602</v>
      </c>
      <c r="O1532" s="4" t="s">
        <v>6738</v>
      </c>
      <c r="P1532" s="24">
        <v>45604</v>
      </c>
      <c r="Q1532" s="4"/>
      <c r="R1532" s="24"/>
      <c r="S1532" s="4"/>
      <c r="T1532" s="24"/>
      <c r="U1532" s="4" t="s">
        <v>106</v>
      </c>
      <c r="V1532" s="3" t="s">
        <v>69</v>
      </c>
      <c r="W1532" s="26" t="s">
        <v>6739</v>
      </c>
      <c r="X1532" s="4"/>
      <c r="Y1532" s="4"/>
      <c r="Z1532" s="4"/>
    </row>
    <row r="1533" spans="1:26" ht="30" hidden="1">
      <c r="A1533" s="51" t="str">
        <f>_xlfn.IFNA(INDEX(Table3[],MATCH(MainTracker[[#This Row],[IDR / UFDR]],Table3[Pack],0),1),"")</f>
        <v/>
      </c>
      <c r="B1533" s="7">
        <v>237.02</v>
      </c>
      <c r="C1533" s="7" t="s">
        <v>1141</v>
      </c>
      <c r="D1533" s="44" t="s">
        <v>1142</v>
      </c>
      <c r="E1533" s="213" t="s">
        <v>1143</v>
      </c>
      <c r="F1533" s="2" t="s">
        <v>387</v>
      </c>
      <c r="G1533" s="13">
        <v>45587</v>
      </c>
      <c r="H1533" s="13"/>
      <c r="I1533" s="13">
        <v>45589</v>
      </c>
      <c r="J1533" s="2"/>
      <c r="K1533" s="213" t="s">
        <v>1144</v>
      </c>
      <c r="L1533" s="28"/>
      <c r="M1533" s="4"/>
      <c r="N1533" s="24"/>
      <c r="O1533" s="4"/>
      <c r="P1533" s="24"/>
      <c r="Q1533" s="4"/>
      <c r="R1533" s="24"/>
      <c r="S1533" s="4"/>
      <c r="T1533" s="24"/>
      <c r="U1533" s="4" t="s">
        <v>106</v>
      </c>
      <c r="V1533" s="3" t="s">
        <v>71</v>
      </c>
      <c r="W1533" s="26" t="s">
        <v>197</v>
      </c>
      <c r="X1533" s="4"/>
      <c r="Y1533" s="4"/>
      <c r="Z1533" s="4"/>
    </row>
    <row r="1534" spans="1:26" ht="30" hidden="1">
      <c r="A1534" s="51" t="str">
        <f>_xlfn.IFNA(INDEX(Table3[],MATCH(MainTracker[[#This Row],[IDR / UFDR]],Table3[Pack],0),1),"")</f>
        <v/>
      </c>
      <c r="B1534" s="7">
        <v>237.02</v>
      </c>
      <c r="C1534" s="7" t="s">
        <v>1146</v>
      </c>
      <c r="D1534" s="44" t="s">
        <v>1147</v>
      </c>
      <c r="E1534" s="213" t="s">
        <v>1148</v>
      </c>
      <c r="F1534" s="2" t="s">
        <v>387</v>
      </c>
      <c r="G1534" s="13">
        <v>45587</v>
      </c>
      <c r="H1534" s="13"/>
      <c r="I1534" s="13">
        <v>45589</v>
      </c>
      <c r="J1534" s="2"/>
      <c r="K1534" s="213" t="s">
        <v>1149</v>
      </c>
      <c r="L1534" s="28"/>
      <c r="M1534" s="4"/>
      <c r="N1534" s="24"/>
      <c r="O1534" s="4"/>
      <c r="P1534" s="24"/>
      <c r="Q1534" s="4"/>
      <c r="R1534" s="24"/>
      <c r="S1534" s="4"/>
      <c r="T1534" s="24"/>
      <c r="U1534" s="4" t="s">
        <v>106</v>
      </c>
      <c r="V1534" s="3" t="s">
        <v>71</v>
      </c>
      <c r="W1534" s="26" t="s">
        <v>197</v>
      </c>
      <c r="X1534" s="4"/>
      <c r="Y1534" s="4"/>
      <c r="Z1534" s="4"/>
    </row>
    <row r="1535" spans="1:26" ht="23.25" hidden="1" customHeight="1">
      <c r="A1535" s="51" t="str">
        <f>_xlfn.IFNA(INDEX(Table3[],MATCH(MainTracker[[#This Row],[IDR / UFDR]],Table3[Pack],0),1),"")</f>
        <v/>
      </c>
      <c r="B1535" s="7">
        <v>237.02</v>
      </c>
      <c r="C1535" s="7" t="s">
        <v>1150</v>
      </c>
      <c r="D1535" s="44" t="s">
        <v>1151</v>
      </c>
      <c r="E1535" s="213" t="s">
        <v>1152</v>
      </c>
      <c r="F1535" s="2" t="s">
        <v>387</v>
      </c>
      <c r="G1535" s="13">
        <v>45587</v>
      </c>
      <c r="H1535" s="13"/>
      <c r="I1535" s="13">
        <v>45589</v>
      </c>
      <c r="J1535" s="2"/>
      <c r="K1535" s="213" t="s">
        <v>1153</v>
      </c>
      <c r="L1535" s="28"/>
      <c r="M1535" s="4"/>
      <c r="N1535" s="24"/>
      <c r="O1535" s="4"/>
      <c r="P1535" s="24"/>
      <c r="Q1535" s="4"/>
      <c r="R1535" s="24"/>
      <c r="S1535" s="4"/>
      <c r="T1535" s="24"/>
      <c r="U1535" s="4" t="s">
        <v>106</v>
      </c>
      <c r="V1535" s="3" t="s">
        <v>71</v>
      </c>
      <c r="W1535" s="26" t="s">
        <v>197</v>
      </c>
      <c r="X1535" s="4"/>
      <c r="Y1535" s="4"/>
      <c r="Z1535" s="4"/>
    </row>
    <row r="1536" spans="1:26" ht="30" hidden="1">
      <c r="A1536" s="51" t="str">
        <f>_xlfn.IFNA(INDEX(Table3[],MATCH(MainTracker[[#This Row],[IDR / UFDR]],Table3[Pack],0),1),"")</f>
        <v/>
      </c>
      <c r="B1536" s="7">
        <v>237.02</v>
      </c>
      <c r="C1536" s="7" t="s">
        <v>1154</v>
      </c>
      <c r="D1536" s="44" t="s">
        <v>1155</v>
      </c>
      <c r="E1536" s="214" t="s">
        <v>1156</v>
      </c>
      <c r="F1536" s="2" t="s">
        <v>387</v>
      </c>
      <c r="G1536" s="13">
        <v>45587</v>
      </c>
      <c r="H1536" s="13"/>
      <c r="I1536" s="13">
        <v>45589</v>
      </c>
      <c r="J1536" s="2"/>
      <c r="K1536" s="214" t="s">
        <v>1157</v>
      </c>
      <c r="L1536" s="28"/>
      <c r="M1536" s="4"/>
      <c r="N1536" s="24"/>
      <c r="O1536" s="4"/>
      <c r="P1536" s="24"/>
      <c r="Q1536" s="4"/>
      <c r="R1536" s="24"/>
      <c r="S1536" s="4"/>
      <c r="T1536" s="24"/>
      <c r="U1536" s="4" t="s">
        <v>106</v>
      </c>
      <c r="V1536" s="3" t="s">
        <v>71</v>
      </c>
      <c r="W1536" s="26" t="s">
        <v>197</v>
      </c>
      <c r="X1536" s="4"/>
      <c r="Y1536" s="4"/>
      <c r="Z1536" s="4"/>
    </row>
    <row r="1537" spans="1:26" ht="30" hidden="1">
      <c r="A1537" s="51" t="str">
        <f>_xlfn.IFNA(INDEX(Table3[],MATCH(MainTracker[[#This Row],[IDR / UFDR]],Table3[Pack],0),1),"")</f>
        <v/>
      </c>
      <c r="B1537" s="7">
        <v>237.02</v>
      </c>
      <c r="C1537" s="7" t="s">
        <v>1158</v>
      </c>
      <c r="D1537" s="44" t="s">
        <v>1159</v>
      </c>
      <c r="E1537" s="214" t="s">
        <v>1160</v>
      </c>
      <c r="F1537" s="2" t="s">
        <v>387</v>
      </c>
      <c r="G1537" s="13">
        <v>45587</v>
      </c>
      <c r="H1537" s="13"/>
      <c r="I1537" s="13">
        <v>45589</v>
      </c>
      <c r="J1537" s="2"/>
      <c r="K1537" s="214" t="s">
        <v>1161</v>
      </c>
      <c r="L1537" s="28"/>
      <c r="M1537" s="4"/>
      <c r="N1537" s="24"/>
      <c r="O1537" s="4"/>
      <c r="P1537" s="24"/>
      <c r="Q1537" s="4"/>
      <c r="R1537" s="24"/>
      <c r="S1537" s="4"/>
      <c r="T1537" s="24"/>
      <c r="U1537" s="4" t="s">
        <v>106</v>
      </c>
      <c r="V1537" s="3" t="s">
        <v>71</v>
      </c>
      <c r="W1537" s="26" t="s">
        <v>197</v>
      </c>
      <c r="X1537" s="4"/>
      <c r="Y1537" s="4"/>
      <c r="Z1537" s="4"/>
    </row>
    <row r="1538" spans="1:26" ht="30" hidden="1">
      <c r="A1538" s="51" t="str">
        <f>_xlfn.IFNA(INDEX(Table3[],MATCH(MainTracker[[#This Row],[IDR / UFDR]],Table3[Pack],0),1),"")</f>
        <v/>
      </c>
      <c r="B1538" s="7">
        <v>237.02</v>
      </c>
      <c r="C1538" s="7" t="s">
        <v>1162</v>
      </c>
      <c r="D1538" s="44" t="s">
        <v>1163</v>
      </c>
      <c r="E1538" s="214" t="s">
        <v>1164</v>
      </c>
      <c r="F1538" s="2" t="s">
        <v>387</v>
      </c>
      <c r="G1538" s="13">
        <v>45587</v>
      </c>
      <c r="H1538" s="13"/>
      <c r="I1538" s="13">
        <v>45589</v>
      </c>
      <c r="J1538" s="2"/>
      <c r="K1538" s="214" t="s">
        <v>1165</v>
      </c>
      <c r="L1538" s="28"/>
      <c r="M1538" s="4"/>
      <c r="N1538" s="24"/>
      <c r="O1538" s="4"/>
      <c r="P1538" s="24"/>
      <c r="Q1538" s="4"/>
      <c r="R1538" s="24"/>
      <c r="S1538" s="4"/>
      <c r="T1538" s="24"/>
      <c r="U1538" s="4" t="s">
        <v>106</v>
      </c>
      <c r="V1538" s="3" t="s">
        <v>71</v>
      </c>
      <c r="W1538" s="26" t="s">
        <v>197</v>
      </c>
      <c r="X1538" s="4"/>
      <c r="Y1538" s="4"/>
      <c r="Z1538" s="4"/>
    </row>
    <row r="1539" spans="1:26" ht="30" hidden="1">
      <c r="A1539" s="51" t="str">
        <f>_xlfn.IFNA(INDEX(Table3[],MATCH(MainTracker[[#This Row],[IDR / UFDR]],Table3[Pack],0),1),"")</f>
        <v/>
      </c>
      <c r="B1539" s="7">
        <v>221.5</v>
      </c>
      <c r="C1539" s="7" t="s">
        <v>6740</v>
      </c>
      <c r="D1539" s="44" t="s">
        <v>6741</v>
      </c>
      <c r="E1539" s="154" t="s">
        <v>6742</v>
      </c>
      <c r="F1539" s="2" t="s">
        <v>111</v>
      </c>
      <c r="G1539" s="13">
        <v>45587</v>
      </c>
      <c r="H1539" s="13"/>
      <c r="I1539" s="13">
        <v>45594</v>
      </c>
      <c r="J1539" s="2"/>
      <c r="K1539" s="29" t="s">
        <v>6743</v>
      </c>
      <c r="L1539" s="28"/>
      <c r="M1539" s="4"/>
      <c r="N1539" s="24"/>
      <c r="O1539" s="4"/>
      <c r="P1539" s="24"/>
      <c r="Q1539" s="4"/>
      <c r="R1539" s="24"/>
      <c r="S1539" s="4"/>
      <c r="T1539" s="24"/>
      <c r="U1539" s="4" t="s">
        <v>106</v>
      </c>
      <c r="V1539" s="3" t="s">
        <v>71</v>
      </c>
      <c r="W1539" s="26" t="s">
        <v>6240</v>
      </c>
      <c r="X1539" s="4"/>
      <c r="Y1539" s="4"/>
      <c r="Z1539" s="4"/>
    </row>
    <row r="1540" spans="1:26" ht="30" hidden="1">
      <c r="A1540" s="51" t="str">
        <f>_xlfn.IFNA(INDEX(Table3[],MATCH(MainTracker[[#This Row],[IDR / UFDR]],Table3[Pack],0),1),"")</f>
        <v/>
      </c>
      <c r="B1540" s="7">
        <v>221.5</v>
      </c>
      <c r="C1540" s="7" t="s">
        <v>6744</v>
      </c>
      <c r="D1540" s="44" t="s">
        <v>6745</v>
      </c>
      <c r="E1540" s="154" t="s">
        <v>6746</v>
      </c>
      <c r="F1540" s="2" t="s">
        <v>111</v>
      </c>
      <c r="G1540" s="13">
        <v>45587</v>
      </c>
      <c r="H1540" s="13"/>
      <c r="I1540" s="13">
        <v>45594</v>
      </c>
      <c r="J1540" s="2"/>
      <c r="K1540" s="29" t="s">
        <v>6747</v>
      </c>
      <c r="L1540" s="28"/>
      <c r="M1540" s="4"/>
      <c r="N1540" s="24"/>
      <c r="O1540" s="4"/>
      <c r="P1540" s="24"/>
      <c r="Q1540" s="4"/>
      <c r="R1540" s="24"/>
      <c r="S1540" s="4"/>
      <c r="T1540" s="24"/>
      <c r="U1540" s="4" t="s">
        <v>106</v>
      </c>
      <c r="V1540" s="3" t="s">
        <v>71</v>
      </c>
      <c r="W1540" s="26" t="s">
        <v>6240</v>
      </c>
      <c r="X1540" s="4"/>
      <c r="Y1540" s="4"/>
      <c r="Z1540" s="4"/>
    </row>
    <row r="1541" spans="1:26" ht="30" hidden="1">
      <c r="A1541" s="51" t="str">
        <f>_xlfn.IFNA(INDEX(Table3[],MATCH(MainTracker[[#This Row],[IDR / UFDR]],Table3[Pack],0),1),"")</f>
        <v/>
      </c>
      <c r="B1541" s="7">
        <v>221.5</v>
      </c>
      <c r="C1541" s="7" t="s">
        <v>6748</v>
      </c>
      <c r="D1541" s="44" t="s">
        <v>6749</v>
      </c>
      <c r="E1541" s="154" t="s">
        <v>6750</v>
      </c>
      <c r="F1541" s="2" t="s">
        <v>111</v>
      </c>
      <c r="G1541" s="13">
        <v>45587</v>
      </c>
      <c r="H1541" s="13"/>
      <c r="I1541" s="13">
        <v>45595</v>
      </c>
      <c r="J1541" s="2"/>
      <c r="K1541" s="29" t="s">
        <v>6751</v>
      </c>
      <c r="L1541" s="28"/>
      <c r="M1541" s="4"/>
      <c r="N1541" s="24"/>
      <c r="O1541" s="4"/>
      <c r="P1541" s="24"/>
      <c r="Q1541" s="4"/>
      <c r="R1541" s="24"/>
      <c r="S1541" s="4"/>
      <c r="T1541" s="24"/>
      <c r="U1541" s="4" t="s">
        <v>106</v>
      </c>
      <c r="V1541" s="3" t="s">
        <v>71</v>
      </c>
      <c r="W1541" s="26" t="s">
        <v>6240</v>
      </c>
      <c r="X1541" s="4"/>
      <c r="Y1541" s="4"/>
      <c r="Z1541" s="4"/>
    </row>
    <row r="1542" spans="1:26" ht="30" hidden="1">
      <c r="A1542" s="51" t="str">
        <f>_xlfn.IFNA(INDEX(Table3[],MATCH(MainTracker[[#This Row],[IDR / UFDR]],Table3[Pack],0),1),"")</f>
        <v/>
      </c>
      <c r="B1542" s="7">
        <v>221.5</v>
      </c>
      <c r="C1542" s="7" t="s">
        <v>6752</v>
      </c>
      <c r="D1542" s="44" t="s">
        <v>6753</v>
      </c>
      <c r="E1542" s="154" t="s">
        <v>6754</v>
      </c>
      <c r="F1542" s="2" t="s">
        <v>111</v>
      </c>
      <c r="G1542" s="13">
        <v>45587</v>
      </c>
      <c r="H1542" s="13"/>
      <c r="I1542" s="13">
        <v>45595</v>
      </c>
      <c r="J1542" s="2"/>
      <c r="K1542" s="29" t="s">
        <v>6755</v>
      </c>
      <c r="L1542" s="28"/>
      <c r="M1542" s="4"/>
      <c r="N1542" s="24"/>
      <c r="O1542" s="4"/>
      <c r="P1542" s="24"/>
      <c r="Q1542" s="4"/>
      <c r="R1542" s="24"/>
      <c r="S1542" s="4"/>
      <c r="T1542" s="24"/>
      <c r="U1542" s="4" t="s">
        <v>106</v>
      </c>
      <c r="V1542" s="3" t="s">
        <v>71</v>
      </c>
      <c r="W1542" s="26" t="s">
        <v>6240</v>
      </c>
      <c r="X1542" s="4"/>
      <c r="Y1542" s="4"/>
      <c r="Z1542" s="4"/>
    </row>
    <row r="1543" spans="1:26" ht="30" hidden="1">
      <c r="A1543" s="51" t="str">
        <f>_xlfn.IFNA(INDEX(Table3[],MATCH(MainTracker[[#This Row],[IDR / UFDR]],Table3[Pack],0),1),"")</f>
        <v/>
      </c>
      <c r="B1543" s="7">
        <v>221.5</v>
      </c>
      <c r="C1543" s="7" t="s">
        <v>6756</v>
      </c>
      <c r="D1543" s="44" t="s">
        <v>6757</v>
      </c>
      <c r="E1543" s="154" t="s">
        <v>6758</v>
      </c>
      <c r="F1543" s="2" t="s">
        <v>111</v>
      </c>
      <c r="G1543" s="13">
        <v>45587</v>
      </c>
      <c r="H1543" s="13"/>
      <c r="I1543" s="13">
        <v>45590</v>
      </c>
      <c r="J1543" s="2"/>
      <c r="K1543" s="29" t="s">
        <v>6759</v>
      </c>
      <c r="L1543" s="28"/>
      <c r="M1543" s="4"/>
      <c r="N1543" s="24"/>
      <c r="O1543" s="4"/>
      <c r="P1543" s="24"/>
      <c r="Q1543" s="4"/>
      <c r="R1543" s="24"/>
      <c r="S1543" s="4"/>
      <c r="T1543" s="24"/>
      <c r="U1543" s="4" t="s">
        <v>106</v>
      </c>
      <c r="V1543" s="3" t="s">
        <v>71</v>
      </c>
      <c r="W1543" s="26" t="s">
        <v>6240</v>
      </c>
      <c r="X1543" s="4"/>
      <c r="Y1543" s="4"/>
      <c r="Z1543" s="4"/>
    </row>
    <row r="1544" spans="1:26" ht="30" hidden="1">
      <c r="A1544" s="51" t="str">
        <f>_xlfn.IFNA(INDEX(Table3[],MATCH(MainTracker[[#This Row],[IDR / UFDR]],Table3[Pack],0),1),"")</f>
        <v/>
      </c>
      <c r="B1544" s="7">
        <v>221.5</v>
      </c>
      <c r="C1544" s="7" t="s">
        <v>6760</v>
      </c>
      <c r="D1544" s="44" t="s">
        <v>6761</v>
      </c>
      <c r="E1544" s="154" t="s">
        <v>6762</v>
      </c>
      <c r="F1544" s="2" t="s">
        <v>111</v>
      </c>
      <c r="G1544" s="13">
        <v>45587</v>
      </c>
      <c r="H1544" s="13"/>
      <c r="I1544" s="13">
        <v>45595</v>
      </c>
      <c r="J1544" s="2"/>
      <c r="K1544" s="29" t="s">
        <v>6763</v>
      </c>
      <c r="L1544" s="28"/>
      <c r="M1544" s="4"/>
      <c r="N1544" s="24"/>
      <c r="O1544" s="4"/>
      <c r="P1544" s="24"/>
      <c r="Q1544" s="4"/>
      <c r="R1544" s="24"/>
      <c r="S1544" s="4"/>
      <c r="T1544" s="24"/>
      <c r="U1544" s="4" t="s">
        <v>106</v>
      </c>
      <c r="V1544" s="3" t="s">
        <v>71</v>
      </c>
      <c r="W1544" s="26" t="s">
        <v>6240</v>
      </c>
      <c r="X1544" s="4"/>
      <c r="Y1544" s="4"/>
      <c r="Z1544" s="4"/>
    </row>
    <row r="1545" spans="1:26" ht="30" hidden="1">
      <c r="A1545" s="51" t="str">
        <f>_xlfn.IFNA(INDEX(Table3[],MATCH(MainTracker[[#This Row],[IDR / UFDR]],Table3[Pack],0),1),"")</f>
        <v/>
      </c>
      <c r="B1545" s="7">
        <v>221.5</v>
      </c>
      <c r="C1545" s="7" t="s">
        <v>6764</v>
      </c>
      <c r="D1545" s="44" t="s">
        <v>6765</v>
      </c>
      <c r="E1545" s="154" t="s">
        <v>6766</v>
      </c>
      <c r="F1545" s="2" t="s">
        <v>111</v>
      </c>
      <c r="G1545" s="13">
        <v>45587</v>
      </c>
      <c r="H1545" s="13"/>
      <c r="I1545" s="13">
        <v>45590</v>
      </c>
      <c r="J1545" s="2"/>
      <c r="K1545" s="29" t="s">
        <v>6767</v>
      </c>
      <c r="L1545" s="28"/>
      <c r="M1545" s="4"/>
      <c r="N1545" s="24"/>
      <c r="O1545" s="4"/>
      <c r="P1545" s="24"/>
      <c r="Q1545" s="4"/>
      <c r="R1545" s="24"/>
      <c r="S1545" s="4"/>
      <c r="T1545" s="24"/>
      <c r="U1545" s="4" t="s">
        <v>106</v>
      </c>
      <c r="V1545" s="3" t="s">
        <v>71</v>
      </c>
      <c r="W1545" s="26" t="s">
        <v>6240</v>
      </c>
      <c r="X1545" s="4"/>
      <c r="Y1545" s="4"/>
      <c r="Z1545" s="4"/>
    </row>
    <row r="1546" spans="1:26" ht="30" hidden="1">
      <c r="A1546" s="51" t="str">
        <f>_xlfn.IFNA(INDEX(Table3[],MATCH(MainTracker[[#This Row],[IDR / UFDR]],Table3[Pack],0),1),"")</f>
        <v/>
      </c>
      <c r="B1546" s="7">
        <v>221.5</v>
      </c>
      <c r="C1546" s="7" t="s">
        <v>6768</v>
      </c>
      <c r="D1546" s="44" t="s">
        <v>6769</v>
      </c>
      <c r="E1546" s="154" t="s">
        <v>6770</v>
      </c>
      <c r="F1546" s="2" t="s">
        <v>111</v>
      </c>
      <c r="G1546" s="13">
        <v>45587</v>
      </c>
      <c r="H1546" s="13"/>
      <c r="I1546" s="13">
        <v>45594</v>
      </c>
      <c r="J1546" s="2"/>
      <c r="K1546" s="29" t="s">
        <v>6771</v>
      </c>
      <c r="L1546" s="28"/>
      <c r="M1546" s="4"/>
      <c r="N1546" s="24"/>
      <c r="O1546" s="4"/>
      <c r="P1546" s="24"/>
      <c r="Q1546" s="4"/>
      <c r="R1546" s="24"/>
      <c r="S1546" s="4"/>
      <c r="T1546" s="24"/>
      <c r="U1546" s="4" t="s">
        <v>106</v>
      </c>
      <c r="V1546" s="3" t="s">
        <v>71</v>
      </c>
      <c r="W1546" s="26" t="s">
        <v>6240</v>
      </c>
      <c r="X1546" s="4"/>
      <c r="Y1546" s="4"/>
      <c r="Z1546" s="4"/>
    </row>
    <row r="1547" spans="1:26" ht="30" hidden="1">
      <c r="A1547" s="51" t="str">
        <f>_xlfn.IFNA(INDEX(Table3[],MATCH(MainTracker[[#This Row],[IDR / UFDR]],Table3[Pack],0),1),"")</f>
        <v/>
      </c>
      <c r="B1547" s="7">
        <v>221.5</v>
      </c>
      <c r="C1547" s="7" t="s">
        <v>6772</v>
      </c>
      <c r="D1547" s="44" t="s">
        <v>6773</v>
      </c>
      <c r="E1547" s="154" t="s">
        <v>6774</v>
      </c>
      <c r="F1547" s="2" t="s">
        <v>111</v>
      </c>
      <c r="G1547" s="13">
        <v>45587</v>
      </c>
      <c r="H1547" s="13"/>
      <c r="I1547" s="13">
        <v>45595</v>
      </c>
      <c r="J1547" s="2"/>
      <c r="K1547" s="29" t="s">
        <v>6775</v>
      </c>
      <c r="L1547" s="28" t="s">
        <v>122</v>
      </c>
      <c r="M1547" s="4"/>
      <c r="N1547" s="24"/>
      <c r="O1547" s="4"/>
      <c r="P1547" s="24"/>
      <c r="Q1547" s="4"/>
      <c r="R1547" s="24"/>
      <c r="S1547" s="4"/>
      <c r="T1547" s="24"/>
      <c r="U1547" s="4" t="s">
        <v>106</v>
      </c>
      <c r="V1547" s="3" t="s">
        <v>69</v>
      </c>
      <c r="W1547" s="26" t="s">
        <v>6240</v>
      </c>
      <c r="X1547" s="4"/>
      <c r="Y1547" s="4"/>
      <c r="Z1547" s="4"/>
    </row>
    <row r="1548" spans="1:26" ht="30" hidden="1">
      <c r="A1548" s="51" t="str">
        <f>_xlfn.IFNA(INDEX(Table3[],MATCH(MainTracker[[#This Row],[IDR / UFDR]],Table3[Pack],0),1),"")</f>
        <v/>
      </c>
      <c r="B1548" s="7">
        <v>221.5</v>
      </c>
      <c r="C1548" s="7" t="s">
        <v>6776</v>
      </c>
      <c r="D1548" s="44" t="s">
        <v>6777</v>
      </c>
      <c r="E1548" s="154" t="s">
        <v>6778</v>
      </c>
      <c r="F1548" s="2" t="s">
        <v>111</v>
      </c>
      <c r="G1548" s="13">
        <v>45587</v>
      </c>
      <c r="H1548" s="13"/>
      <c r="I1548" s="13">
        <v>45595</v>
      </c>
      <c r="J1548" s="2"/>
      <c r="K1548" s="29" t="s">
        <v>6779</v>
      </c>
      <c r="L1548" s="28" t="s">
        <v>122</v>
      </c>
      <c r="M1548" s="4"/>
      <c r="N1548" s="24"/>
      <c r="O1548" s="4"/>
      <c r="P1548" s="24"/>
      <c r="Q1548" s="4"/>
      <c r="R1548" s="24"/>
      <c r="S1548" s="4"/>
      <c r="T1548" s="24"/>
      <c r="U1548" s="4" t="s">
        <v>106</v>
      </c>
      <c r="V1548" s="3" t="s">
        <v>69</v>
      </c>
      <c r="W1548" s="26" t="s">
        <v>6240</v>
      </c>
      <c r="X1548" s="4"/>
      <c r="Y1548" s="4"/>
      <c r="Z1548" s="4"/>
    </row>
    <row r="1549" spans="1:26" ht="30" hidden="1">
      <c r="A1549" s="51" t="str">
        <f>_xlfn.IFNA(INDEX(Table3[],MATCH(MainTracker[[#This Row],[IDR / UFDR]],Table3[Pack],0),1),"")</f>
        <v/>
      </c>
      <c r="B1549" s="7">
        <v>221.5</v>
      </c>
      <c r="C1549" s="7" t="s">
        <v>6780</v>
      </c>
      <c r="D1549" s="44" t="s">
        <v>6781</v>
      </c>
      <c r="E1549" s="154" t="s">
        <v>6782</v>
      </c>
      <c r="F1549" s="2" t="s">
        <v>111</v>
      </c>
      <c r="G1549" s="13">
        <v>45587</v>
      </c>
      <c r="H1549" s="13"/>
      <c r="I1549" s="13">
        <v>45595</v>
      </c>
      <c r="J1549" s="2"/>
      <c r="K1549" s="29" t="s">
        <v>6783</v>
      </c>
      <c r="L1549" s="28" t="s">
        <v>122</v>
      </c>
      <c r="M1549" s="4"/>
      <c r="N1549" s="24"/>
      <c r="O1549" s="4"/>
      <c r="P1549" s="24"/>
      <c r="Q1549" s="4"/>
      <c r="R1549" s="24"/>
      <c r="S1549" s="4"/>
      <c r="T1549" s="24"/>
      <c r="U1549" s="4" t="s">
        <v>106</v>
      </c>
      <c r="V1549" s="3" t="s">
        <v>69</v>
      </c>
      <c r="W1549" s="26" t="s">
        <v>6240</v>
      </c>
      <c r="X1549" s="4"/>
      <c r="Y1549" s="4"/>
      <c r="Z1549" s="4"/>
    </row>
    <row r="1550" spans="1:26" ht="30" hidden="1">
      <c r="A1550" s="51" t="str">
        <f>_xlfn.IFNA(INDEX(Table3[],MATCH(MainTracker[[#This Row],[IDR / UFDR]],Table3[Pack],0),1),"")</f>
        <v/>
      </c>
      <c r="B1550" s="7">
        <v>221.5</v>
      </c>
      <c r="C1550" s="7" t="s">
        <v>6784</v>
      </c>
      <c r="D1550" s="44" t="s">
        <v>6785</v>
      </c>
      <c r="E1550" s="154" t="s">
        <v>6786</v>
      </c>
      <c r="F1550" s="2" t="s">
        <v>111</v>
      </c>
      <c r="G1550" s="13">
        <v>45587</v>
      </c>
      <c r="H1550" s="13"/>
      <c r="I1550" s="13">
        <v>45601</v>
      </c>
      <c r="J1550" s="2"/>
      <c r="K1550" s="29" t="s">
        <v>6787</v>
      </c>
      <c r="L1550" s="28" t="s">
        <v>122</v>
      </c>
      <c r="M1550" s="4"/>
      <c r="N1550" s="24"/>
      <c r="O1550" s="4"/>
      <c r="P1550" s="24"/>
      <c r="Q1550" s="4"/>
      <c r="R1550" s="24"/>
      <c r="S1550" s="4"/>
      <c r="T1550" s="24"/>
      <c r="U1550" s="4" t="s">
        <v>106</v>
      </c>
      <c r="V1550" s="3" t="s">
        <v>69</v>
      </c>
      <c r="W1550" s="26" t="s">
        <v>6240</v>
      </c>
      <c r="X1550" s="4"/>
      <c r="Y1550" s="4"/>
      <c r="Z1550" s="4"/>
    </row>
    <row r="1551" spans="1:26" ht="30" hidden="1">
      <c r="A1551" s="51" t="str">
        <f>_xlfn.IFNA(INDEX(Table3[],MATCH(MainTracker[[#This Row],[IDR / UFDR]],Table3[Pack],0),1),"")</f>
        <v/>
      </c>
      <c r="B1551" s="7">
        <v>221.5</v>
      </c>
      <c r="C1551" s="7" t="s">
        <v>6788</v>
      </c>
      <c r="D1551" s="44" t="s">
        <v>6789</v>
      </c>
      <c r="E1551" s="154" t="s">
        <v>6790</v>
      </c>
      <c r="F1551" s="2" t="s">
        <v>111</v>
      </c>
      <c r="G1551" s="13">
        <v>45587</v>
      </c>
      <c r="H1551" s="13"/>
      <c r="I1551" s="13">
        <v>45600</v>
      </c>
      <c r="J1551" s="2"/>
      <c r="K1551" s="29" t="s">
        <v>6791</v>
      </c>
      <c r="L1551" s="28" t="s">
        <v>122</v>
      </c>
      <c r="M1551" s="4"/>
      <c r="N1551" s="24"/>
      <c r="O1551" s="4"/>
      <c r="P1551" s="24"/>
      <c r="Q1551" s="4"/>
      <c r="R1551" s="24"/>
      <c r="S1551" s="4"/>
      <c r="T1551" s="24"/>
      <c r="U1551" s="4" t="s">
        <v>106</v>
      </c>
      <c r="V1551" s="3" t="s">
        <v>69</v>
      </c>
      <c r="W1551" s="26" t="s">
        <v>6240</v>
      </c>
      <c r="X1551" s="4"/>
      <c r="Y1551" s="4"/>
      <c r="Z1551" s="4"/>
    </row>
    <row r="1552" spans="1:26" ht="30" hidden="1">
      <c r="A1552" s="51" t="str">
        <f>_xlfn.IFNA(INDEX(Table3[],MATCH(MainTracker[[#This Row],[IDR / UFDR]],Table3[Pack],0),1),"")</f>
        <v/>
      </c>
      <c r="B1552" s="7">
        <v>221.5</v>
      </c>
      <c r="C1552" s="7" t="s">
        <v>6792</v>
      </c>
      <c r="D1552" s="44" t="s">
        <v>6793</v>
      </c>
      <c r="E1552" s="154" t="s">
        <v>6794</v>
      </c>
      <c r="F1552" s="2" t="s">
        <v>111</v>
      </c>
      <c r="G1552" s="13">
        <v>45587</v>
      </c>
      <c r="H1552" s="13"/>
      <c r="I1552" s="13">
        <v>45600</v>
      </c>
      <c r="J1552" s="2"/>
      <c r="K1552" s="29" t="s">
        <v>6795</v>
      </c>
      <c r="L1552" s="28" t="s">
        <v>122</v>
      </c>
      <c r="M1552" s="4"/>
      <c r="N1552" s="24"/>
      <c r="O1552" s="4"/>
      <c r="P1552" s="24"/>
      <c r="Q1552" s="4"/>
      <c r="R1552" s="24"/>
      <c r="S1552" s="4"/>
      <c r="T1552" s="24"/>
      <c r="U1552" s="4" t="s">
        <v>106</v>
      </c>
      <c r="V1552" s="3" t="s">
        <v>69</v>
      </c>
      <c r="W1552" s="26" t="s">
        <v>6240</v>
      </c>
      <c r="X1552" s="4"/>
      <c r="Y1552" s="4"/>
      <c r="Z1552" s="4"/>
    </row>
    <row r="1553" spans="1:26" ht="30" hidden="1">
      <c r="A1553" s="51" t="str">
        <f>_xlfn.IFNA(INDEX(Table3[],MATCH(MainTracker[[#This Row],[IDR / UFDR]],Table3[Pack],0),1),"")</f>
        <v/>
      </c>
      <c r="B1553" s="7">
        <v>221.5</v>
      </c>
      <c r="C1553" s="7" t="s">
        <v>6796</v>
      </c>
      <c r="D1553" s="44" t="s">
        <v>6797</v>
      </c>
      <c r="E1553" s="154" t="s">
        <v>6798</v>
      </c>
      <c r="F1553" s="2" t="s">
        <v>111</v>
      </c>
      <c r="G1553" s="13">
        <v>45587</v>
      </c>
      <c r="H1553" s="13"/>
      <c r="I1553" s="13">
        <v>45600</v>
      </c>
      <c r="J1553" s="2"/>
      <c r="K1553" s="29" t="s">
        <v>6799</v>
      </c>
      <c r="L1553" s="28" t="s">
        <v>122</v>
      </c>
      <c r="M1553" s="4"/>
      <c r="N1553" s="24"/>
      <c r="O1553" s="4"/>
      <c r="P1553" s="24"/>
      <c r="Q1553" s="4"/>
      <c r="R1553" s="24"/>
      <c r="S1553" s="4"/>
      <c r="T1553" s="24"/>
      <c r="U1553" s="4" t="s">
        <v>106</v>
      </c>
      <c r="V1553" s="3" t="s">
        <v>69</v>
      </c>
      <c r="W1553" s="26" t="s">
        <v>6240</v>
      </c>
      <c r="X1553" s="4"/>
      <c r="Y1553" s="4"/>
      <c r="Z1553" s="4"/>
    </row>
    <row r="1554" spans="1:26" ht="30" hidden="1">
      <c r="A1554" s="51" t="str">
        <f>_xlfn.IFNA(INDEX(Table3[],MATCH(MainTracker[[#This Row],[IDR / UFDR]],Table3[Pack],0),1),"")</f>
        <v/>
      </c>
      <c r="B1554" s="7">
        <v>221.5</v>
      </c>
      <c r="C1554" s="7" t="s">
        <v>6800</v>
      </c>
      <c r="D1554" s="44" t="s">
        <v>6801</v>
      </c>
      <c r="E1554" s="154" t="s">
        <v>6802</v>
      </c>
      <c r="F1554" s="2" t="s">
        <v>111</v>
      </c>
      <c r="G1554" s="13">
        <v>45587</v>
      </c>
      <c r="H1554" s="13"/>
      <c r="I1554" s="13">
        <v>45600</v>
      </c>
      <c r="J1554" s="2"/>
      <c r="K1554" s="29" t="s">
        <v>6803</v>
      </c>
      <c r="L1554" s="28" t="s">
        <v>122</v>
      </c>
      <c r="M1554" s="4"/>
      <c r="N1554" s="24"/>
      <c r="O1554" s="4"/>
      <c r="P1554" s="24"/>
      <c r="Q1554" s="4"/>
      <c r="R1554" s="24"/>
      <c r="S1554" s="4"/>
      <c r="T1554" s="24"/>
      <c r="U1554" s="4" t="s">
        <v>106</v>
      </c>
      <c r="V1554" s="3" t="s">
        <v>69</v>
      </c>
      <c r="W1554" s="26" t="s">
        <v>6240</v>
      </c>
      <c r="X1554" s="4"/>
      <c r="Y1554" s="4"/>
      <c r="Z1554" s="4"/>
    </row>
    <row r="1555" spans="1:26" ht="30" hidden="1">
      <c r="A1555" s="51" t="str">
        <f>_xlfn.IFNA(INDEX(Table3[],MATCH(MainTracker[[#This Row],[IDR / UFDR]],Table3[Pack],0),1),"")</f>
        <v/>
      </c>
      <c r="B1555" s="7">
        <v>221.5</v>
      </c>
      <c r="C1555" s="7" t="s">
        <v>6804</v>
      </c>
      <c r="D1555" s="44" t="s">
        <v>6805</v>
      </c>
      <c r="E1555" s="154" t="s">
        <v>6806</v>
      </c>
      <c r="F1555" s="2" t="s">
        <v>111</v>
      </c>
      <c r="G1555" s="13">
        <v>45587</v>
      </c>
      <c r="H1555" s="13"/>
      <c r="I1555" s="13">
        <v>45600</v>
      </c>
      <c r="J1555" s="2"/>
      <c r="K1555" s="29" t="s">
        <v>6807</v>
      </c>
      <c r="L1555" s="28" t="s">
        <v>122</v>
      </c>
      <c r="M1555" s="4"/>
      <c r="N1555" s="24"/>
      <c r="O1555" s="4"/>
      <c r="P1555" s="24"/>
      <c r="Q1555" s="4"/>
      <c r="R1555" s="24"/>
      <c r="S1555" s="4"/>
      <c r="T1555" s="24"/>
      <c r="U1555" s="4" t="s">
        <v>106</v>
      </c>
      <c r="V1555" s="3" t="s">
        <v>69</v>
      </c>
      <c r="W1555" s="26" t="s">
        <v>6240</v>
      </c>
      <c r="X1555" s="4"/>
      <c r="Y1555" s="4"/>
      <c r="Z1555" s="4"/>
    </row>
    <row r="1556" spans="1:26" ht="30" hidden="1">
      <c r="A1556" s="51" t="str">
        <f>_xlfn.IFNA(INDEX(Table3[],MATCH(MainTracker[[#This Row],[IDR / UFDR]],Table3[Pack],0),1),"")</f>
        <v/>
      </c>
      <c r="B1556" s="7">
        <v>221.5</v>
      </c>
      <c r="C1556" s="7" t="s">
        <v>6808</v>
      </c>
      <c r="D1556" s="44" t="s">
        <v>6809</v>
      </c>
      <c r="E1556" s="154" t="s">
        <v>6810</v>
      </c>
      <c r="F1556" s="2" t="s">
        <v>111</v>
      </c>
      <c r="G1556" s="13">
        <v>45587</v>
      </c>
      <c r="H1556" s="13"/>
      <c r="I1556" s="13">
        <v>45600</v>
      </c>
      <c r="J1556" s="2"/>
      <c r="K1556" s="29" t="s">
        <v>6811</v>
      </c>
      <c r="L1556" s="28" t="s">
        <v>122</v>
      </c>
      <c r="M1556" s="4"/>
      <c r="N1556" s="24"/>
      <c r="O1556" s="4"/>
      <c r="P1556" s="24"/>
      <c r="Q1556" s="4"/>
      <c r="R1556" s="24"/>
      <c r="S1556" s="4"/>
      <c r="T1556" s="24"/>
      <c r="U1556" s="4" t="s">
        <v>106</v>
      </c>
      <c r="V1556" s="3" t="s">
        <v>69</v>
      </c>
      <c r="W1556" s="26" t="s">
        <v>6240</v>
      </c>
      <c r="X1556" s="4"/>
      <c r="Y1556" s="4"/>
      <c r="Z1556" s="4"/>
    </row>
    <row r="1557" spans="1:26" ht="30" hidden="1">
      <c r="A1557" s="51" t="str">
        <f>_xlfn.IFNA(INDEX(Table3[],MATCH(MainTracker[[#This Row],[IDR / UFDR]],Table3[Pack],0),1),"")</f>
        <v/>
      </c>
      <c r="B1557" s="7">
        <v>221.5</v>
      </c>
      <c r="C1557" s="7" t="s">
        <v>6812</v>
      </c>
      <c r="D1557" s="44" t="s">
        <v>6813</v>
      </c>
      <c r="E1557" s="154" t="s">
        <v>6814</v>
      </c>
      <c r="F1557" s="2" t="s">
        <v>111</v>
      </c>
      <c r="G1557" s="13">
        <v>45587</v>
      </c>
      <c r="H1557" s="13"/>
      <c r="I1557" s="13">
        <v>45600</v>
      </c>
      <c r="J1557" s="2"/>
      <c r="K1557" s="29" t="s">
        <v>6815</v>
      </c>
      <c r="L1557" s="28" t="s">
        <v>122</v>
      </c>
      <c r="M1557" s="4"/>
      <c r="N1557" s="24"/>
      <c r="O1557" s="4"/>
      <c r="P1557" s="24"/>
      <c r="Q1557" s="4"/>
      <c r="R1557" s="24"/>
      <c r="S1557" s="4"/>
      <c r="T1557" s="24"/>
      <c r="U1557" s="4" t="s">
        <v>106</v>
      </c>
      <c r="V1557" s="3" t="s">
        <v>69</v>
      </c>
      <c r="W1557" s="26" t="s">
        <v>6240</v>
      </c>
      <c r="X1557" s="4"/>
      <c r="Y1557" s="4"/>
      <c r="Z1557" s="4"/>
    </row>
    <row r="1558" spans="1:26" ht="30" hidden="1">
      <c r="A1558" s="51" t="str">
        <f>_xlfn.IFNA(INDEX(Table3[],MATCH(MainTracker[[#This Row],[IDR / UFDR]],Table3[Pack],0),1),"")</f>
        <v/>
      </c>
      <c r="B1558" s="7">
        <v>221.5</v>
      </c>
      <c r="C1558" s="7" t="s">
        <v>6816</v>
      </c>
      <c r="D1558" s="44" t="s">
        <v>6817</v>
      </c>
      <c r="E1558" s="154" t="s">
        <v>6818</v>
      </c>
      <c r="F1558" s="2" t="s">
        <v>111</v>
      </c>
      <c r="G1558" s="13">
        <v>45587</v>
      </c>
      <c r="H1558" s="13"/>
      <c r="I1558" s="13">
        <v>45600</v>
      </c>
      <c r="J1558" s="2"/>
      <c r="K1558" s="29" t="s">
        <v>6819</v>
      </c>
      <c r="L1558" s="28" t="s">
        <v>122</v>
      </c>
      <c r="M1558" s="4"/>
      <c r="N1558" s="24"/>
      <c r="O1558" s="4"/>
      <c r="P1558" s="24"/>
      <c r="Q1558" s="4"/>
      <c r="R1558" s="24"/>
      <c r="S1558" s="4"/>
      <c r="T1558" s="24"/>
      <c r="U1558" s="4" t="s">
        <v>106</v>
      </c>
      <c r="V1558" s="3" t="s">
        <v>69</v>
      </c>
      <c r="W1558" s="26" t="s">
        <v>6240</v>
      </c>
      <c r="X1558" s="4"/>
      <c r="Y1558" s="4"/>
      <c r="Z1558" s="4"/>
    </row>
    <row r="1559" spans="1:26" ht="30" hidden="1">
      <c r="A1559" s="51" t="str">
        <f>_xlfn.IFNA(INDEX(Table3[],MATCH(MainTracker[[#This Row],[IDR / UFDR]],Table3[Pack],0),1),"")</f>
        <v/>
      </c>
      <c r="B1559" s="7">
        <v>221.5</v>
      </c>
      <c r="C1559" s="7" t="s">
        <v>6820</v>
      </c>
      <c r="D1559" s="44" t="s">
        <v>6821</v>
      </c>
      <c r="E1559" s="154" t="s">
        <v>6822</v>
      </c>
      <c r="F1559" s="2" t="s">
        <v>111</v>
      </c>
      <c r="G1559" s="13">
        <v>45587</v>
      </c>
      <c r="H1559" s="13"/>
      <c r="I1559" s="13">
        <v>45601</v>
      </c>
      <c r="J1559" s="2"/>
      <c r="K1559" s="29" t="s">
        <v>6823</v>
      </c>
      <c r="L1559" s="28" t="s">
        <v>122</v>
      </c>
      <c r="M1559" s="4"/>
      <c r="N1559" s="24"/>
      <c r="O1559" s="4"/>
      <c r="P1559" s="24"/>
      <c r="Q1559" s="4"/>
      <c r="R1559" s="24"/>
      <c r="S1559" s="4"/>
      <c r="T1559" s="24"/>
      <c r="U1559" s="4" t="s">
        <v>106</v>
      </c>
      <c r="V1559" s="3" t="s">
        <v>69</v>
      </c>
      <c r="W1559" s="26" t="s">
        <v>6240</v>
      </c>
      <c r="X1559" s="4"/>
      <c r="Y1559" s="4"/>
      <c r="Z1559" s="4"/>
    </row>
    <row r="1560" spans="1:26" ht="30" hidden="1">
      <c r="A1560" s="51" t="str">
        <f>_xlfn.IFNA(INDEX(Table3[],MATCH(MainTracker[[#This Row],[IDR / UFDR]],Table3[Pack],0),1),"")</f>
        <v/>
      </c>
      <c r="B1560" s="7">
        <v>221.5</v>
      </c>
      <c r="C1560" s="7" t="s">
        <v>6824</v>
      </c>
      <c r="D1560" s="44" t="s">
        <v>6825</v>
      </c>
      <c r="E1560" s="154" t="s">
        <v>6826</v>
      </c>
      <c r="F1560" s="2" t="s">
        <v>111</v>
      </c>
      <c r="G1560" s="13">
        <v>45587</v>
      </c>
      <c r="H1560" s="13"/>
      <c r="I1560" s="13">
        <v>45600</v>
      </c>
      <c r="J1560" s="2"/>
      <c r="K1560" s="29" t="s">
        <v>6827</v>
      </c>
      <c r="L1560" s="28" t="s">
        <v>122</v>
      </c>
      <c r="M1560" s="4"/>
      <c r="N1560" s="24"/>
      <c r="O1560" s="4"/>
      <c r="P1560" s="24"/>
      <c r="Q1560" s="4"/>
      <c r="R1560" s="24"/>
      <c r="S1560" s="4"/>
      <c r="T1560" s="24"/>
      <c r="U1560" s="4" t="s">
        <v>106</v>
      </c>
      <c r="V1560" s="3" t="s">
        <v>69</v>
      </c>
      <c r="W1560" s="26" t="s">
        <v>6240</v>
      </c>
      <c r="X1560" s="4"/>
      <c r="Y1560" s="4"/>
      <c r="Z1560" s="4"/>
    </row>
    <row r="1561" spans="1:26" ht="30" hidden="1">
      <c r="A1561" s="51" t="str">
        <f>_xlfn.IFNA(INDEX(Table3[],MATCH(MainTracker[[#This Row],[IDR / UFDR]],Table3[Pack],0),1),"")</f>
        <v/>
      </c>
      <c r="B1561" s="7">
        <v>221.5</v>
      </c>
      <c r="C1561" s="7" t="s">
        <v>6828</v>
      </c>
      <c r="D1561" s="44" t="s">
        <v>6829</v>
      </c>
      <c r="E1561" s="154" t="s">
        <v>6830</v>
      </c>
      <c r="F1561" s="2" t="s">
        <v>111</v>
      </c>
      <c r="G1561" s="13">
        <v>45587</v>
      </c>
      <c r="H1561" s="13"/>
      <c r="I1561" s="13">
        <v>45593</v>
      </c>
      <c r="J1561" s="2"/>
      <c r="K1561" s="29" t="s">
        <v>6831</v>
      </c>
      <c r="L1561" s="28"/>
      <c r="M1561" s="4"/>
      <c r="N1561" s="24"/>
      <c r="O1561" s="4"/>
      <c r="P1561" s="24"/>
      <c r="Q1561" s="4"/>
      <c r="R1561" s="24"/>
      <c r="S1561" s="4"/>
      <c r="T1561" s="24"/>
      <c r="U1561" s="4" t="s">
        <v>106</v>
      </c>
      <c r="V1561" s="3" t="s">
        <v>6832</v>
      </c>
      <c r="W1561" s="26" t="s">
        <v>6240</v>
      </c>
      <c r="X1561" s="4"/>
      <c r="Y1561" s="4"/>
      <c r="Z1561" s="4"/>
    </row>
    <row r="1562" spans="1:26" ht="30" hidden="1">
      <c r="A1562" s="51" t="str">
        <f>_xlfn.IFNA(INDEX(Table3[],MATCH(MainTracker[[#This Row],[IDR / UFDR]],Table3[Pack],0),1),"")</f>
        <v/>
      </c>
      <c r="B1562" s="7">
        <v>221.5</v>
      </c>
      <c r="C1562" s="7" t="s">
        <v>6833</v>
      </c>
      <c r="D1562" s="44" t="s">
        <v>6834</v>
      </c>
      <c r="E1562" s="154" t="s">
        <v>6835</v>
      </c>
      <c r="F1562" s="2" t="s">
        <v>111</v>
      </c>
      <c r="G1562" s="13">
        <v>45587</v>
      </c>
      <c r="H1562" s="13"/>
      <c r="I1562" s="13">
        <v>45594</v>
      </c>
      <c r="J1562" s="2"/>
      <c r="K1562" s="29" t="s">
        <v>6836</v>
      </c>
      <c r="L1562" s="28"/>
      <c r="M1562" s="4"/>
      <c r="N1562" s="24"/>
      <c r="O1562" s="4"/>
      <c r="P1562" s="24"/>
      <c r="Q1562" s="4"/>
      <c r="R1562" s="24"/>
      <c r="S1562" s="4"/>
      <c r="T1562" s="24"/>
      <c r="U1562" s="4" t="s">
        <v>106</v>
      </c>
      <c r="V1562" s="3" t="s">
        <v>70</v>
      </c>
      <c r="W1562" s="26" t="s">
        <v>6240</v>
      </c>
      <c r="X1562" s="4"/>
      <c r="Y1562" s="4"/>
      <c r="Z1562" s="4"/>
    </row>
    <row r="1563" spans="1:26" ht="30" hidden="1">
      <c r="A1563" s="51" t="str">
        <f>_xlfn.IFNA(INDEX(Table3[],MATCH(MainTracker[[#This Row],[IDR / UFDR]],Table3[Pack],0),1),"")</f>
        <v/>
      </c>
      <c r="B1563" s="7">
        <v>221.5</v>
      </c>
      <c r="C1563" s="7" t="s">
        <v>6837</v>
      </c>
      <c r="D1563" s="44" t="s">
        <v>6838</v>
      </c>
      <c r="E1563" s="154" t="s">
        <v>6839</v>
      </c>
      <c r="F1563" s="2" t="s">
        <v>111</v>
      </c>
      <c r="G1563" s="13">
        <v>45587</v>
      </c>
      <c r="H1563" s="13"/>
      <c r="I1563" s="13">
        <v>45594</v>
      </c>
      <c r="J1563" s="2"/>
      <c r="K1563" s="29" t="s">
        <v>6840</v>
      </c>
      <c r="L1563" s="28"/>
      <c r="M1563" s="4"/>
      <c r="N1563" s="24"/>
      <c r="O1563" s="4"/>
      <c r="P1563" s="24"/>
      <c r="Q1563" s="4"/>
      <c r="R1563" s="24"/>
      <c r="S1563" s="4"/>
      <c r="T1563" s="24"/>
      <c r="U1563" s="4" t="s">
        <v>106</v>
      </c>
      <c r="V1563" s="3" t="s">
        <v>70</v>
      </c>
      <c r="W1563" s="26" t="s">
        <v>6240</v>
      </c>
      <c r="X1563" s="4"/>
      <c r="Y1563" s="4"/>
      <c r="Z1563" s="4"/>
    </row>
    <row r="1564" spans="1:26" ht="30" hidden="1">
      <c r="A1564" s="51" t="str">
        <f>_xlfn.IFNA(INDEX(Table3[],MATCH(MainTracker[[#This Row],[IDR / UFDR]],Table3[Pack],0),1),"")</f>
        <v/>
      </c>
      <c r="B1564" s="7">
        <v>221.5</v>
      </c>
      <c r="C1564" s="7" t="s">
        <v>6841</v>
      </c>
      <c r="D1564" s="44" t="s">
        <v>6842</v>
      </c>
      <c r="E1564" s="154" t="s">
        <v>6843</v>
      </c>
      <c r="F1564" s="2" t="s">
        <v>111</v>
      </c>
      <c r="G1564" s="13">
        <v>45587</v>
      </c>
      <c r="H1564" s="13"/>
      <c r="I1564" s="13">
        <v>45594</v>
      </c>
      <c r="J1564" s="2"/>
      <c r="K1564" s="29" t="s">
        <v>6844</v>
      </c>
      <c r="L1564" s="28"/>
      <c r="M1564" s="4"/>
      <c r="N1564" s="24"/>
      <c r="O1564" s="4"/>
      <c r="P1564" s="24"/>
      <c r="Q1564" s="4"/>
      <c r="R1564" s="24"/>
      <c r="S1564" s="4"/>
      <c r="T1564" s="24"/>
      <c r="U1564" s="4" t="s">
        <v>106</v>
      </c>
      <c r="V1564" s="3" t="s">
        <v>70</v>
      </c>
      <c r="W1564" s="26" t="s">
        <v>6240</v>
      </c>
      <c r="X1564" s="4"/>
      <c r="Y1564" s="4"/>
      <c r="Z1564" s="4"/>
    </row>
    <row r="1565" spans="1:26" ht="30" hidden="1">
      <c r="A1565" s="51" t="str">
        <f>_xlfn.IFNA(INDEX(Table3[],MATCH(MainTracker[[#This Row],[IDR / UFDR]],Table3[Pack],0),1),"")</f>
        <v/>
      </c>
      <c r="B1565" s="7">
        <v>221.5</v>
      </c>
      <c r="C1565" s="7" t="s">
        <v>6845</v>
      </c>
      <c r="D1565" s="44" t="s">
        <v>6846</v>
      </c>
      <c r="E1565" s="154" t="s">
        <v>6847</v>
      </c>
      <c r="F1565" s="2" t="s">
        <v>111</v>
      </c>
      <c r="G1565" s="13">
        <v>45587</v>
      </c>
      <c r="H1565" s="13"/>
      <c r="I1565" s="13">
        <v>45594</v>
      </c>
      <c r="J1565" s="2"/>
      <c r="K1565" s="29" t="s">
        <v>6848</v>
      </c>
      <c r="L1565" s="28"/>
      <c r="M1565" s="4"/>
      <c r="N1565" s="24"/>
      <c r="O1565" s="4"/>
      <c r="P1565" s="24"/>
      <c r="Q1565" s="4"/>
      <c r="R1565" s="24"/>
      <c r="S1565" s="4"/>
      <c r="T1565" s="24"/>
      <c r="U1565" s="4" t="s">
        <v>106</v>
      </c>
      <c r="V1565" s="3" t="s">
        <v>70</v>
      </c>
      <c r="W1565" s="26" t="s">
        <v>6240</v>
      </c>
      <c r="X1565" s="4"/>
      <c r="Y1565" s="4"/>
      <c r="Z1565" s="4"/>
    </row>
    <row r="1566" spans="1:26" ht="30" hidden="1">
      <c r="A1566" s="51" t="str">
        <f>_xlfn.IFNA(INDEX(Table3[],MATCH(MainTracker[[#This Row],[IDR / UFDR]],Table3[Pack],0),1),"")</f>
        <v/>
      </c>
      <c r="B1566" s="7">
        <v>221.5</v>
      </c>
      <c r="C1566" s="7" t="s">
        <v>6849</v>
      </c>
      <c r="D1566" s="44" t="s">
        <v>6850</v>
      </c>
      <c r="E1566" s="154" t="s">
        <v>6851</v>
      </c>
      <c r="F1566" s="2" t="s">
        <v>111</v>
      </c>
      <c r="G1566" s="13">
        <v>45587</v>
      </c>
      <c r="H1566" s="13"/>
      <c r="I1566" s="13">
        <v>45601</v>
      </c>
      <c r="J1566" s="2"/>
      <c r="K1566" s="29" t="s">
        <v>6852</v>
      </c>
      <c r="L1566" s="28" t="s">
        <v>122</v>
      </c>
      <c r="M1566" s="4"/>
      <c r="N1566" s="24"/>
      <c r="O1566" s="4"/>
      <c r="P1566" s="24"/>
      <c r="Q1566" s="4"/>
      <c r="R1566" s="24"/>
      <c r="S1566" s="4"/>
      <c r="T1566" s="24"/>
      <c r="U1566" s="4" t="s">
        <v>106</v>
      </c>
      <c r="V1566" s="3" t="s">
        <v>69</v>
      </c>
      <c r="W1566" s="26" t="s">
        <v>6240</v>
      </c>
      <c r="X1566" s="4"/>
      <c r="Y1566" s="4"/>
      <c r="Z1566" s="4"/>
    </row>
    <row r="1567" spans="1:26" ht="30" hidden="1">
      <c r="A1567" s="51" t="str">
        <f>_xlfn.IFNA(INDEX(Table3[],MATCH(MainTracker[[#This Row],[IDR / UFDR]],Table3[Pack],0),1),"")</f>
        <v/>
      </c>
      <c r="B1567" s="7">
        <v>221.5</v>
      </c>
      <c r="C1567" s="7" t="s">
        <v>6853</v>
      </c>
      <c r="D1567" s="44" t="s">
        <v>6854</v>
      </c>
      <c r="E1567" s="154" t="s">
        <v>6855</v>
      </c>
      <c r="F1567" s="2" t="s">
        <v>248</v>
      </c>
      <c r="G1567" s="13">
        <v>45587</v>
      </c>
      <c r="H1567" s="13"/>
      <c r="I1567" s="13">
        <v>45601</v>
      </c>
      <c r="J1567" s="2"/>
      <c r="K1567" s="29" t="s">
        <v>6856</v>
      </c>
      <c r="L1567" s="28" t="s">
        <v>122</v>
      </c>
      <c r="M1567" s="4"/>
      <c r="N1567" s="24"/>
      <c r="O1567" s="4"/>
      <c r="P1567" s="24"/>
      <c r="Q1567" s="4"/>
      <c r="R1567" s="24"/>
      <c r="S1567" s="4"/>
      <c r="T1567" s="24"/>
      <c r="U1567" s="4" t="s">
        <v>106</v>
      </c>
      <c r="V1567" s="3" t="s">
        <v>69</v>
      </c>
      <c r="W1567" s="26" t="s">
        <v>6240</v>
      </c>
      <c r="X1567" s="4"/>
      <c r="Y1567" s="4"/>
      <c r="Z1567" s="4"/>
    </row>
    <row r="1568" spans="1:26" ht="30" hidden="1">
      <c r="A1568" s="51" t="str">
        <f>_xlfn.IFNA(INDEX(Table3[],MATCH(MainTracker[[#This Row],[IDR / UFDR]],Table3[Pack],0),1),"")</f>
        <v/>
      </c>
      <c r="B1568" s="7">
        <v>221.5</v>
      </c>
      <c r="C1568" s="7" t="s">
        <v>6857</v>
      </c>
      <c r="D1568" s="44" t="s">
        <v>6858</v>
      </c>
      <c r="E1568" s="154" t="s">
        <v>6859</v>
      </c>
      <c r="F1568" s="2" t="s">
        <v>248</v>
      </c>
      <c r="G1568" s="13">
        <v>45587</v>
      </c>
      <c r="H1568" s="13"/>
      <c r="I1568" s="13">
        <v>45601</v>
      </c>
      <c r="J1568" s="2"/>
      <c r="K1568" s="29" t="s">
        <v>6860</v>
      </c>
      <c r="L1568" s="28" t="s">
        <v>122</v>
      </c>
      <c r="M1568" s="4"/>
      <c r="N1568" s="24"/>
      <c r="O1568" s="4"/>
      <c r="P1568" s="24"/>
      <c r="Q1568" s="4"/>
      <c r="R1568" s="24"/>
      <c r="S1568" s="4"/>
      <c r="T1568" s="24"/>
      <c r="U1568" s="4" t="s">
        <v>106</v>
      </c>
      <c r="V1568" s="3" t="s">
        <v>69</v>
      </c>
      <c r="W1568" s="26" t="s">
        <v>6240</v>
      </c>
      <c r="X1568" s="4"/>
      <c r="Y1568" s="4"/>
      <c r="Z1568" s="4"/>
    </row>
    <row r="1569" spans="1:26" ht="30" hidden="1">
      <c r="A1569" s="51" t="str">
        <f>_xlfn.IFNA(INDEX(Table3[],MATCH(MainTracker[[#This Row],[IDR / UFDR]],Table3[Pack],0),1),"")</f>
        <v/>
      </c>
      <c r="B1569" s="7">
        <v>221.5</v>
      </c>
      <c r="C1569" s="7" t="s">
        <v>6861</v>
      </c>
      <c r="D1569" s="44" t="s">
        <v>6862</v>
      </c>
      <c r="E1569" s="154" t="s">
        <v>6863</v>
      </c>
      <c r="F1569" s="2" t="s">
        <v>248</v>
      </c>
      <c r="G1569" s="13">
        <v>45587</v>
      </c>
      <c r="H1569" s="13"/>
      <c r="I1569" s="13">
        <v>45601</v>
      </c>
      <c r="J1569" s="2"/>
      <c r="K1569" s="29" t="s">
        <v>6864</v>
      </c>
      <c r="L1569" s="28" t="s">
        <v>122</v>
      </c>
      <c r="M1569" s="4"/>
      <c r="N1569" s="24"/>
      <c r="O1569" s="4"/>
      <c r="P1569" s="24"/>
      <c r="Q1569" s="4"/>
      <c r="R1569" s="24"/>
      <c r="S1569" s="4"/>
      <c r="T1569" s="24"/>
      <c r="U1569" s="4" t="s">
        <v>106</v>
      </c>
      <c r="V1569" s="3" t="s">
        <v>69</v>
      </c>
      <c r="W1569" s="26" t="s">
        <v>6240</v>
      </c>
      <c r="X1569" s="4"/>
      <c r="Y1569" s="4"/>
      <c r="Z1569" s="4"/>
    </row>
    <row r="1570" spans="1:26" ht="39" hidden="1" customHeight="1">
      <c r="A1570" s="51" t="str">
        <f>_xlfn.IFNA(INDEX(Table3[],MATCH(MainTracker[[#This Row],[IDR / UFDR]],Table3[Pack],0),1),"")</f>
        <v/>
      </c>
      <c r="B1570" s="7">
        <v>221.5</v>
      </c>
      <c r="C1570" s="7" t="s">
        <v>6865</v>
      </c>
      <c r="D1570" s="44" t="s">
        <v>6866</v>
      </c>
      <c r="E1570" s="154" t="s">
        <v>6867</v>
      </c>
      <c r="F1570" s="2" t="s">
        <v>111</v>
      </c>
      <c r="G1570" s="13">
        <v>45587</v>
      </c>
      <c r="H1570" s="13"/>
      <c r="I1570" s="13">
        <v>45601</v>
      </c>
      <c r="J1570" s="2"/>
      <c r="K1570" s="29" t="s">
        <v>6868</v>
      </c>
      <c r="L1570" s="28" t="s">
        <v>122</v>
      </c>
      <c r="M1570" s="4"/>
      <c r="N1570" s="24"/>
      <c r="O1570" s="4"/>
      <c r="P1570" s="24"/>
      <c r="Q1570" s="4"/>
      <c r="R1570" s="24"/>
      <c r="S1570" s="4"/>
      <c r="T1570" s="24"/>
      <c r="U1570" s="4" t="s">
        <v>106</v>
      </c>
      <c r="V1570" s="3" t="s">
        <v>69</v>
      </c>
      <c r="W1570" s="26" t="s">
        <v>6240</v>
      </c>
      <c r="X1570" s="4"/>
      <c r="Y1570" s="4"/>
      <c r="Z1570" s="4"/>
    </row>
    <row r="1571" spans="1:26" ht="30" hidden="1">
      <c r="A1571" s="51" t="str">
        <f>_xlfn.IFNA(INDEX(Table3[],MATCH(MainTracker[[#This Row],[IDR / UFDR]],Table3[Pack],0),1),"")</f>
        <v/>
      </c>
      <c r="B1571" s="7">
        <v>221.5</v>
      </c>
      <c r="C1571" s="7" t="s">
        <v>6869</v>
      </c>
      <c r="D1571" s="44" t="s">
        <v>6870</v>
      </c>
      <c r="E1571" s="154" t="s">
        <v>6871</v>
      </c>
      <c r="F1571" s="2" t="s">
        <v>111</v>
      </c>
      <c r="G1571" s="13">
        <v>45587</v>
      </c>
      <c r="H1571" s="13"/>
      <c r="I1571" s="13">
        <v>45603</v>
      </c>
      <c r="J1571" s="2"/>
      <c r="K1571" s="29" t="s">
        <v>6872</v>
      </c>
      <c r="L1571" s="28"/>
      <c r="M1571" s="4"/>
      <c r="N1571" s="24"/>
      <c r="O1571" s="4"/>
      <c r="P1571" s="24"/>
      <c r="Q1571" s="4"/>
      <c r="R1571" s="24"/>
      <c r="S1571" s="4"/>
      <c r="T1571" s="24"/>
      <c r="U1571" s="4" t="s">
        <v>106</v>
      </c>
      <c r="V1571" s="3" t="s">
        <v>69</v>
      </c>
      <c r="W1571" s="26" t="s">
        <v>6240</v>
      </c>
      <c r="X1571" s="4"/>
      <c r="Y1571" s="4"/>
      <c r="Z1571" s="4"/>
    </row>
    <row r="1572" spans="1:26" ht="30" hidden="1">
      <c r="A1572" s="51" t="str">
        <f>_xlfn.IFNA(INDEX(Table3[],MATCH(MainTracker[[#This Row],[IDR / UFDR]],Table3[Pack],0),1),"")</f>
        <v/>
      </c>
      <c r="B1572" s="7">
        <v>221.5</v>
      </c>
      <c r="C1572" s="7" t="s">
        <v>6873</v>
      </c>
      <c r="D1572" s="44" t="s">
        <v>6874</v>
      </c>
      <c r="E1572" s="215" t="s">
        <v>6875</v>
      </c>
      <c r="F1572" s="2" t="s">
        <v>111</v>
      </c>
      <c r="G1572" s="13">
        <v>45587</v>
      </c>
      <c r="H1572" s="13"/>
      <c r="I1572" s="13">
        <v>45603</v>
      </c>
      <c r="J1572" s="2"/>
      <c r="K1572" s="29" t="s">
        <v>6876</v>
      </c>
      <c r="L1572" s="28"/>
      <c r="M1572" s="4"/>
      <c r="N1572" s="24"/>
      <c r="O1572" s="4"/>
      <c r="P1572" s="24"/>
      <c r="Q1572" s="4"/>
      <c r="R1572" s="24"/>
      <c r="S1572" s="4"/>
      <c r="T1572" s="24"/>
      <c r="U1572" s="4" t="s">
        <v>106</v>
      </c>
      <c r="V1572" s="3" t="s">
        <v>69</v>
      </c>
      <c r="W1572" s="26" t="s">
        <v>6240</v>
      </c>
      <c r="X1572" s="4"/>
      <c r="Y1572" s="4"/>
      <c r="Z1572" s="4"/>
    </row>
    <row r="1573" spans="1:26" ht="30" hidden="1">
      <c r="A1573" s="51" t="str">
        <f>_xlfn.IFNA(INDEX(Table3[],MATCH(MainTracker[[#This Row],[IDR / UFDR]],Table3[Pack],0),1),"")</f>
        <v/>
      </c>
      <c r="B1573" s="7">
        <v>221.5</v>
      </c>
      <c r="C1573" s="7" t="s">
        <v>6877</v>
      </c>
      <c r="D1573" s="44" t="s">
        <v>6878</v>
      </c>
      <c r="E1573" s="154" t="s">
        <v>6879</v>
      </c>
      <c r="F1573" s="2" t="s">
        <v>111</v>
      </c>
      <c r="G1573" s="13">
        <v>45587</v>
      </c>
      <c r="H1573" s="13"/>
      <c r="I1573" s="13">
        <v>45603</v>
      </c>
      <c r="J1573" s="2"/>
      <c r="K1573" s="29" t="s">
        <v>6880</v>
      </c>
      <c r="L1573" s="28"/>
      <c r="M1573" s="4"/>
      <c r="N1573" s="24"/>
      <c r="O1573" s="4"/>
      <c r="P1573" s="24"/>
      <c r="Q1573" s="4"/>
      <c r="R1573" s="24"/>
      <c r="S1573" s="4"/>
      <c r="T1573" s="24"/>
      <c r="U1573" s="4" t="s">
        <v>106</v>
      </c>
      <c r="V1573" s="3" t="s">
        <v>69</v>
      </c>
      <c r="W1573" s="26" t="s">
        <v>6240</v>
      </c>
      <c r="X1573" s="4"/>
      <c r="Y1573" s="4"/>
      <c r="Z1573" s="4"/>
    </row>
    <row r="1574" spans="1:26" ht="30" hidden="1">
      <c r="A1574" s="51" t="str">
        <f>_xlfn.IFNA(INDEX(Table3[],MATCH(MainTracker[[#This Row],[IDR / UFDR]],Table3[Pack],0),1),"")</f>
        <v/>
      </c>
      <c r="B1574" s="7" t="s">
        <v>185</v>
      </c>
      <c r="C1574" s="7" t="s">
        <v>6881</v>
      </c>
      <c r="D1574" s="44" t="s">
        <v>6882</v>
      </c>
      <c r="E1574" s="180" t="s">
        <v>6883</v>
      </c>
      <c r="F1574" s="2" t="s">
        <v>111</v>
      </c>
      <c r="G1574" s="13">
        <v>45588</v>
      </c>
      <c r="H1574" s="13"/>
      <c r="I1574" s="13">
        <v>45590</v>
      </c>
      <c r="J1574" s="2"/>
      <c r="K1574" s="180" t="s">
        <v>6884</v>
      </c>
      <c r="L1574" s="28"/>
      <c r="M1574" s="189" t="s">
        <v>6885</v>
      </c>
      <c r="N1574" s="24"/>
      <c r="O1574" s="4"/>
      <c r="P1574" s="24"/>
      <c r="Q1574" s="4"/>
      <c r="R1574" s="24"/>
      <c r="S1574" s="4"/>
      <c r="T1574" s="24"/>
      <c r="U1574" s="4" t="s">
        <v>106</v>
      </c>
      <c r="V1574" s="3" t="s">
        <v>69</v>
      </c>
      <c r="W1574" s="28" t="s">
        <v>6886</v>
      </c>
      <c r="X1574" s="4"/>
      <c r="Y1574" s="4"/>
      <c r="Z1574" s="4"/>
    </row>
    <row r="1575" spans="1:26" ht="30" hidden="1">
      <c r="A1575" s="51">
        <f>_xlfn.IFNA(INDEX(Table3[],MATCH(MainTracker[[#This Row],[IDR / UFDR]],Table3[Pack],0),1),"")</f>
        <v>17</v>
      </c>
      <c r="B1575" s="7" t="s">
        <v>49</v>
      </c>
      <c r="C1575" s="7" t="s">
        <v>6887</v>
      </c>
      <c r="D1575" s="44" t="s">
        <v>6888</v>
      </c>
      <c r="E1575" s="80" t="s">
        <v>6889</v>
      </c>
      <c r="F1575" s="2" t="s">
        <v>111</v>
      </c>
      <c r="G1575" s="13">
        <v>45588</v>
      </c>
      <c r="H1575" s="13"/>
      <c r="I1575" s="13">
        <v>45600</v>
      </c>
      <c r="J1575" s="2"/>
      <c r="K1575" s="80" t="s">
        <v>6890</v>
      </c>
      <c r="L1575" s="28"/>
      <c r="M1575" s="4"/>
      <c r="N1575" s="24"/>
      <c r="O1575" s="4"/>
      <c r="P1575" s="24"/>
      <c r="Q1575" s="4"/>
      <c r="R1575" s="24"/>
      <c r="S1575" s="4"/>
      <c r="T1575" s="24"/>
      <c r="U1575" s="4" t="s">
        <v>106</v>
      </c>
      <c r="V1575" s="3" t="s">
        <v>70</v>
      </c>
      <c r="W1575" s="26" t="s">
        <v>1791</v>
      </c>
      <c r="X1575" s="4"/>
      <c r="Y1575" s="4"/>
      <c r="Z1575" s="4"/>
    </row>
    <row r="1576" spans="1:26" ht="30" hidden="1">
      <c r="A1576" s="51" t="str">
        <f>_xlfn.IFNA(INDEX(Table3[],MATCH(MainTracker[[#This Row],[IDR / UFDR]],Table3[Pack],0),1),"")</f>
        <v/>
      </c>
      <c r="B1576" s="7" t="s">
        <v>1822</v>
      </c>
      <c r="C1576" s="7" t="s">
        <v>3315</v>
      </c>
      <c r="D1576" s="44" t="s">
        <v>6891</v>
      </c>
      <c r="E1576" s="180" t="s">
        <v>3316</v>
      </c>
      <c r="F1576" s="2" t="s">
        <v>982</v>
      </c>
      <c r="G1576" s="13">
        <v>45588</v>
      </c>
      <c r="H1576" s="13"/>
      <c r="I1576" s="13">
        <v>45600</v>
      </c>
      <c r="J1576" s="2"/>
      <c r="K1576" s="180" t="s">
        <v>3317</v>
      </c>
      <c r="L1576" s="28"/>
      <c r="M1576" s="4"/>
      <c r="N1576" s="24"/>
      <c r="O1576" s="4"/>
      <c r="P1576" s="24"/>
      <c r="Q1576" s="4"/>
      <c r="R1576" s="24"/>
      <c r="S1576" s="4"/>
      <c r="T1576" s="24"/>
      <c r="U1576" s="4" t="s">
        <v>106</v>
      </c>
      <c r="V1576" s="3" t="s">
        <v>70</v>
      </c>
      <c r="W1576" s="26" t="s">
        <v>2154</v>
      </c>
      <c r="X1576" s="4"/>
      <c r="Y1576" s="4"/>
      <c r="Z1576" s="4"/>
    </row>
    <row r="1577" spans="1:26" ht="30" hidden="1">
      <c r="A1577" s="51" t="str">
        <f>_xlfn.IFNA(INDEX(Table3[],MATCH(MainTracker[[#This Row],[IDR / UFDR]],Table3[Pack],0),1),"")</f>
        <v/>
      </c>
      <c r="B1577" s="7" t="s">
        <v>6382</v>
      </c>
      <c r="C1577" s="7" t="s">
        <v>566</v>
      </c>
      <c r="D1577" s="44" t="s">
        <v>567</v>
      </c>
      <c r="E1577" s="111" t="s">
        <v>568</v>
      </c>
      <c r="F1577" s="2" t="s">
        <v>982</v>
      </c>
      <c r="G1577" s="13">
        <v>45588</v>
      </c>
      <c r="H1577" s="13">
        <v>45607</v>
      </c>
      <c r="I1577" s="13">
        <v>45609</v>
      </c>
      <c r="J1577" s="2"/>
      <c r="K1577" s="111" t="s">
        <v>569</v>
      </c>
      <c r="L1577" s="28"/>
      <c r="M1577" s="4" t="s">
        <v>6892</v>
      </c>
      <c r="N1577" s="24"/>
      <c r="O1577" s="4" t="s">
        <v>6893</v>
      </c>
      <c r="P1577" s="24"/>
      <c r="Q1577" s="4"/>
      <c r="R1577" s="24"/>
      <c r="S1577" s="4"/>
      <c r="T1577" s="24"/>
      <c r="U1577" s="4" t="s">
        <v>106</v>
      </c>
      <c r="V1577" s="3" t="s">
        <v>70</v>
      </c>
      <c r="W1577" s="26" t="s">
        <v>6894</v>
      </c>
      <c r="X1577" s="4"/>
      <c r="Y1577" s="4"/>
      <c r="Z1577" s="4"/>
    </row>
    <row r="1578" spans="1:26" ht="18.75" hidden="1">
      <c r="A1578" s="51">
        <f>_xlfn.IFNA(INDEX(Table3[],MATCH(MainTracker[[#This Row],[IDR / UFDR]],Table3[Pack],0),1),"")</f>
        <v>10</v>
      </c>
      <c r="B1578" s="7" t="s">
        <v>35</v>
      </c>
      <c r="C1578" s="7" t="s">
        <v>6895</v>
      </c>
      <c r="D1578" s="44" t="s">
        <v>6896</v>
      </c>
      <c r="E1578" s="29" t="s">
        <v>6897</v>
      </c>
      <c r="F1578" s="2" t="s">
        <v>101</v>
      </c>
      <c r="G1578" s="13">
        <v>45590</v>
      </c>
      <c r="H1578" s="13"/>
      <c r="I1578" s="13">
        <v>45601</v>
      </c>
      <c r="J1578" s="2"/>
      <c r="K1578" s="29" t="s">
        <v>6898</v>
      </c>
      <c r="L1578" s="28"/>
      <c r="M1578" s="4"/>
      <c r="N1578" s="24"/>
      <c r="O1578" s="4"/>
      <c r="P1578" s="24"/>
      <c r="Q1578" s="4"/>
      <c r="R1578" s="24"/>
      <c r="S1578" s="4"/>
      <c r="T1578" s="24"/>
      <c r="U1578" s="4" t="s">
        <v>106</v>
      </c>
      <c r="V1578" s="3" t="s">
        <v>70</v>
      </c>
      <c r="W1578" s="26" t="s">
        <v>265</v>
      </c>
      <c r="X1578" s="4"/>
      <c r="Y1578" s="4"/>
      <c r="Z1578" s="4"/>
    </row>
    <row r="1579" spans="1:26" ht="18.75" hidden="1">
      <c r="A1579" s="51">
        <f>_xlfn.IFNA(INDEX(Table3[],MATCH(MainTracker[[#This Row],[IDR / UFDR]],Table3[Pack],0),1),"")</f>
        <v>10</v>
      </c>
      <c r="B1579" s="7" t="s">
        <v>35</v>
      </c>
      <c r="C1579" s="7" t="s">
        <v>6401</v>
      </c>
      <c r="D1579" s="44" t="s">
        <v>6402</v>
      </c>
      <c r="E1579" s="29" t="s">
        <v>6403</v>
      </c>
      <c r="F1579" s="2" t="s">
        <v>101</v>
      </c>
      <c r="G1579" s="13">
        <v>45590</v>
      </c>
      <c r="H1579" s="13"/>
      <c r="I1579" s="13">
        <v>45601</v>
      </c>
      <c r="J1579" s="2"/>
      <c r="K1579" s="29" t="s">
        <v>6404</v>
      </c>
      <c r="L1579" s="28"/>
      <c r="M1579" s="4"/>
      <c r="N1579" s="24"/>
      <c r="O1579" s="4"/>
      <c r="P1579" s="24"/>
      <c r="Q1579" s="4"/>
      <c r="R1579" s="24"/>
      <c r="S1579" s="4"/>
      <c r="T1579" s="24"/>
      <c r="U1579" s="4" t="s">
        <v>106</v>
      </c>
      <c r="V1579" s="3" t="s">
        <v>70</v>
      </c>
      <c r="W1579" s="26" t="s">
        <v>265</v>
      </c>
      <c r="X1579" s="4"/>
      <c r="Y1579" s="4"/>
      <c r="Z1579" s="4"/>
    </row>
    <row r="1580" spans="1:26" ht="45.75" hidden="1" customHeight="1">
      <c r="A1580" s="51">
        <f>_xlfn.IFNA(INDEX(Table3[],MATCH(MainTracker[[#This Row],[IDR / UFDR]],Table3[Pack],0),1),"")</f>
        <v>12</v>
      </c>
      <c r="B1580" s="7" t="s">
        <v>39</v>
      </c>
      <c r="C1580" s="7" t="s">
        <v>6899</v>
      </c>
      <c r="D1580" s="44" t="s">
        <v>6900</v>
      </c>
      <c r="E1580" s="199" t="s">
        <v>6901</v>
      </c>
      <c r="F1580" s="2" t="s">
        <v>111</v>
      </c>
      <c r="G1580" s="13">
        <v>45590</v>
      </c>
      <c r="H1580" s="13">
        <v>45590</v>
      </c>
      <c r="I1580" s="13">
        <v>45624</v>
      </c>
      <c r="J1580" s="2"/>
      <c r="K1580" s="28" t="s">
        <v>6902</v>
      </c>
      <c r="L1580" s="28" t="s">
        <v>122</v>
      </c>
      <c r="M1580" s="4" t="s">
        <v>6903</v>
      </c>
      <c r="N1580" s="24">
        <v>45623</v>
      </c>
      <c r="O1580" s="4"/>
      <c r="P1580" s="24"/>
      <c r="Q1580" s="4"/>
      <c r="R1580" s="24"/>
      <c r="S1580" s="4"/>
      <c r="T1580" s="24"/>
      <c r="U1580" s="4" t="s">
        <v>106</v>
      </c>
      <c r="V1580" s="3" t="s">
        <v>69</v>
      </c>
      <c r="W1580" s="26" t="s">
        <v>1489</v>
      </c>
      <c r="X1580" s="4"/>
      <c r="Y1580" s="4"/>
      <c r="Z1580" s="4"/>
    </row>
    <row r="1581" spans="1:26" ht="30" hidden="1">
      <c r="A1581" s="51">
        <f>_xlfn.IFNA(INDEX(Table3[],MATCH(MainTracker[[#This Row],[IDR / UFDR]],Table3[Pack],0),1),"")</f>
        <v>10</v>
      </c>
      <c r="B1581" s="7" t="s">
        <v>35</v>
      </c>
      <c r="C1581" s="7" t="s">
        <v>6904</v>
      </c>
      <c r="D1581" s="44" t="s">
        <v>3459</v>
      </c>
      <c r="E1581" s="29" t="s">
        <v>6905</v>
      </c>
      <c r="F1581" s="2" t="s">
        <v>111</v>
      </c>
      <c r="G1581" s="13">
        <v>45590</v>
      </c>
      <c r="H1581" s="13"/>
      <c r="I1581" s="13">
        <v>45601</v>
      </c>
      <c r="J1581" s="2"/>
      <c r="K1581" s="29" t="s">
        <v>6906</v>
      </c>
      <c r="L1581" s="28"/>
      <c r="M1581" s="4"/>
      <c r="N1581" s="24"/>
      <c r="O1581" s="4"/>
      <c r="P1581" s="24"/>
      <c r="Q1581" s="4"/>
      <c r="R1581" s="24"/>
      <c r="S1581" s="4"/>
      <c r="T1581" s="24"/>
      <c r="U1581" s="4" t="s">
        <v>106</v>
      </c>
      <c r="V1581" s="3" t="s">
        <v>70</v>
      </c>
      <c r="W1581" s="26" t="s">
        <v>2540</v>
      </c>
      <c r="X1581" s="4"/>
      <c r="Y1581" s="4"/>
      <c r="Z1581" s="4"/>
    </row>
    <row r="1582" spans="1:26" ht="29.25" hidden="1" customHeight="1">
      <c r="A1582" s="51" t="str">
        <f>_xlfn.IFNA(INDEX(Table3[],MATCH(MainTracker[[#This Row],[IDR / UFDR]],Table3[Pack],0),1),"")</f>
        <v/>
      </c>
      <c r="B1582" s="7">
        <v>229.03</v>
      </c>
      <c r="C1582" s="7" t="s">
        <v>6213</v>
      </c>
      <c r="D1582" s="44" t="s">
        <v>6214</v>
      </c>
      <c r="E1582" s="29" t="s">
        <v>6215</v>
      </c>
      <c r="F1582" s="2" t="s">
        <v>387</v>
      </c>
      <c r="G1582" s="13">
        <v>45590</v>
      </c>
      <c r="H1582" s="13"/>
      <c r="I1582" s="13">
        <v>45595</v>
      </c>
      <c r="J1582" s="2"/>
      <c r="K1582" s="29" t="s">
        <v>6216</v>
      </c>
      <c r="L1582" s="28"/>
      <c r="M1582" s="4"/>
      <c r="N1582" s="24"/>
      <c r="O1582" s="4"/>
      <c r="P1582" s="24"/>
      <c r="Q1582" s="4"/>
      <c r="R1582" s="24"/>
      <c r="S1582" s="4"/>
      <c r="T1582" s="24"/>
      <c r="U1582" s="4" t="s">
        <v>106</v>
      </c>
      <c r="V1582" s="3" t="s">
        <v>71</v>
      </c>
      <c r="W1582" s="28" t="s">
        <v>6907</v>
      </c>
      <c r="X1582" s="4"/>
      <c r="Y1582" s="4"/>
      <c r="Z1582" s="4"/>
    </row>
    <row r="1583" spans="1:26" ht="30" hidden="1">
      <c r="A1583" s="51">
        <f>_xlfn.IFNA(INDEX(Table3[],MATCH(MainTracker[[#This Row],[IDR / UFDR]],Table3[Pack],0),1),"")</f>
        <v>11</v>
      </c>
      <c r="B1583" s="7">
        <v>214.06</v>
      </c>
      <c r="C1583" s="7" t="s">
        <v>6908</v>
      </c>
      <c r="D1583" s="44" t="s">
        <v>6909</v>
      </c>
      <c r="E1583" s="29" t="s">
        <v>6910</v>
      </c>
      <c r="F1583" s="2" t="s">
        <v>129</v>
      </c>
      <c r="G1583" s="13">
        <v>45590</v>
      </c>
      <c r="H1583" s="13"/>
      <c r="I1583" s="13">
        <v>45602</v>
      </c>
      <c r="J1583" s="2"/>
      <c r="K1583" s="29" t="s">
        <v>6911</v>
      </c>
      <c r="L1583" s="28"/>
      <c r="M1583" s="4"/>
      <c r="N1583" s="24"/>
      <c r="O1583" s="4"/>
      <c r="P1583" s="24"/>
      <c r="Q1583" s="4"/>
      <c r="R1583" s="24"/>
      <c r="S1583" s="4"/>
      <c r="T1583" s="24"/>
      <c r="U1583" s="4" t="s">
        <v>106</v>
      </c>
      <c r="V1583" s="3" t="s">
        <v>6832</v>
      </c>
      <c r="W1583" s="26" t="s">
        <v>6592</v>
      </c>
      <c r="X1583" s="4"/>
      <c r="Y1583" s="4"/>
      <c r="Z1583" s="4"/>
    </row>
    <row r="1584" spans="1:26" ht="52.5" hidden="1" customHeight="1">
      <c r="A1584" s="51">
        <f>_xlfn.IFNA(INDEX(Table3[],MATCH(MainTracker[[#This Row],[IDR / UFDR]],Table3[Pack],0),1),"")</f>
        <v>14</v>
      </c>
      <c r="B1584" s="7" t="s">
        <v>43</v>
      </c>
      <c r="C1584" s="7" t="s">
        <v>6027</v>
      </c>
      <c r="D1584" s="44" t="s">
        <v>6028</v>
      </c>
      <c r="E1584" s="29" t="s">
        <v>6029</v>
      </c>
      <c r="F1584" s="2" t="s">
        <v>387</v>
      </c>
      <c r="G1584" s="13">
        <v>45590</v>
      </c>
      <c r="H1584" s="13"/>
      <c r="I1584" s="13">
        <v>45596</v>
      </c>
      <c r="J1584" s="202" t="s">
        <v>2115</v>
      </c>
      <c r="K1584" s="29" t="s">
        <v>6030</v>
      </c>
      <c r="L1584" s="28" t="s">
        <v>122</v>
      </c>
      <c r="M1584" s="4"/>
      <c r="N1584" s="24"/>
      <c r="O1584" s="4"/>
      <c r="P1584" s="24"/>
      <c r="Q1584" s="4"/>
      <c r="R1584" s="24"/>
      <c r="S1584" s="4"/>
      <c r="T1584" s="24"/>
      <c r="U1584" s="4" t="s">
        <v>106</v>
      </c>
      <c r="V1584" s="3" t="s">
        <v>69</v>
      </c>
      <c r="W1584" s="26" t="s">
        <v>1743</v>
      </c>
      <c r="X1584" s="4"/>
      <c r="Y1584" s="4"/>
      <c r="Z1584" s="4"/>
    </row>
    <row r="1585" spans="1:26" ht="37.5" hidden="1" customHeight="1">
      <c r="A1585" s="51">
        <f>_xlfn.IFNA(INDEX(Table3[],MATCH(MainTracker[[#This Row],[IDR / UFDR]],Table3[Pack],0),1),"")</f>
        <v>14</v>
      </c>
      <c r="B1585" s="7" t="s">
        <v>43</v>
      </c>
      <c r="C1585" s="7" t="s">
        <v>6912</v>
      </c>
      <c r="D1585" s="44" t="s">
        <v>6913</v>
      </c>
      <c r="E1585" s="29" t="s">
        <v>6914</v>
      </c>
      <c r="F1585" s="2" t="s">
        <v>101</v>
      </c>
      <c r="G1585" s="13">
        <v>45590</v>
      </c>
      <c r="H1585" s="13"/>
      <c r="I1585" s="13">
        <v>45595</v>
      </c>
      <c r="J1585" s="202" t="s">
        <v>2115</v>
      </c>
      <c r="K1585" s="29" t="s">
        <v>6915</v>
      </c>
      <c r="L1585" s="28" t="s">
        <v>122</v>
      </c>
      <c r="M1585" s="4"/>
      <c r="N1585" s="24"/>
      <c r="O1585" s="4"/>
      <c r="P1585" s="24"/>
      <c r="Q1585" s="4"/>
      <c r="R1585" s="24"/>
      <c r="S1585" s="4"/>
      <c r="T1585" s="24"/>
      <c r="U1585" s="4" t="s">
        <v>106</v>
      </c>
      <c r="V1585" s="3" t="s">
        <v>69</v>
      </c>
      <c r="W1585" s="26" t="s">
        <v>1743</v>
      </c>
      <c r="X1585" s="4"/>
      <c r="Y1585" s="4"/>
      <c r="Z1585" s="4"/>
    </row>
    <row r="1586" spans="1:26" ht="41.25" hidden="1" customHeight="1">
      <c r="A1586" s="51">
        <f>_xlfn.IFNA(INDEX(Table3[],MATCH(MainTracker[[#This Row],[IDR / UFDR]],Table3[Pack],0),1),"")</f>
        <v>14</v>
      </c>
      <c r="B1586" s="7" t="s">
        <v>43</v>
      </c>
      <c r="C1586" s="7" t="s">
        <v>6916</v>
      </c>
      <c r="D1586" s="44" t="s">
        <v>6917</v>
      </c>
      <c r="E1586" s="29" t="s">
        <v>6918</v>
      </c>
      <c r="F1586" s="2" t="s">
        <v>111</v>
      </c>
      <c r="G1586" s="13">
        <v>45590</v>
      </c>
      <c r="H1586" s="13"/>
      <c r="I1586" s="13">
        <v>45595</v>
      </c>
      <c r="J1586" s="202" t="s">
        <v>2115</v>
      </c>
      <c r="K1586" s="29" t="s">
        <v>6919</v>
      </c>
      <c r="L1586" s="28" t="s">
        <v>122</v>
      </c>
      <c r="M1586" s="4" t="s">
        <v>6920</v>
      </c>
      <c r="N1586" s="24"/>
      <c r="O1586" s="4"/>
      <c r="P1586" s="24"/>
      <c r="Q1586" s="4"/>
      <c r="R1586" s="24"/>
      <c r="S1586" s="4"/>
      <c r="T1586" s="24"/>
      <c r="U1586" s="4" t="s">
        <v>106</v>
      </c>
      <c r="V1586" s="3" t="s">
        <v>69</v>
      </c>
      <c r="W1586" s="26" t="s">
        <v>1743</v>
      </c>
      <c r="X1586" s="4"/>
      <c r="Y1586" s="4"/>
      <c r="Z1586" s="4"/>
    </row>
    <row r="1587" spans="1:26" ht="18.75" hidden="1">
      <c r="A1587" s="51">
        <f>_xlfn.IFNA(INDEX(Table3[],MATCH(MainTracker[[#This Row],[IDR / UFDR]],Table3[Pack],0),1),"")</f>
        <v>14</v>
      </c>
      <c r="B1587" s="7" t="s">
        <v>43</v>
      </c>
      <c r="C1587" s="7" t="s">
        <v>6921</v>
      </c>
      <c r="D1587" s="44" t="s">
        <v>6922</v>
      </c>
      <c r="E1587" s="29" t="s">
        <v>6923</v>
      </c>
      <c r="F1587" s="2" t="s">
        <v>111</v>
      </c>
      <c r="G1587" s="13">
        <v>45590</v>
      </c>
      <c r="H1587" s="13"/>
      <c r="I1587" s="13">
        <v>45595</v>
      </c>
      <c r="J1587" s="202" t="s">
        <v>2115</v>
      </c>
      <c r="K1587" s="29" t="s">
        <v>6924</v>
      </c>
      <c r="L1587" s="28" t="s">
        <v>122</v>
      </c>
      <c r="M1587" s="4" t="s">
        <v>6925</v>
      </c>
      <c r="N1587" s="24"/>
      <c r="O1587" s="4"/>
      <c r="P1587" s="24"/>
      <c r="Q1587" s="4"/>
      <c r="R1587" s="24"/>
      <c r="S1587" s="4"/>
      <c r="T1587" s="24"/>
      <c r="U1587" s="4" t="s">
        <v>106</v>
      </c>
      <c r="V1587" s="3" t="s">
        <v>69</v>
      </c>
      <c r="W1587" s="26" t="s">
        <v>1743</v>
      </c>
      <c r="X1587" s="4"/>
      <c r="Y1587" s="4"/>
      <c r="Z1587" s="4"/>
    </row>
    <row r="1588" spans="1:26" ht="39.75" hidden="1" customHeight="1">
      <c r="A1588" s="51">
        <f>_xlfn.IFNA(INDEX(Table3[],MATCH(MainTracker[[#This Row],[IDR / UFDR]],Table3[Pack],0),1),"")</f>
        <v>14</v>
      </c>
      <c r="B1588" s="7" t="s">
        <v>43</v>
      </c>
      <c r="C1588" s="7" t="s">
        <v>6926</v>
      </c>
      <c r="D1588" s="44" t="s">
        <v>6927</v>
      </c>
      <c r="E1588" s="29" t="s">
        <v>6928</v>
      </c>
      <c r="F1588" s="2" t="s">
        <v>4250</v>
      </c>
      <c r="G1588" s="13">
        <v>45590</v>
      </c>
      <c r="H1588" s="13"/>
      <c r="I1588" s="13">
        <v>45596</v>
      </c>
      <c r="J1588" s="202" t="s">
        <v>2115</v>
      </c>
      <c r="K1588" s="29" t="s">
        <v>6929</v>
      </c>
      <c r="L1588" s="28" t="s">
        <v>122</v>
      </c>
      <c r="M1588" s="4" t="s">
        <v>6920</v>
      </c>
      <c r="N1588" s="24"/>
      <c r="O1588" s="4"/>
      <c r="P1588" s="24"/>
      <c r="Q1588" s="4"/>
      <c r="R1588" s="24"/>
      <c r="S1588" s="4"/>
      <c r="T1588" s="24"/>
      <c r="U1588" s="4" t="s">
        <v>106</v>
      </c>
      <c r="V1588" s="3" t="s">
        <v>69</v>
      </c>
      <c r="W1588" s="26" t="s">
        <v>1743</v>
      </c>
      <c r="X1588" s="4"/>
      <c r="Y1588" s="4"/>
      <c r="Z1588" s="4"/>
    </row>
    <row r="1589" spans="1:26" ht="48.75" hidden="1" customHeight="1">
      <c r="A1589" s="51">
        <f>_xlfn.IFNA(INDEX(Table3[],MATCH(MainTracker[[#This Row],[IDR / UFDR]],Table3[Pack],0),1),"")</f>
        <v>14</v>
      </c>
      <c r="B1589" s="7" t="s">
        <v>43</v>
      </c>
      <c r="C1589" s="7" t="s">
        <v>6930</v>
      </c>
      <c r="D1589" s="44" t="s">
        <v>6931</v>
      </c>
      <c r="E1589" s="29" t="s">
        <v>6932</v>
      </c>
      <c r="F1589" s="2" t="s">
        <v>111</v>
      </c>
      <c r="G1589" s="13">
        <v>45590</v>
      </c>
      <c r="H1589" s="13"/>
      <c r="I1589" s="13">
        <v>45595</v>
      </c>
      <c r="J1589" s="202" t="s">
        <v>2115</v>
      </c>
      <c r="K1589" s="29" t="s">
        <v>6933</v>
      </c>
      <c r="L1589" s="28" t="s">
        <v>122</v>
      </c>
      <c r="M1589" s="4" t="s">
        <v>6934</v>
      </c>
      <c r="N1589" s="24"/>
      <c r="O1589" s="4" t="s">
        <v>6935</v>
      </c>
      <c r="P1589" s="24"/>
      <c r="Q1589" s="4"/>
      <c r="R1589" s="24"/>
      <c r="S1589" s="4"/>
      <c r="T1589" s="24"/>
      <c r="U1589" s="4" t="s">
        <v>106</v>
      </c>
      <c r="V1589" s="3" t="s">
        <v>69</v>
      </c>
      <c r="W1589" s="26" t="s">
        <v>1743</v>
      </c>
      <c r="X1589" s="4"/>
      <c r="Y1589" s="4"/>
      <c r="Z1589" s="4"/>
    </row>
    <row r="1590" spans="1:26" ht="48.75" hidden="1" customHeight="1">
      <c r="A1590" s="51">
        <f>_xlfn.IFNA(INDEX(Table3[],MATCH(MainTracker[[#This Row],[IDR / UFDR]],Table3[Pack],0),1),"")</f>
        <v>14</v>
      </c>
      <c r="B1590" s="7" t="s">
        <v>43</v>
      </c>
      <c r="C1590" s="7" t="s">
        <v>6936</v>
      </c>
      <c r="D1590" s="44" t="s">
        <v>6937</v>
      </c>
      <c r="E1590" s="29" t="s">
        <v>6938</v>
      </c>
      <c r="F1590" s="2" t="s">
        <v>101</v>
      </c>
      <c r="G1590" s="13">
        <v>45596</v>
      </c>
      <c r="H1590" s="13"/>
      <c r="I1590" s="13">
        <v>45600</v>
      </c>
      <c r="J1590" s="202" t="s">
        <v>2115</v>
      </c>
      <c r="K1590" s="29" t="s">
        <v>6939</v>
      </c>
      <c r="L1590" s="28" t="s">
        <v>122</v>
      </c>
      <c r="M1590" s="4"/>
      <c r="N1590" s="24"/>
      <c r="O1590" s="4"/>
      <c r="P1590" s="24"/>
      <c r="Q1590" s="4"/>
      <c r="R1590" s="24"/>
      <c r="S1590" s="4"/>
      <c r="T1590" s="24"/>
      <c r="U1590" s="4" t="s">
        <v>106</v>
      </c>
      <c r="V1590" s="3" t="s">
        <v>69</v>
      </c>
      <c r="W1590" s="26" t="s">
        <v>1743</v>
      </c>
      <c r="X1590" s="4"/>
      <c r="Y1590" s="4"/>
      <c r="Z1590" s="4"/>
    </row>
    <row r="1591" spans="1:26" ht="30" hidden="1">
      <c r="A1591" s="51" t="str">
        <f>_xlfn.IFNA(INDEX(Table3[],MATCH(MainTracker[[#This Row],[IDR / UFDR]],Table3[Pack],0),1),"")</f>
        <v/>
      </c>
      <c r="B1591" s="7">
        <v>226.2</v>
      </c>
      <c r="C1591" s="7" t="s">
        <v>6940</v>
      </c>
      <c r="D1591" s="44" t="s">
        <v>6941</v>
      </c>
      <c r="E1591" s="180" t="s">
        <v>6942</v>
      </c>
      <c r="F1591" s="2" t="s">
        <v>111</v>
      </c>
      <c r="G1591" s="13">
        <v>45590</v>
      </c>
      <c r="H1591" s="13"/>
      <c r="I1591" s="13">
        <v>45601</v>
      </c>
      <c r="J1591" s="2"/>
      <c r="K1591" s="29" t="s">
        <v>6943</v>
      </c>
      <c r="L1591" s="28"/>
      <c r="M1591" s="4"/>
      <c r="N1591" s="24"/>
      <c r="O1591" s="4"/>
      <c r="P1591" s="24"/>
      <c r="Q1591" s="4"/>
      <c r="R1591" s="24"/>
      <c r="S1591" s="4"/>
      <c r="T1591" s="24"/>
      <c r="U1591" s="4" t="s">
        <v>106</v>
      </c>
      <c r="V1591" s="3" t="s">
        <v>6832</v>
      </c>
      <c r="W1591" s="26" t="s">
        <v>5203</v>
      </c>
      <c r="X1591" s="4"/>
      <c r="Y1591" s="4"/>
      <c r="Z1591" s="4"/>
    </row>
    <row r="1592" spans="1:26" ht="18.75" hidden="1">
      <c r="A1592" s="51">
        <f>_xlfn.IFNA(INDEX(Table3[],MATCH(MainTracker[[#This Row],[IDR / UFDR]],Table3[Pack],0),1),"")</f>
        <v>18</v>
      </c>
      <c r="B1592" s="7">
        <v>222.9</v>
      </c>
      <c r="C1592" s="7" t="s">
        <v>6944</v>
      </c>
      <c r="D1592" s="44" t="s">
        <v>6945</v>
      </c>
      <c r="E1592" s="216" t="s">
        <v>6946</v>
      </c>
      <c r="F1592" s="2" t="s">
        <v>111</v>
      </c>
      <c r="G1592" s="13">
        <v>45593</v>
      </c>
      <c r="H1592" s="13"/>
      <c r="I1592" s="13">
        <v>45603</v>
      </c>
      <c r="J1592" s="2"/>
      <c r="K1592" s="29" t="s">
        <v>6947</v>
      </c>
      <c r="L1592" s="28"/>
      <c r="M1592" s="4"/>
      <c r="N1592" s="24"/>
      <c r="O1592" s="4"/>
      <c r="P1592" s="24"/>
      <c r="Q1592" s="4"/>
      <c r="R1592" s="24"/>
      <c r="S1592" s="4"/>
      <c r="T1592" s="24"/>
      <c r="U1592" s="4" t="s">
        <v>106</v>
      </c>
      <c r="V1592" s="3" t="s">
        <v>71</v>
      </c>
      <c r="W1592" s="26" t="s">
        <v>6948</v>
      </c>
      <c r="X1592" s="4"/>
      <c r="Y1592" s="4"/>
      <c r="Z1592" s="4"/>
    </row>
    <row r="1593" spans="1:26" ht="18.75" hidden="1">
      <c r="A1593" s="51">
        <f>_xlfn.IFNA(INDEX(Table3[],MATCH(MainTracker[[#This Row],[IDR / UFDR]],Table3[Pack],0),1),"")</f>
        <v>18</v>
      </c>
      <c r="B1593" s="7">
        <v>222.9</v>
      </c>
      <c r="C1593" s="7" t="s">
        <v>6949</v>
      </c>
      <c r="D1593" s="44" t="s">
        <v>6950</v>
      </c>
      <c r="E1593" s="28" t="s">
        <v>6951</v>
      </c>
      <c r="F1593" s="2" t="s">
        <v>111</v>
      </c>
      <c r="G1593" s="13">
        <v>45593</v>
      </c>
      <c r="H1593" s="13"/>
      <c r="I1593" s="13">
        <v>45603</v>
      </c>
      <c r="J1593" s="2"/>
      <c r="K1593" s="29" t="s">
        <v>6952</v>
      </c>
      <c r="L1593" s="28"/>
      <c r="M1593" s="4"/>
      <c r="N1593" s="24"/>
      <c r="O1593" s="4"/>
      <c r="P1593" s="24"/>
      <c r="Q1593" s="4"/>
      <c r="R1593" s="24"/>
      <c r="S1593" s="4"/>
      <c r="T1593" s="24"/>
      <c r="U1593" s="4" t="s">
        <v>106</v>
      </c>
      <c r="V1593" s="3" t="s">
        <v>71</v>
      </c>
      <c r="W1593" s="26" t="s">
        <v>6948</v>
      </c>
      <c r="X1593" s="4"/>
      <c r="Y1593" s="4"/>
      <c r="Z1593" s="4"/>
    </row>
    <row r="1594" spans="1:26" ht="18.75" hidden="1">
      <c r="A1594" s="51">
        <f>_xlfn.IFNA(INDEX(Table3[],MATCH(MainTracker[[#This Row],[IDR / UFDR]],Table3[Pack],0),1),"")</f>
        <v>18</v>
      </c>
      <c r="B1594" s="7">
        <v>222.9</v>
      </c>
      <c r="C1594" s="7" t="s">
        <v>6953</v>
      </c>
      <c r="D1594" s="44" t="s">
        <v>6954</v>
      </c>
      <c r="E1594" s="29" t="s">
        <v>6955</v>
      </c>
      <c r="F1594" s="2" t="s">
        <v>111</v>
      </c>
      <c r="G1594" s="13">
        <v>45593</v>
      </c>
      <c r="H1594" s="13"/>
      <c r="I1594" s="13">
        <v>45603</v>
      </c>
      <c r="J1594" s="2"/>
      <c r="K1594" s="29" t="s">
        <v>6956</v>
      </c>
      <c r="L1594" s="28"/>
      <c r="M1594" s="4"/>
      <c r="N1594" s="24"/>
      <c r="O1594" s="4"/>
      <c r="P1594" s="24"/>
      <c r="Q1594" s="4"/>
      <c r="R1594" s="24"/>
      <c r="S1594" s="4"/>
      <c r="T1594" s="24"/>
      <c r="U1594" s="4" t="s">
        <v>106</v>
      </c>
      <c r="V1594" s="3" t="s">
        <v>71</v>
      </c>
      <c r="W1594" s="26" t="s">
        <v>6948</v>
      </c>
      <c r="X1594" s="4"/>
      <c r="Y1594" s="4"/>
      <c r="Z1594" s="4"/>
    </row>
    <row r="1595" spans="1:26" ht="18.75" hidden="1">
      <c r="A1595" s="51">
        <f>_xlfn.IFNA(INDEX(Table3[],MATCH(MainTracker[[#This Row],[IDR / UFDR]],Table3[Pack],0),1),"")</f>
        <v>18</v>
      </c>
      <c r="B1595" s="7">
        <v>222.9</v>
      </c>
      <c r="C1595" s="7" t="s">
        <v>6957</v>
      </c>
      <c r="D1595" s="44" t="s">
        <v>6958</v>
      </c>
      <c r="E1595" s="29" t="s">
        <v>6959</v>
      </c>
      <c r="F1595" s="2" t="s">
        <v>111</v>
      </c>
      <c r="G1595" s="13">
        <v>45593</v>
      </c>
      <c r="H1595" s="13"/>
      <c r="I1595" s="13">
        <v>45603</v>
      </c>
      <c r="J1595" s="2"/>
      <c r="K1595" s="29" t="s">
        <v>6960</v>
      </c>
      <c r="L1595" s="28"/>
      <c r="M1595" s="4"/>
      <c r="N1595" s="24"/>
      <c r="O1595" s="4"/>
      <c r="P1595" s="24"/>
      <c r="Q1595" s="4"/>
      <c r="R1595" s="24"/>
      <c r="S1595" s="4"/>
      <c r="T1595" s="24"/>
      <c r="U1595" s="4" t="s">
        <v>106</v>
      </c>
      <c r="V1595" s="3" t="s">
        <v>71</v>
      </c>
      <c r="W1595" s="26" t="s">
        <v>6948</v>
      </c>
      <c r="X1595" s="4"/>
      <c r="Y1595" s="4"/>
      <c r="Z1595" s="4"/>
    </row>
    <row r="1596" spans="1:26" ht="18.75" hidden="1">
      <c r="A1596" s="51">
        <f>_xlfn.IFNA(INDEX(Table3[],MATCH(MainTracker[[#This Row],[IDR / UFDR]],Table3[Pack],0),1),"")</f>
        <v>18</v>
      </c>
      <c r="B1596" s="7">
        <v>222.9</v>
      </c>
      <c r="C1596" s="7" t="s">
        <v>6961</v>
      </c>
      <c r="D1596" s="44" t="s">
        <v>6962</v>
      </c>
      <c r="E1596" s="29" t="s">
        <v>6963</v>
      </c>
      <c r="F1596" s="2" t="s">
        <v>111</v>
      </c>
      <c r="G1596" s="13">
        <v>45593</v>
      </c>
      <c r="H1596" s="13"/>
      <c r="I1596" s="13">
        <v>45607</v>
      </c>
      <c r="J1596" s="2"/>
      <c r="K1596" s="29" t="s">
        <v>6964</v>
      </c>
      <c r="L1596" s="28"/>
      <c r="M1596" s="4"/>
      <c r="N1596" s="24"/>
      <c r="O1596" s="4"/>
      <c r="P1596" s="24"/>
      <c r="Q1596" s="4"/>
      <c r="R1596" s="24"/>
      <c r="S1596" s="4"/>
      <c r="T1596" s="24"/>
      <c r="U1596" s="4" t="s">
        <v>106</v>
      </c>
      <c r="V1596" s="3" t="s">
        <v>71</v>
      </c>
      <c r="W1596" s="26" t="s">
        <v>6948</v>
      </c>
      <c r="X1596" s="4"/>
      <c r="Y1596" s="4"/>
      <c r="Z1596" s="4"/>
    </row>
    <row r="1597" spans="1:26" ht="18.75" hidden="1">
      <c r="A1597" s="51">
        <f>_xlfn.IFNA(INDEX(Table3[],MATCH(MainTracker[[#This Row],[IDR / UFDR]],Table3[Pack],0),1),"")</f>
        <v>18</v>
      </c>
      <c r="B1597" s="7">
        <v>222.9</v>
      </c>
      <c r="C1597" s="7" t="s">
        <v>6965</v>
      </c>
      <c r="D1597" s="44" t="s">
        <v>6966</v>
      </c>
      <c r="E1597" s="29" t="s">
        <v>6967</v>
      </c>
      <c r="F1597" s="2" t="s">
        <v>111</v>
      </c>
      <c r="G1597" s="13">
        <v>45593</v>
      </c>
      <c r="H1597" s="13"/>
      <c r="I1597" s="13">
        <v>45604</v>
      </c>
      <c r="J1597" s="2"/>
      <c r="K1597" s="29" t="s">
        <v>6968</v>
      </c>
      <c r="L1597" s="28"/>
      <c r="M1597" s="4"/>
      <c r="N1597" s="24"/>
      <c r="O1597" s="4"/>
      <c r="P1597" s="24"/>
      <c r="Q1597" s="4"/>
      <c r="R1597" s="24"/>
      <c r="S1597" s="4"/>
      <c r="T1597" s="24"/>
      <c r="U1597" s="4" t="s">
        <v>106</v>
      </c>
      <c r="V1597" s="3" t="s">
        <v>71</v>
      </c>
      <c r="W1597" s="26" t="s">
        <v>6948</v>
      </c>
      <c r="X1597" s="4"/>
      <c r="Y1597" s="4"/>
      <c r="Z1597" s="4"/>
    </row>
    <row r="1598" spans="1:26" ht="18.75" hidden="1">
      <c r="A1598" s="51">
        <f>_xlfn.IFNA(INDEX(Table3[],MATCH(MainTracker[[#This Row],[IDR / UFDR]],Table3[Pack],0),1),"")</f>
        <v>18</v>
      </c>
      <c r="B1598" s="7">
        <v>222.9</v>
      </c>
      <c r="C1598" s="7" t="s">
        <v>6969</v>
      </c>
      <c r="D1598" s="44" t="s">
        <v>6970</v>
      </c>
      <c r="E1598" s="29" t="s">
        <v>6971</v>
      </c>
      <c r="F1598" s="2" t="s">
        <v>111</v>
      </c>
      <c r="G1598" s="13">
        <v>45593</v>
      </c>
      <c r="H1598" s="13"/>
      <c r="I1598" s="13">
        <v>45607</v>
      </c>
      <c r="J1598" s="2"/>
      <c r="K1598" s="29" t="s">
        <v>6972</v>
      </c>
      <c r="L1598" s="28"/>
      <c r="M1598" s="4"/>
      <c r="N1598" s="24"/>
      <c r="O1598" s="4"/>
      <c r="P1598" s="24"/>
      <c r="Q1598" s="4"/>
      <c r="R1598" s="24"/>
      <c r="S1598" s="4"/>
      <c r="T1598" s="24"/>
      <c r="U1598" s="4" t="s">
        <v>106</v>
      </c>
      <c r="V1598" s="3" t="s">
        <v>71</v>
      </c>
      <c r="W1598" s="26" t="s">
        <v>6948</v>
      </c>
      <c r="X1598" s="4"/>
      <c r="Y1598" s="4"/>
      <c r="Z1598" s="4"/>
    </row>
    <row r="1599" spans="1:26" ht="18.75" hidden="1">
      <c r="A1599" s="51">
        <f>_xlfn.IFNA(INDEX(Table3[],MATCH(MainTracker[[#This Row],[IDR / UFDR]],Table3[Pack],0),1),"")</f>
        <v>18</v>
      </c>
      <c r="B1599" s="7">
        <v>222.9</v>
      </c>
      <c r="C1599" s="7" t="s">
        <v>6973</v>
      </c>
      <c r="D1599" s="44" t="s">
        <v>6974</v>
      </c>
      <c r="E1599" s="29" t="s">
        <v>6975</v>
      </c>
      <c r="F1599" s="2" t="s">
        <v>111</v>
      </c>
      <c r="G1599" s="13">
        <v>45593</v>
      </c>
      <c r="H1599" s="13"/>
      <c r="I1599" s="13">
        <v>45607</v>
      </c>
      <c r="J1599" s="2"/>
      <c r="K1599" s="29" t="s">
        <v>6976</v>
      </c>
      <c r="L1599" s="28"/>
      <c r="M1599" s="4"/>
      <c r="N1599" s="24"/>
      <c r="O1599" s="4"/>
      <c r="P1599" s="24"/>
      <c r="Q1599" s="4"/>
      <c r="R1599" s="24"/>
      <c r="S1599" s="4"/>
      <c r="T1599" s="24"/>
      <c r="U1599" s="4" t="s">
        <v>106</v>
      </c>
      <c r="V1599" s="3" t="s">
        <v>71</v>
      </c>
      <c r="W1599" s="26" t="s">
        <v>6948</v>
      </c>
      <c r="X1599" s="4"/>
      <c r="Y1599" s="4"/>
      <c r="Z1599" s="4"/>
    </row>
    <row r="1600" spans="1:26" ht="18.75" hidden="1">
      <c r="A1600" s="51">
        <f>_xlfn.IFNA(INDEX(Table3[],MATCH(MainTracker[[#This Row],[IDR / UFDR]],Table3[Pack],0),1),"")</f>
        <v>18</v>
      </c>
      <c r="B1600" s="7">
        <v>222.9</v>
      </c>
      <c r="C1600" s="7" t="s">
        <v>6977</v>
      </c>
      <c r="D1600" s="44" t="s">
        <v>6978</v>
      </c>
      <c r="E1600" s="29" t="s">
        <v>6979</v>
      </c>
      <c r="F1600" s="2" t="s">
        <v>111</v>
      </c>
      <c r="G1600" s="13">
        <v>45593</v>
      </c>
      <c r="H1600" s="13"/>
      <c r="I1600" s="13">
        <v>45607</v>
      </c>
      <c r="J1600" s="2"/>
      <c r="K1600" s="29" t="s">
        <v>6980</v>
      </c>
      <c r="L1600" s="28"/>
      <c r="M1600" s="4"/>
      <c r="N1600" s="24"/>
      <c r="O1600" s="4"/>
      <c r="P1600" s="24"/>
      <c r="Q1600" s="4"/>
      <c r="R1600" s="24"/>
      <c r="S1600" s="4"/>
      <c r="T1600" s="24"/>
      <c r="U1600" s="4" t="s">
        <v>106</v>
      </c>
      <c r="V1600" s="3" t="s">
        <v>71</v>
      </c>
      <c r="W1600" s="26" t="s">
        <v>6948</v>
      </c>
      <c r="X1600" s="4"/>
      <c r="Y1600" s="4"/>
      <c r="Z1600" s="4"/>
    </row>
    <row r="1601" spans="1:26" ht="18.75" hidden="1">
      <c r="A1601" s="51">
        <f>_xlfn.IFNA(INDEX(Table3[],MATCH(MainTracker[[#This Row],[IDR / UFDR]],Table3[Pack],0),1),"")</f>
        <v>18</v>
      </c>
      <c r="B1601" s="7">
        <v>222.9</v>
      </c>
      <c r="C1601" s="7" t="s">
        <v>6981</v>
      </c>
      <c r="D1601" s="44" t="s">
        <v>6982</v>
      </c>
      <c r="E1601" s="29" t="s">
        <v>6983</v>
      </c>
      <c r="F1601" s="2" t="s">
        <v>111</v>
      </c>
      <c r="G1601" s="13">
        <v>45593</v>
      </c>
      <c r="H1601" s="13"/>
      <c r="I1601" s="13">
        <v>45607</v>
      </c>
      <c r="J1601" s="2"/>
      <c r="K1601" s="29" t="s">
        <v>6984</v>
      </c>
      <c r="L1601" s="28"/>
      <c r="M1601" s="4"/>
      <c r="N1601" s="24"/>
      <c r="O1601" s="4"/>
      <c r="P1601" s="24"/>
      <c r="Q1601" s="4"/>
      <c r="R1601" s="24"/>
      <c r="S1601" s="4"/>
      <c r="T1601" s="24"/>
      <c r="U1601" s="4" t="s">
        <v>106</v>
      </c>
      <c r="V1601" s="3" t="s">
        <v>71</v>
      </c>
      <c r="W1601" s="26" t="s">
        <v>6948</v>
      </c>
      <c r="X1601" s="4"/>
      <c r="Y1601" s="4"/>
      <c r="Z1601" s="4"/>
    </row>
    <row r="1602" spans="1:26" ht="18.75" hidden="1">
      <c r="A1602" s="51">
        <f>_xlfn.IFNA(INDEX(Table3[],MATCH(MainTracker[[#This Row],[IDR / UFDR]],Table3[Pack],0),1),"")</f>
        <v>18</v>
      </c>
      <c r="B1602" s="7">
        <v>222.9</v>
      </c>
      <c r="C1602" s="7" t="s">
        <v>6985</v>
      </c>
      <c r="D1602" s="44" t="s">
        <v>6986</v>
      </c>
      <c r="E1602" s="29" t="s">
        <v>6987</v>
      </c>
      <c r="F1602" s="2" t="s">
        <v>111</v>
      </c>
      <c r="G1602" s="13">
        <v>45593</v>
      </c>
      <c r="H1602" s="13"/>
      <c r="I1602" s="13">
        <v>45607</v>
      </c>
      <c r="J1602" s="2"/>
      <c r="K1602" s="29" t="s">
        <v>6988</v>
      </c>
      <c r="L1602" s="28"/>
      <c r="M1602" s="4"/>
      <c r="N1602" s="24"/>
      <c r="O1602" s="4"/>
      <c r="P1602" s="24"/>
      <c r="Q1602" s="4"/>
      <c r="R1602" s="24"/>
      <c r="S1602" s="4"/>
      <c r="T1602" s="24"/>
      <c r="U1602" s="4" t="s">
        <v>106</v>
      </c>
      <c r="V1602" s="3" t="s">
        <v>71</v>
      </c>
      <c r="W1602" s="26" t="s">
        <v>6948</v>
      </c>
      <c r="X1602" s="4"/>
      <c r="Y1602" s="4"/>
      <c r="Z1602" s="4"/>
    </row>
    <row r="1603" spans="1:26" ht="18.75" hidden="1">
      <c r="A1603" s="51">
        <f>_xlfn.IFNA(INDEX(Table3[],MATCH(MainTracker[[#This Row],[IDR / UFDR]],Table3[Pack],0),1),"")</f>
        <v>18</v>
      </c>
      <c r="B1603" s="7">
        <v>222.9</v>
      </c>
      <c r="C1603" s="7" t="s">
        <v>6989</v>
      </c>
      <c r="D1603" s="44" t="s">
        <v>6990</v>
      </c>
      <c r="E1603" s="29" t="s">
        <v>6991</v>
      </c>
      <c r="F1603" s="2" t="s">
        <v>111</v>
      </c>
      <c r="G1603" s="13">
        <v>45593</v>
      </c>
      <c r="H1603" s="13"/>
      <c r="I1603" s="13">
        <v>45607</v>
      </c>
      <c r="J1603" s="2"/>
      <c r="K1603" s="29" t="s">
        <v>6992</v>
      </c>
      <c r="L1603" s="28"/>
      <c r="M1603" s="4"/>
      <c r="N1603" s="24"/>
      <c r="O1603" s="4"/>
      <c r="P1603" s="24"/>
      <c r="Q1603" s="4"/>
      <c r="R1603" s="24"/>
      <c r="S1603" s="4"/>
      <c r="T1603" s="24"/>
      <c r="U1603" s="4" t="s">
        <v>106</v>
      </c>
      <c r="V1603" s="3" t="s">
        <v>71</v>
      </c>
      <c r="W1603" s="26" t="s">
        <v>6948</v>
      </c>
      <c r="X1603" s="4"/>
      <c r="Y1603" s="4"/>
      <c r="Z1603" s="4"/>
    </row>
    <row r="1604" spans="1:26" ht="18.75" hidden="1">
      <c r="A1604" s="51">
        <f>_xlfn.IFNA(INDEX(Table3[],MATCH(MainTracker[[#This Row],[IDR / UFDR]],Table3[Pack],0),1),"")</f>
        <v>18</v>
      </c>
      <c r="B1604" s="7">
        <v>222.9</v>
      </c>
      <c r="C1604" s="7" t="s">
        <v>6993</v>
      </c>
      <c r="D1604" s="44" t="s">
        <v>6994</v>
      </c>
      <c r="E1604" s="29" t="s">
        <v>6995</v>
      </c>
      <c r="F1604" s="2" t="s">
        <v>111</v>
      </c>
      <c r="G1604" s="13">
        <v>45593</v>
      </c>
      <c r="H1604" s="13"/>
      <c r="I1604" s="13">
        <v>45607</v>
      </c>
      <c r="J1604" s="2"/>
      <c r="K1604" s="29" t="s">
        <v>6996</v>
      </c>
      <c r="L1604" s="28"/>
      <c r="M1604" s="4"/>
      <c r="N1604" s="24"/>
      <c r="O1604" s="4"/>
      <c r="P1604" s="24"/>
      <c r="Q1604" s="4"/>
      <c r="R1604" s="24"/>
      <c r="S1604" s="4"/>
      <c r="T1604" s="24"/>
      <c r="U1604" s="4" t="s">
        <v>106</v>
      </c>
      <c r="V1604" s="3" t="s">
        <v>71</v>
      </c>
      <c r="W1604" s="26" t="s">
        <v>6948</v>
      </c>
      <c r="X1604" s="4"/>
      <c r="Y1604" s="4"/>
      <c r="Z1604" s="4"/>
    </row>
    <row r="1605" spans="1:26" ht="18.75" hidden="1">
      <c r="A1605" s="51">
        <f>_xlfn.IFNA(INDEX(Table3[],MATCH(MainTracker[[#This Row],[IDR / UFDR]],Table3[Pack],0),1),"")</f>
        <v>18</v>
      </c>
      <c r="B1605" s="7">
        <v>222.9</v>
      </c>
      <c r="C1605" s="7" t="s">
        <v>6997</v>
      </c>
      <c r="D1605" s="44" t="s">
        <v>6998</v>
      </c>
      <c r="E1605" s="29" t="s">
        <v>6999</v>
      </c>
      <c r="F1605" s="2" t="s">
        <v>111</v>
      </c>
      <c r="G1605" s="13">
        <v>45593</v>
      </c>
      <c r="H1605" s="13"/>
      <c r="I1605" s="13">
        <v>45608</v>
      </c>
      <c r="J1605" s="2"/>
      <c r="K1605" s="29" t="s">
        <v>7000</v>
      </c>
      <c r="L1605" s="28"/>
      <c r="M1605" s="4"/>
      <c r="N1605" s="24"/>
      <c r="O1605" s="4"/>
      <c r="P1605" s="24"/>
      <c r="Q1605" s="4"/>
      <c r="R1605" s="24"/>
      <c r="S1605" s="4"/>
      <c r="T1605" s="24"/>
      <c r="U1605" s="4" t="s">
        <v>106</v>
      </c>
      <c r="V1605" s="3" t="s">
        <v>71</v>
      </c>
      <c r="W1605" s="26" t="s">
        <v>6948</v>
      </c>
      <c r="X1605" s="4"/>
      <c r="Y1605" s="4"/>
      <c r="Z1605" s="4"/>
    </row>
    <row r="1606" spans="1:26" ht="18.75" hidden="1">
      <c r="A1606" s="51">
        <f>_xlfn.IFNA(INDEX(Table3[],MATCH(MainTracker[[#This Row],[IDR / UFDR]],Table3[Pack],0),1),"")</f>
        <v>18</v>
      </c>
      <c r="B1606" s="7">
        <v>222.9</v>
      </c>
      <c r="C1606" s="7" t="s">
        <v>7001</v>
      </c>
      <c r="D1606" s="44" t="s">
        <v>7002</v>
      </c>
      <c r="E1606" s="29" t="s">
        <v>7003</v>
      </c>
      <c r="F1606" s="2" t="s">
        <v>111</v>
      </c>
      <c r="G1606" s="13">
        <v>45593</v>
      </c>
      <c r="H1606" s="13"/>
      <c r="I1606" s="13">
        <v>45608</v>
      </c>
      <c r="J1606" s="2"/>
      <c r="K1606" s="29" t="s">
        <v>7004</v>
      </c>
      <c r="L1606" s="28"/>
      <c r="M1606" s="4"/>
      <c r="N1606" s="24"/>
      <c r="O1606" s="4"/>
      <c r="P1606" s="24"/>
      <c r="Q1606" s="4"/>
      <c r="R1606" s="24"/>
      <c r="S1606" s="4"/>
      <c r="T1606" s="24"/>
      <c r="U1606" s="4" t="s">
        <v>106</v>
      </c>
      <c r="V1606" s="3" t="s">
        <v>71</v>
      </c>
      <c r="W1606" s="26" t="s">
        <v>6948</v>
      </c>
      <c r="X1606" s="4"/>
      <c r="Y1606" s="4"/>
      <c r="Z1606" s="4"/>
    </row>
    <row r="1607" spans="1:26" ht="18.75" hidden="1">
      <c r="A1607" s="51">
        <f>_xlfn.IFNA(INDEX(Table3[],MATCH(MainTracker[[#This Row],[IDR / UFDR]],Table3[Pack],0),1),"")</f>
        <v>18</v>
      </c>
      <c r="B1607" s="7">
        <v>222.9</v>
      </c>
      <c r="C1607" s="7" t="s">
        <v>7005</v>
      </c>
      <c r="D1607" s="44" t="s">
        <v>7006</v>
      </c>
      <c r="E1607" s="29" t="s">
        <v>7007</v>
      </c>
      <c r="F1607" s="2" t="s">
        <v>111</v>
      </c>
      <c r="G1607" s="13">
        <v>45593</v>
      </c>
      <c r="H1607" s="13"/>
      <c r="I1607" s="13">
        <v>45608</v>
      </c>
      <c r="J1607" s="2"/>
      <c r="K1607" s="29" t="s">
        <v>7008</v>
      </c>
      <c r="L1607" s="28"/>
      <c r="M1607" s="4"/>
      <c r="N1607" s="24"/>
      <c r="O1607" s="4"/>
      <c r="P1607" s="24"/>
      <c r="Q1607" s="4"/>
      <c r="R1607" s="24"/>
      <c r="S1607" s="4"/>
      <c r="T1607" s="24"/>
      <c r="U1607" s="4" t="s">
        <v>106</v>
      </c>
      <c r="V1607" s="3" t="s">
        <v>71</v>
      </c>
      <c r="W1607" s="26" t="s">
        <v>6948</v>
      </c>
      <c r="X1607" s="4"/>
      <c r="Y1607" s="4"/>
      <c r="Z1607" s="4"/>
    </row>
    <row r="1608" spans="1:26" ht="18.75" hidden="1">
      <c r="A1608" s="51">
        <f>_xlfn.IFNA(INDEX(Table3[],MATCH(MainTracker[[#This Row],[IDR / UFDR]],Table3[Pack],0),1),"")</f>
        <v>18</v>
      </c>
      <c r="B1608" s="7">
        <v>222.9</v>
      </c>
      <c r="C1608" s="7" t="s">
        <v>7009</v>
      </c>
      <c r="D1608" s="44" t="s">
        <v>7010</v>
      </c>
      <c r="E1608" s="29" t="s">
        <v>7011</v>
      </c>
      <c r="F1608" s="2" t="s">
        <v>111</v>
      </c>
      <c r="G1608" s="13">
        <v>45593</v>
      </c>
      <c r="H1608" s="13"/>
      <c r="I1608" s="13">
        <v>45608</v>
      </c>
      <c r="J1608" s="2"/>
      <c r="K1608" s="29" t="s">
        <v>7012</v>
      </c>
      <c r="L1608" s="28"/>
      <c r="M1608" s="4"/>
      <c r="N1608" s="24"/>
      <c r="O1608" s="4"/>
      <c r="P1608" s="24"/>
      <c r="Q1608" s="4"/>
      <c r="R1608" s="24"/>
      <c r="S1608" s="4"/>
      <c r="T1608" s="24"/>
      <c r="U1608" s="4" t="s">
        <v>106</v>
      </c>
      <c r="V1608" s="3" t="s">
        <v>71</v>
      </c>
      <c r="W1608" s="26" t="s">
        <v>6948</v>
      </c>
      <c r="X1608" s="4"/>
      <c r="Y1608" s="4"/>
      <c r="Z1608" s="4"/>
    </row>
    <row r="1609" spans="1:26" ht="18.75" hidden="1">
      <c r="A1609" s="51">
        <f>_xlfn.IFNA(INDEX(Table3[],MATCH(MainTracker[[#This Row],[IDR / UFDR]],Table3[Pack],0),1),"")</f>
        <v>18</v>
      </c>
      <c r="B1609" s="7">
        <v>222.9</v>
      </c>
      <c r="C1609" s="7" t="s">
        <v>7013</v>
      </c>
      <c r="D1609" s="44" t="s">
        <v>7014</v>
      </c>
      <c r="E1609" s="29" t="s">
        <v>7015</v>
      </c>
      <c r="F1609" s="2" t="s">
        <v>111</v>
      </c>
      <c r="G1609" s="13">
        <v>45593</v>
      </c>
      <c r="H1609" s="13"/>
      <c r="I1609" s="13">
        <v>45609</v>
      </c>
      <c r="J1609" s="2"/>
      <c r="K1609" s="29" t="s">
        <v>7016</v>
      </c>
      <c r="L1609" s="28"/>
      <c r="M1609" s="4"/>
      <c r="N1609" s="24"/>
      <c r="O1609" s="4"/>
      <c r="P1609" s="24"/>
      <c r="Q1609" s="4"/>
      <c r="R1609" s="24"/>
      <c r="S1609" s="4"/>
      <c r="T1609" s="24"/>
      <c r="U1609" s="4" t="s">
        <v>106</v>
      </c>
      <c r="V1609" s="3" t="s">
        <v>71</v>
      </c>
      <c r="W1609" s="26" t="s">
        <v>6948</v>
      </c>
      <c r="X1609" s="4"/>
      <c r="Y1609" s="4"/>
      <c r="Z1609" s="4"/>
    </row>
    <row r="1610" spans="1:26" ht="18.75" hidden="1">
      <c r="A1610" s="51">
        <f>_xlfn.IFNA(INDEX(Table3[],MATCH(MainTracker[[#This Row],[IDR / UFDR]],Table3[Pack],0),1),"")</f>
        <v>18</v>
      </c>
      <c r="B1610" s="7">
        <v>222.9</v>
      </c>
      <c r="C1610" s="7" t="s">
        <v>7017</v>
      </c>
      <c r="D1610" s="44" t="s">
        <v>7018</v>
      </c>
      <c r="E1610" s="29" t="s">
        <v>7019</v>
      </c>
      <c r="F1610" s="2" t="s">
        <v>111</v>
      </c>
      <c r="G1610" s="13">
        <v>45593</v>
      </c>
      <c r="H1610" s="13"/>
      <c r="I1610" s="13">
        <v>45609</v>
      </c>
      <c r="J1610" s="2"/>
      <c r="K1610" s="29" t="s">
        <v>7020</v>
      </c>
      <c r="L1610" s="28"/>
      <c r="M1610" s="4"/>
      <c r="N1610" s="24"/>
      <c r="O1610" s="4"/>
      <c r="P1610" s="24"/>
      <c r="Q1610" s="4"/>
      <c r="R1610" s="24"/>
      <c r="S1610" s="4"/>
      <c r="T1610" s="24"/>
      <c r="U1610" s="4" t="s">
        <v>106</v>
      </c>
      <c r="V1610" s="3" t="s">
        <v>71</v>
      </c>
      <c r="W1610" s="26" t="s">
        <v>6948</v>
      </c>
      <c r="X1610" s="4"/>
      <c r="Y1610" s="4"/>
      <c r="Z1610" s="4"/>
    </row>
    <row r="1611" spans="1:26" ht="18.75" hidden="1">
      <c r="A1611" s="51">
        <f>_xlfn.IFNA(INDEX(Table3[],MATCH(MainTracker[[#This Row],[IDR / UFDR]],Table3[Pack],0),1),"")</f>
        <v>18</v>
      </c>
      <c r="B1611" s="7">
        <v>222.9</v>
      </c>
      <c r="C1611" s="7" t="s">
        <v>7021</v>
      </c>
      <c r="D1611" s="44" t="s">
        <v>7022</v>
      </c>
      <c r="E1611" s="29" t="s">
        <v>7023</v>
      </c>
      <c r="F1611" s="2" t="s">
        <v>111</v>
      </c>
      <c r="G1611" s="13">
        <v>45593</v>
      </c>
      <c r="H1611" s="13"/>
      <c r="I1611" s="13">
        <v>45609</v>
      </c>
      <c r="J1611" s="2"/>
      <c r="K1611" s="29" t="s">
        <v>7024</v>
      </c>
      <c r="L1611" s="28"/>
      <c r="M1611" s="4"/>
      <c r="N1611" s="24"/>
      <c r="O1611" s="4"/>
      <c r="P1611" s="24"/>
      <c r="Q1611" s="4"/>
      <c r="R1611" s="24"/>
      <c r="S1611" s="4"/>
      <c r="T1611" s="24"/>
      <c r="U1611" s="4" t="s">
        <v>106</v>
      </c>
      <c r="V1611" s="3" t="s">
        <v>71</v>
      </c>
      <c r="W1611" s="26" t="s">
        <v>6948</v>
      </c>
      <c r="X1611" s="4"/>
      <c r="Y1611" s="4"/>
      <c r="Z1611" s="4"/>
    </row>
    <row r="1612" spans="1:26" ht="45" hidden="1">
      <c r="A1612" s="51">
        <f>_xlfn.IFNA(INDEX(Table3[],MATCH(MainTracker[[#This Row],[IDR / UFDR]],Table3[Pack],0),1),"")</f>
        <v>18</v>
      </c>
      <c r="B1612" s="7">
        <v>222.9</v>
      </c>
      <c r="C1612" s="7" t="s">
        <v>7025</v>
      </c>
      <c r="D1612" s="44" t="s">
        <v>7026</v>
      </c>
      <c r="E1612" s="29" t="s">
        <v>7027</v>
      </c>
      <c r="F1612" s="2" t="s">
        <v>111</v>
      </c>
      <c r="G1612" s="13">
        <v>45593</v>
      </c>
      <c r="H1612" s="13">
        <v>45678</v>
      </c>
      <c r="I1612" s="13">
        <v>45681</v>
      </c>
      <c r="J1612" s="2"/>
      <c r="K1612" s="29" t="s">
        <v>7028</v>
      </c>
      <c r="L1612" s="28"/>
      <c r="M1612" s="4" t="s">
        <v>7029</v>
      </c>
      <c r="N1612" s="24"/>
      <c r="O1612" s="4" t="s">
        <v>7030</v>
      </c>
      <c r="P1612" s="24"/>
      <c r="Q1612" s="4"/>
      <c r="R1612" s="24"/>
      <c r="S1612" s="4"/>
      <c r="T1612" s="24"/>
      <c r="U1612" s="4" t="s">
        <v>106</v>
      </c>
      <c r="V1612" s="3" t="s">
        <v>70</v>
      </c>
      <c r="W1612" s="26" t="s">
        <v>6948</v>
      </c>
      <c r="X1612" s="4"/>
      <c r="Y1612" s="4"/>
      <c r="Z1612" s="4"/>
    </row>
    <row r="1613" spans="1:26" ht="18.75" hidden="1">
      <c r="A1613" s="51">
        <f>_xlfn.IFNA(INDEX(Table3[],MATCH(MainTracker[[#This Row],[IDR / UFDR]],Table3[Pack],0),1),"")</f>
        <v>18</v>
      </c>
      <c r="B1613" s="7">
        <v>222.9</v>
      </c>
      <c r="C1613" s="7" t="s">
        <v>7031</v>
      </c>
      <c r="D1613" s="44" t="s">
        <v>7032</v>
      </c>
      <c r="E1613" s="29" t="s">
        <v>7033</v>
      </c>
      <c r="F1613" s="2" t="s">
        <v>111</v>
      </c>
      <c r="G1613" s="13">
        <v>45593</v>
      </c>
      <c r="H1613" s="13"/>
      <c r="I1613" s="13">
        <v>45610</v>
      </c>
      <c r="J1613" s="2"/>
      <c r="K1613" s="29" t="s">
        <v>7034</v>
      </c>
      <c r="L1613" s="28"/>
      <c r="M1613" s="4"/>
      <c r="N1613" s="24"/>
      <c r="O1613" s="4"/>
      <c r="P1613" s="24"/>
      <c r="Q1613" s="4"/>
      <c r="R1613" s="24"/>
      <c r="S1613" s="4"/>
      <c r="T1613" s="24"/>
      <c r="U1613" s="4" t="s">
        <v>106</v>
      </c>
      <c r="V1613" s="3" t="s">
        <v>71</v>
      </c>
      <c r="W1613" s="26" t="s">
        <v>6948</v>
      </c>
      <c r="X1613" s="4"/>
      <c r="Y1613" s="4"/>
      <c r="Z1613" s="4"/>
    </row>
    <row r="1614" spans="1:26" ht="18.75" hidden="1">
      <c r="A1614" s="51">
        <f>_xlfn.IFNA(INDEX(Table3[],MATCH(MainTracker[[#This Row],[IDR / UFDR]],Table3[Pack],0),1),"")</f>
        <v>18</v>
      </c>
      <c r="B1614" s="7">
        <v>222.9</v>
      </c>
      <c r="C1614" s="7" t="s">
        <v>7035</v>
      </c>
      <c r="D1614" s="44" t="s">
        <v>7036</v>
      </c>
      <c r="E1614" s="29" t="s">
        <v>7037</v>
      </c>
      <c r="F1614" s="2" t="s">
        <v>111</v>
      </c>
      <c r="G1614" s="13">
        <v>45593</v>
      </c>
      <c r="H1614" s="13"/>
      <c r="I1614" s="13">
        <v>45610</v>
      </c>
      <c r="J1614" s="2"/>
      <c r="K1614" s="29" t="s">
        <v>7038</v>
      </c>
      <c r="L1614" s="28"/>
      <c r="M1614" s="4"/>
      <c r="N1614" s="24"/>
      <c r="O1614" s="4"/>
      <c r="P1614" s="24"/>
      <c r="Q1614" s="4"/>
      <c r="R1614" s="24"/>
      <c r="S1614" s="4"/>
      <c r="T1614" s="24"/>
      <c r="U1614" s="4" t="s">
        <v>106</v>
      </c>
      <c r="V1614" s="3" t="s">
        <v>71</v>
      </c>
      <c r="W1614" s="26" t="s">
        <v>6948</v>
      </c>
      <c r="X1614" s="4"/>
      <c r="Y1614" s="4"/>
      <c r="Z1614" s="4"/>
    </row>
    <row r="1615" spans="1:26" ht="18.75" hidden="1">
      <c r="A1615" s="51">
        <f>_xlfn.IFNA(INDEX(Table3[],MATCH(MainTracker[[#This Row],[IDR / UFDR]],Table3[Pack],0),1),"")</f>
        <v>18</v>
      </c>
      <c r="B1615" s="7">
        <v>222.9</v>
      </c>
      <c r="C1615" s="7" t="s">
        <v>7039</v>
      </c>
      <c r="D1615" s="44" t="s">
        <v>7040</v>
      </c>
      <c r="E1615" s="29" t="s">
        <v>7041</v>
      </c>
      <c r="F1615" s="2" t="s">
        <v>111</v>
      </c>
      <c r="G1615" s="13">
        <v>45593</v>
      </c>
      <c r="H1615" s="13"/>
      <c r="I1615" s="13">
        <v>45610</v>
      </c>
      <c r="J1615" s="2"/>
      <c r="K1615" s="29" t="s">
        <v>7042</v>
      </c>
      <c r="L1615" s="28"/>
      <c r="M1615" s="4"/>
      <c r="N1615" s="24"/>
      <c r="O1615" s="4"/>
      <c r="P1615" s="24"/>
      <c r="Q1615" s="4"/>
      <c r="R1615" s="24"/>
      <c r="S1615" s="4"/>
      <c r="T1615" s="24"/>
      <c r="U1615" s="4" t="s">
        <v>106</v>
      </c>
      <c r="V1615" s="3" t="s">
        <v>71</v>
      </c>
      <c r="W1615" s="26" t="s">
        <v>6948</v>
      </c>
      <c r="X1615" s="4"/>
      <c r="Y1615" s="4"/>
      <c r="Z1615" s="4"/>
    </row>
    <row r="1616" spans="1:26" ht="18.75" hidden="1">
      <c r="A1616" s="51">
        <f>_xlfn.IFNA(INDEX(Table3[],MATCH(MainTracker[[#This Row],[IDR / UFDR]],Table3[Pack],0),1),"")</f>
        <v>18</v>
      </c>
      <c r="B1616" s="7">
        <v>222.9</v>
      </c>
      <c r="C1616" s="7" t="s">
        <v>7043</v>
      </c>
      <c r="D1616" s="44" t="s">
        <v>7044</v>
      </c>
      <c r="E1616" s="29" t="s">
        <v>7045</v>
      </c>
      <c r="F1616" s="2" t="s">
        <v>111</v>
      </c>
      <c r="G1616" s="13">
        <v>45593</v>
      </c>
      <c r="H1616" s="13"/>
      <c r="I1616" s="13">
        <v>45610</v>
      </c>
      <c r="J1616" s="2"/>
      <c r="K1616" s="29" t="s">
        <v>7046</v>
      </c>
      <c r="L1616" s="28"/>
      <c r="M1616" s="4"/>
      <c r="N1616" s="24"/>
      <c r="O1616" s="4"/>
      <c r="P1616" s="24"/>
      <c r="Q1616" s="4"/>
      <c r="R1616" s="24"/>
      <c r="S1616" s="4"/>
      <c r="T1616" s="24"/>
      <c r="U1616" s="4" t="s">
        <v>106</v>
      </c>
      <c r="V1616" s="3" t="s">
        <v>71</v>
      </c>
      <c r="W1616" s="26" t="s">
        <v>6948</v>
      </c>
      <c r="X1616" s="4"/>
      <c r="Y1616" s="4"/>
      <c r="Z1616" s="4"/>
    </row>
    <row r="1617" spans="1:26" ht="18.75" hidden="1">
      <c r="A1617" s="51">
        <f>_xlfn.IFNA(INDEX(Table3[],MATCH(MainTracker[[#This Row],[IDR / UFDR]],Table3[Pack],0),1),"")</f>
        <v>18</v>
      </c>
      <c r="B1617" s="7">
        <v>222.9</v>
      </c>
      <c r="C1617" s="7" t="s">
        <v>7047</v>
      </c>
      <c r="D1617" s="44" t="s">
        <v>7048</v>
      </c>
      <c r="E1617" s="29" t="s">
        <v>7049</v>
      </c>
      <c r="F1617" s="2" t="s">
        <v>111</v>
      </c>
      <c r="G1617" s="13">
        <v>45593</v>
      </c>
      <c r="H1617" s="13"/>
      <c r="I1617" s="13">
        <v>45610</v>
      </c>
      <c r="J1617" s="2"/>
      <c r="K1617" s="29" t="s">
        <v>7050</v>
      </c>
      <c r="L1617" s="28"/>
      <c r="M1617" s="4"/>
      <c r="N1617" s="24"/>
      <c r="O1617" s="4"/>
      <c r="P1617" s="24"/>
      <c r="Q1617" s="4"/>
      <c r="R1617" s="24"/>
      <c r="S1617" s="4"/>
      <c r="T1617" s="24"/>
      <c r="U1617" s="4" t="s">
        <v>106</v>
      </c>
      <c r="V1617" s="3" t="s">
        <v>71</v>
      </c>
      <c r="W1617" s="26" t="s">
        <v>6948</v>
      </c>
      <c r="X1617" s="4"/>
      <c r="Y1617" s="4"/>
      <c r="Z1617" s="4"/>
    </row>
    <row r="1618" spans="1:26" ht="18.75" hidden="1">
      <c r="A1618" s="51">
        <f>_xlfn.IFNA(INDEX(Table3[],MATCH(MainTracker[[#This Row],[IDR / UFDR]],Table3[Pack],0),1),"")</f>
        <v>18</v>
      </c>
      <c r="B1618" s="7">
        <v>222.9</v>
      </c>
      <c r="C1618" s="7" t="s">
        <v>7051</v>
      </c>
      <c r="D1618" s="44" t="s">
        <v>7052</v>
      </c>
      <c r="E1618" s="29" t="s">
        <v>7053</v>
      </c>
      <c r="F1618" s="2" t="s">
        <v>111</v>
      </c>
      <c r="G1618" s="13">
        <v>45593</v>
      </c>
      <c r="H1618" s="13"/>
      <c r="I1618" s="13">
        <v>45610</v>
      </c>
      <c r="J1618" s="2"/>
      <c r="K1618" s="29" t="s">
        <v>7054</v>
      </c>
      <c r="L1618" s="28"/>
      <c r="M1618" s="4"/>
      <c r="N1618" s="24"/>
      <c r="O1618" s="4"/>
      <c r="P1618" s="24"/>
      <c r="Q1618" s="4"/>
      <c r="R1618" s="24"/>
      <c r="S1618" s="4"/>
      <c r="T1618" s="24"/>
      <c r="U1618" s="4" t="s">
        <v>106</v>
      </c>
      <c r="V1618" s="3" t="s">
        <v>71</v>
      </c>
      <c r="W1618" s="26" t="s">
        <v>6948</v>
      </c>
      <c r="X1618" s="4"/>
      <c r="Y1618" s="4"/>
      <c r="Z1618" s="4"/>
    </row>
    <row r="1619" spans="1:26" ht="18.75" hidden="1">
      <c r="A1619" s="51">
        <f>_xlfn.IFNA(INDEX(Table3[],MATCH(MainTracker[[#This Row],[IDR / UFDR]],Table3[Pack],0),1),"")</f>
        <v>18</v>
      </c>
      <c r="B1619" s="7">
        <v>222.9</v>
      </c>
      <c r="C1619" s="7" t="s">
        <v>7055</v>
      </c>
      <c r="D1619" s="44" t="s">
        <v>7056</v>
      </c>
      <c r="E1619" s="29" t="s">
        <v>7057</v>
      </c>
      <c r="F1619" s="2" t="s">
        <v>111</v>
      </c>
      <c r="G1619" s="13">
        <v>45593</v>
      </c>
      <c r="H1619" s="13"/>
      <c r="I1619" s="13">
        <v>45610</v>
      </c>
      <c r="J1619" s="2"/>
      <c r="K1619" s="29" t="s">
        <v>7058</v>
      </c>
      <c r="L1619" s="28"/>
      <c r="M1619" s="4"/>
      <c r="N1619" s="24"/>
      <c r="O1619" s="4"/>
      <c r="P1619" s="24"/>
      <c r="Q1619" s="4"/>
      <c r="R1619" s="24"/>
      <c r="S1619" s="4"/>
      <c r="T1619" s="24"/>
      <c r="U1619" s="4" t="s">
        <v>106</v>
      </c>
      <c r="V1619" s="3" t="s">
        <v>71</v>
      </c>
      <c r="W1619" s="26" t="s">
        <v>6948</v>
      </c>
      <c r="X1619" s="4"/>
      <c r="Y1619" s="4"/>
      <c r="Z1619" s="4"/>
    </row>
    <row r="1620" spans="1:26" ht="18.75" hidden="1">
      <c r="A1620" s="51">
        <f>_xlfn.IFNA(INDEX(Table3[],MATCH(MainTracker[[#This Row],[IDR / UFDR]],Table3[Pack],0),1),"")</f>
        <v>18</v>
      </c>
      <c r="B1620" s="7">
        <v>222.9</v>
      </c>
      <c r="C1620" s="7" t="s">
        <v>7059</v>
      </c>
      <c r="D1620" s="44" t="s">
        <v>7060</v>
      </c>
      <c r="E1620" s="29" t="s">
        <v>7061</v>
      </c>
      <c r="F1620" s="2" t="s">
        <v>111</v>
      </c>
      <c r="G1620" s="13">
        <v>45593</v>
      </c>
      <c r="H1620" s="13"/>
      <c r="I1620" s="13">
        <v>45610</v>
      </c>
      <c r="J1620" s="2"/>
      <c r="K1620" s="29" t="s">
        <v>7062</v>
      </c>
      <c r="L1620" s="28"/>
      <c r="M1620" s="4"/>
      <c r="N1620" s="24"/>
      <c r="O1620" s="4"/>
      <c r="P1620" s="24"/>
      <c r="Q1620" s="4"/>
      <c r="R1620" s="24"/>
      <c r="S1620" s="4"/>
      <c r="T1620" s="24"/>
      <c r="U1620" s="4" t="s">
        <v>106</v>
      </c>
      <c r="V1620" s="3" t="s">
        <v>71</v>
      </c>
      <c r="W1620" s="26" t="s">
        <v>6948</v>
      </c>
      <c r="X1620" s="4"/>
      <c r="Y1620" s="4"/>
      <c r="Z1620" s="4"/>
    </row>
    <row r="1621" spans="1:26" ht="18.75" hidden="1">
      <c r="A1621" s="51">
        <f>_xlfn.IFNA(INDEX(Table3[],MATCH(MainTracker[[#This Row],[IDR / UFDR]],Table3[Pack],0),1),"")</f>
        <v>18</v>
      </c>
      <c r="B1621" s="7">
        <v>222.9</v>
      </c>
      <c r="C1621" s="7" t="s">
        <v>7063</v>
      </c>
      <c r="D1621" s="44" t="s">
        <v>7064</v>
      </c>
      <c r="E1621" s="29" t="s">
        <v>7065</v>
      </c>
      <c r="F1621" s="2" t="s">
        <v>111</v>
      </c>
      <c r="G1621" s="13">
        <v>45593</v>
      </c>
      <c r="H1621" s="13"/>
      <c r="I1621" s="13">
        <v>45610</v>
      </c>
      <c r="J1621" s="2"/>
      <c r="K1621" s="29" t="s">
        <v>7066</v>
      </c>
      <c r="L1621" s="28"/>
      <c r="M1621" s="4"/>
      <c r="N1621" s="24"/>
      <c r="O1621" s="4"/>
      <c r="P1621" s="24"/>
      <c r="Q1621" s="4"/>
      <c r="R1621" s="24"/>
      <c r="S1621" s="4"/>
      <c r="T1621" s="24"/>
      <c r="U1621" s="4" t="s">
        <v>106</v>
      </c>
      <c r="V1621" s="3" t="s">
        <v>71</v>
      </c>
      <c r="W1621" s="26" t="s">
        <v>6948</v>
      </c>
      <c r="X1621" s="4"/>
      <c r="Y1621" s="4"/>
      <c r="Z1621" s="4"/>
    </row>
    <row r="1622" spans="1:26" ht="18.75" hidden="1">
      <c r="A1622" s="51">
        <f>_xlfn.IFNA(INDEX(Table3[],MATCH(MainTracker[[#This Row],[IDR / UFDR]],Table3[Pack],0),1),"")</f>
        <v>18</v>
      </c>
      <c r="B1622" s="7">
        <v>222.9</v>
      </c>
      <c r="C1622" s="7" t="s">
        <v>7067</v>
      </c>
      <c r="D1622" s="44" t="s">
        <v>7068</v>
      </c>
      <c r="E1622" s="29" t="s">
        <v>7069</v>
      </c>
      <c r="F1622" s="2" t="s">
        <v>111</v>
      </c>
      <c r="G1622" s="13">
        <v>45593</v>
      </c>
      <c r="H1622" s="13"/>
      <c r="I1622" s="13">
        <v>45610</v>
      </c>
      <c r="J1622" s="2"/>
      <c r="K1622" s="29" t="s">
        <v>7070</v>
      </c>
      <c r="L1622" s="28"/>
      <c r="M1622" s="4"/>
      <c r="N1622" s="24"/>
      <c r="O1622" s="4"/>
      <c r="P1622" s="24"/>
      <c r="Q1622" s="4"/>
      <c r="R1622" s="24"/>
      <c r="S1622" s="4"/>
      <c r="T1622" s="24"/>
      <c r="U1622" s="4" t="s">
        <v>106</v>
      </c>
      <c r="V1622" s="3" t="s">
        <v>71</v>
      </c>
      <c r="W1622" s="26" t="s">
        <v>6948</v>
      </c>
      <c r="X1622" s="4"/>
      <c r="Y1622" s="4"/>
      <c r="Z1622" s="4"/>
    </row>
    <row r="1623" spans="1:26" ht="18.75" hidden="1">
      <c r="A1623" s="51">
        <f>_xlfn.IFNA(INDEX(Table3[],MATCH(MainTracker[[#This Row],[IDR / UFDR]],Table3[Pack],0),1),"")</f>
        <v>18</v>
      </c>
      <c r="B1623" s="7">
        <v>222.9</v>
      </c>
      <c r="C1623" s="7" t="s">
        <v>7071</v>
      </c>
      <c r="D1623" s="44" t="s">
        <v>7072</v>
      </c>
      <c r="E1623" s="29" t="s">
        <v>7073</v>
      </c>
      <c r="F1623" s="2" t="s">
        <v>111</v>
      </c>
      <c r="G1623" s="13">
        <v>45593</v>
      </c>
      <c r="H1623" s="13"/>
      <c r="I1623" s="13">
        <v>45610</v>
      </c>
      <c r="J1623" s="2"/>
      <c r="K1623" s="29" t="s">
        <v>7074</v>
      </c>
      <c r="L1623" s="28"/>
      <c r="M1623" s="4"/>
      <c r="N1623" s="24"/>
      <c r="O1623" s="4"/>
      <c r="P1623" s="24"/>
      <c r="Q1623" s="4"/>
      <c r="R1623" s="24"/>
      <c r="S1623" s="4"/>
      <c r="T1623" s="24"/>
      <c r="U1623" s="4" t="s">
        <v>106</v>
      </c>
      <c r="V1623" s="3" t="s">
        <v>71</v>
      </c>
      <c r="W1623" s="26" t="s">
        <v>6948</v>
      </c>
      <c r="X1623" s="4"/>
      <c r="Y1623" s="4"/>
      <c r="Z1623" s="4"/>
    </row>
    <row r="1624" spans="1:26" ht="18.75" hidden="1">
      <c r="A1624" s="51">
        <f>_xlfn.IFNA(INDEX(Table3[],MATCH(MainTracker[[#This Row],[IDR / UFDR]],Table3[Pack],0),1),"")</f>
        <v>18</v>
      </c>
      <c r="B1624" s="7">
        <v>222.9</v>
      </c>
      <c r="C1624" s="7" t="s">
        <v>7075</v>
      </c>
      <c r="D1624" s="44" t="s">
        <v>7076</v>
      </c>
      <c r="E1624" s="29" t="s">
        <v>7077</v>
      </c>
      <c r="F1624" s="2" t="s">
        <v>111</v>
      </c>
      <c r="G1624" s="13">
        <v>45593</v>
      </c>
      <c r="H1624" s="13"/>
      <c r="I1624" s="13">
        <v>45610</v>
      </c>
      <c r="J1624" s="2"/>
      <c r="K1624" s="29" t="s">
        <v>7078</v>
      </c>
      <c r="L1624" s="28"/>
      <c r="M1624" s="4"/>
      <c r="N1624" s="24"/>
      <c r="O1624" s="4"/>
      <c r="P1624" s="24"/>
      <c r="Q1624" s="4"/>
      <c r="R1624" s="24"/>
      <c r="S1624" s="4"/>
      <c r="T1624" s="24"/>
      <c r="U1624" s="4" t="s">
        <v>106</v>
      </c>
      <c r="V1624" s="3" t="s">
        <v>71</v>
      </c>
      <c r="W1624" s="26" t="s">
        <v>6948</v>
      </c>
      <c r="X1624" s="4"/>
      <c r="Y1624" s="4"/>
      <c r="Z1624" s="4"/>
    </row>
    <row r="1625" spans="1:26" ht="45" hidden="1">
      <c r="A1625" s="51">
        <f>_xlfn.IFNA(INDEX(Table3[],MATCH(MainTracker[[#This Row],[IDR / UFDR]],Table3[Pack],0),1),"")</f>
        <v>18</v>
      </c>
      <c r="B1625" s="7">
        <v>222.9</v>
      </c>
      <c r="C1625" s="7" t="s">
        <v>7079</v>
      </c>
      <c r="D1625" s="44" t="s">
        <v>7080</v>
      </c>
      <c r="E1625" s="29" t="s">
        <v>7081</v>
      </c>
      <c r="F1625" s="2" t="s">
        <v>111</v>
      </c>
      <c r="G1625" s="13">
        <v>45593</v>
      </c>
      <c r="H1625" s="13">
        <v>45678</v>
      </c>
      <c r="I1625" s="13">
        <v>45681</v>
      </c>
      <c r="J1625" s="2"/>
      <c r="K1625" s="29" t="s">
        <v>7082</v>
      </c>
      <c r="L1625" s="28"/>
      <c r="M1625" s="4" t="s">
        <v>7029</v>
      </c>
      <c r="N1625" s="24"/>
      <c r="O1625" s="4" t="s">
        <v>7030</v>
      </c>
      <c r="P1625" s="24"/>
      <c r="Q1625" s="4"/>
      <c r="R1625" s="24"/>
      <c r="S1625" s="4"/>
      <c r="T1625" s="24"/>
      <c r="U1625" s="4" t="s">
        <v>106</v>
      </c>
      <c r="V1625" s="3" t="s">
        <v>70</v>
      </c>
      <c r="W1625" s="26" t="s">
        <v>6948</v>
      </c>
      <c r="X1625" s="4"/>
      <c r="Y1625" s="4"/>
      <c r="Z1625" s="4"/>
    </row>
    <row r="1626" spans="1:26" ht="45" hidden="1">
      <c r="A1626" s="51">
        <f>_xlfn.IFNA(INDEX(Table3[],MATCH(MainTracker[[#This Row],[IDR / UFDR]],Table3[Pack],0),1),"")</f>
        <v>18</v>
      </c>
      <c r="B1626" s="7">
        <v>222.9</v>
      </c>
      <c r="C1626" s="7" t="s">
        <v>7083</v>
      </c>
      <c r="D1626" s="44" t="s">
        <v>7084</v>
      </c>
      <c r="E1626" s="29" t="s">
        <v>7085</v>
      </c>
      <c r="F1626" s="2" t="s">
        <v>111</v>
      </c>
      <c r="G1626" s="13">
        <v>45593</v>
      </c>
      <c r="H1626" s="13">
        <v>45678</v>
      </c>
      <c r="I1626" s="13">
        <v>45681</v>
      </c>
      <c r="J1626" s="2"/>
      <c r="K1626" s="29" t="s">
        <v>7086</v>
      </c>
      <c r="L1626" s="28"/>
      <c r="M1626" s="4" t="s">
        <v>7029</v>
      </c>
      <c r="N1626" s="24"/>
      <c r="O1626" s="4" t="s">
        <v>7030</v>
      </c>
      <c r="P1626" s="24"/>
      <c r="Q1626" s="4"/>
      <c r="R1626" s="24"/>
      <c r="S1626" s="4"/>
      <c r="T1626" s="24"/>
      <c r="U1626" s="4" t="s">
        <v>106</v>
      </c>
      <c r="V1626" s="3" t="s">
        <v>70</v>
      </c>
      <c r="W1626" s="26" t="s">
        <v>6948</v>
      </c>
      <c r="X1626" s="4"/>
      <c r="Y1626" s="4"/>
      <c r="Z1626" s="4"/>
    </row>
    <row r="1627" spans="1:26" ht="45" hidden="1">
      <c r="A1627" s="51">
        <f>_xlfn.IFNA(INDEX(Table3[],MATCH(MainTracker[[#This Row],[IDR / UFDR]],Table3[Pack],0),1),"")</f>
        <v>18</v>
      </c>
      <c r="B1627" s="7">
        <v>222.9</v>
      </c>
      <c r="C1627" s="7" t="s">
        <v>7087</v>
      </c>
      <c r="D1627" s="44" t="s">
        <v>7088</v>
      </c>
      <c r="E1627" s="29" t="s">
        <v>7089</v>
      </c>
      <c r="F1627" s="2" t="s">
        <v>111</v>
      </c>
      <c r="G1627" s="13">
        <v>45593</v>
      </c>
      <c r="H1627" s="13">
        <v>45678</v>
      </c>
      <c r="I1627" s="13">
        <v>45680</v>
      </c>
      <c r="J1627" s="2"/>
      <c r="K1627" s="29" t="s">
        <v>7090</v>
      </c>
      <c r="L1627" s="28"/>
      <c r="M1627" s="4" t="s">
        <v>7029</v>
      </c>
      <c r="N1627" s="24"/>
      <c r="O1627" s="4" t="s">
        <v>7030</v>
      </c>
      <c r="P1627" s="24"/>
      <c r="Q1627" s="4"/>
      <c r="R1627" s="24"/>
      <c r="S1627" s="4"/>
      <c r="T1627" s="24"/>
      <c r="U1627" s="4" t="s">
        <v>106</v>
      </c>
      <c r="V1627" s="3" t="s">
        <v>70</v>
      </c>
      <c r="W1627" s="26" t="s">
        <v>6948</v>
      </c>
      <c r="X1627" s="4"/>
      <c r="Y1627" s="4"/>
      <c r="Z1627" s="4"/>
    </row>
    <row r="1628" spans="1:26" ht="45" hidden="1">
      <c r="A1628" s="51">
        <f>_xlfn.IFNA(INDEX(Table3[],MATCH(MainTracker[[#This Row],[IDR / UFDR]],Table3[Pack],0),1),"")</f>
        <v>18</v>
      </c>
      <c r="B1628" s="7">
        <v>222.9</v>
      </c>
      <c r="C1628" s="7" t="s">
        <v>7091</v>
      </c>
      <c r="D1628" s="44" t="s">
        <v>7092</v>
      </c>
      <c r="E1628" s="29" t="s">
        <v>7093</v>
      </c>
      <c r="F1628" s="2" t="s">
        <v>111</v>
      </c>
      <c r="G1628" s="13">
        <v>45593</v>
      </c>
      <c r="H1628" s="13">
        <v>45678</v>
      </c>
      <c r="I1628" s="13">
        <v>45680</v>
      </c>
      <c r="J1628" s="2"/>
      <c r="K1628" s="29" t="s">
        <v>7094</v>
      </c>
      <c r="L1628" s="28"/>
      <c r="M1628" s="4" t="s">
        <v>7029</v>
      </c>
      <c r="N1628" s="24"/>
      <c r="O1628" s="4" t="s">
        <v>7030</v>
      </c>
      <c r="P1628" s="24"/>
      <c r="Q1628" s="4"/>
      <c r="R1628" s="24"/>
      <c r="S1628" s="4"/>
      <c r="T1628" s="24"/>
      <c r="U1628" s="4" t="s">
        <v>106</v>
      </c>
      <c r="V1628" s="3" t="s">
        <v>70</v>
      </c>
      <c r="W1628" s="26" t="s">
        <v>6948</v>
      </c>
      <c r="X1628" s="4"/>
      <c r="Y1628" s="4"/>
      <c r="Z1628" s="4"/>
    </row>
    <row r="1629" spans="1:26" ht="45" hidden="1">
      <c r="A1629" s="51">
        <f>_xlfn.IFNA(INDEX(Table3[],MATCH(MainTracker[[#This Row],[IDR / UFDR]],Table3[Pack],0),1),"")</f>
        <v>18</v>
      </c>
      <c r="B1629" s="7">
        <v>222.9</v>
      </c>
      <c r="C1629" s="7" t="s">
        <v>7095</v>
      </c>
      <c r="D1629" s="44" t="s">
        <v>7096</v>
      </c>
      <c r="E1629" s="29" t="s">
        <v>7097</v>
      </c>
      <c r="F1629" s="2" t="s">
        <v>111</v>
      </c>
      <c r="G1629" s="13">
        <v>45593</v>
      </c>
      <c r="H1629" s="13">
        <v>45678</v>
      </c>
      <c r="I1629" s="13">
        <v>45680</v>
      </c>
      <c r="J1629" s="2"/>
      <c r="K1629" s="29" t="s">
        <v>7098</v>
      </c>
      <c r="L1629" s="28"/>
      <c r="M1629" s="4" t="s">
        <v>7029</v>
      </c>
      <c r="N1629" s="24"/>
      <c r="O1629" s="4" t="s">
        <v>7030</v>
      </c>
      <c r="P1629" s="24"/>
      <c r="Q1629" s="4"/>
      <c r="R1629" s="24"/>
      <c r="S1629" s="4"/>
      <c r="T1629" s="24"/>
      <c r="U1629" s="4" t="s">
        <v>106</v>
      </c>
      <c r="V1629" s="3" t="s">
        <v>70</v>
      </c>
      <c r="W1629" s="26" t="s">
        <v>6948</v>
      </c>
      <c r="X1629" s="4"/>
      <c r="Y1629" s="4"/>
      <c r="Z1629" s="4"/>
    </row>
    <row r="1630" spans="1:26" ht="45" hidden="1">
      <c r="A1630" s="51">
        <f>_xlfn.IFNA(INDEX(Table3[],MATCH(MainTracker[[#This Row],[IDR / UFDR]],Table3[Pack],0),1),"")</f>
        <v>18</v>
      </c>
      <c r="B1630" s="7">
        <v>222.9</v>
      </c>
      <c r="C1630" s="7" t="s">
        <v>7099</v>
      </c>
      <c r="D1630" s="44" t="s">
        <v>7100</v>
      </c>
      <c r="E1630" s="29" t="s">
        <v>7101</v>
      </c>
      <c r="F1630" s="2" t="s">
        <v>111</v>
      </c>
      <c r="G1630" s="13">
        <v>45593</v>
      </c>
      <c r="H1630" s="13">
        <v>45678</v>
      </c>
      <c r="I1630" s="13">
        <v>45680</v>
      </c>
      <c r="J1630" s="2"/>
      <c r="K1630" s="29" t="s">
        <v>7102</v>
      </c>
      <c r="L1630" s="28"/>
      <c r="M1630" s="4" t="s">
        <v>7029</v>
      </c>
      <c r="N1630" s="24"/>
      <c r="O1630" s="4" t="s">
        <v>7030</v>
      </c>
      <c r="P1630" s="24"/>
      <c r="Q1630" s="4"/>
      <c r="R1630" s="24"/>
      <c r="S1630" s="4"/>
      <c r="T1630" s="24"/>
      <c r="U1630" s="4" t="s">
        <v>106</v>
      </c>
      <c r="V1630" s="3" t="s">
        <v>70</v>
      </c>
      <c r="W1630" s="26" t="s">
        <v>6948</v>
      </c>
      <c r="X1630" s="4"/>
      <c r="Y1630" s="4"/>
      <c r="Z1630" s="4"/>
    </row>
    <row r="1631" spans="1:26" ht="45" hidden="1">
      <c r="A1631" s="51">
        <f>_xlfn.IFNA(INDEX(Table3[],MATCH(MainTracker[[#This Row],[IDR / UFDR]],Table3[Pack],0),1),"")</f>
        <v>18</v>
      </c>
      <c r="B1631" s="7">
        <v>222.9</v>
      </c>
      <c r="C1631" s="7" t="s">
        <v>7103</v>
      </c>
      <c r="D1631" s="44" t="s">
        <v>7104</v>
      </c>
      <c r="E1631" s="29" t="s">
        <v>7105</v>
      </c>
      <c r="F1631" s="2" t="s">
        <v>111</v>
      </c>
      <c r="G1631" s="13">
        <v>45593</v>
      </c>
      <c r="H1631" s="24">
        <v>45678</v>
      </c>
      <c r="I1631" s="13">
        <v>45680</v>
      </c>
      <c r="J1631" s="2"/>
      <c r="K1631" s="29" t="s">
        <v>7106</v>
      </c>
      <c r="L1631" s="28" t="s">
        <v>122</v>
      </c>
      <c r="M1631" s="4" t="s">
        <v>7029</v>
      </c>
      <c r="N1631" s="24"/>
      <c r="O1631" s="4" t="s">
        <v>7030</v>
      </c>
      <c r="P1631" s="24">
        <v>45678</v>
      </c>
      <c r="Q1631" s="4"/>
      <c r="R1631" s="24"/>
      <c r="S1631" s="4"/>
      <c r="T1631" s="24"/>
      <c r="U1631" s="4" t="s">
        <v>106</v>
      </c>
      <c r="V1631" s="3" t="s">
        <v>69</v>
      </c>
      <c r="W1631" s="26" t="s">
        <v>6948</v>
      </c>
      <c r="X1631" s="4"/>
      <c r="Y1631" s="4"/>
      <c r="Z1631" s="4"/>
    </row>
    <row r="1632" spans="1:26" ht="45" hidden="1">
      <c r="A1632" s="51">
        <f>_xlfn.IFNA(INDEX(Table3[],MATCH(MainTracker[[#This Row],[IDR / UFDR]],Table3[Pack],0),1),"")</f>
        <v>18</v>
      </c>
      <c r="B1632" s="7">
        <v>222.9</v>
      </c>
      <c r="C1632" s="7" t="s">
        <v>7107</v>
      </c>
      <c r="D1632" s="44" t="s">
        <v>7108</v>
      </c>
      <c r="E1632" s="29" t="s">
        <v>7109</v>
      </c>
      <c r="F1632" s="2" t="s">
        <v>111</v>
      </c>
      <c r="G1632" s="13">
        <v>45593</v>
      </c>
      <c r="H1632" s="13">
        <v>45678</v>
      </c>
      <c r="I1632" s="13">
        <v>45680</v>
      </c>
      <c r="J1632" s="2"/>
      <c r="K1632" s="29" t="s">
        <v>7110</v>
      </c>
      <c r="L1632" s="28" t="s">
        <v>122</v>
      </c>
      <c r="M1632" s="4" t="s">
        <v>7029</v>
      </c>
      <c r="N1632" s="24"/>
      <c r="O1632" s="4" t="s">
        <v>7030</v>
      </c>
      <c r="P1632" s="24">
        <v>45678</v>
      </c>
      <c r="Q1632" s="4"/>
      <c r="R1632" s="24"/>
      <c r="S1632" s="4"/>
      <c r="T1632" s="24"/>
      <c r="U1632" s="4" t="s">
        <v>106</v>
      </c>
      <c r="V1632" s="3" t="s">
        <v>69</v>
      </c>
      <c r="W1632" s="26" t="s">
        <v>6948</v>
      </c>
      <c r="X1632" s="4"/>
      <c r="Y1632" s="4"/>
      <c r="Z1632" s="4"/>
    </row>
    <row r="1633" spans="1:26" ht="45" hidden="1">
      <c r="A1633" s="51">
        <f>_xlfn.IFNA(INDEX(Table3[],MATCH(MainTracker[[#This Row],[IDR / UFDR]],Table3[Pack],0),1),"")</f>
        <v>18</v>
      </c>
      <c r="B1633" s="7">
        <v>222.9</v>
      </c>
      <c r="C1633" s="7" t="s">
        <v>7111</v>
      </c>
      <c r="D1633" s="44" t="s">
        <v>7112</v>
      </c>
      <c r="E1633" s="29" t="s">
        <v>7113</v>
      </c>
      <c r="F1633" s="2" t="s">
        <v>111</v>
      </c>
      <c r="G1633" s="13">
        <v>45593</v>
      </c>
      <c r="H1633" s="13">
        <v>45678</v>
      </c>
      <c r="I1633" s="13">
        <v>45680</v>
      </c>
      <c r="J1633" s="2"/>
      <c r="K1633" s="29" t="s">
        <v>7114</v>
      </c>
      <c r="L1633" s="28" t="s">
        <v>122</v>
      </c>
      <c r="M1633" s="4" t="s">
        <v>7029</v>
      </c>
      <c r="N1633" s="24"/>
      <c r="O1633" s="4" t="s">
        <v>7030</v>
      </c>
      <c r="P1633" s="24">
        <v>45678</v>
      </c>
      <c r="Q1633" s="4"/>
      <c r="R1633" s="24"/>
      <c r="S1633" s="4"/>
      <c r="T1633" s="24"/>
      <c r="U1633" s="4" t="s">
        <v>106</v>
      </c>
      <c r="V1633" s="3" t="s">
        <v>69</v>
      </c>
      <c r="W1633" s="26" t="s">
        <v>6948</v>
      </c>
      <c r="X1633" s="4"/>
      <c r="Y1633" s="4"/>
      <c r="Z1633" s="4"/>
    </row>
    <row r="1634" spans="1:26" ht="45" hidden="1">
      <c r="A1634" s="51">
        <f>_xlfn.IFNA(INDEX(Table3[],MATCH(MainTracker[[#This Row],[IDR / UFDR]],Table3[Pack],0),1),"")</f>
        <v>18</v>
      </c>
      <c r="B1634" s="7">
        <v>222.9</v>
      </c>
      <c r="C1634" s="7" t="s">
        <v>7115</v>
      </c>
      <c r="D1634" s="44" t="s">
        <v>7116</v>
      </c>
      <c r="E1634" s="29" t="s">
        <v>7117</v>
      </c>
      <c r="F1634" s="2" t="s">
        <v>111</v>
      </c>
      <c r="G1634" s="13">
        <v>45593</v>
      </c>
      <c r="H1634" s="24">
        <v>45678</v>
      </c>
      <c r="I1634" s="13">
        <v>45680</v>
      </c>
      <c r="J1634" s="2"/>
      <c r="K1634" s="29" t="s">
        <v>7118</v>
      </c>
      <c r="L1634" s="28" t="s">
        <v>122</v>
      </c>
      <c r="M1634" s="4" t="s">
        <v>7029</v>
      </c>
      <c r="N1634" s="24"/>
      <c r="O1634" s="4" t="s">
        <v>7030</v>
      </c>
      <c r="P1634" s="24">
        <v>45678</v>
      </c>
      <c r="Q1634" s="4"/>
      <c r="R1634" s="24"/>
      <c r="S1634" s="4"/>
      <c r="T1634" s="24"/>
      <c r="U1634" s="4" t="s">
        <v>106</v>
      </c>
      <c r="V1634" s="3" t="s">
        <v>69</v>
      </c>
      <c r="W1634" s="26" t="s">
        <v>6948</v>
      </c>
      <c r="X1634" s="4"/>
      <c r="Y1634" s="4"/>
      <c r="Z1634" s="4"/>
    </row>
    <row r="1635" spans="1:26" ht="45" hidden="1">
      <c r="A1635" s="51">
        <f>_xlfn.IFNA(INDEX(Table3[],MATCH(MainTracker[[#This Row],[IDR / UFDR]],Table3[Pack],0),1),"")</f>
        <v>18</v>
      </c>
      <c r="B1635" s="7">
        <v>222.9</v>
      </c>
      <c r="C1635" s="7" t="s">
        <v>7119</v>
      </c>
      <c r="D1635" s="44" t="s">
        <v>7120</v>
      </c>
      <c r="E1635" s="29" t="s">
        <v>7121</v>
      </c>
      <c r="F1635" s="2" t="s">
        <v>111</v>
      </c>
      <c r="G1635" s="13">
        <v>45593</v>
      </c>
      <c r="H1635" s="24">
        <v>45678</v>
      </c>
      <c r="I1635" s="13">
        <v>45680</v>
      </c>
      <c r="J1635" s="2"/>
      <c r="K1635" s="29" t="s">
        <v>7122</v>
      </c>
      <c r="L1635" s="28" t="s">
        <v>122</v>
      </c>
      <c r="M1635" s="4" t="s">
        <v>7029</v>
      </c>
      <c r="N1635" s="24"/>
      <c r="O1635" s="4" t="s">
        <v>7030</v>
      </c>
      <c r="P1635" s="24">
        <v>45678</v>
      </c>
      <c r="Q1635" s="4"/>
      <c r="R1635" s="24"/>
      <c r="S1635" s="4"/>
      <c r="T1635" s="24"/>
      <c r="U1635" s="4" t="s">
        <v>106</v>
      </c>
      <c r="V1635" s="3" t="s">
        <v>69</v>
      </c>
      <c r="W1635" s="26" t="s">
        <v>6948</v>
      </c>
      <c r="X1635" s="4"/>
      <c r="Y1635" s="4"/>
      <c r="Z1635" s="4"/>
    </row>
    <row r="1636" spans="1:26" ht="45" hidden="1">
      <c r="A1636" s="51">
        <f>_xlfn.IFNA(INDEX(Table3[],MATCH(MainTracker[[#This Row],[IDR / UFDR]],Table3[Pack],0),1),"")</f>
        <v>18</v>
      </c>
      <c r="B1636" s="7">
        <v>222.9</v>
      </c>
      <c r="C1636" s="7" t="s">
        <v>7123</v>
      </c>
      <c r="D1636" s="44" t="s">
        <v>7124</v>
      </c>
      <c r="E1636" s="29" t="s">
        <v>7125</v>
      </c>
      <c r="F1636" s="2" t="s">
        <v>111</v>
      </c>
      <c r="G1636" s="13">
        <v>45593</v>
      </c>
      <c r="H1636" s="24">
        <v>45678</v>
      </c>
      <c r="I1636" s="13">
        <v>45680</v>
      </c>
      <c r="J1636" s="2"/>
      <c r="K1636" s="29" t="s">
        <v>7126</v>
      </c>
      <c r="L1636" s="28" t="s">
        <v>122</v>
      </c>
      <c r="M1636" s="4" t="s">
        <v>7029</v>
      </c>
      <c r="N1636" s="24"/>
      <c r="O1636" s="4" t="s">
        <v>7030</v>
      </c>
      <c r="P1636" s="24">
        <v>45678</v>
      </c>
      <c r="Q1636" s="4"/>
      <c r="R1636" s="24"/>
      <c r="S1636" s="4"/>
      <c r="T1636" s="24"/>
      <c r="U1636" s="4" t="s">
        <v>106</v>
      </c>
      <c r="V1636" s="3" t="s">
        <v>69</v>
      </c>
      <c r="W1636" s="26" t="s">
        <v>6948</v>
      </c>
      <c r="X1636" s="4"/>
      <c r="Y1636" s="4"/>
      <c r="Z1636" s="4"/>
    </row>
    <row r="1637" spans="1:26" ht="30" hidden="1">
      <c r="A1637" s="51">
        <f>_xlfn.IFNA(INDEX(Table3[],MATCH(MainTracker[[#This Row],[IDR / UFDR]],Table3[Pack],0),1),"")</f>
        <v>10</v>
      </c>
      <c r="B1637" s="7" t="s">
        <v>35</v>
      </c>
      <c r="C1637" s="7" t="s">
        <v>7127</v>
      </c>
      <c r="D1637" s="44" t="s">
        <v>7128</v>
      </c>
      <c r="E1637" s="29" t="s">
        <v>7129</v>
      </c>
      <c r="F1637" s="2" t="s">
        <v>111</v>
      </c>
      <c r="G1637" s="13">
        <v>45593</v>
      </c>
      <c r="H1637" s="13">
        <v>45615</v>
      </c>
      <c r="I1637" s="13">
        <v>45621</v>
      </c>
      <c r="J1637" s="2"/>
      <c r="K1637" s="29" t="s">
        <v>7130</v>
      </c>
      <c r="L1637" s="28"/>
      <c r="M1637" s="4" t="s">
        <v>7131</v>
      </c>
      <c r="N1637" s="24"/>
      <c r="O1637" s="4"/>
      <c r="P1637" s="24"/>
      <c r="Q1637" s="4"/>
      <c r="R1637" s="24"/>
      <c r="S1637" s="4"/>
      <c r="T1637" s="24"/>
      <c r="U1637" s="4" t="s">
        <v>106</v>
      </c>
      <c r="V1637" s="3" t="s">
        <v>6832</v>
      </c>
      <c r="W1637" s="26" t="s">
        <v>1292</v>
      </c>
      <c r="X1637" s="4"/>
      <c r="Y1637" s="4"/>
      <c r="Z1637" s="4"/>
    </row>
    <row r="1638" spans="1:26" ht="30" hidden="1">
      <c r="A1638" s="51">
        <f>_xlfn.IFNA(INDEX(Table3[],MATCH(MainTracker[[#This Row],[IDR / UFDR]],Table3[Pack],0),1),"")</f>
        <v>10</v>
      </c>
      <c r="B1638" s="7" t="s">
        <v>35</v>
      </c>
      <c r="C1638" s="7" t="s">
        <v>7132</v>
      </c>
      <c r="D1638" s="44" t="s">
        <v>7133</v>
      </c>
      <c r="E1638" s="29" t="s">
        <v>7134</v>
      </c>
      <c r="F1638" s="2" t="s">
        <v>111</v>
      </c>
      <c r="G1638" s="13">
        <v>45593</v>
      </c>
      <c r="H1638" s="13"/>
      <c r="I1638" s="13">
        <v>45602</v>
      </c>
      <c r="J1638" s="2"/>
      <c r="K1638" s="29" t="s">
        <v>7135</v>
      </c>
      <c r="L1638" s="28"/>
      <c r="M1638" s="4"/>
      <c r="N1638" s="24"/>
      <c r="O1638" s="4"/>
      <c r="P1638" s="24"/>
      <c r="Q1638" s="4"/>
      <c r="R1638" s="24"/>
      <c r="S1638" s="4"/>
      <c r="T1638" s="24"/>
      <c r="U1638" s="4" t="s">
        <v>106</v>
      </c>
      <c r="V1638" s="3" t="s">
        <v>6832</v>
      </c>
      <c r="W1638" s="26" t="s">
        <v>1292</v>
      </c>
      <c r="X1638" s="4"/>
      <c r="Y1638" s="4"/>
      <c r="Z1638" s="4"/>
    </row>
    <row r="1639" spans="1:26" ht="60" hidden="1">
      <c r="A1639" s="51">
        <f>_xlfn.IFNA(INDEX(Table3[],MATCH(MainTracker[[#This Row],[IDR / UFDR]],Table3[Pack],0),1),"")</f>
        <v>18</v>
      </c>
      <c r="B1639" s="7">
        <v>222.9</v>
      </c>
      <c r="C1639" s="7" t="s">
        <v>7136</v>
      </c>
      <c r="D1639" s="44" t="s">
        <v>7137</v>
      </c>
      <c r="E1639" s="180" t="s">
        <v>7138</v>
      </c>
      <c r="F1639" s="2" t="s">
        <v>111</v>
      </c>
      <c r="G1639" s="13">
        <v>45593</v>
      </c>
      <c r="H1639" s="13">
        <v>45608</v>
      </c>
      <c r="I1639" s="13">
        <v>45649</v>
      </c>
      <c r="J1639" s="2"/>
      <c r="K1639" s="180" t="s">
        <v>7139</v>
      </c>
      <c r="L1639" s="28"/>
      <c r="M1639" s="4"/>
      <c r="N1639" s="24"/>
      <c r="O1639" s="4"/>
      <c r="P1639" s="24"/>
      <c r="Q1639" s="4"/>
      <c r="R1639" s="24"/>
      <c r="S1639" s="4"/>
      <c r="T1639" s="24"/>
      <c r="U1639" s="4" t="s">
        <v>106</v>
      </c>
      <c r="V1639" s="3" t="s">
        <v>6832</v>
      </c>
      <c r="W1639" s="26" t="s">
        <v>7140</v>
      </c>
      <c r="X1639" s="4"/>
      <c r="Y1639" s="4"/>
      <c r="Z1639" s="4"/>
    </row>
    <row r="1640" spans="1:26" ht="60" hidden="1">
      <c r="A1640" s="51">
        <f>_xlfn.IFNA(INDEX(Table3[],MATCH(MainTracker[[#This Row],[IDR / UFDR]],Table3[Pack],0),1),"")</f>
        <v>18</v>
      </c>
      <c r="B1640" s="7">
        <v>222.9</v>
      </c>
      <c r="C1640" s="7" t="s">
        <v>7141</v>
      </c>
      <c r="D1640" s="44" t="s">
        <v>7142</v>
      </c>
      <c r="E1640" s="180" t="s">
        <v>7143</v>
      </c>
      <c r="F1640" s="2" t="s">
        <v>111</v>
      </c>
      <c r="G1640" s="13">
        <v>45593</v>
      </c>
      <c r="H1640" s="13">
        <v>45608</v>
      </c>
      <c r="I1640" s="13">
        <v>45649</v>
      </c>
      <c r="J1640" s="2"/>
      <c r="K1640" s="180" t="s">
        <v>7144</v>
      </c>
      <c r="L1640" s="28"/>
      <c r="M1640" s="4"/>
      <c r="N1640" s="24"/>
      <c r="O1640" s="4"/>
      <c r="P1640" s="24"/>
      <c r="Q1640" s="4"/>
      <c r="R1640" s="24"/>
      <c r="S1640" s="4"/>
      <c r="T1640" s="24"/>
      <c r="U1640" s="4" t="s">
        <v>106</v>
      </c>
      <c r="V1640" s="3" t="s">
        <v>6832</v>
      </c>
      <c r="W1640" s="26" t="s">
        <v>7140</v>
      </c>
      <c r="X1640" s="4"/>
      <c r="Y1640" s="4"/>
      <c r="Z1640" s="4"/>
    </row>
    <row r="1641" spans="1:26" ht="45" hidden="1">
      <c r="A1641" s="51">
        <f>_xlfn.IFNA(INDEX(Table3[],MATCH(MainTracker[[#This Row],[IDR / UFDR]],Table3[Pack],0),1),"")</f>
        <v>18</v>
      </c>
      <c r="B1641" s="7">
        <v>222.9</v>
      </c>
      <c r="C1641" s="7" t="s">
        <v>7145</v>
      </c>
      <c r="D1641" s="44" t="s">
        <v>7146</v>
      </c>
      <c r="E1641" s="180" t="s">
        <v>7147</v>
      </c>
      <c r="F1641" s="2" t="s">
        <v>111</v>
      </c>
      <c r="G1641" s="13">
        <v>45593</v>
      </c>
      <c r="H1641" s="13">
        <v>45608</v>
      </c>
      <c r="I1641" s="13">
        <v>45649</v>
      </c>
      <c r="J1641" s="2"/>
      <c r="K1641" s="180" t="s">
        <v>7148</v>
      </c>
      <c r="L1641" s="28"/>
      <c r="M1641" s="4"/>
      <c r="N1641" s="24"/>
      <c r="O1641" s="4"/>
      <c r="P1641" s="24"/>
      <c r="Q1641" s="4"/>
      <c r="R1641" s="24"/>
      <c r="S1641" s="4"/>
      <c r="T1641" s="24"/>
      <c r="U1641" s="4" t="s">
        <v>106</v>
      </c>
      <c r="V1641" s="3" t="s">
        <v>6832</v>
      </c>
      <c r="W1641" s="26" t="s">
        <v>7140</v>
      </c>
      <c r="X1641" s="4"/>
      <c r="Y1641" s="4"/>
      <c r="Z1641" s="4"/>
    </row>
    <row r="1642" spans="1:26" ht="45" hidden="1">
      <c r="A1642" s="51" t="str">
        <f>_xlfn.IFNA(INDEX(Table3[],MATCH(MainTracker[[#This Row],[IDR / UFDR]],Table3[Pack],0),1),"")</f>
        <v/>
      </c>
      <c r="B1642" s="7" t="s">
        <v>4661</v>
      </c>
      <c r="C1642" s="7" t="s">
        <v>4662</v>
      </c>
      <c r="D1642" s="44" t="s">
        <v>4663</v>
      </c>
      <c r="E1642" s="29" t="s">
        <v>4664</v>
      </c>
      <c r="F1642" s="2" t="s">
        <v>101</v>
      </c>
      <c r="G1642" s="13">
        <v>45593</v>
      </c>
      <c r="I1642" s="1">
        <v>45595</v>
      </c>
      <c r="J1642" s="2" t="s">
        <v>1707</v>
      </c>
      <c r="K1642" s="29" t="s">
        <v>4665</v>
      </c>
      <c r="L1642" s="28" t="s">
        <v>122</v>
      </c>
      <c r="M1642" s="4"/>
      <c r="N1642" s="24"/>
      <c r="O1642" s="4"/>
      <c r="P1642" s="24"/>
      <c r="Q1642" s="4"/>
      <c r="R1642" s="24"/>
      <c r="S1642" s="4"/>
      <c r="T1642" s="24"/>
      <c r="U1642" s="67" t="s">
        <v>106</v>
      </c>
      <c r="V1642" s="3" t="s">
        <v>69</v>
      </c>
      <c r="W1642" s="27" t="s">
        <v>4670</v>
      </c>
      <c r="X1642" s="4">
        <f>IF(AND(MainTracker[[#This Row],[Completion date.]]&gt;=45139,MainTracker[[#This Row],[Status]]="10 - Complete"),NETWORKDAYS(MAX(MainTracker[[#This Row],[Request sent on (Date)]:[Compliant source file received on (Date)]]),MainTracker[[#This Row],[Completion date.]],Holiday[Holidays])-1,"")</f>
        <v>2</v>
      </c>
      <c r="Y16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642" s="4" t="str">
        <f>IF(AND(MainTracker[[#This Row],[Completion date.]]&gt;=45139,MainTracker[[#This Row],[Status]]="10 - Complete",MainTracker[[#This Row],[Compliant source file received on (Date)]]&lt;&gt;""),MainTracker[[#This Row],[Compliant source file received on (Date)]]-MainTracker[[#This Row],[Request sent on (Date)]],"")</f>
        <v/>
      </c>
    </row>
    <row r="1643" spans="1:26" ht="45" hidden="1">
      <c r="A1643" s="51">
        <f>_xlfn.IFNA(INDEX(Table3[],MATCH(MainTracker[[#This Row],[IDR / UFDR]],Table3[Pack],0),1),"")</f>
        <v>7</v>
      </c>
      <c r="B1643" s="7">
        <v>215.03</v>
      </c>
      <c r="C1643" s="7" t="s">
        <v>6098</v>
      </c>
      <c r="D1643" s="44" t="s">
        <v>6099</v>
      </c>
      <c r="E1643" s="29" t="s">
        <v>6100</v>
      </c>
      <c r="F1643" s="2" t="s">
        <v>7149</v>
      </c>
      <c r="G1643" s="13">
        <v>45593</v>
      </c>
      <c r="H1643" s="13">
        <v>45609</v>
      </c>
      <c r="I1643" s="13">
        <v>45610</v>
      </c>
      <c r="J1643" s="202" t="s">
        <v>2115</v>
      </c>
      <c r="K1643" s="29" t="s">
        <v>6101</v>
      </c>
      <c r="L1643" s="28"/>
      <c r="M1643" s="189" t="s">
        <v>7150</v>
      </c>
      <c r="N1643" s="24"/>
      <c r="O1643" s="4" t="s">
        <v>7151</v>
      </c>
      <c r="P1643" s="24"/>
      <c r="Q1643" s="4"/>
      <c r="R1643" s="24"/>
      <c r="S1643" s="4"/>
      <c r="T1643" s="24"/>
      <c r="U1643" s="4" t="s">
        <v>106</v>
      </c>
      <c r="V1643" s="3" t="s">
        <v>70</v>
      </c>
      <c r="W1643" s="28" t="s">
        <v>5901</v>
      </c>
      <c r="X1643" s="4"/>
      <c r="Y1643" s="4"/>
      <c r="Z1643" s="4"/>
    </row>
    <row r="1644" spans="1:26" ht="27" hidden="1" customHeight="1">
      <c r="A1644" s="51" t="str">
        <f>_xlfn.IFNA(INDEX(Table3[],MATCH(MainTracker[[#This Row],[IDR / UFDR]],Table3[Pack],0),1),"")</f>
        <v/>
      </c>
      <c r="B1644" s="7">
        <v>208.2</v>
      </c>
      <c r="C1644" s="7" t="s">
        <v>1131</v>
      </c>
      <c r="D1644" s="44" t="s">
        <v>7152</v>
      </c>
      <c r="E1644" s="29" t="s">
        <v>1133</v>
      </c>
      <c r="F1644" s="2" t="s">
        <v>229</v>
      </c>
      <c r="G1644" s="13">
        <v>45594</v>
      </c>
      <c r="H1644" s="13"/>
      <c r="I1644" s="13"/>
      <c r="J1644" s="2"/>
      <c r="K1644" s="29" t="s">
        <v>1134</v>
      </c>
      <c r="L1644" s="28"/>
      <c r="M1644" s="6" t="s">
        <v>7153</v>
      </c>
      <c r="N1644" s="24"/>
      <c r="O1644" s="4" t="s">
        <v>7154</v>
      </c>
      <c r="P1644" s="24"/>
      <c r="Q1644" s="4"/>
      <c r="R1644" s="24"/>
      <c r="S1644" s="4"/>
      <c r="T1644" s="24"/>
      <c r="U1644" s="4" t="s">
        <v>7155</v>
      </c>
      <c r="V1644" s="3" t="s">
        <v>70</v>
      </c>
      <c r="W1644" s="26" t="s">
        <v>3399</v>
      </c>
      <c r="X1644" s="4"/>
      <c r="Y1644" s="4"/>
      <c r="Z1644" s="4"/>
    </row>
    <row r="1645" spans="1:26" ht="45" hidden="1">
      <c r="A1645" s="51" t="str">
        <f>_xlfn.IFNA(INDEX(Table3[],MATCH(MainTracker[[#This Row],[IDR / UFDR]],Table3[Pack],0),1),"")</f>
        <v/>
      </c>
      <c r="B1645" s="7" t="s">
        <v>7156</v>
      </c>
      <c r="C1645" s="7" t="s">
        <v>7157</v>
      </c>
      <c r="D1645" s="44" t="s">
        <v>7158</v>
      </c>
      <c r="E1645" s="29" t="s">
        <v>7159</v>
      </c>
      <c r="F1645" s="2" t="s">
        <v>111</v>
      </c>
      <c r="G1645" s="13">
        <v>45594</v>
      </c>
      <c r="H1645" s="13"/>
      <c r="I1645" s="13">
        <v>45604</v>
      </c>
      <c r="J1645" s="2"/>
      <c r="K1645" s="29" t="s">
        <v>7160</v>
      </c>
      <c r="L1645" s="28"/>
      <c r="M1645" s="4"/>
      <c r="N1645" s="24"/>
      <c r="O1645" s="4"/>
      <c r="P1645" s="24"/>
      <c r="Q1645" s="4"/>
      <c r="R1645" s="24"/>
      <c r="S1645" s="4"/>
      <c r="T1645" s="24"/>
      <c r="U1645" s="6" t="s">
        <v>106</v>
      </c>
      <c r="V1645" s="3" t="s">
        <v>71</v>
      </c>
      <c r="W1645" s="26" t="s">
        <v>5597</v>
      </c>
      <c r="X1645" s="4"/>
      <c r="Y1645" s="4"/>
      <c r="Z1645" s="4"/>
    </row>
    <row r="1646" spans="1:26" ht="45" hidden="1">
      <c r="A1646" s="51" t="str">
        <f>_xlfn.IFNA(INDEX(Table3[],MATCH(MainTracker[[#This Row],[IDR / UFDR]],Table3[Pack],0),1),"")</f>
        <v/>
      </c>
      <c r="B1646" s="7" t="s">
        <v>7156</v>
      </c>
      <c r="C1646" s="7" t="s">
        <v>7161</v>
      </c>
      <c r="D1646" s="44" t="s">
        <v>7162</v>
      </c>
      <c r="E1646" s="29" t="s">
        <v>7163</v>
      </c>
      <c r="F1646" s="2" t="s">
        <v>111</v>
      </c>
      <c r="G1646" s="13">
        <v>45594</v>
      </c>
      <c r="H1646" s="13"/>
      <c r="I1646" s="13">
        <v>45604</v>
      </c>
      <c r="J1646" s="2"/>
      <c r="K1646" s="29" t="s">
        <v>7164</v>
      </c>
      <c r="L1646" s="28"/>
      <c r="M1646" s="4"/>
      <c r="N1646" s="24"/>
      <c r="O1646" s="4"/>
      <c r="P1646" s="24"/>
      <c r="Q1646" s="4"/>
      <c r="R1646" s="24"/>
      <c r="S1646" s="4"/>
      <c r="T1646" s="24"/>
      <c r="U1646" s="6" t="s">
        <v>106</v>
      </c>
      <c r="V1646" s="3" t="s">
        <v>71</v>
      </c>
      <c r="W1646" s="26" t="s">
        <v>5597</v>
      </c>
      <c r="X1646" s="4"/>
      <c r="Y1646" s="4"/>
      <c r="Z1646" s="4"/>
    </row>
    <row r="1647" spans="1:26" ht="45" hidden="1">
      <c r="A1647" s="51" t="str">
        <f>_xlfn.IFNA(INDEX(Table3[],MATCH(MainTracker[[#This Row],[IDR / UFDR]],Table3[Pack],0),1),"")</f>
        <v/>
      </c>
      <c r="B1647" s="7" t="s">
        <v>7156</v>
      </c>
      <c r="C1647" s="7" t="s">
        <v>7165</v>
      </c>
      <c r="D1647" s="44" t="s">
        <v>7166</v>
      </c>
      <c r="E1647" s="29" t="s">
        <v>7167</v>
      </c>
      <c r="F1647" s="2" t="s">
        <v>111</v>
      </c>
      <c r="G1647" s="13">
        <v>45594</v>
      </c>
      <c r="H1647" s="13"/>
      <c r="I1647" s="13">
        <v>45604</v>
      </c>
      <c r="J1647" s="2"/>
      <c r="K1647" s="29" t="s">
        <v>7168</v>
      </c>
      <c r="L1647" s="28"/>
      <c r="M1647" s="4"/>
      <c r="N1647" s="24"/>
      <c r="O1647" s="4"/>
      <c r="P1647" s="24"/>
      <c r="Q1647" s="4"/>
      <c r="R1647" s="24"/>
      <c r="S1647" s="4"/>
      <c r="T1647" s="24"/>
      <c r="U1647" s="6" t="s">
        <v>106</v>
      </c>
      <c r="V1647" s="3" t="s">
        <v>71</v>
      </c>
      <c r="W1647" s="26" t="s">
        <v>5597</v>
      </c>
      <c r="X1647" s="4"/>
      <c r="Y1647" s="4"/>
      <c r="Z1647" s="4"/>
    </row>
    <row r="1648" spans="1:26" ht="45" hidden="1">
      <c r="A1648" s="51" t="str">
        <f>_xlfn.IFNA(INDEX(Table3[],MATCH(MainTracker[[#This Row],[IDR / UFDR]],Table3[Pack],0),1),"")</f>
        <v/>
      </c>
      <c r="B1648" s="7" t="s">
        <v>7156</v>
      </c>
      <c r="C1648" s="7" t="s">
        <v>7169</v>
      </c>
      <c r="D1648" s="44" t="s">
        <v>7170</v>
      </c>
      <c r="E1648" s="29" t="s">
        <v>7171</v>
      </c>
      <c r="F1648" s="2" t="s">
        <v>111</v>
      </c>
      <c r="G1648" s="13">
        <v>45594</v>
      </c>
      <c r="H1648" s="13"/>
      <c r="I1648" s="13">
        <v>45604</v>
      </c>
      <c r="J1648" s="2"/>
      <c r="K1648" s="29" t="s">
        <v>7172</v>
      </c>
      <c r="L1648" s="28"/>
      <c r="M1648" s="4"/>
      <c r="N1648" s="24"/>
      <c r="O1648" s="4"/>
      <c r="P1648" s="24"/>
      <c r="Q1648" s="4"/>
      <c r="R1648" s="24"/>
      <c r="S1648" s="4"/>
      <c r="T1648" s="24"/>
      <c r="U1648" s="6" t="s">
        <v>106</v>
      </c>
      <c r="V1648" s="3" t="s">
        <v>71</v>
      </c>
      <c r="W1648" s="26" t="s">
        <v>5597</v>
      </c>
      <c r="X1648" s="4"/>
      <c r="Y1648" s="4"/>
      <c r="Z1648" s="4"/>
    </row>
    <row r="1649" spans="1:26" ht="45" hidden="1">
      <c r="A1649" s="51" t="str">
        <f>_xlfn.IFNA(INDEX(Table3[],MATCH(MainTracker[[#This Row],[IDR / UFDR]],Table3[Pack],0),1),"")</f>
        <v/>
      </c>
      <c r="B1649" s="7" t="s">
        <v>7156</v>
      </c>
      <c r="C1649" s="7" t="s">
        <v>7173</v>
      </c>
      <c r="D1649" s="44" t="s">
        <v>7174</v>
      </c>
      <c r="E1649" s="29" t="s">
        <v>7175</v>
      </c>
      <c r="F1649" s="2" t="s">
        <v>111</v>
      </c>
      <c r="G1649" s="13">
        <v>45594</v>
      </c>
      <c r="H1649" s="13"/>
      <c r="I1649" s="13">
        <v>45604</v>
      </c>
      <c r="J1649" s="2"/>
      <c r="K1649" s="29" t="s">
        <v>7176</v>
      </c>
      <c r="L1649" s="28"/>
      <c r="M1649" s="4"/>
      <c r="N1649" s="24"/>
      <c r="O1649" s="4"/>
      <c r="P1649" s="24"/>
      <c r="Q1649" s="4"/>
      <c r="R1649" s="24"/>
      <c r="S1649" s="4"/>
      <c r="T1649" s="24"/>
      <c r="U1649" s="6" t="s">
        <v>106</v>
      </c>
      <c r="V1649" s="3" t="s">
        <v>71</v>
      </c>
      <c r="W1649" s="26" t="s">
        <v>5597</v>
      </c>
      <c r="X1649" s="4"/>
      <c r="Y1649" s="4"/>
      <c r="Z1649" s="4"/>
    </row>
    <row r="1650" spans="1:26" ht="45" hidden="1">
      <c r="A1650" s="51" t="str">
        <f>_xlfn.IFNA(INDEX(Table3[],MATCH(MainTracker[[#This Row],[IDR / UFDR]],Table3[Pack],0),1),"")</f>
        <v/>
      </c>
      <c r="B1650" s="7" t="s">
        <v>7156</v>
      </c>
      <c r="C1650" s="7" t="s">
        <v>7177</v>
      </c>
      <c r="D1650" s="44" t="s">
        <v>7178</v>
      </c>
      <c r="E1650" s="29" t="s">
        <v>7179</v>
      </c>
      <c r="F1650" s="2" t="s">
        <v>111</v>
      </c>
      <c r="G1650" s="13">
        <v>45594</v>
      </c>
      <c r="H1650" s="13"/>
      <c r="I1650" s="13">
        <v>45604</v>
      </c>
      <c r="J1650" s="2"/>
      <c r="K1650" s="29" t="s">
        <v>7180</v>
      </c>
      <c r="L1650" s="28"/>
      <c r="M1650" s="4"/>
      <c r="N1650" s="24"/>
      <c r="O1650" s="4"/>
      <c r="P1650" s="24"/>
      <c r="Q1650" s="4"/>
      <c r="R1650" s="24"/>
      <c r="S1650" s="4"/>
      <c r="T1650" s="24"/>
      <c r="U1650" s="6" t="s">
        <v>106</v>
      </c>
      <c r="V1650" s="3" t="s">
        <v>71</v>
      </c>
      <c r="W1650" s="26" t="s">
        <v>5597</v>
      </c>
      <c r="X1650" s="4"/>
      <c r="Y1650" s="4"/>
      <c r="Z1650" s="4"/>
    </row>
    <row r="1651" spans="1:26" ht="45" hidden="1">
      <c r="A1651" s="51" t="str">
        <f>_xlfn.IFNA(INDEX(Table3[],MATCH(MainTracker[[#This Row],[IDR / UFDR]],Table3[Pack],0),1),"")</f>
        <v/>
      </c>
      <c r="B1651" s="7">
        <v>208.2</v>
      </c>
      <c r="C1651" s="7" t="s">
        <v>834</v>
      </c>
      <c r="D1651" s="44" t="s">
        <v>7181</v>
      </c>
      <c r="E1651" s="29" t="s">
        <v>7182</v>
      </c>
      <c r="F1651" s="2" t="s">
        <v>982</v>
      </c>
      <c r="G1651" s="13">
        <v>45594</v>
      </c>
      <c r="H1651" s="13">
        <v>45600</v>
      </c>
      <c r="I1651" s="13">
        <v>45608</v>
      </c>
      <c r="J1651" s="2"/>
      <c r="K1651" s="29" t="s">
        <v>837</v>
      </c>
      <c r="L1651" s="28"/>
      <c r="M1651" s="189" t="s">
        <v>7183</v>
      </c>
      <c r="N1651" s="24"/>
      <c r="O1651" s="4" t="s">
        <v>7184</v>
      </c>
      <c r="P1651" s="24">
        <v>45600</v>
      </c>
      <c r="Q1651" s="4" t="s">
        <v>7185</v>
      </c>
      <c r="R1651" s="24">
        <v>45604</v>
      </c>
      <c r="S1651" s="4"/>
      <c r="T1651" s="24"/>
      <c r="U1651" s="4" t="s">
        <v>106</v>
      </c>
      <c r="V1651" s="3" t="s">
        <v>69</v>
      </c>
      <c r="W1651" s="26" t="s">
        <v>7186</v>
      </c>
      <c r="X1651" s="4"/>
      <c r="Y1651" s="4"/>
      <c r="Z1651" s="4"/>
    </row>
    <row r="1652" spans="1:26" ht="30" hidden="1">
      <c r="A1652" s="51" t="str">
        <f>_xlfn.IFNA(INDEX(Table3[],MATCH(MainTracker[[#This Row],[IDR / UFDR]],Table3[Pack],0),1),"")</f>
        <v/>
      </c>
      <c r="B1652" s="7" t="s">
        <v>6405</v>
      </c>
      <c r="C1652" s="7" t="s">
        <v>7187</v>
      </c>
      <c r="D1652" s="44" t="s">
        <v>7188</v>
      </c>
      <c r="E1652" s="29" t="s">
        <v>7189</v>
      </c>
      <c r="F1652" s="2" t="s">
        <v>101</v>
      </c>
      <c r="G1652" s="13">
        <v>45594</v>
      </c>
      <c r="H1652" s="13"/>
      <c r="I1652" s="13"/>
      <c r="J1652" s="2"/>
      <c r="K1652" s="29" t="s">
        <v>7190</v>
      </c>
      <c r="L1652" s="28"/>
      <c r="M1652" s="4" t="s">
        <v>7191</v>
      </c>
      <c r="N1652" s="24"/>
      <c r="O1652" s="4"/>
      <c r="P1652" s="24"/>
      <c r="Q1652" s="4"/>
      <c r="R1652" s="24"/>
      <c r="S1652" s="4"/>
      <c r="T1652" s="24"/>
      <c r="U1652" s="4" t="s">
        <v>257</v>
      </c>
      <c r="V1652" s="3" t="s">
        <v>6832</v>
      </c>
      <c r="W1652" s="26" t="s">
        <v>7192</v>
      </c>
      <c r="X1652" s="4"/>
      <c r="Y1652" s="4"/>
      <c r="Z1652" s="4"/>
    </row>
    <row r="1653" spans="1:26" ht="18.75" hidden="1">
      <c r="A1653" s="51">
        <f>_xlfn.IFNA(INDEX(Table3[],MATCH(MainTracker[[#This Row],[IDR / UFDR]],Table3[Pack],0),1),"")</f>
        <v>18</v>
      </c>
      <c r="B1653" s="7">
        <v>222.9</v>
      </c>
      <c r="C1653" s="7" t="s">
        <v>7193</v>
      </c>
      <c r="D1653" s="44" t="s">
        <v>7194</v>
      </c>
      <c r="E1653" s="29" t="s">
        <v>7195</v>
      </c>
      <c r="F1653" s="204" t="s">
        <v>111</v>
      </c>
      <c r="G1653" s="13">
        <v>45594</v>
      </c>
      <c r="H1653" s="13"/>
      <c r="I1653" s="13">
        <v>45610</v>
      </c>
      <c r="J1653" s="2"/>
      <c r="K1653" s="29" t="s">
        <v>7196</v>
      </c>
      <c r="L1653" s="28"/>
      <c r="M1653" s="4"/>
      <c r="N1653" s="24"/>
      <c r="O1653" s="4"/>
      <c r="P1653" s="24"/>
      <c r="Q1653" s="4"/>
      <c r="R1653" s="24"/>
      <c r="S1653" s="4"/>
      <c r="T1653" s="24"/>
      <c r="U1653" s="4" t="s">
        <v>106</v>
      </c>
      <c r="V1653" s="3" t="s">
        <v>6832</v>
      </c>
      <c r="W1653" s="26" t="s">
        <v>523</v>
      </c>
      <c r="X1653" s="4"/>
      <c r="Y1653" s="4"/>
      <c r="Z1653" s="4"/>
    </row>
    <row r="1654" spans="1:26" ht="18.75" hidden="1">
      <c r="A1654" s="51">
        <f>_xlfn.IFNA(INDEX(Table3[],MATCH(MainTracker[[#This Row],[IDR / UFDR]],Table3[Pack],0),1),"")</f>
        <v>18</v>
      </c>
      <c r="B1654" s="7">
        <v>222.9</v>
      </c>
      <c r="C1654" s="7" t="s">
        <v>7197</v>
      </c>
      <c r="D1654" s="44" t="s">
        <v>7198</v>
      </c>
      <c r="E1654" s="29" t="s">
        <v>7199</v>
      </c>
      <c r="F1654" s="203" t="s">
        <v>111</v>
      </c>
      <c r="G1654" s="13">
        <v>45594</v>
      </c>
      <c r="H1654" s="13"/>
      <c r="I1654" s="13">
        <v>45609</v>
      </c>
      <c r="J1654" s="2"/>
      <c r="K1654" s="29" t="s">
        <v>7200</v>
      </c>
      <c r="L1654" s="28"/>
      <c r="M1654" s="4"/>
      <c r="N1654" s="24"/>
      <c r="O1654" s="4"/>
      <c r="P1654" s="24"/>
      <c r="Q1654" s="4"/>
      <c r="R1654" s="24"/>
      <c r="S1654" s="4"/>
      <c r="T1654" s="24"/>
      <c r="U1654" s="4" t="s">
        <v>106</v>
      </c>
      <c r="V1654" s="3" t="s">
        <v>6832</v>
      </c>
      <c r="W1654" s="26" t="s">
        <v>523</v>
      </c>
      <c r="X1654" s="4"/>
      <c r="Y1654" s="4"/>
      <c r="Z1654" s="4"/>
    </row>
    <row r="1655" spans="1:26" ht="45" hidden="1">
      <c r="A1655" s="51">
        <f>_xlfn.IFNA(INDEX(Table3[],MATCH(MainTracker[[#This Row],[IDR / UFDR]],Table3[Pack],0),1),"")</f>
        <v>10</v>
      </c>
      <c r="B1655" s="7" t="s">
        <v>35</v>
      </c>
      <c r="C1655" s="7" t="s">
        <v>7201</v>
      </c>
      <c r="D1655" s="44" t="s">
        <v>7202</v>
      </c>
      <c r="E1655" s="217" t="s">
        <v>7203</v>
      </c>
      <c r="F1655" s="208" t="s">
        <v>111</v>
      </c>
      <c r="G1655" s="31">
        <v>45595</v>
      </c>
      <c r="H1655" s="31">
        <v>45603</v>
      </c>
      <c r="I1655" s="31">
        <v>45607</v>
      </c>
      <c r="J1655" s="168"/>
      <c r="K1655" s="217" t="s">
        <v>7204</v>
      </c>
      <c r="L1655" s="209"/>
      <c r="M1655" s="6" t="s">
        <v>7205</v>
      </c>
      <c r="N1655" s="210"/>
      <c r="O1655" s="6" t="s">
        <v>7206</v>
      </c>
      <c r="P1655" s="210"/>
      <c r="Q1655" s="6"/>
      <c r="R1655" s="210"/>
      <c r="S1655" s="6"/>
      <c r="T1655" s="210"/>
      <c r="U1655" s="6" t="s">
        <v>106</v>
      </c>
      <c r="V1655" s="3" t="s">
        <v>70</v>
      </c>
      <c r="W1655" s="26" t="s">
        <v>1806</v>
      </c>
      <c r="X1655" s="4"/>
      <c r="Y1655" s="4"/>
      <c r="Z1655" s="4"/>
    </row>
    <row r="1656" spans="1:26" ht="45" hidden="1">
      <c r="A1656" s="51">
        <f>_xlfn.IFNA(INDEX(Table3[],MATCH(MainTracker[[#This Row],[IDR / UFDR]],Table3[Pack],0),1),"")</f>
        <v>10</v>
      </c>
      <c r="B1656" s="7" t="s">
        <v>35</v>
      </c>
      <c r="C1656" s="7" t="s">
        <v>7207</v>
      </c>
      <c r="D1656" s="44" t="s">
        <v>7208</v>
      </c>
      <c r="E1656" s="217" t="s">
        <v>7209</v>
      </c>
      <c r="F1656" s="208" t="s">
        <v>111</v>
      </c>
      <c r="G1656" s="31">
        <v>45595</v>
      </c>
      <c r="H1656" s="31">
        <v>45603</v>
      </c>
      <c r="I1656" s="31">
        <v>45604</v>
      </c>
      <c r="J1656" s="168"/>
      <c r="K1656" s="217" t="s">
        <v>7210</v>
      </c>
      <c r="L1656" s="209"/>
      <c r="M1656" s="6" t="s">
        <v>7205</v>
      </c>
      <c r="N1656" s="210"/>
      <c r="O1656" s="6" t="s">
        <v>7211</v>
      </c>
      <c r="P1656" s="210"/>
      <c r="Q1656" s="6"/>
      <c r="R1656" s="210"/>
      <c r="S1656" s="6"/>
      <c r="T1656" s="210"/>
      <c r="U1656" s="6" t="s">
        <v>106</v>
      </c>
      <c r="V1656" s="3" t="s">
        <v>70</v>
      </c>
      <c r="W1656" s="26" t="s">
        <v>1806</v>
      </c>
      <c r="X1656" s="4"/>
      <c r="Y1656" s="4"/>
      <c r="Z1656" s="4"/>
    </row>
    <row r="1657" spans="1:26" ht="30" hidden="1">
      <c r="A1657" s="51">
        <f>_xlfn.IFNA(INDEX(Table3[],MATCH(MainTracker[[#This Row],[IDR / UFDR]],Table3[Pack],0),1),"")</f>
        <v>7</v>
      </c>
      <c r="B1657" s="7">
        <v>215.03</v>
      </c>
      <c r="C1657" s="7" t="s">
        <v>7212</v>
      </c>
      <c r="D1657" s="44" t="s">
        <v>7213</v>
      </c>
      <c r="E1657" s="29" t="s">
        <v>7214</v>
      </c>
      <c r="F1657" s="2" t="s">
        <v>111</v>
      </c>
      <c r="G1657" s="13">
        <v>45596</v>
      </c>
      <c r="H1657" s="13"/>
      <c r="I1657" s="13">
        <v>45603</v>
      </c>
      <c r="J1657" s="202" t="s">
        <v>2115</v>
      </c>
      <c r="K1657" s="29" t="s">
        <v>7215</v>
      </c>
      <c r="L1657" s="28" t="s">
        <v>122</v>
      </c>
      <c r="M1657" s="189" t="s">
        <v>7216</v>
      </c>
      <c r="N1657" s="24">
        <v>45603</v>
      </c>
      <c r="O1657" s="4"/>
      <c r="P1657" s="24"/>
      <c r="Q1657" s="4"/>
      <c r="R1657" s="24"/>
      <c r="S1657" s="4"/>
      <c r="T1657" s="24"/>
      <c r="U1657" s="4" t="s">
        <v>106</v>
      </c>
      <c r="V1657" s="3" t="s">
        <v>69</v>
      </c>
      <c r="W1657" s="26" t="s">
        <v>7217</v>
      </c>
      <c r="X1657" s="4"/>
      <c r="Y1657" s="4"/>
      <c r="Z1657" s="4"/>
    </row>
    <row r="1658" spans="1:26" ht="18.75" hidden="1">
      <c r="A1658" s="51">
        <f>_xlfn.IFNA(INDEX(Table3[],MATCH(MainTracker[[#This Row],[IDR / UFDR]],Table3[Pack],0),1),"")</f>
        <v>7</v>
      </c>
      <c r="B1658" s="7">
        <v>215.03</v>
      </c>
      <c r="C1658" s="7" t="s">
        <v>7218</v>
      </c>
      <c r="D1658" s="44" t="s">
        <v>7219</v>
      </c>
      <c r="E1658" s="28" t="s">
        <v>7220</v>
      </c>
      <c r="F1658" s="2" t="s">
        <v>111</v>
      </c>
      <c r="G1658" s="13">
        <v>45596</v>
      </c>
      <c r="H1658" s="13"/>
      <c r="I1658" s="13">
        <v>45602</v>
      </c>
      <c r="J1658" s="202" t="s">
        <v>2115</v>
      </c>
      <c r="K1658" s="29" t="s">
        <v>7221</v>
      </c>
      <c r="L1658" s="28"/>
      <c r="M1658" s="6" t="s">
        <v>7183</v>
      </c>
      <c r="N1658" s="24"/>
      <c r="O1658" s="4"/>
      <c r="P1658" s="24"/>
      <c r="Q1658" s="4"/>
      <c r="R1658" s="24"/>
      <c r="S1658" s="4"/>
      <c r="T1658" s="24"/>
      <c r="U1658" s="4" t="s">
        <v>106</v>
      </c>
      <c r="V1658" s="3" t="s">
        <v>70</v>
      </c>
      <c r="W1658" s="26" t="s">
        <v>7217</v>
      </c>
      <c r="X1658" s="4"/>
      <c r="Y1658" s="4"/>
      <c r="Z1658" s="4"/>
    </row>
    <row r="1659" spans="1:26" ht="30" hidden="1">
      <c r="A1659" s="51">
        <f>_xlfn.IFNA(INDEX(Table3[],MATCH(MainTracker[[#This Row],[IDR / UFDR]],Table3[Pack],0),1),"")</f>
        <v>7</v>
      </c>
      <c r="B1659" s="7">
        <v>215.03</v>
      </c>
      <c r="C1659" s="7" t="s">
        <v>7222</v>
      </c>
      <c r="D1659" s="44" t="s">
        <v>7223</v>
      </c>
      <c r="E1659" s="111" t="s">
        <v>7224</v>
      </c>
      <c r="F1659" s="2" t="s">
        <v>111</v>
      </c>
      <c r="G1659" s="13">
        <v>45596</v>
      </c>
      <c r="H1659" s="13"/>
      <c r="I1659" s="13">
        <v>45602</v>
      </c>
      <c r="J1659" s="202" t="s">
        <v>2115</v>
      </c>
      <c r="K1659" s="111" t="s">
        <v>7225</v>
      </c>
      <c r="L1659" s="28"/>
      <c r="M1659" s="6" t="s">
        <v>7183</v>
      </c>
      <c r="N1659" s="24"/>
      <c r="O1659" s="4"/>
      <c r="P1659" s="24"/>
      <c r="Q1659" s="4"/>
      <c r="R1659" s="24"/>
      <c r="S1659" s="4"/>
      <c r="T1659" s="24"/>
      <c r="U1659" s="4" t="s">
        <v>106</v>
      </c>
      <c r="V1659" s="3" t="s">
        <v>70</v>
      </c>
      <c r="W1659" s="26" t="s">
        <v>7217</v>
      </c>
      <c r="X1659" s="4"/>
      <c r="Y1659" s="4"/>
      <c r="Z1659" s="4"/>
    </row>
    <row r="1660" spans="1:26" ht="30" hidden="1">
      <c r="A1660" s="51" t="str">
        <f>_xlfn.IFNA(INDEX(Table3[],MATCH(MainTracker[[#This Row],[IDR / UFDR]],Table3[Pack],0),1),"")</f>
        <v/>
      </c>
      <c r="B1660" s="7">
        <v>229.03</v>
      </c>
      <c r="C1660" s="7" t="s">
        <v>7226</v>
      </c>
      <c r="D1660" s="44" t="s">
        <v>7227</v>
      </c>
      <c r="E1660" s="29" t="s">
        <v>7228</v>
      </c>
      <c r="F1660" s="2" t="s">
        <v>111</v>
      </c>
      <c r="G1660" s="13">
        <v>45596</v>
      </c>
      <c r="H1660" s="13"/>
      <c r="I1660" s="13">
        <v>45603</v>
      </c>
      <c r="J1660" s="2"/>
      <c r="K1660" s="29" t="s">
        <v>7229</v>
      </c>
      <c r="L1660" s="28" t="s">
        <v>122</v>
      </c>
      <c r="M1660" s="4" t="s">
        <v>7230</v>
      </c>
      <c r="N1660" s="24">
        <v>45603</v>
      </c>
      <c r="O1660" s="4"/>
      <c r="P1660" s="24"/>
      <c r="Q1660" s="4"/>
      <c r="R1660" s="24"/>
      <c r="S1660" s="4"/>
      <c r="T1660" s="24"/>
      <c r="U1660" s="4" t="s">
        <v>106</v>
      </c>
      <c r="V1660" s="3" t="s">
        <v>69</v>
      </c>
      <c r="W1660" s="26" t="s">
        <v>5239</v>
      </c>
      <c r="X1660" s="4"/>
      <c r="Y1660" s="4"/>
      <c r="Z1660" s="4"/>
    </row>
    <row r="1661" spans="1:26" ht="30" hidden="1">
      <c r="A1661" s="51" t="str">
        <f>_xlfn.IFNA(INDEX(Table3[],MATCH(MainTracker[[#This Row],[IDR / UFDR]],Table3[Pack],0),1),"")</f>
        <v/>
      </c>
      <c r="B1661" s="7">
        <v>229.03</v>
      </c>
      <c r="C1661" s="7" t="s">
        <v>7231</v>
      </c>
      <c r="D1661" s="44" t="s">
        <v>7232</v>
      </c>
      <c r="E1661" s="29" t="s">
        <v>7233</v>
      </c>
      <c r="F1661" s="2" t="s">
        <v>111</v>
      </c>
      <c r="G1661" s="13">
        <v>45596</v>
      </c>
      <c r="H1661" s="13">
        <v>45596</v>
      </c>
      <c r="I1661" s="13">
        <v>45603</v>
      </c>
      <c r="J1661" s="2"/>
      <c r="K1661" s="29" t="s">
        <v>7234</v>
      </c>
      <c r="L1661" s="28" t="s">
        <v>122</v>
      </c>
      <c r="M1661" s="4"/>
      <c r="N1661" s="24"/>
      <c r="O1661" s="4"/>
      <c r="P1661" s="24"/>
      <c r="Q1661" s="4"/>
      <c r="R1661" s="24"/>
      <c r="S1661" s="4"/>
      <c r="T1661" s="24"/>
      <c r="U1661" s="4" t="s">
        <v>106</v>
      </c>
      <c r="V1661" s="3" t="s">
        <v>69</v>
      </c>
      <c r="W1661" s="26" t="s">
        <v>5239</v>
      </c>
      <c r="X1661" s="4"/>
      <c r="Y1661" s="4"/>
      <c r="Z1661" s="4"/>
    </row>
    <row r="1662" spans="1:26" ht="30" hidden="1">
      <c r="A1662" s="51" t="str">
        <f>_xlfn.IFNA(INDEX(Table3[],MATCH(MainTracker[[#This Row],[IDR / UFDR]],Table3[Pack],0),1),"")</f>
        <v/>
      </c>
      <c r="B1662" s="7">
        <v>229.03</v>
      </c>
      <c r="C1662" s="7" t="s">
        <v>7235</v>
      </c>
      <c r="D1662" s="44" t="s">
        <v>7236</v>
      </c>
      <c r="E1662" s="29" t="s">
        <v>7237</v>
      </c>
      <c r="F1662" s="2" t="s">
        <v>111</v>
      </c>
      <c r="G1662" s="13">
        <v>45596</v>
      </c>
      <c r="H1662" s="13">
        <v>45596</v>
      </c>
      <c r="I1662" s="13">
        <v>45603</v>
      </c>
      <c r="J1662" s="2"/>
      <c r="K1662" s="29" t="s">
        <v>7238</v>
      </c>
      <c r="L1662" s="28" t="s">
        <v>122</v>
      </c>
      <c r="M1662" s="4"/>
      <c r="N1662" s="24"/>
      <c r="O1662" s="4"/>
      <c r="P1662" s="24"/>
      <c r="Q1662" s="4"/>
      <c r="R1662" s="24"/>
      <c r="S1662" s="4"/>
      <c r="T1662" s="24"/>
      <c r="U1662" s="4" t="s">
        <v>106</v>
      </c>
      <c r="V1662" s="3" t="s">
        <v>69</v>
      </c>
      <c r="W1662" s="26" t="s">
        <v>5239</v>
      </c>
      <c r="X1662" s="4"/>
      <c r="Y1662" s="4"/>
      <c r="Z1662" s="4"/>
    </row>
    <row r="1663" spans="1:26" ht="30" hidden="1">
      <c r="A1663" s="51" t="str">
        <f>_xlfn.IFNA(INDEX(Table3[],MATCH(MainTracker[[#This Row],[IDR / UFDR]],Table3[Pack],0),1),"")</f>
        <v/>
      </c>
      <c r="B1663" s="7">
        <v>229.03</v>
      </c>
      <c r="C1663" s="7" t="s">
        <v>7239</v>
      </c>
      <c r="D1663" s="44" t="s">
        <v>7240</v>
      </c>
      <c r="E1663" s="29" t="s">
        <v>7241</v>
      </c>
      <c r="F1663" s="2" t="s">
        <v>111</v>
      </c>
      <c r="G1663" s="13">
        <v>45596</v>
      </c>
      <c r="H1663" s="13"/>
      <c r="I1663" s="13">
        <v>45603</v>
      </c>
      <c r="J1663" s="2"/>
      <c r="K1663" s="29" t="s">
        <v>7242</v>
      </c>
      <c r="L1663" s="28" t="s">
        <v>122</v>
      </c>
      <c r="M1663" s="4" t="s">
        <v>7230</v>
      </c>
      <c r="N1663" s="24">
        <v>45603</v>
      </c>
      <c r="O1663" s="4"/>
      <c r="P1663" s="24"/>
      <c r="Q1663" s="4"/>
      <c r="R1663" s="24"/>
      <c r="S1663" s="4"/>
      <c r="T1663" s="24"/>
      <c r="U1663" s="4" t="s">
        <v>106</v>
      </c>
      <c r="V1663" s="3" t="s">
        <v>69</v>
      </c>
      <c r="W1663" s="26" t="s">
        <v>5239</v>
      </c>
      <c r="X1663" s="4"/>
      <c r="Y1663" s="4"/>
      <c r="Z1663" s="4"/>
    </row>
    <row r="1664" spans="1:26" ht="30" hidden="1">
      <c r="A1664" s="51" t="str">
        <f>_xlfn.IFNA(INDEX(Table3[],MATCH(MainTracker[[#This Row],[IDR / UFDR]],Table3[Pack],0),1),"")</f>
        <v/>
      </c>
      <c r="B1664" s="7">
        <v>229.03</v>
      </c>
      <c r="C1664" s="7" t="s">
        <v>7243</v>
      </c>
      <c r="D1664" s="44" t="s">
        <v>7244</v>
      </c>
      <c r="E1664" s="29" t="s">
        <v>7245</v>
      </c>
      <c r="F1664" s="2" t="s">
        <v>111</v>
      </c>
      <c r="G1664" s="13">
        <v>45596</v>
      </c>
      <c r="H1664" s="13"/>
      <c r="I1664" s="13">
        <v>45603</v>
      </c>
      <c r="J1664" s="2"/>
      <c r="K1664" s="29" t="s">
        <v>7246</v>
      </c>
      <c r="L1664" s="28" t="s">
        <v>122</v>
      </c>
      <c r="M1664" s="4" t="s">
        <v>7230</v>
      </c>
      <c r="N1664" s="24">
        <v>45603</v>
      </c>
      <c r="O1664" s="4"/>
      <c r="P1664" s="24"/>
      <c r="Q1664" s="4"/>
      <c r="R1664" s="24"/>
      <c r="S1664" s="4"/>
      <c r="T1664" s="24"/>
      <c r="U1664" s="4" t="s">
        <v>106</v>
      </c>
      <c r="V1664" s="3" t="s">
        <v>69</v>
      </c>
      <c r="W1664" s="26" t="s">
        <v>5239</v>
      </c>
      <c r="X1664" s="4"/>
      <c r="Y1664" s="4"/>
      <c r="Z1664" s="4"/>
    </row>
    <row r="1665" spans="1:26" ht="30" hidden="1">
      <c r="A1665" s="51" t="str">
        <f>_xlfn.IFNA(INDEX(Table3[],MATCH(MainTracker[[#This Row],[IDR / UFDR]],Table3[Pack],0),1),"")</f>
        <v/>
      </c>
      <c r="B1665" s="7">
        <v>229.03</v>
      </c>
      <c r="C1665" s="7" t="s">
        <v>7247</v>
      </c>
      <c r="D1665" s="44" t="s">
        <v>7248</v>
      </c>
      <c r="E1665" s="29" t="s">
        <v>7249</v>
      </c>
      <c r="F1665" s="2" t="s">
        <v>111</v>
      </c>
      <c r="G1665" s="13">
        <v>45596</v>
      </c>
      <c r="H1665" s="13">
        <v>45596</v>
      </c>
      <c r="I1665" s="13">
        <v>45603</v>
      </c>
      <c r="J1665" s="2"/>
      <c r="K1665" s="29" t="s">
        <v>7250</v>
      </c>
      <c r="L1665" s="28" t="s">
        <v>122</v>
      </c>
      <c r="M1665" s="4"/>
      <c r="N1665" s="24"/>
      <c r="O1665" s="4"/>
      <c r="P1665" s="24"/>
      <c r="Q1665" s="4"/>
      <c r="R1665" s="24"/>
      <c r="S1665" s="4"/>
      <c r="T1665" s="24"/>
      <c r="U1665" s="4" t="s">
        <v>106</v>
      </c>
      <c r="V1665" s="3" t="s">
        <v>69</v>
      </c>
      <c r="W1665" s="26" t="s">
        <v>5239</v>
      </c>
      <c r="X1665" s="4"/>
      <c r="Y1665" s="4"/>
      <c r="Z1665" s="4"/>
    </row>
    <row r="1666" spans="1:26" ht="30" hidden="1">
      <c r="A1666" s="51">
        <f>_xlfn.IFNA(INDEX(Table3[],MATCH(MainTracker[[#This Row],[IDR / UFDR]],Table3[Pack],0),1),"")</f>
        <v>3</v>
      </c>
      <c r="B1666" s="7">
        <v>212.5</v>
      </c>
      <c r="C1666" s="7" t="s">
        <v>7251</v>
      </c>
      <c r="D1666" s="44" t="s">
        <v>7252</v>
      </c>
      <c r="E1666" s="29" t="s">
        <v>7253</v>
      </c>
      <c r="F1666" s="2" t="s">
        <v>111</v>
      </c>
      <c r="G1666" s="13">
        <v>45596</v>
      </c>
      <c r="H1666" s="13"/>
      <c r="I1666" s="13">
        <v>45610</v>
      </c>
      <c r="J1666" s="2"/>
      <c r="K1666" s="29" t="s">
        <v>7254</v>
      </c>
      <c r="L1666" s="28"/>
      <c r="M1666" s="4"/>
      <c r="N1666" s="24"/>
      <c r="O1666" s="4"/>
      <c r="P1666" s="24"/>
      <c r="Q1666" s="4"/>
      <c r="R1666" s="24"/>
      <c r="S1666" s="4"/>
      <c r="T1666" s="24"/>
      <c r="U1666" s="4" t="s">
        <v>106</v>
      </c>
      <c r="V1666" s="3" t="s">
        <v>6832</v>
      </c>
      <c r="W1666" s="26" t="s">
        <v>7186</v>
      </c>
      <c r="X1666" s="4"/>
      <c r="Y1666" s="4"/>
      <c r="Z1666" s="4"/>
    </row>
    <row r="1667" spans="1:26" ht="30" hidden="1">
      <c r="A1667" s="51">
        <f>_xlfn.IFNA(INDEX(Table3[],MATCH(MainTracker[[#This Row],[IDR / UFDR]],Table3[Pack],0),1),"")</f>
        <v>3</v>
      </c>
      <c r="B1667" s="7">
        <v>212.5</v>
      </c>
      <c r="C1667" s="7" t="s">
        <v>7255</v>
      </c>
      <c r="D1667" s="44" t="s">
        <v>7256</v>
      </c>
      <c r="E1667" s="29" t="s">
        <v>7257</v>
      </c>
      <c r="F1667" s="2" t="s">
        <v>111</v>
      </c>
      <c r="G1667" s="13">
        <v>45596</v>
      </c>
      <c r="H1667" s="13"/>
      <c r="I1667" s="13">
        <v>45615</v>
      </c>
      <c r="J1667" s="2"/>
      <c r="K1667" s="29" t="s">
        <v>7258</v>
      </c>
      <c r="L1667" s="28"/>
      <c r="M1667" s="4"/>
      <c r="N1667" s="24"/>
      <c r="O1667" s="4"/>
      <c r="P1667" s="24"/>
      <c r="Q1667" s="4"/>
      <c r="R1667" s="24"/>
      <c r="S1667" s="4"/>
      <c r="T1667" s="24"/>
      <c r="U1667" s="4" t="s">
        <v>106</v>
      </c>
      <c r="V1667" s="3" t="s">
        <v>6832</v>
      </c>
      <c r="W1667" s="26" t="s">
        <v>7186</v>
      </c>
      <c r="X1667" s="4"/>
      <c r="Y1667" s="4"/>
      <c r="Z1667" s="4"/>
    </row>
    <row r="1668" spans="1:26" ht="30" hidden="1">
      <c r="A1668" s="51">
        <f>_xlfn.IFNA(INDEX(Table3[],MATCH(MainTracker[[#This Row],[IDR / UFDR]],Table3[Pack],0),1),"")</f>
        <v>3</v>
      </c>
      <c r="B1668" s="7">
        <v>212.5</v>
      </c>
      <c r="C1668" s="7" t="s">
        <v>7259</v>
      </c>
      <c r="D1668" s="44" t="s">
        <v>7260</v>
      </c>
      <c r="E1668" s="29" t="s">
        <v>7261</v>
      </c>
      <c r="F1668" s="2" t="s">
        <v>111</v>
      </c>
      <c r="G1668" s="13">
        <v>45596</v>
      </c>
      <c r="H1668" s="13"/>
      <c r="I1668" s="13">
        <v>45615</v>
      </c>
      <c r="J1668" s="2"/>
      <c r="K1668" s="29" t="s">
        <v>7262</v>
      </c>
      <c r="L1668" s="28"/>
      <c r="M1668" s="4"/>
      <c r="N1668" s="24"/>
      <c r="O1668" s="4"/>
      <c r="P1668" s="24"/>
      <c r="Q1668" s="4"/>
      <c r="R1668" s="24"/>
      <c r="S1668" s="4"/>
      <c r="T1668" s="24"/>
      <c r="U1668" s="4" t="s">
        <v>106</v>
      </c>
      <c r="V1668" s="3" t="s">
        <v>6832</v>
      </c>
      <c r="W1668" s="26" t="s">
        <v>7186</v>
      </c>
      <c r="X1668" s="4"/>
      <c r="Y1668" s="4"/>
      <c r="Z1668" s="4"/>
    </row>
    <row r="1669" spans="1:26" ht="30" hidden="1">
      <c r="A1669" s="51">
        <f>_xlfn.IFNA(INDEX(Table3[],MATCH(MainTracker[[#This Row],[IDR / UFDR]],Table3[Pack],0),1),"")</f>
        <v>3</v>
      </c>
      <c r="B1669" s="7">
        <v>212.5</v>
      </c>
      <c r="C1669" s="7" t="s">
        <v>7263</v>
      </c>
      <c r="D1669" s="44" t="s">
        <v>7264</v>
      </c>
      <c r="E1669" s="29" t="s">
        <v>7265</v>
      </c>
      <c r="F1669" s="2" t="s">
        <v>111</v>
      </c>
      <c r="G1669" s="13">
        <v>45596</v>
      </c>
      <c r="H1669" s="13"/>
      <c r="I1669" s="13">
        <v>45615</v>
      </c>
      <c r="J1669" s="2"/>
      <c r="K1669" s="29" t="s">
        <v>7266</v>
      </c>
      <c r="L1669" s="28"/>
      <c r="M1669" s="4"/>
      <c r="N1669" s="24"/>
      <c r="O1669" s="4"/>
      <c r="P1669" s="24"/>
      <c r="Q1669" s="4"/>
      <c r="R1669" s="24"/>
      <c r="S1669" s="4"/>
      <c r="T1669" s="24"/>
      <c r="U1669" s="4" t="s">
        <v>106</v>
      </c>
      <c r="V1669" s="3" t="s">
        <v>6832</v>
      </c>
      <c r="W1669" s="26" t="s">
        <v>7186</v>
      </c>
      <c r="X1669" s="4"/>
      <c r="Y1669" s="4"/>
      <c r="Z1669" s="4"/>
    </row>
    <row r="1670" spans="1:26" ht="45" hidden="1">
      <c r="A1670" s="51">
        <f>_xlfn.IFNA(INDEX(Table3[],MATCH(MainTracker[[#This Row],[IDR / UFDR]],Table3[Pack],0),1),"")</f>
        <v>15</v>
      </c>
      <c r="B1670" s="7" t="s">
        <v>45</v>
      </c>
      <c r="C1670" s="7" t="s">
        <v>7267</v>
      </c>
      <c r="D1670" s="44" t="s">
        <v>7268</v>
      </c>
      <c r="E1670" s="29" t="s">
        <v>7269</v>
      </c>
      <c r="F1670" s="2" t="s">
        <v>111</v>
      </c>
      <c r="G1670" s="13">
        <v>45596</v>
      </c>
      <c r="H1670" s="13"/>
      <c r="I1670" s="13">
        <v>45629</v>
      </c>
      <c r="J1670" s="2"/>
      <c r="K1670" s="29" t="s">
        <v>7270</v>
      </c>
      <c r="L1670" s="28"/>
      <c r="M1670" s="4" t="s">
        <v>7271</v>
      </c>
      <c r="N1670" s="24">
        <v>45625</v>
      </c>
      <c r="O1670" s="4" t="s">
        <v>5359</v>
      </c>
      <c r="P1670" s="24">
        <v>45628</v>
      </c>
      <c r="Q1670" s="4"/>
      <c r="R1670" s="24"/>
      <c r="S1670" s="4"/>
      <c r="T1670" s="24"/>
      <c r="U1670" s="4" t="s">
        <v>106</v>
      </c>
      <c r="V1670" s="3" t="s">
        <v>69</v>
      </c>
      <c r="W1670" s="26" t="s">
        <v>4546</v>
      </c>
      <c r="X1670" s="4"/>
      <c r="Y1670" s="4"/>
      <c r="Z1670" s="4"/>
    </row>
    <row r="1671" spans="1:26" ht="30" hidden="1">
      <c r="A1671" s="51">
        <f>_xlfn.IFNA(INDEX(Table3[],MATCH(MainTracker[[#This Row],[IDR / UFDR]],Table3[Pack],0),1),"")</f>
        <v>7</v>
      </c>
      <c r="B1671" s="7">
        <v>215.03</v>
      </c>
      <c r="C1671" s="7" t="s">
        <v>7272</v>
      </c>
      <c r="D1671" s="44" t="s">
        <v>7273</v>
      </c>
      <c r="E1671" s="29" t="s">
        <v>7274</v>
      </c>
      <c r="F1671" s="2" t="s">
        <v>111</v>
      </c>
      <c r="G1671" s="13">
        <v>45597</v>
      </c>
      <c r="H1671" s="13"/>
      <c r="I1671" s="13">
        <v>45607</v>
      </c>
      <c r="J1671" s="202" t="s">
        <v>2115</v>
      </c>
      <c r="K1671" s="29" t="s">
        <v>7275</v>
      </c>
      <c r="L1671" s="28" t="s">
        <v>3041</v>
      </c>
      <c r="M1671" s="4" t="s">
        <v>7276</v>
      </c>
      <c r="N1671" s="24">
        <v>45573</v>
      </c>
      <c r="O1671" s="4"/>
      <c r="P1671" s="24"/>
      <c r="Q1671" s="4"/>
      <c r="R1671" s="24"/>
      <c r="S1671" s="4"/>
      <c r="T1671" s="24"/>
      <c r="U1671" s="4" t="s">
        <v>106</v>
      </c>
      <c r="V1671" s="3" t="s">
        <v>71</v>
      </c>
      <c r="W1671" s="28" t="s">
        <v>2657</v>
      </c>
      <c r="X1671" s="4"/>
      <c r="Y1671" s="4"/>
      <c r="Z1671" s="4"/>
    </row>
    <row r="1672" spans="1:26" ht="30" hidden="1">
      <c r="A1672" s="51">
        <f>_xlfn.IFNA(INDEX(Table3[],MATCH(MainTracker[[#This Row],[IDR / UFDR]],Table3[Pack],0),1),"")</f>
        <v>5</v>
      </c>
      <c r="B1672" s="7" t="s">
        <v>23</v>
      </c>
      <c r="C1672" s="7" t="s">
        <v>7277</v>
      </c>
      <c r="D1672" s="44" t="s">
        <v>7278</v>
      </c>
      <c r="E1672" s="111" t="s">
        <v>7279</v>
      </c>
      <c r="F1672" s="2" t="s">
        <v>111</v>
      </c>
      <c r="G1672" s="13">
        <v>45600</v>
      </c>
      <c r="H1672" s="13">
        <v>45623</v>
      </c>
      <c r="I1672" s="13">
        <v>45625</v>
      </c>
      <c r="J1672" s="2"/>
      <c r="K1672" s="29" t="s">
        <v>7280</v>
      </c>
      <c r="L1672" s="28"/>
      <c r="M1672" s="4" t="s">
        <v>7281</v>
      </c>
      <c r="N1672" s="24"/>
      <c r="O1672" s="4"/>
      <c r="P1672" s="24"/>
      <c r="Q1672" s="4"/>
      <c r="R1672" s="24"/>
      <c r="S1672" s="4"/>
      <c r="T1672" s="24"/>
      <c r="U1672" s="4" t="s">
        <v>106</v>
      </c>
      <c r="V1672" s="3" t="s">
        <v>6832</v>
      </c>
      <c r="W1672" s="26" t="s">
        <v>7186</v>
      </c>
      <c r="X1672" s="4"/>
      <c r="Y1672" s="4"/>
      <c r="Z1672" s="4"/>
    </row>
    <row r="1673" spans="1:26" ht="45" hidden="1">
      <c r="A1673" s="51">
        <f>_xlfn.IFNA(INDEX(Table3[],MATCH(MainTracker[[#This Row],[IDR / UFDR]],Table3[Pack],0),1),"")</f>
        <v>3</v>
      </c>
      <c r="B1673" s="7">
        <v>212.5</v>
      </c>
      <c r="C1673" s="7" t="s">
        <v>7282</v>
      </c>
      <c r="D1673" s="44" t="s">
        <v>7283</v>
      </c>
      <c r="E1673" s="28" t="s">
        <v>7284</v>
      </c>
      <c r="F1673" s="2" t="s">
        <v>111</v>
      </c>
      <c r="G1673" s="13">
        <v>45601</v>
      </c>
      <c r="H1673" s="13"/>
      <c r="I1673" s="13">
        <v>45615</v>
      </c>
      <c r="J1673" s="2"/>
      <c r="K1673" s="28" t="s">
        <v>7285</v>
      </c>
      <c r="L1673" s="28"/>
      <c r="M1673" s="4"/>
      <c r="N1673" s="24"/>
      <c r="O1673" s="4"/>
      <c r="P1673" s="24"/>
      <c r="Q1673" s="4"/>
      <c r="R1673" s="24"/>
      <c r="S1673" s="4"/>
      <c r="T1673" s="24"/>
      <c r="U1673" s="4" t="s">
        <v>106</v>
      </c>
      <c r="V1673" s="3" t="s">
        <v>71</v>
      </c>
      <c r="W1673" s="26" t="s">
        <v>5376</v>
      </c>
      <c r="X1673" s="4"/>
      <c r="Y1673" s="4"/>
      <c r="Z1673" s="4"/>
    </row>
    <row r="1674" spans="1:26" ht="45" hidden="1">
      <c r="A1674" s="51">
        <f>_xlfn.IFNA(INDEX(Table3[],MATCH(MainTracker[[#This Row],[IDR / UFDR]],Table3[Pack],0),1),"")</f>
        <v>3</v>
      </c>
      <c r="B1674" s="7">
        <v>212.5</v>
      </c>
      <c r="C1674" s="7" t="s">
        <v>7286</v>
      </c>
      <c r="D1674" s="44" t="s">
        <v>7287</v>
      </c>
      <c r="E1674" s="29" t="s">
        <v>7288</v>
      </c>
      <c r="F1674" s="2" t="s">
        <v>111</v>
      </c>
      <c r="G1674" s="13">
        <v>45601</v>
      </c>
      <c r="H1674" s="13"/>
      <c r="I1674" s="13">
        <v>45615</v>
      </c>
      <c r="J1674" s="2"/>
      <c r="K1674" s="29" t="s">
        <v>7289</v>
      </c>
      <c r="L1674" s="28"/>
      <c r="M1674" s="4"/>
      <c r="N1674" s="24"/>
      <c r="O1674" s="4"/>
      <c r="P1674" s="24"/>
      <c r="Q1674" s="4"/>
      <c r="R1674" s="24"/>
      <c r="S1674" s="4"/>
      <c r="T1674" s="24"/>
      <c r="U1674" s="4" t="s">
        <v>106</v>
      </c>
      <c r="V1674" s="3" t="s">
        <v>71</v>
      </c>
      <c r="W1674" s="26" t="s">
        <v>5376</v>
      </c>
      <c r="X1674" s="4"/>
      <c r="Y1674" s="4"/>
      <c r="Z1674" s="4"/>
    </row>
    <row r="1675" spans="1:26" ht="45" hidden="1">
      <c r="A1675" s="51">
        <f>_xlfn.IFNA(INDEX(Table3[],MATCH(MainTracker[[#This Row],[IDR / UFDR]],Table3[Pack],0),1),"")</f>
        <v>3</v>
      </c>
      <c r="B1675" s="7">
        <v>212.5</v>
      </c>
      <c r="C1675" s="7" t="s">
        <v>7290</v>
      </c>
      <c r="D1675" s="44" t="s">
        <v>7291</v>
      </c>
      <c r="E1675" s="29" t="s">
        <v>7292</v>
      </c>
      <c r="F1675" s="2" t="s">
        <v>111</v>
      </c>
      <c r="G1675" s="13">
        <v>45601</v>
      </c>
      <c r="H1675" s="13"/>
      <c r="I1675" s="13">
        <v>45615</v>
      </c>
      <c r="J1675" s="2"/>
      <c r="K1675" s="29" t="s">
        <v>7293</v>
      </c>
      <c r="L1675" s="28"/>
      <c r="M1675" s="4"/>
      <c r="N1675" s="24"/>
      <c r="O1675" s="4"/>
      <c r="P1675" s="24"/>
      <c r="Q1675" s="4"/>
      <c r="R1675" s="24"/>
      <c r="S1675" s="4"/>
      <c r="T1675" s="24"/>
      <c r="U1675" s="4" t="s">
        <v>106</v>
      </c>
      <c r="V1675" s="3" t="s">
        <v>71</v>
      </c>
      <c r="W1675" s="26" t="s">
        <v>5376</v>
      </c>
      <c r="X1675" s="4"/>
      <c r="Y1675" s="4"/>
      <c r="Z1675" s="4"/>
    </row>
    <row r="1676" spans="1:26" ht="45" hidden="1">
      <c r="A1676" s="51">
        <f>_xlfn.IFNA(INDEX(Table3[],MATCH(MainTracker[[#This Row],[IDR / UFDR]],Table3[Pack],0),1),"")</f>
        <v>3</v>
      </c>
      <c r="B1676" s="7">
        <v>212.5</v>
      </c>
      <c r="C1676" s="7" t="s">
        <v>7294</v>
      </c>
      <c r="D1676" s="44" t="s">
        <v>7295</v>
      </c>
      <c r="E1676" s="29" t="s">
        <v>7296</v>
      </c>
      <c r="F1676" s="2" t="s">
        <v>111</v>
      </c>
      <c r="G1676" s="13">
        <v>45601</v>
      </c>
      <c r="H1676" s="13"/>
      <c r="I1676" s="13">
        <v>45615</v>
      </c>
      <c r="J1676" s="2"/>
      <c r="K1676" s="29" t="s">
        <v>7297</v>
      </c>
      <c r="L1676" s="28"/>
      <c r="M1676" s="4"/>
      <c r="N1676" s="24"/>
      <c r="O1676" s="4"/>
      <c r="P1676" s="24"/>
      <c r="Q1676" s="4"/>
      <c r="R1676" s="24"/>
      <c r="S1676" s="4"/>
      <c r="T1676" s="24"/>
      <c r="U1676" s="4" t="s">
        <v>106</v>
      </c>
      <c r="V1676" s="3" t="s">
        <v>71</v>
      </c>
      <c r="W1676" s="26" t="s">
        <v>5376</v>
      </c>
      <c r="X1676" s="4"/>
      <c r="Y1676" s="4"/>
      <c r="Z1676" s="4"/>
    </row>
    <row r="1677" spans="1:26" ht="45" hidden="1">
      <c r="A1677" s="51">
        <f>_xlfn.IFNA(INDEX(Table3[],MATCH(MainTracker[[#This Row],[IDR / UFDR]],Table3[Pack],0),1),"")</f>
        <v>3</v>
      </c>
      <c r="B1677" s="7">
        <v>212.5</v>
      </c>
      <c r="C1677" s="7" t="s">
        <v>7298</v>
      </c>
      <c r="D1677" s="44" t="s">
        <v>7299</v>
      </c>
      <c r="E1677" s="29" t="s">
        <v>7300</v>
      </c>
      <c r="F1677" s="2" t="s">
        <v>111</v>
      </c>
      <c r="G1677" s="13">
        <v>45601</v>
      </c>
      <c r="H1677" s="13"/>
      <c r="I1677" s="13">
        <v>45615</v>
      </c>
      <c r="J1677" s="2"/>
      <c r="K1677" s="29" t="s">
        <v>7301</v>
      </c>
      <c r="L1677" s="28"/>
      <c r="M1677" s="4"/>
      <c r="N1677" s="24"/>
      <c r="O1677" s="4"/>
      <c r="P1677" s="24"/>
      <c r="Q1677" s="4"/>
      <c r="R1677" s="24"/>
      <c r="S1677" s="4"/>
      <c r="T1677" s="24"/>
      <c r="U1677" s="4" t="s">
        <v>106</v>
      </c>
      <c r="V1677" s="3" t="s">
        <v>71</v>
      </c>
      <c r="W1677" s="26" t="s">
        <v>5376</v>
      </c>
      <c r="X1677" s="4"/>
      <c r="Y1677" s="4"/>
      <c r="Z1677" s="4"/>
    </row>
    <row r="1678" spans="1:26" ht="45" hidden="1">
      <c r="A1678" s="51">
        <f>_xlfn.IFNA(INDEX(Table3[],MATCH(MainTracker[[#This Row],[IDR / UFDR]],Table3[Pack],0),1),"")</f>
        <v>3</v>
      </c>
      <c r="B1678" s="7">
        <v>212.5</v>
      </c>
      <c r="C1678" s="7" t="s">
        <v>7302</v>
      </c>
      <c r="D1678" s="44" t="s">
        <v>7303</v>
      </c>
      <c r="E1678" s="29" t="s">
        <v>7304</v>
      </c>
      <c r="F1678" s="2" t="s">
        <v>111</v>
      </c>
      <c r="G1678" s="13">
        <v>45601</v>
      </c>
      <c r="H1678" s="13"/>
      <c r="I1678" s="13"/>
      <c r="J1678" s="2"/>
      <c r="K1678" s="29" t="s">
        <v>7305</v>
      </c>
      <c r="L1678" s="28" t="s">
        <v>6597</v>
      </c>
      <c r="M1678" s="4" t="s">
        <v>7306</v>
      </c>
      <c r="N1678" s="24"/>
      <c r="O1678" s="4"/>
      <c r="P1678" s="24"/>
      <c r="Q1678" s="4"/>
      <c r="R1678" s="24"/>
      <c r="S1678" s="4"/>
      <c r="T1678" s="24"/>
      <c r="U1678" s="4" t="s">
        <v>106</v>
      </c>
      <c r="V1678" s="3" t="s">
        <v>71</v>
      </c>
      <c r="W1678" s="26" t="s">
        <v>5376</v>
      </c>
      <c r="X1678" s="4"/>
      <c r="Y1678" s="4"/>
      <c r="Z1678" s="4"/>
    </row>
    <row r="1679" spans="1:26" ht="30" hidden="1">
      <c r="A1679" s="51" t="str">
        <f>_xlfn.IFNA(INDEX(Table3[],MATCH(MainTracker[[#This Row],[IDR / UFDR]],Table3[Pack],0),1),"")</f>
        <v/>
      </c>
      <c r="B1679" s="7">
        <v>235.01</v>
      </c>
      <c r="C1679" s="7" t="s">
        <v>7307</v>
      </c>
      <c r="D1679" s="44" t="s">
        <v>869</v>
      </c>
      <c r="E1679" s="218" t="s">
        <v>7308</v>
      </c>
      <c r="F1679" s="2" t="s">
        <v>101</v>
      </c>
      <c r="G1679" s="13">
        <v>45601</v>
      </c>
      <c r="H1679" s="13"/>
      <c r="I1679" s="13">
        <v>45608</v>
      </c>
      <c r="J1679" s="2"/>
      <c r="K1679" s="180" t="s">
        <v>7309</v>
      </c>
      <c r="L1679" s="28"/>
      <c r="M1679" s="4" t="s">
        <v>7183</v>
      </c>
      <c r="N1679" s="24"/>
      <c r="O1679" s="4"/>
      <c r="P1679" s="24"/>
      <c r="Q1679" s="4"/>
      <c r="R1679" s="24"/>
      <c r="S1679" s="4"/>
      <c r="T1679" s="24"/>
      <c r="U1679" s="4" t="s">
        <v>106</v>
      </c>
      <c r="V1679" s="3" t="s">
        <v>6832</v>
      </c>
      <c r="W1679" s="26" t="s">
        <v>2353</v>
      </c>
      <c r="X1679" s="4"/>
      <c r="Y1679" s="4"/>
      <c r="Z1679" s="4"/>
    </row>
    <row r="1680" spans="1:26" ht="18.75" hidden="1">
      <c r="A1680" s="51" t="str">
        <f>_xlfn.IFNA(INDEX(Table3[],MATCH(MainTracker[[#This Row],[IDR / UFDR]],Table3[Pack],0),1),"")</f>
        <v/>
      </c>
      <c r="B1680" s="7">
        <v>235.01</v>
      </c>
      <c r="C1680" s="7" t="s">
        <v>7310</v>
      </c>
      <c r="D1680" s="44" t="s">
        <v>869</v>
      </c>
      <c r="E1680" s="180" t="s">
        <v>7311</v>
      </c>
      <c r="F1680" s="2" t="s">
        <v>101</v>
      </c>
      <c r="G1680" s="13">
        <v>45601</v>
      </c>
      <c r="H1680" s="13"/>
      <c r="I1680" s="13">
        <v>45608</v>
      </c>
      <c r="J1680" s="2"/>
      <c r="K1680" s="180" t="s">
        <v>7312</v>
      </c>
      <c r="L1680" s="28"/>
      <c r="M1680" s="4" t="s">
        <v>7183</v>
      </c>
      <c r="N1680" s="24"/>
      <c r="O1680" s="4"/>
      <c r="P1680" s="24"/>
      <c r="Q1680" s="4"/>
      <c r="R1680" s="24"/>
      <c r="S1680" s="4"/>
      <c r="T1680" s="24"/>
      <c r="U1680" s="4" t="s">
        <v>106</v>
      </c>
      <c r="V1680" s="3" t="s">
        <v>6832</v>
      </c>
      <c r="W1680" s="26" t="s">
        <v>2353</v>
      </c>
      <c r="X1680" s="4"/>
      <c r="Y1680" s="4"/>
      <c r="Z1680" s="4"/>
    </row>
    <row r="1681" spans="1:26" ht="18.75" hidden="1">
      <c r="A1681" s="51">
        <f>_xlfn.IFNA(INDEX(Table3[],MATCH(MainTracker[[#This Row],[IDR / UFDR]],Table3[Pack],0),1),"")</f>
        <v>5</v>
      </c>
      <c r="B1681" s="7" t="s">
        <v>23</v>
      </c>
      <c r="C1681" s="7" t="s">
        <v>7313</v>
      </c>
      <c r="D1681" s="44" t="s">
        <v>7314</v>
      </c>
      <c r="E1681" s="29" t="s">
        <v>7315</v>
      </c>
      <c r="F1681" s="2" t="s">
        <v>111</v>
      </c>
      <c r="G1681" s="13">
        <v>45601</v>
      </c>
      <c r="H1681" s="13">
        <v>45623</v>
      </c>
      <c r="I1681" s="13">
        <v>45625</v>
      </c>
      <c r="J1681" s="2"/>
      <c r="K1681" s="29" t="s">
        <v>7316</v>
      </c>
      <c r="L1681" s="28"/>
      <c r="M1681" s="4"/>
      <c r="N1681" s="24"/>
      <c r="O1681" s="4"/>
      <c r="P1681" s="24"/>
      <c r="Q1681" s="4"/>
      <c r="R1681" s="24"/>
      <c r="S1681" s="4"/>
      <c r="T1681" s="24"/>
      <c r="U1681" s="4" t="s">
        <v>106</v>
      </c>
      <c r="V1681" s="3" t="s">
        <v>6832</v>
      </c>
      <c r="W1681" s="26" t="s">
        <v>3404</v>
      </c>
      <c r="X1681" s="4"/>
      <c r="Y1681" s="4"/>
      <c r="Z1681" s="4"/>
    </row>
    <row r="1682" spans="1:26" ht="30" hidden="1">
      <c r="A1682" s="51">
        <f>_xlfn.IFNA(INDEX(Table3[],MATCH(MainTracker[[#This Row],[IDR / UFDR]],Table3[Pack],0),1),"")</f>
        <v>3</v>
      </c>
      <c r="B1682" s="7">
        <v>212.5</v>
      </c>
      <c r="C1682" s="7" t="s">
        <v>7317</v>
      </c>
      <c r="D1682" s="44" t="s">
        <v>7318</v>
      </c>
      <c r="E1682" s="29" t="s">
        <v>7319</v>
      </c>
      <c r="F1682" s="2" t="s">
        <v>111</v>
      </c>
      <c r="G1682" s="13">
        <v>45601</v>
      </c>
      <c r="H1682" s="13">
        <v>45601</v>
      </c>
      <c r="I1682" s="13">
        <v>45615</v>
      </c>
      <c r="J1682" s="2"/>
      <c r="K1682" s="29" t="s">
        <v>7320</v>
      </c>
      <c r="L1682" s="28" t="s">
        <v>122</v>
      </c>
      <c r="M1682" s="4" t="s">
        <v>7321</v>
      </c>
      <c r="N1682" s="24"/>
      <c r="O1682" s="4"/>
      <c r="P1682" s="24"/>
      <c r="Q1682" s="4"/>
      <c r="R1682" s="24"/>
      <c r="S1682" s="4"/>
      <c r="T1682" s="24"/>
      <c r="U1682" s="4" t="s">
        <v>106</v>
      </c>
      <c r="V1682" s="3" t="s">
        <v>69</v>
      </c>
      <c r="W1682" s="26" t="s">
        <v>5597</v>
      </c>
      <c r="X1682" s="4"/>
      <c r="Y1682" s="4"/>
      <c r="Z1682" s="4"/>
    </row>
    <row r="1683" spans="1:26" ht="90" hidden="1">
      <c r="A1683" s="51">
        <f>_xlfn.IFNA(INDEX(Table3[],MATCH(MainTracker[[#This Row],[IDR / UFDR]],Table3[Pack],0),1),"")</f>
        <v>3</v>
      </c>
      <c r="B1683" s="7">
        <v>212.5</v>
      </c>
      <c r="C1683" s="7" t="s">
        <v>7322</v>
      </c>
      <c r="D1683" s="44" t="s">
        <v>7323</v>
      </c>
      <c r="E1683" s="29" t="s">
        <v>7324</v>
      </c>
      <c r="F1683" s="2" t="s">
        <v>111</v>
      </c>
      <c r="G1683" s="13">
        <v>45601</v>
      </c>
      <c r="H1683" s="13">
        <v>45601</v>
      </c>
      <c r="I1683" s="13">
        <v>45615</v>
      </c>
      <c r="J1683" s="2"/>
      <c r="K1683" s="29" t="s">
        <v>7325</v>
      </c>
      <c r="L1683" s="28" t="s">
        <v>122</v>
      </c>
      <c r="M1683" s="4" t="s">
        <v>7321</v>
      </c>
      <c r="N1683" s="24"/>
      <c r="O1683" s="4" t="s">
        <v>7326</v>
      </c>
      <c r="P1683" s="24">
        <v>45615</v>
      </c>
      <c r="Q1683" s="4"/>
      <c r="R1683" s="24"/>
      <c r="S1683" s="4"/>
      <c r="T1683" s="24"/>
      <c r="U1683" s="4" t="s">
        <v>106</v>
      </c>
      <c r="V1683" s="3" t="s">
        <v>69</v>
      </c>
      <c r="W1683" s="26" t="s">
        <v>5597</v>
      </c>
      <c r="X1683" s="4"/>
      <c r="Y1683" s="4"/>
      <c r="Z1683" s="4"/>
    </row>
    <row r="1684" spans="1:26" ht="30" hidden="1">
      <c r="A1684" s="51">
        <f>_xlfn.IFNA(INDEX(Table3[],MATCH(MainTracker[[#This Row],[IDR / UFDR]],Table3[Pack],0),1),"")</f>
        <v>3</v>
      </c>
      <c r="B1684" s="7">
        <v>212.5</v>
      </c>
      <c r="C1684" s="7" t="s">
        <v>7327</v>
      </c>
      <c r="D1684" s="44" t="s">
        <v>7328</v>
      </c>
      <c r="E1684" s="29" t="s">
        <v>7329</v>
      </c>
      <c r="F1684" s="2" t="s">
        <v>111</v>
      </c>
      <c r="G1684" s="13">
        <v>45601</v>
      </c>
      <c r="H1684" s="13">
        <v>45601</v>
      </c>
      <c r="I1684" s="13">
        <v>45615</v>
      </c>
      <c r="J1684" s="2"/>
      <c r="K1684" s="29" t="s">
        <v>7330</v>
      </c>
      <c r="L1684" s="28" t="s">
        <v>122</v>
      </c>
      <c r="M1684" s="4" t="s">
        <v>7321</v>
      </c>
      <c r="N1684" s="24"/>
      <c r="O1684" s="4"/>
      <c r="P1684" s="24"/>
      <c r="Q1684" s="4"/>
      <c r="R1684" s="24"/>
      <c r="S1684" s="4"/>
      <c r="T1684" s="24"/>
      <c r="U1684" s="4" t="s">
        <v>106</v>
      </c>
      <c r="V1684" s="3" t="s">
        <v>69</v>
      </c>
      <c r="W1684" s="26" t="s">
        <v>5597</v>
      </c>
      <c r="X1684" s="4"/>
      <c r="Y1684" s="4"/>
      <c r="Z1684" s="4"/>
    </row>
    <row r="1685" spans="1:26" ht="90" hidden="1">
      <c r="A1685" s="51">
        <f>_xlfn.IFNA(INDEX(Table3[],MATCH(MainTracker[[#This Row],[IDR / UFDR]],Table3[Pack],0),1),"")</f>
        <v>3</v>
      </c>
      <c r="B1685" s="7">
        <v>212.5</v>
      </c>
      <c r="C1685" s="7" t="s">
        <v>7331</v>
      </c>
      <c r="D1685" s="44" t="s">
        <v>7332</v>
      </c>
      <c r="E1685" s="29" t="s">
        <v>7333</v>
      </c>
      <c r="F1685" s="2" t="s">
        <v>111</v>
      </c>
      <c r="G1685" s="13">
        <v>45601</v>
      </c>
      <c r="H1685" s="13">
        <v>45601</v>
      </c>
      <c r="I1685" s="13">
        <v>45617</v>
      </c>
      <c r="J1685" s="2"/>
      <c r="K1685" s="29" t="s">
        <v>7334</v>
      </c>
      <c r="L1685" s="28" t="s">
        <v>122</v>
      </c>
      <c r="M1685" s="4" t="s">
        <v>7321</v>
      </c>
      <c r="N1685" s="24"/>
      <c r="O1685" s="4" t="s">
        <v>7326</v>
      </c>
      <c r="P1685" s="24"/>
      <c r="Q1685" s="4"/>
      <c r="R1685" s="24"/>
      <c r="S1685" s="4"/>
      <c r="T1685" s="24"/>
      <c r="U1685" s="4" t="s">
        <v>106</v>
      </c>
      <c r="V1685" s="3" t="s">
        <v>69</v>
      </c>
      <c r="W1685" s="26" t="s">
        <v>5597</v>
      </c>
      <c r="X1685" s="4"/>
      <c r="Y1685" s="4"/>
      <c r="Z1685" s="4"/>
    </row>
    <row r="1686" spans="1:26" ht="30" hidden="1">
      <c r="A1686" s="51">
        <f>_xlfn.IFNA(INDEX(Table3[],MATCH(MainTracker[[#This Row],[IDR / UFDR]],Table3[Pack],0),1),"")</f>
        <v>3</v>
      </c>
      <c r="B1686" s="7">
        <v>212.5</v>
      </c>
      <c r="C1686" s="7" t="s">
        <v>7335</v>
      </c>
      <c r="D1686" s="44" t="s">
        <v>7336</v>
      </c>
      <c r="E1686" s="29" t="s">
        <v>7337</v>
      </c>
      <c r="F1686" s="2" t="s">
        <v>111</v>
      </c>
      <c r="G1686" s="13">
        <v>45601</v>
      </c>
      <c r="H1686" s="13">
        <v>45601</v>
      </c>
      <c r="I1686" s="13">
        <v>45615</v>
      </c>
      <c r="J1686" s="2"/>
      <c r="K1686" s="29" t="s">
        <v>7338</v>
      </c>
      <c r="L1686" s="28" t="s">
        <v>122</v>
      </c>
      <c r="M1686" s="4" t="s">
        <v>7321</v>
      </c>
      <c r="N1686" s="24"/>
      <c r="O1686" s="4"/>
      <c r="P1686" s="24"/>
      <c r="Q1686" s="4"/>
      <c r="R1686" s="24"/>
      <c r="S1686" s="4"/>
      <c r="T1686" s="24"/>
      <c r="U1686" s="4" t="s">
        <v>106</v>
      </c>
      <c r="V1686" s="3" t="s">
        <v>69</v>
      </c>
      <c r="W1686" s="26" t="s">
        <v>5597</v>
      </c>
      <c r="X1686" s="4"/>
      <c r="Y1686" s="4"/>
      <c r="Z1686" s="4"/>
    </row>
    <row r="1687" spans="1:26" ht="90" hidden="1">
      <c r="A1687" s="51">
        <f>_xlfn.IFNA(INDEX(Table3[],MATCH(MainTracker[[#This Row],[IDR / UFDR]],Table3[Pack],0),1),"")</f>
        <v>3</v>
      </c>
      <c r="B1687" s="7">
        <v>212.5</v>
      </c>
      <c r="C1687" s="7" t="s">
        <v>7339</v>
      </c>
      <c r="D1687" s="44" t="s">
        <v>7340</v>
      </c>
      <c r="E1687" s="29" t="s">
        <v>7341</v>
      </c>
      <c r="F1687" s="2" t="s">
        <v>111</v>
      </c>
      <c r="G1687" s="13">
        <v>45601</v>
      </c>
      <c r="H1687" s="13">
        <v>45601</v>
      </c>
      <c r="I1687" s="13">
        <v>45615</v>
      </c>
      <c r="J1687" s="2"/>
      <c r="K1687" s="29" t="s">
        <v>7342</v>
      </c>
      <c r="L1687" s="28" t="s">
        <v>122</v>
      </c>
      <c r="M1687" s="4" t="s">
        <v>7321</v>
      </c>
      <c r="N1687" s="24"/>
      <c r="O1687" s="4" t="s">
        <v>7326</v>
      </c>
      <c r="P1687" s="24">
        <v>45615</v>
      </c>
      <c r="Q1687" s="4"/>
      <c r="R1687" s="24"/>
      <c r="S1687" s="4"/>
      <c r="T1687" s="24"/>
      <c r="U1687" s="4" t="s">
        <v>106</v>
      </c>
      <c r="V1687" s="3" t="s">
        <v>69</v>
      </c>
      <c r="W1687" s="26" t="s">
        <v>5597</v>
      </c>
      <c r="X1687" s="4"/>
      <c r="Y1687" s="4"/>
      <c r="Z1687" s="4"/>
    </row>
    <row r="1688" spans="1:26" ht="90" hidden="1">
      <c r="A1688" s="51">
        <f>_xlfn.IFNA(INDEX(Table3[],MATCH(MainTracker[[#This Row],[IDR / UFDR]],Table3[Pack],0),1),"")</f>
        <v>3</v>
      </c>
      <c r="B1688" s="7">
        <v>212.5</v>
      </c>
      <c r="C1688" s="7" t="s">
        <v>7343</v>
      </c>
      <c r="D1688" s="44" t="s">
        <v>7344</v>
      </c>
      <c r="E1688" s="29" t="s">
        <v>7345</v>
      </c>
      <c r="F1688" s="2" t="s">
        <v>111</v>
      </c>
      <c r="G1688" s="13">
        <v>45601</v>
      </c>
      <c r="H1688" s="13">
        <v>45601</v>
      </c>
      <c r="I1688" s="13">
        <v>45615</v>
      </c>
      <c r="J1688" s="2"/>
      <c r="K1688" s="29" t="s">
        <v>7346</v>
      </c>
      <c r="L1688" s="28" t="s">
        <v>122</v>
      </c>
      <c r="M1688" s="4" t="s">
        <v>7321</v>
      </c>
      <c r="N1688" s="24"/>
      <c r="O1688" s="4" t="s">
        <v>7326</v>
      </c>
      <c r="P1688" s="24">
        <v>45615</v>
      </c>
      <c r="Q1688" s="4"/>
      <c r="R1688" s="24"/>
      <c r="S1688" s="4"/>
      <c r="T1688" s="24"/>
      <c r="U1688" s="4" t="s">
        <v>106</v>
      </c>
      <c r="V1688" s="3" t="s">
        <v>69</v>
      </c>
      <c r="W1688" s="26" t="s">
        <v>5597</v>
      </c>
      <c r="X1688" s="4"/>
      <c r="Y1688" s="4"/>
      <c r="Z1688" s="4"/>
    </row>
    <row r="1689" spans="1:26" ht="90" hidden="1">
      <c r="A1689" s="51">
        <f>_xlfn.IFNA(INDEX(Table3[],MATCH(MainTracker[[#This Row],[IDR / UFDR]],Table3[Pack],0),1),"")</f>
        <v>3</v>
      </c>
      <c r="B1689" s="7">
        <v>212.5</v>
      </c>
      <c r="C1689" s="7" t="s">
        <v>7347</v>
      </c>
      <c r="D1689" s="44" t="s">
        <v>7348</v>
      </c>
      <c r="E1689" s="29" t="s">
        <v>7349</v>
      </c>
      <c r="F1689" s="2" t="s">
        <v>111</v>
      </c>
      <c r="G1689" s="13">
        <v>45601</v>
      </c>
      <c r="H1689" s="13">
        <v>45601</v>
      </c>
      <c r="I1689" s="13">
        <v>45617</v>
      </c>
      <c r="J1689" s="2"/>
      <c r="K1689" s="29" t="s">
        <v>7350</v>
      </c>
      <c r="L1689" s="28" t="s">
        <v>122</v>
      </c>
      <c r="M1689" s="4" t="s">
        <v>7321</v>
      </c>
      <c r="N1689" s="24"/>
      <c r="O1689" s="4" t="s">
        <v>7326</v>
      </c>
      <c r="P1689" s="24"/>
      <c r="Q1689" s="4"/>
      <c r="R1689" s="24"/>
      <c r="S1689" s="4"/>
      <c r="T1689" s="24"/>
      <c r="U1689" s="4" t="s">
        <v>106</v>
      </c>
      <c r="V1689" s="3" t="s">
        <v>69</v>
      </c>
      <c r="W1689" s="26" t="s">
        <v>5597</v>
      </c>
      <c r="X1689" s="4"/>
      <c r="Y1689" s="4"/>
      <c r="Z1689" s="4"/>
    </row>
    <row r="1690" spans="1:26" ht="30" hidden="1">
      <c r="A1690" s="51">
        <f>_xlfn.IFNA(INDEX(Table3[],MATCH(MainTracker[[#This Row],[IDR / UFDR]],Table3[Pack],0),1),"")</f>
        <v>3</v>
      </c>
      <c r="B1690" s="7">
        <v>212.5</v>
      </c>
      <c r="C1690" s="7" t="s">
        <v>7351</v>
      </c>
      <c r="D1690" s="44" t="s">
        <v>7352</v>
      </c>
      <c r="E1690" s="29" t="s">
        <v>7353</v>
      </c>
      <c r="F1690" s="2" t="s">
        <v>111</v>
      </c>
      <c r="G1690" s="13">
        <v>45601</v>
      </c>
      <c r="H1690" s="13">
        <v>45601</v>
      </c>
      <c r="I1690" s="13">
        <v>45615</v>
      </c>
      <c r="J1690" s="2"/>
      <c r="K1690" s="29" t="s">
        <v>7354</v>
      </c>
      <c r="L1690" s="28" t="s">
        <v>122</v>
      </c>
      <c r="M1690" s="4" t="s">
        <v>7321</v>
      </c>
      <c r="N1690" s="24"/>
      <c r="O1690" s="4"/>
      <c r="P1690" s="24"/>
      <c r="Q1690" s="4"/>
      <c r="R1690" s="24"/>
      <c r="S1690" s="4"/>
      <c r="T1690" s="24"/>
      <c r="U1690" s="4" t="s">
        <v>106</v>
      </c>
      <c r="V1690" s="3" t="s">
        <v>69</v>
      </c>
      <c r="W1690" s="26" t="s">
        <v>5597</v>
      </c>
      <c r="X1690" s="4"/>
      <c r="Y1690" s="4"/>
      <c r="Z1690" s="4"/>
    </row>
    <row r="1691" spans="1:26" ht="150" hidden="1">
      <c r="A1691" s="51">
        <f>_xlfn.IFNA(INDEX(Table3[],MATCH(MainTracker[[#This Row],[IDR / UFDR]],Table3[Pack],0),1),"")</f>
        <v>3</v>
      </c>
      <c r="B1691" s="7">
        <v>212.5</v>
      </c>
      <c r="C1691" s="7" t="s">
        <v>7355</v>
      </c>
      <c r="D1691" s="44" t="s">
        <v>7356</v>
      </c>
      <c r="E1691" s="29" t="s">
        <v>7357</v>
      </c>
      <c r="F1691" s="2" t="s">
        <v>111</v>
      </c>
      <c r="G1691" s="13">
        <v>45601</v>
      </c>
      <c r="H1691" s="13">
        <v>45601</v>
      </c>
      <c r="I1691" s="13">
        <v>45617</v>
      </c>
      <c r="J1691" s="2"/>
      <c r="K1691" s="29" t="s">
        <v>7358</v>
      </c>
      <c r="L1691" s="28" t="s">
        <v>122</v>
      </c>
      <c r="M1691" s="4" t="s">
        <v>7321</v>
      </c>
      <c r="N1691" s="24"/>
      <c r="O1691" s="4" t="s">
        <v>7359</v>
      </c>
      <c r="P1691" s="24"/>
      <c r="Q1691" s="4"/>
      <c r="R1691" s="24"/>
      <c r="S1691" s="4"/>
      <c r="T1691" s="24"/>
      <c r="U1691" s="4" t="s">
        <v>106</v>
      </c>
      <c r="V1691" s="3" t="s">
        <v>69</v>
      </c>
      <c r="W1691" s="26" t="s">
        <v>5597</v>
      </c>
      <c r="X1691" s="4"/>
      <c r="Y1691" s="4"/>
      <c r="Z1691" s="4"/>
    </row>
    <row r="1692" spans="1:26" ht="90" hidden="1">
      <c r="A1692" s="51">
        <f>_xlfn.IFNA(INDEX(Table3[],MATCH(MainTracker[[#This Row],[IDR / UFDR]],Table3[Pack],0),1),"")</f>
        <v>3</v>
      </c>
      <c r="B1692" s="7">
        <v>212.5</v>
      </c>
      <c r="C1692" s="7" t="s">
        <v>7360</v>
      </c>
      <c r="D1692" s="44" t="s">
        <v>7361</v>
      </c>
      <c r="E1692" s="29" t="s">
        <v>7362</v>
      </c>
      <c r="F1692" s="2" t="s">
        <v>111</v>
      </c>
      <c r="G1692" s="13">
        <v>45601</v>
      </c>
      <c r="H1692" s="13">
        <v>45601</v>
      </c>
      <c r="I1692" s="13">
        <v>45615</v>
      </c>
      <c r="J1692" s="2"/>
      <c r="K1692" s="29" t="s">
        <v>7363</v>
      </c>
      <c r="L1692" s="28" t="s">
        <v>122</v>
      </c>
      <c r="M1692" s="4" t="s">
        <v>7321</v>
      </c>
      <c r="N1692" s="24"/>
      <c r="O1692" s="4" t="s">
        <v>7326</v>
      </c>
      <c r="P1692" s="24">
        <v>45615</v>
      </c>
      <c r="Q1692" s="4"/>
      <c r="R1692" s="24"/>
      <c r="S1692" s="4"/>
      <c r="T1692" s="24"/>
      <c r="U1692" s="4" t="s">
        <v>106</v>
      </c>
      <c r="V1692" s="3" t="s">
        <v>69</v>
      </c>
      <c r="W1692" s="26" t="s">
        <v>5597</v>
      </c>
      <c r="X1692" s="4"/>
      <c r="Y1692" s="4"/>
      <c r="Z1692" s="4"/>
    </row>
    <row r="1693" spans="1:26" ht="30" hidden="1">
      <c r="A1693" s="51">
        <f>_xlfn.IFNA(INDEX(Table3[],MATCH(MainTracker[[#This Row],[IDR / UFDR]],Table3[Pack],0),1),"")</f>
        <v>3</v>
      </c>
      <c r="B1693" s="7">
        <v>212.5</v>
      </c>
      <c r="C1693" s="7" t="s">
        <v>7364</v>
      </c>
      <c r="D1693" s="44" t="s">
        <v>7365</v>
      </c>
      <c r="E1693" s="29" t="s">
        <v>7366</v>
      </c>
      <c r="F1693" s="2" t="s">
        <v>111</v>
      </c>
      <c r="G1693" s="13">
        <v>45601</v>
      </c>
      <c r="H1693" s="13">
        <v>45601</v>
      </c>
      <c r="I1693" s="13">
        <v>45615</v>
      </c>
      <c r="J1693" s="2"/>
      <c r="K1693" s="29" t="s">
        <v>7367</v>
      </c>
      <c r="L1693" s="13" t="s">
        <v>122</v>
      </c>
      <c r="M1693" s="4" t="s">
        <v>7321</v>
      </c>
      <c r="N1693" s="24"/>
      <c r="O1693" s="4"/>
      <c r="P1693" s="24"/>
      <c r="Q1693" s="4"/>
      <c r="R1693" s="24"/>
      <c r="S1693" s="4"/>
      <c r="T1693" s="24"/>
      <c r="U1693" s="4" t="s">
        <v>106</v>
      </c>
      <c r="V1693" s="3" t="s">
        <v>69</v>
      </c>
      <c r="W1693" s="26" t="s">
        <v>5597</v>
      </c>
      <c r="X1693" s="4"/>
      <c r="Y1693" s="4"/>
      <c r="Z1693" s="4"/>
    </row>
    <row r="1694" spans="1:26" ht="90" hidden="1">
      <c r="A1694" s="51">
        <f>_xlfn.IFNA(INDEX(Table3[],MATCH(MainTracker[[#This Row],[IDR / UFDR]],Table3[Pack],0),1),"")</f>
        <v>3</v>
      </c>
      <c r="B1694" s="7">
        <v>212.5</v>
      </c>
      <c r="C1694" s="7" t="s">
        <v>7368</v>
      </c>
      <c r="D1694" s="44" t="s">
        <v>7369</v>
      </c>
      <c r="E1694" s="29" t="s">
        <v>7370</v>
      </c>
      <c r="F1694" s="2" t="s">
        <v>111</v>
      </c>
      <c r="G1694" s="13">
        <v>45601</v>
      </c>
      <c r="H1694" s="13">
        <v>45601</v>
      </c>
      <c r="I1694" s="13">
        <v>45615</v>
      </c>
      <c r="J1694" s="2"/>
      <c r="K1694" s="29" t="s">
        <v>7371</v>
      </c>
      <c r="L1694" s="28" t="s">
        <v>122</v>
      </c>
      <c r="M1694" s="4" t="s">
        <v>7321</v>
      </c>
      <c r="N1694" s="24"/>
      <c r="O1694" s="4" t="s">
        <v>7326</v>
      </c>
      <c r="P1694" s="24">
        <v>45615</v>
      </c>
      <c r="Q1694" s="4"/>
      <c r="R1694" s="24"/>
      <c r="S1694" s="4"/>
      <c r="T1694" s="24"/>
      <c r="U1694" s="4" t="s">
        <v>106</v>
      </c>
      <c r="V1694" s="3" t="s">
        <v>69</v>
      </c>
      <c r="W1694" s="26" t="s">
        <v>5597</v>
      </c>
      <c r="X1694" s="4"/>
      <c r="Y1694" s="4"/>
      <c r="Z1694" s="4"/>
    </row>
    <row r="1695" spans="1:26" ht="90" hidden="1">
      <c r="A1695" s="51">
        <f>_xlfn.IFNA(INDEX(Table3[],MATCH(MainTracker[[#This Row],[IDR / UFDR]],Table3[Pack],0),1),"")</f>
        <v>3</v>
      </c>
      <c r="B1695" s="7">
        <v>212.5</v>
      </c>
      <c r="C1695" s="7" t="s">
        <v>7372</v>
      </c>
      <c r="D1695" s="44" t="s">
        <v>7373</v>
      </c>
      <c r="E1695" s="29" t="s">
        <v>7374</v>
      </c>
      <c r="F1695" s="2" t="s">
        <v>111</v>
      </c>
      <c r="G1695" s="13">
        <v>45601</v>
      </c>
      <c r="H1695" s="13">
        <v>45601</v>
      </c>
      <c r="I1695" s="13">
        <v>45616</v>
      </c>
      <c r="J1695" s="2"/>
      <c r="K1695" s="29" t="s">
        <v>7375</v>
      </c>
      <c r="L1695" s="28" t="s">
        <v>122</v>
      </c>
      <c r="M1695" s="4" t="s">
        <v>7321</v>
      </c>
      <c r="N1695" s="24"/>
      <c r="O1695" s="4" t="s">
        <v>7326</v>
      </c>
      <c r="P1695" s="24">
        <v>45615</v>
      </c>
      <c r="Q1695" s="4"/>
      <c r="R1695" s="24"/>
      <c r="S1695" s="4"/>
      <c r="T1695" s="24"/>
      <c r="U1695" s="4" t="s">
        <v>106</v>
      </c>
      <c r="V1695" s="3" t="s">
        <v>69</v>
      </c>
      <c r="W1695" s="26" t="s">
        <v>5597</v>
      </c>
      <c r="X1695" s="4"/>
      <c r="Y1695" s="4"/>
      <c r="Z1695" s="4"/>
    </row>
    <row r="1696" spans="1:26" ht="30" hidden="1">
      <c r="A1696" s="51">
        <f>_xlfn.IFNA(INDEX(Table3[],MATCH(MainTracker[[#This Row],[IDR / UFDR]],Table3[Pack],0),1),"")</f>
        <v>3</v>
      </c>
      <c r="B1696" s="7">
        <v>212.5</v>
      </c>
      <c r="C1696" s="7" t="s">
        <v>7376</v>
      </c>
      <c r="D1696" s="44" t="s">
        <v>7377</v>
      </c>
      <c r="E1696" s="29" t="s">
        <v>7378</v>
      </c>
      <c r="F1696" s="2" t="s">
        <v>111</v>
      </c>
      <c r="G1696" s="13">
        <v>45601</v>
      </c>
      <c r="H1696" s="13">
        <v>45601</v>
      </c>
      <c r="I1696" s="13">
        <v>45615</v>
      </c>
      <c r="J1696" s="2"/>
      <c r="K1696" s="29" t="s">
        <v>7379</v>
      </c>
      <c r="L1696" s="28" t="s">
        <v>122</v>
      </c>
      <c r="M1696" s="4" t="s">
        <v>7321</v>
      </c>
      <c r="N1696" s="24"/>
      <c r="O1696" s="4"/>
      <c r="P1696" s="24"/>
      <c r="Q1696" s="4"/>
      <c r="R1696" s="24"/>
      <c r="S1696" s="4"/>
      <c r="T1696" s="24"/>
      <c r="U1696" s="4" t="s">
        <v>106</v>
      </c>
      <c r="V1696" s="3" t="s">
        <v>69</v>
      </c>
      <c r="W1696" s="26" t="s">
        <v>5597</v>
      </c>
      <c r="X1696" s="4"/>
      <c r="Y1696" s="4"/>
      <c r="Z1696" s="4"/>
    </row>
    <row r="1697" spans="1:26" ht="90" hidden="1">
      <c r="A1697" s="51">
        <f>_xlfn.IFNA(INDEX(Table3[],MATCH(MainTracker[[#This Row],[IDR / UFDR]],Table3[Pack],0),1),"")</f>
        <v>3</v>
      </c>
      <c r="B1697" s="7">
        <v>212.5</v>
      </c>
      <c r="C1697" s="7" t="s">
        <v>7380</v>
      </c>
      <c r="D1697" s="44" t="s">
        <v>7381</v>
      </c>
      <c r="E1697" s="29" t="s">
        <v>7382</v>
      </c>
      <c r="F1697" s="2" t="s">
        <v>111</v>
      </c>
      <c r="G1697" s="13">
        <v>45601</v>
      </c>
      <c r="H1697" s="13">
        <v>45601</v>
      </c>
      <c r="I1697" s="13">
        <v>45617</v>
      </c>
      <c r="J1697" s="2"/>
      <c r="K1697" s="29" t="s">
        <v>7383</v>
      </c>
      <c r="L1697" s="28" t="s">
        <v>122</v>
      </c>
      <c r="M1697" s="4" t="s">
        <v>7321</v>
      </c>
      <c r="N1697" s="24"/>
      <c r="O1697" s="4" t="s">
        <v>7326</v>
      </c>
      <c r="P1697" s="24"/>
      <c r="Q1697" s="4"/>
      <c r="R1697" s="24"/>
      <c r="S1697" s="4"/>
      <c r="T1697" s="24"/>
      <c r="U1697" s="4" t="s">
        <v>106</v>
      </c>
      <c r="V1697" s="3" t="s">
        <v>69</v>
      </c>
      <c r="W1697" s="26" t="s">
        <v>5597</v>
      </c>
      <c r="X1697" s="4"/>
      <c r="Y1697" s="4"/>
      <c r="Z1697" s="4"/>
    </row>
    <row r="1698" spans="1:26" ht="30" hidden="1">
      <c r="A1698" s="51">
        <f>_xlfn.IFNA(INDEX(Table3[],MATCH(MainTracker[[#This Row],[IDR / UFDR]],Table3[Pack],0),1),"")</f>
        <v>3</v>
      </c>
      <c r="B1698" s="7">
        <v>212.5</v>
      </c>
      <c r="C1698" s="7" t="s">
        <v>7384</v>
      </c>
      <c r="D1698" s="44" t="s">
        <v>7385</v>
      </c>
      <c r="E1698" s="29" t="s">
        <v>7386</v>
      </c>
      <c r="F1698" s="2" t="s">
        <v>111</v>
      </c>
      <c r="G1698" s="13">
        <v>45601</v>
      </c>
      <c r="H1698" s="13">
        <v>45601</v>
      </c>
      <c r="I1698" s="13"/>
      <c r="J1698" s="2"/>
      <c r="K1698" s="29" t="s">
        <v>7387</v>
      </c>
      <c r="L1698" s="28" t="s">
        <v>122</v>
      </c>
      <c r="M1698" s="4" t="s">
        <v>7321</v>
      </c>
      <c r="N1698" s="24"/>
      <c r="O1698" s="4"/>
      <c r="P1698" s="24"/>
      <c r="Q1698" s="4"/>
      <c r="R1698" s="24"/>
      <c r="S1698" s="4"/>
      <c r="T1698" s="24"/>
      <c r="U1698" s="4" t="s">
        <v>106</v>
      </c>
      <c r="V1698" s="3" t="s">
        <v>69</v>
      </c>
      <c r="W1698" s="26" t="s">
        <v>5597</v>
      </c>
      <c r="X1698" s="4"/>
      <c r="Y1698" s="4"/>
      <c r="Z1698" s="4"/>
    </row>
    <row r="1699" spans="1:26" ht="90" hidden="1">
      <c r="A1699" s="51">
        <f>_xlfn.IFNA(INDEX(Table3[],MATCH(MainTracker[[#This Row],[IDR / UFDR]],Table3[Pack],0),1),"")</f>
        <v>3</v>
      </c>
      <c r="B1699" s="7">
        <v>212.5</v>
      </c>
      <c r="C1699" s="7" t="s">
        <v>7388</v>
      </c>
      <c r="D1699" s="44" t="s">
        <v>7389</v>
      </c>
      <c r="E1699" s="29" t="s">
        <v>7390</v>
      </c>
      <c r="F1699" s="2" t="s">
        <v>111</v>
      </c>
      <c r="G1699" s="13">
        <v>45601</v>
      </c>
      <c r="H1699" s="13">
        <v>45601</v>
      </c>
      <c r="I1699" s="13">
        <v>45617</v>
      </c>
      <c r="J1699" s="2"/>
      <c r="K1699" s="29" t="s">
        <v>7391</v>
      </c>
      <c r="L1699" s="28" t="s">
        <v>122</v>
      </c>
      <c r="M1699" s="4" t="s">
        <v>7321</v>
      </c>
      <c r="N1699" s="24"/>
      <c r="O1699" s="4" t="s">
        <v>7326</v>
      </c>
      <c r="P1699" s="24"/>
      <c r="Q1699" s="4"/>
      <c r="R1699" s="24"/>
      <c r="S1699" s="4"/>
      <c r="T1699" s="24"/>
      <c r="U1699" s="4" t="s">
        <v>106</v>
      </c>
      <c r="V1699" s="3" t="s">
        <v>69</v>
      </c>
      <c r="W1699" s="26" t="s">
        <v>5597</v>
      </c>
      <c r="X1699" s="4"/>
      <c r="Y1699" s="4"/>
      <c r="Z1699" s="4"/>
    </row>
    <row r="1700" spans="1:26" ht="90" hidden="1">
      <c r="A1700" s="51">
        <f>_xlfn.IFNA(INDEX(Table3[],MATCH(MainTracker[[#This Row],[IDR / UFDR]],Table3[Pack],0),1),"")</f>
        <v>3</v>
      </c>
      <c r="B1700" s="7">
        <v>212.5</v>
      </c>
      <c r="C1700" s="7" t="s">
        <v>7392</v>
      </c>
      <c r="D1700" s="44" t="s">
        <v>7393</v>
      </c>
      <c r="E1700" s="29" t="s">
        <v>7394</v>
      </c>
      <c r="F1700" s="2" t="s">
        <v>111</v>
      </c>
      <c r="G1700" s="13">
        <v>45601</v>
      </c>
      <c r="H1700" s="13">
        <v>45601</v>
      </c>
      <c r="I1700" s="13">
        <v>45617</v>
      </c>
      <c r="J1700" s="2"/>
      <c r="K1700" s="29" t="s">
        <v>7395</v>
      </c>
      <c r="L1700" s="28" t="s">
        <v>122</v>
      </c>
      <c r="M1700" s="4" t="s">
        <v>7321</v>
      </c>
      <c r="N1700" s="24"/>
      <c r="O1700" s="4" t="s">
        <v>7326</v>
      </c>
      <c r="P1700" s="24"/>
      <c r="Q1700" s="4"/>
      <c r="R1700" s="24"/>
      <c r="S1700" s="4"/>
      <c r="T1700" s="24"/>
      <c r="U1700" s="4" t="s">
        <v>106</v>
      </c>
      <c r="V1700" s="3" t="s">
        <v>69</v>
      </c>
      <c r="W1700" s="26" t="s">
        <v>5597</v>
      </c>
      <c r="X1700" s="4"/>
      <c r="Y1700" s="4"/>
      <c r="Z1700" s="4"/>
    </row>
    <row r="1701" spans="1:26" ht="60" hidden="1">
      <c r="A1701" s="51">
        <f>_xlfn.IFNA(INDEX(Table3[],MATCH(MainTracker[[#This Row],[IDR / UFDR]],Table3[Pack],0),1),"")</f>
        <v>3</v>
      </c>
      <c r="B1701" s="7">
        <v>212.5</v>
      </c>
      <c r="C1701" s="7" t="s">
        <v>7396</v>
      </c>
      <c r="D1701" s="44" t="s">
        <v>7397</v>
      </c>
      <c r="E1701" s="29" t="s">
        <v>7398</v>
      </c>
      <c r="F1701" s="2" t="s">
        <v>111</v>
      </c>
      <c r="G1701" s="13">
        <v>45601</v>
      </c>
      <c r="H1701" s="13">
        <v>45601</v>
      </c>
      <c r="I1701" s="13">
        <v>45617</v>
      </c>
      <c r="J1701" s="2"/>
      <c r="K1701" s="29" t="s">
        <v>7399</v>
      </c>
      <c r="L1701" s="28" t="s">
        <v>122</v>
      </c>
      <c r="M1701" s="4" t="s">
        <v>7321</v>
      </c>
      <c r="N1701" s="24"/>
      <c r="O1701" s="4" t="s">
        <v>7400</v>
      </c>
      <c r="P1701" s="24">
        <v>45616</v>
      </c>
      <c r="Q1701" s="4"/>
      <c r="R1701" s="24"/>
      <c r="S1701" s="4"/>
      <c r="T1701" s="24"/>
      <c r="U1701" s="4" t="s">
        <v>106</v>
      </c>
      <c r="V1701" s="3" t="s">
        <v>69</v>
      </c>
      <c r="W1701" s="26" t="s">
        <v>5597</v>
      </c>
      <c r="X1701" s="4"/>
      <c r="Y1701" s="4"/>
      <c r="Z1701" s="4"/>
    </row>
    <row r="1702" spans="1:26" ht="30" hidden="1">
      <c r="A1702" s="51">
        <f>_xlfn.IFNA(INDEX(Table3[],MATCH(MainTracker[[#This Row],[IDR / UFDR]],Table3[Pack],0),1),"")</f>
        <v>3</v>
      </c>
      <c r="B1702" s="7">
        <v>212.5</v>
      </c>
      <c r="C1702" s="7" t="s">
        <v>7401</v>
      </c>
      <c r="D1702" s="44" t="s">
        <v>7402</v>
      </c>
      <c r="E1702" s="29" t="s">
        <v>7403</v>
      </c>
      <c r="F1702" s="2" t="s">
        <v>111</v>
      </c>
      <c r="G1702" s="13">
        <v>45601</v>
      </c>
      <c r="H1702" s="13">
        <v>45601</v>
      </c>
      <c r="I1702" s="13">
        <v>45621</v>
      </c>
      <c r="J1702" s="2"/>
      <c r="K1702" s="29" t="s">
        <v>7404</v>
      </c>
      <c r="L1702" s="28" t="s">
        <v>122</v>
      </c>
      <c r="M1702" s="4" t="s">
        <v>7321</v>
      </c>
      <c r="N1702" s="24"/>
      <c r="O1702" s="4"/>
      <c r="P1702" s="24"/>
      <c r="Q1702" s="4"/>
      <c r="R1702" s="24"/>
      <c r="S1702" s="4"/>
      <c r="T1702" s="24"/>
      <c r="U1702" s="4" t="s">
        <v>106</v>
      </c>
      <c r="V1702" s="3" t="s">
        <v>69</v>
      </c>
      <c r="W1702" s="26" t="s">
        <v>5597</v>
      </c>
      <c r="X1702" s="4"/>
      <c r="Y1702" s="4"/>
      <c r="Z1702" s="4"/>
    </row>
    <row r="1703" spans="1:26" ht="30" hidden="1">
      <c r="A1703" s="51">
        <f>_xlfn.IFNA(INDEX(Table3[],MATCH(MainTracker[[#This Row],[IDR / UFDR]],Table3[Pack],0),1),"")</f>
        <v>3</v>
      </c>
      <c r="B1703" s="7">
        <v>212.5</v>
      </c>
      <c r="C1703" s="7" t="s">
        <v>7405</v>
      </c>
      <c r="D1703" s="44" t="s">
        <v>7406</v>
      </c>
      <c r="E1703" s="29" t="s">
        <v>7407</v>
      </c>
      <c r="F1703" s="2" t="s">
        <v>111</v>
      </c>
      <c r="G1703" s="13">
        <v>45601</v>
      </c>
      <c r="H1703" s="13">
        <v>45601</v>
      </c>
      <c r="I1703" s="13">
        <v>45621</v>
      </c>
      <c r="J1703" s="2"/>
      <c r="K1703" s="29" t="s">
        <v>7408</v>
      </c>
      <c r="L1703" s="28" t="s">
        <v>122</v>
      </c>
      <c r="M1703" s="4" t="s">
        <v>7321</v>
      </c>
      <c r="N1703" s="24"/>
      <c r="O1703" s="4"/>
      <c r="P1703" s="24"/>
      <c r="Q1703" s="4"/>
      <c r="R1703" s="24"/>
      <c r="S1703" s="4"/>
      <c r="T1703" s="24"/>
      <c r="U1703" s="4" t="s">
        <v>106</v>
      </c>
      <c r="V1703" s="3" t="s">
        <v>69</v>
      </c>
      <c r="W1703" s="26" t="s">
        <v>5597</v>
      </c>
      <c r="X1703" s="4"/>
      <c r="Y1703" s="4"/>
      <c r="Z1703" s="4"/>
    </row>
    <row r="1704" spans="1:26" ht="90" hidden="1">
      <c r="A1704" s="51">
        <f>_xlfn.IFNA(INDEX(Table3[],MATCH(MainTracker[[#This Row],[IDR / UFDR]],Table3[Pack],0),1),"")</f>
        <v>3</v>
      </c>
      <c r="B1704" s="7">
        <v>212.5</v>
      </c>
      <c r="C1704" s="7" t="s">
        <v>7409</v>
      </c>
      <c r="D1704" s="44" t="s">
        <v>7410</v>
      </c>
      <c r="E1704" s="29" t="s">
        <v>7411</v>
      </c>
      <c r="F1704" s="2" t="s">
        <v>111</v>
      </c>
      <c r="G1704" s="13">
        <v>45601</v>
      </c>
      <c r="H1704" s="13"/>
      <c r="I1704" s="13">
        <v>45621</v>
      </c>
      <c r="J1704" s="2"/>
      <c r="K1704" s="29" t="s">
        <v>7412</v>
      </c>
      <c r="L1704" s="28" t="s">
        <v>122</v>
      </c>
      <c r="M1704" s="4" t="s">
        <v>7321</v>
      </c>
      <c r="N1704" s="24"/>
      <c r="O1704" s="4" t="s">
        <v>7326</v>
      </c>
      <c r="P1704" s="24"/>
      <c r="Q1704" s="4"/>
      <c r="R1704" s="24"/>
      <c r="S1704" s="4"/>
      <c r="T1704" s="24"/>
      <c r="U1704" s="4" t="s">
        <v>106</v>
      </c>
      <c r="V1704" s="3" t="s">
        <v>69</v>
      </c>
      <c r="W1704" s="26" t="s">
        <v>5597</v>
      </c>
      <c r="X1704" s="4"/>
      <c r="Y1704" s="4"/>
      <c r="Z1704" s="4"/>
    </row>
    <row r="1705" spans="1:26" ht="30" hidden="1">
      <c r="A1705" s="51">
        <f>_xlfn.IFNA(INDEX(Table3[],MATCH(MainTracker[[#This Row],[IDR / UFDR]],Table3[Pack],0),1),"")</f>
        <v>3</v>
      </c>
      <c r="B1705" s="7">
        <v>212.5</v>
      </c>
      <c r="C1705" s="7" t="s">
        <v>7413</v>
      </c>
      <c r="D1705" s="44" t="s">
        <v>7414</v>
      </c>
      <c r="E1705" s="29" t="s">
        <v>7415</v>
      </c>
      <c r="F1705" s="2" t="s">
        <v>111</v>
      </c>
      <c r="G1705" s="13">
        <v>45601</v>
      </c>
      <c r="H1705" s="13">
        <v>45601</v>
      </c>
      <c r="I1705" s="13">
        <v>45621</v>
      </c>
      <c r="J1705" s="2"/>
      <c r="K1705" s="29" t="s">
        <v>7416</v>
      </c>
      <c r="L1705" s="28" t="s">
        <v>122</v>
      </c>
      <c r="M1705" s="4" t="s">
        <v>7321</v>
      </c>
      <c r="N1705" s="24"/>
      <c r="O1705" s="4"/>
      <c r="P1705" s="4"/>
      <c r="Q1705" s="4"/>
      <c r="R1705" s="24"/>
      <c r="S1705" s="4"/>
      <c r="T1705" s="24"/>
      <c r="U1705" s="4" t="s">
        <v>106</v>
      </c>
      <c r="V1705" s="3" t="s">
        <v>69</v>
      </c>
      <c r="W1705" s="26" t="s">
        <v>5597</v>
      </c>
      <c r="X1705" s="4"/>
      <c r="Y1705" s="4"/>
      <c r="Z1705" s="4"/>
    </row>
    <row r="1706" spans="1:26" ht="30" hidden="1">
      <c r="A1706" s="51">
        <f>_xlfn.IFNA(INDEX(Table3[],MATCH(MainTracker[[#This Row],[IDR / UFDR]],Table3[Pack],0),1),"")</f>
        <v>3</v>
      </c>
      <c r="B1706" s="7">
        <v>212.5</v>
      </c>
      <c r="C1706" s="7" t="s">
        <v>7417</v>
      </c>
      <c r="D1706" s="44" t="s">
        <v>7418</v>
      </c>
      <c r="E1706" s="29" t="s">
        <v>7419</v>
      </c>
      <c r="F1706" s="2" t="s">
        <v>111</v>
      </c>
      <c r="G1706" s="13">
        <v>45601</v>
      </c>
      <c r="H1706" s="13">
        <v>45601</v>
      </c>
      <c r="I1706" s="13">
        <v>45621</v>
      </c>
      <c r="J1706" s="2"/>
      <c r="K1706" s="29" t="s">
        <v>7420</v>
      </c>
      <c r="L1706" s="28" t="s">
        <v>122</v>
      </c>
      <c r="M1706" s="4" t="s">
        <v>7321</v>
      </c>
      <c r="N1706" s="24"/>
      <c r="O1706" s="4"/>
      <c r="P1706" s="24"/>
      <c r="Q1706" s="4"/>
      <c r="R1706" s="24"/>
      <c r="S1706" s="4"/>
      <c r="T1706" s="24"/>
      <c r="U1706" s="4" t="s">
        <v>106</v>
      </c>
      <c r="V1706" s="3" t="s">
        <v>69</v>
      </c>
      <c r="W1706" s="26" t="s">
        <v>5597</v>
      </c>
      <c r="X1706" s="4"/>
      <c r="Y1706" s="4"/>
      <c r="Z1706" s="4"/>
    </row>
    <row r="1707" spans="1:26" ht="30" hidden="1">
      <c r="A1707" s="51">
        <f>_xlfn.IFNA(INDEX(Table3[],MATCH(MainTracker[[#This Row],[IDR / UFDR]],Table3[Pack],0),1),"")</f>
        <v>3</v>
      </c>
      <c r="B1707" s="7">
        <v>212.5</v>
      </c>
      <c r="C1707" s="7" t="s">
        <v>7421</v>
      </c>
      <c r="D1707" s="44" t="s">
        <v>7422</v>
      </c>
      <c r="E1707" s="29" t="s">
        <v>7423</v>
      </c>
      <c r="F1707" s="2" t="s">
        <v>111</v>
      </c>
      <c r="G1707" s="13">
        <v>45601</v>
      </c>
      <c r="H1707" s="13">
        <v>45601</v>
      </c>
      <c r="I1707" s="13">
        <v>45621</v>
      </c>
      <c r="J1707" s="2"/>
      <c r="K1707" s="29" t="s">
        <v>7424</v>
      </c>
      <c r="L1707" s="28" t="s">
        <v>122</v>
      </c>
      <c r="M1707" s="4" t="s">
        <v>7321</v>
      </c>
      <c r="N1707" s="24"/>
      <c r="O1707" s="4"/>
      <c r="P1707" s="24"/>
      <c r="Q1707" s="4"/>
      <c r="R1707" s="24"/>
      <c r="S1707" s="4"/>
      <c r="T1707" s="24"/>
      <c r="U1707" s="4" t="s">
        <v>106</v>
      </c>
      <c r="V1707" s="3" t="s">
        <v>69</v>
      </c>
      <c r="W1707" s="26" t="s">
        <v>5597</v>
      </c>
      <c r="X1707" s="4"/>
      <c r="Y1707" s="4"/>
      <c r="Z1707" s="4"/>
    </row>
    <row r="1708" spans="1:26" ht="30" hidden="1">
      <c r="A1708" s="51">
        <f>_xlfn.IFNA(INDEX(Table3[],MATCH(MainTracker[[#This Row],[IDR / UFDR]],Table3[Pack],0),1),"")</f>
        <v>3</v>
      </c>
      <c r="B1708" s="7">
        <v>212.5</v>
      </c>
      <c r="C1708" s="7" t="s">
        <v>7425</v>
      </c>
      <c r="D1708" s="44" t="s">
        <v>7426</v>
      </c>
      <c r="E1708" s="29" t="s">
        <v>7427</v>
      </c>
      <c r="F1708" s="2" t="s">
        <v>111</v>
      </c>
      <c r="G1708" s="13">
        <v>45601</v>
      </c>
      <c r="H1708" s="13">
        <v>45601</v>
      </c>
      <c r="I1708" s="13">
        <v>45624</v>
      </c>
      <c r="J1708" s="2"/>
      <c r="K1708" s="29" t="s">
        <v>7428</v>
      </c>
      <c r="L1708" s="28" t="s">
        <v>122</v>
      </c>
      <c r="M1708" s="4" t="s">
        <v>7321</v>
      </c>
      <c r="N1708" s="24"/>
      <c r="O1708" s="4"/>
      <c r="P1708" s="24"/>
      <c r="Q1708" s="4"/>
      <c r="R1708" s="24"/>
      <c r="S1708" s="4"/>
      <c r="T1708" s="24"/>
      <c r="U1708" s="4" t="s">
        <v>106</v>
      </c>
      <c r="V1708" s="3" t="s">
        <v>69</v>
      </c>
      <c r="W1708" s="26" t="s">
        <v>5597</v>
      </c>
      <c r="X1708" s="4"/>
      <c r="Y1708" s="4"/>
      <c r="Z1708" s="4"/>
    </row>
    <row r="1709" spans="1:26" ht="30" hidden="1">
      <c r="A1709" s="51">
        <f>_xlfn.IFNA(INDEX(Table3[],MATCH(MainTracker[[#This Row],[IDR / UFDR]],Table3[Pack],0),1),"")</f>
        <v>3</v>
      </c>
      <c r="B1709" s="7">
        <v>212.5</v>
      </c>
      <c r="C1709" s="7" t="s">
        <v>7429</v>
      </c>
      <c r="D1709" s="44" t="s">
        <v>7430</v>
      </c>
      <c r="E1709" s="29" t="s">
        <v>7431</v>
      </c>
      <c r="F1709" s="2" t="s">
        <v>111</v>
      </c>
      <c r="G1709" s="13">
        <v>45601</v>
      </c>
      <c r="H1709" s="13">
        <v>45601</v>
      </c>
      <c r="I1709" s="13">
        <v>45624</v>
      </c>
      <c r="J1709" s="2"/>
      <c r="K1709" s="29" t="s">
        <v>7432</v>
      </c>
      <c r="L1709" s="28" t="s">
        <v>122</v>
      </c>
      <c r="M1709" s="4" t="s">
        <v>7321</v>
      </c>
      <c r="N1709" s="24"/>
      <c r="O1709" s="4"/>
      <c r="P1709" s="24"/>
      <c r="Q1709" s="4"/>
      <c r="R1709" s="24"/>
      <c r="S1709" s="4"/>
      <c r="T1709" s="24"/>
      <c r="U1709" s="4" t="s">
        <v>106</v>
      </c>
      <c r="V1709" s="3" t="s">
        <v>69</v>
      </c>
      <c r="W1709" s="26" t="s">
        <v>5597</v>
      </c>
      <c r="X1709" s="4"/>
      <c r="Y1709" s="4"/>
      <c r="Z1709" s="4"/>
    </row>
    <row r="1710" spans="1:26" ht="34.5" hidden="1" customHeight="1">
      <c r="A1710" s="51">
        <f>_xlfn.IFNA(INDEX(Table3[],MATCH(MainTracker[[#This Row],[IDR / UFDR]],Table3[Pack],0),1),"")</f>
        <v>3</v>
      </c>
      <c r="B1710" s="7">
        <v>212.5</v>
      </c>
      <c r="C1710" s="7" t="s">
        <v>7433</v>
      </c>
      <c r="D1710" s="44" t="s">
        <v>7434</v>
      </c>
      <c r="E1710" s="29" t="s">
        <v>7435</v>
      </c>
      <c r="F1710" s="2" t="s">
        <v>111</v>
      </c>
      <c r="G1710" s="13">
        <v>45601</v>
      </c>
      <c r="H1710" s="13">
        <v>45601</v>
      </c>
      <c r="I1710" s="13">
        <v>45624</v>
      </c>
      <c r="J1710" s="2"/>
      <c r="K1710" s="29" t="s">
        <v>7436</v>
      </c>
      <c r="L1710" s="28" t="s">
        <v>122</v>
      </c>
      <c r="M1710" s="4" t="s">
        <v>7321</v>
      </c>
      <c r="N1710" s="24"/>
      <c r="O1710" s="4"/>
      <c r="P1710" s="24"/>
      <c r="Q1710" s="4"/>
      <c r="R1710" s="24"/>
      <c r="S1710" s="4"/>
      <c r="T1710" s="24"/>
      <c r="U1710" s="4" t="s">
        <v>106</v>
      </c>
      <c r="V1710" s="3" t="s">
        <v>69</v>
      </c>
      <c r="W1710" s="26" t="s">
        <v>5597</v>
      </c>
      <c r="X1710" s="4"/>
      <c r="Y1710" s="4"/>
      <c r="Z1710" s="4"/>
    </row>
    <row r="1711" spans="1:26" ht="30.75" hidden="1" customHeight="1">
      <c r="A1711" s="51">
        <f>_xlfn.IFNA(INDEX(Table3[],MATCH(MainTracker[[#This Row],[IDR / UFDR]],Table3[Pack],0),1),"")</f>
        <v>3</v>
      </c>
      <c r="B1711" s="7">
        <v>212.5</v>
      </c>
      <c r="C1711" s="7" t="s">
        <v>7437</v>
      </c>
      <c r="D1711" s="44" t="s">
        <v>7438</v>
      </c>
      <c r="E1711" s="29" t="s">
        <v>7439</v>
      </c>
      <c r="F1711" s="2" t="s">
        <v>111</v>
      </c>
      <c r="G1711" s="13">
        <v>45601</v>
      </c>
      <c r="H1711" s="13">
        <v>45601</v>
      </c>
      <c r="I1711" s="13">
        <v>45624</v>
      </c>
      <c r="J1711" s="2"/>
      <c r="K1711" s="29" t="s">
        <v>7440</v>
      </c>
      <c r="L1711" s="28" t="s">
        <v>122</v>
      </c>
      <c r="M1711" s="4" t="s">
        <v>7321</v>
      </c>
      <c r="N1711" s="24"/>
      <c r="O1711" s="4"/>
      <c r="P1711" s="24"/>
      <c r="Q1711" s="4"/>
      <c r="R1711" s="24"/>
      <c r="S1711" s="4"/>
      <c r="T1711" s="24"/>
      <c r="U1711" s="4" t="s">
        <v>106</v>
      </c>
      <c r="V1711" s="3" t="s">
        <v>69</v>
      </c>
      <c r="W1711" s="26" t="s">
        <v>5597</v>
      </c>
      <c r="X1711" s="4"/>
      <c r="Y1711" s="4"/>
      <c r="Z1711" s="4"/>
    </row>
    <row r="1712" spans="1:26" ht="36.75" hidden="1" customHeight="1">
      <c r="A1712" s="51">
        <f>_xlfn.IFNA(INDEX(Table3[],MATCH(MainTracker[[#This Row],[IDR / UFDR]],Table3[Pack],0),1),"")</f>
        <v>3</v>
      </c>
      <c r="B1712" s="7">
        <v>212.5</v>
      </c>
      <c r="C1712" s="7" t="s">
        <v>7441</v>
      </c>
      <c r="D1712" s="44" t="s">
        <v>7442</v>
      </c>
      <c r="E1712" s="29" t="s">
        <v>7443</v>
      </c>
      <c r="F1712" s="2" t="s">
        <v>111</v>
      </c>
      <c r="G1712" s="13">
        <v>45601</v>
      </c>
      <c r="H1712" s="13">
        <v>45601</v>
      </c>
      <c r="I1712" s="13">
        <v>45624</v>
      </c>
      <c r="J1712" s="2"/>
      <c r="K1712" s="29" t="s">
        <v>7444</v>
      </c>
      <c r="L1712" s="28" t="s">
        <v>122</v>
      </c>
      <c r="M1712" s="4" t="s">
        <v>7321</v>
      </c>
      <c r="N1712" s="24"/>
      <c r="O1712" s="4"/>
      <c r="P1712" s="24"/>
      <c r="Q1712" s="4"/>
      <c r="R1712" s="24"/>
      <c r="S1712" s="4"/>
      <c r="T1712" s="24"/>
      <c r="U1712" s="4" t="s">
        <v>106</v>
      </c>
      <c r="V1712" s="3" t="s">
        <v>69</v>
      </c>
      <c r="W1712" s="26" t="s">
        <v>5597</v>
      </c>
      <c r="X1712" s="4"/>
      <c r="Y1712" s="4"/>
      <c r="Z1712" s="4"/>
    </row>
    <row r="1713" spans="1:26" ht="27" hidden="1" customHeight="1">
      <c r="A1713" s="51">
        <f>_xlfn.IFNA(INDEX(Table3[],MATCH(MainTracker[[#This Row],[IDR / UFDR]],Table3[Pack],0),1),"")</f>
        <v>3</v>
      </c>
      <c r="B1713" s="7">
        <v>212.5</v>
      </c>
      <c r="C1713" s="7" t="s">
        <v>7445</v>
      </c>
      <c r="D1713" s="44" t="s">
        <v>7446</v>
      </c>
      <c r="E1713" s="29" t="s">
        <v>7447</v>
      </c>
      <c r="F1713" s="2" t="s">
        <v>111</v>
      </c>
      <c r="G1713" s="13">
        <v>45601</v>
      </c>
      <c r="H1713" s="13">
        <v>45601</v>
      </c>
      <c r="I1713" s="13">
        <v>45624</v>
      </c>
      <c r="J1713" s="2"/>
      <c r="K1713" s="29" t="s">
        <v>7448</v>
      </c>
      <c r="L1713" s="28" t="s">
        <v>122</v>
      </c>
      <c r="M1713" s="4" t="s">
        <v>7321</v>
      </c>
      <c r="N1713" s="24"/>
      <c r="O1713" s="4"/>
      <c r="P1713" s="24"/>
      <c r="Q1713" s="4"/>
      <c r="R1713" s="24"/>
      <c r="S1713" s="4"/>
      <c r="T1713" s="24"/>
      <c r="U1713" s="4" t="s">
        <v>106</v>
      </c>
      <c r="V1713" s="3" t="s">
        <v>69</v>
      </c>
      <c r="W1713" s="26" t="s">
        <v>5597</v>
      </c>
      <c r="X1713" s="4"/>
      <c r="Y1713" s="4"/>
      <c r="Z1713" s="4"/>
    </row>
    <row r="1714" spans="1:26" ht="30" hidden="1">
      <c r="A1714" s="51">
        <f>_xlfn.IFNA(INDEX(Table3[],MATCH(MainTracker[[#This Row],[IDR / UFDR]],Table3[Pack],0),1),"")</f>
        <v>7</v>
      </c>
      <c r="B1714" s="7">
        <v>215.03</v>
      </c>
      <c r="C1714" s="7" t="s">
        <v>7449</v>
      </c>
      <c r="D1714" s="44" t="s">
        <v>7450</v>
      </c>
      <c r="E1714" s="29" t="s">
        <v>7451</v>
      </c>
      <c r="F1714" s="2" t="s">
        <v>111</v>
      </c>
      <c r="G1714" s="13">
        <v>45601</v>
      </c>
      <c r="H1714" s="13">
        <v>45608</v>
      </c>
      <c r="I1714" s="13">
        <v>45610</v>
      </c>
      <c r="J1714" s="202" t="s">
        <v>2115</v>
      </c>
      <c r="K1714" s="29" t="s">
        <v>7452</v>
      </c>
      <c r="L1714" s="28" t="s">
        <v>122</v>
      </c>
      <c r="M1714" s="4" t="s">
        <v>7453</v>
      </c>
      <c r="N1714" s="24">
        <v>45608</v>
      </c>
      <c r="O1714" s="4"/>
      <c r="P1714" s="24"/>
      <c r="Q1714" s="4"/>
      <c r="R1714" s="24"/>
      <c r="S1714" s="4"/>
      <c r="T1714" s="24"/>
      <c r="U1714" s="4" t="s">
        <v>106</v>
      </c>
      <c r="V1714" s="3" t="s">
        <v>69</v>
      </c>
      <c r="W1714" s="26" t="s">
        <v>7454</v>
      </c>
      <c r="X1714" s="4"/>
      <c r="Y1714" s="4"/>
      <c r="Z1714" s="4"/>
    </row>
    <row r="1715" spans="1:26" ht="18.75" hidden="1">
      <c r="A1715" s="51" t="str">
        <f>_xlfn.IFNA(INDEX(Table3[],MATCH(MainTracker[[#This Row],[IDR / UFDR]],Table3[Pack],0),1),"")</f>
        <v/>
      </c>
      <c r="B1715" s="7" t="s">
        <v>4234</v>
      </c>
      <c r="C1715" s="7" t="s">
        <v>7455</v>
      </c>
      <c r="D1715" s="44" t="s">
        <v>7456</v>
      </c>
      <c r="E1715" s="111" t="s">
        <v>7457</v>
      </c>
      <c r="F1715" s="2" t="s">
        <v>101</v>
      </c>
      <c r="G1715" s="13">
        <v>45601</v>
      </c>
      <c r="H1715" s="13">
        <v>45601</v>
      </c>
      <c r="I1715" s="13">
        <v>45630</v>
      </c>
      <c r="J1715" s="2"/>
      <c r="K1715" s="29" t="s">
        <v>7458</v>
      </c>
      <c r="L1715" s="28" t="s">
        <v>122</v>
      </c>
      <c r="M1715" s="4"/>
      <c r="N1715" s="24"/>
      <c r="O1715" s="4"/>
      <c r="P1715" s="24"/>
      <c r="Q1715" s="4"/>
      <c r="R1715" s="24"/>
      <c r="S1715" s="4"/>
      <c r="T1715" s="24"/>
      <c r="U1715" s="4" t="s">
        <v>106</v>
      </c>
      <c r="V1715" s="3" t="s">
        <v>69</v>
      </c>
      <c r="W1715" s="26" t="s">
        <v>7459</v>
      </c>
      <c r="X1715" s="4"/>
      <c r="Y1715" s="4"/>
      <c r="Z1715" s="4"/>
    </row>
    <row r="1716" spans="1:26" ht="60" hidden="1">
      <c r="A1716" s="51" t="str">
        <f>_xlfn.IFNA(INDEX(Table3[],MATCH(MainTracker[[#This Row],[IDR / UFDR]],Table3[Pack],0),1),"")</f>
        <v/>
      </c>
      <c r="B1716" s="7">
        <v>234.05</v>
      </c>
      <c r="C1716" s="7" t="s">
        <v>7460</v>
      </c>
      <c r="D1716" s="44" t="s">
        <v>7461</v>
      </c>
      <c r="E1716" s="27" t="s">
        <v>7462</v>
      </c>
      <c r="F1716" s="2" t="s">
        <v>111</v>
      </c>
      <c r="G1716" s="68">
        <v>45601</v>
      </c>
      <c r="H1716" s="13">
        <v>45629</v>
      </c>
      <c r="I1716" s="13">
        <v>45630</v>
      </c>
      <c r="J1716" s="2"/>
      <c r="K1716" s="27" t="s">
        <v>7463</v>
      </c>
      <c r="L1716" s="28" t="s">
        <v>122</v>
      </c>
      <c r="M1716" s="4" t="s">
        <v>7464</v>
      </c>
      <c r="N1716" s="24"/>
      <c r="O1716" s="24">
        <v>45622</v>
      </c>
      <c r="P1716" s="24"/>
      <c r="Q1716" s="4"/>
      <c r="R1716" s="24"/>
      <c r="S1716" s="4"/>
      <c r="T1716" s="24"/>
      <c r="U1716" s="4" t="s">
        <v>106</v>
      </c>
      <c r="V1716" s="3" t="s">
        <v>69</v>
      </c>
      <c r="W1716" s="28" t="s">
        <v>7465</v>
      </c>
      <c r="X1716" s="4"/>
      <c r="Y1716" s="4"/>
      <c r="Z1716" s="4"/>
    </row>
    <row r="1717" spans="1:26" ht="75" hidden="1">
      <c r="A1717" s="51">
        <f>_xlfn.IFNA(INDEX(Table3[],MATCH(MainTracker[[#This Row],[IDR / UFDR]],Table3[Pack],0),1),"")</f>
        <v>7</v>
      </c>
      <c r="B1717" s="7">
        <v>215.03</v>
      </c>
      <c r="C1717" s="7" t="s">
        <v>7466</v>
      </c>
      <c r="D1717" s="44" t="s">
        <v>7467</v>
      </c>
      <c r="E1717" s="29" t="s">
        <v>7468</v>
      </c>
      <c r="F1717" s="2" t="s">
        <v>111</v>
      </c>
      <c r="G1717" s="13">
        <v>45601</v>
      </c>
      <c r="H1717" s="13"/>
      <c r="I1717" s="13">
        <v>45607</v>
      </c>
      <c r="J1717" s="202" t="s">
        <v>2115</v>
      </c>
      <c r="K1717" s="29" t="s">
        <v>7469</v>
      </c>
      <c r="L1717" s="28" t="s">
        <v>122</v>
      </c>
      <c r="M1717" s="4" t="s">
        <v>7470</v>
      </c>
      <c r="N1717" s="24">
        <v>45604</v>
      </c>
      <c r="O1717" s="4"/>
      <c r="P1717" s="24"/>
      <c r="Q1717" s="4"/>
      <c r="R1717" s="24"/>
      <c r="S1717" s="4"/>
      <c r="T1717" s="24"/>
      <c r="U1717" s="4" t="s">
        <v>106</v>
      </c>
      <c r="V1717" s="3" t="s">
        <v>69</v>
      </c>
      <c r="W1717" s="26" t="s">
        <v>7471</v>
      </c>
      <c r="X1717" s="4"/>
      <c r="Y1717" s="4"/>
      <c r="Z1717" s="4"/>
    </row>
    <row r="1718" spans="1:26" ht="18.75" hidden="1">
      <c r="A1718" s="51">
        <f>_xlfn.IFNA(INDEX(Table3[],MATCH(MainTracker[[#This Row],[IDR / UFDR]],Table3[Pack],0),1),"")</f>
        <v>7</v>
      </c>
      <c r="B1718" s="7">
        <v>215.03</v>
      </c>
      <c r="C1718" s="7" t="s">
        <v>7472</v>
      </c>
      <c r="D1718" s="44" t="s">
        <v>7473</v>
      </c>
      <c r="E1718" s="29" t="s">
        <v>7474</v>
      </c>
      <c r="F1718" s="2" t="s">
        <v>111</v>
      </c>
      <c r="G1718" s="13">
        <v>45601</v>
      </c>
      <c r="H1718" s="13"/>
      <c r="I1718" s="13">
        <v>45607</v>
      </c>
      <c r="J1718" s="202" t="s">
        <v>2115</v>
      </c>
      <c r="K1718" s="29" t="s">
        <v>7475</v>
      </c>
      <c r="L1718" s="28" t="s">
        <v>122</v>
      </c>
      <c r="M1718" s="4"/>
      <c r="N1718" s="24"/>
      <c r="O1718" s="4"/>
      <c r="P1718" s="24"/>
      <c r="Q1718" s="4"/>
      <c r="R1718" s="24"/>
      <c r="S1718" s="4"/>
      <c r="T1718" s="24"/>
      <c r="U1718" s="4" t="s">
        <v>106</v>
      </c>
      <c r="V1718" s="3" t="s">
        <v>69</v>
      </c>
      <c r="W1718" s="26" t="s">
        <v>7471</v>
      </c>
      <c r="X1718" s="4"/>
      <c r="Y1718" s="4"/>
      <c r="Z1718" s="4"/>
    </row>
    <row r="1719" spans="1:26" ht="30" hidden="1">
      <c r="A1719" s="51">
        <f>_xlfn.IFNA(INDEX(Table3[],MATCH(MainTracker[[#This Row],[IDR / UFDR]],Table3[Pack],0),1),"")</f>
        <v>5</v>
      </c>
      <c r="B1719" s="7" t="s">
        <v>23</v>
      </c>
      <c r="C1719" s="7" t="s">
        <v>7476</v>
      </c>
      <c r="D1719" s="44" t="s">
        <v>7477</v>
      </c>
      <c r="E1719" s="29" t="s">
        <v>7478</v>
      </c>
      <c r="F1719" s="2" t="s">
        <v>111</v>
      </c>
      <c r="G1719" s="13">
        <v>45602</v>
      </c>
      <c r="H1719" s="13">
        <v>45622</v>
      </c>
      <c r="I1719" s="13">
        <v>45623</v>
      </c>
      <c r="J1719" s="2"/>
      <c r="K1719" s="29" t="s">
        <v>7479</v>
      </c>
      <c r="L1719" s="28"/>
      <c r="M1719" s="4" t="s">
        <v>7480</v>
      </c>
      <c r="N1719" s="24"/>
      <c r="O1719" s="4"/>
      <c r="P1719" s="24"/>
      <c r="Q1719" s="4"/>
      <c r="R1719" s="24"/>
      <c r="S1719" s="4"/>
      <c r="T1719" s="24"/>
      <c r="U1719" s="4" t="s">
        <v>106</v>
      </c>
      <c r="V1719" s="3" t="s">
        <v>6832</v>
      </c>
      <c r="W1719" s="26" t="s">
        <v>7481</v>
      </c>
      <c r="X1719" s="4"/>
      <c r="Y1719" s="4"/>
      <c r="Z1719" s="4"/>
    </row>
    <row r="1720" spans="1:26" ht="33" hidden="1" customHeight="1">
      <c r="A1720" s="51">
        <f>_xlfn.IFNA(INDEX(Table3[],MATCH(MainTracker[[#This Row],[IDR / UFDR]],Table3[Pack],0),1),"")</f>
        <v>7</v>
      </c>
      <c r="B1720" s="7">
        <v>215.03</v>
      </c>
      <c r="C1720" s="7" t="s">
        <v>7482</v>
      </c>
      <c r="D1720" s="44" t="s">
        <v>7483</v>
      </c>
      <c r="E1720" s="29" t="s">
        <v>7484</v>
      </c>
      <c r="F1720" s="2" t="s">
        <v>111</v>
      </c>
      <c r="G1720" s="13">
        <v>45603</v>
      </c>
      <c r="H1720" s="13"/>
      <c r="I1720" s="13">
        <v>45610</v>
      </c>
      <c r="J1720" s="2"/>
      <c r="K1720" s="29" t="s">
        <v>7485</v>
      </c>
      <c r="L1720" s="28" t="s">
        <v>122</v>
      </c>
      <c r="M1720" s="4" t="s">
        <v>6903</v>
      </c>
      <c r="N1720" s="24">
        <v>45610</v>
      </c>
      <c r="O1720" s="4"/>
      <c r="P1720" s="24"/>
      <c r="Q1720" s="4"/>
      <c r="R1720" s="24"/>
      <c r="S1720" s="4"/>
      <c r="T1720" s="24"/>
      <c r="U1720" s="4" t="s">
        <v>106</v>
      </c>
      <c r="V1720" s="3" t="s">
        <v>69</v>
      </c>
      <c r="W1720" s="26" t="s">
        <v>7471</v>
      </c>
      <c r="X1720" s="4"/>
      <c r="Y1720" s="4"/>
      <c r="Z1720" s="4"/>
    </row>
    <row r="1721" spans="1:26" ht="30" hidden="1">
      <c r="A1721" s="51" t="str">
        <f>_xlfn.IFNA(INDEX(Table3[],MATCH(MainTracker[[#This Row],[IDR / UFDR]],Table3[Pack],0),1),"")</f>
        <v/>
      </c>
      <c r="B1721" s="7">
        <v>223.4</v>
      </c>
      <c r="C1721" s="7" t="s">
        <v>7486</v>
      </c>
      <c r="D1721" s="123" t="s">
        <v>7487</v>
      </c>
      <c r="E1721" s="26" t="s">
        <v>7488</v>
      </c>
      <c r="F1721" s="2" t="s">
        <v>129</v>
      </c>
      <c r="G1721" s="13">
        <v>45603</v>
      </c>
      <c r="H1721" s="13"/>
      <c r="I1721" s="13"/>
      <c r="J1721" s="2"/>
      <c r="K1721" s="29" t="s">
        <v>7489</v>
      </c>
      <c r="L1721" s="28"/>
      <c r="M1721" s="4" t="s">
        <v>7490</v>
      </c>
      <c r="N1721" s="24"/>
      <c r="O1721" s="4" t="s">
        <v>7491</v>
      </c>
      <c r="P1721" s="24"/>
      <c r="Q1721" s="4"/>
      <c r="R1721" s="24"/>
      <c r="S1721" s="4"/>
      <c r="T1721" s="24"/>
      <c r="U1721" s="4" t="s">
        <v>7155</v>
      </c>
      <c r="V1721" s="3" t="s">
        <v>6832</v>
      </c>
      <c r="W1721" s="28" t="s">
        <v>7492</v>
      </c>
      <c r="X1721" s="4"/>
      <c r="Y1721" s="4"/>
      <c r="Z1721" s="4"/>
    </row>
    <row r="1722" spans="1:26" ht="75" hidden="1">
      <c r="A1722" s="51" t="str">
        <f>_xlfn.IFNA(INDEX(Table3[],MATCH(MainTracker[[#This Row],[IDR / UFDR]],Table3[Pack],0),1),"")</f>
        <v/>
      </c>
      <c r="B1722" s="7">
        <v>220</v>
      </c>
      <c r="C1722" s="7" t="s">
        <v>7493</v>
      </c>
      <c r="D1722" s="44" t="s">
        <v>7494</v>
      </c>
      <c r="E1722" s="29" t="s">
        <v>7495</v>
      </c>
      <c r="F1722" s="2" t="s">
        <v>1758</v>
      </c>
      <c r="G1722" s="13">
        <v>45604</v>
      </c>
      <c r="H1722" s="13"/>
      <c r="I1722" s="13"/>
      <c r="J1722" s="2"/>
      <c r="K1722" s="26" t="s">
        <v>7496</v>
      </c>
      <c r="L1722" s="28" t="s">
        <v>122</v>
      </c>
      <c r="M1722" s="4" t="s">
        <v>7497</v>
      </c>
      <c r="N1722" s="24">
        <v>45663</v>
      </c>
      <c r="O1722" s="4" t="s">
        <v>7498</v>
      </c>
      <c r="P1722" s="24"/>
      <c r="Q1722" s="4" t="s">
        <v>7499</v>
      </c>
      <c r="R1722" s="24"/>
      <c r="S1722" s="4"/>
      <c r="T1722" s="24"/>
      <c r="U1722" s="4" t="s">
        <v>6565</v>
      </c>
      <c r="V1722" s="3" t="s">
        <v>69</v>
      </c>
      <c r="W1722" s="26" t="s">
        <v>7500</v>
      </c>
      <c r="X1722" s="4"/>
      <c r="Y1722" s="4"/>
      <c r="Z1722" s="4"/>
    </row>
    <row r="1723" spans="1:26" ht="75" hidden="1">
      <c r="A1723" s="51" t="str">
        <f>_xlfn.IFNA(INDEX(Table3[],MATCH(MainTracker[[#This Row],[IDR / UFDR]],Table3[Pack],0),1),"")</f>
        <v/>
      </c>
      <c r="B1723" s="7">
        <v>220</v>
      </c>
      <c r="C1723" s="7" t="s">
        <v>7501</v>
      </c>
      <c r="D1723" s="44" t="s">
        <v>7502</v>
      </c>
      <c r="E1723" s="29" t="s">
        <v>7503</v>
      </c>
      <c r="F1723" s="2" t="s">
        <v>229</v>
      </c>
      <c r="G1723" s="13">
        <v>45604</v>
      </c>
      <c r="H1723" s="13"/>
      <c r="I1723" s="13"/>
      <c r="J1723" s="2"/>
      <c r="K1723" s="26" t="s">
        <v>7504</v>
      </c>
      <c r="L1723" s="28" t="s">
        <v>7505</v>
      </c>
      <c r="M1723" s="4" t="s">
        <v>7497</v>
      </c>
      <c r="N1723" s="24">
        <v>45663</v>
      </c>
      <c r="O1723" s="4" t="s">
        <v>7498</v>
      </c>
      <c r="P1723" s="24"/>
      <c r="Q1723" s="4" t="s">
        <v>7499</v>
      </c>
      <c r="R1723" s="24"/>
      <c r="S1723" s="4"/>
      <c r="T1723" s="24"/>
      <c r="U1723" s="4" t="s">
        <v>6565</v>
      </c>
      <c r="V1723" s="3" t="s">
        <v>69</v>
      </c>
      <c r="W1723" s="26" t="s">
        <v>7500</v>
      </c>
      <c r="X1723" s="4"/>
      <c r="Y1723" s="4"/>
      <c r="Z1723" s="4"/>
    </row>
    <row r="1724" spans="1:26" ht="45" hidden="1">
      <c r="A1724" s="51">
        <f>_xlfn.IFNA(INDEX(Table3[],MATCH(MainTracker[[#This Row],[IDR / UFDR]],Table3[Pack],0),1),"")</f>
        <v>10</v>
      </c>
      <c r="B1724" s="7" t="s">
        <v>35</v>
      </c>
      <c r="C1724" s="7" t="s">
        <v>7506</v>
      </c>
      <c r="D1724" s="44" t="s">
        <v>7507</v>
      </c>
      <c r="E1724" s="29" t="s">
        <v>7508</v>
      </c>
      <c r="F1724" s="2" t="s">
        <v>111</v>
      </c>
      <c r="G1724" s="13">
        <v>45604</v>
      </c>
      <c r="H1724" s="13">
        <v>45609</v>
      </c>
      <c r="I1724" s="13">
        <v>45611</v>
      </c>
      <c r="J1724" s="2"/>
      <c r="K1724" s="29" t="s">
        <v>7509</v>
      </c>
      <c r="L1724" s="28"/>
      <c r="M1724" s="4" t="s">
        <v>7510</v>
      </c>
      <c r="N1724" s="24"/>
      <c r="O1724" s="4"/>
      <c r="P1724" s="24"/>
      <c r="Q1724" s="4"/>
      <c r="R1724" s="24"/>
      <c r="S1724" s="4"/>
      <c r="T1724" s="24"/>
      <c r="U1724" s="4" t="s">
        <v>106</v>
      </c>
      <c r="V1724" s="3" t="s">
        <v>6832</v>
      </c>
      <c r="W1724" s="26" t="s">
        <v>7511</v>
      </c>
      <c r="X1724" s="4"/>
      <c r="Y1724" s="4"/>
      <c r="Z1724" s="4"/>
    </row>
    <row r="1725" spans="1:26" ht="45" hidden="1">
      <c r="A1725" s="51">
        <f>_xlfn.IFNA(INDEX(Table3[],MATCH(MainTracker[[#This Row],[IDR / UFDR]],Table3[Pack],0),1),"")</f>
        <v>7</v>
      </c>
      <c r="B1725" s="7">
        <v>215.03</v>
      </c>
      <c r="C1725" s="7" t="s">
        <v>7512</v>
      </c>
      <c r="D1725" s="7" t="s">
        <v>7513</v>
      </c>
      <c r="E1725" s="29" t="s">
        <v>7514</v>
      </c>
      <c r="F1725" s="2" t="s">
        <v>111</v>
      </c>
      <c r="G1725" s="13">
        <v>45604</v>
      </c>
      <c r="H1725" s="13"/>
      <c r="I1725" s="13">
        <v>45611</v>
      </c>
      <c r="J1725" s="2"/>
      <c r="K1725" s="29" t="s">
        <v>7515</v>
      </c>
      <c r="L1725" s="28" t="s">
        <v>122</v>
      </c>
      <c r="M1725" s="4" t="s">
        <v>7516</v>
      </c>
      <c r="N1725" s="24"/>
      <c r="O1725" s="4" t="s">
        <v>7517</v>
      </c>
      <c r="P1725" s="24">
        <v>45610</v>
      </c>
      <c r="Q1725" s="4"/>
      <c r="R1725" s="24"/>
      <c r="S1725" s="4"/>
      <c r="T1725" s="24"/>
      <c r="U1725" s="4" t="s">
        <v>106</v>
      </c>
      <c r="V1725" s="3" t="s">
        <v>69</v>
      </c>
      <c r="W1725" s="26" t="s">
        <v>7471</v>
      </c>
      <c r="X1725" s="4"/>
      <c r="Y1725" s="4"/>
      <c r="Z1725" s="4"/>
    </row>
    <row r="1726" spans="1:26" ht="30" hidden="1">
      <c r="A1726" s="51">
        <f>_xlfn.IFNA(INDEX(Table3[],MATCH(MainTracker[[#This Row],[IDR / UFDR]],Table3[Pack],0),1),"")</f>
        <v>13</v>
      </c>
      <c r="B1726" s="7" t="s">
        <v>41</v>
      </c>
      <c r="C1726" s="7" t="s">
        <v>7518</v>
      </c>
      <c r="D1726" s="7" t="s">
        <v>7519</v>
      </c>
      <c r="E1726" s="180" t="s">
        <v>7520</v>
      </c>
      <c r="F1726" s="2" t="s">
        <v>101</v>
      </c>
      <c r="G1726" s="13">
        <v>45607</v>
      </c>
      <c r="H1726" s="13"/>
      <c r="I1726" s="13">
        <v>45636</v>
      </c>
      <c r="J1726" s="2"/>
      <c r="K1726" s="180" t="s">
        <v>7521</v>
      </c>
      <c r="L1726" s="28"/>
      <c r="M1726" s="4" t="s">
        <v>7522</v>
      </c>
      <c r="N1726" s="24"/>
      <c r="O1726" s="4"/>
      <c r="P1726" s="24"/>
      <c r="Q1726" s="4"/>
      <c r="R1726" s="24"/>
      <c r="S1726" s="4"/>
      <c r="T1726" s="24"/>
      <c r="U1726" s="4" t="s">
        <v>106</v>
      </c>
      <c r="V1726" s="3" t="s">
        <v>6832</v>
      </c>
      <c r="W1726" s="26" t="s">
        <v>7523</v>
      </c>
      <c r="X1726" s="4"/>
      <c r="Y1726" s="4"/>
      <c r="Z1726" s="4"/>
    </row>
    <row r="1727" spans="1:26" ht="30" hidden="1">
      <c r="A1727" s="51">
        <f>_xlfn.IFNA(INDEX(Table3[],MATCH(MainTracker[[#This Row],[IDR / UFDR]],Table3[Pack],0),1),"")</f>
        <v>13</v>
      </c>
      <c r="B1727" s="7" t="s">
        <v>41</v>
      </c>
      <c r="C1727" s="7" t="s">
        <v>7524</v>
      </c>
      <c r="D1727" s="7" t="s">
        <v>7525</v>
      </c>
      <c r="E1727" s="180" t="s">
        <v>7526</v>
      </c>
      <c r="F1727" s="2" t="s">
        <v>101</v>
      </c>
      <c r="G1727" s="13">
        <v>45607</v>
      </c>
      <c r="H1727" s="13"/>
      <c r="I1727" s="13">
        <v>45636</v>
      </c>
      <c r="J1727" s="2"/>
      <c r="K1727" s="180" t="s">
        <v>7527</v>
      </c>
      <c r="L1727" s="28"/>
      <c r="M1727" s="4" t="s">
        <v>7522</v>
      </c>
      <c r="N1727" s="24"/>
      <c r="O1727" s="4"/>
      <c r="P1727" s="24"/>
      <c r="Q1727" s="4"/>
      <c r="R1727" s="24"/>
      <c r="S1727" s="4"/>
      <c r="T1727" s="24"/>
      <c r="U1727" s="4" t="s">
        <v>106</v>
      </c>
      <c r="V1727" s="3" t="s">
        <v>6832</v>
      </c>
      <c r="W1727" s="26" t="s">
        <v>7523</v>
      </c>
      <c r="X1727" s="4"/>
      <c r="Y1727" s="4"/>
      <c r="Z1727" s="4"/>
    </row>
    <row r="1728" spans="1:26" ht="18.75" hidden="1">
      <c r="A1728" s="51" t="str">
        <f>_xlfn.IFNA(INDEX(Table3[],MATCH(MainTracker[[#This Row],[IDR / UFDR]],Table3[Pack],0),1),"")</f>
        <v/>
      </c>
      <c r="B1728" s="7">
        <v>212.4</v>
      </c>
      <c r="C1728" s="7" t="s">
        <v>2406</v>
      </c>
      <c r="D1728" s="7" t="s">
        <v>2407</v>
      </c>
      <c r="E1728" s="29" t="s">
        <v>2408</v>
      </c>
      <c r="F1728" s="2" t="s">
        <v>101</v>
      </c>
      <c r="G1728" s="13">
        <v>45607</v>
      </c>
      <c r="H1728" s="13">
        <v>45660</v>
      </c>
      <c r="I1728" s="13">
        <v>45666</v>
      </c>
      <c r="J1728" s="2"/>
      <c r="K1728" s="28" t="s">
        <v>2682</v>
      </c>
      <c r="L1728" s="28" t="s">
        <v>122</v>
      </c>
      <c r="M1728" s="4" t="s">
        <v>7528</v>
      </c>
      <c r="N1728" s="24">
        <v>45660</v>
      </c>
      <c r="O1728" s="4"/>
      <c r="P1728" s="24"/>
      <c r="Q1728" s="4"/>
      <c r="R1728" s="24"/>
      <c r="S1728" s="4"/>
      <c r="T1728" s="24"/>
      <c r="U1728" s="4" t="s">
        <v>106</v>
      </c>
      <c r="V1728" s="3" t="s">
        <v>69</v>
      </c>
      <c r="W1728" s="26" t="s">
        <v>7529</v>
      </c>
      <c r="X1728" s="4"/>
      <c r="Y1728" s="4"/>
      <c r="Z1728" s="4"/>
    </row>
    <row r="1729" spans="1:26" ht="31.5" hidden="1" customHeight="1">
      <c r="A1729" s="51">
        <f>_xlfn.IFNA(INDEX(Table3[],MATCH(MainTracker[[#This Row],[IDR / UFDR]],Table3[Pack],0),1),"")</f>
        <v>3</v>
      </c>
      <c r="B1729" s="7">
        <v>212.5</v>
      </c>
      <c r="C1729" s="7" t="s">
        <v>7530</v>
      </c>
      <c r="D1729" s="7" t="s">
        <v>7531</v>
      </c>
      <c r="E1729" s="29" t="s">
        <v>7532</v>
      </c>
      <c r="F1729" s="2" t="s">
        <v>111</v>
      </c>
      <c r="G1729" s="13">
        <v>45607</v>
      </c>
      <c r="H1729" s="13"/>
      <c r="I1729" s="13">
        <v>45615</v>
      </c>
      <c r="J1729" s="2"/>
      <c r="K1729" s="29" t="s">
        <v>7533</v>
      </c>
      <c r="L1729" s="28"/>
      <c r="M1729" s="4"/>
      <c r="N1729" s="24"/>
      <c r="O1729" s="4"/>
      <c r="P1729" s="24"/>
      <c r="Q1729" s="4"/>
      <c r="R1729" s="24"/>
      <c r="S1729" s="4"/>
      <c r="T1729" s="24"/>
      <c r="U1729" s="4" t="s">
        <v>106</v>
      </c>
      <c r="V1729" s="3" t="s">
        <v>71</v>
      </c>
      <c r="W1729" s="26" t="s">
        <v>7529</v>
      </c>
      <c r="X1729" s="4"/>
      <c r="Y1729" s="4"/>
      <c r="Z1729" s="4"/>
    </row>
    <row r="1730" spans="1:26" ht="30" hidden="1">
      <c r="A1730" s="51">
        <f>_xlfn.IFNA(INDEX(Table3[],MATCH(MainTracker[[#This Row],[IDR / UFDR]],Table3[Pack],0),1),"")</f>
        <v>10</v>
      </c>
      <c r="B1730" s="7" t="s">
        <v>35</v>
      </c>
      <c r="C1730" s="7" t="s">
        <v>7534</v>
      </c>
      <c r="D1730" s="7" t="s">
        <v>7535</v>
      </c>
      <c r="E1730" s="28" t="s">
        <v>7536</v>
      </c>
      <c r="F1730" s="2" t="s">
        <v>111</v>
      </c>
      <c r="G1730" s="13">
        <v>45608</v>
      </c>
      <c r="H1730" s="13">
        <v>45609</v>
      </c>
      <c r="I1730" s="13">
        <v>45611</v>
      </c>
      <c r="J1730" s="2"/>
      <c r="K1730" s="28" t="s">
        <v>7537</v>
      </c>
      <c r="L1730" s="28"/>
      <c r="M1730" s="4" t="s">
        <v>7538</v>
      </c>
      <c r="N1730" s="24"/>
      <c r="O1730" s="4"/>
      <c r="P1730" s="24"/>
      <c r="Q1730" s="4"/>
      <c r="R1730" s="24"/>
      <c r="S1730" s="4"/>
      <c r="T1730" s="24"/>
      <c r="U1730" s="4" t="s">
        <v>106</v>
      </c>
      <c r="V1730" s="3" t="s">
        <v>6832</v>
      </c>
      <c r="W1730" s="28" t="s">
        <v>7539</v>
      </c>
      <c r="X1730" s="4"/>
      <c r="Y1730" s="4"/>
      <c r="Z1730" s="4"/>
    </row>
    <row r="1731" spans="1:26" ht="18.75" hidden="1">
      <c r="A1731" s="51" t="str">
        <f>_xlfn.IFNA(INDEX(Table3[],MATCH(MainTracker[[#This Row],[IDR / UFDR]],Table3[Pack],0),1),"")</f>
        <v/>
      </c>
      <c r="B1731" s="7" t="s">
        <v>151</v>
      </c>
      <c r="C1731" s="7" t="s">
        <v>7540</v>
      </c>
      <c r="D1731" s="7" t="s">
        <v>7541</v>
      </c>
      <c r="E1731" s="29" t="s">
        <v>7542</v>
      </c>
      <c r="F1731" s="2" t="s">
        <v>101</v>
      </c>
      <c r="G1731" s="13">
        <v>45608</v>
      </c>
      <c r="H1731" s="13"/>
      <c r="I1731" s="13"/>
      <c r="J1731" s="2"/>
      <c r="K1731" s="29" t="s">
        <v>7543</v>
      </c>
      <c r="L1731" s="28" t="s">
        <v>122</v>
      </c>
      <c r="M1731" s="4"/>
      <c r="N1731" s="24"/>
      <c r="O1731" s="4"/>
      <c r="P1731" s="24"/>
      <c r="Q1731" s="4"/>
      <c r="R1731" s="24"/>
      <c r="S1731" s="4"/>
      <c r="T1731" s="24"/>
      <c r="U1731" s="4" t="s">
        <v>106</v>
      </c>
      <c r="V1731" s="3" t="s">
        <v>69</v>
      </c>
      <c r="W1731" s="28" t="s">
        <v>7544</v>
      </c>
      <c r="X1731" s="4"/>
      <c r="Y1731" s="4"/>
      <c r="Z1731" s="4"/>
    </row>
    <row r="1732" spans="1:26" ht="18.75" hidden="1">
      <c r="A1732" s="51" t="str">
        <f>_xlfn.IFNA(INDEX(Table3[],MATCH(MainTracker[[#This Row],[IDR / UFDR]],Table3[Pack],0),1),"")</f>
        <v/>
      </c>
      <c r="B1732" s="7" t="s">
        <v>151</v>
      </c>
      <c r="C1732" s="7" t="s">
        <v>7545</v>
      </c>
      <c r="D1732" s="7" t="s">
        <v>7546</v>
      </c>
      <c r="E1732" s="29" t="s">
        <v>7547</v>
      </c>
      <c r="F1732" s="2" t="s">
        <v>387</v>
      </c>
      <c r="G1732" s="13">
        <v>45608</v>
      </c>
      <c r="H1732" s="13"/>
      <c r="I1732" s="13"/>
      <c r="J1732" s="2"/>
      <c r="K1732" s="26" t="s">
        <v>7548</v>
      </c>
      <c r="L1732" s="28" t="s">
        <v>122</v>
      </c>
      <c r="M1732" s="4"/>
      <c r="N1732" s="24"/>
      <c r="O1732" s="4"/>
      <c r="P1732" s="24"/>
      <c r="Q1732" s="4"/>
      <c r="R1732" s="24"/>
      <c r="S1732" s="4"/>
      <c r="T1732" s="24"/>
      <c r="U1732" s="4" t="s">
        <v>106</v>
      </c>
      <c r="V1732" s="3" t="s">
        <v>69</v>
      </c>
      <c r="W1732" s="28" t="s">
        <v>7544</v>
      </c>
      <c r="X1732" s="4"/>
      <c r="Y1732" s="4"/>
      <c r="Z1732" s="4"/>
    </row>
    <row r="1733" spans="1:26" ht="18.75" hidden="1">
      <c r="A1733" s="51">
        <f>_xlfn.IFNA(INDEX(Table3[],MATCH(MainTracker[[#This Row],[IDR / UFDR]],Table3[Pack],0),1),"")</f>
        <v>10</v>
      </c>
      <c r="B1733" s="7" t="s">
        <v>35</v>
      </c>
      <c r="C1733" s="7" t="s">
        <v>7549</v>
      </c>
      <c r="D1733" s="7" t="s">
        <v>7550</v>
      </c>
      <c r="E1733" s="29" t="s">
        <v>7551</v>
      </c>
      <c r="F1733" s="2" t="s">
        <v>101</v>
      </c>
      <c r="G1733" s="13">
        <v>45608</v>
      </c>
      <c r="H1733" s="13"/>
      <c r="I1733" s="13">
        <v>45628</v>
      </c>
      <c r="J1733" s="2"/>
      <c r="K1733" s="29" t="s">
        <v>7552</v>
      </c>
      <c r="L1733" s="28"/>
      <c r="M1733" s="4"/>
      <c r="N1733" s="24"/>
      <c r="O1733" s="4"/>
      <c r="P1733" s="24"/>
      <c r="Q1733" s="4"/>
      <c r="R1733" s="24"/>
      <c r="S1733" s="4"/>
      <c r="T1733" s="24"/>
      <c r="U1733" s="4" t="s">
        <v>106</v>
      </c>
      <c r="V1733" s="3" t="s">
        <v>71</v>
      </c>
      <c r="W1733" s="26" t="s">
        <v>6538</v>
      </c>
      <c r="X1733" s="4"/>
      <c r="Y1733" s="4"/>
      <c r="Z1733" s="4"/>
    </row>
    <row r="1734" spans="1:26" ht="18.75" hidden="1">
      <c r="A1734" s="51">
        <f>_xlfn.IFNA(INDEX(Table3[],MATCH(MainTracker[[#This Row],[IDR / UFDR]],Table3[Pack],0),1),"")</f>
        <v>10</v>
      </c>
      <c r="B1734" s="7" t="s">
        <v>35</v>
      </c>
      <c r="C1734" s="7" t="s">
        <v>4772</v>
      </c>
      <c r="D1734" s="7" t="s">
        <v>7553</v>
      </c>
      <c r="E1734" s="29" t="s">
        <v>4773</v>
      </c>
      <c r="F1734" s="2" t="s">
        <v>101</v>
      </c>
      <c r="G1734" s="13">
        <v>45608</v>
      </c>
      <c r="H1734" s="13"/>
      <c r="I1734" s="13">
        <v>45628</v>
      </c>
      <c r="J1734" s="2"/>
      <c r="K1734" s="29" t="s">
        <v>4774</v>
      </c>
      <c r="L1734" s="28"/>
      <c r="M1734" s="4"/>
      <c r="N1734" s="24"/>
      <c r="O1734" s="4"/>
      <c r="P1734" s="24"/>
      <c r="Q1734" s="4"/>
      <c r="R1734" s="24"/>
      <c r="S1734" s="4"/>
      <c r="T1734" s="24"/>
      <c r="U1734" s="4" t="s">
        <v>106</v>
      </c>
      <c r="V1734" s="3" t="s">
        <v>71</v>
      </c>
      <c r="W1734" s="26" t="s">
        <v>6538</v>
      </c>
      <c r="X1734" s="4"/>
      <c r="Y1734" s="4"/>
      <c r="Z1734" s="4"/>
    </row>
    <row r="1735" spans="1:26" ht="18.75" hidden="1">
      <c r="A1735" s="51">
        <f>_xlfn.IFNA(INDEX(Table3[],MATCH(MainTracker[[#This Row],[IDR / UFDR]],Table3[Pack],0),1),"")</f>
        <v>10</v>
      </c>
      <c r="B1735" s="7" t="s">
        <v>35</v>
      </c>
      <c r="C1735" s="7" t="s">
        <v>7554</v>
      </c>
      <c r="D1735" s="7" t="s">
        <v>7555</v>
      </c>
      <c r="E1735" s="29" t="s">
        <v>7556</v>
      </c>
      <c r="F1735" s="2" t="s">
        <v>101</v>
      </c>
      <c r="G1735" s="13">
        <v>45608</v>
      </c>
      <c r="H1735" s="13"/>
      <c r="I1735" s="13">
        <v>45629</v>
      </c>
      <c r="J1735" s="2"/>
      <c r="K1735" s="29" t="s">
        <v>7557</v>
      </c>
      <c r="L1735" s="28"/>
      <c r="M1735" s="4"/>
      <c r="N1735" s="24"/>
      <c r="O1735" s="4"/>
      <c r="P1735" s="24"/>
      <c r="Q1735" s="4"/>
      <c r="R1735" s="24"/>
      <c r="S1735" s="4"/>
      <c r="T1735" s="24"/>
      <c r="U1735" s="4" t="s">
        <v>106</v>
      </c>
      <c r="V1735" s="3" t="s">
        <v>71</v>
      </c>
      <c r="W1735" s="26" t="s">
        <v>6538</v>
      </c>
      <c r="X1735" s="4"/>
      <c r="Y1735" s="4"/>
      <c r="Z1735" s="4"/>
    </row>
    <row r="1736" spans="1:26" ht="45" hidden="1">
      <c r="A1736" s="51">
        <f>_xlfn.IFNA(INDEX(Table3[],MATCH(MainTracker[[#This Row],[IDR / UFDR]],Table3[Pack],0),1),"")</f>
        <v>1</v>
      </c>
      <c r="B1736" s="7">
        <v>238.02</v>
      </c>
      <c r="C1736" s="7" t="s">
        <v>7558</v>
      </c>
      <c r="D1736" s="7" t="s">
        <v>7559</v>
      </c>
      <c r="E1736" s="29" t="s">
        <v>7560</v>
      </c>
      <c r="F1736" s="2" t="s">
        <v>111</v>
      </c>
      <c r="G1736" s="13">
        <v>45608</v>
      </c>
      <c r="H1736" s="13"/>
      <c r="I1736" s="13">
        <v>45617</v>
      </c>
      <c r="J1736" s="2"/>
      <c r="K1736" s="29" t="s">
        <v>7561</v>
      </c>
      <c r="L1736" s="28" t="s">
        <v>3041</v>
      </c>
      <c r="M1736" s="4" t="s">
        <v>7562</v>
      </c>
      <c r="N1736" s="24">
        <v>45615</v>
      </c>
      <c r="O1736" s="4" t="s">
        <v>7563</v>
      </c>
      <c r="P1736" s="24"/>
      <c r="Q1736" s="4"/>
      <c r="R1736" s="24"/>
      <c r="S1736" s="4"/>
      <c r="T1736" s="24"/>
      <c r="U1736" s="4" t="s">
        <v>106</v>
      </c>
      <c r="V1736" s="3" t="s">
        <v>71</v>
      </c>
      <c r="W1736" s="26" t="s">
        <v>6538</v>
      </c>
      <c r="X1736" s="4"/>
      <c r="Y1736" s="4"/>
      <c r="Z1736" s="4"/>
    </row>
    <row r="1737" spans="1:26" ht="18.75" hidden="1">
      <c r="A1737" s="51">
        <f>_xlfn.IFNA(INDEX(Table3[],MATCH(MainTracker[[#This Row],[IDR / UFDR]],Table3[Pack],0),1),"")</f>
        <v>7</v>
      </c>
      <c r="B1737" s="7">
        <v>215.03</v>
      </c>
      <c r="C1737" s="7" t="s">
        <v>7564</v>
      </c>
      <c r="D1737" s="7" t="s">
        <v>7565</v>
      </c>
      <c r="E1737" s="28" t="s">
        <v>7566</v>
      </c>
      <c r="F1737" s="2" t="s">
        <v>111</v>
      </c>
      <c r="G1737" s="13">
        <v>45608</v>
      </c>
      <c r="H1737" s="13"/>
      <c r="I1737" s="13">
        <v>45610</v>
      </c>
      <c r="J1737" s="2"/>
      <c r="K1737" s="29" t="s">
        <v>7567</v>
      </c>
      <c r="L1737" s="28" t="s">
        <v>122</v>
      </c>
      <c r="M1737" s="4"/>
      <c r="N1737" s="24"/>
      <c r="O1737" s="4"/>
      <c r="P1737" s="24"/>
      <c r="Q1737" s="4"/>
      <c r="R1737" s="24"/>
      <c r="S1737" s="4"/>
      <c r="T1737" s="24"/>
      <c r="U1737" s="4" t="s">
        <v>106</v>
      </c>
      <c r="V1737" s="3" t="s">
        <v>69</v>
      </c>
      <c r="W1737" s="26" t="s">
        <v>7568</v>
      </c>
      <c r="X1737" s="4"/>
      <c r="Y1737" s="4"/>
      <c r="Z1737" s="4"/>
    </row>
    <row r="1738" spans="1:26" ht="18.75" hidden="1">
      <c r="A1738" s="51">
        <f>_xlfn.IFNA(INDEX(Table3[],MATCH(MainTracker[[#This Row],[IDR / UFDR]],Table3[Pack],0),1),"")</f>
        <v>7</v>
      </c>
      <c r="B1738" s="7">
        <v>215.03</v>
      </c>
      <c r="C1738" s="7" t="s">
        <v>7569</v>
      </c>
      <c r="D1738" s="7" t="s">
        <v>7570</v>
      </c>
      <c r="E1738" s="28" t="s">
        <v>7571</v>
      </c>
      <c r="F1738" s="2" t="s">
        <v>111</v>
      </c>
      <c r="G1738" s="13">
        <v>45608</v>
      </c>
      <c r="H1738" s="13"/>
      <c r="I1738" s="13">
        <v>45610</v>
      </c>
      <c r="J1738" s="2"/>
      <c r="K1738" s="29" t="s">
        <v>7572</v>
      </c>
      <c r="L1738" s="28" t="s">
        <v>122</v>
      </c>
      <c r="M1738" s="4"/>
      <c r="N1738" s="24"/>
      <c r="O1738" s="4"/>
      <c r="P1738" s="24"/>
      <c r="Q1738" s="4"/>
      <c r="R1738" s="24"/>
      <c r="S1738" s="4"/>
      <c r="T1738" s="24"/>
      <c r="U1738" s="4" t="s">
        <v>106</v>
      </c>
      <c r="V1738" s="3" t="s">
        <v>69</v>
      </c>
      <c r="W1738" s="26" t="s">
        <v>7568</v>
      </c>
      <c r="X1738" s="4"/>
      <c r="Y1738" s="4"/>
      <c r="Z1738" s="4"/>
    </row>
    <row r="1739" spans="1:26" ht="18.75" hidden="1">
      <c r="A1739" s="51">
        <f>_xlfn.IFNA(INDEX(Table3[],MATCH(MainTracker[[#This Row],[IDR / UFDR]],Table3[Pack],0),1),"")</f>
        <v>7</v>
      </c>
      <c r="B1739" s="7">
        <v>215.03</v>
      </c>
      <c r="C1739" s="7" t="s">
        <v>7573</v>
      </c>
      <c r="D1739" s="7" t="s">
        <v>7574</v>
      </c>
      <c r="E1739" s="28" t="s">
        <v>7575</v>
      </c>
      <c r="F1739" s="2" t="s">
        <v>111</v>
      </c>
      <c r="G1739" s="13">
        <v>45608</v>
      </c>
      <c r="H1739" s="13"/>
      <c r="I1739" s="13">
        <v>45610</v>
      </c>
      <c r="J1739" s="2"/>
      <c r="K1739" s="29" t="s">
        <v>7576</v>
      </c>
      <c r="L1739" s="28" t="s">
        <v>122</v>
      </c>
      <c r="M1739" s="4"/>
      <c r="N1739" s="24"/>
      <c r="O1739" s="4"/>
      <c r="P1739" s="24"/>
      <c r="Q1739" s="4"/>
      <c r="R1739" s="24"/>
      <c r="S1739" s="4"/>
      <c r="T1739" s="24"/>
      <c r="U1739" s="4" t="s">
        <v>106</v>
      </c>
      <c r="V1739" s="3" t="s">
        <v>69</v>
      </c>
      <c r="W1739" s="26" t="s">
        <v>7568</v>
      </c>
      <c r="X1739" s="4"/>
      <c r="Y1739" s="4"/>
      <c r="Z1739" s="4"/>
    </row>
    <row r="1740" spans="1:26" ht="18.75" hidden="1">
      <c r="A1740" s="51">
        <f>_xlfn.IFNA(INDEX(Table3[],MATCH(MainTracker[[#This Row],[IDR / UFDR]],Table3[Pack],0),1),"")</f>
        <v>7</v>
      </c>
      <c r="B1740" s="7">
        <v>215.03</v>
      </c>
      <c r="C1740" s="7" t="s">
        <v>7577</v>
      </c>
      <c r="D1740" s="7" t="s">
        <v>7578</v>
      </c>
      <c r="E1740" s="28" t="s">
        <v>7579</v>
      </c>
      <c r="F1740" s="2" t="s">
        <v>111</v>
      </c>
      <c r="G1740" s="13">
        <v>45608</v>
      </c>
      <c r="H1740" s="13"/>
      <c r="I1740" s="13">
        <v>45610</v>
      </c>
      <c r="J1740" s="2"/>
      <c r="K1740" s="29" t="s">
        <v>7580</v>
      </c>
      <c r="L1740" s="28" t="s">
        <v>122</v>
      </c>
      <c r="M1740" s="4"/>
      <c r="N1740" s="24"/>
      <c r="O1740" s="4"/>
      <c r="P1740" s="24"/>
      <c r="Q1740" s="4"/>
      <c r="R1740" s="24"/>
      <c r="S1740" s="4"/>
      <c r="T1740" s="24"/>
      <c r="U1740" s="4" t="s">
        <v>106</v>
      </c>
      <c r="V1740" s="3" t="s">
        <v>69</v>
      </c>
      <c r="W1740" s="26" t="s">
        <v>7568</v>
      </c>
      <c r="X1740" s="4"/>
      <c r="Y1740" s="4"/>
      <c r="Z1740" s="4"/>
    </row>
    <row r="1741" spans="1:26" ht="18.75" hidden="1">
      <c r="A1741" s="51">
        <f>_xlfn.IFNA(INDEX(Table3[],MATCH(MainTracker[[#This Row],[IDR / UFDR]],Table3[Pack],0),1),"")</f>
        <v>7</v>
      </c>
      <c r="B1741" s="7">
        <v>215.03</v>
      </c>
      <c r="C1741" s="7" t="s">
        <v>7581</v>
      </c>
      <c r="D1741" s="7" t="s">
        <v>7582</v>
      </c>
      <c r="E1741" s="28" t="s">
        <v>7583</v>
      </c>
      <c r="F1741" s="2" t="s">
        <v>111</v>
      </c>
      <c r="G1741" s="13">
        <v>45608</v>
      </c>
      <c r="H1741" s="13"/>
      <c r="I1741" s="13">
        <v>45610</v>
      </c>
      <c r="J1741" s="2"/>
      <c r="K1741" s="29" t="s">
        <v>7584</v>
      </c>
      <c r="L1741" s="28" t="s">
        <v>122</v>
      </c>
      <c r="M1741" s="4"/>
      <c r="N1741" s="24"/>
      <c r="O1741" s="4"/>
      <c r="P1741" s="24"/>
      <c r="Q1741" s="4"/>
      <c r="R1741" s="24"/>
      <c r="S1741" s="4"/>
      <c r="T1741" s="24"/>
      <c r="U1741" s="4" t="s">
        <v>106</v>
      </c>
      <c r="V1741" s="3" t="s">
        <v>69</v>
      </c>
      <c r="W1741" s="26" t="s">
        <v>7568</v>
      </c>
      <c r="X1741" s="4"/>
      <c r="Y1741" s="4"/>
      <c r="Z1741" s="4"/>
    </row>
    <row r="1742" spans="1:26" ht="18.75" hidden="1">
      <c r="A1742" s="51">
        <f>_xlfn.IFNA(INDEX(Table3[],MATCH(MainTracker[[#This Row],[IDR / UFDR]],Table3[Pack],0),1),"")</f>
        <v>7</v>
      </c>
      <c r="B1742" s="7">
        <v>215.03</v>
      </c>
      <c r="C1742" s="7" t="s">
        <v>7585</v>
      </c>
      <c r="D1742" s="7" t="s">
        <v>7586</v>
      </c>
      <c r="E1742" s="28" t="s">
        <v>7587</v>
      </c>
      <c r="F1742" s="2" t="s">
        <v>111</v>
      </c>
      <c r="G1742" s="13">
        <v>45608</v>
      </c>
      <c r="H1742" s="13"/>
      <c r="I1742" s="13">
        <v>45610</v>
      </c>
      <c r="J1742" s="2"/>
      <c r="K1742" s="29" t="s">
        <v>7588</v>
      </c>
      <c r="L1742" s="28" t="s">
        <v>122</v>
      </c>
      <c r="M1742" s="4"/>
      <c r="N1742" s="24"/>
      <c r="O1742" s="4"/>
      <c r="P1742" s="24"/>
      <c r="Q1742" s="4"/>
      <c r="R1742" s="24"/>
      <c r="S1742" s="4"/>
      <c r="T1742" s="24"/>
      <c r="U1742" s="4" t="s">
        <v>106</v>
      </c>
      <c r="V1742" s="3" t="s">
        <v>69</v>
      </c>
      <c r="W1742" s="26" t="s">
        <v>7568</v>
      </c>
      <c r="X1742" s="4"/>
      <c r="Y1742" s="4"/>
      <c r="Z1742" s="4"/>
    </row>
    <row r="1743" spans="1:26" ht="18.75" hidden="1">
      <c r="A1743" s="51">
        <f>_xlfn.IFNA(INDEX(Table3[],MATCH(MainTracker[[#This Row],[IDR / UFDR]],Table3[Pack],0),1),"")</f>
        <v>7</v>
      </c>
      <c r="B1743" s="7">
        <v>215.03</v>
      </c>
      <c r="C1743" s="7" t="s">
        <v>7589</v>
      </c>
      <c r="D1743" s="7" t="s">
        <v>7590</v>
      </c>
      <c r="E1743" s="28" t="s">
        <v>7591</v>
      </c>
      <c r="F1743" s="2" t="s">
        <v>111</v>
      </c>
      <c r="G1743" s="13">
        <v>45608</v>
      </c>
      <c r="H1743" s="13"/>
      <c r="I1743" s="13">
        <v>45610</v>
      </c>
      <c r="J1743" s="2"/>
      <c r="K1743" s="29" t="s">
        <v>7592</v>
      </c>
      <c r="L1743" s="28" t="s">
        <v>122</v>
      </c>
      <c r="M1743" s="4"/>
      <c r="N1743" s="24"/>
      <c r="O1743" s="4"/>
      <c r="P1743" s="24"/>
      <c r="Q1743" s="4"/>
      <c r="R1743" s="24"/>
      <c r="S1743" s="4"/>
      <c r="T1743" s="24"/>
      <c r="U1743" s="4" t="s">
        <v>106</v>
      </c>
      <c r="V1743" s="3" t="s">
        <v>69</v>
      </c>
      <c r="W1743" s="26" t="s">
        <v>7568</v>
      </c>
      <c r="X1743" s="4"/>
      <c r="Y1743" s="4"/>
      <c r="Z1743" s="4"/>
    </row>
    <row r="1744" spans="1:26" ht="18.75" hidden="1">
      <c r="A1744" s="51">
        <f>_xlfn.IFNA(INDEX(Table3[],MATCH(MainTracker[[#This Row],[IDR / UFDR]],Table3[Pack],0),1),"")</f>
        <v>7</v>
      </c>
      <c r="B1744" s="7">
        <v>215.03</v>
      </c>
      <c r="C1744" s="7" t="s">
        <v>7593</v>
      </c>
      <c r="D1744" s="7" t="s">
        <v>7594</v>
      </c>
      <c r="E1744" s="28" t="s">
        <v>7595</v>
      </c>
      <c r="F1744" s="2" t="s">
        <v>111</v>
      </c>
      <c r="G1744" s="13">
        <v>45608</v>
      </c>
      <c r="H1744" s="13"/>
      <c r="I1744" s="13">
        <v>45610</v>
      </c>
      <c r="J1744" s="2"/>
      <c r="K1744" s="29" t="s">
        <v>7596</v>
      </c>
      <c r="L1744" s="28" t="s">
        <v>122</v>
      </c>
      <c r="M1744" s="4"/>
      <c r="N1744" s="24"/>
      <c r="O1744" s="4"/>
      <c r="P1744" s="24"/>
      <c r="Q1744" s="4"/>
      <c r="R1744" s="24"/>
      <c r="S1744" s="4"/>
      <c r="T1744" s="24"/>
      <c r="U1744" s="4" t="s">
        <v>106</v>
      </c>
      <c r="V1744" s="3" t="s">
        <v>69</v>
      </c>
      <c r="W1744" s="26" t="s">
        <v>7568</v>
      </c>
      <c r="X1744" s="4"/>
      <c r="Y1744" s="4"/>
      <c r="Z1744" s="4"/>
    </row>
    <row r="1745" spans="1:26" ht="18.75" hidden="1">
      <c r="A1745" s="51">
        <f>_xlfn.IFNA(INDEX(Table3[],MATCH(MainTracker[[#This Row],[IDR / UFDR]],Table3[Pack],0),1),"")</f>
        <v>7</v>
      </c>
      <c r="B1745" s="7">
        <v>215.03</v>
      </c>
      <c r="C1745" s="7" t="s">
        <v>7597</v>
      </c>
      <c r="D1745" s="7" t="s">
        <v>7598</v>
      </c>
      <c r="E1745" s="28" t="s">
        <v>7599</v>
      </c>
      <c r="F1745" s="2" t="s">
        <v>111</v>
      </c>
      <c r="G1745" s="13">
        <v>45608</v>
      </c>
      <c r="H1745" s="13"/>
      <c r="I1745" s="13">
        <v>45610</v>
      </c>
      <c r="J1745" s="2"/>
      <c r="K1745" s="29" t="s">
        <v>7600</v>
      </c>
      <c r="L1745" s="28" t="s">
        <v>122</v>
      </c>
      <c r="M1745" s="4"/>
      <c r="N1745" s="24"/>
      <c r="O1745" s="4"/>
      <c r="P1745" s="24"/>
      <c r="Q1745" s="4"/>
      <c r="R1745" s="24"/>
      <c r="S1745" s="4"/>
      <c r="T1745" s="24"/>
      <c r="U1745" s="4" t="s">
        <v>106</v>
      </c>
      <c r="V1745" s="3" t="s">
        <v>69</v>
      </c>
      <c r="W1745" s="26" t="s">
        <v>7568</v>
      </c>
      <c r="X1745" s="4"/>
      <c r="Y1745" s="4"/>
      <c r="Z1745" s="4"/>
    </row>
    <row r="1746" spans="1:26" ht="18.75" hidden="1">
      <c r="A1746" s="51">
        <f>_xlfn.IFNA(INDEX(Table3[],MATCH(MainTracker[[#This Row],[IDR / UFDR]],Table3[Pack],0),1),"")</f>
        <v>7</v>
      </c>
      <c r="B1746" s="7">
        <v>215.03</v>
      </c>
      <c r="C1746" s="7" t="s">
        <v>7601</v>
      </c>
      <c r="D1746" s="7" t="s">
        <v>7602</v>
      </c>
      <c r="E1746" s="28" t="s">
        <v>7603</v>
      </c>
      <c r="F1746" s="2" t="s">
        <v>111</v>
      </c>
      <c r="G1746" s="13">
        <v>45608</v>
      </c>
      <c r="H1746" s="13"/>
      <c r="I1746" s="13">
        <v>45610</v>
      </c>
      <c r="J1746" s="2"/>
      <c r="K1746" s="29" t="s">
        <v>7604</v>
      </c>
      <c r="L1746" s="28" t="s">
        <v>122</v>
      </c>
      <c r="M1746" s="4"/>
      <c r="N1746" s="24"/>
      <c r="O1746" s="4"/>
      <c r="P1746" s="24"/>
      <c r="Q1746" s="4"/>
      <c r="R1746" s="24"/>
      <c r="S1746" s="4"/>
      <c r="T1746" s="24"/>
      <c r="U1746" s="4" t="s">
        <v>106</v>
      </c>
      <c r="V1746" s="3" t="s">
        <v>69</v>
      </c>
      <c r="W1746" s="26" t="s">
        <v>7568</v>
      </c>
      <c r="X1746" s="4"/>
      <c r="Y1746" s="4"/>
      <c r="Z1746" s="4"/>
    </row>
    <row r="1747" spans="1:26" ht="18.75" hidden="1">
      <c r="A1747" s="51">
        <f>_xlfn.IFNA(INDEX(Table3[],MATCH(MainTracker[[#This Row],[IDR / UFDR]],Table3[Pack],0),1),"")</f>
        <v>7</v>
      </c>
      <c r="B1747" s="7">
        <v>215.03</v>
      </c>
      <c r="C1747" s="7" t="s">
        <v>7605</v>
      </c>
      <c r="D1747" s="7" t="s">
        <v>7606</v>
      </c>
      <c r="E1747" s="28" t="s">
        <v>7607</v>
      </c>
      <c r="F1747" s="2" t="s">
        <v>111</v>
      </c>
      <c r="G1747" s="13">
        <v>45608</v>
      </c>
      <c r="H1747" s="13"/>
      <c r="I1747" s="13">
        <v>45610</v>
      </c>
      <c r="J1747" s="2"/>
      <c r="K1747" s="29" t="s">
        <v>7608</v>
      </c>
      <c r="L1747" s="28" t="s">
        <v>122</v>
      </c>
      <c r="M1747" s="4"/>
      <c r="N1747" s="24"/>
      <c r="O1747" s="4"/>
      <c r="P1747" s="24"/>
      <c r="Q1747" s="4"/>
      <c r="R1747" s="24"/>
      <c r="S1747" s="4"/>
      <c r="T1747" s="24"/>
      <c r="U1747" s="4" t="s">
        <v>106</v>
      </c>
      <c r="V1747" s="3" t="s">
        <v>69</v>
      </c>
      <c r="W1747" s="26" t="s">
        <v>7568</v>
      </c>
      <c r="X1747" s="4"/>
      <c r="Y1747" s="4"/>
      <c r="Z1747" s="4"/>
    </row>
    <row r="1748" spans="1:26" ht="18.75" hidden="1">
      <c r="A1748" s="51">
        <f>_xlfn.IFNA(INDEX(Table3[],MATCH(MainTracker[[#This Row],[IDR / UFDR]],Table3[Pack],0),1),"")</f>
        <v>7</v>
      </c>
      <c r="B1748" s="7">
        <v>215.03</v>
      </c>
      <c r="C1748" s="7" t="s">
        <v>7609</v>
      </c>
      <c r="D1748" s="7" t="s">
        <v>7610</v>
      </c>
      <c r="E1748" s="28" t="s">
        <v>7611</v>
      </c>
      <c r="F1748" s="2" t="s">
        <v>111</v>
      </c>
      <c r="G1748" s="13">
        <v>45608</v>
      </c>
      <c r="H1748" s="13"/>
      <c r="I1748" s="13">
        <v>45610</v>
      </c>
      <c r="J1748" s="2"/>
      <c r="K1748" s="29" t="s">
        <v>7612</v>
      </c>
      <c r="L1748" s="28" t="s">
        <v>122</v>
      </c>
      <c r="M1748" s="4"/>
      <c r="N1748" s="24"/>
      <c r="O1748" s="4"/>
      <c r="P1748" s="24"/>
      <c r="Q1748" s="4"/>
      <c r="R1748" s="24"/>
      <c r="S1748" s="4"/>
      <c r="T1748" s="24"/>
      <c r="U1748" s="4" t="s">
        <v>106</v>
      </c>
      <c r="V1748" s="3" t="s">
        <v>69</v>
      </c>
      <c r="W1748" s="26" t="s">
        <v>7568</v>
      </c>
      <c r="X1748" s="4"/>
      <c r="Y1748" s="4"/>
      <c r="Z1748" s="4"/>
    </row>
    <row r="1749" spans="1:26" ht="18.75" hidden="1">
      <c r="A1749" s="51">
        <f>_xlfn.IFNA(INDEX(Table3[],MATCH(MainTracker[[#This Row],[IDR / UFDR]],Table3[Pack],0),1),"")</f>
        <v>7</v>
      </c>
      <c r="B1749" s="7">
        <v>215.03</v>
      </c>
      <c r="C1749" s="7" t="s">
        <v>7613</v>
      </c>
      <c r="D1749" s="7" t="s">
        <v>7614</v>
      </c>
      <c r="E1749" s="28" t="s">
        <v>7615</v>
      </c>
      <c r="F1749" s="2" t="s">
        <v>111</v>
      </c>
      <c r="G1749" s="13">
        <v>45608</v>
      </c>
      <c r="H1749" s="13"/>
      <c r="I1749" s="13">
        <v>45610</v>
      </c>
      <c r="J1749" s="2"/>
      <c r="K1749" s="29" t="s">
        <v>7616</v>
      </c>
      <c r="L1749" s="28" t="s">
        <v>122</v>
      </c>
      <c r="M1749" s="4"/>
      <c r="N1749" s="24"/>
      <c r="O1749" s="4"/>
      <c r="P1749" s="24"/>
      <c r="Q1749" s="4"/>
      <c r="R1749" s="24"/>
      <c r="S1749" s="4"/>
      <c r="T1749" s="24"/>
      <c r="U1749" s="4" t="s">
        <v>106</v>
      </c>
      <c r="V1749" s="3" t="s">
        <v>69</v>
      </c>
      <c r="W1749" s="26" t="s">
        <v>7568</v>
      </c>
      <c r="X1749" s="4"/>
      <c r="Y1749" s="4"/>
      <c r="Z1749" s="4"/>
    </row>
    <row r="1750" spans="1:26" ht="18.75" hidden="1">
      <c r="A1750" s="51">
        <f>_xlfn.IFNA(INDEX(Table3[],MATCH(MainTracker[[#This Row],[IDR / UFDR]],Table3[Pack],0),1),"")</f>
        <v>7</v>
      </c>
      <c r="B1750" s="7">
        <v>215.03</v>
      </c>
      <c r="C1750" s="7" t="s">
        <v>7617</v>
      </c>
      <c r="D1750" s="7" t="s">
        <v>7618</v>
      </c>
      <c r="E1750" s="28" t="s">
        <v>7619</v>
      </c>
      <c r="F1750" s="2" t="s">
        <v>111</v>
      </c>
      <c r="G1750" s="13">
        <v>45608</v>
      </c>
      <c r="H1750" s="13"/>
      <c r="I1750" s="13">
        <v>45610</v>
      </c>
      <c r="J1750" s="2"/>
      <c r="K1750" s="29" t="s">
        <v>7620</v>
      </c>
      <c r="L1750" s="28" t="s">
        <v>122</v>
      </c>
      <c r="M1750" s="4"/>
      <c r="N1750" s="24"/>
      <c r="O1750" s="4"/>
      <c r="P1750" s="24"/>
      <c r="Q1750" s="4"/>
      <c r="R1750" s="24"/>
      <c r="S1750" s="4"/>
      <c r="T1750" s="24"/>
      <c r="U1750" s="4" t="s">
        <v>106</v>
      </c>
      <c r="V1750" s="3" t="s">
        <v>69</v>
      </c>
      <c r="W1750" s="26" t="s">
        <v>7568</v>
      </c>
      <c r="X1750" s="4"/>
      <c r="Y1750" s="4"/>
      <c r="Z1750" s="4"/>
    </row>
    <row r="1751" spans="1:26" ht="30" hidden="1">
      <c r="A1751" s="51">
        <v>13</v>
      </c>
      <c r="B1751" s="7" t="s">
        <v>41</v>
      </c>
      <c r="C1751" s="7" t="s">
        <v>7621</v>
      </c>
      <c r="D1751" s="44" t="s">
        <v>7622</v>
      </c>
      <c r="E1751" s="26" t="s">
        <v>7623</v>
      </c>
      <c r="F1751" s="10" t="s">
        <v>111</v>
      </c>
      <c r="G1751" s="13">
        <v>45608</v>
      </c>
      <c r="H1751" s="13">
        <v>45642</v>
      </c>
      <c r="I1751" s="13">
        <v>45645</v>
      </c>
      <c r="J1751" s="2"/>
      <c r="K1751" s="27" t="s">
        <v>7624</v>
      </c>
      <c r="L1751" s="28"/>
      <c r="M1751" s="4" t="s">
        <v>7625</v>
      </c>
      <c r="N1751" s="24"/>
      <c r="O1751" s="4" t="s">
        <v>7626</v>
      </c>
      <c r="P1751" s="24"/>
      <c r="Q1751" s="4"/>
      <c r="R1751" s="24"/>
      <c r="S1751" s="4"/>
      <c r="T1751" s="24"/>
      <c r="U1751" s="4" t="s">
        <v>106</v>
      </c>
      <c r="V1751" s="3" t="s">
        <v>6832</v>
      </c>
      <c r="W1751" s="26" t="s">
        <v>7627</v>
      </c>
      <c r="X1751" s="4"/>
      <c r="Y1751" s="4"/>
      <c r="Z1751" s="4"/>
    </row>
    <row r="1752" spans="1:26" ht="30" hidden="1">
      <c r="A1752" s="51">
        <f>_xlfn.IFNA(INDEX(Table3[],MATCH(MainTracker[[#This Row],[IDR / UFDR]],Table3[Pack],0),1),"")</f>
        <v>13</v>
      </c>
      <c r="B1752" s="7" t="s">
        <v>41</v>
      </c>
      <c r="C1752" s="7" t="s">
        <v>7628</v>
      </c>
      <c r="D1752" s="44" t="s">
        <v>7629</v>
      </c>
      <c r="E1752" s="26" t="s">
        <v>7630</v>
      </c>
      <c r="F1752" s="10" t="s">
        <v>111</v>
      </c>
      <c r="G1752" s="13">
        <v>45608</v>
      </c>
      <c r="H1752" s="13">
        <v>45642</v>
      </c>
      <c r="I1752" s="13">
        <v>45645</v>
      </c>
      <c r="J1752" s="2"/>
      <c r="K1752" s="26" t="s">
        <v>7631</v>
      </c>
      <c r="L1752" s="28"/>
      <c r="M1752" s="4" t="s">
        <v>7625</v>
      </c>
      <c r="N1752" s="24"/>
      <c r="O1752" s="4" t="s">
        <v>7632</v>
      </c>
      <c r="P1752" s="24"/>
      <c r="Q1752" s="4" t="s">
        <v>7633</v>
      </c>
      <c r="R1752" s="24"/>
      <c r="S1752" s="4"/>
      <c r="T1752" s="24"/>
      <c r="U1752" s="4" t="s">
        <v>106</v>
      </c>
      <c r="V1752" s="3" t="s">
        <v>6832</v>
      </c>
      <c r="W1752" s="26" t="s">
        <v>7627</v>
      </c>
      <c r="X1752" s="4"/>
      <c r="Y1752" s="4"/>
      <c r="Z1752" s="4"/>
    </row>
    <row r="1753" spans="1:26" ht="30" hidden="1">
      <c r="A1753" s="51">
        <f>_xlfn.IFNA(INDEX(Table3[],MATCH(MainTracker[[#This Row],[IDR / UFDR]],Table3[Pack],0),1),"")</f>
        <v>3</v>
      </c>
      <c r="B1753" s="7">
        <v>212.5</v>
      </c>
      <c r="C1753" s="7" t="s">
        <v>7634</v>
      </c>
      <c r="D1753" s="44" t="s">
        <v>7635</v>
      </c>
      <c r="E1753" s="28" t="s">
        <v>7636</v>
      </c>
      <c r="F1753" s="2" t="s">
        <v>111</v>
      </c>
      <c r="G1753" s="13">
        <v>45609</v>
      </c>
      <c r="H1753" s="13"/>
      <c r="I1753" s="13">
        <v>45617</v>
      </c>
      <c r="J1753" s="2"/>
      <c r="K1753" s="29" t="s">
        <v>7637</v>
      </c>
      <c r="L1753" s="28"/>
      <c r="M1753" s="4"/>
      <c r="N1753" s="24"/>
      <c r="O1753" s="4"/>
      <c r="P1753" s="24"/>
      <c r="Q1753" s="4"/>
      <c r="R1753" s="24"/>
      <c r="S1753" s="4"/>
      <c r="T1753" s="24"/>
      <c r="U1753" s="4" t="s">
        <v>106</v>
      </c>
      <c r="V1753" s="3" t="s">
        <v>71</v>
      </c>
      <c r="W1753" s="26" t="s">
        <v>7638</v>
      </c>
      <c r="X1753" s="4"/>
      <c r="Y1753" s="4"/>
      <c r="Z1753" s="4"/>
    </row>
    <row r="1754" spans="1:26" ht="30" hidden="1">
      <c r="A1754" s="51">
        <f>_xlfn.IFNA(INDEX(Table3[],MATCH(MainTracker[[#This Row],[IDR / UFDR]],Table3[Pack],0),1),"")</f>
        <v>3</v>
      </c>
      <c r="B1754" s="7">
        <v>212.5</v>
      </c>
      <c r="C1754" s="7" t="s">
        <v>7639</v>
      </c>
      <c r="D1754" s="44" t="s">
        <v>7640</v>
      </c>
      <c r="E1754" s="28" t="s">
        <v>7641</v>
      </c>
      <c r="F1754" s="2" t="s">
        <v>111</v>
      </c>
      <c r="G1754" s="13">
        <v>45609</v>
      </c>
      <c r="H1754" s="13"/>
      <c r="I1754" s="13">
        <v>45617</v>
      </c>
      <c r="J1754" s="2"/>
      <c r="K1754" s="29" t="s">
        <v>7642</v>
      </c>
      <c r="L1754" s="28"/>
      <c r="M1754" s="4"/>
      <c r="N1754" s="24"/>
      <c r="O1754" s="4"/>
      <c r="P1754" s="24"/>
      <c r="Q1754" s="4"/>
      <c r="R1754" s="24"/>
      <c r="S1754" s="4"/>
      <c r="T1754" s="24"/>
      <c r="U1754" s="4" t="s">
        <v>106</v>
      </c>
      <c r="V1754" s="3" t="s">
        <v>71</v>
      </c>
      <c r="W1754" s="26" t="s">
        <v>7638</v>
      </c>
      <c r="X1754" s="4"/>
      <c r="Y1754" s="4"/>
      <c r="Z1754" s="4"/>
    </row>
    <row r="1755" spans="1:26" ht="30" hidden="1">
      <c r="A1755" s="51">
        <f>_xlfn.IFNA(INDEX(Table3[],MATCH(MainTracker[[#This Row],[IDR / UFDR]],Table3[Pack],0),1),"")</f>
        <v>3</v>
      </c>
      <c r="B1755" s="7">
        <v>212.5</v>
      </c>
      <c r="C1755" s="7" t="s">
        <v>7643</v>
      </c>
      <c r="D1755" s="44" t="s">
        <v>7644</v>
      </c>
      <c r="E1755" s="28" t="s">
        <v>7645</v>
      </c>
      <c r="F1755" s="2" t="s">
        <v>111</v>
      </c>
      <c r="G1755" s="13">
        <v>45609</v>
      </c>
      <c r="H1755" s="13"/>
      <c r="I1755" s="13">
        <v>45617</v>
      </c>
      <c r="J1755" s="2"/>
      <c r="K1755" s="29" t="s">
        <v>7646</v>
      </c>
      <c r="L1755" s="28"/>
      <c r="M1755" s="4"/>
      <c r="N1755" s="24"/>
      <c r="O1755" s="4"/>
      <c r="P1755" s="24"/>
      <c r="Q1755" s="4"/>
      <c r="R1755" s="24"/>
      <c r="S1755" s="4"/>
      <c r="T1755" s="24"/>
      <c r="U1755" s="4" t="s">
        <v>106</v>
      </c>
      <c r="V1755" s="3" t="s">
        <v>71</v>
      </c>
      <c r="W1755" s="26" t="s">
        <v>7638</v>
      </c>
      <c r="X1755" s="4"/>
      <c r="Y1755" s="4"/>
      <c r="Z1755" s="4"/>
    </row>
    <row r="1756" spans="1:26" ht="30" hidden="1">
      <c r="A1756" s="51">
        <f>_xlfn.IFNA(INDEX(Table3[],MATCH(MainTracker[[#This Row],[IDR / UFDR]],Table3[Pack],0),1),"")</f>
        <v>3</v>
      </c>
      <c r="B1756" s="7">
        <v>212.5</v>
      </c>
      <c r="C1756" s="7" t="s">
        <v>7647</v>
      </c>
      <c r="D1756" s="44" t="s">
        <v>7648</v>
      </c>
      <c r="E1756" s="28" t="s">
        <v>7649</v>
      </c>
      <c r="F1756" s="2" t="s">
        <v>111</v>
      </c>
      <c r="G1756" s="13">
        <v>45609</v>
      </c>
      <c r="H1756" s="13"/>
      <c r="I1756" s="13">
        <v>45618</v>
      </c>
      <c r="J1756" s="2"/>
      <c r="K1756" s="29" t="s">
        <v>7650</v>
      </c>
      <c r="L1756" s="28"/>
      <c r="M1756" s="4"/>
      <c r="N1756" s="24"/>
      <c r="O1756" s="4"/>
      <c r="P1756" s="24"/>
      <c r="Q1756" s="4"/>
      <c r="R1756" s="24"/>
      <c r="S1756" s="4"/>
      <c r="T1756" s="24"/>
      <c r="U1756" s="4" t="s">
        <v>106</v>
      </c>
      <c r="V1756" s="3" t="s">
        <v>71</v>
      </c>
      <c r="W1756" s="26" t="s">
        <v>7638</v>
      </c>
      <c r="X1756" s="4"/>
      <c r="Y1756" s="4"/>
      <c r="Z1756" s="4"/>
    </row>
    <row r="1757" spans="1:26" ht="30" hidden="1">
      <c r="A1757" s="51">
        <f>_xlfn.IFNA(INDEX(Table3[],MATCH(MainTracker[[#This Row],[IDR / UFDR]],Table3[Pack],0),1),"")</f>
        <v>3</v>
      </c>
      <c r="B1757" s="7">
        <v>212.5</v>
      </c>
      <c r="C1757" s="7" t="s">
        <v>7651</v>
      </c>
      <c r="D1757" s="44" t="s">
        <v>7652</v>
      </c>
      <c r="E1757" s="28" t="s">
        <v>7653</v>
      </c>
      <c r="F1757" s="2" t="s">
        <v>111</v>
      </c>
      <c r="G1757" s="13">
        <v>45609</v>
      </c>
      <c r="H1757" s="13"/>
      <c r="I1757" s="13">
        <v>45618</v>
      </c>
      <c r="J1757" s="2"/>
      <c r="K1757" s="29" t="s">
        <v>7654</v>
      </c>
      <c r="L1757" s="28"/>
      <c r="M1757" s="4"/>
      <c r="N1757" s="24"/>
      <c r="O1757" s="4"/>
      <c r="P1757" s="24"/>
      <c r="Q1757" s="4"/>
      <c r="R1757" s="24"/>
      <c r="S1757" s="4"/>
      <c r="T1757" s="24"/>
      <c r="U1757" s="4" t="s">
        <v>106</v>
      </c>
      <c r="V1757" s="3" t="s">
        <v>71</v>
      </c>
      <c r="W1757" s="26" t="s">
        <v>7638</v>
      </c>
      <c r="X1757" s="4"/>
      <c r="Y1757" s="4"/>
      <c r="Z1757" s="4"/>
    </row>
    <row r="1758" spans="1:26" ht="30" hidden="1">
      <c r="A1758" s="51" t="str">
        <f>_xlfn.IFNA(INDEX(Table3[],MATCH(MainTracker[[#This Row],[IDR / UFDR]],Table3[Pack],0),1),"")</f>
        <v/>
      </c>
      <c r="B1758" s="7" t="s">
        <v>7655</v>
      </c>
      <c r="C1758" s="7" t="s">
        <v>7656</v>
      </c>
      <c r="D1758" s="44" t="s">
        <v>7657</v>
      </c>
      <c r="E1758" s="26" t="s">
        <v>7658</v>
      </c>
      <c r="F1758" s="2" t="s">
        <v>111</v>
      </c>
      <c r="G1758" s="13">
        <v>45609</v>
      </c>
      <c r="H1758" s="13"/>
      <c r="I1758" s="13"/>
      <c r="J1758" s="2"/>
      <c r="K1758" s="29" t="s">
        <v>7659</v>
      </c>
      <c r="L1758" s="28"/>
      <c r="M1758" s="4" t="s">
        <v>7660</v>
      </c>
      <c r="N1758" s="24"/>
      <c r="O1758" s="4"/>
      <c r="P1758" s="24"/>
      <c r="Q1758" s="4"/>
      <c r="R1758" s="24"/>
      <c r="S1758" s="4"/>
      <c r="T1758" s="24"/>
      <c r="U1758" s="4" t="s">
        <v>7155</v>
      </c>
      <c r="V1758" s="3" t="s">
        <v>6832</v>
      </c>
      <c r="W1758" s="26" t="s">
        <v>3566</v>
      </c>
      <c r="X1758" s="4"/>
      <c r="Y1758" s="4"/>
      <c r="Z1758" s="4"/>
    </row>
    <row r="1759" spans="1:26" ht="18.75" hidden="1">
      <c r="A1759" s="51" t="str">
        <f>_xlfn.IFNA(INDEX(Table3[],MATCH(MainTracker[[#This Row],[IDR / UFDR]],Table3[Pack],0),1),"")</f>
        <v/>
      </c>
      <c r="B1759" s="7" t="s">
        <v>7655</v>
      </c>
      <c r="C1759" s="7" t="s">
        <v>7661</v>
      </c>
      <c r="D1759" s="44" t="s">
        <v>7662</v>
      </c>
      <c r="E1759" s="26" t="s">
        <v>7663</v>
      </c>
      <c r="F1759" s="2" t="s">
        <v>111</v>
      </c>
      <c r="G1759" s="13">
        <v>45609</v>
      </c>
      <c r="H1759" s="13"/>
      <c r="I1759" s="13"/>
      <c r="J1759" s="2"/>
      <c r="K1759" s="29" t="s">
        <v>7664</v>
      </c>
      <c r="L1759" s="28"/>
      <c r="M1759" s="4"/>
      <c r="N1759" s="24"/>
      <c r="O1759" s="4"/>
      <c r="P1759" s="24"/>
      <c r="Q1759" s="4"/>
      <c r="R1759" s="24"/>
      <c r="S1759" s="4"/>
      <c r="T1759" s="24"/>
      <c r="U1759" s="4" t="s">
        <v>6565</v>
      </c>
      <c r="V1759" s="3" t="s">
        <v>6832</v>
      </c>
      <c r="W1759" s="26" t="s">
        <v>3566</v>
      </c>
      <c r="X1759" s="4"/>
      <c r="Y1759" s="4"/>
      <c r="Z1759" s="4"/>
    </row>
    <row r="1760" spans="1:26" ht="18.75" hidden="1">
      <c r="A1760" s="51" t="str">
        <f>_xlfn.IFNA(INDEX(Table3[],MATCH(MainTracker[[#This Row],[IDR / UFDR]],Table3[Pack],0),1),"")</f>
        <v/>
      </c>
      <c r="B1760" s="7" t="s">
        <v>7655</v>
      </c>
      <c r="C1760" s="7" t="s">
        <v>7665</v>
      </c>
      <c r="D1760" s="44" t="s">
        <v>7666</v>
      </c>
      <c r="E1760" s="26" t="s">
        <v>7667</v>
      </c>
      <c r="F1760" s="2" t="s">
        <v>111</v>
      </c>
      <c r="G1760" s="13">
        <v>45609</v>
      </c>
      <c r="H1760" s="13"/>
      <c r="I1760" s="13"/>
      <c r="J1760" s="2"/>
      <c r="K1760" s="29" t="s">
        <v>7668</v>
      </c>
      <c r="L1760" s="28"/>
      <c r="M1760" s="4"/>
      <c r="N1760" s="24"/>
      <c r="O1760" s="4"/>
      <c r="P1760" s="24"/>
      <c r="Q1760" s="4"/>
      <c r="R1760" s="24"/>
      <c r="S1760" s="4"/>
      <c r="T1760" s="24"/>
      <c r="U1760" s="4" t="s">
        <v>6565</v>
      </c>
      <c r="V1760" s="3" t="s">
        <v>6832</v>
      </c>
      <c r="W1760" s="26" t="s">
        <v>3566</v>
      </c>
      <c r="X1760" s="4"/>
      <c r="Y1760" s="4"/>
      <c r="Z1760" s="4"/>
    </row>
    <row r="1761" spans="1:26" ht="30" hidden="1">
      <c r="A1761" s="51" t="str">
        <f>_xlfn.IFNA(INDEX(Table3[],MATCH(MainTracker[[#This Row],[IDR / UFDR]],Table3[Pack],0),1),"")</f>
        <v/>
      </c>
      <c r="B1761" s="7" t="s">
        <v>7655</v>
      </c>
      <c r="C1761" s="7" t="s">
        <v>7669</v>
      </c>
      <c r="D1761" s="44" t="s">
        <v>7670</v>
      </c>
      <c r="E1761" s="26" t="s">
        <v>7671</v>
      </c>
      <c r="F1761" s="2" t="s">
        <v>111</v>
      </c>
      <c r="G1761" s="13">
        <v>45609</v>
      </c>
      <c r="H1761" s="13"/>
      <c r="I1761" s="13"/>
      <c r="J1761" s="2"/>
      <c r="K1761" s="29" t="s">
        <v>7672</v>
      </c>
      <c r="L1761" s="28"/>
      <c r="M1761" s="4"/>
      <c r="N1761" s="24"/>
      <c r="O1761" s="4"/>
      <c r="P1761" s="24"/>
      <c r="Q1761" s="4"/>
      <c r="R1761" s="24"/>
      <c r="S1761" s="4"/>
      <c r="T1761" s="24"/>
      <c r="U1761" s="4" t="s">
        <v>6565</v>
      </c>
      <c r="V1761" s="3" t="s">
        <v>6832</v>
      </c>
      <c r="W1761" s="26" t="s">
        <v>3566</v>
      </c>
      <c r="X1761" s="4"/>
      <c r="Y1761" s="4"/>
      <c r="Z1761" s="4"/>
    </row>
    <row r="1762" spans="1:26" ht="120" hidden="1">
      <c r="A1762" s="51">
        <f>_xlfn.IFNA(INDEX(Table3[],MATCH(MainTracker[[#This Row],[IDR / UFDR]],Table3[Pack],0),1),"")</f>
        <v>17</v>
      </c>
      <c r="B1762" s="7" t="s">
        <v>49</v>
      </c>
      <c r="C1762" s="7" t="s">
        <v>7673</v>
      </c>
      <c r="D1762" s="7" t="s">
        <v>7674</v>
      </c>
      <c r="E1762" s="29" t="s">
        <v>7675</v>
      </c>
      <c r="F1762" s="2" t="s">
        <v>111</v>
      </c>
      <c r="G1762" s="13">
        <v>45609</v>
      </c>
      <c r="H1762" s="13"/>
      <c r="I1762" s="13">
        <v>45636</v>
      </c>
      <c r="J1762" s="2"/>
      <c r="K1762" s="29" t="s">
        <v>7676</v>
      </c>
      <c r="L1762" s="28" t="s">
        <v>122</v>
      </c>
      <c r="M1762" s="4" t="s">
        <v>7677</v>
      </c>
      <c r="N1762" s="24">
        <v>45632</v>
      </c>
      <c r="O1762" s="4" t="s">
        <v>7678</v>
      </c>
      <c r="P1762" s="24"/>
      <c r="Q1762" s="4"/>
      <c r="R1762" s="24"/>
      <c r="S1762" s="4"/>
      <c r="T1762" s="24"/>
      <c r="U1762" s="4" t="s">
        <v>106</v>
      </c>
      <c r="V1762" s="3" t="s">
        <v>69</v>
      </c>
      <c r="W1762" s="28" t="s">
        <v>586</v>
      </c>
      <c r="X1762" s="4"/>
      <c r="Y1762" s="4"/>
      <c r="Z1762" s="4"/>
    </row>
    <row r="1763" spans="1:26" ht="18.75" hidden="1">
      <c r="A1763" s="51">
        <f>_xlfn.IFNA(INDEX(Table3[],MATCH(MainTracker[[#This Row],[IDR / UFDR]],Table3[Pack],0),1),"")</f>
        <v>17</v>
      </c>
      <c r="B1763" s="7" t="s">
        <v>49</v>
      </c>
      <c r="C1763" s="7" t="s">
        <v>7679</v>
      </c>
      <c r="D1763" s="7" t="s">
        <v>7680</v>
      </c>
      <c r="E1763" s="29" t="s">
        <v>7681</v>
      </c>
      <c r="F1763" s="2" t="s">
        <v>111</v>
      </c>
      <c r="G1763" s="13">
        <v>45609</v>
      </c>
      <c r="H1763" s="13"/>
      <c r="I1763" s="13">
        <v>45644</v>
      </c>
      <c r="J1763" s="2"/>
      <c r="K1763" s="29" t="s">
        <v>7682</v>
      </c>
      <c r="L1763" s="28" t="s">
        <v>7505</v>
      </c>
      <c r="M1763" s="4" t="s">
        <v>7683</v>
      </c>
      <c r="N1763" s="24"/>
      <c r="O1763" s="4"/>
      <c r="P1763" s="24"/>
      <c r="Q1763" s="4"/>
      <c r="R1763" s="24"/>
      <c r="S1763" s="4"/>
      <c r="T1763" s="24"/>
      <c r="U1763" s="4" t="s">
        <v>106</v>
      </c>
      <c r="V1763" s="3" t="s">
        <v>6832</v>
      </c>
      <c r="W1763" s="28" t="s">
        <v>586</v>
      </c>
      <c r="X1763" s="4"/>
      <c r="Y1763" s="4"/>
      <c r="Z1763" s="4"/>
    </row>
    <row r="1764" spans="1:26" ht="30" hidden="1">
      <c r="A1764" s="51" t="str">
        <f>_xlfn.IFNA(INDEX(Table3[],MATCH(MainTracker[[#This Row],[IDR / UFDR]],Table3[Pack],0),1),"")</f>
        <v/>
      </c>
      <c r="B1764" s="7">
        <v>221.5</v>
      </c>
      <c r="C1764" s="7" t="s">
        <v>4635</v>
      </c>
      <c r="D1764" s="44" t="s">
        <v>4636</v>
      </c>
      <c r="E1764" s="29" t="s">
        <v>4637</v>
      </c>
      <c r="F1764" s="2" t="s">
        <v>229</v>
      </c>
      <c r="G1764" s="13">
        <v>45609</v>
      </c>
      <c r="H1764" s="13">
        <v>45609</v>
      </c>
      <c r="I1764" s="13">
        <v>45610</v>
      </c>
      <c r="J1764" s="2"/>
      <c r="K1764" s="29" t="s">
        <v>4638</v>
      </c>
      <c r="L1764" s="28"/>
      <c r="M1764" s="87" t="s">
        <v>7684</v>
      </c>
      <c r="N1764" s="24"/>
      <c r="O1764" s="4"/>
      <c r="P1764" s="24"/>
      <c r="Q1764" s="4"/>
      <c r="R1764" s="24"/>
      <c r="S1764" s="4"/>
      <c r="T1764" s="24"/>
      <c r="U1764" s="4" t="s">
        <v>106</v>
      </c>
      <c r="V1764" s="3" t="s">
        <v>69</v>
      </c>
      <c r="W1764" s="26" t="s">
        <v>1095</v>
      </c>
      <c r="X1764" s="4"/>
      <c r="Y1764" s="4"/>
      <c r="Z1764" s="4"/>
    </row>
    <row r="1765" spans="1:26" ht="18.75" hidden="1">
      <c r="A1765" s="51">
        <f>_xlfn.IFNA(INDEX(Table3[],MATCH(MainTracker[[#This Row],[IDR / UFDR]],Table3[Pack],0),1),"")</f>
        <v>2</v>
      </c>
      <c r="B1765" s="7" t="s">
        <v>17</v>
      </c>
      <c r="C1765" s="7" t="s">
        <v>7685</v>
      </c>
      <c r="D1765" s="44" t="s">
        <v>7686</v>
      </c>
      <c r="E1765" s="29" t="s">
        <v>7687</v>
      </c>
      <c r="F1765" s="2" t="s">
        <v>111</v>
      </c>
      <c r="G1765" s="13">
        <v>45609</v>
      </c>
      <c r="H1765" s="13"/>
      <c r="I1765" s="13">
        <v>45617</v>
      </c>
      <c r="J1765" s="2"/>
      <c r="K1765" s="29" t="s">
        <v>7688</v>
      </c>
      <c r="L1765" s="28"/>
      <c r="M1765" s="4"/>
      <c r="N1765" s="24"/>
      <c r="O1765" s="4"/>
      <c r="P1765" s="24"/>
      <c r="Q1765" s="4"/>
      <c r="R1765" s="24"/>
      <c r="S1765" s="4"/>
      <c r="T1765" s="24"/>
      <c r="U1765" s="4" t="s">
        <v>106</v>
      </c>
      <c r="V1765" s="3" t="s">
        <v>6832</v>
      </c>
      <c r="W1765" s="26" t="s">
        <v>1952</v>
      </c>
      <c r="X1765" s="4"/>
      <c r="Y1765" s="4"/>
      <c r="Z1765" s="4"/>
    </row>
    <row r="1766" spans="1:26" ht="18.75" hidden="1">
      <c r="A1766" s="51">
        <f>_xlfn.IFNA(INDEX(Table3[],MATCH(MainTracker[[#This Row],[IDR / UFDR]],Table3[Pack],0),1),"")</f>
        <v>2</v>
      </c>
      <c r="B1766" s="7" t="s">
        <v>17</v>
      </c>
      <c r="C1766" s="7" t="s">
        <v>7689</v>
      </c>
      <c r="D1766" s="44" t="s">
        <v>7690</v>
      </c>
      <c r="E1766" s="29" t="s">
        <v>7691</v>
      </c>
      <c r="F1766" s="2" t="s">
        <v>111</v>
      </c>
      <c r="G1766" s="13">
        <v>45609</v>
      </c>
      <c r="H1766" s="13"/>
      <c r="I1766" s="13">
        <v>45617</v>
      </c>
      <c r="J1766" s="2"/>
      <c r="K1766" s="29" t="s">
        <v>7692</v>
      </c>
      <c r="L1766" s="28"/>
      <c r="M1766" s="4"/>
      <c r="N1766" s="24"/>
      <c r="O1766" s="4"/>
      <c r="P1766" s="24"/>
      <c r="Q1766" s="4"/>
      <c r="R1766" s="24"/>
      <c r="S1766" s="4"/>
      <c r="T1766" s="24"/>
      <c r="U1766" s="4" t="s">
        <v>106</v>
      </c>
      <c r="V1766" s="3" t="s">
        <v>6832</v>
      </c>
      <c r="W1766" s="26" t="s">
        <v>1952</v>
      </c>
      <c r="X1766" s="4"/>
      <c r="Y1766" s="4"/>
      <c r="Z1766" s="4"/>
    </row>
    <row r="1767" spans="1:26" ht="18.75" hidden="1">
      <c r="A1767" s="51">
        <f>_xlfn.IFNA(INDEX(Table3[],MATCH(MainTracker[[#This Row],[IDR / UFDR]],Table3[Pack],0),1),"")</f>
        <v>2</v>
      </c>
      <c r="B1767" s="7" t="s">
        <v>17</v>
      </c>
      <c r="C1767" s="7" t="s">
        <v>7693</v>
      </c>
      <c r="D1767" s="44" t="s">
        <v>7694</v>
      </c>
      <c r="E1767" s="29" t="s">
        <v>7695</v>
      </c>
      <c r="F1767" s="2" t="s">
        <v>111</v>
      </c>
      <c r="G1767" s="13">
        <v>45609</v>
      </c>
      <c r="H1767" s="13"/>
      <c r="I1767" s="13">
        <v>45617</v>
      </c>
      <c r="J1767" s="2"/>
      <c r="K1767" s="29" t="s">
        <v>7696</v>
      </c>
      <c r="L1767" s="28"/>
      <c r="M1767" s="4"/>
      <c r="N1767" s="24"/>
      <c r="O1767" s="4"/>
      <c r="P1767" s="24"/>
      <c r="Q1767" s="4"/>
      <c r="R1767" s="24"/>
      <c r="S1767" s="4"/>
      <c r="T1767" s="24"/>
      <c r="U1767" s="4" t="s">
        <v>106</v>
      </c>
      <c r="V1767" s="3" t="s">
        <v>6832</v>
      </c>
      <c r="W1767" s="26" t="s">
        <v>1952</v>
      </c>
      <c r="X1767" s="4"/>
      <c r="Y1767" s="4"/>
      <c r="Z1767" s="4"/>
    </row>
    <row r="1768" spans="1:26" ht="18.75" hidden="1">
      <c r="A1768" s="51">
        <f>_xlfn.IFNA(INDEX(Table3[],MATCH(MainTracker[[#This Row],[IDR / UFDR]],Table3[Pack],0),1),"")</f>
        <v>2</v>
      </c>
      <c r="B1768" s="7" t="s">
        <v>17</v>
      </c>
      <c r="C1768" s="7" t="s">
        <v>7697</v>
      </c>
      <c r="D1768" s="44" t="s">
        <v>7698</v>
      </c>
      <c r="E1768" s="29" t="s">
        <v>7699</v>
      </c>
      <c r="F1768" s="2" t="s">
        <v>111</v>
      </c>
      <c r="G1768" s="13">
        <v>45609</v>
      </c>
      <c r="H1768" s="13"/>
      <c r="I1768" s="13">
        <v>45617</v>
      </c>
      <c r="J1768" s="2"/>
      <c r="K1768" s="29" t="s">
        <v>7700</v>
      </c>
      <c r="L1768" s="28"/>
      <c r="M1768" s="4"/>
      <c r="N1768" s="24"/>
      <c r="O1768" s="4"/>
      <c r="P1768" s="24"/>
      <c r="Q1768" s="4"/>
      <c r="R1768" s="24"/>
      <c r="S1768" s="4"/>
      <c r="T1768" s="24"/>
      <c r="U1768" s="4" t="s">
        <v>106</v>
      </c>
      <c r="V1768" s="3" t="s">
        <v>6832</v>
      </c>
      <c r="W1768" s="26" t="s">
        <v>1952</v>
      </c>
      <c r="X1768" s="4"/>
      <c r="Y1768" s="4"/>
      <c r="Z1768" s="4"/>
    </row>
    <row r="1769" spans="1:26" ht="18.75" hidden="1">
      <c r="A1769" s="51">
        <f>_xlfn.IFNA(INDEX(Table3[],MATCH(MainTracker[[#This Row],[IDR / UFDR]],Table3[Pack],0),1),"")</f>
        <v>2</v>
      </c>
      <c r="B1769" s="7" t="s">
        <v>17</v>
      </c>
      <c r="C1769" s="7" t="s">
        <v>7701</v>
      </c>
      <c r="D1769" s="44" t="s">
        <v>7702</v>
      </c>
      <c r="E1769" s="29" t="s">
        <v>7703</v>
      </c>
      <c r="F1769" s="2" t="s">
        <v>111</v>
      </c>
      <c r="G1769" s="13">
        <v>45609</v>
      </c>
      <c r="H1769" s="13"/>
      <c r="I1769" s="13">
        <v>45617</v>
      </c>
      <c r="J1769" s="2"/>
      <c r="K1769" s="29" t="s">
        <v>7704</v>
      </c>
      <c r="L1769" s="28"/>
      <c r="M1769" s="4"/>
      <c r="N1769" s="24"/>
      <c r="O1769" s="4"/>
      <c r="P1769" s="24"/>
      <c r="Q1769" s="4"/>
      <c r="R1769" s="24"/>
      <c r="S1769" s="4"/>
      <c r="T1769" s="24"/>
      <c r="U1769" s="4" t="s">
        <v>106</v>
      </c>
      <c r="V1769" s="3" t="s">
        <v>6832</v>
      </c>
      <c r="W1769" s="26" t="s">
        <v>1952</v>
      </c>
      <c r="X1769" s="4"/>
      <c r="Y1769" s="4"/>
      <c r="Z1769" s="4"/>
    </row>
    <row r="1770" spans="1:26" ht="18.75" hidden="1">
      <c r="A1770" s="51">
        <f>_xlfn.IFNA(INDEX(Table3[],MATCH(MainTracker[[#This Row],[IDR / UFDR]],Table3[Pack],0),1),"")</f>
        <v>2</v>
      </c>
      <c r="B1770" s="7" t="s">
        <v>17</v>
      </c>
      <c r="C1770" s="7" t="s">
        <v>7705</v>
      </c>
      <c r="D1770" s="44" t="s">
        <v>7706</v>
      </c>
      <c r="E1770" s="29" t="s">
        <v>7707</v>
      </c>
      <c r="F1770" s="2" t="s">
        <v>111</v>
      </c>
      <c r="G1770" s="13">
        <v>45609</v>
      </c>
      <c r="H1770" s="13"/>
      <c r="I1770" s="13">
        <v>45617</v>
      </c>
      <c r="J1770" s="2"/>
      <c r="K1770" s="29" t="s">
        <v>7708</v>
      </c>
      <c r="L1770" s="28"/>
      <c r="M1770" s="4"/>
      <c r="N1770" s="24"/>
      <c r="O1770" s="4"/>
      <c r="P1770" s="24"/>
      <c r="Q1770" s="4"/>
      <c r="R1770" s="24"/>
      <c r="S1770" s="4"/>
      <c r="T1770" s="24"/>
      <c r="U1770" s="4" t="s">
        <v>106</v>
      </c>
      <c r="V1770" s="3" t="s">
        <v>6832</v>
      </c>
      <c r="W1770" s="26" t="s">
        <v>1952</v>
      </c>
      <c r="X1770" s="4"/>
      <c r="Y1770" s="4"/>
      <c r="Z1770" s="4"/>
    </row>
    <row r="1771" spans="1:26" ht="18.75" hidden="1">
      <c r="A1771" s="51">
        <f>_xlfn.IFNA(INDEX(Table3[],MATCH(MainTracker[[#This Row],[IDR / UFDR]],Table3[Pack],0),1),"")</f>
        <v>2</v>
      </c>
      <c r="B1771" s="7" t="s">
        <v>17</v>
      </c>
      <c r="C1771" s="7" t="s">
        <v>7709</v>
      </c>
      <c r="D1771" s="44" t="s">
        <v>7710</v>
      </c>
      <c r="E1771" s="29" t="s">
        <v>7711</v>
      </c>
      <c r="F1771" s="2" t="s">
        <v>111</v>
      </c>
      <c r="G1771" s="13">
        <v>45609</v>
      </c>
      <c r="H1771" s="13"/>
      <c r="I1771" s="13">
        <v>45617</v>
      </c>
      <c r="J1771" s="2"/>
      <c r="K1771" s="29" t="s">
        <v>7712</v>
      </c>
      <c r="L1771" s="28"/>
      <c r="M1771" s="4"/>
      <c r="N1771" s="24"/>
      <c r="O1771" s="4"/>
      <c r="P1771" s="24"/>
      <c r="Q1771" s="4"/>
      <c r="R1771" s="24"/>
      <c r="S1771" s="4"/>
      <c r="T1771" s="24"/>
      <c r="U1771" s="4" t="s">
        <v>106</v>
      </c>
      <c r="V1771" s="3" t="s">
        <v>6832</v>
      </c>
      <c r="W1771" s="26" t="s">
        <v>1952</v>
      </c>
      <c r="X1771" s="4"/>
      <c r="Y1771" s="4"/>
      <c r="Z1771" s="4"/>
    </row>
    <row r="1772" spans="1:26" ht="30" hidden="1">
      <c r="A1772" s="51" t="str">
        <f>_xlfn.IFNA(INDEX(Table3[],MATCH(MainTracker[[#This Row],[IDR / UFDR]],Table3[Pack],0),1),"")</f>
        <v/>
      </c>
      <c r="B1772" s="7">
        <v>227</v>
      </c>
      <c r="C1772" s="7" t="s">
        <v>5388</v>
      </c>
      <c r="D1772" s="44" t="s">
        <v>5389</v>
      </c>
      <c r="E1772" s="29" t="s">
        <v>5390</v>
      </c>
      <c r="F1772" s="2" t="s">
        <v>101</v>
      </c>
      <c r="G1772" s="13">
        <v>45611</v>
      </c>
      <c r="H1772" s="13"/>
      <c r="I1772" s="13">
        <v>45630</v>
      </c>
      <c r="J1772" s="2"/>
      <c r="K1772" s="29" t="s">
        <v>5391</v>
      </c>
      <c r="L1772" s="28" t="s">
        <v>122</v>
      </c>
      <c r="M1772" s="4"/>
      <c r="N1772" s="24"/>
      <c r="O1772" s="4"/>
      <c r="P1772" s="24"/>
      <c r="Q1772" s="4"/>
      <c r="R1772" s="24"/>
      <c r="S1772" s="4"/>
      <c r="T1772" s="24"/>
      <c r="U1772" s="4" t="s">
        <v>106</v>
      </c>
      <c r="V1772" s="3" t="s">
        <v>69</v>
      </c>
      <c r="W1772" s="26" t="s">
        <v>1660</v>
      </c>
      <c r="X1772" s="4"/>
      <c r="Y1772" s="4"/>
      <c r="Z1772" s="4"/>
    </row>
    <row r="1773" spans="1:26" ht="30" hidden="1">
      <c r="A1773" s="51">
        <f>_xlfn.IFNA(INDEX(Table3[],MATCH(MainTracker[[#This Row],[IDR / UFDR]],Table3[Pack],0),1),"")</f>
        <v>17</v>
      </c>
      <c r="B1773" s="7" t="s">
        <v>49</v>
      </c>
      <c r="C1773" s="7" t="s">
        <v>7713</v>
      </c>
      <c r="D1773" s="44" t="s">
        <v>7714</v>
      </c>
      <c r="E1773" s="29" t="s">
        <v>7715</v>
      </c>
      <c r="F1773" s="2" t="s">
        <v>111</v>
      </c>
      <c r="G1773" s="13">
        <v>45611</v>
      </c>
      <c r="H1773" s="13">
        <v>45637</v>
      </c>
      <c r="I1773" s="13">
        <v>45637</v>
      </c>
      <c r="J1773" s="2"/>
      <c r="K1773" s="29" t="s">
        <v>7716</v>
      </c>
      <c r="L1773" s="28"/>
      <c r="M1773" s="4" t="s">
        <v>7717</v>
      </c>
      <c r="N1773" s="24"/>
      <c r="O1773" s="4"/>
      <c r="P1773" s="24"/>
      <c r="Q1773" s="4"/>
      <c r="R1773" s="24"/>
      <c r="S1773" s="4"/>
      <c r="T1773" s="24"/>
      <c r="U1773" s="4" t="s">
        <v>106</v>
      </c>
      <c r="V1773" s="3" t="s">
        <v>6832</v>
      </c>
      <c r="W1773" s="26" t="s">
        <v>5597</v>
      </c>
      <c r="X1773" s="4"/>
      <c r="Y1773" s="4"/>
      <c r="Z1773" s="4"/>
    </row>
    <row r="1774" spans="1:26" ht="30" hidden="1">
      <c r="A1774" s="51">
        <f>_xlfn.IFNA(INDEX(Table3[],MATCH(MainTracker[[#This Row],[IDR / UFDR]],Table3[Pack],0),1),"")</f>
        <v>17</v>
      </c>
      <c r="B1774" s="7" t="s">
        <v>49</v>
      </c>
      <c r="C1774" s="7" t="s">
        <v>7718</v>
      </c>
      <c r="D1774" s="44" t="s">
        <v>7719</v>
      </c>
      <c r="E1774" s="29" t="s">
        <v>7720</v>
      </c>
      <c r="F1774" s="2" t="s">
        <v>111</v>
      </c>
      <c r="G1774" s="13">
        <v>45611</v>
      </c>
      <c r="H1774" s="13"/>
      <c r="I1774" s="13"/>
      <c r="J1774" s="2"/>
      <c r="K1774" s="29" t="s">
        <v>7721</v>
      </c>
      <c r="L1774" s="28"/>
      <c r="M1774" s="4"/>
      <c r="N1774" s="24"/>
      <c r="O1774" s="4"/>
      <c r="P1774" s="24"/>
      <c r="Q1774" s="4"/>
      <c r="R1774" s="24"/>
      <c r="S1774" s="4"/>
      <c r="T1774" s="24"/>
      <c r="U1774" s="4" t="s">
        <v>106</v>
      </c>
      <c r="V1774" s="3" t="s">
        <v>6832</v>
      </c>
      <c r="W1774" s="26" t="s">
        <v>5597</v>
      </c>
      <c r="X1774" s="4"/>
      <c r="Y1774" s="4"/>
      <c r="Z1774" s="4"/>
    </row>
    <row r="1775" spans="1:26" ht="30" hidden="1">
      <c r="A1775" s="51">
        <f>_xlfn.IFNA(INDEX(Table3[],MATCH(MainTracker[[#This Row],[IDR / UFDR]],Table3[Pack],0),1),"")</f>
        <v>17</v>
      </c>
      <c r="B1775" s="7" t="s">
        <v>49</v>
      </c>
      <c r="C1775" s="7" t="s">
        <v>7722</v>
      </c>
      <c r="D1775" s="44" t="s">
        <v>7723</v>
      </c>
      <c r="E1775" s="29" t="s">
        <v>7724</v>
      </c>
      <c r="F1775" s="2" t="s">
        <v>111</v>
      </c>
      <c r="G1775" s="13">
        <v>45611</v>
      </c>
      <c r="H1775" s="13">
        <v>45637</v>
      </c>
      <c r="I1775" s="13">
        <v>45637</v>
      </c>
      <c r="J1775" s="2"/>
      <c r="K1775" s="29" t="s">
        <v>7725</v>
      </c>
      <c r="L1775" s="28"/>
      <c r="M1775" s="4" t="s">
        <v>7717</v>
      </c>
      <c r="N1775" s="24"/>
      <c r="O1775" s="4"/>
      <c r="P1775" s="24"/>
      <c r="Q1775" s="4"/>
      <c r="R1775" s="24"/>
      <c r="S1775" s="4"/>
      <c r="T1775" s="24"/>
      <c r="U1775" s="4" t="s">
        <v>106</v>
      </c>
      <c r="V1775" s="3" t="s">
        <v>6832</v>
      </c>
      <c r="W1775" s="26" t="s">
        <v>5597</v>
      </c>
      <c r="X1775" s="4"/>
      <c r="Y1775" s="4"/>
      <c r="Z1775" s="4"/>
    </row>
    <row r="1776" spans="1:26" ht="30" hidden="1">
      <c r="A1776" s="51">
        <f>_xlfn.IFNA(INDEX(Table3[],MATCH(MainTracker[[#This Row],[IDR / UFDR]],Table3[Pack],0),1),"")</f>
        <v>17</v>
      </c>
      <c r="B1776" s="7" t="s">
        <v>49</v>
      </c>
      <c r="C1776" s="7" t="s">
        <v>7726</v>
      </c>
      <c r="D1776" s="44" t="s">
        <v>7727</v>
      </c>
      <c r="E1776" s="29" t="s">
        <v>7728</v>
      </c>
      <c r="F1776" s="2" t="s">
        <v>111</v>
      </c>
      <c r="G1776" s="13">
        <v>45611</v>
      </c>
      <c r="H1776" s="13"/>
      <c r="I1776" s="13"/>
      <c r="J1776" s="2"/>
      <c r="K1776" s="29" t="s">
        <v>7729</v>
      </c>
      <c r="L1776" s="28"/>
      <c r="M1776" s="4" t="s">
        <v>7730</v>
      </c>
      <c r="N1776" s="24"/>
      <c r="O1776" s="4"/>
      <c r="P1776" s="24"/>
      <c r="Q1776" s="4"/>
      <c r="R1776" s="24"/>
      <c r="S1776" s="4"/>
      <c r="T1776" s="24"/>
      <c r="U1776" s="4" t="s">
        <v>257</v>
      </c>
      <c r="V1776" s="3" t="s">
        <v>6832</v>
      </c>
      <c r="W1776" s="26" t="s">
        <v>5597</v>
      </c>
      <c r="X1776" s="4"/>
      <c r="Y1776" s="4"/>
      <c r="Z1776" s="4"/>
    </row>
    <row r="1777" spans="1:26" ht="30" hidden="1">
      <c r="A1777" s="51">
        <f>_xlfn.IFNA(INDEX(Table3[],MATCH(MainTracker[[#This Row],[IDR / UFDR]],Table3[Pack],0),1),"")</f>
        <v>17</v>
      </c>
      <c r="B1777" s="7" t="s">
        <v>49</v>
      </c>
      <c r="C1777" s="7" t="s">
        <v>7731</v>
      </c>
      <c r="D1777" s="44" t="s">
        <v>7732</v>
      </c>
      <c r="E1777" s="29" t="s">
        <v>7733</v>
      </c>
      <c r="F1777" s="2" t="s">
        <v>111</v>
      </c>
      <c r="G1777" s="13">
        <v>45611</v>
      </c>
      <c r="H1777" s="13">
        <v>45637</v>
      </c>
      <c r="I1777" s="13">
        <v>45637</v>
      </c>
      <c r="J1777" s="2"/>
      <c r="K1777" s="29" t="s">
        <v>7734</v>
      </c>
      <c r="L1777" s="28"/>
      <c r="M1777" s="4"/>
      <c r="N1777" s="24"/>
      <c r="O1777" s="4"/>
      <c r="P1777" s="24"/>
      <c r="Q1777" s="4"/>
      <c r="R1777" s="24"/>
      <c r="S1777" s="4"/>
      <c r="T1777" s="24"/>
      <c r="U1777" s="4" t="s">
        <v>106</v>
      </c>
      <c r="V1777" s="3" t="s">
        <v>6832</v>
      </c>
      <c r="W1777" s="26" t="s">
        <v>5597</v>
      </c>
      <c r="X1777" s="4"/>
      <c r="Y1777" s="4"/>
      <c r="Z1777" s="4"/>
    </row>
    <row r="1778" spans="1:26" ht="30" hidden="1">
      <c r="A1778" s="51">
        <f>_xlfn.IFNA(INDEX(Table3[],MATCH(MainTracker[[#This Row],[IDR / UFDR]],Table3[Pack],0),1),"")</f>
        <v>17</v>
      </c>
      <c r="B1778" s="7" t="s">
        <v>49</v>
      </c>
      <c r="C1778" s="7" t="s">
        <v>7735</v>
      </c>
      <c r="D1778" s="44" t="s">
        <v>7736</v>
      </c>
      <c r="E1778" s="29" t="s">
        <v>7737</v>
      </c>
      <c r="F1778" s="2" t="s">
        <v>111</v>
      </c>
      <c r="G1778" s="13">
        <v>45611</v>
      </c>
      <c r="H1778" s="13">
        <v>45637</v>
      </c>
      <c r="I1778" s="13">
        <v>45637</v>
      </c>
      <c r="J1778" s="2"/>
      <c r="K1778" s="29" t="s">
        <v>7738</v>
      </c>
      <c r="L1778" s="28"/>
      <c r="M1778" s="4"/>
      <c r="N1778" s="24"/>
      <c r="O1778" s="4"/>
      <c r="P1778" s="24"/>
      <c r="Q1778" s="4"/>
      <c r="R1778" s="24"/>
      <c r="S1778" s="4"/>
      <c r="T1778" s="24"/>
      <c r="U1778" s="4" t="s">
        <v>106</v>
      </c>
      <c r="V1778" s="3" t="s">
        <v>6832</v>
      </c>
      <c r="W1778" s="26" t="s">
        <v>5597</v>
      </c>
      <c r="X1778" s="4"/>
      <c r="Y1778" s="4"/>
      <c r="Z1778" s="4"/>
    </row>
    <row r="1779" spans="1:26" ht="30" hidden="1">
      <c r="A1779" s="51">
        <f>_xlfn.IFNA(INDEX(Table3[],MATCH(MainTracker[[#This Row],[IDR / UFDR]],Table3[Pack],0),1),"")</f>
        <v>17</v>
      </c>
      <c r="B1779" s="7" t="s">
        <v>49</v>
      </c>
      <c r="C1779" s="7" t="s">
        <v>7739</v>
      </c>
      <c r="D1779" s="44" t="s">
        <v>7740</v>
      </c>
      <c r="E1779" s="29" t="s">
        <v>7741</v>
      </c>
      <c r="F1779" s="2" t="s">
        <v>111</v>
      </c>
      <c r="G1779" s="13">
        <v>45611</v>
      </c>
      <c r="H1779" s="13">
        <v>45637</v>
      </c>
      <c r="I1779" s="13">
        <v>45638</v>
      </c>
      <c r="J1779" s="2"/>
      <c r="K1779" s="29" t="s">
        <v>7742</v>
      </c>
      <c r="L1779" s="28"/>
      <c r="M1779" s="4" t="s">
        <v>7743</v>
      </c>
      <c r="N1779" s="24"/>
      <c r="O1779" s="4"/>
      <c r="P1779" s="24"/>
      <c r="Q1779" s="4"/>
      <c r="R1779" s="24"/>
      <c r="S1779" s="4"/>
      <c r="T1779" s="24"/>
      <c r="U1779" s="4" t="s">
        <v>106</v>
      </c>
      <c r="V1779" s="3" t="s">
        <v>6832</v>
      </c>
      <c r="W1779" s="26" t="s">
        <v>5597</v>
      </c>
      <c r="X1779" s="4"/>
      <c r="Y1779" s="4"/>
      <c r="Z1779" s="4"/>
    </row>
    <row r="1780" spans="1:26" ht="45" hidden="1">
      <c r="A1780" s="51">
        <f>_xlfn.IFNA(INDEX(Table3[],MATCH(MainTracker[[#This Row],[IDR / UFDR]],Table3[Pack],0),1),"")</f>
        <v>4</v>
      </c>
      <c r="B1780" s="7" t="s">
        <v>21</v>
      </c>
      <c r="C1780" s="7" t="s">
        <v>7744</v>
      </c>
      <c r="D1780" s="44" t="s">
        <v>7745</v>
      </c>
      <c r="E1780" s="29" t="s">
        <v>7746</v>
      </c>
      <c r="F1780" s="2" t="s">
        <v>229</v>
      </c>
      <c r="G1780" s="13">
        <v>45611</v>
      </c>
      <c r="H1780" s="13"/>
      <c r="I1780" s="13">
        <v>45636</v>
      </c>
      <c r="J1780" s="2"/>
      <c r="K1780" s="29" t="s">
        <v>7747</v>
      </c>
      <c r="L1780" s="28"/>
      <c r="M1780" s="4"/>
      <c r="N1780" s="24"/>
      <c r="O1780" s="4"/>
      <c r="P1780" s="24"/>
      <c r="Q1780" s="4"/>
      <c r="R1780" s="24"/>
      <c r="S1780" s="4"/>
      <c r="T1780" s="24"/>
      <c r="U1780" s="4" t="s">
        <v>106</v>
      </c>
      <c r="V1780" s="3" t="s">
        <v>6832</v>
      </c>
      <c r="W1780" s="27" t="s">
        <v>1737</v>
      </c>
      <c r="X1780" s="4"/>
      <c r="Y1780" s="4"/>
      <c r="Z1780" s="4"/>
    </row>
    <row r="1781" spans="1:26" ht="45" hidden="1">
      <c r="A1781" s="51">
        <f>_xlfn.IFNA(INDEX(Table3[],MATCH(MainTracker[[#This Row],[IDR / UFDR]],Table3[Pack],0),1),"")</f>
        <v>4</v>
      </c>
      <c r="B1781" s="7" t="s">
        <v>21</v>
      </c>
      <c r="C1781" s="7" t="s">
        <v>7748</v>
      </c>
      <c r="D1781" s="44" t="s">
        <v>7749</v>
      </c>
      <c r="E1781" s="29" t="s">
        <v>7750</v>
      </c>
      <c r="F1781" s="2" t="s">
        <v>229</v>
      </c>
      <c r="G1781" s="13">
        <v>45611</v>
      </c>
      <c r="H1781" s="13"/>
      <c r="I1781" s="13">
        <v>45636</v>
      </c>
      <c r="J1781" s="2"/>
      <c r="K1781" s="29" t="s">
        <v>7751</v>
      </c>
      <c r="L1781" s="28"/>
      <c r="M1781" s="4"/>
      <c r="N1781" s="24"/>
      <c r="O1781" s="4"/>
      <c r="P1781" s="24"/>
      <c r="Q1781" s="4"/>
      <c r="R1781" s="24"/>
      <c r="S1781" s="4"/>
      <c r="T1781" s="24"/>
      <c r="U1781" s="4" t="s">
        <v>106</v>
      </c>
      <c r="V1781" s="3" t="s">
        <v>6832</v>
      </c>
      <c r="W1781" s="27" t="s">
        <v>1737</v>
      </c>
      <c r="X1781" s="4"/>
      <c r="Y1781" s="4"/>
      <c r="Z1781" s="4"/>
    </row>
    <row r="1782" spans="1:26" ht="18.75" hidden="1">
      <c r="A1782" s="51">
        <f>_xlfn.IFNA(INDEX(Table3[],MATCH(MainTracker[[#This Row],[IDR / UFDR]],Table3[Pack],0),1),"")</f>
        <v>5</v>
      </c>
      <c r="B1782" s="7" t="s">
        <v>23</v>
      </c>
      <c r="C1782" s="7" t="s">
        <v>1661</v>
      </c>
      <c r="D1782" s="44" t="s">
        <v>7752</v>
      </c>
      <c r="E1782" s="111" t="s">
        <v>1663</v>
      </c>
      <c r="F1782" s="2" t="s">
        <v>982</v>
      </c>
      <c r="G1782" s="13">
        <v>45611</v>
      </c>
      <c r="H1782" s="13">
        <v>45623</v>
      </c>
      <c r="I1782" s="13">
        <v>45625</v>
      </c>
      <c r="J1782" s="2"/>
      <c r="K1782" s="111" t="s">
        <v>1664</v>
      </c>
      <c r="L1782" s="28"/>
      <c r="M1782" s="4"/>
      <c r="N1782" s="24"/>
      <c r="O1782" s="4"/>
      <c r="P1782" s="24"/>
      <c r="Q1782" s="4"/>
      <c r="R1782" s="24"/>
      <c r="S1782" s="4"/>
      <c r="T1782" s="24"/>
      <c r="U1782" s="4" t="s">
        <v>106</v>
      </c>
      <c r="V1782" s="3" t="s">
        <v>6832</v>
      </c>
      <c r="W1782" s="27" t="s">
        <v>1737</v>
      </c>
      <c r="X1782" s="4"/>
      <c r="Y1782" s="4"/>
      <c r="Z1782" s="4"/>
    </row>
    <row r="1783" spans="1:26" ht="45" hidden="1">
      <c r="A1783" s="51">
        <f>_xlfn.IFNA(INDEX(Table3[],MATCH(MainTracker[[#This Row],[IDR / UFDR]],Table3[Pack],0),1),"")</f>
        <v>5</v>
      </c>
      <c r="B1783" s="7" t="s">
        <v>23</v>
      </c>
      <c r="C1783" s="7" t="s">
        <v>7753</v>
      </c>
      <c r="D1783" s="44" t="s">
        <v>7754</v>
      </c>
      <c r="E1783" s="29" t="s">
        <v>7755</v>
      </c>
      <c r="F1783" s="2" t="s">
        <v>101</v>
      </c>
      <c r="G1783" s="13">
        <v>45611</v>
      </c>
      <c r="H1783" s="13">
        <v>45623</v>
      </c>
      <c r="I1783" s="13">
        <v>45625</v>
      </c>
      <c r="J1783" s="2"/>
      <c r="K1783" s="29" t="s">
        <v>7756</v>
      </c>
      <c r="L1783" s="28"/>
      <c r="M1783" s="4" t="s">
        <v>7757</v>
      </c>
      <c r="N1783" s="24"/>
      <c r="O1783" s="4"/>
      <c r="P1783" s="24"/>
      <c r="Q1783" s="4"/>
      <c r="R1783" s="24"/>
      <c r="S1783" s="4"/>
      <c r="T1783" s="24"/>
      <c r="U1783" s="4" t="s">
        <v>106</v>
      </c>
      <c r="V1783" s="3" t="s">
        <v>6832</v>
      </c>
      <c r="W1783" s="27" t="s">
        <v>1737</v>
      </c>
      <c r="X1783" s="4"/>
      <c r="Y1783" s="4"/>
      <c r="Z1783" s="4"/>
    </row>
    <row r="1784" spans="1:26" ht="18.75" hidden="1">
      <c r="A1784" s="51">
        <f>_xlfn.IFNA(INDEX(Table3[],MATCH(MainTracker[[#This Row],[IDR / UFDR]],Table3[Pack],0),1),"")</f>
        <v>18</v>
      </c>
      <c r="B1784" s="7">
        <v>222.9</v>
      </c>
      <c r="C1784" s="7" t="s">
        <v>7758</v>
      </c>
      <c r="D1784" s="44" t="s">
        <v>7759</v>
      </c>
      <c r="E1784" s="29" t="s">
        <v>7760</v>
      </c>
      <c r="F1784" s="2" t="s">
        <v>111</v>
      </c>
      <c r="G1784" s="13">
        <v>45614</v>
      </c>
      <c r="H1784" s="13"/>
      <c r="I1784" s="13">
        <v>45660</v>
      </c>
      <c r="J1784" s="2"/>
      <c r="K1784" s="29" t="s">
        <v>7761</v>
      </c>
      <c r="L1784" s="28"/>
      <c r="M1784" s="4"/>
      <c r="N1784" s="24"/>
      <c r="O1784" s="4"/>
      <c r="P1784" s="24"/>
      <c r="Q1784" s="4"/>
      <c r="R1784" s="24"/>
      <c r="S1784" s="4"/>
      <c r="T1784" s="24"/>
      <c r="U1784" s="4" t="s">
        <v>106</v>
      </c>
      <c r="V1784" s="3" t="s">
        <v>6832</v>
      </c>
      <c r="W1784" s="26" t="s">
        <v>1030</v>
      </c>
      <c r="X1784" s="4"/>
      <c r="Y1784" s="4"/>
      <c r="Z1784" s="4"/>
    </row>
    <row r="1785" spans="1:26" ht="30" hidden="1" customHeight="1">
      <c r="A1785" s="51">
        <f>_xlfn.IFNA(INDEX(Table3[],MATCH(MainTracker[[#This Row],[IDR / UFDR]],Table3[Pack],0),1),"")</f>
        <v>18</v>
      </c>
      <c r="B1785" s="7">
        <v>222.9</v>
      </c>
      <c r="C1785" s="7" t="s">
        <v>7762</v>
      </c>
      <c r="D1785" s="44" t="s">
        <v>7763</v>
      </c>
      <c r="E1785" s="29" t="s">
        <v>7764</v>
      </c>
      <c r="F1785" s="2" t="s">
        <v>111</v>
      </c>
      <c r="G1785" s="13">
        <v>45614</v>
      </c>
      <c r="H1785" s="13"/>
      <c r="I1785" s="13">
        <v>45660</v>
      </c>
      <c r="J1785" s="2"/>
      <c r="K1785" s="29" t="s">
        <v>7765</v>
      </c>
      <c r="L1785" s="28"/>
      <c r="M1785" s="4"/>
      <c r="N1785" s="24"/>
      <c r="O1785" s="4"/>
      <c r="P1785" s="24"/>
      <c r="Q1785" s="4"/>
      <c r="R1785" s="24"/>
      <c r="S1785" s="4"/>
      <c r="T1785" s="24"/>
      <c r="U1785" s="4" t="s">
        <v>106</v>
      </c>
      <c r="V1785" s="3" t="s">
        <v>6832</v>
      </c>
      <c r="W1785" s="26" t="s">
        <v>1030</v>
      </c>
      <c r="X1785" s="4"/>
      <c r="Y1785" s="4"/>
      <c r="Z1785" s="4"/>
    </row>
    <row r="1786" spans="1:26" ht="18.75" hidden="1">
      <c r="A1786" s="51">
        <f>_xlfn.IFNA(INDEX(Table3[],MATCH(MainTracker[[#This Row],[IDR / UFDR]],Table3[Pack],0),1),"")</f>
        <v>18</v>
      </c>
      <c r="B1786" s="7">
        <v>222.9</v>
      </c>
      <c r="C1786" s="7" t="s">
        <v>7766</v>
      </c>
      <c r="D1786" s="44" t="s">
        <v>7767</v>
      </c>
      <c r="E1786" s="29" t="s">
        <v>7768</v>
      </c>
      <c r="F1786" s="2" t="s">
        <v>111</v>
      </c>
      <c r="G1786" s="13">
        <v>45614</v>
      </c>
      <c r="H1786" s="13"/>
      <c r="I1786" s="13">
        <v>45660</v>
      </c>
      <c r="J1786" s="2"/>
      <c r="K1786" s="29" t="s">
        <v>7769</v>
      </c>
      <c r="L1786" s="28"/>
      <c r="M1786" s="4"/>
      <c r="N1786" s="24"/>
      <c r="O1786" s="4"/>
      <c r="P1786" s="24"/>
      <c r="Q1786" s="4"/>
      <c r="R1786" s="24"/>
      <c r="S1786" s="4"/>
      <c r="T1786" s="24"/>
      <c r="U1786" s="4" t="s">
        <v>106</v>
      </c>
      <c r="V1786" s="3" t="s">
        <v>6832</v>
      </c>
      <c r="W1786" s="26" t="s">
        <v>1030</v>
      </c>
      <c r="X1786" s="4"/>
      <c r="Y1786" s="4"/>
      <c r="Z1786" s="4"/>
    </row>
    <row r="1787" spans="1:26" ht="18.75" hidden="1">
      <c r="A1787" s="51">
        <f>_xlfn.IFNA(INDEX(Table3[],MATCH(MainTracker[[#This Row],[IDR / UFDR]],Table3[Pack],0),1),"")</f>
        <v>18</v>
      </c>
      <c r="B1787" s="7">
        <v>222.9</v>
      </c>
      <c r="C1787" s="7" t="s">
        <v>7770</v>
      </c>
      <c r="D1787" s="44" t="s">
        <v>7771</v>
      </c>
      <c r="E1787" s="29" t="s">
        <v>7772</v>
      </c>
      <c r="F1787" s="2" t="s">
        <v>111</v>
      </c>
      <c r="G1787" s="13">
        <v>45614</v>
      </c>
      <c r="H1787" s="13"/>
      <c r="I1787" s="13">
        <v>45660</v>
      </c>
      <c r="J1787" s="2"/>
      <c r="K1787" s="29" t="s">
        <v>7773</v>
      </c>
      <c r="L1787" s="28"/>
      <c r="M1787" s="4"/>
      <c r="N1787" s="24"/>
      <c r="O1787" s="4"/>
      <c r="P1787" s="24"/>
      <c r="Q1787" s="4"/>
      <c r="R1787" s="24"/>
      <c r="S1787" s="4"/>
      <c r="T1787" s="24"/>
      <c r="U1787" s="4" t="s">
        <v>106</v>
      </c>
      <c r="V1787" s="3" t="s">
        <v>6832</v>
      </c>
      <c r="W1787" s="26" t="s">
        <v>1030</v>
      </c>
      <c r="X1787" s="4"/>
      <c r="Y1787" s="4"/>
      <c r="Z1787" s="4"/>
    </row>
    <row r="1788" spans="1:26" ht="60" hidden="1">
      <c r="A1788" s="51">
        <f>_xlfn.IFNA(INDEX(Table3[],MATCH(MainTracker[[#This Row],[IDR / UFDR]],Table3[Pack],0),1),"")</f>
        <v>10</v>
      </c>
      <c r="B1788" s="7" t="s">
        <v>35</v>
      </c>
      <c r="C1788" s="7" t="s">
        <v>7774</v>
      </c>
      <c r="D1788" s="241" t="s">
        <v>7775</v>
      </c>
      <c r="E1788" s="29" t="s">
        <v>7776</v>
      </c>
      <c r="F1788" s="2" t="s">
        <v>111</v>
      </c>
      <c r="G1788" s="13">
        <v>45615</v>
      </c>
      <c r="H1788" s="24">
        <v>45631</v>
      </c>
      <c r="I1788" s="13">
        <v>45637</v>
      </c>
      <c r="J1788" s="2"/>
      <c r="K1788" s="29" t="s">
        <v>7777</v>
      </c>
      <c r="L1788" s="28" t="s">
        <v>122</v>
      </c>
      <c r="M1788" s="4" t="s">
        <v>7778</v>
      </c>
      <c r="N1788" s="24">
        <v>45631</v>
      </c>
      <c r="O1788" s="4"/>
      <c r="P1788" s="24"/>
      <c r="Q1788" s="4"/>
      <c r="R1788" s="24"/>
      <c r="S1788" s="4"/>
      <c r="T1788" s="24"/>
      <c r="U1788" s="4" t="s">
        <v>106</v>
      </c>
      <c r="V1788" s="3" t="s">
        <v>69</v>
      </c>
      <c r="W1788" s="26" t="s">
        <v>265</v>
      </c>
      <c r="X1788" s="4"/>
      <c r="Y1788" s="4"/>
      <c r="Z1788" s="4"/>
    </row>
    <row r="1789" spans="1:26" ht="30" hidden="1">
      <c r="A1789" s="51">
        <f>_xlfn.IFNA(INDEX(Table3[],MATCH(MainTracker[[#This Row],[IDR / UFDR]],Table3[Pack],0),1),"")</f>
        <v>6</v>
      </c>
      <c r="B1789" s="7" t="s">
        <v>25</v>
      </c>
      <c r="C1789" s="7" t="s">
        <v>7779</v>
      </c>
      <c r="D1789" s="44" t="s">
        <v>7780</v>
      </c>
      <c r="E1789" s="29" t="s">
        <v>7781</v>
      </c>
      <c r="F1789" s="2" t="s">
        <v>111</v>
      </c>
      <c r="G1789" s="13">
        <v>45615</v>
      </c>
      <c r="H1789" s="13">
        <v>45623</v>
      </c>
      <c r="I1789" s="13">
        <v>45628</v>
      </c>
      <c r="J1789" s="2"/>
      <c r="K1789" s="29" t="s">
        <v>7782</v>
      </c>
      <c r="L1789" s="28"/>
      <c r="M1789" s="4" t="s">
        <v>7783</v>
      </c>
      <c r="N1789" s="24"/>
      <c r="O1789" s="4"/>
      <c r="P1789" s="24"/>
      <c r="Q1789" s="4"/>
      <c r="R1789" s="24"/>
      <c r="S1789" s="4"/>
      <c r="T1789" s="24"/>
      <c r="U1789" s="4" t="s">
        <v>106</v>
      </c>
      <c r="V1789" s="3" t="s">
        <v>6832</v>
      </c>
      <c r="W1789" s="26" t="s">
        <v>2312</v>
      </c>
      <c r="X1789" s="4"/>
      <c r="Y1789" s="4"/>
      <c r="Z1789" s="4"/>
    </row>
    <row r="1790" spans="1:26" ht="30" hidden="1">
      <c r="A1790" s="51">
        <f>_xlfn.IFNA(INDEX(Table3[],MATCH(MainTracker[[#This Row],[IDR / UFDR]],Table3[Pack],0),1),"")</f>
        <v>6</v>
      </c>
      <c r="B1790" s="7" t="s">
        <v>25</v>
      </c>
      <c r="C1790" s="7" t="s">
        <v>7784</v>
      </c>
      <c r="D1790" s="44" t="s">
        <v>7780</v>
      </c>
      <c r="E1790" s="29" t="s">
        <v>7785</v>
      </c>
      <c r="F1790" s="2" t="s">
        <v>111</v>
      </c>
      <c r="G1790" s="13">
        <v>45615</v>
      </c>
      <c r="H1790" s="13">
        <v>45623</v>
      </c>
      <c r="I1790" s="13">
        <v>45628</v>
      </c>
      <c r="J1790" s="2"/>
      <c r="K1790" s="29" t="s">
        <v>7786</v>
      </c>
      <c r="L1790" s="28"/>
      <c r="M1790" s="4" t="s">
        <v>7783</v>
      </c>
      <c r="N1790" s="24"/>
      <c r="O1790" s="4"/>
      <c r="P1790" s="24"/>
      <c r="Q1790" s="4"/>
      <c r="R1790" s="24"/>
      <c r="S1790" s="4"/>
      <c r="T1790" s="24"/>
      <c r="U1790" s="4" t="s">
        <v>106</v>
      </c>
      <c r="V1790" s="3" t="s">
        <v>6832</v>
      </c>
      <c r="W1790" s="26" t="s">
        <v>2312</v>
      </c>
      <c r="X1790" s="4"/>
      <c r="Y1790" s="4"/>
      <c r="Z1790" s="4"/>
    </row>
    <row r="1791" spans="1:26" ht="90" hidden="1">
      <c r="A1791" s="51">
        <f>_xlfn.IFNA(INDEX(Table3[],MATCH(MainTracker[[#This Row],[IDR / UFDR]],Table3[Pack],0),1),"")</f>
        <v>1</v>
      </c>
      <c r="B1791" s="7">
        <v>238.02</v>
      </c>
      <c r="C1791" s="7" t="s">
        <v>7787</v>
      </c>
      <c r="D1791" s="44" t="s">
        <v>7788</v>
      </c>
      <c r="E1791" s="29" t="s">
        <v>7789</v>
      </c>
      <c r="F1791" s="2" t="s">
        <v>111</v>
      </c>
      <c r="G1791" s="13">
        <v>45615</v>
      </c>
      <c r="H1791" s="13">
        <v>45618</v>
      </c>
      <c r="I1791" s="13"/>
      <c r="J1791" s="2"/>
      <c r="K1791" s="29" t="s">
        <v>7790</v>
      </c>
      <c r="L1791" s="28" t="s">
        <v>122</v>
      </c>
      <c r="M1791" s="4" t="s">
        <v>7791</v>
      </c>
      <c r="N1791" s="24">
        <v>45617</v>
      </c>
      <c r="O1791" s="4"/>
      <c r="P1791" s="24"/>
      <c r="Q1791" s="4"/>
      <c r="R1791" s="24"/>
      <c r="S1791" s="4"/>
      <c r="T1791" s="24"/>
      <c r="U1791" s="4" t="s">
        <v>106</v>
      </c>
      <c r="V1791" s="3" t="s">
        <v>69</v>
      </c>
      <c r="W1791" s="26" t="s">
        <v>6136</v>
      </c>
      <c r="X1791" s="4"/>
      <c r="Y1791" s="4"/>
      <c r="Z1791" s="4"/>
    </row>
    <row r="1792" spans="1:26" ht="30" hidden="1">
      <c r="A1792" s="51">
        <f>_xlfn.IFNA(INDEX(Table3[],MATCH(MainTracker[[#This Row],[IDR / UFDR]],Table3[Pack],0),1),"")</f>
        <v>17</v>
      </c>
      <c r="B1792" s="7" t="s">
        <v>49</v>
      </c>
      <c r="C1792" s="7" t="s">
        <v>7792</v>
      </c>
      <c r="D1792" s="44" t="s">
        <v>7793</v>
      </c>
      <c r="E1792" s="29" t="s">
        <v>7794</v>
      </c>
      <c r="F1792" s="2" t="s">
        <v>111</v>
      </c>
      <c r="G1792" s="13">
        <v>45615</v>
      </c>
      <c r="H1792" s="13"/>
      <c r="I1792" s="13">
        <v>45638</v>
      </c>
      <c r="J1792" s="2"/>
      <c r="K1792" s="29" t="s">
        <v>7795</v>
      </c>
      <c r="L1792" s="28" t="s">
        <v>122</v>
      </c>
      <c r="M1792" s="4"/>
      <c r="N1792" s="24"/>
      <c r="O1792" s="4"/>
      <c r="P1792" s="24"/>
      <c r="Q1792" s="4"/>
      <c r="R1792" s="24"/>
      <c r="S1792" s="4"/>
      <c r="T1792" s="24"/>
      <c r="U1792" s="4" t="s">
        <v>106</v>
      </c>
      <c r="V1792" s="3" t="s">
        <v>69</v>
      </c>
      <c r="W1792" s="26" t="s">
        <v>1806</v>
      </c>
      <c r="X1792" s="4"/>
      <c r="Y1792" s="4"/>
      <c r="Z1792" s="4"/>
    </row>
    <row r="1793" spans="1:26" ht="30" hidden="1">
      <c r="A1793" s="51">
        <f>_xlfn.IFNA(INDEX(Table3[],MATCH(MainTracker[[#This Row],[IDR / UFDR]],Table3[Pack],0),1),"")</f>
        <v>1</v>
      </c>
      <c r="B1793" s="7">
        <v>238.02</v>
      </c>
      <c r="C1793" s="7" t="s">
        <v>2789</v>
      </c>
      <c r="D1793" s="44" t="s">
        <v>2790</v>
      </c>
      <c r="E1793" s="29" t="s">
        <v>2791</v>
      </c>
      <c r="F1793" s="2" t="s">
        <v>387</v>
      </c>
      <c r="G1793" s="13">
        <v>45615</v>
      </c>
      <c r="H1793" s="13">
        <v>45617</v>
      </c>
      <c r="I1793" s="13">
        <v>45618</v>
      </c>
      <c r="J1793" s="2"/>
      <c r="K1793" s="29" t="s">
        <v>2792</v>
      </c>
      <c r="L1793" s="28"/>
      <c r="M1793" s="4" t="s">
        <v>7796</v>
      </c>
      <c r="N1793" s="24"/>
      <c r="O1793" s="4"/>
      <c r="P1793" s="24"/>
      <c r="Q1793" s="4"/>
      <c r="R1793" s="24"/>
      <c r="S1793" s="4"/>
      <c r="T1793" s="24"/>
      <c r="U1793" s="4" t="s">
        <v>106</v>
      </c>
      <c r="V1793" s="3" t="s">
        <v>6832</v>
      </c>
      <c r="W1793" s="26" t="s">
        <v>774</v>
      </c>
      <c r="X1793" s="4"/>
      <c r="Y1793" s="4"/>
      <c r="Z1793" s="4"/>
    </row>
    <row r="1794" spans="1:26" ht="18.75" hidden="1">
      <c r="A1794" s="51">
        <f>_xlfn.IFNA(INDEX(Table3[],MATCH(MainTracker[[#This Row],[IDR / UFDR]],Table3[Pack],0),1),"")</f>
        <v>1</v>
      </c>
      <c r="B1794" s="7">
        <v>238.02</v>
      </c>
      <c r="C1794" s="7" t="s">
        <v>2782</v>
      </c>
      <c r="D1794" s="44" t="s">
        <v>2783</v>
      </c>
      <c r="E1794" s="29" t="s">
        <v>2784</v>
      </c>
      <c r="F1794" s="2" t="s">
        <v>120</v>
      </c>
      <c r="G1794" s="13">
        <v>45615</v>
      </c>
      <c r="H1794" s="13">
        <v>45617</v>
      </c>
      <c r="I1794" s="13">
        <v>45621</v>
      </c>
      <c r="J1794" s="2"/>
      <c r="K1794" s="29" t="s">
        <v>2785</v>
      </c>
      <c r="L1794" s="28"/>
      <c r="M1794" s="4" t="s">
        <v>7797</v>
      </c>
      <c r="N1794" s="24"/>
      <c r="O1794" s="4"/>
      <c r="P1794" s="24"/>
      <c r="Q1794" s="4"/>
      <c r="R1794" s="24"/>
      <c r="S1794" s="4"/>
      <c r="T1794" s="24"/>
      <c r="U1794" s="4" t="s">
        <v>106</v>
      </c>
      <c r="V1794" s="3" t="s">
        <v>6832</v>
      </c>
      <c r="W1794" s="26" t="s">
        <v>774</v>
      </c>
      <c r="X1794" s="4"/>
      <c r="Y1794" s="4"/>
      <c r="Z1794" s="4"/>
    </row>
    <row r="1795" spans="1:26" ht="30" hidden="1">
      <c r="A1795" s="51">
        <f>_xlfn.IFNA(INDEX(Table3[],MATCH(MainTracker[[#This Row],[IDR / UFDR]],Table3[Pack],0),1),"")</f>
        <v>1</v>
      </c>
      <c r="B1795" s="7">
        <v>238.02</v>
      </c>
      <c r="C1795" s="7" t="s">
        <v>3528</v>
      </c>
      <c r="D1795" s="134" t="s">
        <v>3529</v>
      </c>
      <c r="E1795" s="111" t="s">
        <v>3530</v>
      </c>
      <c r="F1795" s="10" t="s">
        <v>387</v>
      </c>
      <c r="G1795" s="13">
        <v>45615</v>
      </c>
      <c r="H1795" s="13">
        <v>45617</v>
      </c>
      <c r="I1795" s="13">
        <v>45622</v>
      </c>
      <c r="J1795" s="2"/>
      <c r="K1795" s="29" t="s">
        <v>3531</v>
      </c>
      <c r="L1795" s="28"/>
      <c r="M1795" s="4" t="s">
        <v>7798</v>
      </c>
      <c r="N1795" s="24"/>
      <c r="O1795" s="4" t="s">
        <v>7799</v>
      </c>
      <c r="P1795" s="24">
        <v>45621</v>
      </c>
      <c r="Q1795" s="4"/>
      <c r="R1795" s="24"/>
      <c r="S1795" s="4"/>
      <c r="T1795" s="24"/>
      <c r="U1795" s="4" t="s">
        <v>106</v>
      </c>
      <c r="V1795" s="3" t="s">
        <v>69</v>
      </c>
      <c r="W1795" s="26" t="s">
        <v>774</v>
      </c>
      <c r="X1795" s="4"/>
      <c r="Y1795" s="4"/>
      <c r="Z1795" s="4"/>
    </row>
    <row r="1796" spans="1:26" ht="60" hidden="1">
      <c r="A1796" s="51">
        <f>_xlfn.IFNA(INDEX(Table3[],MATCH(MainTracker[[#This Row],[IDR / UFDR]],Table3[Pack],0),1),"")</f>
        <v>17</v>
      </c>
      <c r="B1796" s="7" t="s">
        <v>49</v>
      </c>
      <c r="C1796" s="7" t="s">
        <v>7800</v>
      </c>
      <c r="D1796" s="44" t="s">
        <v>7801</v>
      </c>
      <c r="E1796" s="29" t="s">
        <v>7802</v>
      </c>
      <c r="F1796" s="2" t="s">
        <v>111</v>
      </c>
      <c r="G1796" s="13">
        <v>45615</v>
      </c>
      <c r="H1796" s="13">
        <v>45615</v>
      </c>
      <c r="I1796" s="13"/>
      <c r="J1796" s="2"/>
      <c r="K1796" s="29" t="s">
        <v>7803</v>
      </c>
      <c r="L1796" s="28" t="s">
        <v>122</v>
      </c>
      <c r="M1796" s="4" t="s">
        <v>6033</v>
      </c>
      <c r="N1796" s="24"/>
      <c r="O1796" s="4" t="s">
        <v>7804</v>
      </c>
      <c r="P1796" s="24"/>
      <c r="Q1796" s="4" t="s">
        <v>3361</v>
      </c>
      <c r="R1796" s="24"/>
      <c r="S1796" s="10">
        <v>657</v>
      </c>
      <c r="T1796" s="24"/>
      <c r="U1796" s="4" t="s">
        <v>106</v>
      </c>
      <c r="V1796" s="3" t="s">
        <v>69</v>
      </c>
      <c r="W1796" s="26" t="s">
        <v>7805</v>
      </c>
      <c r="X1796" s="4"/>
      <c r="Y1796" s="4"/>
      <c r="Z1796" s="4"/>
    </row>
    <row r="1797" spans="1:26" ht="60" hidden="1">
      <c r="A1797" s="51">
        <f>_xlfn.IFNA(INDEX(Table3[],MATCH(MainTracker[[#This Row],[IDR / UFDR]],Table3[Pack],0),1),"")</f>
        <v>17</v>
      </c>
      <c r="B1797" s="7" t="s">
        <v>49</v>
      </c>
      <c r="C1797" s="7" t="s">
        <v>7800</v>
      </c>
      <c r="D1797" s="44" t="s">
        <v>7801</v>
      </c>
      <c r="E1797" s="29" t="s">
        <v>7806</v>
      </c>
      <c r="F1797" s="2" t="s">
        <v>387</v>
      </c>
      <c r="G1797" s="13">
        <v>45615</v>
      </c>
      <c r="H1797" s="13">
        <v>45615</v>
      </c>
      <c r="I1797" s="13"/>
      <c r="J1797" s="2"/>
      <c r="K1797" s="29" t="s">
        <v>7803</v>
      </c>
      <c r="L1797" s="28" t="s">
        <v>122</v>
      </c>
      <c r="M1797" s="4" t="s">
        <v>6033</v>
      </c>
      <c r="N1797" s="24"/>
      <c r="O1797" s="4" t="s">
        <v>7804</v>
      </c>
      <c r="P1797" s="24"/>
      <c r="Q1797" s="4" t="s">
        <v>7807</v>
      </c>
      <c r="R1797" s="24"/>
      <c r="S1797" s="10">
        <v>668</v>
      </c>
      <c r="T1797" s="24"/>
      <c r="U1797" s="4" t="s">
        <v>106</v>
      </c>
      <c r="V1797" s="3" t="s">
        <v>69</v>
      </c>
      <c r="W1797" s="26" t="s">
        <v>7805</v>
      </c>
      <c r="X1797" s="4"/>
      <c r="Y1797" s="4"/>
      <c r="Z1797" s="4"/>
    </row>
    <row r="1798" spans="1:26" ht="60" hidden="1">
      <c r="A1798" s="51">
        <f>_xlfn.IFNA(INDEX(Table3[],MATCH(MainTracker[[#This Row],[IDR / UFDR]],Table3[Pack],0),1),"")</f>
        <v>17</v>
      </c>
      <c r="B1798" s="7" t="s">
        <v>49</v>
      </c>
      <c r="C1798" s="7" t="s">
        <v>7800</v>
      </c>
      <c r="D1798" s="44" t="s">
        <v>7801</v>
      </c>
      <c r="E1798" s="29" t="s">
        <v>7808</v>
      </c>
      <c r="F1798" s="2" t="s">
        <v>3896</v>
      </c>
      <c r="G1798" s="13">
        <v>45615</v>
      </c>
      <c r="H1798" s="13">
        <v>45615</v>
      </c>
      <c r="I1798" s="13"/>
      <c r="J1798" s="2"/>
      <c r="K1798" s="29" t="s">
        <v>7803</v>
      </c>
      <c r="L1798" s="28" t="s">
        <v>122</v>
      </c>
      <c r="M1798" s="4" t="s">
        <v>6033</v>
      </c>
      <c r="N1798" s="24"/>
      <c r="O1798" s="4" t="s">
        <v>7804</v>
      </c>
      <c r="P1798" s="24"/>
      <c r="Q1798" s="4" t="s">
        <v>3361</v>
      </c>
      <c r="R1798" s="24"/>
      <c r="S1798" s="10">
        <v>1420</v>
      </c>
      <c r="T1798" s="24"/>
      <c r="U1798" s="4" t="s">
        <v>106</v>
      </c>
      <c r="V1798" s="3" t="s">
        <v>69</v>
      </c>
      <c r="W1798" s="26" t="s">
        <v>7805</v>
      </c>
      <c r="X1798" s="4"/>
      <c r="Y1798" s="4"/>
      <c r="Z1798" s="4"/>
    </row>
    <row r="1799" spans="1:26" ht="60" hidden="1">
      <c r="A1799" s="51">
        <f>_xlfn.IFNA(INDEX(Table3[],MATCH(MainTracker[[#This Row],[IDR / UFDR]],Table3[Pack],0),1),"")</f>
        <v>17</v>
      </c>
      <c r="B1799" s="7" t="s">
        <v>49</v>
      </c>
      <c r="C1799" s="7" t="s">
        <v>7800</v>
      </c>
      <c r="D1799" s="44" t="s">
        <v>7801</v>
      </c>
      <c r="E1799" s="29" t="s">
        <v>7809</v>
      </c>
      <c r="F1799" s="2" t="s">
        <v>111</v>
      </c>
      <c r="G1799" s="13">
        <v>45615</v>
      </c>
      <c r="H1799" s="13">
        <v>45615</v>
      </c>
      <c r="I1799" s="13"/>
      <c r="J1799" s="2"/>
      <c r="K1799" s="29" t="s">
        <v>7803</v>
      </c>
      <c r="L1799" s="28" t="s">
        <v>122</v>
      </c>
      <c r="M1799" s="4" t="s">
        <v>6033</v>
      </c>
      <c r="N1799" s="24"/>
      <c r="O1799" s="4" t="s">
        <v>7804</v>
      </c>
      <c r="P1799" s="24"/>
      <c r="Q1799" s="4" t="s">
        <v>3361</v>
      </c>
      <c r="R1799" s="24"/>
      <c r="S1799" s="10">
        <v>143</v>
      </c>
      <c r="T1799" s="24"/>
      <c r="U1799" s="4" t="s">
        <v>106</v>
      </c>
      <c r="V1799" s="3" t="s">
        <v>69</v>
      </c>
      <c r="W1799" s="26" t="s">
        <v>7805</v>
      </c>
      <c r="X1799" s="4"/>
      <c r="Y1799" s="4"/>
      <c r="Z1799" s="4"/>
    </row>
    <row r="1800" spans="1:26" ht="60" hidden="1">
      <c r="A1800" s="51">
        <f>_xlfn.IFNA(INDEX(Table3[],MATCH(MainTracker[[#This Row],[IDR / UFDR]],Table3[Pack],0),1),"")</f>
        <v>17</v>
      </c>
      <c r="B1800" s="7" t="s">
        <v>49</v>
      </c>
      <c r="C1800" s="7" t="s">
        <v>7800</v>
      </c>
      <c r="D1800" s="44" t="s">
        <v>7801</v>
      </c>
      <c r="E1800" s="29" t="s">
        <v>7810</v>
      </c>
      <c r="F1800" s="2" t="s">
        <v>111</v>
      </c>
      <c r="G1800" s="13">
        <v>45615</v>
      </c>
      <c r="H1800" s="13">
        <v>45615</v>
      </c>
      <c r="I1800" s="13"/>
      <c r="J1800" s="2"/>
      <c r="K1800" s="29" t="s">
        <v>7803</v>
      </c>
      <c r="L1800" s="28" t="s">
        <v>122</v>
      </c>
      <c r="M1800" s="4" t="s">
        <v>6033</v>
      </c>
      <c r="N1800" s="24"/>
      <c r="O1800" s="4" t="s">
        <v>7804</v>
      </c>
      <c r="P1800" s="24"/>
      <c r="Q1800" s="4" t="s">
        <v>3361</v>
      </c>
      <c r="R1800" s="24"/>
      <c r="S1800" s="10">
        <v>325</v>
      </c>
      <c r="T1800" s="24"/>
      <c r="U1800" s="4" t="s">
        <v>106</v>
      </c>
      <c r="V1800" s="3" t="s">
        <v>69</v>
      </c>
      <c r="W1800" s="26" t="s">
        <v>7805</v>
      </c>
      <c r="X1800" s="4"/>
      <c r="Y1800" s="4"/>
      <c r="Z1800" s="4"/>
    </row>
    <row r="1801" spans="1:26" ht="60" hidden="1">
      <c r="A1801" s="51">
        <f>_xlfn.IFNA(INDEX(Table3[],MATCH(MainTracker[[#This Row],[IDR / UFDR]],Table3[Pack],0),1),"")</f>
        <v>17</v>
      </c>
      <c r="B1801" s="7" t="s">
        <v>49</v>
      </c>
      <c r="C1801" s="7" t="s">
        <v>7800</v>
      </c>
      <c r="D1801" s="44" t="s">
        <v>7801</v>
      </c>
      <c r="E1801" s="29" t="s">
        <v>7811</v>
      </c>
      <c r="F1801" s="2" t="s">
        <v>111</v>
      </c>
      <c r="G1801" s="13">
        <v>45615</v>
      </c>
      <c r="H1801" s="13">
        <v>45615</v>
      </c>
      <c r="I1801" s="13"/>
      <c r="J1801" s="2"/>
      <c r="K1801" s="29" t="s">
        <v>7803</v>
      </c>
      <c r="L1801" s="28" t="s">
        <v>122</v>
      </c>
      <c r="M1801" s="4" t="s">
        <v>6033</v>
      </c>
      <c r="N1801" s="24"/>
      <c r="O1801" s="4" t="s">
        <v>7804</v>
      </c>
      <c r="P1801" s="24"/>
      <c r="Q1801" s="4" t="s">
        <v>3361</v>
      </c>
      <c r="R1801" s="24"/>
      <c r="S1801" s="10">
        <v>478</v>
      </c>
      <c r="T1801" s="24"/>
      <c r="U1801" s="4" t="s">
        <v>106</v>
      </c>
      <c r="V1801" s="3" t="s">
        <v>69</v>
      </c>
      <c r="W1801" s="26" t="s">
        <v>7805</v>
      </c>
      <c r="X1801" s="4"/>
      <c r="Y1801" s="4"/>
      <c r="Z1801" s="4"/>
    </row>
    <row r="1802" spans="1:26" ht="60" hidden="1">
      <c r="A1802" s="51">
        <f>_xlfn.IFNA(INDEX(Table3[],MATCH(MainTracker[[#This Row],[IDR / UFDR]],Table3[Pack],0),1),"")</f>
        <v>17</v>
      </c>
      <c r="B1802" s="7" t="s">
        <v>49</v>
      </c>
      <c r="C1802" s="7" t="s">
        <v>7800</v>
      </c>
      <c r="D1802" s="44" t="s">
        <v>7801</v>
      </c>
      <c r="E1802" s="29" t="s">
        <v>7812</v>
      </c>
      <c r="F1802" s="2" t="s">
        <v>111</v>
      </c>
      <c r="G1802" s="13">
        <v>45615</v>
      </c>
      <c r="H1802" s="13">
        <v>45615</v>
      </c>
      <c r="I1802" s="13"/>
      <c r="J1802" s="2"/>
      <c r="K1802" s="29" t="s">
        <v>7803</v>
      </c>
      <c r="L1802" s="28" t="s">
        <v>122</v>
      </c>
      <c r="M1802" s="4" t="s">
        <v>6033</v>
      </c>
      <c r="N1802" s="24"/>
      <c r="O1802" s="4" t="s">
        <v>7804</v>
      </c>
      <c r="P1802" s="24"/>
      <c r="Q1802" s="4" t="s">
        <v>3361</v>
      </c>
      <c r="R1802" s="24"/>
      <c r="S1802" s="49">
        <v>181</v>
      </c>
      <c r="T1802" s="24"/>
      <c r="U1802" s="4" t="s">
        <v>106</v>
      </c>
      <c r="V1802" s="3" t="s">
        <v>69</v>
      </c>
      <c r="W1802" s="26" t="s">
        <v>7805</v>
      </c>
      <c r="X1802" s="4"/>
      <c r="Y1802" s="4"/>
      <c r="Z1802" s="4"/>
    </row>
    <row r="1803" spans="1:26" ht="60" hidden="1">
      <c r="A1803" s="51">
        <f>_xlfn.IFNA(INDEX(Table3[],MATCH(MainTracker[[#This Row],[IDR / UFDR]],Table3[Pack],0),1),"")</f>
        <v>17</v>
      </c>
      <c r="B1803" s="7" t="s">
        <v>49</v>
      </c>
      <c r="C1803" s="7" t="s">
        <v>7800</v>
      </c>
      <c r="D1803" s="44" t="s">
        <v>7801</v>
      </c>
      <c r="E1803" s="29" t="s">
        <v>7813</v>
      </c>
      <c r="F1803" s="2" t="s">
        <v>111</v>
      </c>
      <c r="G1803" s="13">
        <v>45615</v>
      </c>
      <c r="H1803" s="13">
        <v>45615</v>
      </c>
      <c r="I1803" s="13"/>
      <c r="J1803" s="2"/>
      <c r="K1803" s="29" t="s">
        <v>7803</v>
      </c>
      <c r="L1803" s="28" t="s">
        <v>122</v>
      </c>
      <c r="M1803" s="4" t="s">
        <v>6033</v>
      </c>
      <c r="N1803" s="24"/>
      <c r="O1803" s="4" t="s">
        <v>7804</v>
      </c>
      <c r="P1803" s="24"/>
      <c r="Q1803" s="4" t="s">
        <v>4221</v>
      </c>
      <c r="R1803" s="24"/>
      <c r="S1803" s="49">
        <v>493</v>
      </c>
      <c r="T1803" s="24"/>
      <c r="U1803" s="4" t="s">
        <v>106</v>
      </c>
      <c r="V1803" s="3" t="s">
        <v>69</v>
      </c>
      <c r="W1803" s="26" t="s">
        <v>7805</v>
      </c>
      <c r="X1803" s="4"/>
      <c r="Y1803" s="4"/>
      <c r="Z1803" s="4"/>
    </row>
    <row r="1804" spans="1:26" ht="60" hidden="1">
      <c r="A1804" s="51">
        <f>_xlfn.IFNA(INDEX(Table3[],MATCH(MainTracker[[#This Row],[IDR / UFDR]],Table3[Pack],0),1),"")</f>
        <v>17</v>
      </c>
      <c r="B1804" s="7" t="s">
        <v>49</v>
      </c>
      <c r="C1804" s="7" t="s">
        <v>7800</v>
      </c>
      <c r="D1804" s="44" t="s">
        <v>7801</v>
      </c>
      <c r="E1804" s="29" t="s">
        <v>7814</v>
      </c>
      <c r="F1804" s="2" t="s">
        <v>111</v>
      </c>
      <c r="G1804" s="13">
        <v>45615</v>
      </c>
      <c r="H1804" s="13">
        <v>45615</v>
      </c>
      <c r="I1804" s="13"/>
      <c r="J1804" s="2"/>
      <c r="K1804" s="29" t="s">
        <v>7803</v>
      </c>
      <c r="L1804" s="28" t="s">
        <v>122</v>
      </c>
      <c r="M1804" s="4" t="s">
        <v>6033</v>
      </c>
      <c r="N1804" s="24"/>
      <c r="O1804" s="4" t="s">
        <v>7804</v>
      </c>
      <c r="P1804" s="24"/>
      <c r="Q1804" s="4" t="s">
        <v>4221</v>
      </c>
      <c r="R1804" s="24"/>
      <c r="S1804" s="49">
        <v>257</v>
      </c>
      <c r="T1804" s="24"/>
      <c r="U1804" s="4" t="s">
        <v>106</v>
      </c>
      <c r="V1804" s="3" t="s">
        <v>69</v>
      </c>
      <c r="W1804" s="26" t="s">
        <v>7805</v>
      </c>
      <c r="X1804" s="4"/>
      <c r="Y1804" s="4"/>
      <c r="Z1804" s="4"/>
    </row>
    <row r="1805" spans="1:26" ht="60" hidden="1">
      <c r="A1805" s="51">
        <f>_xlfn.IFNA(INDEX(Table3[],MATCH(MainTracker[[#This Row],[IDR / UFDR]],Table3[Pack],0),1),"")</f>
        <v>17</v>
      </c>
      <c r="B1805" s="7" t="s">
        <v>49</v>
      </c>
      <c r="C1805" s="7" t="s">
        <v>7800</v>
      </c>
      <c r="D1805" s="44" t="s">
        <v>7801</v>
      </c>
      <c r="E1805" s="29" t="s">
        <v>7815</v>
      </c>
      <c r="F1805" s="2" t="s">
        <v>111</v>
      </c>
      <c r="G1805" s="13">
        <v>45615</v>
      </c>
      <c r="H1805" s="13">
        <v>45615</v>
      </c>
      <c r="I1805" s="13"/>
      <c r="J1805" s="2"/>
      <c r="K1805" s="29" t="s">
        <v>7803</v>
      </c>
      <c r="L1805" s="28" t="s">
        <v>122</v>
      </c>
      <c r="M1805" s="4" t="s">
        <v>6033</v>
      </c>
      <c r="N1805" s="24"/>
      <c r="O1805" s="4" t="s">
        <v>7804</v>
      </c>
      <c r="P1805" s="24"/>
      <c r="Q1805" s="4" t="s">
        <v>3361</v>
      </c>
      <c r="R1805" s="24"/>
      <c r="S1805" s="49">
        <v>1455</v>
      </c>
      <c r="T1805" s="24"/>
      <c r="U1805" s="4" t="s">
        <v>106</v>
      </c>
      <c r="V1805" s="3" t="s">
        <v>69</v>
      </c>
      <c r="W1805" s="26" t="s">
        <v>7805</v>
      </c>
      <c r="X1805" s="4"/>
      <c r="Y1805" s="4"/>
      <c r="Z1805" s="4"/>
    </row>
    <row r="1806" spans="1:26" ht="60" hidden="1">
      <c r="A1806" s="51">
        <f>_xlfn.IFNA(INDEX(Table3[],MATCH(MainTracker[[#This Row],[IDR / UFDR]],Table3[Pack],0),1),"")</f>
        <v>17</v>
      </c>
      <c r="B1806" s="7" t="s">
        <v>49</v>
      </c>
      <c r="C1806" s="7" t="s">
        <v>7800</v>
      </c>
      <c r="D1806" s="44" t="s">
        <v>7801</v>
      </c>
      <c r="E1806" s="29" t="s">
        <v>7816</v>
      </c>
      <c r="F1806" s="2" t="s">
        <v>111</v>
      </c>
      <c r="G1806" s="13">
        <v>45615</v>
      </c>
      <c r="H1806" s="13">
        <v>45615</v>
      </c>
      <c r="I1806" s="13"/>
      <c r="J1806" s="2"/>
      <c r="K1806" s="29" t="s">
        <v>7803</v>
      </c>
      <c r="L1806" s="28" t="s">
        <v>122</v>
      </c>
      <c r="M1806" s="4" t="s">
        <v>6033</v>
      </c>
      <c r="N1806" s="24"/>
      <c r="O1806" s="4" t="s">
        <v>7804</v>
      </c>
      <c r="P1806" s="24"/>
      <c r="Q1806" s="4" t="s">
        <v>4221</v>
      </c>
      <c r="R1806" s="24"/>
      <c r="S1806" s="49">
        <v>189</v>
      </c>
      <c r="T1806" s="24"/>
      <c r="U1806" s="4" t="s">
        <v>106</v>
      </c>
      <c r="V1806" s="3" t="s">
        <v>69</v>
      </c>
      <c r="W1806" s="26" t="s">
        <v>7805</v>
      </c>
      <c r="X1806" s="4"/>
      <c r="Y1806" s="4"/>
      <c r="Z1806" s="4"/>
    </row>
    <row r="1807" spans="1:26" ht="60" hidden="1">
      <c r="A1807" s="51">
        <f>_xlfn.IFNA(INDEX(Table3[],MATCH(MainTracker[[#This Row],[IDR / UFDR]],Table3[Pack],0),1),"")</f>
        <v>17</v>
      </c>
      <c r="B1807" s="7" t="s">
        <v>49</v>
      </c>
      <c r="C1807" s="7" t="s">
        <v>7800</v>
      </c>
      <c r="D1807" s="44" t="s">
        <v>7801</v>
      </c>
      <c r="E1807" s="29" t="s">
        <v>7817</v>
      </c>
      <c r="F1807" s="2" t="s">
        <v>111</v>
      </c>
      <c r="G1807" s="13">
        <v>45615</v>
      </c>
      <c r="H1807" s="13">
        <v>45615</v>
      </c>
      <c r="I1807" s="13"/>
      <c r="J1807" s="2"/>
      <c r="K1807" s="29" t="s">
        <v>7803</v>
      </c>
      <c r="L1807" s="28" t="s">
        <v>122</v>
      </c>
      <c r="M1807" s="4" t="s">
        <v>6033</v>
      </c>
      <c r="N1807" s="24"/>
      <c r="O1807" s="4" t="s">
        <v>7804</v>
      </c>
      <c r="P1807" s="24"/>
      <c r="Q1807" s="4" t="s">
        <v>4221</v>
      </c>
      <c r="R1807" s="24"/>
      <c r="S1807" s="49">
        <v>255</v>
      </c>
      <c r="T1807" s="24"/>
      <c r="U1807" s="4" t="s">
        <v>106</v>
      </c>
      <c r="V1807" s="3" t="s">
        <v>69</v>
      </c>
      <c r="W1807" s="26" t="s">
        <v>7805</v>
      </c>
      <c r="X1807" s="4"/>
      <c r="Y1807" s="4"/>
      <c r="Z1807" s="4"/>
    </row>
    <row r="1808" spans="1:26" ht="60" hidden="1">
      <c r="A1808" s="51">
        <f>_xlfn.IFNA(INDEX(Table3[],MATCH(MainTracker[[#This Row],[IDR / UFDR]],Table3[Pack],0),1),"")</f>
        <v>17</v>
      </c>
      <c r="B1808" s="7" t="s">
        <v>49</v>
      </c>
      <c r="C1808" s="7" t="s">
        <v>7800</v>
      </c>
      <c r="D1808" s="44" t="s">
        <v>7801</v>
      </c>
      <c r="E1808" s="29" t="s">
        <v>7818</v>
      </c>
      <c r="F1808" s="2" t="s">
        <v>111</v>
      </c>
      <c r="G1808" s="13">
        <v>45615</v>
      </c>
      <c r="H1808" s="13">
        <v>45615</v>
      </c>
      <c r="I1808" s="13"/>
      <c r="J1808" s="2"/>
      <c r="K1808" s="29" t="s">
        <v>7803</v>
      </c>
      <c r="L1808" s="28" t="s">
        <v>122</v>
      </c>
      <c r="M1808" s="4" t="s">
        <v>6033</v>
      </c>
      <c r="N1808" s="24"/>
      <c r="O1808" s="4" t="s">
        <v>7804</v>
      </c>
      <c r="P1808" s="24"/>
      <c r="Q1808" s="4" t="s">
        <v>4221</v>
      </c>
      <c r="R1808" s="24"/>
      <c r="S1808" s="49">
        <v>170</v>
      </c>
      <c r="T1808" s="24"/>
      <c r="U1808" s="4" t="s">
        <v>106</v>
      </c>
      <c r="V1808" s="3" t="s">
        <v>69</v>
      </c>
      <c r="W1808" s="26" t="s">
        <v>7805</v>
      </c>
      <c r="X1808" s="4"/>
      <c r="Y1808" s="4"/>
      <c r="Z1808" s="4"/>
    </row>
    <row r="1809" spans="1:26" ht="60" hidden="1">
      <c r="A1809" s="51">
        <f>_xlfn.IFNA(INDEX(Table3[],MATCH(MainTracker[[#This Row],[IDR / UFDR]],Table3[Pack],0),1),"")</f>
        <v>17</v>
      </c>
      <c r="B1809" s="7" t="s">
        <v>49</v>
      </c>
      <c r="C1809" s="7" t="s">
        <v>7800</v>
      </c>
      <c r="D1809" s="44" t="s">
        <v>7801</v>
      </c>
      <c r="E1809" s="29" t="s">
        <v>7819</v>
      </c>
      <c r="F1809" s="2" t="s">
        <v>111</v>
      </c>
      <c r="G1809" s="13">
        <v>45615</v>
      </c>
      <c r="H1809" s="13">
        <v>45615</v>
      </c>
      <c r="I1809" s="13"/>
      <c r="J1809" s="2"/>
      <c r="K1809" s="29" t="s">
        <v>7803</v>
      </c>
      <c r="L1809" s="28" t="s">
        <v>122</v>
      </c>
      <c r="M1809" s="4" t="s">
        <v>6033</v>
      </c>
      <c r="N1809" s="24"/>
      <c r="O1809" s="4" t="s">
        <v>7804</v>
      </c>
      <c r="P1809" s="24"/>
      <c r="Q1809" s="4" t="s">
        <v>4221</v>
      </c>
      <c r="R1809" s="24"/>
      <c r="S1809" s="49">
        <v>201</v>
      </c>
      <c r="T1809" s="24"/>
      <c r="U1809" s="4" t="s">
        <v>106</v>
      </c>
      <c r="V1809" s="3" t="s">
        <v>69</v>
      </c>
      <c r="W1809" s="26" t="s">
        <v>7805</v>
      </c>
      <c r="X1809" s="4"/>
      <c r="Y1809" s="4"/>
      <c r="Z1809" s="4"/>
    </row>
    <row r="1810" spans="1:26" ht="60" hidden="1">
      <c r="A1810" s="51">
        <f>_xlfn.IFNA(INDEX(Table3[],MATCH(MainTracker[[#This Row],[IDR / UFDR]],Table3[Pack],0),1),"")</f>
        <v>17</v>
      </c>
      <c r="B1810" s="7" t="s">
        <v>49</v>
      </c>
      <c r="C1810" s="7" t="s">
        <v>7800</v>
      </c>
      <c r="D1810" s="44" t="s">
        <v>7801</v>
      </c>
      <c r="E1810" s="29" t="s">
        <v>7820</v>
      </c>
      <c r="F1810" s="2" t="s">
        <v>111</v>
      </c>
      <c r="G1810" s="13">
        <v>45615</v>
      </c>
      <c r="H1810" s="13">
        <v>45615</v>
      </c>
      <c r="I1810" s="13"/>
      <c r="J1810" s="2"/>
      <c r="K1810" s="29" t="s">
        <v>7803</v>
      </c>
      <c r="L1810" s="28" t="s">
        <v>122</v>
      </c>
      <c r="M1810" s="4" t="s">
        <v>6033</v>
      </c>
      <c r="N1810" s="24"/>
      <c r="O1810" s="4" t="s">
        <v>7804</v>
      </c>
      <c r="P1810" s="24"/>
      <c r="Q1810" s="4" t="s">
        <v>4221</v>
      </c>
      <c r="R1810" s="24"/>
      <c r="S1810" s="49">
        <v>36</v>
      </c>
      <c r="T1810" s="24"/>
      <c r="U1810" s="4" t="s">
        <v>106</v>
      </c>
      <c r="V1810" s="3" t="s">
        <v>69</v>
      </c>
      <c r="W1810" s="26" t="s">
        <v>7805</v>
      </c>
      <c r="X1810" s="4"/>
      <c r="Y1810" s="4"/>
      <c r="Z1810" s="4"/>
    </row>
    <row r="1811" spans="1:26" ht="30" hidden="1">
      <c r="A1811" s="51" t="str">
        <f>_xlfn.IFNA(INDEX(Table3[],MATCH(MainTracker[[#This Row],[IDR / UFDR]],Table3[Pack],0),1),"")</f>
        <v/>
      </c>
      <c r="B1811" s="7">
        <v>212.4</v>
      </c>
      <c r="C1811" s="7" t="s">
        <v>2482</v>
      </c>
      <c r="D1811" s="44" t="s">
        <v>7821</v>
      </c>
      <c r="E1811" s="29" t="s">
        <v>2484</v>
      </c>
      <c r="F1811" s="2" t="s">
        <v>101</v>
      </c>
      <c r="G1811" s="13">
        <v>45616</v>
      </c>
      <c r="H1811" s="13">
        <v>45660</v>
      </c>
      <c r="I1811" s="13">
        <v>45665</v>
      </c>
      <c r="J1811" s="2"/>
      <c r="K1811" s="29" t="s">
        <v>7822</v>
      </c>
      <c r="L1811" s="28" t="s">
        <v>122</v>
      </c>
      <c r="M1811" s="4" t="s">
        <v>7823</v>
      </c>
      <c r="N1811" s="24">
        <v>45660</v>
      </c>
      <c r="O1811" s="4"/>
      <c r="P1811" s="24"/>
      <c r="Q1811" s="4"/>
      <c r="R1811" s="24"/>
      <c r="S1811" s="4"/>
      <c r="T1811" s="24"/>
      <c r="U1811" s="4" t="s">
        <v>106</v>
      </c>
      <c r="V1811" s="3" t="s">
        <v>69</v>
      </c>
      <c r="W1811" s="26" t="s">
        <v>5224</v>
      </c>
      <c r="X1811" s="4"/>
      <c r="Y1811" s="4"/>
      <c r="Z1811" s="4"/>
    </row>
    <row r="1812" spans="1:26" ht="60" hidden="1">
      <c r="A1812" s="51">
        <f>_xlfn.IFNA(INDEX(Table3[],MATCH(MainTracker[[#This Row],[IDR / UFDR]],Table3[Pack],0),1),"")</f>
        <v>15</v>
      </c>
      <c r="B1812" s="7" t="s">
        <v>45</v>
      </c>
      <c r="C1812" s="7" t="s">
        <v>7824</v>
      </c>
      <c r="D1812" s="44" t="s">
        <v>7825</v>
      </c>
      <c r="E1812" s="29" t="s">
        <v>7826</v>
      </c>
      <c r="F1812" s="2" t="s">
        <v>111</v>
      </c>
      <c r="G1812" s="13">
        <v>45616</v>
      </c>
      <c r="H1812" s="13"/>
      <c r="I1812" s="13">
        <v>45628</v>
      </c>
      <c r="J1812" s="2"/>
      <c r="K1812" s="29" t="s">
        <v>7827</v>
      </c>
      <c r="L1812" s="28"/>
      <c r="M1812" s="4" t="s">
        <v>7828</v>
      </c>
      <c r="N1812" s="24">
        <v>45625</v>
      </c>
      <c r="O1812" s="4"/>
      <c r="P1812" s="24"/>
      <c r="Q1812" s="4"/>
      <c r="R1812" s="24"/>
      <c r="S1812" s="4"/>
      <c r="T1812" s="24"/>
      <c r="U1812" s="4" t="s">
        <v>106</v>
      </c>
      <c r="V1812" s="3" t="s">
        <v>69</v>
      </c>
      <c r="W1812" s="26" t="s">
        <v>4546</v>
      </c>
      <c r="X1812" s="4"/>
      <c r="Y1812" s="4"/>
      <c r="Z1812" s="4"/>
    </row>
    <row r="1813" spans="1:26" ht="75" hidden="1">
      <c r="A1813" s="51" t="str">
        <f>_xlfn.IFNA(INDEX(Table3[],MATCH(MainTracker[[#This Row],[IDR / UFDR]],Table3[Pack],0),1),"")</f>
        <v/>
      </c>
      <c r="B1813" s="7" t="s">
        <v>151</v>
      </c>
      <c r="C1813" s="7" t="s">
        <v>7829</v>
      </c>
      <c r="D1813" s="44" t="s">
        <v>7830</v>
      </c>
      <c r="E1813" s="29" t="s">
        <v>7831</v>
      </c>
      <c r="F1813" s="2" t="s">
        <v>101</v>
      </c>
      <c r="G1813" s="13">
        <v>45616</v>
      </c>
      <c r="H1813" s="13"/>
      <c r="I1813" s="13">
        <v>45639</v>
      </c>
      <c r="J1813" s="2"/>
      <c r="K1813" s="29" t="s">
        <v>7832</v>
      </c>
      <c r="L1813" s="28" t="s">
        <v>122</v>
      </c>
      <c r="M1813" s="4" t="s">
        <v>7833</v>
      </c>
      <c r="N1813" s="24">
        <v>45632</v>
      </c>
      <c r="O1813" s="4"/>
      <c r="P1813" s="24"/>
      <c r="Q1813" s="4"/>
      <c r="R1813" s="24"/>
      <c r="S1813" s="4"/>
      <c r="T1813" s="24"/>
      <c r="U1813" s="4" t="s">
        <v>106</v>
      </c>
      <c r="V1813" s="3" t="s">
        <v>69</v>
      </c>
      <c r="W1813" s="26" t="s">
        <v>1660</v>
      </c>
      <c r="X1813" s="4"/>
      <c r="Y1813" s="4"/>
      <c r="Z1813" s="4"/>
    </row>
    <row r="1814" spans="1:26" ht="150" hidden="1">
      <c r="A1814" s="51" t="str">
        <f>_xlfn.IFNA(INDEX(Table3[],MATCH(MainTracker[[#This Row],[IDR / UFDR]],Table3[Pack],0),1),"")</f>
        <v/>
      </c>
      <c r="B1814" s="7">
        <v>217.03</v>
      </c>
      <c r="C1814" s="7" t="s">
        <v>5010</v>
      </c>
      <c r="D1814" s="44" t="s">
        <v>5011</v>
      </c>
      <c r="E1814" s="180" t="s">
        <v>5012</v>
      </c>
      <c r="F1814" s="2" t="s">
        <v>7149</v>
      </c>
      <c r="G1814" s="13">
        <v>45616</v>
      </c>
      <c r="H1814" s="13"/>
      <c r="I1814" s="13"/>
      <c r="J1814" s="2"/>
      <c r="K1814" s="29" t="s">
        <v>5013</v>
      </c>
      <c r="L1814" s="28" t="s">
        <v>122</v>
      </c>
      <c r="M1814" s="4" t="s">
        <v>7834</v>
      </c>
      <c r="N1814" s="24"/>
      <c r="O1814" s="4" t="s">
        <v>7835</v>
      </c>
      <c r="P1814" s="24"/>
      <c r="Q1814" s="4" t="s">
        <v>7836</v>
      </c>
      <c r="R1814" s="24"/>
      <c r="S1814" s="4"/>
      <c r="T1814" s="24"/>
      <c r="U1814" s="4" t="s">
        <v>6565</v>
      </c>
      <c r="V1814" s="3" t="s">
        <v>69</v>
      </c>
      <c r="W1814" s="26" t="s">
        <v>284</v>
      </c>
      <c r="X1814" s="4"/>
      <c r="Y1814" s="4"/>
      <c r="Z1814" s="4"/>
    </row>
    <row r="1815" spans="1:26" ht="30" hidden="1">
      <c r="A1815" s="51">
        <f>_xlfn.IFNA(INDEX(Table3[],MATCH(MainTracker[[#This Row],[IDR / UFDR]],Table3[Pack],0),1),"")</f>
        <v>1</v>
      </c>
      <c r="B1815" s="7">
        <v>238.02</v>
      </c>
      <c r="C1815" s="7" t="s">
        <v>7837</v>
      </c>
      <c r="D1815" s="44" t="s">
        <v>7838</v>
      </c>
      <c r="E1815" s="29" t="s">
        <v>7839</v>
      </c>
      <c r="F1815" s="2" t="s">
        <v>111</v>
      </c>
      <c r="G1815" s="13">
        <v>45616</v>
      </c>
      <c r="H1815" s="13"/>
      <c r="I1815" s="13">
        <v>45621</v>
      </c>
      <c r="J1815" s="2"/>
      <c r="K1815" s="29" t="s">
        <v>7840</v>
      </c>
      <c r="L1815" s="28" t="s">
        <v>3041</v>
      </c>
      <c r="M1815" s="4" t="s">
        <v>7841</v>
      </c>
      <c r="N1815" s="24"/>
      <c r="O1815" s="4" t="s">
        <v>7842</v>
      </c>
      <c r="P1815" s="24"/>
      <c r="Q1815" s="4"/>
      <c r="R1815" s="24"/>
      <c r="S1815" s="4"/>
      <c r="T1815" s="24"/>
      <c r="U1815" s="4" t="s">
        <v>106</v>
      </c>
      <c r="V1815" s="3" t="s">
        <v>71</v>
      </c>
      <c r="W1815" s="28" t="s">
        <v>7843</v>
      </c>
      <c r="X1815" s="4"/>
      <c r="Y1815" s="4"/>
      <c r="Z1815" s="4"/>
    </row>
    <row r="1816" spans="1:26" ht="18.75" hidden="1">
      <c r="A1816" s="51">
        <f>_xlfn.IFNA(INDEX(Table3[],MATCH(MainTracker[[#This Row],[IDR / UFDR]],Table3[Pack],0),1),"")</f>
        <v>3</v>
      </c>
      <c r="B1816" s="7">
        <v>212.5</v>
      </c>
      <c r="C1816" s="7" t="s">
        <v>7302</v>
      </c>
      <c r="D1816" s="7" t="s">
        <v>7303</v>
      </c>
      <c r="E1816" s="29" t="s">
        <v>7304</v>
      </c>
      <c r="F1816" s="2" t="s">
        <v>111</v>
      </c>
      <c r="G1816" s="13">
        <v>45616</v>
      </c>
      <c r="H1816" s="13"/>
      <c r="I1816" s="13">
        <v>45618</v>
      </c>
      <c r="J1816" s="2"/>
      <c r="K1816" s="29" t="s">
        <v>7844</v>
      </c>
      <c r="L1816" s="28"/>
      <c r="M1816" s="4"/>
      <c r="N1816" s="24"/>
      <c r="O1816" s="4"/>
      <c r="P1816" s="24"/>
      <c r="Q1816" s="4"/>
      <c r="R1816" s="24"/>
      <c r="S1816" s="4"/>
      <c r="T1816" s="24"/>
      <c r="U1816" s="4" t="s">
        <v>106</v>
      </c>
      <c r="V1816" s="3" t="s">
        <v>71</v>
      </c>
      <c r="W1816" s="26" t="s">
        <v>4498</v>
      </c>
      <c r="X1816" s="4"/>
      <c r="Y1816" s="4"/>
      <c r="Z1816" s="4"/>
    </row>
    <row r="1817" spans="1:26" ht="18.75" hidden="1">
      <c r="A1817" s="51">
        <f>_xlfn.IFNA(INDEX(Table3[],MATCH(MainTracker[[#This Row],[IDR / UFDR]],Table3[Pack],0),1),"")</f>
        <v>8</v>
      </c>
      <c r="B1817" s="7">
        <v>224.7</v>
      </c>
      <c r="C1817" s="7" t="s">
        <v>7845</v>
      </c>
      <c r="D1817" s="44" t="s">
        <v>7846</v>
      </c>
      <c r="E1817" s="29" t="s">
        <v>7847</v>
      </c>
      <c r="F1817" s="2" t="s">
        <v>111</v>
      </c>
      <c r="G1817" s="13">
        <v>45616</v>
      </c>
      <c r="H1817" s="13"/>
      <c r="I1817" s="13">
        <v>45625</v>
      </c>
      <c r="J1817" s="2"/>
      <c r="K1817" s="29" t="s">
        <v>7848</v>
      </c>
      <c r="L1817" s="28"/>
      <c r="M1817" s="4"/>
      <c r="N1817" s="24"/>
      <c r="O1817" s="4"/>
      <c r="P1817" s="24"/>
      <c r="Q1817" s="4"/>
      <c r="R1817" s="24"/>
      <c r="S1817" s="4"/>
      <c r="T1817" s="24"/>
      <c r="U1817" s="4" t="s">
        <v>106</v>
      </c>
      <c r="V1817" s="3" t="s">
        <v>6832</v>
      </c>
      <c r="W1817" s="26" t="s">
        <v>7140</v>
      </c>
      <c r="X1817" s="4"/>
      <c r="Y1817" s="4"/>
      <c r="Z1817" s="4"/>
    </row>
    <row r="1818" spans="1:26" ht="45" hidden="1">
      <c r="A1818" s="51">
        <f>_xlfn.IFNA(INDEX(Table3[],MATCH(MainTracker[[#This Row],[IDR / UFDR]],Table3[Pack],0),1),"")</f>
        <v>3</v>
      </c>
      <c r="B1818" s="7">
        <v>212.5</v>
      </c>
      <c r="C1818" s="7" t="s">
        <v>7849</v>
      </c>
      <c r="D1818" s="44" t="s">
        <v>7850</v>
      </c>
      <c r="E1818" s="29" t="s">
        <v>7851</v>
      </c>
      <c r="F1818" s="2" t="s">
        <v>111</v>
      </c>
      <c r="G1818" s="13">
        <v>45616</v>
      </c>
      <c r="H1818" s="13"/>
      <c r="I1818" s="13">
        <v>45623</v>
      </c>
      <c r="J1818" s="2"/>
      <c r="K1818" s="29" t="s">
        <v>7852</v>
      </c>
      <c r="L1818" s="28"/>
      <c r="M1818" s="4"/>
      <c r="N1818" s="24"/>
      <c r="O1818" s="4"/>
      <c r="P1818" s="24"/>
      <c r="Q1818" s="4"/>
      <c r="R1818" s="24"/>
      <c r="S1818" s="4"/>
      <c r="T1818" s="24"/>
      <c r="U1818" s="4" t="s">
        <v>106</v>
      </c>
      <c r="V1818" s="3" t="s">
        <v>71</v>
      </c>
      <c r="W1818" s="26" t="s">
        <v>5276</v>
      </c>
      <c r="X1818" s="4"/>
      <c r="Y1818" s="4"/>
      <c r="Z1818" s="4"/>
    </row>
    <row r="1819" spans="1:26" ht="30" hidden="1">
      <c r="A1819" s="51">
        <f>_xlfn.IFNA(INDEX(Table3[],MATCH(MainTracker[[#This Row],[IDR / UFDR]],Table3[Pack],0),1),"")</f>
        <v>3</v>
      </c>
      <c r="B1819" s="7">
        <v>212.5</v>
      </c>
      <c r="C1819" s="7" t="s">
        <v>7853</v>
      </c>
      <c r="D1819" s="44" t="s">
        <v>7854</v>
      </c>
      <c r="E1819" s="29" t="s">
        <v>7855</v>
      </c>
      <c r="F1819" s="2" t="s">
        <v>111</v>
      </c>
      <c r="G1819" s="13">
        <v>45616</v>
      </c>
      <c r="H1819" s="13"/>
      <c r="I1819" s="13">
        <v>45622</v>
      </c>
      <c r="J1819" s="2"/>
      <c r="K1819" s="29" t="s">
        <v>7856</v>
      </c>
      <c r="L1819" s="28"/>
      <c r="M1819" s="4"/>
      <c r="N1819" s="24"/>
      <c r="O1819" s="4"/>
      <c r="P1819" s="24"/>
      <c r="Q1819" s="4"/>
      <c r="R1819" s="24"/>
      <c r="S1819" s="4"/>
      <c r="T1819" s="24"/>
      <c r="U1819" s="4" t="s">
        <v>106</v>
      </c>
      <c r="V1819" s="3" t="s">
        <v>71</v>
      </c>
      <c r="W1819" s="26" t="s">
        <v>5276</v>
      </c>
      <c r="X1819" s="4"/>
      <c r="Y1819" s="4"/>
      <c r="Z1819" s="4"/>
    </row>
    <row r="1820" spans="1:26" ht="45" hidden="1">
      <c r="A1820" s="51">
        <f>_xlfn.IFNA(INDEX(Table3[],MATCH(MainTracker[[#This Row],[IDR / UFDR]],Table3[Pack],0),1),"")</f>
        <v>3</v>
      </c>
      <c r="B1820" s="7">
        <v>212.5</v>
      </c>
      <c r="C1820" s="7" t="s">
        <v>7857</v>
      </c>
      <c r="D1820" s="44" t="s">
        <v>7858</v>
      </c>
      <c r="E1820" s="111" t="s">
        <v>7859</v>
      </c>
      <c r="F1820" s="2" t="s">
        <v>111</v>
      </c>
      <c r="G1820" s="13">
        <v>45616</v>
      </c>
      <c r="H1820" s="13"/>
      <c r="I1820" s="13">
        <v>45631</v>
      </c>
      <c r="J1820" s="2"/>
      <c r="K1820" s="29" t="s">
        <v>7860</v>
      </c>
      <c r="L1820" s="28" t="s">
        <v>3041</v>
      </c>
      <c r="M1820" s="4" t="s">
        <v>7861</v>
      </c>
      <c r="N1820" s="24" t="s">
        <v>7862</v>
      </c>
      <c r="O1820" s="4"/>
      <c r="P1820" s="24"/>
      <c r="Q1820" s="4"/>
      <c r="R1820" s="24"/>
      <c r="S1820" s="4"/>
      <c r="T1820" s="24"/>
      <c r="U1820" s="4" t="s">
        <v>106</v>
      </c>
      <c r="V1820" s="3" t="s">
        <v>69</v>
      </c>
      <c r="W1820" s="26" t="s">
        <v>5276</v>
      </c>
      <c r="X1820" s="4"/>
      <c r="Y1820" s="4"/>
      <c r="Z1820" s="4"/>
    </row>
    <row r="1821" spans="1:26" ht="30" hidden="1">
      <c r="A1821" s="51">
        <f>_xlfn.IFNA(INDEX(Table3[],MATCH(MainTracker[[#This Row],[IDR / UFDR]],Table3[Pack],0),1),"")</f>
        <v>3</v>
      </c>
      <c r="B1821" s="7">
        <v>212.5</v>
      </c>
      <c r="C1821" s="7" t="s">
        <v>7863</v>
      </c>
      <c r="D1821" s="44" t="s">
        <v>7864</v>
      </c>
      <c r="E1821" s="29" t="s">
        <v>7865</v>
      </c>
      <c r="F1821" s="2" t="s">
        <v>111</v>
      </c>
      <c r="G1821" s="13">
        <v>45616</v>
      </c>
      <c r="H1821" s="13"/>
      <c r="I1821" s="13">
        <v>45622</v>
      </c>
      <c r="J1821" s="2"/>
      <c r="K1821" s="29" t="s">
        <v>7866</v>
      </c>
      <c r="L1821" s="28"/>
      <c r="M1821" s="4"/>
      <c r="N1821" s="24"/>
      <c r="O1821" s="4"/>
      <c r="P1821" s="24"/>
      <c r="Q1821" s="4"/>
      <c r="R1821" s="24"/>
      <c r="S1821" s="4"/>
      <c r="T1821" s="24"/>
      <c r="U1821" s="4" t="s">
        <v>106</v>
      </c>
      <c r="V1821" s="3" t="s">
        <v>71</v>
      </c>
      <c r="W1821" s="26" t="s">
        <v>5276</v>
      </c>
      <c r="X1821" s="4"/>
      <c r="Y1821" s="4"/>
      <c r="Z1821" s="4"/>
    </row>
    <row r="1822" spans="1:26" ht="30" hidden="1">
      <c r="A1822" s="51">
        <f>_xlfn.IFNA(INDEX(Table3[],MATCH(MainTracker[[#This Row],[IDR / UFDR]],Table3[Pack],0),1),"")</f>
        <v>3</v>
      </c>
      <c r="B1822" s="7">
        <v>212.5</v>
      </c>
      <c r="C1822" s="7" t="s">
        <v>7867</v>
      </c>
      <c r="D1822" s="44" t="s">
        <v>7868</v>
      </c>
      <c r="E1822" s="29" t="s">
        <v>7869</v>
      </c>
      <c r="F1822" s="2" t="s">
        <v>111</v>
      </c>
      <c r="G1822" s="13">
        <v>45616</v>
      </c>
      <c r="H1822" s="13"/>
      <c r="I1822" s="13">
        <v>45629</v>
      </c>
      <c r="J1822" s="2"/>
      <c r="K1822" s="29" t="s">
        <v>7870</v>
      </c>
      <c r="L1822" s="28"/>
      <c r="M1822" s="4"/>
      <c r="N1822" s="24"/>
      <c r="O1822" s="4"/>
      <c r="P1822" s="24"/>
      <c r="Q1822" s="4"/>
      <c r="R1822" s="24"/>
      <c r="S1822" s="4"/>
      <c r="T1822" s="24"/>
      <c r="U1822" s="4" t="s">
        <v>106</v>
      </c>
      <c r="V1822" s="3" t="s">
        <v>71</v>
      </c>
      <c r="W1822" s="26" t="s">
        <v>5276</v>
      </c>
      <c r="X1822" s="4"/>
      <c r="Y1822" s="4"/>
      <c r="Z1822" s="4"/>
    </row>
    <row r="1823" spans="1:26" ht="30" hidden="1">
      <c r="A1823" s="51">
        <f>_xlfn.IFNA(INDEX(Table3[],MATCH(MainTracker[[#This Row],[IDR / UFDR]],Table3[Pack],0),1),"")</f>
        <v>3</v>
      </c>
      <c r="B1823" s="7">
        <v>212.5</v>
      </c>
      <c r="C1823" s="7" t="s">
        <v>7871</v>
      </c>
      <c r="D1823" s="44" t="s">
        <v>7872</v>
      </c>
      <c r="E1823" s="29" t="s">
        <v>7873</v>
      </c>
      <c r="F1823" s="2" t="s">
        <v>111</v>
      </c>
      <c r="G1823" s="13">
        <v>45616</v>
      </c>
      <c r="H1823" s="13"/>
      <c r="I1823" s="13">
        <v>45622</v>
      </c>
      <c r="J1823" s="2"/>
      <c r="K1823" s="29" t="s">
        <v>7874</v>
      </c>
      <c r="L1823" s="28"/>
      <c r="M1823" s="4"/>
      <c r="N1823" s="24"/>
      <c r="O1823" s="4"/>
      <c r="P1823" s="24"/>
      <c r="Q1823" s="4"/>
      <c r="R1823" s="24"/>
      <c r="S1823" s="4"/>
      <c r="T1823" s="24"/>
      <c r="U1823" s="4" t="s">
        <v>106</v>
      </c>
      <c r="V1823" s="3" t="s">
        <v>71</v>
      </c>
      <c r="W1823" s="26" t="s">
        <v>5276</v>
      </c>
      <c r="X1823" s="4"/>
      <c r="Y1823" s="4"/>
      <c r="Z1823" s="4"/>
    </row>
    <row r="1824" spans="1:26" ht="30" hidden="1">
      <c r="A1824" s="51">
        <f>_xlfn.IFNA(INDEX(Table3[],MATCH(MainTracker[[#This Row],[IDR / UFDR]],Table3[Pack],0),1),"")</f>
        <v>3</v>
      </c>
      <c r="B1824" s="7">
        <v>212.5</v>
      </c>
      <c r="C1824" s="7" t="s">
        <v>7875</v>
      </c>
      <c r="D1824" s="44" t="s">
        <v>7876</v>
      </c>
      <c r="E1824" s="111" t="s">
        <v>7877</v>
      </c>
      <c r="F1824" s="2" t="s">
        <v>111</v>
      </c>
      <c r="G1824" s="13">
        <v>45616</v>
      </c>
      <c r="H1824" s="13"/>
      <c r="I1824" s="13">
        <v>45622</v>
      </c>
      <c r="J1824" s="2"/>
      <c r="K1824" s="29" t="s">
        <v>7878</v>
      </c>
      <c r="L1824" s="28"/>
      <c r="M1824" s="4"/>
      <c r="N1824" s="24"/>
      <c r="O1824" s="4"/>
      <c r="P1824" s="24"/>
      <c r="Q1824" s="4"/>
      <c r="R1824" s="24"/>
      <c r="S1824" s="4"/>
      <c r="T1824" s="24"/>
      <c r="U1824" s="4" t="s">
        <v>106</v>
      </c>
      <c r="V1824" s="3" t="s">
        <v>71</v>
      </c>
      <c r="W1824" s="26" t="s">
        <v>5276</v>
      </c>
      <c r="X1824" s="4"/>
      <c r="Y1824" s="4"/>
      <c r="Z1824" s="4"/>
    </row>
    <row r="1825" spans="1:26" ht="45" hidden="1">
      <c r="A1825" s="51">
        <f>_xlfn.IFNA(INDEX(Table3[],MATCH(MainTracker[[#This Row],[IDR / UFDR]],Table3[Pack],0),1),"")</f>
        <v>3</v>
      </c>
      <c r="B1825" s="7">
        <v>212.5</v>
      </c>
      <c r="C1825" s="7" t="s">
        <v>7879</v>
      </c>
      <c r="D1825" s="44" t="s">
        <v>7880</v>
      </c>
      <c r="E1825" s="29" t="s">
        <v>7881</v>
      </c>
      <c r="F1825" s="2" t="s">
        <v>111</v>
      </c>
      <c r="G1825" s="13">
        <v>45616</v>
      </c>
      <c r="H1825" s="13"/>
      <c r="I1825" s="13">
        <v>45624</v>
      </c>
      <c r="J1825" s="2"/>
      <c r="K1825" s="29" t="s">
        <v>7882</v>
      </c>
      <c r="L1825" s="28"/>
      <c r="M1825" s="4"/>
      <c r="N1825" s="24"/>
      <c r="O1825" s="4"/>
      <c r="P1825" s="24"/>
      <c r="Q1825" s="4"/>
      <c r="R1825" s="24"/>
      <c r="S1825" s="4"/>
      <c r="T1825" s="24"/>
      <c r="U1825" s="4" t="s">
        <v>106</v>
      </c>
      <c r="V1825" s="3" t="s">
        <v>71</v>
      </c>
      <c r="W1825" s="26" t="s">
        <v>5276</v>
      </c>
      <c r="X1825" s="4"/>
      <c r="Y1825" s="4"/>
      <c r="Z1825" s="4"/>
    </row>
    <row r="1826" spans="1:26" ht="30" hidden="1">
      <c r="A1826" s="51">
        <f>_xlfn.IFNA(INDEX(Table3[],MATCH(MainTracker[[#This Row],[IDR / UFDR]],Table3[Pack],0),1),"")</f>
        <v>3</v>
      </c>
      <c r="B1826" s="7">
        <v>212.5</v>
      </c>
      <c r="C1826" s="7" t="s">
        <v>7883</v>
      </c>
      <c r="D1826" s="44" t="s">
        <v>7884</v>
      </c>
      <c r="E1826" s="29" t="s">
        <v>7885</v>
      </c>
      <c r="F1826" s="2" t="s">
        <v>111</v>
      </c>
      <c r="G1826" s="13">
        <v>45616</v>
      </c>
      <c r="H1826" s="13"/>
      <c r="I1826" s="13">
        <v>45623</v>
      </c>
      <c r="J1826" s="2"/>
      <c r="K1826" s="29" t="s">
        <v>7886</v>
      </c>
      <c r="L1826" s="28"/>
      <c r="M1826" s="4"/>
      <c r="N1826" s="24"/>
      <c r="O1826" s="4"/>
      <c r="P1826" s="24"/>
      <c r="Q1826" s="4"/>
      <c r="R1826" s="24"/>
      <c r="S1826" s="4"/>
      <c r="T1826" s="24"/>
      <c r="U1826" s="4" t="s">
        <v>106</v>
      </c>
      <c r="V1826" s="3" t="s">
        <v>71</v>
      </c>
      <c r="W1826" s="28" t="s">
        <v>5276</v>
      </c>
      <c r="X1826" s="4"/>
      <c r="Y1826" s="4"/>
      <c r="Z1826" s="4"/>
    </row>
    <row r="1827" spans="1:26" ht="30.75" hidden="1" customHeight="1">
      <c r="A1827" s="51">
        <f>_xlfn.IFNA(INDEX(Table3[],MATCH(MainTracker[[#This Row],[IDR / UFDR]],Table3[Pack],0),1),"")</f>
        <v>1</v>
      </c>
      <c r="B1827" s="7">
        <v>238.02</v>
      </c>
      <c r="C1827" s="7" t="s">
        <v>3477</v>
      </c>
      <c r="D1827" s="44" t="s">
        <v>3478</v>
      </c>
      <c r="E1827" s="29" t="s">
        <v>3479</v>
      </c>
      <c r="F1827" s="2" t="s">
        <v>101</v>
      </c>
      <c r="G1827" s="13">
        <v>45617</v>
      </c>
      <c r="H1827" s="13">
        <v>45617</v>
      </c>
      <c r="I1827" s="13"/>
      <c r="J1827" s="2"/>
      <c r="K1827" s="29" t="s">
        <v>3480</v>
      </c>
      <c r="L1827" s="28" t="s">
        <v>122</v>
      </c>
      <c r="M1827" s="4"/>
      <c r="N1827" s="24"/>
      <c r="O1827" s="4"/>
      <c r="P1827" s="24"/>
      <c r="Q1827" s="4"/>
      <c r="R1827" s="24"/>
      <c r="S1827" s="4"/>
      <c r="T1827" s="24"/>
      <c r="U1827" s="4" t="s">
        <v>106</v>
      </c>
      <c r="V1827" s="3" t="s">
        <v>69</v>
      </c>
      <c r="W1827" s="26" t="s">
        <v>774</v>
      </c>
      <c r="X1827" s="4"/>
      <c r="Y1827" s="4"/>
      <c r="Z1827" s="4"/>
    </row>
    <row r="1828" spans="1:26" ht="29.25" hidden="1" customHeight="1">
      <c r="A1828" s="51">
        <f>_xlfn.IFNA(INDEX(Table3[],MATCH(MainTracker[[#This Row],[IDR / UFDR]],Table3[Pack],0),1),"")</f>
        <v>1</v>
      </c>
      <c r="B1828" s="7">
        <v>238.02</v>
      </c>
      <c r="C1828" s="7" t="s">
        <v>3214</v>
      </c>
      <c r="D1828" s="44" t="s">
        <v>3215</v>
      </c>
      <c r="E1828" s="28" t="s">
        <v>3216</v>
      </c>
      <c r="F1828" s="2" t="s">
        <v>120</v>
      </c>
      <c r="G1828" s="13">
        <v>45617</v>
      </c>
      <c r="H1828" s="13">
        <v>45617</v>
      </c>
      <c r="I1828" s="1">
        <v>45618</v>
      </c>
      <c r="J1828" s="2"/>
      <c r="K1828" s="28" t="s">
        <v>3217</v>
      </c>
      <c r="L1828" s="28" t="s">
        <v>122</v>
      </c>
      <c r="M1828" s="4"/>
      <c r="N1828" s="24"/>
      <c r="O1828" s="4"/>
      <c r="P1828" s="24"/>
      <c r="Q1828" s="4"/>
      <c r="R1828" s="24"/>
      <c r="S1828" s="4"/>
      <c r="T1828" s="24"/>
      <c r="U1828" s="4" t="s">
        <v>106</v>
      </c>
      <c r="V1828" s="3" t="s">
        <v>69</v>
      </c>
      <c r="W1828" s="26" t="s">
        <v>7887</v>
      </c>
      <c r="X1828" s="4"/>
      <c r="Y1828" s="4"/>
      <c r="Z1828" s="4"/>
    </row>
    <row r="1829" spans="1:26" ht="18.75" hidden="1">
      <c r="A1829" s="51">
        <f>_xlfn.IFNA(INDEX(Table3[],MATCH(MainTracker[[#This Row],[IDR / UFDR]],Table3[Pack],0),1),"")</f>
        <v>1</v>
      </c>
      <c r="B1829" s="7">
        <v>238.02</v>
      </c>
      <c r="C1829" s="44" t="s">
        <v>4151</v>
      </c>
      <c r="D1829" s="128" t="s">
        <v>4152</v>
      </c>
      <c r="E1829" s="111" t="s">
        <v>7888</v>
      </c>
      <c r="F1829" s="2" t="s">
        <v>120</v>
      </c>
      <c r="G1829" s="13">
        <v>45617</v>
      </c>
      <c r="H1829" s="13"/>
      <c r="I1829" s="13">
        <v>45622</v>
      </c>
      <c r="J1829" s="2"/>
      <c r="K1829" s="29" t="s">
        <v>4154</v>
      </c>
      <c r="L1829" s="28" t="s">
        <v>122</v>
      </c>
      <c r="M1829" s="4" t="s">
        <v>7889</v>
      </c>
      <c r="N1829" s="24">
        <v>45621</v>
      </c>
      <c r="O1829" s="4"/>
      <c r="P1829" s="24"/>
      <c r="Q1829" s="4"/>
      <c r="R1829" s="24"/>
      <c r="S1829" s="4"/>
      <c r="T1829" s="24"/>
      <c r="U1829" s="4" t="s">
        <v>106</v>
      </c>
      <c r="V1829" s="3" t="s">
        <v>69</v>
      </c>
      <c r="W1829" s="26" t="s">
        <v>7887</v>
      </c>
      <c r="X1829" s="4"/>
      <c r="Y1829" s="4"/>
      <c r="Z1829" s="4"/>
    </row>
    <row r="1830" spans="1:26" ht="30" hidden="1">
      <c r="A1830" s="51">
        <f>_xlfn.IFNA(INDEX(Table3[],MATCH(MainTracker[[#This Row],[IDR / UFDR]],Table3[Pack],0),1),"")</f>
        <v>13</v>
      </c>
      <c r="B1830" s="7" t="s">
        <v>41</v>
      </c>
      <c r="C1830" s="7" t="s">
        <v>7890</v>
      </c>
      <c r="D1830" s="44" t="s">
        <v>7891</v>
      </c>
      <c r="E1830" s="29" t="s">
        <v>7892</v>
      </c>
      <c r="F1830" s="2" t="s">
        <v>111</v>
      </c>
      <c r="G1830" s="13">
        <v>45617</v>
      </c>
      <c r="H1830" s="13">
        <v>45617</v>
      </c>
      <c r="I1830" s="13"/>
      <c r="J1830" s="2"/>
      <c r="K1830" s="29" t="s">
        <v>7893</v>
      </c>
      <c r="L1830" s="28" t="s">
        <v>122</v>
      </c>
      <c r="M1830" s="4"/>
      <c r="N1830" s="24"/>
      <c r="O1830" s="4"/>
      <c r="P1830" s="24"/>
      <c r="Q1830" s="4"/>
      <c r="R1830" s="24"/>
      <c r="S1830" s="4"/>
      <c r="T1830" s="24"/>
      <c r="U1830" s="4" t="s">
        <v>106</v>
      </c>
      <c r="V1830" s="3" t="s">
        <v>69</v>
      </c>
      <c r="W1830" s="26" t="s">
        <v>7894</v>
      </c>
      <c r="X1830" s="4"/>
      <c r="Y1830" s="4"/>
      <c r="Z1830" s="4"/>
    </row>
    <row r="1831" spans="1:26" ht="30" hidden="1">
      <c r="A1831" s="51">
        <f>_xlfn.IFNA(INDEX(Table3[],MATCH(MainTracker[[#This Row],[IDR / UFDR]],Table3[Pack],0),1),"")</f>
        <v>13</v>
      </c>
      <c r="B1831" s="7" t="s">
        <v>41</v>
      </c>
      <c r="C1831" s="7" t="s">
        <v>7895</v>
      </c>
      <c r="D1831" s="44" t="s">
        <v>7896</v>
      </c>
      <c r="E1831" s="29" t="s">
        <v>7897</v>
      </c>
      <c r="F1831" s="2" t="s">
        <v>111</v>
      </c>
      <c r="G1831" s="13">
        <v>45617</v>
      </c>
      <c r="H1831" s="13">
        <v>45617</v>
      </c>
      <c r="I1831" s="13"/>
      <c r="J1831" s="2"/>
      <c r="K1831" s="29" t="s">
        <v>7898</v>
      </c>
      <c r="L1831" s="28" t="s">
        <v>122</v>
      </c>
      <c r="M1831" s="4"/>
      <c r="N1831" s="24"/>
      <c r="O1831" s="4"/>
      <c r="P1831" s="24"/>
      <c r="Q1831" s="4"/>
      <c r="R1831" s="24"/>
      <c r="S1831" s="4"/>
      <c r="T1831" s="24"/>
      <c r="U1831" s="4" t="s">
        <v>106</v>
      </c>
      <c r="V1831" s="3" t="s">
        <v>69</v>
      </c>
      <c r="W1831" s="26" t="s">
        <v>7894</v>
      </c>
      <c r="X1831" s="4"/>
      <c r="Y1831" s="4"/>
      <c r="Z1831" s="4"/>
    </row>
    <row r="1832" spans="1:26" ht="30" hidden="1">
      <c r="A1832" s="51">
        <f>_xlfn.IFNA(INDEX(Table3[],MATCH(MainTracker[[#This Row],[IDR / UFDR]],Table3[Pack],0),1),"")</f>
        <v>13</v>
      </c>
      <c r="B1832" s="7" t="s">
        <v>41</v>
      </c>
      <c r="C1832" s="7" t="s">
        <v>7899</v>
      </c>
      <c r="D1832" s="44" t="s">
        <v>7900</v>
      </c>
      <c r="E1832" s="29" t="s">
        <v>7901</v>
      </c>
      <c r="F1832" s="2" t="s">
        <v>111</v>
      </c>
      <c r="G1832" s="13">
        <v>45617</v>
      </c>
      <c r="H1832" s="13">
        <v>45617</v>
      </c>
      <c r="I1832" s="13"/>
      <c r="J1832" s="2"/>
      <c r="K1832" s="29" t="s">
        <v>7902</v>
      </c>
      <c r="L1832" s="28" t="s">
        <v>122</v>
      </c>
      <c r="M1832" s="4"/>
      <c r="N1832" s="24"/>
      <c r="O1832" s="4"/>
      <c r="P1832" s="24"/>
      <c r="Q1832" s="4"/>
      <c r="R1832" s="24"/>
      <c r="S1832" s="4"/>
      <c r="T1832" s="24"/>
      <c r="U1832" s="4" t="s">
        <v>106</v>
      </c>
      <c r="V1832" s="3" t="s">
        <v>69</v>
      </c>
      <c r="W1832" s="26" t="s">
        <v>7894</v>
      </c>
      <c r="X1832" s="4"/>
      <c r="Y1832" s="4"/>
      <c r="Z1832" s="4"/>
    </row>
    <row r="1833" spans="1:26" ht="30" hidden="1">
      <c r="A1833" s="51">
        <f>_xlfn.IFNA(INDEX(Table3[],MATCH(MainTracker[[#This Row],[IDR / UFDR]],Table3[Pack],0),1),"")</f>
        <v>13</v>
      </c>
      <c r="B1833" s="7" t="s">
        <v>41</v>
      </c>
      <c r="C1833" s="7" t="s">
        <v>7903</v>
      </c>
      <c r="D1833" s="44" t="s">
        <v>7904</v>
      </c>
      <c r="E1833" s="29" t="s">
        <v>7905</v>
      </c>
      <c r="F1833" s="2" t="s">
        <v>111</v>
      </c>
      <c r="G1833" s="13">
        <v>45617</v>
      </c>
      <c r="H1833" s="13">
        <v>45617</v>
      </c>
      <c r="I1833" s="13"/>
      <c r="J1833" s="2"/>
      <c r="K1833" s="29" t="s">
        <v>7906</v>
      </c>
      <c r="L1833" s="28" t="s">
        <v>122</v>
      </c>
      <c r="M1833" s="4"/>
      <c r="N1833" s="24"/>
      <c r="O1833" s="4"/>
      <c r="P1833" s="24"/>
      <c r="Q1833" s="4"/>
      <c r="R1833" s="24"/>
      <c r="S1833" s="4"/>
      <c r="T1833" s="24"/>
      <c r="U1833" s="4" t="s">
        <v>106</v>
      </c>
      <c r="V1833" s="3" t="s">
        <v>69</v>
      </c>
      <c r="W1833" s="26" t="s">
        <v>7894</v>
      </c>
      <c r="X1833" s="4"/>
      <c r="Y1833" s="4"/>
      <c r="Z1833" s="4"/>
    </row>
    <row r="1834" spans="1:26" ht="30" hidden="1">
      <c r="A1834" s="51">
        <f>_xlfn.IFNA(INDEX(Table3[],MATCH(MainTracker[[#This Row],[IDR / UFDR]],Table3[Pack],0),1),"")</f>
        <v>13</v>
      </c>
      <c r="B1834" s="7" t="s">
        <v>41</v>
      </c>
      <c r="C1834" s="7" t="s">
        <v>7907</v>
      </c>
      <c r="D1834" s="44" t="s">
        <v>7908</v>
      </c>
      <c r="E1834" s="29" t="s">
        <v>7909</v>
      </c>
      <c r="F1834" s="2" t="s">
        <v>111</v>
      </c>
      <c r="G1834" s="13">
        <v>45617</v>
      </c>
      <c r="H1834" s="13">
        <v>45617</v>
      </c>
      <c r="I1834" s="13">
        <v>45638</v>
      </c>
      <c r="J1834" s="2"/>
      <c r="K1834" s="29" t="s">
        <v>7910</v>
      </c>
      <c r="L1834" s="28" t="s">
        <v>122</v>
      </c>
      <c r="M1834" s="4"/>
      <c r="N1834" s="24"/>
      <c r="O1834" s="4"/>
      <c r="P1834" s="24"/>
      <c r="Q1834" s="4"/>
      <c r="R1834" s="24"/>
      <c r="S1834" s="4"/>
      <c r="T1834" s="24"/>
      <c r="U1834" s="4" t="s">
        <v>106</v>
      </c>
      <c r="V1834" s="3" t="s">
        <v>69</v>
      </c>
      <c r="W1834" s="26" t="s">
        <v>7894</v>
      </c>
      <c r="X1834" s="4"/>
      <c r="Y1834" s="4"/>
      <c r="Z1834" s="4"/>
    </row>
    <row r="1835" spans="1:26" ht="30" hidden="1">
      <c r="A1835" s="51">
        <f>_xlfn.IFNA(INDEX(Table3[],MATCH(MainTracker[[#This Row],[IDR / UFDR]],Table3[Pack],0),1),"")</f>
        <v>13</v>
      </c>
      <c r="B1835" s="7" t="s">
        <v>41</v>
      </c>
      <c r="C1835" s="7" t="s">
        <v>7911</v>
      </c>
      <c r="D1835" s="44" t="s">
        <v>7912</v>
      </c>
      <c r="E1835" s="29" t="s">
        <v>7913</v>
      </c>
      <c r="F1835" s="2" t="s">
        <v>111</v>
      </c>
      <c r="G1835" s="13">
        <v>45617</v>
      </c>
      <c r="H1835" s="13">
        <v>45617</v>
      </c>
      <c r="I1835" s="13">
        <v>45638</v>
      </c>
      <c r="J1835" s="2"/>
      <c r="K1835" s="29" t="s">
        <v>7914</v>
      </c>
      <c r="L1835" s="28" t="s">
        <v>122</v>
      </c>
      <c r="M1835" s="4"/>
      <c r="N1835" s="24"/>
      <c r="O1835" s="4"/>
      <c r="P1835" s="24"/>
      <c r="Q1835" s="4"/>
      <c r="R1835" s="24"/>
      <c r="S1835" s="4"/>
      <c r="T1835" s="24"/>
      <c r="U1835" s="4" t="s">
        <v>106</v>
      </c>
      <c r="V1835" s="3" t="s">
        <v>69</v>
      </c>
      <c r="W1835" s="26" t="s">
        <v>7894</v>
      </c>
      <c r="X1835" s="4"/>
      <c r="Y1835" s="4"/>
      <c r="Z1835" s="4"/>
    </row>
    <row r="1836" spans="1:26" ht="30" hidden="1">
      <c r="A1836" s="51">
        <f>_xlfn.IFNA(INDEX(Table3[],MATCH(MainTracker[[#This Row],[IDR / UFDR]],Table3[Pack],0),1),"")</f>
        <v>13</v>
      </c>
      <c r="B1836" s="7" t="s">
        <v>41</v>
      </c>
      <c r="C1836" s="7" t="s">
        <v>7915</v>
      </c>
      <c r="D1836" s="44" t="s">
        <v>7916</v>
      </c>
      <c r="E1836" s="29" t="s">
        <v>7917</v>
      </c>
      <c r="F1836" s="2" t="s">
        <v>111</v>
      </c>
      <c r="G1836" s="13">
        <v>45617</v>
      </c>
      <c r="H1836" s="13">
        <v>45617</v>
      </c>
      <c r="I1836" s="13">
        <v>45638</v>
      </c>
      <c r="J1836" s="2"/>
      <c r="K1836" s="29" t="s">
        <v>7918</v>
      </c>
      <c r="L1836" s="28" t="s">
        <v>122</v>
      </c>
      <c r="M1836" s="4"/>
      <c r="N1836" s="24"/>
      <c r="O1836" s="4"/>
      <c r="P1836" s="24"/>
      <c r="Q1836" s="4"/>
      <c r="R1836" s="24"/>
      <c r="S1836" s="4"/>
      <c r="T1836" s="24"/>
      <c r="U1836" s="4" t="s">
        <v>106</v>
      </c>
      <c r="V1836" s="3" t="s">
        <v>69</v>
      </c>
      <c r="W1836" s="26" t="s">
        <v>7894</v>
      </c>
      <c r="X1836" s="4"/>
      <c r="Y1836" s="4"/>
      <c r="Z1836" s="4"/>
    </row>
    <row r="1837" spans="1:26" ht="30" hidden="1">
      <c r="A1837" s="51">
        <f>_xlfn.IFNA(INDEX(Table3[],MATCH(MainTracker[[#This Row],[IDR / UFDR]],Table3[Pack],0),1),"")</f>
        <v>13</v>
      </c>
      <c r="B1837" s="7" t="s">
        <v>41</v>
      </c>
      <c r="C1837" s="7" t="s">
        <v>7919</v>
      </c>
      <c r="D1837" s="44" t="s">
        <v>7920</v>
      </c>
      <c r="E1837" s="29" t="s">
        <v>7921</v>
      </c>
      <c r="F1837" s="2" t="s">
        <v>111</v>
      </c>
      <c r="G1837" s="13">
        <v>45617</v>
      </c>
      <c r="H1837" s="13">
        <v>45617</v>
      </c>
      <c r="I1837" s="13">
        <v>45638</v>
      </c>
      <c r="J1837" s="2"/>
      <c r="K1837" s="29" t="s">
        <v>7922</v>
      </c>
      <c r="L1837" s="28" t="s">
        <v>122</v>
      </c>
      <c r="M1837" s="4"/>
      <c r="N1837" s="24"/>
      <c r="O1837" s="4"/>
      <c r="P1837" s="24"/>
      <c r="Q1837" s="4"/>
      <c r="R1837" s="24"/>
      <c r="S1837" s="4"/>
      <c r="T1837" s="24"/>
      <c r="U1837" s="4" t="s">
        <v>106</v>
      </c>
      <c r="V1837" s="3" t="s">
        <v>69</v>
      </c>
      <c r="W1837" s="26" t="s">
        <v>7894</v>
      </c>
      <c r="X1837" s="4"/>
      <c r="Y1837" s="4"/>
      <c r="Z1837" s="4"/>
    </row>
    <row r="1838" spans="1:26" ht="30" hidden="1">
      <c r="A1838" s="51">
        <f>_xlfn.IFNA(INDEX(Table3[],MATCH(MainTracker[[#This Row],[IDR / UFDR]],Table3[Pack],0),1),"")</f>
        <v>13</v>
      </c>
      <c r="B1838" s="7" t="s">
        <v>41</v>
      </c>
      <c r="C1838" s="7" t="s">
        <v>7923</v>
      </c>
      <c r="D1838" s="44" t="s">
        <v>7924</v>
      </c>
      <c r="E1838" s="29" t="s">
        <v>7925</v>
      </c>
      <c r="F1838" s="2" t="s">
        <v>111</v>
      </c>
      <c r="G1838" s="13">
        <v>45617</v>
      </c>
      <c r="H1838" s="13">
        <v>45617</v>
      </c>
      <c r="I1838" s="13"/>
      <c r="J1838" s="2"/>
      <c r="K1838" s="29" t="s">
        <v>7926</v>
      </c>
      <c r="L1838" s="28" t="s">
        <v>122</v>
      </c>
      <c r="M1838" s="4"/>
      <c r="N1838" s="24"/>
      <c r="O1838" s="4"/>
      <c r="P1838" s="24"/>
      <c r="Q1838" s="4"/>
      <c r="R1838" s="24"/>
      <c r="S1838" s="4"/>
      <c r="T1838" s="24"/>
      <c r="U1838" s="4" t="s">
        <v>106</v>
      </c>
      <c r="V1838" s="3" t="s">
        <v>69</v>
      </c>
      <c r="W1838" s="26" t="s">
        <v>7894</v>
      </c>
      <c r="X1838" s="4"/>
      <c r="Y1838" s="4"/>
      <c r="Z1838" s="4"/>
    </row>
    <row r="1839" spans="1:26" ht="30" hidden="1">
      <c r="A1839" s="51">
        <f>_xlfn.IFNA(INDEX(Table3[],MATCH(MainTracker[[#This Row],[IDR / UFDR]],Table3[Pack],0),1),"")</f>
        <v>13</v>
      </c>
      <c r="B1839" s="7" t="s">
        <v>41</v>
      </c>
      <c r="C1839" s="7" t="s">
        <v>7927</v>
      </c>
      <c r="D1839" s="44" t="s">
        <v>7928</v>
      </c>
      <c r="E1839" s="29" t="s">
        <v>7929</v>
      </c>
      <c r="F1839" s="2" t="s">
        <v>111</v>
      </c>
      <c r="G1839" s="13">
        <v>45617</v>
      </c>
      <c r="H1839" s="13">
        <v>45617</v>
      </c>
      <c r="I1839" s="13"/>
      <c r="J1839" s="2"/>
      <c r="K1839" s="29" t="s">
        <v>7930</v>
      </c>
      <c r="L1839" s="28" t="s">
        <v>122</v>
      </c>
      <c r="M1839" s="4"/>
      <c r="N1839" s="24"/>
      <c r="O1839" s="4"/>
      <c r="P1839" s="24"/>
      <c r="Q1839" s="4"/>
      <c r="R1839" s="24"/>
      <c r="S1839" s="4"/>
      <c r="T1839" s="24"/>
      <c r="U1839" s="4" t="s">
        <v>106</v>
      </c>
      <c r="V1839" s="3" t="s">
        <v>69</v>
      </c>
      <c r="W1839" s="26" t="s">
        <v>7894</v>
      </c>
      <c r="X1839" s="4"/>
      <c r="Y1839" s="4"/>
      <c r="Z1839" s="4"/>
    </row>
    <row r="1840" spans="1:26" ht="30" hidden="1">
      <c r="A1840" s="51">
        <f>_xlfn.IFNA(INDEX(Table3[],MATCH(MainTracker[[#This Row],[IDR / UFDR]],Table3[Pack],0),1),"")</f>
        <v>13</v>
      </c>
      <c r="B1840" s="7" t="s">
        <v>41</v>
      </c>
      <c r="C1840" s="7" t="s">
        <v>7931</v>
      </c>
      <c r="D1840" s="44" t="s">
        <v>7932</v>
      </c>
      <c r="E1840" s="29" t="s">
        <v>7933</v>
      </c>
      <c r="F1840" s="2" t="s">
        <v>111</v>
      </c>
      <c r="G1840" s="13">
        <v>45617</v>
      </c>
      <c r="H1840" s="13">
        <v>45617</v>
      </c>
      <c r="I1840" s="13"/>
      <c r="J1840" s="2"/>
      <c r="K1840" s="29" t="s">
        <v>7934</v>
      </c>
      <c r="L1840" s="28" t="s">
        <v>122</v>
      </c>
      <c r="M1840" s="4"/>
      <c r="N1840" s="24"/>
      <c r="O1840" s="4"/>
      <c r="P1840" s="24"/>
      <c r="Q1840" s="4"/>
      <c r="R1840" s="24"/>
      <c r="S1840" s="4"/>
      <c r="T1840" s="24"/>
      <c r="U1840" s="4" t="s">
        <v>106</v>
      </c>
      <c r="V1840" s="3" t="s">
        <v>69</v>
      </c>
      <c r="W1840" s="26" t="s">
        <v>7894</v>
      </c>
      <c r="X1840" s="4"/>
      <c r="Y1840" s="4"/>
      <c r="Z1840" s="4"/>
    </row>
    <row r="1841" spans="1:26" ht="30" hidden="1">
      <c r="A1841" s="51">
        <f>_xlfn.IFNA(INDEX(Table3[],MATCH(MainTracker[[#This Row],[IDR / UFDR]],Table3[Pack],0),1),"")</f>
        <v>13</v>
      </c>
      <c r="B1841" s="7" t="s">
        <v>41</v>
      </c>
      <c r="C1841" s="7" t="s">
        <v>7935</v>
      </c>
      <c r="D1841" s="44" t="s">
        <v>7936</v>
      </c>
      <c r="E1841" s="29" t="s">
        <v>7937</v>
      </c>
      <c r="F1841" s="2" t="s">
        <v>111</v>
      </c>
      <c r="G1841" s="13">
        <v>45617</v>
      </c>
      <c r="H1841" s="13">
        <v>45617</v>
      </c>
      <c r="I1841" s="13">
        <v>45638</v>
      </c>
      <c r="J1841" s="2"/>
      <c r="K1841" s="29" t="s">
        <v>7938</v>
      </c>
      <c r="L1841" s="28" t="s">
        <v>122</v>
      </c>
      <c r="M1841" s="4"/>
      <c r="N1841" s="24"/>
      <c r="O1841" s="4"/>
      <c r="P1841" s="24"/>
      <c r="Q1841" s="4"/>
      <c r="R1841" s="24"/>
      <c r="S1841" s="4"/>
      <c r="T1841" s="24"/>
      <c r="U1841" s="4" t="s">
        <v>106</v>
      </c>
      <c r="V1841" s="3" t="s">
        <v>69</v>
      </c>
      <c r="W1841" s="26" t="s">
        <v>7894</v>
      </c>
      <c r="X1841" s="4"/>
      <c r="Y1841" s="4"/>
      <c r="Z1841" s="4"/>
    </row>
    <row r="1842" spans="1:26" ht="30" hidden="1">
      <c r="A1842" s="51">
        <f>_xlfn.IFNA(INDEX(Table3[],MATCH(MainTracker[[#This Row],[IDR / UFDR]],Table3[Pack],0),1),"")</f>
        <v>13</v>
      </c>
      <c r="B1842" s="7" t="s">
        <v>41</v>
      </c>
      <c r="C1842" s="7" t="s">
        <v>7939</v>
      </c>
      <c r="D1842" s="44" t="s">
        <v>7940</v>
      </c>
      <c r="E1842" s="29" t="s">
        <v>7941</v>
      </c>
      <c r="F1842" s="2" t="s">
        <v>111</v>
      </c>
      <c r="G1842" s="13">
        <v>45617</v>
      </c>
      <c r="H1842" s="13">
        <v>45617</v>
      </c>
      <c r="I1842" s="13">
        <v>45638</v>
      </c>
      <c r="J1842" s="2"/>
      <c r="K1842" s="29" t="s">
        <v>7942</v>
      </c>
      <c r="L1842" s="28" t="s">
        <v>122</v>
      </c>
      <c r="M1842" s="4"/>
      <c r="N1842" s="24"/>
      <c r="O1842" s="4"/>
      <c r="P1842" s="24"/>
      <c r="Q1842" s="4"/>
      <c r="R1842" s="24"/>
      <c r="S1842" s="4"/>
      <c r="T1842" s="24"/>
      <c r="U1842" s="4" t="s">
        <v>106</v>
      </c>
      <c r="V1842" s="3" t="s">
        <v>69</v>
      </c>
      <c r="W1842" s="26" t="s">
        <v>7894</v>
      </c>
      <c r="X1842" s="4"/>
      <c r="Y1842" s="4"/>
      <c r="Z1842" s="4"/>
    </row>
    <row r="1843" spans="1:26" ht="30" hidden="1">
      <c r="A1843" s="51">
        <f>_xlfn.IFNA(INDEX(Table3[],MATCH(MainTracker[[#This Row],[IDR / UFDR]],Table3[Pack],0),1),"")</f>
        <v>13</v>
      </c>
      <c r="B1843" s="7" t="s">
        <v>41</v>
      </c>
      <c r="C1843" s="7" t="s">
        <v>7943</v>
      </c>
      <c r="D1843" s="44" t="s">
        <v>7944</v>
      </c>
      <c r="E1843" s="29" t="s">
        <v>7945</v>
      </c>
      <c r="F1843" s="2" t="s">
        <v>111</v>
      </c>
      <c r="G1843" s="13">
        <v>45617</v>
      </c>
      <c r="H1843" s="13">
        <v>45617</v>
      </c>
      <c r="I1843" s="13">
        <v>45638</v>
      </c>
      <c r="J1843" s="2"/>
      <c r="K1843" s="29" t="s">
        <v>7946</v>
      </c>
      <c r="L1843" s="28" t="s">
        <v>122</v>
      </c>
      <c r="M1843" s="4"/>
      <c r="N1843" s="24"/>
      <c r="O1843" s="4"/>
      <c r="P1843" s="24"/>
      <c r="Q1843" s="4"/>
      <c r="R1843" s="24"/>
      <c r="S1843" s="4"/>
      <c r="T1843" s="24"/>
      <c r="U1843" s="4" t="s">
        <v>106</v>
      </c>
      <c r="V1843" s="3" t="s">
        <v>69</v>
      </c>
      <c r="W1843" s="26" t="s">
        <v>7894</v>
      </c>
      <c r="X1843" s="4"/>
      <c r="Y1843" s="4"/>
      <c r="Z1843" s="4"/>
    </row>
    <row r="1844" spans="1:26" ht="30" hidden="1">
      <c r="A1844" s="51">
        <f>_xlfn.IFNA(INDEX(Table3[],MATCH(MainTracker[[#This Row],[IDR / UFDR]],Table3[Pack],0),1),"")</f>
        <v>13</v>
      </c>
      <c r="B1844" s="7" t="s">
        <v>41</v>
      </c>
      <c r="C1844" s="7" t="s">
        <v>7947</v>
      </c>
      <c r="D1844" s="44" t="s">
        <v>7948</v>
      </c>
      <c r="E1844" s="29" t="s">
        <v>7949</v>
      </c>
      <c r="F1844" s="2" t="s">
        <v>111</v>
      </c>
      <c r="G1844" s="13">
        <v>45617</v>
      </c>
      <c r="H1844" s="13">
        <v>45617</v>
      </c>
      <c r="I1844" s="13">
        <v>45638</v>
      </c>
      <c r="J1844" s="2"/>
      <c r="K1844" s="29" t="s">
        <v>7950</v>
      </c>
      <c r="L1844" s="28" t="s">
        <v>122</v>
      </c>
      <c r="M1844" s="4"/>
      <c r="N1844" s="24"/>
      <c r="O1844" s="4"/>
      <c r="P1844" s="24"/>
      <c r="Q1844" s="4"/>
      <c r="R1844" s="24"/>
      <c r="S1844" s="4"/>
      <c r="T1844" s="24"/>
      <c r="U1844" s="4" t="s">
        <v>106</v>
      </c>
      <c r="V1844" s="3" t="s">
        <v>69</v>
      </c>
      <c r="W1844" s="26" t="s">
        <v>7894</v>
      </c>
      <c r="X1844" s="4"/>
      <c r="Y1844" s="4"/>
      <c r="Z1844" s="4"/>
    </row>
    <row r="1845" spans="1:26" ht="30" hidden="1">
      <c r="A1845" s="51">
        <f>_xlfn.IFNA(INDEX(Table3[],MATCH(MainTracker[[#This Row],[IDR / UFDR]],Table3[Pack],0),1),"")</f>
        <v>13</v>
      </c>
      <c r="B1845" s="7" t="s">
        <v>41</v>
      </c>
      <c r="C1845" s="7" t="s">
        <v>7951</v>
      </c>
      <c r="D1845" s="44" t="s">
        <v>7952</v>
      </c>
      <c r="E1845" s="29" t="s">
        <v>7953</v>
      </c>
      <c r="F1845" s="2" t="s">
        <v>111</v>
      </c>
      <c r="G1845" s="13">
        <v>45617</v>
      </c>
      <c r="H1845" s="13">
        <v>45617</v>
      </c>
      <c r="I1845" s="13"/>
      <c r="J1845" s="2"/>
      <c r="K1845" s="29" t="s">
        <v>7954</v>
      </c>
      <c r="L1845" s="28" t="s">
        <v>122</v>
      </c>
      <c r="M1845" s="4"/>
      <c r="N1845" s="24"/>
      <c r="O1845" s="4"/>
      <c r="P1845" s="24"/>
      <c r="Q1845" s="4"/>
      <c r="R1845" s="24"/>
      <c r="S1845" s="4"/>
      <c r="T1845" s="24"/>
      <c r="U1845" s="4" t="s">
        <v>106</v>
      </c>
      <c r="V1845" s="3" t="s">
        <v>69</v>
      </c>
      <c r="W1845" s="26" t="s">
        <v>7894</v>
      </c>
      <c r="X1845" s="4"/>
      <c r="Y1845" s="4"/>
      <c r="Z1845" s="4"/>
    </row>
    <row r="1846" spans="1:26" ht="30" hidden="1">
      <c r="A1846" s="51">
        <f>_xlfn.IFNA(INDEX(Table3[],MATCH(MainTracker[[#This Row],[IDR / UFDR]],Table3[Pack],0),1),"")</f>
        <v>13</v>
      </c>
      <c r="B1846" s="7" t="s">
        <v>41</v>
      </c>
      <c r="C1846" s="7" t="s">
        <v>7955</v>
      </c>
      <c r="D1846" s="44" t="s">
        <v>7956</v>
      </c>
      <c r="E1846" s="29" t="s">
        <v>7957</v>
      </c>
      <c r="F1846" s="2" t="s">
        <v>111</v>
      </c>
      <c r="G1846" s="13">
        <v>45617</v>
      </c>
      <c r="H1846" s="13">
        <v>45617</v>
      </c>
      <c r="I1846" s="13"/>
      <c r="J1846" s="2"/>
      <c r="K1846" s="29" t="s">
        <v>7958</v>
      </c>
      <c r="L1846" s="28" t="s">
        <v>122</v>
      </c>
      <c r="M1846" s="4"/>
      <c r="N1846" s="24"/>
      <c r="O1846" s="4"/>
      <c r="P1846" s="24"/>
      <c r="Q1846" s="4"/>
      <c r="R1846" s="24"/>
      <c r="S1846" s="4"/>
      <c r="T1846" s="24"/>
      <c r="U1846" s="4" t="s">
        <v>106</v>
      </c>
      <c r="V1846" s="3" t="s">
        <v>69</v>
      </c>
      <c r="W1846" s="26" t="s">
        <v>7894</v>
      </c>
      <c r="X1846" s="4"/>
      <c r="Y1846" s="4"/>
      <c r="Z1846" s="4"/>
    </row>
    <row r="1847" spans="1:26" ht="45" hidden="1">
      <c r="A1847" s="51">
        <f>_xlfn.IFNA(INDEX(Table3[],MATCH(MainTracker[[#This Row],[IDR / UFDR]],Table3[Pack],0),1),"")</f>
        <v>3</v>
      </c>
      <c r="B1847" s="7">
        <v>212.5</v>
      </c>
      <c r="C1847" s="7" t="s">
        <v>7959</v>
      </c>
      <c r="D1847" s="44" t="s">
        <v>7960</v>
      </c>
      <c r="E1847" s="29" t="s">
        <v>7961</v>
      </c>
      <c r="F1847" s="2" t="s">
        <v>111</v>
      </c>
      <c r="G1847" s="13">
        <v>45617</v>
      </c>
      <c r="H1847" s="13"/>
      <c r="I1847" s="13">
        <v>45624</v>
      </c>
      <c r="J1847" s="2"/>
      <c r="K1847" s="29" t="s">
        <v>7962</v>
      </c>
      <c r="L1847" s="28"/>
      <c r="M1847" s="4"/>
      <c r="N1847" s="24"/>
      <c r="O1847" s="4"/>
      <c r="P1847" s="24"/>
      <c r="Q1847" s="4"/>
      <c r="R1847" s="24"/>
      <c r="S1847" s="4"/>
      <c r="T1847" s="24"/>
      <c r="U1847" s="4" t="s">
        <v>106</v>
      </c>
      <c r="V1847" s="3" t="s">
        <v>71</v>
      </c>
      <c r="W1847" s="26" t="s">
        <v>5276</v>
      </c>
      <c r="X1847" s="4"/>
      <c r="Y1847" s="4"/>
      <c r="Z1847" s="4"/>
    </row>
    <row r="1848" spans="1:26" ht="30" hidden="1">
      <c r="A1848" s="51">
        <f>_xlfn.IFNA(INDEX(Table3[],MATCH(MainTracker[[#This Row],[IDR / UFDR]],Table3[Pack],0),1),"")</f>
        <v>3</v>
      </c>
      <c r="B1848" s="7">
        <v>212.5</v>
      </c>
      <c r="C1848" s="7" t="s">
        <v>7963</v>
      </c>
      <c r="D1848" s="44" t="s">
        <v>7964</v>
      </c>
      <c r="E1848" s="29" t="s">
        <v>7965</v>
      </c>
      <c r="F1848" s="2" t="s">
        <v>111</v>
      </c>
      <c r="G1848" s="13">
        <v>45617</v>
      </c>
      <c r="H1848" s="13"/>
      <c r="I1848" s="13">
        <v>45624</v>
      </c>
      <c r="J1848" s="2"/>
      <c r="K1848" s="29" t="s">
        <v>7966</v>
      </c>
      <c r="L1848" s="28"/>
      <c r="M1848" s="4"/>
      <c r="N1848" s="24"/>
      <c r="O1848" s="4"/>
      <c r="P1848" s="24"/>
      <c r="Q1848" s="4"/>
      <c r="R1848" s="24"/>
      <c r="S1848" s="4"/>
      <c r="T1848" s="24"/>
      <c r="U1848" s="4" t="s">
        <v>106</v>
      </c>
      <c r="V1848" s="3" t="s">
        <v>71</v>
      </c>
      <c r="W1848" s="26" t="s">
        <v>5276</v>
      </c>
      <c r="X1848" s="4"/>
      <c r="Y1848" s="4"/>
      <c r="Z1848" s="4"/>
    </row>
    <row r="1849" spans="1:26" ht="18.75" hidden="1">
      <c r="A1849" s="51">
        <f>_xlfn.IFNA(INDEX(Table3[],MATCH(MainTracker[[#This Row],[IDR / UFDR]],Table3[Pack],0),1),"")</f>
        <v>10</v>
      </c>
      <c r="B1849" s="7" t="s">
        <v>35</v>
      </c>
      <c r="C1849" s="7" t="s">
        <v>4775</v>
      </c>
      <c r="D1849" s="44" t="s">
        <v>7967</v>
      </c>
      <c r="E1849" s="29" t="s">
        <v>4776</v>
      </c>
      <c r="F1849" s="2" t="s">
        <v>101</v>
      </c>
      <c r="G1849" s="13">
        <v>45617</v>
      </c>
      <c r="H1849" s="13"/>
      <c r="I1849" s="13">
        <v>45630</v>
      </c>
      <c r="J1849" s="2"/>
      <c r="K1849" s="28" t="s">
        <v>4777</v>
      </c>
      <c r="L1849" s="28"/>
      <c r="M1849" s="4"/>
      <c r="N1849" s="24"/>
      <c r="O1849" s="4"/>
      <c r="P1849" s="24"/>
      <c r="Q1849" s="4"/>
      <c r="R1849" s="24"/>
      <c r="S1849" s="4"/>
      <c r="T1849" s="24"/>
      <c r="U1849" s="4" t="s">
        <v>106</v>
      </c>
      <c r="V1849" s="3" t="s">
        <v>71</v>
      </c>
      <c r="W1849" s="26" t="s">
        <v>265</v>
      </c>
      <c r="X1849" s="4"/>
      <c r="Y1849" s="4"/>
      <c r="Z1849" s="4"/>
    </row>
    <row r="1850" spans="1:26" ht="30" hidden="1">
      <c r="A1850" s="51" t="str">
        <f>_xlfn.IFNA(INDEX(Table3[],MATCH(MainTracker[[#This Row],[IDR / UFDR]],Table3[Pack],0),1),"")</f>
        <v/>
      </c>
      <c r="B1850" s="7" t="s">
        <v>6405</v>
      </c>
      <c r="C1850" s="7" t="s">
        <v>7187</v>
      </c>
      <c r="D1850" s="44" t="s">
        <v>7188</v>
      </c>
      <c r="E1850" s="29" t="s">
        <v>7189</v>
      </c>
      <c r="F1850" s="2" t="s">
        <v>387</v>
      </c>
      <c r="G1850" s="13">
        <v>45617</v>
      </c>
      <c r="H1850" s="13">
        <v>45617</v>
      </c>
      <c r="I1850" s="13">
        <v>45664</v>
      </c>
      <c r="J1850" s="2"/>
      <c r="K1850" s="29" t="s">
        <v>7190</v>
      </c>
      <c r="L1850" s="28" t="s">
        <v>122</v>
      </c>
      <c r="M1850" s="4"/>
      <c r="N1850" s="24"/>
      <c r="O1850" s="4"/>
      <c r="P1850" s="24"/>
      <c r="Q1850" s="4"/>
      <c r="R1850" s="24"/>
      <c r="S1850" s="4"/>
      <c r="T1850" s="24"/>
      <c r="U1850" s="4" t="s">
        <v>106</v>
      </c>
      <c r="V1850" s="3" t="s">
        <v>69</v>
      </c>
      <c r="W1850" s="26" t="s">
        <v>7192</v>
      </c>
      <c r="X1850" s="4"/>
      <c r="Y1850" s="4"/>
      <c r="Z1850" s="4"/>
    </row>
    <row r="1851" spans="1:26" ht="30" hidden="1">
      <c r="A1851" s="51">
        <f>_xlfn.IFNA(INDEX(Table3[],MATCH(MainTracker[[#This Row],[IDR / UFDR]],Table3[Pack],0),1),"")</f>
        <v>8</v>
      </c>
      <c r="B1851" s="7">
        <v>224.7</v>
      </c>
      <c r="C1851" s="7" t="s">
        <v>7968</v>
      </c>
      <c r="D1851" s="44" t="s">
        <v>7969</v>
      </c>
      <c r="E1851" s="29" t="s">
        <v>7970</v>
      </c>
      <c r="F1851" s="2" t="s">
        <v>111</v>
      </c>
      <c r="G1851" s="13">
        <v>45617</v>
      </c>
      <c r="H1851" s="13">
        <v>45624</v>
      </c>
      <c r="I1851" s="13">
        <v>45629</v>
      </c>
      <c r="J1851" s="2"/>
      <c r="K1851" s="29" t="s">
        <v>7971</v>
      </c>
      <c r="L1851" s="28"/>
      <c r="M1851" s="4" t="s">
        <v>7972</v>
      </c>
      <c r="N1851" s="24"/>
      <c r="O1851" s="4"/>
      <c r="P1851" s="24"/>
      <c r="Q1851" s="4"/>
      <c r="R1851" s="24"/>
      <c r="S1851" s="4"/>
      <c r="T1851" s="24"/>
      <c r="U1851" s="4" t="s">
        <v>106</v>
      </c>
      <c r="V1851" s="3" t="s">
        <v>6832</v>
      </c>
      <c r="W1851" s="26" t="s">
        <v>7140</v>
      </c>
      <c r="X1851" s="4"/>
      <c r="Y1851" s="4"/>
      <c r="Z1851" s="4"/>
    </row>
    <row r="1852" spans="1:26" ht="30" hidden="1">
      <c r="A1852" s="51">
        <f>_xlfn.IFNA(INDEX(Table3[],MATCH(MainTracker[[#This Row],[IDR / UFDR]],Table3[Pack],0),1),"")</f>
        <v>8</v>
      </c>
      <c r="B1852" s="7">
        <v>224.7</v>
      </c>
      <c r="C1852" s="7" t="s">
        <v>7973</v>
      </c>
      <c r="D1852" s="44" t="s">
        <v>7974</v>
      </c>
      <c r="E1852" s="29" t="s">
        <v>7975</v>
      </c>
      <c r="F1852" s="2" t="s">
        <v>111</v>
      </c>
      <c r="G1852" s="13">
        <v>45617</v>
      </c>
      <c r="H1852" s="13">
        <v>45624</v>
      </c>
      <c r="I1852" s="13">
        <v>45629</v>
      </c>
      <c r="J1852" s="2"/>
      <c r="K1852" s="29" t="s">
        <v>7976</v>
      </c>
      <c r="L1852" s="28"/>
      <c r="M1852" s="4"/>
      <c r="N1852" s="24"/>
      <c r="O1852" s="4"/>
      <c r="P1852" s="24"/>
      <c r="Q1852" s="4"/>
      <c r="R1852" s="24"/>
      <c r="S1852" s="4"/>
      <c r="T1852" s="24"/>
      <c r="U1852" s="4" t="s">
        <v>106</v>
      </c>
      <c r="V1852" s="3" t="s">
        <v>6832</v>
      </c>
      <c r="W1852" s="26" t="s">
        <v>7140</v>
      </c>
      <c r="X1852" s="4"/>
      <c r="Y1852" s="4"/>
      <c r="Z1852" s="4"/>
    </row>
    <row r="1853" spans="1:26" ht="30" hidden="1">
      <c r="A1853" s="51">
        <f>_xlfn.IFNA(INDEX(Table3[],MATCH(MainTracker[[#This Row],[IDR / UFDR]],Table3[Pack],0),1),"")</f>
        <v>8</v>
      </c>
      <c r="B1853" s="7">
        <v>224.7</v>
      </c>
      <c r="C1853" s="7" t="s">
        <v>7977</v>
      </c>
      <c r="D1853" s="44" t="s">
        <v>7978</v>
      </c>
      <c r="E1853" s="29" t="s">
        <v>7979</v>
      </c>
      <c r="F1853" s="2" t="s">
        <v>111</v>
      </c>
      <c r="G1853" s="13">
        <v>45617</v>
      </c>
      <c r="H1853" s="13">
        <v>45624</v>
      </c>
      <c r="I1853" s="13">
        <v>45629</v>
      </c>
      <c r="J1853" s="2"/>
      <c r="K1853" s="29" t="s">
        <v>7980</v>
      </c>
      <c r="L1853" s="28"/>
      <c r="M1853" s="4"/>
      <c r="N1853" s="24"/>
      <c r="O1853" s="4"/>
      <c r="P1853" s="24"/>
      <c r="Q1853" s="4"/>
      <c r="R1853" s="24"/>
      <c r="S1853" s="4"/>
      <c r="T1853" s="24"/>
      <c r="U1853" s="4" t="s">
        <v>106</v>
      </c>
      <c r="V1853" s="3" t="s">
        <v>6832</v>
      </c>
      <c r="W1853" s="26" t="s">
        <v>7140</v>
      </c>
      <c r="X1853" s="4"/>
      <c r="Y1853" s="4"/>
      <c r="Z1853" s="4"/>
    </row>
    <row r="1854" spans="1:26" ht="30" hidden="1">
      <c r="A1854" s="51">
        <f>_xlfn.IFNA(INDEX(Table3[],MATCH(MainTracker[[#This Row],[IDR / UFDR]],Table3[Pack],0),1),"")</f>
        <v>8</v>
      </c>
      <c r="B1854" s="7">
        <v>224.7</v>
      </c>
      <c r="C1854" s="7" t="s">
        <v>7981</v>
      </c>
      <c r="D1854" s="44" t="s">
        <v>7982</v>
      </c>
      <c r="E1854" s="29" t="s">
        <v>7983</v>
      </c>
      <c r="F1854" s="2" t="s">
        <v>111</v>
      </c>
      <c r="G1854" s="13">
        <v>45617</v>
      </c>
      <c r="H1854" s="13">
        <v>45624</v>
      </c>
      <c r="I1854" s="13">
        <v>45629</v>
      </c>
      <c r="J1854" s="2"/>
      <c r="K1854" s="29" t="s">
        <v>7984</v>
      </c>
      <c r="L1854" s="28"/>
      <c r="M1854" s="4"/>
      <c r="N1854" s="24"/>
      <c r="O1854" s="4"/>
      <c r="P1854" s="24"/>
      <c r="Q1854" s="4"/>
      <c r="R1854" s="24"/>
      <c r="S1854" s="4"/>
      <c r="T1854" s="24"/>
      <c r="U1854" s="4" t="s">
        <v>106</v>
      </c>
      <c r="V1854" s="3" t="s">
        <v>6832</v>
      </c>
      <c r="W1854" s="26" t="s">
        <v>7140</v>
      </c>
      <c r="X1854" s="4"/>
      <c r="Y1854" s="4"/>
      <c r="Z1854" s="4"/>
    </row>
    <row r="1855" spans="1:26" ht="45" hidden="1">
      <c r="A1855" s="51">
        <f>_xlfn.IFNA(INDEX(Table3[],MATCH(MainTracker[[#This Row],[IDR / UFDR]],Table3[Pack],0),1),"")</f>
        <v>4</v>
      </c>
      <c r="B1855" s="7" t="s">
        <v>21</v>
      </c>
      <c r="C1855" s="7" t="s">
        <v>7985</v>
      </c>
      <c r="D1855" s="44" t="s">
        <v>7986</v>
      </c>
      <c r="E1855" s="29" t="s">
        <v>7987</v>
      </c>
      <c r="F1855" s="2" t="s">
        <v>111</v>
      </c>
      <c r="G1855" s="13">
        <v>45617</v>
      </c>
      <c r="H1855" s="13"/>
      <c r="I1855" s="13"/>
      <c r="J1855" s="2"/>
      <c r="K1855" s="29" t="s">
        <v>7988</v>
      </c>
      <c r="L1855" s="28" t="s">
        <v>122</v>
      </c>
      <c r="M1855" s="4"/>
      <c r="N1855" s="24"/>
      <c r="O1855" s="4"/>
      <c r="P1855" s="24"/>
      <c r="Q1855" s="4"/>
      <c r="R1855" s="24"/>
      <c r="S1855" s="4"/>
      <c r="T1855" s="24"/>
      <c r="U1855" s="4" t="s">
        <v>106</v>
      </c>
      <c r="V1855" s="3" t="s">
        <v>69</v>
      </c>
      <c r="W1855" s="26" t="s">
        <v>5276</v>
      </c>
      <c r="X1855" s="4"/>
      <c r="Y1855" s="4"/>
      <c r="Z1855" s="4"/>
    </row>
    <row r="1856" spans="1:26" ht="45" hidden="1">
      <c r="A1856" s="51">
        <f>_xlfn.IFNA(INDEX(Table3[],MATCH(MainTracker[[#This Row],[IDR / UFDR]],Table3[Pack],0),1),"")</f>
        <v>4</v>
      </c>
      <c r="B1856" s="7" t="s">
        <v>21</v>
      </c>
      <c r="C1856" s="7" t="s">
        <v>7989</v>
      </c>
      <c r="D1856" s="44" t="s">
        <v>7990</v>
      </c>
      <c r="E1856" s="29" t="s">
        <v>7991</v>
      </c>
      <c r="F1856" s="2" t="s">
        <v>111</v>
      </c>
      <c r="G1856" s="13">
        <v>45617</v>
      </c>
      <c r="H1856" s="13"/>
      <c r="I1856" s="13"/>
      <c r="J1856" s="2"/>
      <c r="K1856" s="29" t="s">
        <v>7992</v>
      </c>
      <c r="L1856" s="28" t="s">
        <v>122</v>
      </c>
      <c r="M1856" s="4"/>
      <c r="N1856" s="24"/>
      <c r="O1856" s="4"/>
      <c r="P1856" s="24"/>
      <c r="Q1856" s="4"/>
      <c r="R1856" s="24"/>
      <c r="S1856" s="4"/>
      <c r="T1856" s="24"/>
      <c r="U1856" s="4" t="s">
        <v>106</v>
      </c>
      <c r="V1856" s="3" t="s">
        <v>69</v>
      </c>
      <c r="W1856" s="26" t="s">
        <v>5276</v>
      </c>
      <c r="X1856" s="4"/>
      <c r="Y1856" s="4"/>
      <c r="Z1856" s="4"/>
    </row>
    <row r="1857" spans="1:26" ht="18.75" hidden="1">
      <c r="A1857" s="51" t="str">
        <f>_xlfn.IFNA(INDEX(Table3[],MATCH(MainTracker[[#This Row],[IDR / UFDR]],Table3[Pack],0),1),"")</f>
        <v/>
      </c>
      <c r="B1857" s="7">
        <v>220.3</v>
      </c>
      <c r="C1857" s="7" t="s">
        <v>7993</v>
      </c>
      <c r="D1857" s="44" t="s">
        <v>7994</v>
      </c>
      <c r="E1857" s="29" t="s">
        <v>7995</v>
      </c>
      <c r="F1857" s="2" t="s">
        <v>111</v>
      </c>
      <c r="G1857" s="13">
        <v>45618</v>
      </c>
      <c r="H1857" s="13">
        <v>45618</v>
      </c>
      <c r="I1857" s="13">
        <v>45636</v>
      </c>
      <c r="J1857" s="2"/>
      <c r="K1857" s="29" t="s">
        <v>7996</v>
      </c>
      <c r="L1857" s="28" t="s">
        <v>122</v>
      </c>
      <c r="M1857" s="4"/>
      <c r="N1857" s="24"/>
      <c r="O1857" s="4"/>
      <c r="P1857" s="24"/>
      <c r="Q1857" s="4"/>
      <c r="R1857" s="24"/>
      <c r="S1857" s="4"/>
      <c r="T1857" s="24"/>
      <c r="U1857" s="4" t="s">
        <v>106</v>
      </c>
      <c r="V1857" s="3" t="s">
        <v>69</v>
      </c>
      <c r="W1857" s="26" t="s">
        <v>5203</v>
      </c>
      <c r="X1857" s="4"/>
      <c r="Y1857" s="4"/>
      <c r="Z1857" s="4"/>
    </row>
    <row r="1858" spans="1:26" ht="45" hidden="1">
      <c r="A1858" s="51" t="str">
        <f>_xlfn.IFNA(INDEX(Table3[],MATCH(MainTracker[[#This Row],[IDR / UFDR]],Table3[Pack],0),1),"")</f>
        <v/>
      </c>
      <c r="B1858" s="7">
        <v>229.01</v>
      </c>
      <c r="C1858" s="7" t="s">
        <v>7997</v>
      </c>
      <c r="D1858" s="44" t="s">
        <v>7998</v>
      </c>
      <c r="E1858" s="111" t="s">
        <v>7999</v>
      </c>
      <c r="F1858" s="2" t="s">
        <v>111</v>
      </c>
      <c r="G1858" s="13">
        <v>45618</v>
      </c>
      <c r="H1858" s="13"/>
      <c r="I1858" s="13">
        <v>45638</v>
      </c>
      <c r="J1858" s="2"/>
      <c r="K1858" s="111" t="s">
        <v>8000</v>
      </c>
      <c r="L1858" s="28" t="s">
        <v>122</v>
      </c>
      <c r="M1858" s="4" t="s">
        <v>8001</v>
      </c>
      <c r="N1858" s="24"/>
      <c r="O1858" s="4"/>
      <c r="P1858" s="24"/>
      <c r="Q1858" s="4"/>
      <c r="R1858" s="24"/>
      <c r="S1858" s="4"/>
      <c r="T1858" s="24"/>
      <c r="U1858" s="4" t="s">
        <v>106</v>
      </c>
      <c r="V1858" s="3" t="s">
        <v>69</v>
      </c>
      <c r="W1858" s="26" t="s">
        <v>1062</v>
      </c>
      <c r="X1858" s="4"/>
      <c r="Y1858" s="4"/>
      <c r="Z1858" s="4"/>
    </row>
    <row r="1859" spans="1:26" ht="45" hidden="1">
      <c r="A1859" s="51">
        <f>_xlfn.IFNA(INDEX(Table3[],MATCH(MainTracker[[#This Row],[IDR / UFDR]],Table3[Pack],0),1),"")</f>
        <v>17</v>
      </c>
      <c r="B1859" s="7" t="s">
        <v>49</v>
      </c>
      <c r="C1859" s="7" t="s">
        <v>8002</v>
      </c>
      <c r="D1859" s="44" t="s">
        <v>8003</v>
      </c>
      <c r="E1859" s="29" t="s">
        <v>8004</v>
      </c>
      <c r="F1859" s="2" t="s">
        <v>111</v>
      </c>
      <c r="G1859" s="13">
        <v>45618</v>
      </c>
      <c r="H1859" s="13"/>
      <c r="I1859" s="13">
        <v>45645</v>
      </c>
      <c r="J1859" s="2"/>
      <c r="K1859" s="26" t="s">
        <v>8005</v>
      </c>
      <c r="L1859" s="28"/>
      <c r="M1859" s="4"/>
      <c r="N1859" s="24"/>
      <c r="O1859" s="4"/>
      <c r="P1859" s="24"/>
      <c r="Q1859" s="4"/>
      <c r="R1859" s="24"/>
      <c r="S1859" s="4"/>
      <c r="T1859" s="24"/>
      <c r="U1859" s="4" t="s">
        <v>106</v>
      </c>
      <c r="V1859" s="3" t="s">
        <v>6832</v>
      </c>
      <c r="W1859" s="26" t="s">
        <v>7511</v>
      </c>
      <c r="X1859" s="4"/>
      <c r="Y1859" s="4"/>
      <c r="Z1859" s="4"/>
    </row>
    <row r="1860" spans="1:26" ht="30" hidden="1">
      <c r="A1860" s="51" t="str">
        <f>_xlfn.IFNA(INDEX(Table3[],MATCH(MainTracker[[#This Row],[IDR / UFDR]],Table3[Pack],0),1),"")</f>
        <v/>
      </c>
      <c r="B1860" s="7">
        <v>237.05</v>
      </c>
      <c r="C1860" s="7" t="s">
        <v>2198</v>
      </c>
      <c r="D1860" s="44" t="s">
        <v>8006</v>
      </c>
      <c r="E1860" s="29" t="s">
        <v>2200</v>
      </c>
      <c r="F1860" s="2" t="s">
        <v>229</v>
      </c>
      <c r="G1860" s="13">
        <v>45622</v>
      </c>
      <c r="H1860" s="13">
        <v>45602</v>
      </c>
      <c r="I1860" s="13">
        <v>45667</v>
      </c>
      <c r="J1860" s="2"/>
      <c r="K1860" s="29" t="s">
        <v>2201</v>
      </c>
      <c r="L1860" s="28"/>
      <c r="M1860" s="4" t="s">
        <v>8007</v>
      </c>
      <c r="N1860" s="24"/>
      <c r="O1860" s="4" t="s">
        <v>8008</v>
      </c>
      <c r="P1860" s="24"/>
      <c r="Q1860" s="4"/>
      <c r="R1860" s="24"/>
      <c r="S1860" s="4"/>
      <c r="T1860" s="24"/>
      <c r="U1860" s="4" t="s">
        <v>106</v>
      </c>
      <c r="V1860" s="3" t="s">
        <v>6832</v>
      </c>
      <c r="W1860" s="26" t="s">
        <v>1062</v>
      </c>
      <c r="X1860" s="4"/>
      <c r="Y1860" s="4"/>
      <c r="Z1860" s="4"/>
    </row>
    <row r="1861" spans="1:26" ht="60" hidden="1">
      <c r="A1861" s="51">
        <f>_xlfn.IFNA(INDEX(Table3[],MATCH(MainTracker[[#This Row],[IDR / UFDR]],Table3[Pack],0),1),"")</f>
        <v>6</v>
      </c>
      <c r="B1861" s="7" t="s">
        <v>25</v>
      </c>
      <c r="C1861" s="7" t="s">
        <v>8009</v>
      </c>
      <c r="D1861" s="44" t="s">
        <v>8010</v>
      </c>
      <c r="E1861" s="26" t="s">
        <v>8011</v>
      </c>
      <c r="F1861" s="2" t="s">
        <v>101</v>
      </c>
      <c r="G1861" s="13">
        <v>45622</v>
      </c>
      <c r="H1861" s="13">
        <v>45632</v>
      </c>
      <c r="I1861" s="13">
        <v>45636</v>
      </c>
      <c r="J1861" s="2"/>
      <c r="K1861" s="26" t="s">
        <v>8012</v>
      </c>
      <c r="L1861" s="28"/>
      <c r="M1861" s="4" t="s">
        <v>7783</v>
      </c>
      <c r="N1861" s="24"/>
      <c r="O1861" s="4" t="s">
        <v>8013</v>
      </c>
      <c r="P1861" s="24"/>
      <c r="Q1861" s="4"/>
      <c r="R1861" s="24"/>
      <c r="S1861" s="4"/>
      <c r="T1861" s="24"/>
      <c r="U1861" s="4" t="s">
        <v>106</v>
      </c>
      <c r="V1861" s="3" t="s">
        <v>6832</v>
      </c>
      <c r="W1861" s="26" t="s">
        <v>2312</v>
      </c>
      <c r="X1861" s="4"/>
      <c r="Y1861" s="4"/>
      <c r="Z1861" s="4"/>
    </row>
    <row r="1862" spans="1:26" ht="30" hidden="1">
      <c r="A1862" s="51">
        <f>_xlfn.IFNA(INDEX(Table3[],MATCH(MainTracker[[#This Row],[IDR / UFDR]],Table3[Pack],0),1),"")</f>
        <v>5</v>
      </c>
      <c r="B1862" s="7" t="s">
        <v>23</v>
      </c>
      <c r="C1862" s="7" t="s">
        <v>8014</v>
      </c>
      <c r="D1862" s="44" t="s">
        <v>8015</v>
      </c>
      <c r="E1862" s="243" t="s">
        <v>8016</v>
      </c>
      <c r="F1862" s="2" t="s">
        <v>111</v>
      </c>
      <c r="G1862" s="13">
        <v>45622</v>
      </c>
      <c r="H1862" s="13">
        <v>45624</v>
      </c>
      <c r="I1862" s="13">
        <v>45628</v>
      </c>
      <c r="J1862" s="2"/>
      <c r="K1862" s="243" t="s">
        <v>8017</v>
      </c>
      <c r="L1862" s="28"/>
      <c r="M1862" s="4" t="s">
        <v>8018</v>
      </c>
      <c r="N1862" s="24"/>
      <c r="O1862" s="4"/>
      <c r="P1862" s="24"/>
      <c r="Q1862" s="4"/>
      <c r="R1862" s="24"/>
      <c r="S1862" s="4"/>
      <c r="T1862" s="24"/>
      <c r="U1862" s="4" t="s">
        <v>106</v>
      </c>
      <c r="V1862" s="3" t="s">
        <v>6832</v>
      </c>
      <c r="W1862" s="26" t="s">
        <v>8019</v>
      </c>
      <c r="X1862" s="4"/>
      <c r="Y1862" s="4"/>
      <c r="Z1862" s="4"/>
    </row>
    <row r="1863" spans="1:26" ht="45" hidden="1">
      <c r="A1863" s="51">
        <f>_xlfn.IFNA(INDEX(Table3[],MATCH(MainTracker[[#This Row],[IDR / UFDR]],Table3[Pack],0),1),"")</f>
        <v>5</v>
      </c>
      <c r="B1863" s="7" t="s">
        <v>23</v>
      </c>
      <c r="C1863" s="7" t="s">
        <v>8020</v>
      </c>
      <c r="D1863" s="44" t="s">
        <v>8021</v>
      </c>
      <c r="E1863" s="243" t="s">
        <v>8022</v>
      </c>
      <c r="F1863" s="2" t="s">
        <v>111</v>
      </c>
      <c r="G1863" s="13">
        <v>45622</v>
      </c>
      <c r="H1863" s="13">
        <v>45624</v>
      </c>
      <c r="I1863" s="13">
        <v>45625</v>
      </c>
      <c r="J1863" s="2"/>
      <c r="K1863" s="243" t="s">
        <v>8023</v>
      </c>
      <c r="L1863" s="28"/>
      <c r="M1863" s="4" t="s">
        <v>8024</v>
      </c>
      <c r="N1863" s="24"/>
      <c r="O1863" s="4"/>
      <c r="P1863" s="24"/>
      <c r="Q1863" s="4"/>
      <c r="R1863" s="24"/>
      <c r="S1863" s="4"/>
      <c r="T1863" s="24"/>
      <c r="U1863" s="4" t="s">
        <v>106</v>
      </c>
      <c r="V1863" s="3" t="s">
        <v>6832</v>
      </c>
      <c r="W1863" s="26" t="s">
        <v>8019</v>
      </c>
      <c r="X1863" s="4"/>
      <c r="Y1863" s="4"/>
      <c r="Z1863" s="4"/>
    </row>
    <row r="1864" spans="1:26" ht="30" hidden="1">
      <c r="A1864" s="51">
        <f>_xlfn.IFNA(INDEX(Table3[],MATCH(MainTracker[[#This Row],[IDR / UFDR]],Table3[Pack],0),1),"")</f>
        <v>5</v>
      </c>
      <c r="B1864" s="7" t="s">
        <v>23</v>
      </c>
      <c r="C1864" s="7" t="s">
        <v>8025</v>
      </c>
      <c r="D1864" s="44" t="s">
        <v>8026</v>
      </c>
      <c r="E1864" s="243" t="s">
        <v>8027</v>
      </c>
      <c r="F1864" s="2" t="s">
        <v>111</v>
      </c>
      <c r="G1864" s="13">
        <v>45622</v>
      </c>
      <c r="H1864" s="13">
        <v>45624</v>
      </c>
      <c r="I1864" s="13">
        <v>45628</v>
      </c>
      <c r="J1864" s="2"/>
      <c r="K1864" s="243" t="s">
        <v>8028</v>
      </c>
      <c r="L1864" s="28"/>
      <c r="M1864" s="4" t="s">
        <v>8024</v>
      </c>
      <c r="N1864" s="24"/>
      <c r="O1864" s="4"/>
      <c r="P1864" s="24"/>
      <c r="Q1864" s="4"/>
      <c r="R1864" s="24"/>
      <c r="S1864" s="4"/>
      <c r="T1864" s="24"/>
      <c r="U1864" s="4" t="s">
        <v>106</v>
      </c>
      <c r="V1864" s="3" t="s">
        <v>6832</v>
      </c>
      <c r="W1864" s="26" t="s">
        <v>8019</v>
      </c>
      <c r="X1864" s="4"/>
      <c r="Y1864" s="4"/>
      <c r="Z1864" s="4"/>
    </row>
    <row r="1865" spans="1:26" ht="60" hidden="1">
      <c r="A1865" s="51">
        <f>_xlfn.IFNA(INDEX(Table3[],MATCH(MainTracker[[#This Row],[IDR / UFDR]],Table3[Pack],0),1),"")</f>
        <v>5</v>
      </c>
      <c r="B1865" s="7" t="s">
        <v>23</v>
      </c>
      <c r="C1865" s="7" t="s">
        <v>8029</v>
      </c>
      <c r="D1865" s="44" t="s">
        <v>8030</v>
      </c>
      <c r="E1865" s="158" t="s">
        <v>8031</v>
      </c>
      <c r="F1865" s="2" t="s">
        <v>111</v>
      </c>
      <c r="G1865" s="13">
        <v>45622</v>
      </c>
      <c r="H1865" s="13"/>
      <c r="I1865" s="13"/>
      <c r="J1865" s="2"/>
      <c r="K1865" s="158" t="s">
        <v>8032</v>
      </c>
      <c r="L1865" s="28"/>
      <c r="M1865" s="4" t="s">
        <v>8033</v>
      </c>
      <c r="N1865" s="24"/>
      <c r="O1865" s="4"/>
      <c r="P1865" s="24"/>
      <c r="Q1865" s="4" t="s">
        <v>8034</v>
      </c>
      <c r="R1865" s="24">
        <v>45632</v>
      </c>
      <c r="S1865" s="4"/>
      <c r="T1865" s="24"/>
      <c r="U1865" s="6" t="s">
        <v>106</v>
      </c>
      <c r="V1865" s="3" t="s">
        <v>69</v>
      </c>
      <c r="W1865" s="26" t="s">
        <v>8035</v>
      </c>
      <c r="X1865" s="4"/>
      <c r="Y1865" s="4"/>
      <c r="Z1865" s="4"/>
    </row>
    <row r="1866" spans="1:26" ht="60" hidden="1">
      <c r="A1866" s="51">
        <f>_xlfn.IFNA(INDEX(Table3[],MATCH(MainTracker[[#This Row],[IDR / UFDR]],Table3[Pack],0),1),"")</f>
        <v>5</v>
      </c>
      <c r="B1866" s="7" t="s">
        <v>23</v>
      </c>
      <c r="C1866" s="7" t="s">
        <v>8036</v>
      </c>
      <c r="D1866" s="44" t="s">
        <v>8037</v>
      </c>
      <c r="E1866" s="158" t="s">
        <v>8038</v>
      </c>
      <c r="F1866" s="2" t="s">
        <v>111</v>
      </c>
      <c r="G1866" s="13">
        <v>45622</v>
      </c>
      <c r="H1866" s="13"/>
      <c r="I1866" s="13"/>
      <c r="J1866" s="2"/>
      <c r="K1866" s="158" t="s">
        <v>8039</v>
      </c>
      <c r="L1866" s="28" t="s">
        <v>3041</v>
      </c>
      <c r="M1866" s="4" t="s">
        <v>8040</v>
      </c>
      <c r="N1866" s="24">
        <v>45624</v>
      </c>
      <c r="O1866" s="4" t="s">
        <v>8033</v>
      </c>
      <c r="P1866" s="24"/>
      <c r="Q1866" s="4" t="s">
        <v>8034</v>
      </c>
      <c r="R1866" s="24">
        <v>45632</v>
      </c>
      <c r="S1866" s="4"/>
      <c r="T1866" s="24"/>
      <c r="U1866" s="6" t="s">
        <v>106</v>
      </c>
      <c r="V1866" s="3" t="s">
        <v>69</v>
      </c>
      <c r="W1866" s="26" t="s">
        <v>8035</v>
      </c>
      <c r="X1866" s="4"/>
      <c r="Y1866" s="4"/>
      <c r="Z1866" s="4"/>
    </row>
    <row r="1867" spans="1:26" ht="45" hidden="1">
      <c r="A1867" s="51" t="str">
        <f>_xlfn.IFNA(INDEX(Table3[],MATCH(MainTracker[[#This Row],[IDR / UFDR]],Table3[Pack],0),1),"")</f>
        <v/>
      </c>
      <c r="B1867" s="7">
        <v>237.05</v>
      </c>
      <c r="C1867" s="7" t="s">
        <v>2632</v>
      </c>
      <c r="D1867" s="44" t="s">
        <v>2633</v>
      </c>
      <c r="E1867" s="26" t="s">
        <v>2634</v>
      </c>
      <c r="F1867" s="2" t="s">
        <v>111</v>
      </c>
      <c r="G1867" s="13">
        <v>45622</v>
      </c>
      <c r="H1867" s="13">
        <v>45663</v>
      </c>
      <c r="I1867" s="13">
        <v>45667</v>
      </c>
      <c r="J1867" s="2"/>
      <c r="K1867" s="26" t="s">
        <v>2635</v>
      </c>
      <c r="L1867" s="28"/>
      <c r="M1867" s="4" t="s">
        <v>8041</v>
      </c>
      <c r="N1867" s="24"/>
      <c r="O1867" s="4"/>
      <c r="P1867" s="24"/>
      <c r="Q1867" s="4"/>
      <c r="R1867" s="24"/>
      <c r="S1867" s="4"/>
      <c r="T1867" s="24"/>
      <c r="U1867" s="4" t="s">
        <v>106</v>
      </c>
      <c r="V1867" s="3" t="s">
        <v>6832</v>
      </c>
      <c r="W1867" s="28" t="s">
        <v>8042</v>
      </c>
      <c r="X1867" s="4"/>
      <c r="Y1867" s="4"/>
      <c r="Z1867" s="4"/>
    </row>
    <row r="1868" spans="1:26" ht="30" hidden="1">
      <c r="A1868" s="51">
        <f>_xlfn.IFNA(INDEX(Table3[],MATCH(MainTracker[[#This Row],[IDR / UFDR]],Table3[Pack],0),1),"")</f>
        <v>1</v>
      </c>
      <c r="B1868" s="7">
        <v>238.02</v>
      </c>
      <c r="C1868" s="178" t="s">
        <v>8043</v>
      </c>
      <c r="D1868" s="44" t="s">
        <v>8044</v>
      </c>
      <c r="E1868" s="26" t="s">
        <v>8045</v>
      </c>
      <c r="F1868" s="2" t="s">
        <v>111</v>
      </c>
      <c r="G1868" s="13">
        <v>45624</v>
      </c>
      <c r="H1868" s="13"/>
      <c r="I1868" s="13">
        <v>45625</v>
      </c>
      <c r="J1868" s="2" t="s">
        <v>3242</v>
      </c>
      <c r="K1868" s="26" t="s">
        <v>8046</v>
      </c>
      <c r="L1868" s="28" t="s">
        <v>122</v>
      </c>
      <c r="M1868" s="189" t="s">
        <v>8047</v>
      </c>
      <c r="N1868" s="24"/>
      <c r="O1868" s="4"/>
      <c r="P1868" s="24"/>
      <c r="Q1868" s="4"/>
      <c r="R1868" s="24"/>
      <c r="S1868" s="4"/>
      <c r="T1868" s="24"/>
      <c r="U1868" s="4" t="s">
        <v>106</v>
      </c>
      <c r="V1868" s="3" t="s">
        <v>69</v>
      </c>
      <c r="W1868" s="28"/>
      <c r="X1868" s="4"/>
      <c r="Y1868" s="4"/>
      <c r="Z1868" s="4"/>
    </row>
    <row r="1869" spans="1:26" ht="30" hidden="1">
      <c r="A1869" s="51">
        <f>_xlfn.IFNA(INDEX(Table3[],MATCH(MainTracker[[#This Row],[IDR / UFDR]],Table3[Pack],0),1),"")</f>
        <v>1</v>
      </c>
      <c r="B1869" s="7">
        <v>238.02</v>
      </c>
      <c r="C1869" s="178" t="s">
        <v>1817</v>
      </c>
      <c r="D1869" s="44" t="s">
        <v>8048</v>
      </c>
      <c r="E1869" s="28" t="s">
        <v>1819</v>
      </c>
      <c r="F1869" s="2" t="s">
        <v>111</v>
      </c>
      <c r="G1869" s="13">
        <v>45622</v>
      </c>
      <c r="H1869" s="13"/>
      <c r="I1869" s="13"/>
      <c r="J1869" s="2"/>
      <c r="K1869" s="26" t="s">
        <v>1820</v>
      </c>
      <c r="L1869" s="28"/>
      <c r="M1869" s="189" t="s">
        <v>8047</v>
      </c>
      <c r="N1869" s="24"/>
      <c r="O1869" s="4" t="s">
        <v>8049</v>
      </c>
      <c r="P1869" s="24"/>
      <c r="Q1869" s="4"/>
      <c r="R1869" s="24"/>
      <c r="S1869" s="4"/>
      <c r="T1869" s="24"/>
      <c r="U1869" s="4" t="s">
        <v>106</v>
      </c>
      <c r="V1869" s="3" t="s">
        <v>69</v>
      </c>
      <c r="W1869" s="28"/>
      <c r="X1869" s="4"/>
      <c r="Y1869" s="4"/>
      <c r="Z1869" s="4"/>
    </row>
    <row r="1870" spans="1:26" ht="30" hidden="1">
      <c r="A1870" s="51">
        <f>_xlfn.IFNA(INDEX(Table3[],MATCH(MainTracker[[#This Row],[IDR / UFDR]],Table3[Pack],0),1),"")</f>
        <v>1</v>
      </c>
      <c r="B1870" s="7">
        <v>238.02</v>
      </c>
      <c r="C1870" s="178" t="s">
        <v>2261</v>
      </c>
      <c r="D1870" s="44" t="s">
        <v>8048</v>
      </c>
      <c r="E1870" s="28" t="s">
        <v>2263</v>
      </c>
      <c r="F1870" s="2" t="s">
        <v>111</v>
      </c>
      <c r="G1870" s="13">
        <v>45622</v>
      </c>
      <c r="H1870" s="13"/>
      <c r="I1870" s="13"/>
      <c r="J1870" s="2"/>
      <c r="K1870" s="26" t="s">
        <v>2264</v>
      </c>
      <c r="L1870" s="28"/>
      <c r="M1870" s="189" t="s">
        <v>8047</v>
      </c>
      <c r="N1870" s="24"/>
      <c r="O1870" s="4" t="s">
        <v>8049</v>
      </c>
      <c r="P1870" s="24"/>
      <c r="Q1870" s="4"/>
      <c r="R1870" s="24"/>
      <c r="S1870" s="4"/>
      <c r="T1870" s="24"/>
      <c r="U1870" s="4" t="s">
        <v>106</v>
      </c>
      <c r="V1870" s="3" t="s">
        <v>69</v>
      </c>
      <c r="W1870" s="28"/>
      <c r="X1870" s="4"/>
      <c r="Y1870" s="4"/>
      <c r="Z1870" s="4"/>
    </row>
    <row r="1871" spans="1:26" ht="30" hidden="1">
      <c r="A1871" s="51">
        <f>_xlfn.IFNA(INDEX(Table3[],MATCH(MainTracker[[#This Row],[IDR / UFDR]],Table3[Pack],0),1),"")</f>
        <v>5</v>
      </c>
      <c r="B1871" s="7" t="s">
        <v>23</v>
      </c>
      <c r="C1871" s="7" t="s">
        <v>8050</v>
      </c>
      <c r="D1871" s="44" t="s">
        <v>8051</v>
      </c>
      <c r="E1871" s="26" t="s">
        <v>8052</v>
      </c>
      <c r="F1871" s="2" t="s">
        <v>111</v>
      </c>
      <c r="G1871" s="13">
        <v>45624</v>
      </c>
      <c r="H1871" s="13"/>
      <c r="I1871" s="13">
        <v>45629</v>
      </c>
      <c r="J1871" s="2"/>
      <c r="K1871" s="26" t="s">
        <v>8053</v>
      </c>
      <c r="L1871" s="28"/>
      <c r="M1871" s="4"/>
      <c r="N1871" s="24"/>
      <c r="O1871" s="4"/>
      <c r="P1871" s="24"/>
      <c r="Q1871" s="4"/>
      <c r="R1871" s="24"/>
      <c r="S1871" s="4"/>
      <c r="T1871" s="24"/>
      <c r="U1871" s="4" t="s">
        <v>106</v>
      </c>
      <c r="V1871" s="3" t="s">
        <v>71</v>
      </c>
      <c r="W1871" s="26" t="s">
        <v>5239</v>
      </c>
      <c r="X1871" s="4"/>
      <c r="Y1871" s="4"/>
      <c r="Z1871" s="4"/>
    </row>
    <row r="1872" spans="1:26" ht="30" hidden="1">
      <c r="A1872" s="51">
        <f>_xlfn.IFNA(INDEX(Table3[],MATCH(MainTracker[[#This Row],[IDR / UFDR]],Table3[Pack],0),1),"")</f>
        <v>5</v>
      </c>
      <c r="B1872" s="7" t="s">
        <v>23</v>
      </c>
      <c r="C1872" s="7" t="s">
        <v>8054</v>
      </c>
      <c r="D1872" s="44" t="s">
        <v>8055</v>
      </c>
      <c r="E1872" s="26" t="s">
        <v>8056</v>
      </c>
      <c r="F1872" s="2" t="s">
        <v>111</v>
      </c>
      <c r="G1872" s="13">
        <v>45624</v>
      </c>
      <c r="H1872" s="13"/>
      <c r="I1872" s="13">
        <v>45630</v>
      </c>
      <c r="J1872" s="2"/>
      <c r="K1872" s="26" t="s">
        <v>8057</v>
      </c>
      <c r="L1872" s="28"/>
      <c r="M1872" s="4"/>
      <c r="N1872" s="24"/>
      <c r="O1872" s="4"/>
      <c r="P1872" s="24"/>
      <c r="Q1872" s="4"/>
      <c r="R1872" s="24"/>
      <c r="S1872" s="4"/>
      <c r="T1872" s="24"/>
      <c r="U1872" s="4" t="s">
        <v>106</v>
      </c>
      <c r="V1872" s="3" t="s">
        <v>69</v>
      </c>
      <c r="W1872" s="26" t="s">
        <v>5239</v>
      </c>
      <c r="X1872" s="4"/>
      <c r="Y1872" s="4"/>
      <c r="Z1872" s="4"/>
    </row>
    <row r="1873" spans="1:26" ht="30" hidden="1">
      <c r="A1873" s="51">
        <f>_xlfn.IFNA(INDEX(Table3[],MATCH(MainTracker[[#This Row],[IDR / UFDR]],Table3[Pack],0),1),"")</f>
        <v>5</v>
      </c>
      <c r="B1873" s="7" t="s">
        <v>23</v>
      </c>
      <c r="C1873" s="7" t="s">
        <v>8058</v>
      </c>
      <c r="D1873" s="44" t="s">
        <v>8059</v>
      </c>
      <c r="E1873" s="26" t="s">
        <v>8060</v>
      </c>
      <c r="F1873" s="2" t="s">
        <v>111</v>
      </c>
      <c r="G1873" s="13">
        <v>45624</v>
      </c>
      <c r="H1873" s="13"/>
      <c r="I1873" s="13">
        <v>45630</v>
      </c>
      <c r="J1873" s="2"/>
      <c r="K1873" s="26" t="s">
        <v>8061</v>
      </c>
      <c r="L1873" s="28"/>
      <c r="M1873" s="4"/>
      <c r="N1873" s="24"/>
      <c r="O1873" s="4"/>
      <c r="P1873" s="24"/>
      <c r="Q1873" s="4"/>
      <c r="R1873" s="24"/>
      <c r="S1873" s="4"/>
      <c r="T1873" s="24"/>
      <c r="U1873" s="4" t="s">
        <v>106</v>
      </c>
      <c r="V1873" s="3" t="s">
        <v>69</v>
      </c>
      <c r="W1873" s="26" t="s">
        <v>5239</v>
      </c>
      <c r="X1873" s="4"/>
      <c r="Y1873" s="4"/>
      <c r="Z1873" s="4"/>
    </row>
    <row r="1874" spans="1:26" ht="30" hidden="1">
      <c r="A1874" s="51">
        <f>_xlfn.IFNA(INDEX(Table3[],MATCH(MainTracker[[#This Row],[IDR / UFDR]],Table3[Pack],0),1),"")</f>
        <v>5</v>
      </c>
      <c r="B1874" s="7" t="s">
        <v>23</v>
      </c>
      <c r="C1874" s="7" t="s">
        <v>8062</v>
      </c>
      <c r="D1874" s="44" t="s">
        <v>8063</v>
      </c>
      <c r="E1874" s="26" t="s">
        <v>8064</v>
      </c>
      <c r="F1874" s="2" t="s">
        <v>111</v>
      </c>
      <c r="G1874" s="13">
        <v>45624</v>
      </c>
      <c r="H1874" s="13"/>
      <c r="I1874" s="13">
        <v>45630</v>
      </c>
      <c r="J1874" s="2"/>
      <c r="K1874" s="26" t="s">
        <v>8065</v>
      </c>
      <c r="L1874" s="28"/>
      <c r="M1874" s="4"/>
      <c r="N1874" s="24"/>
      <c r="O1874" s="4"/>
      <c r="P1874" s="24"/>
      <c r="Q1874" s="4"/>
      <c r="R1874" s="24"/>
      <c r="S1874" s="4"/>
      <c r="T1874" s="24"/>
      <c r="U1874" s="4" t="s">
        <v>106</v>
      </c>
      <c r="V1874" s="3" t="s">
        <v>69</v>
      </c>
      <c r="W1874" s="26" t="s">
        <v>5239</v>
      </c>
      <c r="X1874" s="4"/>
      <c r="Y1874" s="4"/>
      <c r="Z1874" s="4"/>
    </row>
    <row r="1875" spans="1:26" ht="30" hidden="1">
      <c r="A1875" s="51">
        <f>_xlfn.IFNA(INDEX(Table3[],MATCH(MainTracker[[#This Row],[IDR / UFDR]],Table3[Pack],0),1),"")</f>
        <v>5</v>
      </c>
      <c r="B1875" s="7" t="s">
        <v>23</v>
      </c>
      <c r="C1875" s="7" t="s">
        <v>8066</v>
      </c>
      <c r="D1875" s="44" t="s">
        <v>8067</v>
      </c>
      <c r="E1875" s="26" t="s">
        <v>8068</v>
      </c>
      <c r="F1875" s="2" t="s">
        <v>111</v>
      </c>
      <c r="G1875" s="13">
        <v>45624</v>
      </c>
      <c r="H1875" s="13">
        <v>45624</v>
      </c>
      <c r="I1875" s="13">
        <v>45630</v>
      </c>
      <c r="J1875" s="2"/>
      <c r="K1875" s="26" t="s">
        <v>8069</v>
      </c>
      <c r="L1875" s="28" t="s">
        <v>122</v>
      </c>
      <c r="M1875" s="4"/>
      <c r="N1875" s="24"/>
      <c r="O1875" s="4"/>
      <c r="P1875" s="24"/>
      <c r="Q1875" s="4"/>
      <c r="R1875" s="24"/>
      <c r="S1875" s="4"/>
      <c r="T1875" s="24"/>
      <c r="U1875" s="4" t="s">
        <v>106</v>
      </c>
      <c r="V1875" s="3" t="s">
        <v>69</v>
      </c>
      <c r="W1875" s="26" t="s">
        <v>5239</v>
      </c>
      <c r="X1875" s="4"/>
      <c r="Y1875" s="4"/>
      <c r="Z1875" s="4"/>
    </row>
    <row r="1876" spans="1:26" ht="30" hidden="1">
      <c r="A1876" s="51">
        <f>_xlfn.IFNA(INDEX(Table3[],MATCH(MainTracker[[#This Row],[IDR / UFDR]],Table3[Pack],0),1),"")</f>
        <v>5</v>
      </c>
      <c r="B1876" s="7" t="s">
        <v>23</v>
      </c>
      <c r="C1876" s="7" t="s">
        <v>8070</v>
      </c>
      <c r="D1876" s="44" t="s">
        <v>8071</v>
      </c>
      <c r="E1876" s="26" t="s">
        <v>8072</v>
      </c>
      <c r="F1876" s="2" t="s">
        <v>111</v>
      </c>
      <c r="G1876" s="13">
        <v>45624</v>
      </c>
      <c r="H1876" s="13">
        <v>45624</v>
      </c>
      <c r="I1876" s="13">
        <v>45630</v>
      </c>
      <c r="J1876" s="2"/>
      <c r="K1876" s="26" t="s">
        <v>8073</v>
      </c>
      <c r="L1876" s="28" t="s">
        <v>122</v>
      </c>
      <c r="M1876" s="4"/>
      <c r="N1876" s="24"/>
      <c r="O1876" s="4"/>
      <c r="P1876" s="24"/>
      <c r="Q1876" s="4"/>
      <c r="R1876" s="24"/>
      <c r="S1876" s="4"/>
      <c r="T1876" s="24"/>
      <c r="U1876" s="4" t="s">
        <v>106</v>
      </c>
      <c r="V1876" s="3" t="s">
        <v>69</v>
      </c>
      <c r="W1876" s="26" t="s">
        <v>5239</v>
      </c>
      <c r="X1876" s="4"/>
      <c r="Y1876" s="4"/>
      <c r="Z1876" s="4"/>
    </row>
    <row r="1877" spans="1:26" ht="30" hidden="1">
      <c r="A1877" s="51">
        <f>_xlfn.IFNA(INDEX(Table3[],MATCH(MainTracker[[#This Row],[IDR / UFDR]],Table3[Pack],0),1),"")</f>
        <v>5</v>
      </c>
      <c r="B1877" s="7" t="s">
        <v>23</v>
      </c>
      <c r="C1877" s="7" t="s">
        <v>8074</v>
      </c>
      <c r="D1877" s="44" t="s">
        <v>8075</v>
      </c>
      <c r="E1877" s="26" t="s">
        <v>8076</v>
      </c>
      <c r="F1877" s="2" t="s">
        <v>111</v>
      </c>
      <c r="G1877" s="13">
        <v>45624</v>
      </c>
      <c r="H1877" s="13">
        <v>45624</v>
      </c>
      <c r="I1877" s="13">
        <v>45630</v>
      </c>
      <c r="J1877" s="2"/>
      <c r="K1877" s="26" t="s">
        <v>8077</v>
      </c>
      <c r="L1877" s="28" t="s">
        <v>122</v>
      </c>
      <c r="M1877" s="4"/>
      <c r="N1877" s="24"/>
      <c r="O1877" s="4"/>
      <c r="P1877" s="24"/>
      <c r="Q1877" s="4"/>
      <c r="R1877" s="24"/>
      <c r="S1877" s="4"/>
      <c r="T1877" s="24"/>
      <c r="U1877" s="4" t="s">
        <v>106</v>
      </c>
      <c r="V1877" s="3" t="s">
        <v>69</v>
      </c>
      <c r="W1877" s="26" t="s">
        <v>5239</v>
      </c>
      <c r="X1877" s="4"/>
      <c r="Y1877" s="4"/>
      <c r="Z1877" s="4"/>
    </row>
    <row r="1878" spans="1:26" ht="30" hidden="1">
      <c r="A1878" s="51">
        <f>_xlfn.IFNA(INDEX(Table3[],MATCH(MainTracker[[#This Row],[IDR / UFDR]],Table3[Pack],0),1),"")</f>
        <v>5</v>
      </c>
      <c r="B1878" s="7" t="s">
        <v>23</v>
      </c>
      <c r="C1878" s="7" t="s">
        <v>8078</v>
      </c>
      <c r="D1878" s="44" t="s">
        <v>8079</v>
      </c>
      <c r="E1878" s="26" t="s">
        <v>8080</v>
      </c>
      <c r="F1878" s="2" t="s">
        <v>111</v>
      </c>
      <c r="G1878" s="13">
        <v>45624</v>
      </c>
      <c r="H1878" s="13">
        <v>45624</v>
      </c>
      <c r="I1878" s="13">
        <v>45630</v>
      </c>
      <c r="J1878" s="2"/>
      <c r="K1878" s="26" t="s">
        <v>8081</v>
      </c>
      <c r="L1878" s="28" t="s">
        <v>122</v>
      </c>
      <c r="M1878" s="4"/>
      <c r="N1878" s="24"/>
      <c r="O1878" s="4"/>
      <c r="P1878" s="24"/>
      <c r="Q1878" s="4"/>
      <c r="R1878" s="24"/>
      <c r="S1878" s="4"/>
      <c r="T1878" s="24"/>
      <c r="U1878" s="4" t="s">
        <v>106</v>
      </c>
      <c r="V1878" s="3" t="s">
        <v>69</v>
      </c>
      <c r="W1878" s="26" t="s">
        <v>5239</v>
      </c>
      <c r="X1878" s="4"/>
      <c r="Y1878" s="4"/>
      <c r="Z1878" s="4"/>
    </row>
    <row r="1879" spans="1:26" ht="30" hidden="1">
      <c r="A1879" s="51">
        <f>_xlfn.IFNA(INDEX(Table3[],MATCH(MainTracker[[#This Row],[IDR / UFDR]],Table3[Pack],0),1),"")</f>
        <v>8</v>
      </c>
      <c r="B1879" s="7">
        <v>224.7</v>
      </c>
      <c r="C1879" s="7" t="s">
        <v>8082</v>
      </c>
      <c r="D1879" s="44" t="s">
        <v>8083</v>
      </c>
      <c r="E1879" s="110" t="s">
        <v>8084</v>
      </c>
      <c r="F1879" s="2" t="s">
        <v>111</v>
      </c>
      <c r="G1879" s="13">
        <v>45624</v>
      </c>
      <c r="H1879" s="13"/>
      <c r="I1879" s="13">
        <v>45632</v>
      </c>
      <c r="J1879" s="2"/>
      <c r="K1879" s="26" t="s">
        <v>8085</v>
      </c>
      <c r="L1879" s="28" t="s">
        <v>122</v>
      </c>
      <c r="M1879" s="4"/>
      <c r="N1879" s="24"/>
      <c r="O1879" s="4"/>
      <c r="P1879" s="24"/>
      <c r="Q1879" s="4"/>
      <c r="R1879" s="24"/>
      <c r="S1879" s="4"/>
      <c r="T1879" s="24"/>
      <c r="U1879" s="4" t="s">
        <v>106</v>
      </c>
      <c r="V1879" s="3" t="s">
        <v>69</v>
      </c>
      <c r="W1879" s="26" t="s">
        <v>6240</v>
      </c>
      <c r="X1879" s="4"/>
      <c r="Y1879" s="4"/>
      <c r="Z1879" s="4"/>
    </row>
    <row r="1880" spans="1:26" ht="30" hidden="1">
      <c r="A1880" s="51">
        <f>_xlfn.IFNA(INDEX(Table3[],MATCH(MainTracker[[#This Row],[IDR / UFDR]],Table3[Pack],0),1),"")</f>
        <v>8</v>
      </c>
      <c r="B1880" s="7">
        <v>224.7</v>
      </c>
      <c r="C1880" s="7" t="s">
        <v>8086</v>
      </c>
      <c r="D1880" s="44" t="s">
        <v>8087</v>
      </c>
      <c r="E1880" s="110" t="s">
        <v>8088</v>
      </c>
      <c r="F1880" s="2" t="s">
        <v>111</v>
      </c>
      <c r="G1880" s="13">
        <v>45624</v>
      </c>
      <c r="H1880" s="13"/>
      <c r="I1880" s="13">
        <v>45632</v>
      </c>
      <c r="J1880" s="2"/>
      <c r="K1880" s="26" t="s">
        <v>8089</v>
      </c>
      <c r="L1880" s="28" t="s">
        <v>122</v>
      </c>
      <c r="M1880" s="4"/>
      <c r="N1880" s="24"/>
      <c r="O1880" s="4"/>
      <c r="P1880" s="24"/>
      <c r="Q1880" s="4"/>
      <c r="R1880" s="24"/>
      <c r="S1880" s="4"/>
      <c r="T1880" s="24"/>
      <c r="U1880" s="4" t="s">
        <v>106</v>
      </c>
      <c r="V1880" s="3" t="s">
        <v>69</v>
      </c>
      <c r="W1880" s="26" t="s">
        <v>6240</v>
      </c>
      <c r="X1880" s="4"/>
      <c r="Y1880" s="4"/>
      <c r="Z1880" s="4"/>
    </row>
    <row r="1881" spans="1:26" ht="45" hidden="1">
      <c r="A1881" s="51">
        <f>_xlfn.IFNA(INDEX(Table3[],MATCH(MainTracker[[#This Row],[IDR / UFDR]],Table3[Pack],0),1),"")</f>
        <v>8</v>
      </c>
      <c r="B1881" s="7">
        <v>224.7</v>
      </c>
      <c r="C1881" s="7" t="s">
        <v>8090</v>
      </c>
      <c r="D1881" s="44" t="s">
        <v>8091</v>
      </c>
      <c r="E1881" s="110" t="s">
        <v>8092</v>
      </c>
      <c r="F1881" s="2" t="s">
        <v>111</v>
      </c>
      <c r="G1881" s="13">
        <v>45624</v>
      </c>
      <c r="H1881" s="13"/>
      <c r="I1881" s="13"/>
      <c r="J1881" s="2"/>
      <c r="K1881" s="26" t="s">
        <v>8093</v>
      </c>
      <c r="L1881" s="28" t="s">
        <v>122</v>
      </c>
      <c r="M1881" s="4" t="s">
        <v>8094</v>
      </c>
      <c r="N1881" s="24">
        <v>45632</v>
      </c>
      <c r="O1881" s="4"/>
      <c r="P1881" s="24"/>
      <c r="Q1881" s="4"/>
      <c r="R1881" s="24"/>
      <c r="S1881" s="4"/>
      <c r="T1881" s="24"/>
      <c r="U1881" s="4" t="s">
        <v>106</v>
      </c>
      <c r="V1881" s="3" t="s">
        <v>69</v>
      </c>
      <c r="W1881" s="26" t="s">
        <v>6240</v>
      </c>
      <c r="X1881" s="4"/>
      <c r="Y1881" s="4"/>
      <c r="Z1881" s="4"/>
    </row>
    <row r="1882" spans="1:26" ht="116.25" hidden="1" customHeight="1">
      <c r="A1882" s="51">
        <f>_xlfn.IFNA(INDEX(Table3[],MATCH(MainTracker[[#This Row],[IDR / UFDR]],Table3[Pack],0),1),"")</f>
        <v>8</v>
      </c>
      <c r="B1882" s="7">
        <v>224.7</v>
      </c>
      <c r="C1882" s="7" t="s">
        <v>8095</v>
      </c>
      <c r="D1882" s="44" t="s">
        <v>8096</v>
      </c>
      <c r="E1882" s="26" t="s">
        <v>8097</v>
      </c>
      <c r="F1882" s="2" t="s">
        <v>111</v>
      </c>
      <c r="G1882" s="13">
        <v>45624</v>
      </c>
      <c r="H1882" s="13"/>
      <c r="I1882" s="13">
        <v>45636</v>
      </c>
      <c r="J1882" s="2"/>
      <c r="K1882" s="26" t="s">
        <v>8098</v>
      </c>
      <c r="L1882" s="28" t="s">
        <v>122</v>
      </c>
      <c r="M1882" s="4" t="s">
        <v>8099</v>
      </c>
      <c r="N1882" s="24"/>
      <c r="O1882" s="4" t="s">
        <v>8100</v>
      </c>
      <c r="P1882" s="24"/>
      <c r="Q1882" s="4"/>
      <c r="R1882" s="24"/>
      <c r="S1882" s="4"/>
      <c r="T1882" s="24"/>
      <c r="U1882" s="4" t="s">
        <v>106</v>
      </c>
      <c r="V1882" s="3" t="s">
        <v>69</v>
      </c>
      <c r="W1882" s="28" t="s">
        <v>8101</v>
      </c>
      <c r="X1882" s="4"/>
      <c r="Y1882" s="4"/>
      <c r="Z1882" s="4"/>
    </row>
    <row r="1883" spans="1:26" ht="45" hidden="1">
      <c r="A1883" s="51">
        <f>_xlfn.IFNA(INDEX(Table3[],MATCH(MainTracker[[#This Row],[IDR / UFDR]],Table3[Pack],0),1),"")</f>
        <v>18</v>
      </c>
      <c r="B1883" s="7">
        <v>222.9</v>
      </c>
      <c r="C1883" s="7" t="s">
        <v>8102</v>
      </c>
      <c r="D1883" s="44" t="s">
        <v>8103</v>
      </c>
      <c r="E1883" s="26" t="s">
        <v>8104</v>
      </c>
      <c r="F1883" s="2" t="s">
        <v>111</v>
      </c>
      <c r="G1883" s="13">
        <v>45624</v>
      </c>
      <c r="H1883" s="13">
        <v>45663</v>
      </c>
      <c r="I1883" s="13">
        <v>45664</v>
      </c>
      <c r="J1883" s="2"/>
      <c r="K1883" s="26" t="s">
        <v>8105</v>
      </c>
      <c r="L1883" s="28"/>
      <c r="M1883" s="4" t="s">
        <v>8106</v>
      </c>
      <c r="N1883" s="24"/>
      <c r="O1883" s="4"/>
      <c r="P1883" s="24"/>
      <c r="Q1883" s="4"/>
      <c r="R1883" s="24"/>
      <c r="S1883" s="4"/>
      <c r="T1883" s="24"/>
      <c r="U1883" s="4" t="s">
        <v>106</v>
      </c>
      <c r="V1883" s="3" t="s">
        <v>6832</v>
      </c>
      <c r="W1883" s="28" t="s">
        <v>8101</v>
      </c>
      <c r="X1883" s="4"/>
      <c r="Y1883" s="4"/>
      <c r="Z1883" s="4"/>
    </row>
    <row r="1884" spans="1:26" ht="30" hidden="1">
      <c r="A1884" s="51">
        <f>_xlfn.IFNA(INDEX(Table3[],MATCH(MainTracker[[#This Row],[IDR / UFDR]],Table3[Pack],0),1),"")</f>
        <v>18</v>
      </c>
      <c r="B1884" s="7">
        <v>222.9</v>
      </c>
      <c r="C1884" s="7" t="s">
        <v>8107</v>
      </c>
      <c r="D1884" s="44" t="s">
        <v>8108</v>
      </c>
      <c r="E1884" s="26" t="s">
        <v>8109</v>
      </c>
      <c r="F1884" s="2" t="s">
        <v>111</v>
      </c>
      <c r="G1884" s="13">
        <v>45624</v>
      </c>
      <c r="H1884" s="13">
        <v>45663</v>
      </c>
      <c r="I1884" s="13">
        <v>45664</v>
      </c>
      <c r="J1884" s="2"/>
      <c r="K1884" s="26" t="s">
        <v>8110</v>
      </c>
      <c r="L1884" s="28"/>
      <c r="M1884" s="4" t="s">
        <v>8111</v>
      </c>
      <c r="N1884" s="24"/>
      <c r="O1884" s="4"/>
      <c r="P1884" s="24"/>
      <c r="Q1884" s="4"/>
      <c r="R1884" s="24"/>
      <c r="S1884" s="4"/>
      <c r="T1884" s="24"/>
      <c r="U1884" s="4" t="s">
        <v>106</v>
      </c>
      <c r="V1884" s="3" t="s">
        <v>6832</v>
      </c>
      <c r="W1884" s="28" t="s">
        <v>8101</v>
      </c>
      <c r="X1884" s="4"/>
      <c r="Y1884" s="4"/>
      <c r="Z1884" s="4"/>
    </row>
    <row r="1885" spans="1:26" ht="30" hidden="1">
      <c r="A1885" s="51">
        <f>_xlfn.IFNA(INDEX(Table3[],MATCH(MainTracker[[#This Row],[IDR / UFDR]],Table3[Pack],0),1),"")</f>
        <v>17</v>
      </c>
      <c r="B1885" s="7" t="s">
        <v>49</v>
      </c>
      <c r="C1885" s="7" t="s">
        <v>4499</v>
      </c>
      <c r="D1885" s="44" t="s">
        <v>4500</v>
      </c>
      <c r="E1885" s="26" t="s">
        <v>8112</v>
      </c>
      <c r="F1885" s="2" t="s">
        <v>111</v>
      </c>
      <c r="G1885" s="13">
        <v>45625</v>
      </c>
      <c r="H1885" s="13"/>
      <c r="I1885" s="13">
        <v>45643</v>
      </c>
      <c r="J1885" s="2"/>
      <c r="K1885" s="26" t="s">
        <v>8113</v>
      </c>
      <c r="L1885" s="28"/>
      <c r="M1885" s="4"/>
      <c r="N1885" s="24"/>
      <c r="O1885" s="4"/>
      <c r="P1885" s="24"/>
      <c r="Q1885" s="4"/>
      <c r="R1885" s="24"/>
      <c r="S1885" s="4"/>
      <c r="T1885" s="24"/>
      <c r="U1885" s="4" t="s">
        <v>106</v>
      </c>
      <c r="V1885" s="3" t="s">
        <v>6832</v>
      </c>
      <c r="W1885" s="26" t="s">
        <v>7511</v>
      </c>
      <c r="X1885" s="4"/>
      <c r="Y1885" s="4"/>
      <c r="Z1885" s="4"/>
    </row>
    <row r="1886" spans="1:26" ht="45" hidden="1">
      <c r="A1886" s="51">
        <f>_xlfn.IFNA(INDEX(Table3[],MATCH(MainTracker[[#This Row],[IDR / UFDR]],Table3[Pack],0),1),"")</f>
        <v>5</v>
      </c>
      <c r="B1886" s="7" t="s">
        <v>23</v>
      </c>
      <c r="C1886" s="7" t="s">
        <v>8114</v>
      </c>
      <c r="D1886" s="44" t="s">
        <v>8115</v>
      </c>
      <c r="E1886" s="26" t="s">
        <v>8116</v>
      </c>
      <c r="F1886" s="2" t="s">
        <v>111</v>
      </c>
      <c r="G1886" s="13">
        <v>45625</v>
      </c>
      <c r="H1886" s="13"/>
      <c r="I1886" s="13">
        <v>45629</v>
      </c>
      <c r="J1886" s="2"/>
      <c r="K1886" s="26" t="s">
        <v>8117</v>
      </c>
      <c r="L1886" s="28"/>
      <c r="M1886" s="4"/>
      <c r="N1886" s="24"/>
      <c r="O1886" s="4"/>
      <c r="P1886" s="24"/>
      <c r="Q1886" s="4"/>
      <c r="R1886" s="24"/>
      <c r="S1886" s="4"/>
      <c r="T1886" s="24"/>
      <c r="U1886" s="4" t="s">
        <v>106</v>
      </c>
      <c r="V1886" s="3" t="s">
        <v>6832</v>
      </c>
      <c r="W1886" s="27" t="s">
        <v>1737</v>
      </c>
      <c r="X1886" s="4"/>
      <c r="Y1886" s="4"/>
      <c r="Z1886" s="4"/>
    </row>
    <row r="1887" spans="1:26" ht="30" hidden="1">
      <c r="A1887" s="51">
        <f>_xlfn.IFNA(INDEX(Table3[],MATCH(MainTracker[[#This Row],[IDR / UFDR]],Table3[Pack],0),1),"")</f>
        <v>21</v>
      </c>
      <c r="B1887" s="7">
        <v>214.07</v>
      </c>
      <c r="C1887" s="7" t="s">
        <v>8118</v>
      </c>
      <c r="D1887" s="44" t="s">
        <v>8119</v>
      </c>
      <c r="E1887" s="26" t="s">
        <v>8120</v>
      </c>
      <c r="F1887" s="2" t="s">
        <v>111</v>
      </c>
      <c r="G1887" s="13">
        <v>45628</v>
      </c>
      <c r="H1887" s="13"/>
      <c r="I1887" s="13">
        <v>45665</v>
      </c>
      <c r="J1887" s="2"/>
      <c r="K1887" s="26" t="s">
        <v>8121</v>
      </c>
      <c r="L1887" s="28"/>
      <c r="M1887" s="4"/>
      <c r="N1887" s="24"/>
      <c r="O1887" s="4"/>
      <c r="P1887" s="24"/>
      <c r="Q1887" s="4"/>
      <c r="R1887" s="24"/>
      <c r="S1887" s="4"/>
      <c r="T1887" s="24"/>
      <c r="U1887" s="4" t="s">
        <v>106</v>
      </c>
      <c r="V1887" s="3" t="s">
        <v>6832</v>
      </c>
      <c r="W1887" s="26" t="s">
        <v>862</v>
      </c>
      <c r="X1887" s="4"/>
      <c r="Y1887" s="4"/>
      <c r="Z1887" s="4"/>
    </row>
    <row r="1888" spans="1:26" ht="45" hidden="1">
      <c r="A1888" s="51" t="str">
        <f>_xlfn.IFNA(INDEX(Table3[],MATCH(MainTracker[[#This Row],[IDR / UFDR]],Table3[Pack],0),1),"")</f>
        <v/>
      </c>
      <c r="B1888" s="7">
        <v>216.01</v>
      </c>
      <c r="C1888" s="7" t="s">
        <v>2477</v>
      </c>
      <c r="D1888" s="44" t="s">
        <v>8122</v>
      </c>
      <c r="E1888" s="26" t="s">
        <v>2479</v>
      </c>
      <c r="F1888" s="2" t="s">
        <v>387</v>
      </c>
      <c r="G1888" s="13">
        <v>45628</v>
      </c>
      <c r="H1888" s="13">
        <v>45674</v>
      </c>
      <c r="I1888" s="13">
        <v>45677</v>
      </c>
      <c r="J1888" s="2"/>
      <c r="K1888" s="26" t="s">
        <v>2480</v>
      </c>
      <c r="L1888" s="28" t="s">
        <v>122</v>
      </c>
      <c r="M1888" s="4" t="s">
        <v>8123</v>
      </c>
      <c r="N1888" s="24">
        <v>45674</v>
      </c>
      <c r="O1888" s="4"/>
      <c r="P1888" s="24"/>
      <c r="Q1888" s="4"/>
      <c r="R1888" s="24"/>
      <c r="S1888" s="4"/>
      <c r="T1888" s="24"/>
      <c r="U1888" s="4" t="s">
        <v>106</v>
      </c>
      <c r="V1888" s="3" t="s">
        <v>69</v>
      </c>
      <c r="W1888" s="26" t="s">
        <v>5186</v>
      </c>
      <c r="X1888" s="4"/>
      <c r="Y1888" s="4"/>
      <c r="Z1888" s="4"/>
    </row>
    <row r="1889" spans="1:26" ht="30" hidden="1">
      <c r="A1889" s="51" t="str">
        <f>_xlfn.IFNA(INDEX(Table3[],MATCH(MainTracker[[#This Row],[IDR / UFDR]],Table3[Pack],0),1),"")</f>
        <v/>
      </c>
      <c r="B1889" s="7">
        <v>216.01</v>
      </c>
      <c r="C1889" s="7" t="s">
        <v>2396</v>
      </c>
      <c r="D1889" s="44" t="s">
        <v>8124</v>
      </c>
      <c r="E1889" s="26" t="s">
        <v>2398</v>
      </c>
      <c r="F1889" s="2" t="s">
        <v>229</v>
      </c>
      <c r="G1889" s="13">
        <v>45628</v>
      </c>
      <c r="H1889" s="24">
        <v>45660</v>
      </c>
      <c r="I1889" s="13">
        <v>45666</v>
      </c>
      <c r="J1889" s="2"/>
      <c r="K1889" s="26" t="s">
        <v>2399</v>
      </c>
      <c r="L1889" s="28" t="s">
        <v>122</v>
      </c>
      <c r="M1889" s="4" t="s">
        <v>8125</v>
      </c>
      <c r="N1889" s="24"/>
      <c r="O1889" s="4"/>
      <c r="P1889" s="24"/>
      <c r="Q1889" s="4"/>
      <c r="R1889" s="24"/>
      <c r="S1889" s="4"/>
      <c r="T1889" s="24"/>
      <c r="U1889" s="4" t="s">
        <v>106</v>
      </c>
      <c r="V1889" s="3" t="s">
        <v>69</v>
      </c>
      <c r="W1889" s="26" t="s">
        <v>5186</v>
      </c>
      <c r="X1889" s="4"/>
      <c r="Y1889" s="4"/>
      <c r="Z1889" s="4"/>
    </row>
    <row r="1890" spans="1:26" ht="45" hidden="1">
      <c r="A1890" s="51" t="str">
        <f>_xlfn.IFNA(INDEX(Table3[],MATCH(MainTracker[[#This Row],[IDR / UFDR]],Table3[Pack],0),1),"")</f>
        <v/>
      </c>
      <c r="B1890" s="7">
        <v>216.01</v>
      </c>
      <c r="C1890" s="7" t="s">
        <v>2472</v>
      </c>
      <c r="D1890" s="44" t="s">
        <v>8126</v>
      </c>
      <c r="E1890" s="26" t="s">
        <v>2474</v>
      </c>
      <c r="F1890" s="2" t="s">
        <v>387</v>
      </c>
      <c r="G1890" s="13">
        <v>45628</v>
      </c>
      <c r="H1890" s="24">
        <v>45660</v>
      </c>
      <c r="I1890" s="13">
        <v>45666</v>
      </c>
      <c r="J1890" s="2"/>
      <c r="K1890" s="26" t="s">
        <v>2475</v>
      </c>
      <c r="L1890" s="28" t="s">
        <v>122</v>
      </c>
      <c r="M1890" s="4" t="s">
        <v>8125</v>
      </c>
      <c r="N1890" s="24"/>
      <c r="O1890" s="4"/>
      <c r="P1890" s="24"/>
      <c r="Q1890" s="4"/>
      <c r="R1890" s="24"/>
      <c r="S1890" s="4"/>
      <c r="T1890" s="24"/>
      <c r="U1890" s="4" t="s">
        <v>106</v>
      </c>
      <c r="V1890" s="3" t="s">
        <v>69</v>
      </c>
      <c r="W1890" s="26" t="s">
        <v>5186</v>
      </c>
      <c r="X1890" s="4"/>
      <c r="Y1890" s="4"/>
      <c r="Z1890" s="4"/>
    </row>
    <row r="1891" spans="1:26" ht="45" hidden="1">
      <c r="A1891" s="51" t="str">
        <f>_xlfn.IFNA(INDEX(Table3[],MATCH(MainTracker[[#This Row],[IDR / UFDR]],Table3[Pack],0),1),"")</f>
        <v/>
      </c>
      <c r="B1891" s="7">
        <v>216.01</v>
      </c>
      <c r="C1891" s="7" t="s">
        <v>2402</v>
      </c>
      <c r="D1891" s="44" t="s">
        <v>8127</v>
      </c>
      <c r="E1891" s="96" t="s">
        <v>2404</v>
      </c>
      <c r="F1891" s="2" t="s">
        <v>229</v>
      </c>
      <c r="G1891" s="13">
        <v>45628</v>
      </c>
      <c r="H1891" s="24">
        <v>45660</v>
      </c>
      <c r="I1891" s="13">
        <v>45666</v>
      </c>
      <c r="J1891" s="2"/>
      <c r="K1891" s="26" t="s">
        <v>2405</v>
      </c>
      <c r="L1891" s="28" t="s">
        <v>122</v>
      </c>
      <c r="M1891" s="4" t="s">
        <v>8128</v>
      </c>
      <c r="N1891" s="24">
        <v>45660</v>
      </c>
      <c r="O1891" s="4"/>
      <c r="P1891" s="24"/>
      <c r="Q1891" s="4"/>
      <c r="R1891" s="24"/>
      <c r="S1891" s="4"/>
      <c r="T1891" s="24"/>
      <c r="U1891" s="4" t="s">
        <v>106</v>
      </c>
      <c r="V1891" s="3" t="s">
        <v>69</v>
      </c>
      <c r="W1891" s="26" t="s">
        <v>5186</v>
      </c>
      <c r="X1891" s="4"/>
      <c r="Y1891" s="4"/>
      <c r="Z1891" s="4"/>
    </row>
    <row r="1892" spans="1:26" ht="45" hidden="1">
      <c r="A1892" s="51" t="str">
        <f>_xlfn.IFNA(INDEX(Table3[],MATCH(MainTracker[[#This Row],[IDR / UFDR]],Table3[Pack],0),1),"")</f>
        <v/>
      </c>
      <c r="B1892" s="7">
        <v>216.01</v>
      </c>
      <c r="C1892" s="7" t="s">
        <v>2387</v>
      </c>
      <c r="D1892" s="44" t="s">
        <v>8129</v>
      </c>
      <c r="E1892" s="96" t="s">
        <v>2389</v>
      </c>
      <c r="F1892" s="2" t="s">
        <v>229</v>
      </c>
      <c r="G1892" s="13">
        <v>45628</v>
      </c>
      <c r="H1892" s="24">
        <v>45660</v>
      </c>
      <c r="I1892" s="13">
        <v>45665</v>
      </c>
      <c r="J1892" s="2"/>
      <c r="K1892" s="26" t="s">
        <v>2390</v>
      </c>
      <c r="L1892" s="28" t="s">
        <v>122</v>
      </c>
      <c r="M1892" s="4"/>
      <c r="N1892" s="24"/>
      <c r="O1892" s="4"/>
      <c r="P1892" s="24"/>
      <c r="Q1892" s="4"/>
      <c r="R1892" s="24"/>
      <c r="S1892" s="4"/>
      <c r="T1892" s="24"/>
      <c r="U1892" s="4" t="s">
        <v>106</v>
      </c>
      <c r="V1892" s="3" t="s">
        <v>69</v>
      </c>
      <c r="W1892" s="26" t="s">
        <v>5186</v>
      </c>
      <c r="X1892" s="4"/>
      <c r="Y1892" s="4"/>
      <c r="Z1892" s="4"/>
    </row>
    <row r="1893" spans="1:26" ht="30" hidden="1">
      <c r="A1893" s="51">
        <f>_xlfn.IFNA(INDEX(Table3[],MATCH(MainTracker[[#This Row],[IDR / UFDR]],Table3[Pack],0),1),"")</f>
        <v>10</v>
      </c>
      <c r="B1893" s="7" t="s">
        <v>35</v>
      </c>
      <c r="C1893" s="7" t="s">
        <v>8130</v>
      </c>
      <c r="D1893" s="44" t="s">
        <v>8131</v>
      </c>
      <c r="E1893" s="96" t="s">
        <v>8132</v>
      </c>
      <c r="F1893" s="2" t="s">
        <v>111</v>
      </c>
      <c r="G1893" s="13">
        <v>45628</v>
      </c>
      <c r="H1893" s="13">
        <v>45628</v>
      </c>
      <c r="I1893" s="13">
        <v>45635</v>
      </c>
      <c r="J1893" s="2"/>
      <c r="K1893" s="26" t="s">
        <v>8133</v>
      </c>
      <c r="L1893" s="28" t="s">
        <v>122</v>
      </c>
      <c r="M1893" s="4"/>
      <c r="N1893" s="24"/>
      <c r="O1893" s="4"/>
      <c r="P1893" s="24"/>
      <c r="Q1893" s="4"/>
      <c r="R1893" s="24"/>
      <c r="S1893" s="4"/>
      <c r="T1893" s="24"/>
      <c r="U1893" s="4" t="s">
        <v>106</v>
      </c>
      <c r="V1893" s="3" t="s">
        <v>69</v>
      </c>
      <c r="W1893" s="26" t="s">
        <v>8134</v>
      </c>
      <c r="X1893" s="4"/>
      <c r="Y1893" s="4"/>
      <c r="Z1893" s="4"/>
    </row>
    <row r="1894" spans="1:26" ht="45" hidden="1">
      <c r="A1894" s="51" t="str">
        <f>_xlfn.IFNA(INDEX(Table3[],MATCH(MainTracker[[#This Row],[IDR / UFDR]],Table3[Pack],0),1),"")</f>
        <v/>
      </c>
      <c r="B1894" s="7" t="s">
        <v>1822</v>
      </c>
      <c r="C1894" s="7" t="s">
        <v>8135</v>
      </c>
      <c r="D1894" s="44" t="s">
        <v>8136</v>
      </c>
      <c r="E1894" s="96" t="s">
        <v>8137</v>
      </c>
      <c r="F1894" s="2" t="s">
        <v>111</v>
      </c>
      <c r="G1894" s="13">
        <v>45628</v>
      </c>
      <c r="H1894" s="13">
        <v>45673</v>
      </c>
      <c r="I1894" s="13">
        <v>45674</v>
      </c>
      <c r="J1894" s="2"/>
      <c r="K1894" s="26" t="s">
        <v>8138</v>
      </c>
      <c r="L1894" s="28"/>
      <c r="M1894" s="4" t="s">
        <v>8139</v>
      </c>
      <c r="N1894" s="24"/>
      <c r="O1894" s="4"/>
      <c r="P1894" s="24"/>
      <c r="Q1894" s="4"/>
      <c r="R1894" s="24"/>
      <c r="S1894" s="4"/>
      <c r="T1894" s="24"/>
      <c r="U1894" s="4" t="s">
        <v>106</v>
      </c>
      <c r="V1894" s="3" t="s">
        <v>6832</v>
      </c>
      <c r="W1894" s="26" t="s">
        <v>8140</v>
      </c>
      <c r="X1894" s="4"/>
      <c r="Y1894" s="4"/>
      <c r="Z1894" s="4"/>
    </row>
    <row r="1895" spans="1:26" ht="30" hidden="1">
      <c r="A1895" s="51" t="str">
        <f>_xlfn.IFNA(INDEX(Table3[],MATCH(MainTracker[[#This Row],[IDR / UFDR]],Table3[Pack],0),1),"")</f>
        <v/>
      </c>
      <c r="B1895" s="7">
        <v>238.03</v>
      </c>
      <c r="C1895" s="7" t="s">
        <v>8141</v>
      </c>
      <c r="D1895" s="44" t="s">
        <v>8142</v>
      </c>
      <c r="E1895" s="96" t="s">
        <v>8143</v>
      </c>
      <c r="F1895" s="2" t="s">
        <v>1996</v>
      </c>
      <c r="G1895" s="13">
        <v>45629</v>
      </c>
      <c r="H1895" s="13">
        <v>45667</v>
      </c>
      <c r="I1895" s="13">
        <v>45305</v>
      </c>
      <c r="J1895" s="2"/>
      <c r="K1895" s="26" t="s">
        <v>8144</v>
      </c>
      <c r="L1895" s="28"/>
      <c r="M1895" s="4" t="s">
        <v>8145</v>
      </c>
      <c r="N1895" s="24"/>
      <c r="O1895" s="4"/>
      <c r="P1895" s="24"/>
      <c r="Q1895" s="4"/>
      <c r="R1895" s="24"/>
      <c r="S1895" s="4"/>
      <c r="T1895" s="24"/>
      <c r="U1895" s="4" t="s">
        <v>106</v>
      </c>
      <c r="V1895" s="3" t="s">
        <v>6832</v>
      </c>
      <c r="W1895" s="26" t="s">
        <v>8146</v>
      </c>
      <c r="X1895" s="4"/>
      <c r="Y1895" s="4"/>
      <c r="Z1895" s="4"/>
    </row>
    <row r="1896" spans="1:26" ht="30" hidden="1">
      <c r="A1896" s="51">
        <f>_xlfn.IFNA(INDEX(Table3[],MATCH(MainTracker[[#This Row],[IDR / UFDR]],Table3[Pack],0),1),"")</f>
        <v>12</v>
      </c>
      <c r="B1896" s="7" t="s">
        <v>39</v>
      </c>
      <c r="C1896" s="7" t="s">
        <v>8147</v>
      </c>
      <c r="D1896" s="44" t="s">
        <v>8148</v>
      </c>
      <c r="E1896" s="96" t="s">
        <v>8149</v>
      </c>
      <c r="F1896" s="2" t="s">
        <v>101</v>
      </c>
      <c r="G1896" s="13">
        <v>45629</v>
      </c>
      <c r="H1896" s="13"/>
      <c r="I1896" s="13">
        <v>45638</v>
      </c>
      <c r="J1896" s="2"/>
      <c r="K1896" s="26" t="s">
        <v>8150</v>
      </c>
      <c r="L1896" s="28" t="s">
        <v>122</v>
      </c>
      <c r="M1896" s="85" t="s">
        <v>8151</v>
      </c>
      <c r="N1896" s="24">
        <v>45635</v>
      </c>
      <c r="O1896" s="4"/>
      <c r="P1896" s="24"/>
      <c r="Q1896" s="4"/>
      <c r="R1896" s="24"/>
      <c r="S1896" s="4"/>
      <c r="T1896" s="24"/>
      <c r="U1896" s="4" t="s">
        <v>106</v>
      </c>
      <c r="V1896" s="3" t="s">
        <v>69</v>
      </c>
      <c r="W1896" s="26" t="s">
        <v>2312</v>
      </c>
      <c r="X1896" s="4"/>
      <c r="Y1896" s="4"/>
      <c r="Z1896" s="4"/>
    </row>
    <row r="1897" spans="1:26" ht="45" hidden="1">
      <c r="A1897" s="51">
        <f>_xlfn.IFNA(INDEX(Table3[],MATCH(MainTracker[[#This Row],[IDR / UFDR]],Table3[Pack],0),1),"")</f>
        <v>5</v>
      </c>
      <c r="B1897" s="7" t="s">
        <v>23</v>
      </c>
      <c r="C1897" s="7" t="s">
        <v>8152</v>
      </c>
      <c r="D1897" s="44" t="s">
        <v>8153</v>
      </c>
      <c r="E1897" s="96" t="s">
        <v>8154</v>
      </c>
      <c r="F1897" s="2" t="s">
        <v>111</v>
      </c>
      <c r="G1897" s="13">
        <v>45625</v>
      </c>
      <c r="H1897" s="13"/>
      <c r="I1897" s="13">
        <v>45631</v>
      </c>
      <c r="J1897" s="2"/>
      <c r="K1897" s="26" t="s">
        <v>8155</v>
      </c>
      <c r="L1897" s="28" t="s">
        <v>122</v>
      </c>
      <c r="M1897" s="4" t="s">
        <v>8156</v>
      </c>
      <c r="N1897" s="24"/>
      <c r="O1897" s="4"/>
      <c r="P1897" s="24"/>
      <c r="Q1897" s="4"/>
      <c r="R1897" s="24"/>
      <c r="S1897" s="4"/>
      <c r="T1897" s="24"/>
      <c r="U1897" s="4" t="s">
        <v>106</v>
      </c>
      <c r="V1897" s="3" t="s">
        <v>69</v>
      </c>
      <c r="W1897" s="28" t="s">
        <v>8157</v>
      </c>
      <c r="X1897" s="4"/>
      <c r="Y1897" s="4"/>
      <c r="Z1897" s="4"/>
    </row>
    <row r="1898" spans="1:26" ht="45" hidden="1">
      <c r="A1898" s="51">
        <f>_xlfn.IFNA(INDEX(Table3[],MATCH(MainTracker[[#This Row],[IDR / UFDR]],Table3[Pack],0),1),"")</f>
        <v>5</v>
      </c>
      <c r="B1898" s="7" t="s">
        <v>23</v>
      </c>
      <c r="C1898" s="7" t="s">
        <v>8158</v>
      </c>
      <c r="D1898" s="44" t="s">
        <v>8159</v>
      </c>
      <c r="E1898" s="96" t="s">
        <v>8160</v>
      </c>
      <c r="F1898" s="2" t="s">
        <v>111</v>
      </c>
      <c r="G1898" s="13">
        <v>45625</v>
      </c>
      <c r="H1898" s="13"/>
      <c r="I1898" s="13">
        <v>45631</v>
      </c>
      <c r="J1898" s="2"/>
      <c r="K1898" s="26" t="s">
        <v>8161</v>
      </c>
      <c r="L1898" s="28" t="s">
        <v>122</v>
      </c>
      <c r="M1898" s="4" t="s">
        <v>8156</v>
      </c>
      <c r="N1898" s="24"/>
      <c r="O1898" s="4"/>
      <c r="P1898" s="24"/>
      <c r="Q1898" s="4"/>
      <c r="R1898" s="24"/>
      <c r="S1898" s="4"/>
      <c r="T1898" s="24"/>
      <c r="U1898" s="4" t="s">
        <v>106</v>
      </c>
      <c r="V1898" s="3" t="s">
        <v>69</v>
      </c>
      <c r="W1898" s="28" t="s">
        <v>8157</v>
      </c>
      <c r="X1898" s="4"/>
      <c r="Y1898" s="4"/>
      <c r="Z1898" s="4"/>
    </row>
    <row r="1899" spans="1:26" ht="45" hidden="1">
      <c r="A1899" s="51">
        <f>_xlfn.IFNA(INDEX(Table3[],MATCH(MainTracker[[#This Row],[IDR / UFDR]],Table3[Pack],0),1),"")</f>
        <v>5</v>
      </c>
      <c r="B1899" s="7" t="s">
        <v>23</v>
      </c>
      <c r="C1899" s="7" t="s">
        <v>8162</v>
      </c>
      <c r="D1899" s="44" t="s">
        <v>8163</v>
      </c>
      <c r="E1899" s="96" t="s">
        <v>8164</v>
      </c>
      <c r="F1899" s="2" t="s">
        <v>111</v>
      </c>
      <c r="G1899" s="13">
        <v>45625</v>
      </c>
      <c r="H1899" s="13"/>
      <c r="I1899" s="13">
        <v>45631</v>
      </c>
      <c r="J1899" s="2"/>
      <c r="K1899" s="26" t="s">
        <v>8165</v>
      </c>
      <c r="L1899" s="28" t="s">
        <v>122</v>
      </c>
      <c r="M1899" s="4" t="s">
        <v>8156</v>
      </c>
      <c r="N1899" s="24"/>
      <c r="O1899" s="4"/>
      <c r="P1899" s="24"/>
      <c r="Q1899" s="4"/>
      <c r="R1899" s="24"/>
      <c r="S1899" s="4"/>
      <c r="T1899" s="24"/>
      <c r="U1899" s="4" t="s">
        <v>106</v>
      </c>
      <c r="V1899" s="3" t="s">
        <v>69</v>
      </c>
      <c r="W1899" s="28" t="s">
        <v>8157</v>
      </c>
      <c r="X1899" s="4"/>
      <c r="Y1899" s="4"/>
      <c r="Z1899" s="4"/>
    </row>
    <row r="1900" spans="1:26" ht="45" hidden="1">
      <c r="A1900" s="51">
        <f>_xlfn.IFNA(INDEX(Table3[],MATCH(MainTracker[[#This Row],[IDR / UFDR]],Table3[Pack],0),1),"")</f>
        <v>5</v>
      </c>
      <c r="B1900" s="7" t="s">
        <v>23</v>
      </c>
      <c r="C1900" s="7" t="s">
        <v>8166</v>
      </c>
      <c r="D1900" s="44" t="s">
        <v>8167</v>
      </c>
      <c r="E1900" s="96" t="s">
        <v>8168</v>
      </c>
      <c r="F1900" s="2" t="s">
        <v>111</v>
      </c>
      <c r="G1900" s="13">
        <v>45625</v>
      </c>
      <c r="H1900" s="13"/>
      <c r="I1900" s="13">
        <v>45631</v>
      </c>
      <c r="J1900" s="2"/>
      <c r="K1900" s="26" t="s">
        <v>8169</v>
      </c>
      <c r="L1900" s="28" t="s">
        <v>122</v>
      </c>
      <c r="M1900" s="4" t="s">
        <v>8156</v>
      </c>
      <c r="N1900" s="24"/>
      <c r="O1900" s="4"/>
      <c r="P1900" s="24"/>
      <c r="Q1900" s="4"/>
      <c r="R1900" s="24"/>
      <c r="S1900" s="4"/>
      <c r="T1900" s="24"/>
      <c r="U1900" s="4" t="s">
        <v>106</v>
      </c>
      <c r="V1900" s="3" t="s">
        <v>69</v>
      </c>
      <c r="W1900" s="28" t="s">
        <v>8157</v>
      </c>
      <c r="X1900" s="4"/>
      <c r="Y1900" s="4"/>
      <c r="Z1900" s="4"/>
    </row>
    <row r="1901" spans="1:26" ht="45" hidden="1">
      <c r="A1901" s="51">
        <f>_xlfn.IFNA(INDEX(Table3[],MATCH(MainTracker[[#This Row],[IDR / UFDR]],Table3[Pack],0),1),"")</f>
        <v>5</v>
      </c>
      <c r="B1901" s="7" t="s">
        <v>23</v>
      </c>
      <c r="C1901" s="7" t="s">
        <v>8170</v>
      </c>
      <c r="D1901" s="44" t="s">
        <v>8171</v>
      </c>
      <c r="E1901" s="96" t="s">
        <v>8172</v>
      </c>
      <c r="F1901" s="2" t="s">
        <v>111</v>
      </c>
      <c r="G1901" s="13">
        <v>45625</v>
      </c>
      <c r="H1901" s="13"/>
      <c r="I1901" s="13">
        <v>45631</v>
      </c>
      <c r="J1901" s="2"/>
      <c r="K1901" s="26" t="s">
        <v>8173</v>
      </c>
      <c r="L1901" s="28" t="s">
        <v>122</v>
      </c>
      <c r="M1901" s="4" t="s">
        <v>8156</v>
      </c>
      <c r="N1901" s="24"/>
      <c r="O1901" s="4"/>
      <c r="P1901" s="24"/>
      <c r="Q1901" s="4"/>
      <c r="R1901" s="24"/>
      <c r="S1901" s="4"/>
      <c r="T1901" s="24"/>
      <c r="U1901" s="4" t="s">
        <v>106</v>
      </c>
      <c r="V1901" s="3" t="s">
        <v>69</v>
      </c>
      <c r="W1901" s="28" t="s">
        <v>8157</v>
      </c>
      <c r="X1901" s="4"/>
      <c r="Y1901" s="4"/>
      <c r="Z1901" s="4"/>
    </row>
    <row r="1902" spans="1:26" ht="45" hidden="1">
      <c r="A1902" s="51">
        <f>_xlfn.IFNA(INDEX(Table3[],MATCH(MainTracker[[#This Row],[IDR / UFDR]],Table3[Pack],0),1),"")</f>
        <v>5</v>
      </c>
      <c r="B1902" s="7" t="s">
        <v>23</v>
      </c>
      <c r="C1902" s="7" t="s">
        <v>8174</v>
      </c>
      <c r="D1902" s="44" t="s">
        <v>8175</v>
      </c>
      <c r="E1902" s="96" t="s">
        <v>8176</v>
      </c>
      <c r="F1902" s="2" t="s">
        <v>111</v>
      </c>
      <c r="G1902" s="13">
        <v>45625</v>
      </c>
      <c r="H1902" s="13"/>
      <c r="I1902" s="13">
        <v>45631</v>
      </c>
      <c r="J1902" s="2"/>
      <c r="K1902" s="26" t="s">
        <v>8177</v>
      </c>
      <c r="L1902" s="28" t="s">
        <v>122</v>
      </c>
      <c r="M1902" s="4" t="s">
        <v>8156</v>
      </c>
      <c r="N1902" s="24"/>
      <c r="O1902" s="4"/>
      <c r="P1902" s="24"/>
      <c r="Q1902" s="4"/>
      <c r="R1902" s="24"/>
      <c r="S1902" s="4"/>
      <c r="T1902" s="24"/>
      <c r="U1902" s="4" t="s">
        <v>106</v>
      </c>
      <c r="V1902" s="3" t="s">
        <v>69</v>
      </c>
      <c r="W1902" s="28" t="s">
        <v>8157</v>
      </c>
      <c r="X1902" s="4"/>
      <c r="Y1902" s="4"/>
      <c r="Z1902" s="4"/>
    </row>
    <row r="1903" spans="1:26" ht="75" hidden="1">
      <c r="A1903" s="51" t="str">
        <f>_xlfn.IFNA(INDEX(Table3[],MATCH(MainTracker[[#This Row],[IDR / UFDR]],Table3[Pack],0),1),"")</f>
        <v/>
      </c>
      <c r="B1903" s="7">
        <v>216.01</v>
      </c>
      <c r="C1903" s="7" t="s">
        <v>1717</v>
      </c>
      <c r="D1903" s="44" t="s">
        <v>8178</v>
      </c>
      <c r="E1903" s="96" t="s">
        <v>1719</v>
      </c>
      <c r="F1903" s="2" t="s">
        <v>5873</v>
      </c>
      <c r="G1903" s="13">
        <v>45631</v>
      </c>
      <c r="H1903" s="13">
        <v>45679</v>
      </c>
      <c r="I1903" s="13">
        <v>45681</v>
      </c>
      <c r="J1903" s="2"/>
      <c r="K1903" s="26" t="s">
        <v>1720</v>
      </c>
      <c r="L1903" s="28" t="s">
        <v>122</v>
      </c>
      <c r="M1903" s="4" t="s">
        <v>8179</v>
      </c>
      <c r="N1903" s="24">
        <v>45677</v>
      </c>
      <c r="O1903" s="4" t="s">
        <v>8180</v>
      </c>
      <c r="P1903" s="24" t="s">
        <v>8181</v>
      </c>
      <c r="Q1903" s="4" t="s">
        <v>8182</v>
      </c>
      <c r="R1903" s="24">
        <v>45313</v>
      </c>
      <c r="S1903" s="4"/>
      <c r="T1903" s="24"/>
      <c r="U1903" s="4" t="s">
        <v>106</v>
      </c>
      <c r="V1903" s="3" t="s">
        <v>69</v>
      </c>
      <c r="W1903" s="28" t="s">
        <v>8183</v>
      </c>
      <c r="X1903" s="4"/>
      <c r="Y1903" s="4"/>
      <c r="Z1903" s="4"/>
    </row>
    <row r="1904" spans="1:26" ht="30" hidden="1">
      <c r="A1904" s="51" t="str">
        <f>_xlfn.IFNA(INDEX(Table3[],MATCH(MainTracker[[#This Row],[IDR / UFDR]],Table3[Pack],0),1),"")</f>
        <v/>
      </c>
      <c r="B1904" s="7">
        <v>214.01</v>
      </c>
      <c r="C1904" s="7" t="s">
        <v>8184</v>
      </c>
      <c r="D1904" s="44" t="s">
        <v>8185</v>
      </c>
      <c r="E1904" s="96" t="s">
        <v>8186</v>
      </c>
      <c r="F1904" s="2" t="s">
        <v>5873</v>
      </c>
      <c r="G1904" s="13">
        <v>45631</v>
      </c>
      <c r="H1904" s="13">
        <v>45631</v>
      </c>
      <c r="I1904" s="13">
        <v>45305</v>
      </c>
      <c r="J1904" s="2"/>
      <c r="K1904" s="26" t="s">
        <v>8187</v>
      </c>
      <c r="L1904" s="28" t="s">
        <v>122</v>
      </c>
      <c r="M1904" s="4"/>
      <c r="N1904" s="24"/>
      <c r="O1904" s="4"/>
      <c r="P1904" s="24"/>
      <c r="Q1904" s="4"/>
      <c r="R1904" s="24"/>
      <c r="S1904" s="4"/>
      <c r="T1904" s="24"/>
      <c r="U1904" s="4" t="s">
        <v>106</v>
      </c>
      <c r="V1904" s="3" t="s">
        <v>69</v>
      </c>
      <c r="W1904" s="28" t="s">
        <v>8183</v>
      </c>
      <c r="X1904" s="4"/>
      <c r="Y1904" s="4"/>
      <c r="Z1904" s="4"/>
    </row>
    <row r="1905" spans="1:26" ht="45" hidden="1">
      <c r="A1905" s="51" t="str">
        <f>_xlfn.IFNA(INDEX(Table3[],MATCH(MainTracker[[#This Row],[IDR / UFDR]],Table3[Pack],0),1),"")</f>
        <v/>
      </c>
      <c r="B1905" s="7">
        <v>237.05</v>
      </c>
      <c r="C1905" s="7" t="s">
        <v>2495</v>
      </c>
      <c r="D1905" s="44" t="s">
        <v>2496</v>
      </c>
      <c r="E1905" s="26" t="s">
        <v>2497</v>
      </c>
      <c r="F1905" s="2" t="s">
        <v>120</v>
      </c>
      <c r="G1905" s="13">
        <v>45631</v>
      </c>
      <c r="H1905" s="13">
        <v>45667</v>
      </c>
      <c r="I1905" s="13">
        <v>45305</v>
      </c>
      <c r="J1905" s="2"/>
      <c r="K1905" s="26" t="s">
        <v>2498</v>
      </c>
      <c r="L1905" s="28"/>
      <c r="M1905" s="4" t="s">
        <v>8188</v>
      </c>
      <c r="N1905" s="24"/>
      <c r="O1905" s="4"/>
      <c r="P1905" s="24"/>
      <c r="Q1905" s="4"/>
      <c r="R1905" s="24"/>
      <c r="S1905" s="4"/>
      <c r="T1905" s="24"/>
      <c r="U1905" s="4" t="s">
        <v>106</v>
      </c>
      <c r="V1905" s="3" t="s">
        <v>6832</v>
      </c>
      <c r="W1905" s="26" t="s">
        <v>1062</v>
      </c>
      <c r="X1905" s="4"/>
      <c r="Y1905" s="4"/>
      <c r="Z1905" s="4"/>
    </row>
    <row r="1906" spans="1:26" ht="30" hidden="1">
      <c r="A1906" s="51">
        <f>_xlfn.IFNA(INDEX(Table3[],MATCH(MainTracker[[#This Row],[IDR / UFDR]],Table3[Pack],0),1),"")</f>
        <v>20</v>
      </c>
      <c r="B1906" s="7">
        <v>219.1</v>
      </c>
      <c r="C1906" s="7" t="s">
        <v>6674</v>
      </c>
      <c r="D1906" s="44" t="s">
        <v>6675</v>
      </c>
      <c r="E1906" s="96" t="s">
        <v>6676</v>
      </c>
      <c r="F1906" s="2" t="s">
        <v>111</v>
      </c>
      <c r="G1906" s="13">
        <v>45632</v>
      </c>
      <c r="H1906" s="13"/>
      <c r="I1906" s="13">
        <v>45644</v>
      </c>
      <c r="J1906" s="2"/>
      <c r="K1906" s="26" t="s">
        <v>6677</v>
      </c>
      <c r="L1906" s="28"/>
      <c r="M1906" s="4"/>
      <c r="N1906" s="24"/>
      <c r="O1906" s="4"/>
      <c r="P1906" s="24"/>
      <c r="Q1906" s="4"/>
      <c r="R1906" s="24"/>
      <c r="S1906" s="4"/>
      <c r="T1906" s="24"/>
      <c r="U1906" s="4" t="s">
        <v>106</v>
      </c>
      <c r="V1906" s="3" t="s">
        <v>6832</v>
      </c>
      <c r="W1906" s="26" t="s">
        <v>2036</v>
      </c>
      <c r="X1906" s="4"/>
      <c r="Y1906" s="4"/>
      <c r="Z1906" s="4"/>
    </row>
    <row r="1907" spans="1:26" ht="30" hidden="1">
      <c r="A1907" s="51">
        <f>_xlfn.IFNA(INDEX(Table3[],MATCH(MainTracker[[#This Row],[IDR / UFDR]],Table3[Pack],0),1),"")</f>
        <v>10</v>
      </c>
      <c r="B1907" s="7" t="s">
        <v>35</v>
      </c>
      <c r="C1907" s="7" t="s">
        <v>8189</v>
      </c>
      <c r="D1907" s="44" t="s">
        <v>8190</v>
      </c>
      <c r="E1907" s="96" t="s">
        <v>8191</v>
      </c>
      <c r="F1907" s="2" t="s">
        <v>387</v>
      </c>
      <c r="G1907" s="13">
        <v>45632</v>
      </c>
      <c r="H1907" s="13"/>
      <c r="I1907" s="13">
        <v>45637</v>
      </c>
      <c r="J1907" s="97" t="s">
        <v>3242</v>
      </c>
      <c r="K1907" s="26" t="s">
        <v>8192</v>
      </c>
      <c r="L1907" s="28" t="s">
        <v>122</v>
      </c>
      <c r="M1907" s="4" t="s">
        <v>8193</v>
      </c>
      <c r="N1907" s="24">
        <v>45636</v>
      </c>
      <c r="O1907" s="4"/>
      <c r="P1907" s="24"/>
      <c r="Q1907" s="4"/>
      <c r="R1907" s="24"/>
      <c r="S1907" s="4"/>
      <c r="T1907" s="24"/>
      <c r="U1907" s="4" t="s">
        <v>106</v>
      </c>
      <c r="V1907" s="3" t="s">
        <v>69</v>
      </c>
      <c r="W1907" s="26" t="s">
        <v>265</v>
      </c>
      <c r="X1907" s="4"/>
      <c r="Y1907" s="4"/>
      <c r="Z1907" s="4"/>
    </row>
    <row r="1908" spans="1:26" ht="18.75" hidden="1">
      <c r="A1908" s="51" t="str">
        <f>_xlfn.IFNA(INDEX(Table3[],MATCH(MainTracker[[#This Row],[IDR / UFDR]],Table3[Pack],0),1),"")</f>
        <v/>
      </c>
      <c r="B1908" s="7">
        <v>234.01</v>
      </c>
      <c r="C1908" s="128" t="s">
        <v>8194</v>
      </c>
      <c r="D1908" s="44" t="s">
        <v>8195</v>
      </c>
      <c r="E1908" s="96" t="s">
        <v>8196</v>
      </c>
      <c r="F1908" s="2" t="s">
        <v>101</v>
      </c>
      <c r="G1908" s="13">
        <v>45635</v>
      </c>
      <c r="H1908" s="13"/>
      <c r="I1908" s="13">
        <v>45666</v>
      </c>
      <c r="J1908" s="2"/>
      <c r="K1908" s="26" t="s">
        <v>8197</v>
      </c>
      <c r="L1908" s="28"/>
      <c r="M1908" s="4"/>
      <c r="N1908" s="24"/>
      <c r="O1908" s="4"/>
      <c r="P1908" s="24"/>
      <c r="Q1908" s="4"/>
      <c r="R1908" s="24"/>
      <c r="S1908" s="4"/>
      <c r="T1908" s="24"/>
      <c r="U1908" s="4" t="s">
        <v>106</v>
      </c>
      <c r="V1908" s="3" t="s">
        <v>6832</v>
      </c>
      <c r="W1908" s="26" t="s">
        <v>197</v>
      </c>
      <c r="X1908" s="4"/>
      <c r="Y1908" s="4"/>
      <c r="Z1908" s="4"/>
    </row>
    <row r="1909" spans="1:26" ht="32.25" hidden="1" customHeight="1">
      <c r="A1909" s="51">
        <f>_xlfn.IFNA(INDEX(Table3[],MATCH(MainTracker[[#This Row],[IDR / UFDR]],Table3[Pack],0),1),"")</f>
        <v>16</v>
      </c>
      <c r="B1909" s="7" t="s">
        <v>47</v>
      </c>
      <c r="C1909" s="7" t="s">
        <v>8198</v>
      </c>
      <c r="D1909" s="44" t="s">
        <v>8199</v>
      </c>
      <c r="E1909" s="96" t="s">
        <v>8200</v>
      </c>
      <c r="F1909" s="2" t="s">
        <v>129</v>
      </c>
      <c r="G1909" s="13">
        <v>45636</v>
      </c>
      <c r="H1909" s="13"/>
      <c r="I1909" s="13">
        <v>45639</v>
      </c>
      <c r="J1909" s="2"/>
      <c r="K1909" s="26" t="s">
        <v>8201</v>
      </c>
      <c r="L1909" s="28" t="s">
        <v>122</v>
      </c>
      <c r="M1909" s="85"/>
      <c r="N1909" s="24"/>
      <c r="O1909" s="4"/>
      <c r="P1909" s="24"/>
      <c r="Q1909" s="4"/>
      <c r="R1909" s="24"/>
      <c r="S1909" s="4"/>
      <c r="T1909" s="24"/>
      <c r="U1909" s="4" t="s">
        <v>106</v>
      </c>
      <c r="V1909" s="3" t="s">
        <v>69</v>
      </c>
      <c r="W1909" s="28" t="s">
        <v>8202</v>
      </c>
      <c r="X1909" s="4"/>
      <c r="Y1909" s="4"/>
      <c r="Z1909" s="4"/>
    </row>
    <row r="1910" spans="1:26" ht="45" hidden="1">
      <c r="A1910" s="51" t="str">
        <f>_xlfn.IFNA(INDEX(Table3[],MATCH(MainTracker[[#This Row],[IDR / UFDR]],Table3[Pack],0),1),"")</f>
        <v/>
      </c>
      <c r="B1910" s="7" t="s">
        <v>202</v>
      </c>
      <c r="C1910" s="7" t="s">
        <v>8203</v>
      </c>
      <c r="D1910" s="44" t="s">
        <v>280</v>
      </c>
      <c r="E1910" s="96" t="s">
        <v>281</v>
      </c>
      <c r="F1910" s="2" t="s">
        <v>101</v>
      </c>
      <c r="G1910" s="13">
        <v>45636</v>
      </c>
      <c r="H1910" s="13">
        <v>45674</v>
      </c>
      <c r="I1910" s="13">
        <v>45312</v>
      </c>
      <c r="J1910" s="2"/>
      <c r="K1910" s="26" t="s">
        <v>282</v>
      </c>
      <c r="L1910" s="28"/>
      <c r="M1910" s="4" t="s">
        <v>8204</v>
      </c>
      <c r="N1910" s="24"/>
      <c r="O1910" s="4" t="s">
        <v>8205</v>
      </c>
      <c r="P1910" s="24"/>
      <c r="Q1910" s="4" t="s">
        <v>8206</v>
      </c>
      <c r="R1910" s="24"/>
      <c r="S1910" s="4"/>
      <c r="T1910" s="24"/>
      <c r="U1910" s="4" t="s">
        <v>106</v>
      </c>
      <c r="V1910" s="3" t="s">
        <v>6832</v>
      </c>
      <c r="W1910" s="26" t="s">
        <v>8207</v>
      </c>
      <c r="X1910" s="4"/>
      <c r="Y1910" s="4"/>
      <c r="Z1910" s="4"/>
    </row>
    <row r="1911" spans="1:26" ht="30" hidden="1">
      <c r="A1911" s="51" t="str">
        <f>_xlfn.IFNA(INDEX(Table3[],MATCH(MainTracker[[#This Row],[IDR / UFDR]],Table3[Pack],0),1),"")</f>
        <v/>
      </c>
      <c r="B1911" s="7" t="s">
        <v>202</v>
      </c>
      <c r="C1911" s="7" t="s">
        <v>8208</v>
      </c>
      <c r="D1911" s="44" t="s">
        <v>8209</v>
      </c>
      <c r="E1911" s="96" t="s">
        <v>287</v>
      </c>
      <c r="F1911" s="2" t="s">
        <v>229</v>
      </c>
      <c r="G1911" s="13">
        <v>45636</v>
      </c>
      <c r="H1911" s="13"/>
      <c r="I1911" s="13">
        <v>45666</v>
      </c>
      <c r="J1911" s="2"/>
      <c r="K1911" s="26" t="s">
        <v>288</v>
      </c>
      <c r="L1911" s="28"/>
      <c r="M1911" s="4"/>
      <c r="N1911" s="24"/>
      <c r="O1911" s="4"/>
      <c r="P1911" s="24"/>
      <c r="Q1911" s="4"/>
      <c r="R1911" s="24"/>
      <c r="S1911" s="4"/>
      <c r="T1911" s="24"/>
      <c r="U1911" s="4" t="s">
        <v>106</v>
      </c>
      <c r="V1911" s="3" t="s">
        <v>6832</v>
      </c>
      <c r="W1911" s="26" t="s">
        <v>8207</v>
      </c>
      <c r="X1911" s="4"/>
      <c r="Y1911" s="4"/>
      <c r="Z1911" s="4"/>
    </row>
    <row r="1912" spans="1:26" ht="45" hidden="1">
      <c r="A1912" s="51" t="str">
        <f>_xlfn.IFNA(INDEX(Table3[],MATCH(MainTracker[[#This Row],[IDR / UFDR]],Table3[Pack],0),1),"")</f>
        <v/>
      </c>
      <c r="B1912" s="7" t="s">
        <v>97</v>
      </c>
      <c r="C1912" s="7" t="s">
        <v>2529</v>
      </c>
      <c r="D1912" s="44" t="s">
        <v>2530</v>
      </c>
      <c r="E1912" s="96" t="s">
        <v>2531</v>
      </c>
      <c r="F1912" s="2" t="s">
        <v>229</v>
      </c>
      <c r="G1912" s="13">
        <v>45638</v>
      </c>
      <c r="H1912" s="13">
        <v>45670</v>
      </c>
      <c r="I1912" s="13">
        <v>45305</v>
      </c>
      <c r="J1912" s="2"/>
      <c r="K1912" s="26" t="s">
        <v>2532</v>
      </c>
      <c r="L1912" s="28"/>
      <c r="M1912" s="4" t="s">
        <v>8210</v>
      </c>
      <c r="N1912" s="24"/>
      <c r="O1912" s="4"/>
      <c r="P1912" s="24"/>
      <c r="Q1912" s="4"/>
      <c r="R1912" s="24"/>
      <c r="S1912" s="4"/>
      <c r="T1912" s="24"/>
      <c r="U1912" s="4" t="s">
        <v>106</v>
      </c>
      <c r="V1912" s="3" t="s">
        <v>6832</v>
      </c>
      <c r="W1912" s="26" t="s">
        <v>1292</v>
      </c>
      <c r="X1912" s="4"/>
      <c r="Y1912" s="4"/>
      <c r="Z1912" s="4"/>
    </row>
    <row r="1913" spans="1:26" ht="45" hidden="1">
      <c r="A1913" s="51" t="str">
        <f>_xlfn.IFNA(INDEX(Table3[],MATCH(MainTracker[[#This Row],[IDR / UFDR]],Table3[Pack],0),1),"")</f>
        <v/>
      </c>
      <c r="B1913" s="7" t="s">
        <v>97</v>
      </c>
      <c r="C1913" s="7" t="s">
        <v>2596</v>
      </c>
      <c r="D1913" s="44" t="s">
        <v>2597</v>
      </c>
      <c r="E1913" s="96" t="s">
        <v>2598</v>
      </c>
      <c r="F1913" s="2" t="s">
        <v>229</v>
      </c>
      <c r="G1913" s="13">
        <v>45638</v>
      </c>
      <c r="H1913" s="13">
        <v>45678</v>
      </c>
      <c r="I1913" s="13">
        <v>45679</v>
      </c>
      <c r="J1913" s="2"/>
      <c r="K1913" s="26" t="s">
        <v>2599</v>
      </c>
      <c r="L1913" s="28"/>
      <c r="M1913" s="4" t="s">
        <v>8211</v>
      </c>
      <c r="N1913" s="24"/>
      <c r="O1913" s="4"/>
      <c r="P1913" s="24"/>
      <c r="Q1913" s="4"/>
      <c r="R1913" s="24"/>
      <c r="S1913" s="4"/>
      <c r="T1913" s="24"/>
      <c r="U1913" s="4" t="s">
        <v>106</v>
      </c>
      <c r="V1913" s="3" t="s">
        <v>6832</v>
      </c>
      <c r="W1913" s="26" t="s">
        <v>1292</v>
      </c>
      <c r="X1913" s="4"/>
      <c r="Y1913" s="4"/>
      <c r="Z1913" s="4"/>
    </row>
    <row r="1914" spans="1:26" ht="30" hidden="1">
      <c r="A1914" s="51" t="str">
        <f>_xlfn.IFNA(INDEX(Table3[],MATCH(MainTracker[[#This Row],[IDR / UFDR]],Table3[Pack],0),1),"")</f>
        <v/>
      </c>
      <c r="B1914" s="7" t="s">
        <v>97</v>
      </c>
      <c r="C1914" s="7" t="s">
        <v>2533</v>
      </c>
      <c r="D1914" s="44" t="s">
        <v>2534</v>
      </c>
      <c r="E1914" s="96" t="s">
        <v>2535</v>
      </c>
      <c r="F1914" s="2" t="s">
        <v>387</v>
      </c>
      <c r="G1914" s="13">
        <v>45638</v>
      </c>
      <c r="H1914" s="13">
        <v>45670</v>
      </c>
      <c r="I1914" s="13">
        <v>45305</v>
      </c>
      <c r="J1914" s="2"/>
      <c r="K1914" s="26" t="s">
        <v>2536</v>
      </c>
      <c r="L1914" s="28"/>
      <c r="M1914" s="4"/>
      <c r="N1914" s="24"/>
      <c r="O1914" s="4"/>
      <c r="P1914" s="24"/>
      <c r="Q1914" s="4"/>
      <c r="R1914" s="24"/>
      <c r="S1914" s="4"/>
      <c r="T1914" s="24"/>
      <c r="U1914" s="4" t="s">
        <v>106</v>
      </c>
      <c r="V1914" s="3" t="s">
        <v>6832</v>
      </c>
      <c r="W1914" s="26" t="s">
        <v>1292</v>
      </c>
      <c r="X1914" s="4"/>
      <c r="Y1914" s="4"/>
      <c r="Z1914" s="4"/>
    </row>
    <row r="1915" spans="1:26" ht="51.75" hidden="1" customHeight="1">
      <c r="A1915" s="51">
        <f>_xlfn.IFNA(INDEX(Table3[],MATCH(MainTracker[[#This Row],[IDR / UFDR]],Table3[Pack],0),1),"")</f>
        <v>12</v>
      </c>
      <c r="B1915" s="7" t="s">
        <v>39</v>
      </c>
      <c r="C1915" s="7" t="s">
        <v>2774</v>
      </c>
      <c r="D1915" s="44" t="s">
        <v>2775</v>
      </c>
      <c r="E1915" s="96" t="s">
        <v>2776</v>
      </c>
      <c r="F1915" s="2" t="s">
        <v>101</v>
      </c>
      <c r="G1915" s="13">
        <v>45638</v>
      </c>
      <c r="H1915" s="13"/>
      <c r="I1915" s="13">
        <v>45642</v>
      </c>
      <c r="J1915" s="2"/>
      <c r="K1915" s="26" t="s">
        <v>2777</v>
      </c>
      <c r="L1915" s="28" t="s">
        <v>122</v>
      </c>
      <c r="M1915" s="4" t="s">
        <v>8212</v>
      </c>
      <c r="N1915" s="24"/>
      <c r="O1915" s="4"/>
      <c r="P1915" s="24"/>
      <c r="Q1915" s="4"/>
      <c r="R1915" s="24"/>
      <c r="S1915" s="4"/>
      <c r="T1915" s="24"/>
      <c r="U1915" s="4" t="s">
        <v>106</v>
      </c>
      <c r="V1915" s="3" t="s">
        <v>69</v>
      </c>
      <c r="W1915" s="26" t="s">
        <v>8213</v>
      </c>
      <c r="X1915" s="4"/>
      <c r="Y1915" s="4"/>
      <c r="Z1915" s="4"/>
    </row>
    <row r="1916" spans="1:26" ht="27" hidden="1" customHeight="1">
      <c r="A1916" s="51">
        <f>_xlfn.IFNA(INDEX(Table3[],MATCH(MainTracker[[#This Row],[IDR / UFDR]],Table3[Pack],0),1),"")</f>
        <v>12</v>
      </c>
      <c r="B1916" s="7" t="s">
        <v>39</v>
      </c>
      <c r="C1916" s="7" t="s">
        <v>2760</v>
      </c>
      <c r="D1916" s="44" t="s">
        <v>2761</v>
      </c>
      <c r="E1916" s="96" t="s">
        <v>2762</v>
      </c>
      <c r="F1916" s="2" t="s">
        <v>101</v>
      </c>
      <c r="G1916" s="13">
        <v>45638</v>
      </c>
      <c r="H1916" s="13">
        <v>45638</v>
      </c>
      <c r="I1916" s="13">
        <v>45639</v>
      </c>
      <c r="J1916" s="2"/>
      <c r="K1916" s="26" t="s">
        <v>2763</v>
      </c>
      <c r="L1916" s="28" t="s">
        <v>122</v>
      </c>
      <c r="M1916" s="4"/>
      <c r="N1916" s="24"/>
      <c r="O1916" s="4"/>
      <c r="P1916" s="24"/>
      <c r="Q1916" s="4"/>
      <c r="R1916" s="24"/>
      <c r="S1916" s="4"/>
      <c r="T1916" s="24"/>
      <c r="U1916" s="4" t="s">
        <v>106</v>
      </c>
      <c r="V1916" s="3" t="s">
        <v>69</v>
      </c>
      <c r="W1916" s="26" t="s">
        <v>8213</v>
      </c>
      <c r="X1916" s="4"/>
      <c r="Y1916" s="4"/>
      <c r="Z1916" s="4"/>
    </row>
    <row r="1917" spans="1:26" ht="27" hidden="1" customHeight="1">
      <c r="A1917" s="51">
        <f>_xlfn.IFNA(INDEX(Table3[],MATCH(MainTracker[[#This Row],[IDR / UFDR]],Table3[Pack],0),1),"")</f>
        <v>12</v>
      </c>
      <c r="B1917" s="7" t="s">
        <v>39</v>
      </c>
      <c r="C1917" s="7" t="s">
        <v>6899</v>
      </c>
      <c r="D1917" s="44" t="s">
        <v>6900</v>
      </c>
      <c r="E1917" s="96" t="s">
        <v>6901</v>
      </c>
      <c r="F1917" s="2" t="s">
        <v>101</v>
      </c>
      <c r="G1917" s="13">
        <v>45638</v>
      </c>
      <c r="H1917" s="13">
        <v>45638</v>
      </c>
      <c r="I1917" s="13">
        <v>45639</v>
      </c>
      <c r="J1917" s="2"/>
      <c r="K1917" s="26" t="s">
        <v>6902</v>
      </c>
      <c r="L1917" s="28" t="s">
        <v>122</v>
      </c>
      <c r="M1917" s="4"/>
      <c r="N1917" s="24"/>
      <c r="O1917" s="4"/>
      <c r="P1917" s="24"/>
      <c r="Q1917" s="4"/>
      <c r="R1917" s="24"/>
      <c r="S1917" s="4"/>
      <c r="T1917" s="24"/>
      <c r="U1917" s="4" t="s">
        <v>106</v>
      </c>
      <c r="V1917" s="3" t="s">
        <v>69</v>
      </c>
      <c r="W1917" s="26" t="s">
        <v>8213</v>
      </c>
      <c r="X1917" s="4"/>
      <c r="Y1917" s="4"/>
      <c r="Z1917" s="4"/>
    </row>
    <row r="1918" spans="1:26" ht="29.25" hidden="1" customHeight="1">
      <c r="A1918" s="51" t="str">
        <f>_xlfn.IFNA(INDEX(Table3[],MATCH(MainTracker[[#This Row],[IDR / UFDR]],Table3[Pack],0),1),"")</f>
        <v/>
      </c>
      <c r="B1918" s="7">
        <v>237.05</v>
      </c>
      <c r="C1918" s="7" t="s">
        <v>2141</v>
      </c>
      <c r="D1918" s="44" t="s">
        <v>2142</v>
      </c>
      <c r="E1918" s="96" t="s">
        <v>2143</v>
      </c>
      <c r="F1918" s="2" t="s">
        <v>101</v>
      </c>
      <c r="G1918" s="13">
        <v>45638</v>
      </c>
      <c r="H1918" s="24"/>
      <c r="I1918" s="13"/>
      <c r="J1918" s="2"/>
      <c r="K1918" s="26" t="s">
        <v>2144</v>
      </c>
      <c r="L1918" s="28" t="s">
        <v>122</v>
      </c>
      <c r="M1918" s="4" t="s">
        <v>8214</v>
      </c>
      <c r="N1918" s="24">
        <v>45667</v>
      </c>
      <c r="O1918" s="4" t="s">
        <v>8215</v>
      </c>
      <c r="P1918" s="24">
        <v>45679</v>
      </c>
      <c r="Q1918" s="4" t="s">
        <v>8216</v>
      </c>
      <c r="R1918" s="24">
        <v>45699</v>
      </c>
      <c r="S1918" s="87" t="s">
        <v>8217</v>
      </c>
      <c r="T1918" s="135"/>
      <c r="U1918" s="87" t="s">
        <v>7155</v>
      </c>
      <c r="V1918" s="3" t="s">
        <v>69</v>
      </c>
      <c r="W1918" s="26" t="s">
        <v>1062</v>
      </c>
      <c r="X1918" s="4"/>
      <c r="Y1918" s="4"/>
      <c r="Z1918" s="4"/>
    </row>
    <row r="1919" spans="1:26" ht="33.75" hidden="1" customHeight="1">
      <c r="A1919" s="51">
        <f>_xlfn.IFNA(INDEX(Table3[],MATCH(MainTracker[[#This Row],[IDR / UFDR]],Table3[Pack],0),1),"")</f>
        <v>17</v>
      </c>
      <c r="B1919" s="7" t="s">
        <v>49</v>
      </c>
      <c r="C1919" s="7" t="s">
        <v>8218</v>
      </c>
      <c r="D1919" s="44" t="s">
        <v>8219</v>
      </c>
      <c r="E1919" s="96" t="s">
        <v>8220</v>
      </c>
      <c r="F1919" s="2" t="s">
        <v>111</v>
      </c>
      <c r="G1919" s="13">
        <v>45638</v>
      </c>
      <c r="H1919" s="13"/>
      <c r="I1919" s="13">
        <v>45643</v>
      </c>
      <c r="J1919" s="2"/>
      <c r="K1919" s="26" t="s">
        <v>8221</v>
      </c>
      <c r="L1919" s="28"/>
      <c r="M1919" s="4"/>
      <c r="N1919" s="24"/>
      <c r="O1919" s="4"/>
      <c r="P1919" s="24"/>
      <c r="Q1919" s="4"/>
      <c r="R1919" s="24"/>
      <c r="S1919" s="4"/>
      <c r="T1919" s="24"/>
      <c r="U1919" s="4" t="s">
        <v>106</v>
      </c>
      <c r="V1919" s="3" t="s">
        <v>6832</v>
      </c>
      <c r="W1919" s="26" t="s">
        <v>8222</v>
      </c>
      <c r="X1919" s="4"/>
      <c r="Y1919" s="4"/>
      <c r="Z1919" s="4"/>
    </row>
    <row r="1920" spans="1:26" ht="48" hidden="1" customHeight="1">
      <c r="A1920" s="51">
        <f>_xlfn.IFNA(INDEX(Table3[],MATCH(MainTracker[[#This Row],[IDR / UFDR]],Table3[Pack],0),1),"")</f>
        <v>17</v>
      </c>
      <c r="B1920" s="7" t="s">
        <v>49</v>
      </c>
      <c r="C1920" s="7" t="s">
        <v>8223</v>
      </c>
      <c r="D1920" s="44" t="s">
        <v>8224</v>
      </c>
      <c r="E1920" s="96" t="s">
        <v>8225</v>
      </c>
      <c r="F1920" s="2" t="s">
        <v>111</v>
      </c>
      <c r="G1920" s="13">
        <v>45638</v>
      </c>
      <c r="H1920" s="13">
        <v>45649</v>
      </c>
      <c r="I1920" s="13">
        <v>45659</v>
      </c>
      <c r="J1920" s="2"/>
      <c r="K1920" s="26" t="s">
        <v>8226</v>
      </c>
      <c r="L1920" s="28"/>
      <c r="M1920" s="4"/>
      <c r="N1920" s="24"/>
      <c r="O1920" s="4"/>
      <c r="P1920" s="24"/>
      <c r="Q1920" s="4"/>
      <c r="R1920" s="24"/>
      <c r="S1920" s="4"/>
      <c r="T1920" s="24"/>
      <c r="U1920" s="4" t="s">
        <v>106</v>
      </c>
      <c r="V1920" s="3" t="s">
        <v>6832</v>
      </c>
      <c r="W1920" s="26" t="s">
        <v>8222</v>
      </c>
      <c r="X1920" s="4"/>
      <c r="Y1920" s="4"/>
      <c r="Z1920" s="4"/>
    </row>
    <row r="1921" spans="1:26" ht="45" hidden="1">
      <c r="A1921" s="51">
        <f>_xlfn.IFNA(INDEX(Table3[],MATCH(MainTracker[[#This Row],[IDR / UFDR]],Table3[Pack],0),1),"")</f>
        <v>18</v>
      </c>
      <c r="B1921" s="7">
        <v>222.9</v>
      </c>
      <c r="C1921" s="7" t="s">
        <v>8227</v>
      </c>
      <c r="D1921" s="44" t="s">
        <v>8228</v>
      </c>
      <c r="E1921" s="96" t="s">
        <v>8229</v>
      </c>
      <c r="F1921" s="2" t="s">
        <v>111</v>
      </c>
      <c r="G1921" s="13">
        <v>45642</v>
      </c>
      <c r="H1921" s="13">
        <v>45297</v>
      </c>
      <c r="I1921" s="13">
        <v>45665</v>
      </c>
      <c r="J1921" s="2"/>
      <c r="K1921" s="26" t="s">
        <v>8230</v>
      </c>
      <c r="L1921" s="28"/>
      <c r="M1921" s="4" t="s">
        <v>8231</v>
      </c>
      <c r="N1921" s="24"/>
      <c r="O1921" s="4" t="s">
        <v>8232</v>
      </c>
      <c r="P1921" s="24"/>
      <c r="Q1921" s="4"/>
      <c r="R1921" s="24"/>
      <c r="S1921" s="4"/>
      <c r="T1921" s="24"/>
      <c r="U1921" s="4" t="s">
        <v>106</v>
      </c>
      <c r="V1921" s="3" t="s">
        <v>6832</v>
      </c>
      <c r="W1921" s="28" t="s">
        <v>8233</v>
      </c>
      <c r="X1921" s="4"/>
      <c r="Y1921" s="4"/>
      <c r="Z1921" s="4"/>
    </row>
    <row r="1922" spans="1:26" ht="18.75" hidden="1">
      <c r="A1922" s="51">
        <f>_xlfn.IFNA(INDEX(Table3[],MATCH(MainTracker[[#This Row],[IDR / UFDR]],Table3[Pack],0),1),"")</f>
        <v>6</v>
      </c>
      <c r="B1922" s="7" t="s">
        <v>25</v>
      </c>
      <c r="C1922" s="7" t="s">
        <v>8234</v>
      </c>
      <c r="D1922" s="44" t="s">
        <v>8235</v>
      </c>
      <c r="E1922" s="96" t="s">
        <v>8011</v>
      </c>
      <c r="F1922" s="2" t="s">
        <v>120</v>
      </c>
      <c r="G1922" s="13">
        <v>45644</v>
      </c>
      <c r="H1922" s="13">
        <v>45644</v>
      </c>
      <c r="I1922" s="13">
        <v>45646</v>
      </c>
      <c r="J1922" s="250" t="s">
        <v>2115</v>
      </c>
      <c r="K1922" s="26" t="s">
        <v>8012</v>
      </c>
      <c r="L1922" s="28" t="s">
        <v>122</v>
      </c>
      <c r="M1922" s="4"/>
      <c r="N1922" s="24"/>
      <c r="O1922" s="4"/>
      <c r="P1922" s="24"/>
      <c r="Q1922" s="4"/>
      <c r="R1922" s="24"/>
      <c r="S1922" s="4"/>
      <c r="T1922" s="24"/>
      <c r="U1922" s="4" t="s">
        <v>106</v>
      </c>
      <c r="V1922" s="3" t="s">
        <v>6832</v>
      </c>
      <c r="W1922" s="26" t="s">
        <v>7459</v>
      </c>
      <c r="X1922" s="4"/>
      <c r="Y1922" s="4"/>
      <c r="Z1922" s="4"/>
    </row>
    <row r="1923" spans="1:26" ht="45" hidden="1">
      <c r="A1923" s="51" t="str">
        <f>_xlfn.IFNA(INDEX(Table3[],MATCH(MainTracker[[#This Row],[IDR / UFDR]],Table3[Pack],0),1),"")</f>
        <v/>
      </c>
      <c r="B1923" s="7">
        <v>229.01</v>
      </c>
      <c r="C1923" s="7" t="s">
        <v>7997</v>
      </c>
      <c r="D1923" s="44" t="s">
        <v>7998</v>
      </c>
      <c r="E1923" s="96" t="s">
        <v>7999</v>
      </c>
      <c r="F1923" s="2" t="s">
        <v>387</v>
      </c>
      <c r="G1923" s="13">
        <v>45644</v>
      </c>
      <c r="H1923" s="13"/>
      <c r="I1923" s="13">
        <v>45667</v>
      </c>
      <c r="J1923" s="2"/>
      <c r="K1923" s="26" t="s">
        <v>8000</v>
      </c>
      <c r="L1923" s="28" t="s">
        <v>122</v>
      </c>
      <c r="M1923" s="4"/>
      <c r="N1923" s="24"/>
      <c r="O1923" s="4"/>
      <c r="P1923" s="24"/>
      <c r="Q1923" s="4"/>
      <c r="R1923" s="24"/>
      <c r="S1923" s="4"/>
      <c r="T1923" s="24"/>
      <c r="U1923" s="4" t="s">
        <v>106</v>
      </c>
      <c r="V1923" s="3" t="s">
        <v>69</v>
      </c>
      <c r="W1923" s="26" t="s">
        <v>8236</v>
      </c>
      <c r="X1923" s="4"/>
      <c r="Y1923" s="4"/>
      <c r="Z1923" s="4"/>
    </row>
    <row r="1924" spans="1:26" ht="45" hidden="1">
      <c r="A1924" s="51" t="str">
        <f>_xlfn.IFNA(INDEX(Table3[],MATCH(MainTracker[[#This Row],[IDR / UFDR]],Table3[Pack],0),1),"")</f>
        <v/>
      </c>
      <c r="B1924" s="7" t="s">
        <v>8237</v>
      </c>
      <c r="C1924" s="7" t="s">
        <v>8238</v>
      </c>
      <c r="D1924" s="44" t="s">
        <v>8239</v>
      </c>
      <c r="E1924" s="96" t="s">
        <v>8240</v>
      </c>
      <c r="F1924" s="2" t="s">
        <v>7149</v>
      </c>
      <c r="G1924" s="13">
        <v>45645</v>
      </c>
      <c r="H1924" s="13"/>
      <c r="I1924" s="13"/>
      <c r="J1924" s="2"/>
      <c r="K1924" s="26" t="s">
        <v>8241</v>
      </c>
      <c r="L1924" s="28"/>
      <c r="M1924" s="4" t="s">
        <v>8242</v>
      </c>
      <c r="N1924" s="24"/>
      <c r="O1924" s="4"/>
      <c r="P1924" s="24"/>
      <c r="Q1924" s="4"/>
      <c r="R1924" s="24"/>
      <c r="S1924" s="4"/>
      <c r="T1924" s="24"/>
      <c r="U1924" s="4" t="s">
        <v>7155</v>
      </c>
      <c r="V1924" s="3" t="s">
        <v>69</v>
      </c>
      <c r="W1924" s="26" t="s">
        <v>8243</v>
      </c>
      <c r="X1924" s="4"/>
      <c r="Y1924" s="4"/>
      <c r="Z1924" s="4"/>
    </row>
    <row r="1925" spans="1:26" ht="30" hidden="1">
      <c r="A1925" s="51">
        <f>_xlfn.IFNA(INDEX(Table3[],MATCH(MainTracker[[#This Row],[IDR / UFDR]],Table3[Pack],0),1),"")</f>
        <v>18</v>
      </c>
      <c r="B1925" s="7">
        <v>222.9</v>
      </c>
      <c r="C1925" s="7" t="s">
        <v>8244</v>
      </c>
      <c r="D1925" s="44" t="s">
        <v>8245</v>
      </c>
      <c r="E1925" s="96" t="s">
        <v>8246</v>
      </c>
      <c r="F1925" s="2" t="s">
        <v>111</v>
      </c>
      <c r="G1925" s="13">
        <v>45645</v>
      </c>
      <c r="H1925" s="13"/>
      <c r="I1925" s="13">
        <v>45660</v>
      </c>
      <c r="J1925" s="2"/>
      <c r="K1925" s="26" t="s">
        <v>8247</v>
      </c>
      <c r="L1925" s="28"/>
      <c r="M1925" s="4"/>
      <c r="N1925" s="24"/>
      <c r="O1925" s="4"/>
      <c r="P1925" s="24"/>
      <c r="Q1925" s="4"/>
      <c r="R1925" s="24"/>
      <c r="S1925" s="4"/>
      <c r="T1925" s="24"/>
      <c r="U1925" s="4" t="s">
        <v>106</v>
      </c>
      <c r="V1925" s="3" t="s">
        <v>6832</v>
      </c>
      <c r="W1925" s="26" t="s">
        <v>8248</v>
      </c>
      <c r="X1925" s="4"/>
      <c r="Y1925" s="4"/>
      <c r="Z1925" s="4"/>
    </row>
    <row r="1926" spans="1:26" ht="18.75" hidden="1">
      <c r="A1926" s="51" t="str">
        <f>_xlfn.IFNA(INDEX(Table3[],MATCH(MainTracker[[#This Row],[IDR / UFDR]],Table3[Pack],0),1),"")</f>
        <v/>
      </c>
      <c r="B1926" s="7" t="s">
        <v>8249</v>
      </c>
      <c r="C1926" s="7" t="s">
        <v>8250</v>
      </c>
      <c r="D1926" s="44" t="s">
        <v>8251</v>
      </c>
      <c r="E1926" s="96" t="s">
        <v>8252</v>
      </c>
      <c r="F1926" s="2" t="s">
        <v>101</v>
      </c>
      <c r="G1926" s="13">
        <v>45646</v>
      </c>
      <c r="H1926" s="13"/>
      <c r="I1926" s="13">
        <v>45667</v>
      </c>
      <c r="J1926" s="2"/>
      <c r="K1926" s="26" t="s">
        <v>8253</v>
      </c>
      <c r="L1926" s="28"/>
      <c r="M1926" s="4"/>
      <c r="N1926" s="24"/>
      <c r="O1926" s="4"/>
      <c r="P1926" s="24"/>
      <c r="Q1926" s="4"/>
      <c r="R1926" s="24"/>
      <c r="S1926" s="4"/>
      <c r="T1926" s="24"/>
      <c r="U1926" s="4" t="s">
        <v>106</v>
      </c>
      <c r="V1926" s="3" t="s">
        <v>6832</v>
      </c>
      <c r="W1926" s="26" t="s">
        <v>3433</v>
      </c>
      <c r="X1926" s="4"/>
      <c r="Y1926" s="4"/>
      <c r="Z1926" s="4"/>
    </row>
    <row r="1927" spans="1:26" ht="18.75" hidden="1">
      <c r="A1927" s="51" t="str">
        <f>_xlfn.IFNA(INDEX(Table3[],MATCH(MainTracker[[#This Row],[IDR / UFDR]],Table3[Pack],0),1),"")</f>
        <v/>
      </c>
      <c r="B1927" s="7" t="s">
        <v>8249</v>
      </c>
      <c r="C1927" s="7" t="s">
        <v>8254</v>
      </c>
      <c r="D1927" s="44" t="s">
        <v>8255</v>
      </c>
      <c r="E1927" s="96" t="s">
        <v>8256</v>
      </c>
      <c r="F1927" s="2" t="s">
        <v>101</v>
      </c>
      <c r="G1927" s="13">
        <v>45646</v>
      </c>
      <c r="H1927" s="13"/>
      <c r="I1927" s="13">
        <v>45667</v>
      </c>
      <c r="J1927" s="2"/>
      <c r="K1927" s="26" t="s">
        <v>8257</v>
      </c>
      <c r="L1927" s="28"/>
      <c r="M1927" s="4"/>
      <c r="N1927" s="24"/>
      <c r="O1927" s="4"/>
      <c r="P1927" s="24"/>
      <c r="Q1927" s="4"/>
      <c r="R1927" s="24"/>
      <c r="S1927" s="4"/>
      <c r="T1927" s="24"/>
      <c r="U1927" s="4" t="s">
        <v>106</v>
      </c>
      <c r="V1927" s="3" t="s">
        <v>6832</v>
      </c>
      <c r="W1927" s="26" t="s">
        <v>3433</v>
      </c>
      <c r="X1927" s="4"/>
      <c r="Y1927" s="4"/>
      <c r="Z1927" s="4"/>
    </row>
    <row r="1928" spans="1:26" ht="30" hidden="1">
      <c r="A1928" s="51" t="str">
        <f>_xlfn.IFNA(INDEX(Table3[],MATCH(MainTracker[[#This Row],[IDR / UFDR]],Table3[Pack],0),1),"")</f>
        <v/>
      </c>
      <c r="B1928" s="7">
        <v>217.04</v>
      </c>
      <c r="C1928" s="7" t="s">
        <v>8258</v>
      </c>
      <c r="D1928" s="44" t="s">
        <v>8259</v>
      </c>
      <c r="E1928" s="96" t="s">
        <v>8260</v>
      </c>
      <c r="F1928" s="2" t="s">
        <v>111</v>
      </c>
      <c r="G1928" s="13">
        <v>45646</v>
      </c>
      <c r="H1928" s="13"/>
      <c r="I1928" s="13">
        <v>45667</v>
      </c>
      <c r="J1928" s="2"/>
      <c r="K1928" s="26" t="s">
        <v>8261</v>
      </c>
      <c r="L1928" s="28"/>
      <c r="M1928" s="4"/>
      <c r="N1928" s="24"/>
      <c r="O1928" s="4"/>
      <c r="P1928" s="24"/>
      <c r="Q1928" s="4"/>
      <c r="R1928" s="24"/>
      <c r="S1928" s="4"/>
      <c r="T1928" s="24"/>
      <c r="U1928" s="4" t="s">
        <v>106</v>
      </c>
      <c r="V1928" s="3" t="s">
        <v>6832</v>
      </c>
      <c r="W1928" s="26" t="s">
        <v>8183</v>
      </c>
      <c r="X1928" s="4"/>
      <c r="Y1928" s="4"/>
      <c r="Z1928" s="4"/>
    </row>
    <row r="1929" spans="1:26" ht="45" hidden="1">
      <c r="A1929" s="51" t="str">
        <f>_xlfn.IFNA(INDEX(Table3[],MATCH(MainTracker[[#This Row],[IDR / UFDR]],Table3[Pack],0),1),"")</f>
        <v/>
      </c>
      <c r="B1929" s="7" t="s">
        <v>3645</v>
      </c>
      <c r="C1929" s="7" t="s">
        <v>4505</v>
      </c>
      <c r="D1929" s="44" t="s">
        <v>4506</v>
      </c>
      <c r="E1929" s="96" t="s">
        <v>4507</v>
      </c>
      <c r="F1929" s="2" t="s">
        <v>229</v>
      </c>
      <c r="G1929" s="13">
        <v>45647</v>
      </c>
      <c r="H1929" s="13">
        <v>45672</v>
      </c>
      <c r="I1929" s="13">
        <v>45674</v>
      </c>
      <c r="J1929" s="2"/>
      <c r="K1929" s="26" t="s">
        <v>4508</v>
      </c>
      <c r="L1929" s="28" t="s">
        <v>122</v>
      </c>
      <c r="M1929" s="4" t="s">
        <v>8262</v>
      </c>
      <c r="N1929" s="24">
        <v>45672</v>
      </c>
      <c r="O1929" s="4"/>
      <c r="P1929" s="24"/>
      <c r="Q1929" s="4"/>
      <c r="R1929" s="24"/>
      <c r="S1929" s="4"/>
      <c r="T1929" s="24"/>
      <c r="U1929" s="4" t="s">
        <v>106</v>
      </c>
      <c r="V1929" s="3" t="s">
        <v>69</v>
      </c>
      <c r="W1929" s="26" t="s">
        <v>8263</v>
      </c>
      <c r="X1929" s="4"/>
      <c r="Y1929" s="4"/>
      <c r="Z1929" s="4"/>
    </row>
    <row r="1930" spans="1:26" ht="45" hidden="1">
      <c r="A1930" s="51" t="str">
        <f>_xlfn.IFNA(INDEX(Table3[],MATCH(MainTracker[[#This Row],[IDR / UFDR]],Table3[Pack],0),1),"")</f>
        <v/>
      </c>
      <c r="B1930" s="7" t="s">
        <v>1822</v>
      </c>
      <c r="C1930" s="7" t="s">
        <v>2702</v>
      </c>
      <c r="D1930" s="44" t="s">
        <v>8264</v>
      </c>
      <c r="E1930" s="96" t="s">
        <v>2703</v>
      </c>
      <c r="F1930" s="2" t="s">
        <v>120</v>
      </c>
      <c r="G1930" s="13">
        <v>45649</v>
      </c>
      <c r="H1930" s="13">
        <v>45649</v>
      </c>
      <c r="I1930" s="13">
        <v>45674</v>
      </c>
      <c r="J1930" s="2"/>
      <c r="K1930" s="26" t="s">
        <v>2704</v>
      </c>
      <c r="L1930" s="28" t="s">
        <v>122</v>
      </c>
      <c r="M1930" s="4"/>
      <c r="N1930" s="24"/>
      <c r="O1930" s="4"/>
      <c r="P1930" s="24"/>
      <c r="Q1930" s="4"/>
      <c r="R1930" s="24"/>
      <c r="S1930" s="4"/>
      <c r="T1930" s="24"/>
      <c r="U1930" s="4" t="s">
        <v>106</v>
      </c>
      <c r="V1930" s="3" t="s">
        <v>69</v>
      </c>
      <c r="W1930" s="26" t="s">
        <v>8265</v>
      </c>
      <c r="X1930" s="4"/>
      <c r="Y1930" s="4"/>
      <c r="Z1930" s="4"/>
    </row>
    <row r="1931" spans="1:26" ht="45" hidden="1">
      <c r="A1931" s="51" t="str">
        <f>_xlfn.IFNA(INDEX(Table3[],MATCH(MainTracker[[#This Row],[IDR / UFDR]],Table3[Pack],0),1),"")</f>
        <v/>
      </c>
      <c r="B1931" s="7" t="s">
        <v>1822</v>
      </c>
      <c r="C1931" s="7" t="s">
        <v>2697</v>
      </c>
      <c r="D1931" s="44" t="s">
        <v>8266</v>
      </c>
      <c r="E1931" s="96" t="s">
        <v>2698</v>
      </c>
      <c r="F1931" s="2" t="s">
        <v>387</v>
      </c>
      <c r="G1931" s="13">
        <v>45649</v>
      </c>
      <c r="H1931" s="13"/>
      <c r="I1931" s="13">
        <v>45672</v>
      </c>
      <c r="J1931" s="2"/>
      <c r="K1931" s="26" t="s">
        <v>2699</v>
      </c>
      <c r="L1931" s="28" t="s">
        <v>122</v>
      </c>
      <c r="M1931" s="4"/>
      <c r="N1931" s="24"/>
      <c r="O1931" s="4"/>
      <c r="P1931" s="24"/>
      <c r="Q1931" s="4"/>
      <c r="R1931" s="24"/>
      <c r="S1931" s="4"/>
      <c r="T1931" s="24"/>
      <c r="U1931" s="4" t="s">
        <v>106</v>
      </c>
      <c r="V1931" s="3" t="s">
        <v>69</v>
      </c>
      <c r="W1931" s="26" t="s">
        <v>8265</v>
      </c>
      <c r="X1931" s="4"/>
      <c r="Y1931" s="4"/>
      <c r="Z1931" s="4"/>
    </row>
    <row r="1932" spans="1:26" ht="18.75" hidden="1">
      <c r="A1932" s="51" t="str">
        <f>_xlfn.IFNA(INDEX(Table3[],MATCH(MainTracker[[#This Row],[IDR / UFDR]],Table3[Pack],0),1),"")</f>
        <v/>
      </c>
      <c r="B1932" s="7" t="s">
        <v>1822</v>
      </c>
      <c r="C1932" s="7" t="s">
        <v>2691</v>
      </c>
      <c r="D1932" s="44" t="s">
        <v>8267</v>
      </c>
      <c r="E1932" s="96" t="s">
        <v>2693</v>
      </c>
      <c r="F1932" s="2" t="s">
        <v>229</v>
      </c>
      <c r="G1932" s="13">
        <v>45649</v>
      </c>
      <c r="H1932" s="13">
        <v>45649</v>
      </c>
      <c r="I1932" s="13">
        <v>45671</v>
      </c>
      <c r="J1932" s="2"/>
      <c r="K1932" s="26" t="s">
        <v>2694</v>
      </c>
      <c r="L1932" s="28" t="s">
        <v>122</v>
      </c>
      <c r="M1932" s="4"/>
      <c r="N1932" s="24"/>
      <c r="O1932" s="4"/>
      <c r="P1932" s="24"/>
      <c r="Q1932" s="4"/>
      <c r="R1932" s="24"/>
      <c r="S1932" s="4"/>
      <c r="T1932" s="24"/>
      <c r="U1932" s="4" t="s">
        <v>106</v>
      </c>
      <c r="V1932" s="3" t="s">
        <v>69</v>
      </c>
      <c r="W1932" s="26" t="s">
        <v>8265</v>
      </c>
      <c r="X1932" s="4"/>
      <c r="Y1932" s="4"/>
      <c r="Z1932" s="4"/>
    </row>
    <row r="1933" spans="1:26" ht="30" hidden="1">
      <c r="A1933" s="51" t="str">
        <f>_xlfn.IFNA(INDEX(Table3[],MATCH(MainTracker[[#This Row],[IDR / UFDR]],Table3[Pack],0),1),"")</f>
        <v/>
      </c>
      <c r="B1933" s="7" t="s">
        <v>1822</v>
      </c>
      <c r="C1933" s="7" t="s">
        <v>3315</v>
      </c>
      <c r="D1933" s="44" t="s">
        <v>6891</v>
      </c>
      <c r="E1933" s="96" t="s">
        <v>3316</v>
      </c>
      <c r="F1933" s="2" t="s">
        <v>1996</v>
      </c>
      <c r="G1933" s="13">
        <v>45649</v>
      </c>
      <c r="H1933" s="13">
        <v>45649</v>
      </c>
      <c r="I1933" s="13">
        <v>45674</v>
      </c>
      <c r="J1933" s="2"/>
      <c r="K1933" s="26" t="s">
        <v>3317</v>
      </c>
      <c r="L1933" s="28" t="s">
        <v>122</v>
      </c>
      <c r="M1933" s="4"/>
      <c r="N1933" s="24"/>
      <c r="O1933" s="4"/>
      <c r="P1933" s="24"/>
      <c r="Q1933" s="4"/>
      <c r="R1933" s="24"/>
      <c r="S1933" s="4"/>
      <c r="T1933" s="24"/>
      <c r="U1933" s="4" t="s">
        <v>106</v>
      </c>
      <c r="V1933" s="3" t="s">
        <v>69</v>
      </c>
      <c r="W1933" s="26" t="s">
        <v>8265</v>
      </c>
      <c r="X1933" s="4"/>
      <c r="Y1933" s="4"/>
      <c r="Z1933" s="4"/>
    </row>
    <row r="1934" spans="1:26" ht="36" hidden="1" customHeight="1">
      <c r="A1934" s="51">
        <f>_xlfn.IFNA(INDEX(Table3[],MATCH(MainTracker[[#This Row],[IDR / UFDR]],Table3[Pack],0),1),"")</f>
        <v>24</v>
      </c>
      <c r="B1934" s="7">
        <v>214.08</v>
      </c>
      <c r="C1934" s="7" t="s">
        <v>8268</v>
      </c>
      <c r="D1934" s="44" t="s">
        <v>8269</v>
      </c>
      <c r="E1934" s="26" t="s">
        <v>8270</v>
      </c>
      <c r="F1934" s="2" t="s">
        <v>111</v>
      </c>
      <c r="G1934" s="13">
        <v>45660</v>
      </c>
      <c r="H1934" s="13"/>
      <c r="I1934" s="13">
        <v>45672</v>
      </c>
      <c r="J1934" s="2"/>
      <c r="K1934" s="26" t="s">
        <v>8271</v>
      </c>
      <c r="L1934" s="28"/>
      <c r="M1934" s="4"/>
      <c r="N1934" s="24"/>
      <c r="O1934" s="4"/>
      <c r="P1934" s="24"/>
      <c r="Q1934" s="4"/>
      <c r="R1934" s="24"/>
      <c r="S1934" s="4"/>
      <c r="T1934" s="24"/>
      <c r="U1934" s="4" t="s">
        <v>106</v>
      </c>
      <c r="V1934" s="3" t="s">
        <v>6832</v>
      </c>
      <c r="W1934" s="26" t="s">
        <v>1743</v>
      </c>
      <c r="X1934" s="4"/>
      <c r="Y1934" s="4"/>
      <c r="Z1934" s="4"/>
    </row>
    <row r="1935" spans="1:26" ht="36" hidden="1" customHeight="1">
      <c r="A1935" s="51" t="str">
        <f>_xlfn.IFNA(INDEX(Table3[],MATCH(MainTracker[[#This Row],[IDR / UFDR]],Table3[Pack],0),1),"")</f>
        <v/>
      </c>
      <c r="B1935" s="7" t="s">
        <v>97</v>
      </c>
      <c r="C1935" s="7" t="s">
        <v>2501</v>
      </c>
      <c r="D1935" s="44" t="s">
        <v>2502</v>
      </c>
      <c r="E1935" s="96" t="s">
        <v>2503</v>
      </c>
      <c r="F1935" s="2" t="s">
        <v>129</v>
      </c>
      <c r="G1935" s="13">
        <v>45665</v>
      </c>
      <c r="H1935" s="13">
        <v>45672</v>
      </c>
      <c r="I1935" s="13">
        <v>45674</v>
      </c>
      <c r="J1935" s="2"/>
      <c r="K1935" s="26" t="s">
        <v>2504</v>
      </c>
      <c r="L1935" s="28"/>
      <c r="M1935" s="4" t="s">
        <v>8272</v>
      </c>
      <c r="N1935" s="24"/>
      <c r="O1935" s="4"/>
      <c r="P1935" s="24"/>
      <c r="Q1935" s="4"/>
      <c r="R1935" s="24"/>
      <c r="S1935" s="4"/>
      <c r="T1935" s="24"/>
      <c r="U1935" s="4" t="s">
        <v>106</v>
      </c>
      <c r="V1935" s="3" t="s">
        <v>6832</v>
      </c>
      <c r="W1935" s="26" t="s">
        <v>197</v>
      </c>
      <c r="X1935" s="4"/>
      <c r="Y1935" s="4"/>
      <c r="Z1935" s="4"/>
    </row>
    <row r="1936" spans="1:26" ht="30" hidden="1">
      <c r="A1936" s="51" t="str">
        <f>_xlfn.IFNA(INDEX(Table3[],MATCH(MainTracker[[#This Row],[IDR / UFDR]],Table3[Pack],0),1),"")</f>
        <v/>
      </c>
      <c r="B1936" s="7">
        <v>234.01</v>
      </c>
      <c r="C1936" s="7" t="s">
        <v>5925</v>
      </c>
      <c r="D1936" s="44" t="s">
        <v>8273</v>
      </c>
      <c r="E1936" s="26" t="s">
        <v>5927</v>
      </c>
      <c r="F1936" s="2" t="s">
        <v>229</v>
      </c>
      <c r="G1936" s="13">
        <v>45666</v>
      </c>
      <c r="H1936" s="13"/>
      <c r="I1936" s="13">
        <v>45673</v>
      </c>
      <c r="J1936" s="2"/>
      <c r="K1936" s="26" t="s">
        <v>5928</v>
      </c>
      <c r="L1936" s="28"/>
      <c r="M1936" s="4"/>
      <c r="N1936" s="24"/>
      <c r="O1936" s="4"/>
      <c r="P1936" s="24"/>
      <c r="Q1936" s="4"/>
      <c r="R1936" s="24"/>
      <c r="S1936" s="4"/>
      <c r="T1936" s="24"/>
      <c r="U1936" s="4" t="s">
        <v>106</v>
      </c>
      <c r="V1936" s="3" t="s">
        <v>6832</v>
      </c>
      <c r="W1936" s="26" t="s">
        <v>939</v>
      </c>
      <c r="X1936" s="4"/>
      <c r="Y1936" s="4"/>
      <c r="Z1936" s="4"/>
    </row>
    <row r="1937" spans="1:26" ht="45" hidden="1">
      <c r="A1937" s="51" t="str">
        <f>_xlfn.IFNA(INDEX(Table3[],MATCH(MainTracker[[#This Row],[IDR / UFDR]],Table3[Pack],0),1),"")</f>
        <v/>
      </c>
      <c r="B1937" s="7">
        <v>237.05</v>
      </c>
      <c r="C1937" s="7" t="s">
        <v>1797</v>
      </c>
      <c r="D1937" s="44" t="s">
        <v>1798</v>
      </c>
      <c r="E1937" s="96" t="s">
        <v>1799</v>
      </c>
      <c r="F1937" s="2" t="s">
        <v>111</v>
      </c>
      <c r="G1937" s="13">
        <v>45666</v>
      </c>
      <c r="H1937" s="13"/>
      <c r="I1937" s="13">
        <v>45673</v>
      </c>
      <c r="J1937" s="2"/>
      <c r="K1937" s="26" t="s">
        <v>1800</v>
      </c>
      <c r="L1937" s="28"/>
      <c r="M1937" s="4"/>
      <c r="N1937" s="24"/>
      <c r="O1937" s="4"/>
      <c r="P1937" s="24"/>
      <c r="Q1937" s="4"/>
      <c r="R1937" s="24"/>
      <c r="S1937" s="4"/>
      <c r="T1937" s="24"/>
      <c r="U1937" s="4" t="s">
        <v>106</v>
      </c>
      <c r="V1937" s="3" t="s">
        <v>6832</v>
      </c>
      <c r="W1937" s="26" t="s">
        <v>1062</v>
      </c>
      <c r="X1937" s="4"/>
      <c r="Y1937" s="4"/>
      <c r="Z1937" s="4"/>
    </row>
    <row r="1938" spans="1:26" ht="30" hidden="1">
      <c r="A1938" s="51" t="str">
        <f>_xlfn.IFNA(INDEX(Table3[],MATCH(MainTracker[[#This Row],[IDR / UFDR]],Table3[Pack],0),1),"")</f>
        <v/>
      </c>
      <c r="B1938" s="7">
        <v>213.05</v>
      </c>
      <c r="C1938" s="7" t="s">
        <v>3239</v>
      </c>
      <c r="D1938" s="44" t="s">
        <v>8274</v>
      </c>
      <c r="E1938" s="96" t="s">
        <v>3241</v>
      </c>
      <c r="F1938" s="2" t="s">
        <v>5873</v>
      </c>
      <c r="G1938" s="13">
        <v>45667</v>
      </c>
      <c r="H1938" s="13">
        <v>45667</v>
      </c>
      <c r="I1938" s="13">
        <v>45674</v>
      </c>
      <c r="J1938" s="2"/>
      <c r="K1938" s="26" t="s">
        <v>3243</v>
      </c>
      <c r="L1938" s="28" t="s">
        <v>122</v>
      </c>
      <c r="M1938" s="4"/>
      <c r="N1938" s="24"/>
      <c r="O1938" s="4"/>
      <c r="P1938" s="24"/>
      <c r="Q1938" s="4"/>
      <c r="R1938" s="24"/>
      <c r="S1938" s="4"/>
      <c r="T1938" s="24"/>
      <c r="U1938" s="4" t="s">
        <v>106</v>
      </c>
      <c r="V1938" s="3" t="s">
        <v>69</v>
      </c>
      <c r="W1938" s="26" t="s">
        <v>7454</v>
      </c>
      <c r="X1938" s="4"/>
      <c r="Y1938" s="4"/>
      <c r="Z1938" s="4"/>
    </row>
    <row r="1939" spans="1:26" ht="75" hidden="1">
      <c r="A1939" s="51" t="str">
        <f>_xlfn.IFNA(INDEX(Table3[],MATCH(MainTracker[[#This Row],[IDR / UFDR]],Table3[Pack],0),1),"")</f>
        <v/>
      </c>
      <c r="B1939" s="7" t="s">
        <v>309</v>
      </c>
      <c r="C1939" s="7" t="s">
        <v>310</v>
      </c>
      <c r="D1939" s="44" t="s">
        <v>311</v>
      </c>
      <c r="E1939" s="96" t="s">
        <v>312</v>
      </c>
      <c r="F1939" s="2" t="s">
        <v>2801</v>
      </c>
      <c r="G1939" s="13">
        <v>45667</v>
      </c>
      <c r="H1939" s="13"/>
      <c r="I1939" s="13">
        <v>45674</v>
      </c>
      <c r="J1939" s="2"/>
      <c r="K1939" s="26" t="s">
        <v>313</v>
      </c>
      <c r="L1939" s="28" t="s">
        <v>122</v>
      </c>
      <c r="M1939" s="4" t="s">
        <v>8275</v>
      </c>
      <c r="N1939" s="24"/>
      <c r="O1939" s="4"/>
      <c r="P1939" s="24"/>
      <c r="Q1939" s="4"/>
      <c r="R1939" s="24"/>
      <c r="S1939" s="4"/>
      <c r="T1939" s="24"/>
      <c r="U1939" s="4" t="s">
        <v>106</v>
      </c>
      <c r="V1939" s="3" t="s">
        <v>69</v>
      </c>
      <c r="W1939" s="26" t="s">
        <v>8276</v>
      </c>
      <c r="X1939" s="4"/>
      <c r="Y1939" s="4"/>
      <c r="Z1939" s="4"/>
    </row>
    <row r="1940" spans="1:26" ht="18.75" hidden="1">
      <c r="A1940" s="51">
        <f>_xlfn.IFNA(INDEX(Table3[],MATCH(MainTracker[[#This Row],[IDR / UFDR]],Table3[Pack],0),1),"")</f>
        <v>17</v>
      </c>
      <c r="B1940" s="7" t="s">
        <v>49</v>
      </c>
      <c r="C1940" s="7" t="s">
        <v>8277</v>
      </c>
      <c r="D1940" s="44" t="s">
        <v>8278</v>
      </c>
      <c r="E1940" s="96" t="s">
        <v>8279</v>
      </c>
      <c r="F1940" s="2" t="s">
        <v>111</v>
      </c>
      <c r="G1940" s="13">
        <v>45670</v>
      </c>
      <c r="H1940" s="13">
        <v>45670</v>
      </c>
      <c r="I1940" s="13">
        <v>45672</v>
      </c>
      <c r="J1940" s="2"/>
      <c r="K1940" s="26" t="s">
        <v>8280</v>
      </c>
      <c r="L1940" s="28" t="s">
        <v>122</v>
      </c>
      <c r="M1940" s="4"/>
      <c r="N1940" s="24"/>
      <c r="O1940" s="4"/>
      <c r="P1940" s="24"/>
      <c r="Q1940" s="4"/>
      <c r="R1940" s="24"/>
      <c r="S1940" s="4"/>
      <c r="T1940" s="24"/>
      <c r="U1940" s="4" t="s">
        <v>106</v>
      </c>
      <c r="V1940" s="3" t="s">
        <v>69</v>
      </c>
      <c r="W1940" s="26" t="s">
        <v>8281</v>
      </c>
      <c r="X1940" s="4"/>
      <c r="Y1940" s="4"/>
      <c r="Z1940" s="4"/>
    </row>
    <row r="1941" spans="1:26" ht="45" hidden="1">
      <c r="A1941" s="51">
        <f>_xlfn.IFNA(INDEX(Table3[],MATCH(MainTracker[[#This Row],[IDR / UFDR]],Table3[Pack],0),1),"")</f>
        <v>17</v>
      </c>
      <c r="B1941" s="7" t="s">
        <v>49</v>
      </c>
      <c r="C1941" s="7" t="s">
        <v>8282</v>
      </c>
      <c r="D1941" s="44" t="s">
        <v>8283</v>
      </c>
      <c r="E1941" s="96" t="s">
        <v>8284</v>
      </c>
      <c r="F1941" s="2" t="s">
        <v>111</v>
      </c>
      <c r="G1941" s="13">
        <v>45670</v>
      </c>
      <c r="H1941" s="13">
        <v>45670</v>
      </c>
      <c r="I1941" s="13">
        <v>45672</v>
      </c>
      <c r="J1941" s="2"/>
      <c r="K1941" s="26" t="s">
        <v>8285</v>
      </c>
      <c r="L1941" s="28" t="s">
        <v>122</v>
      </c>
      <c r="M1941" s="4"/>
      <c r="N1941" s="24"/>
      <c r="O1941" s="4"/>
      <c r="P1941" s="24"/>
      <c r="Q1941" s="4"/>
      <c r="R1941" s="24"/>
      <c r="S1941" s="4"/>
      <c r="T1941" s="24"/>
      <c r="U1941" s="4" t="s">
        <v>106</v>
      </c>
      <c r="V1941" s="3" t="s">
        <v>69</v>
      </c>
      <c r="W1941" s="26" t="s">
        <v>8281</v>
      </c>
      <c r="X1941" s="4"/>
      <c r="Y1941" s="4"/>
      <c r="Z1941" s="4"/>
    </row>
    <row r="1942" spans="1:26" ht="30" hidden="1">
      <c r="A1942" s="51">
        <f>_xlfn.IFNA(INDEX(Table3[],MATCH(MainTracker[[#This Row],[IDR / UFDR]],Table3[Pack],0),1),"")</f>
        <v>17</v>
      </c>
      <c r="B1942" s="7" t="s">
        <v>49</v>
      </c>
      <c r="C1942" s="7" t="s">
        <v>8286</v>
      </c>
      <c r="D1942" s="44" t="s">
        <v>8287</v>
      </c>
      <c r="E1942" s="96" t="s">
        <v>8288</v>
      </c>
      <c r="F1942" s="2" t="s">
        <v>101</v>
      </c>
      <c r="G1942" s="13">
        <v>45670</v>
      </c>
      <c r="H1942" s="13">
        <v>45670</v>
      </c>
      <c r="I1942" s="13">
        <v>45673</v>
      </c>
      <c r="J1942" s="2"/>
      <c r="K1942" s="26" t="s">
        <v>8289</v>
      </c>
      <c r="L1942" s="28" t="s">
        <v>122</v>
      </c>
      <c r="M1942" s="4"/>
      <c r="N1942" s="24"/>
      <c r="O1942" s="4"/>
      <c r="P1942" s="24"/>
      <c r="Q1942" s="4"/>
      <c r="R1942" s="24"/>
      <c r="S1942" s="4"/>
      <c r="T1942" s="24"/>
      <c r="U1942" s="4" t="s">
        <v>106</v>
      </c>
      <c r="V1942" s="3" t="s">
        <v>69</v>
      </c>
      <c r="W1942" s="26" t="s">
        <v>8281</v>
      </c>
      <c r="X1942" s="4"/>
      <c r="Y1942" s="4"/>
      <c r="Z1942" s="4"/>
    </row>
    <row r="1943" spans="1:26" ht="45" hidden="1">
      <c r="A1943" s="51">
        <f>_xlfn.IFNA(INDEX(Table3[],MATCH(MainTracker[[#This Row],[IDR / UFDR]],Table3[Pack],0),1),"")</f>
        <v>17</v>
      </c>
      <c r="B1943" s="7" t="s">
        <v>49</v>
      </c>
      <c r="C1943" s="7" t="s">
        <v>8290</v>
      </c>
      <c r="D1943" s="44" t="s">
        <v>8291</v>
      </c>
      <c r="E1943" s="96" t="s">
        <v>8292</v>
      </c>
      <c r="G1943" s="13">
        <v>45670</v>
      </c>
      <c r="H1943" s="13"/>
      <c r="I1943" s="13"/>
      <c r="J1943" s="2"/>
      <c r="K1943" s="26" t="s">
        <v>8293</v>
      </c>
      <c r="L1943" s="28"/>
      <c r="M1943" s="4" t="s">
        <v>8294</v>
      </c>
      <c r="N1943" s="24"/>
      <c r="O1943" s="4" t="s">
        <v>8295</v>
      </c>
      <c r="P1943" s="24"/>
      <c r="Q1943" s="4"/>
      <c r="R1943" s="24"/>
      <c r="S1943" s="4"/>
      <c r="T1943" s="24"/>
      <c r="U1943" s="4" t="s">
        <v>257</v>
      </c>
      <c r="V1943" s="3" t="s">
        <v>6832</v>
      </c>
      <c r="W1943" s="26" t="s">
        <v>5239</v>
      </c>
      <c r="X1943" s="4"/>
      <c r="Y1943" s="4"/>
      <c r="Z1943" s="4"/>
    </row>
    <row r="1944" spans="1:26" ht="30" hidden="1">
      <c r="A1944" s="51" t="str">
        <f>_xlfn.IFNA(INDEX(Table3[],MATCH(MainTracker[[#This Row],[IDR / UFDR]],Table3[Pack],0),1),"")</f>
        <v/>
      </c>
      <c r="B1944" s="7" t="s">
        <v>6721</v>
      </c>
      <c r="C1944" s="7" t="s">
        <v>8296</v>
      </c>
      <c r="D1944" s="44" t="s">
        <v>8297</v>
      </c>
      <c r="E1944" s="96" t="s">
        <v>8298</v>
      </c>
      <c r="F1944" s="2" t="s">
        <v>101</v>
      </c>
      <c r="G1944" s="13">
        <v>45672</v>
      </c>
      <c r="H1944" s="24">
        <v>45681</v>
      </c>
      <c r="I1944" s="13">
        <v>45692</v>
      </c>
      <c r="J1944" s="2"/>
      <c r="K1944" s="26" t="s">
        <v>8299</v>
      </c>
      <c r="L1944" s="28" t="s">
        <v>122</v>
      </c>
      <c r="M1944" s="4" t="s">
        <v>8300</v>
      </c>
      <c r="N1944" s="24">
        <v>45678</v>
      </c>
      <c r="O1944" s="4" t="s">
        <v>8301</v>
      </c>
      <c r="P1944" s="24">
        <v>45681</v>
      </c>
      <c r="Q1944" s="4"/>
      <c r="R1944" s="24"/>
      <c r="S1944" s="4"/>
      <c r="T1944" s="24"/>
      <c r="U1944" s="4" t="s">
        <v>106</v>
      </c>
      <c r="V1944" s="3" t="s">
        <v>69</v>
      </c>
      <c r="W1944" s="26" t="s">
        <v>7192</v>
      </c>
      <c r="X1944" s="4"/>
      <c r="Y1944" s="4"/>
      <c r="Z1944" s="4"/>
    </row>
    <row r="1945" spans="1:26" ht="18.75" hidden="1">
      <c r="A1945" s="51" t="str">
        <f>_xlfn.IFNA(INDEX(Table3[],MATCH(MainTracker[[#This Row],[IDR / UFDR]],Table3[Pack],0),1),"")</f>
        <v/>
      </c>
      <c r="B1945" s="7" t="s">
        <v>6721</v>
      </c>
      <c r="C1945" s="7" t="s">
        <v>8302</v>
      </c>
      <c r="D1945" s="44" t="s">
        <v>8303</v>
      </c>
      <c r="E1945" s="96" t="s">
        <v>8304</v>
      </c>
      <c r="F1945" s="2" t="s">
        <v>101</v>
      </c>
      <c r="G1945" s="13">
        <v>45672</v>
      </c>
      <c r="H1945" s="13">
        <v>45678</v>
      </c>
      <c r="I1945" s="13">
        <v>45679</v>
      </c>
      <c r="J1945" s="2"/>
      <c r="K1945" s="26" t="s">
        <v>8305</v>
      </c>
      <c r="L1945" s="28"/>
      <c r="M1945" s="4" t="s">
        <v>8306</v>
      </c>
      <c r="N1945" s="24"/>
      <c r="O1945" s="4"/>
      <c r="P1945" s="24"/>
      <c r="Q1945" s="4"/>
      <c r="R1945" s="24"/>
      <c r="S1945" s="4"/>
      <c r="T1945" s="24"/>
      <c r="U1945" s="4" t="s">
        <v>106</v>
      </c>
      <c r="V1945" s="3" t="s">
        <v>6832</v>
      </c>
      <c r="W1945" s="26" t="s">
        <v>7192</v>
      </c>
      <c r="X1945" s="4"/>
      <c r="Y1945" s="4"/>
      <c r="Z1945" s="4"/>
    </row>
    <row r="1946" spans="1:26" ht="30" hidden="1">
      <c r="A1946" s="51" t="str">
        <f>_xlfn.IFNA(INDEX(Table3[],MATCH(MainTracker[[#This Row],[IDR / UFDR]],Table3[Pack],0),1),"")</f>
        <v/>
      </c>
      <c r="B1946" s="7" t="s">
        <v>6721</v>
      </c>
      <c r="C1946" s="7" t="s">
        <v>8307</v>
      </c>
      <c r="D1946" s="44" t="s">
        <v>8308</v>
      </c>
      <c r="E1946" s="96" t="s">
        <v>8309</v>
      </c>
      <c r="F1946" s="2" t="s">
        <v>101</v>
      </c>
      <c r="G1946" s="13">
        <v>45672</v>
      </c>
      <c r="H1946" s="13">
        <v>45677</v>
      </c>
      <c r="I1946" s="13">
        <v>45678</v>
      </c>
      <c r="J1946" s="2"/>
      <c r="K1946" s="26" t="s">
        <v>8310</v>
      </c>
      <c r="L1946" s="28" t="s">
        <v>122</v>
      </c>
      <c r="M1946" s="4" t="s">
        <v>8311</v>
      </c>
      <c r="N1946" s="24">
        <v>45677</v>
      </c>
      <c r="O1946" s="4"/>
      <c r="P1946" s="24"/>
      <c r="Q1946" s="4"/>
      <c r="R1946" s="24"/>
      <c r="S1946" s="4"/>
      <c r="T1946" s="24"/>
      <c r="U1946" s="4" t="s">
        <v>106</v>
      </c>
      <c r="V1946" s="3" t="s">
        <v>69</v>
      </c>
      <c r="W1946" s="26" t="s">
        <v>7192</v>
      </c>
      <c r="X1946" s="4"/>
      <c r="Y1946" s="4"/>
      <c r="Z1946" s="4"/>
    </row>
    <row r="1947" spans="1:26" ht="45" hidden="1">
      <c r="A1947" s="51" t="str">
        <f>_xlfn.IFNA(INDEX(Table3[],MATCH(MainTracker[[#This Row],[IDR / UFDR]],Table3[Pack],0),1),"")</f>
        <v/>
      </c>
      <c r="B1947" s="7" t="s">
        <v>6721</v>
      </c>
      <c r="C1947" s="7" t="s">
        <v>8312</v>
      </c>
      <c r="D1947" s="44" t="s">
        <v>8313</v>
      </c>
      <c r="E1947" s="96" t="s">
        <v>8314</v>
      </c>
      <c r="F1947" s="2" t="s">
        <v>101</v>
      </c>
      <c r="G1947" s="13">
        <v>45672</v>
      </c>
      <c r="H1947" s="13">
        <v>45672</v>
      </c>
      <c r="I1947" s="13">
        <v>45677</v>
      </c>
      <c r="J1947" s="2"/>
      <c r="K1947" s="26" t="s">
        <v>8315</v>
      </c>
      <c r="L1947" s="28" t="s">
        <v>122</v>
      </c>
      <c r="M1947" s="4"/>
      <c r="N1947" s="24"/>
      <c r="O1947" s="4"/>
      <c r="P1947" s="24"/>
      <c r="Q1947" s="4"/>
      <c r="R1947" s="24"/>
      <c r="S1947" s="4"/>
      <c r="T1947" s="24"/>
      <c r="U1947" s="4" t="s">
        <v>106</v>
      </c>
      <c r="V1947" s="3" t="s">
        <v>69</v>
      </c>
      <c r="W1947" s="26" t="s">
        <v>7192</v>
      </c>
      <c r="X1947" s="4"/>
      <c r="Y1947" s="4"/>
      <c r="Z1947" s="4"/>
    </row>
    <row r="1948" spans="1:26" ht="60" hidden="1">
      <c r="A1948" s="51" t="str">
        <f>_xlfn.IFNA(INDEX(Table3[],MATCH(MainTracker[[#This Row],[IDR / UFDR]],Table3[Pack],0),1),"")</f>
        <v/>
      </c>
      <c r="B1948" s="7" t="s">
        <v>6721</v>
      </c>
      <c r="C1948" s="7" t="s">
        <v>8316</v>
      </c>
      <c r="D1948" s="44" t="s">
        <v>8317</v>
      </c>
      <c r="E1948" s="96" t="s">
        <v>8318</v>
      </c>
      <c r="F1948" s="2" t="s">
        <v>101</v>
      </c>
      <c r="G1948" s="13">
        <v>45672</v>
      </c>
      <c r="H1948" s="24">
        <v>45681</v>
      </c>
      <c r="I1948" s="13">
        <v>45692</v>
      </c>
      <c r="J1948" s="2"/>
      <c r="K1948" s="26" t="s">
        <v>8319</v>
      </c>
      <c r="L1948" s="28" t="s">
        <v>122</v>
      </c>
      <c r="M1948" s="4" t="s">
        <v>8320</v>
      </c>
      <c r="N1948" s="24"/>
      <c r="O1948" s="4"/>
      <c r="P1948" s="24">
        <v>45681</v>
      </c>
      <c r="Q1948" s="4"/>
      <c r="R1948" s="24"/>
      <c r="S1948" s="4"/>
      <c r="T1948" s="24"/>
      <c r="U1948" s="4" t="s">
        <v>106</v>
      </c>
      <c r="V1948" s="3" t="s">
        <v>69</v>
      </c>
      <c r="W1948" s="26" t="s">
        <v>7192</v>
      </c>
      <c r="X1948" s="4"/>
      <c r="Y1948" s="4"/>
      <c r="Z1948" s="4"/>
    </row>
    <row r="1949" spans="1:26" ht="45" hidden="1">
      <c r="A1949" s="51">
        <f>_xlfn.IFNA(INDEX(Table3[],MATCH(MainTracker[[#This Row],[IDR / UFDR]],Table3[Pack],0),1),"")</f>
        <v>17</v>
      </c>
      <c r="B1949" s="7" t="s">
        <v>49</v>
      </c>
      <c r="C1949" s="7" t="s">
        <v>8321</v>
      </c>
      <c r="D1949" s="44" t="s">
        <v>8322</v>
      </c>
      <c r="E1949" s="96" t="s">
        <v>8323</v>
      </c>
      <c r="F1949" s="2" t="s">
        <v>111</v>
      </c>
      <c r="G1949" s="13">
        <v>45673</v>
      </c>
      <c r="H1949" s="13">
        <v>45674</v>
      </c>
      <c r="I1949" s="13">
        <v>45677</v>
      </c>
      <c r="J1949" s="2"/>
      <c r="K1949" s="26" t="s">
        <v>8324</v>
      </c>
      <c r="L1949" s="28" t="s">
        <v>122</v>
      </c>
      <c r="M1949" s="4" t="s">
        <v>8325</v>
      </c>
      <c r="N1949" s="24">
        <v>45674</v>
      </c>
      <c r="O1949" s="4"/>
      <c r="P1949" s="24"/>
      <c r="Q1949" s="4"/>
      <c r="R1949" s="24"/>
      <c r="S1949" s="4"/>
      <c r="T1949" s="24"/>
      <c r="U1949" s="4" t="s">
        <v>106</v>
      </c>
      <c r="V1949" s="3" t="s">
        <v>69</v>
      </c>
      <c r="W1949" s="26" t="s">
        <v>876</v>
      </c>
      <c r="X1949" s="4"/>
      <c r="Y1949" s="4"/>
      <c r="Z1949" s="4"/>
    </row>
    <row r="1950" spans="1:26" ht="18.75" hidden="1">
      <c r="A1950" s="51" t="str">
        <f>_xlfn.IFNA(INDEX(Table3[],MATCH(MainTracker[[#This Row],[IDR / UFDR]],Table3[Pack],0),1),"")</f>
        <v/>
      </c>
      <c r="B1950" s="7" t="s">
        <v>8326</v>
      </c>
      <c r="C1950" s="7" t="s">
        <v>8327</v>
      </c>
      <c r="D1950" s="44" t="s">
        <v>8328</v>
      </c>
      <c r="E1950" s="26" t="s">
        <v>8329</v>
      </c>
      <c r="F1950" s="2" t="s">
        <v>387</v>
      </c>
      <c r="G1950" s="13" t="s">
        <v>8330</v>
      </c>
      <c r="H1950" s="13" t="s">
        <v>8330</v>
      </c>
      <c r="I1950" s="13">
        <v>45678</v>
      </c>
      <c r="J1950" s="2"/>
      <c r="K1950" s="26" t="s">
        <v>8331</v>
      </c>
      <c r="L1950" s="28" t="s">
        <v>122</v>
      </c>
      <c r="M1950" s="4"/>
      <c r="N1950" s="24"/>
      <c r="O1950" s="4"/>
      <c r="P1950" s="24"/>
      <c r="Q1950" s="4"/>
      <c r="R1950" s="24"/>
      <c r="S1950" s="4"/>
      <c r="T1950" s="24"/>
      <c r="U1950" s="4" t="s">
        <v>106</v>
      </c>
      <c r="V1950" s="3" t="s">
        <v>69</v>
      </c>
      <c r="W1950" s="26" t="s">
        <v>1743</v>
      </c>
      <c r="X1950" s="4"/>
      <c r="Y1950" s="4"/>
      <c r="Z1950" s="4"/>
    </row>
    <row r="1951" spans="1:26" ht="18.75" hidden="1">
      <c r="A1951" s="51" t="str">
        <f>_xlfn.IFNA(INDEX(Table3[],MATCH(MainTracker[[#This Row],[IDR / UFDR]],Table3[Pack],0),1),"")</f>
        <v/>
      </c>
      <c r="B1951" s="7" t="s">
        <v>8332</v>
      </c>
      <c r="C1951" s="7" t="s">
        <v>3683</v>
      </c>
      <c r="D1951" s="44" t="s">
        <v>3684</v>
      </c>
      <c r="E1951" s="26" t="s">
        <v>3685</v>
      </c>
      <c r="F1951" s="2" t="s">
        <v>101</v>
      </c>
      <c r="G1951" s="13">
        <v>45674</v>
      </c>
      <c r="H1951" s="13"/>
      <c r="I1951" s="13">
        <v>45677</v>
      </c>
      <c r="J1951" s="2"/>
      <c r="K1951" s="26" t="s">
        <v>3686</v>
      </c>
      <c r="L1951" s="28"/>
      <c r="M1951" s="4"/>
      <c r="N1951" s="24"/>
      <c r="O1951" s="4"/>
      <c r="P1951" s="24"/>
      <c r="Q1951" s="4"/>
      <c r="R1951" s="24"/>
      <c r="S1951" s="4"/>
      <c r="T1951" s="24"/>
      <c r="U1951" s="4" t="s">
        <v>106</v>
      </c>
      <c r="V1951" s="3" t="s">
        <v>6832</v>
      </c>
      <c r="W1951" s="26" t="s">
        <v>1743</v>
      </c>
      <c r="X1951" s="4"/>
      <c r="Y1951" s="4"/>
      <c r="Z1951" s="4"/>
    </row>
    <row r="1952" spans="1:26" ht="18.75" hidden="1">
      <c r="A1952" s="51">
        <f>_xlfn.IFNA(INDEX(Table3[],MATCH(MainTracker[[#This Row],[IDR / UFDR]],Table3[Pack],0),1),"")</f>
        <v>22</v>
      </c>
      <c r="B1952" s="7" t="s">
        <v>60</v>
      </c>
      <c r="C1952" s="7" t="s">
        <v>1490</v>
      </c>
      <c r="D1952" s="44" t="s">
        <v>1491</v>
      </c>
      <c r="E1952" s="26" t="s">
        <v>1492</v>
      </c>
      <c r="F1952" s="2" t="s">
        <v>101</v>
      </c>
      <c r="G1952" s="13">
        <v>45679</v>
      </c>
      <c r="H1952" s="13">
        <v>45679</v>
      </c>
      <c r="I1952" s="13">
        <v>45681</v>
      </c>
      <c r="J1952" s="2"/>
      <c r="K1952" s="26" t="s">
        <v>1493</v>
      </c>
      <c r="L1952" s="28" t="s">
        <v>122</v>
      </c>
      <c r="M1952" s="4"/>
      <c r="N1952" s="24"/>
      <c r="O1952" s="4"/>
      <c r="P1952" s="24"/>
      <c r="Q1952" s="4"/>
      <c r="R1952" s="24"/>
      <c r="S1952" s="4"/>
      <c r="T1952" s="24"/>
      <c r="U1952" s="4" t="s">
        <v>106</v>
      </c>
      <c r="V1952" s="3" t="s">
        <v>69</v>
      </c>
      <c r="W1952" s="28" t="s">
        <v>8333</v>
      </c>
      <c r="X1952" s="4"/>
      <c r="Y1952" s="4"/>
      <c r="Z1952" s="4"/>
    </row>
    <row r="1953" spans="1:26" ht="18.75" hidden="1">
      <c r="A1953" s="51">
        <f>_xlfn.IFNA(INDEX(Table3[],MATCH(MainTracker[[#This Row],[IDR / UFDR]],Table3[Pack],0),1),"")</f>
        <v>22</v>
      </c>
      <c r="B1953" s="7" t="s">
        <v>60</v>
      </c>
      <c r="C1953" s="7" t="s">
        <v>1503</v>
      </c>
      <c r="D1953" s="44" t="s">
        <v>1504</v>
      </c>
      <c r="E1953" s="26" t="s">
        <v>1505</v>
      </c>
      <c r="F1953" s="2" t="s">
        <v>101</v>
      </c>
      <c r="G1953" s="13">
        <v>45679</v>
      </c>
      <c r="H1953" s="13">
        <v>45679</v>
      </c>
      <c r="I1953" s="13">
        <v>45681</v>
      </c>
      <c r="J1953" s="2"/>
      <c r="K1953" s="26" t="s">
        <v>1506</v>
      </c>
      <c r="L1953" s="28" t="s">
        <v>122</v>
      </c>
      <c r="M1953" s="4"/>
      <c r="N1953" s="24"/>
      <c r="O1953" s="4"/>
      <c r="P1953" s="24"/>
      <c r="Q1953" s="4"/>
      <c r="R1953" s="24"/>
      <c r="S1953" s="4"/>
      <c r="T1953" s="24"/>
      <c r="U1953" s="4" t="s">
        <v>106</v>
      </c>
      <c r="V1953" s="3" t="s">
        <v>69</v>
      </c>
      <c r="W1953" s="28" t="s">
        <v>8333</v>
      </c>
      <c r="X1953" s="4"/>
      <c r="Y1953" s="4"/>
      <c r="Z1953" s="4"/>
    </row>
    <row r="1954" spans="1:26" ht="18.75" hidden="1">
      <c r="A1954" s="51">
        <f>_xlfn.IFNA(INDEX(Table3[],MATCH(MainTracker[[#This Row],[IDR / UFDR]],Table3[Pack],0),1),"")</f>
        <v>22</v>
      </c>
      <c r="B1954" s="7" t="s">
        <v>60</v>
      </c>
      <c r="C1954" s="7" t="s">
        <v>1499</v>
      </c>
      <c r="D1954" s="44" t="s">
        <v>1500</v>
      </c>
      <c r="E1954" s="26" t="s">
        <v>1501</v>
      </c>
      <c r="F1954" s="2" t="s">
        <v>101</v>
      </c>
      <c r="G1954" s="13">
        <v>45679</v>
      </c>
      <c r="H1954" s="13">
        <v>45679</v>
      </c>
      <c r="I1954" s="13">
        <v>45681</v>
      </c>
      <c r="J1954" s="2"/>
      <c r="K1954" s="26" t="s">
        <v>1502</v>
      </c>
      <c r="L1954" s="28" t="s">
        <v>122</v>
      </c>
      <c r="M1954" s="4"/>
      <c r="N1954" s="24"/>
      <c r="O1954" s="4"/>
      <c r="P1954" s="24"/>
      <c r="Q1954" s="4"/>
      <c r="R1954" s="24"/>
      <c r="S1954" s="4"/>
      <c r="T1954" s="24"/>
      <c r="U1954" s="4" t="s">
        <v>106</v>
      </c>
      <c r="V1954" s="3" t="s">
        <v>69</v>
      </c>
      <c r="W1954" s="28" t="s">
        <v>8333</v>
      </c>
      <c r="X1954" s="4"/>
      <c r="Y1954" s="4"/>
      <c r="Z1954" s="4"/>
    </row>
    <row r="1955" spans="1:26" ht="45" hidden="1">
      <c r="A1955" s="51">
        <f>_xlfn.IFNA(INDEX(Table3[],MATCH(MainTracker[[#This Row],[IDR / UFDR]],Table3[Pack],0),1),"")</f>
        <v>22</v>
      </c>
      <c r="B1955" s="7" t="s">
        <v>60</v>
      </c>
      <c r="C1955" s="7" t="s">
        <v>1507</v>
      </c>
      <c r="D1955" s="44" t="s">
        <v>8334</v>
      </c>
      <c r="E1955" s="26" t="s">
        <v>8335</v>
      </c>
      <c r="F1955" s="2" t="s">
        <v>101</v>
      </c>
      <c r="G1955" s="13">
        <v>45679</v>
      </c>
      <c r="H1955" s="13">
        <v>45679</v>
      </c>
      <c r="I1955" s="13">
        <v>45681</v>
      </c>
      <c r="J1955" s="2"/>
      <c r="K1955" s="26" t="s">
        <v>1510</v>
      </c>
      <c r="L1955" s="28" t="s">
        <v>122</v>
      </c>
      <c r="M1955" s="4" t="s">
        <v>8336</v>
      </c>
      <c r="N1955" s="24"/>
      <c r="O1955" s="4"/>
      <c r="P1955" s="24"/>
      <c r="Q1955" s="4"/>
      <c r="R1955" s="24"/>
      <c r="S1955" s="4"/>
      <c r="T1955" s="24"/>
      <c r="U1955" s="4" t="s">
        <v>106</v>
      </c>
      <c r="V1955" s="3" t="s">
        <v>69</v>
      </c>
      <c r="W1955" s="28" t="s">
        <v>8333</v>
      </c>
      <c r="X1955" s="4"/>
      <c r="Y1955" s="4"/>
      <c r="Z1955" s="4"/>
    </row>
    <row r="1956" spans="1:26" ht="18.75" hidden="1">
      <c r="A1956" s="51" t="str">
        <f>_xlfn.IFNA(INDEX(Table3[],MATCH(MainTracker[[#This Row],[IDR / UFDR]],Table3[Pack],0),1),"")</f>
        <v/>
      </c>
      <c r="B1956" s="7" t="s">
        <v>8337</v>
      </c>
      <c r="C1956" s="7" t="s">
        <v>8338</v>
      </c>
      <c r="D1956" s="44" t="s">
        <v>8339</v>
      </c>
      <c r="E1956" s="26" t="s">
        <v>8340</v>
      </c>
      <c r="F1956" s="2" t="s">
        <v>387</v>
      </c>
      <c r="G1956" s="13">
        <v>45679</v>
      </c>
      <c r="H1956" s="13"/>
      <c r="I1956" s="13">
        <v>45685</v>
      </c>
      <c r="J1956" s="2"/>
      <c r="K1956" s="26" t="s">
        <v>8341</v>
      </c>
      <c r="L1956" s="28"/>
      <c r="M1956" s="4"/>
      <c r="N1956" s="24"/>
      <c r="O1956" s="4"/>
      <c r="P1956" s="24"/>
      <c r="Q1956" s="4"/>
      <c r="R1956" s="24"/>
      <c r="S1956" s="4"/>
      <c r="T1956" s="24"/>
      <c r="U1956" s="4" t="s">
        <v>106</v>
      </c>
      <c r="V1956" s="3" t="s">
        <v>6832</v>
      </c>
      <c r="W1956" s="26" t="s">
        <v>1743</v>
      </c>
      <c r="X1956" s="4"/>
      <c r="Y1956" s="4"/>
      <c r="Z1956" s="4"/>
    </row>
    <row r="1957" spans="1:26" ht="30" hidden="1">
      <c r="A1957" s="51" t="str">
        <f>_xlfn.IFNA(INDEX(Table3[],MATCH(MainTracker[[#This Row],[IDR / UFDR]],Table3[Pack],0),1),"")</f>
        <v/>
      </c>
      <c r="B1957" s="7" t="s">
        <v>7655</v>
      </c>
      <c r="C1957" s="7" t="s">
        <v>8342</v>
      </c>
      <c r="D1957" s="44" t="s">
        <v>8343</v>
      </c>
      <c r="E1957" s="26" t="s">
        <v>8344</v>
      </c>
      <c r="F1957" s="2" t="s">
        <v>111</v>
      </c>
      <c r="G1957" s="13">
        <v>45679</v>
      </c>
      <c r="H1957" s="13">
        <v>45684</v>
      </c>
      <c r="I1957" s="13">
        <v>45685</v>
      </c>
      <c r="J1957" s="2"/>
      <c r="K1957" s="26" t="s">
        <v>8345</v>
      </c>
      <c r="L1957" s="28"/>
      <c r="M1957" s="4" t="s">
        <v>8346</v>
      </c>
      <c r="N1957" s="24"/>
      <c r="O1957" s="4"/>
      <c r="P1957" s="24"/>
      <c r="Q1957" s="4"/>
      <c r="R1957" s="24"/>
      <c r="S1957" s="4"/>
      <c r="T1957" s="24"/>
      <c r="U1957" s="4" t="s">
        <v>106</v>
      </c>
      <c r="V1957" s="3" t="s">
        <v>6832</v>
      </c>
      <c r="W1957" s="26" t="s">
        <v>8347</v>
      </c>
      <c r="X1957" s="4"/>
      <c r="Y1957" s="4"/>
      <c r="Z1957" s="4"/>
    </row>
    <row r="1958" spans="1:26" ht="18.75" hidden="1">
      <c r="A1958" s="51" t="str">
        <f>_xlfn.IFNA(INDEX(Table3[],MATCH(MainTracker[[#This Row],[IDR / UFDR]],Table3[Pack],0),1),"")</f>
        <v/>
      </c>
      <c r="B1958" s="7" t="s">
        <v>8332</v>
      </c>
      <c r="C1958" s="7" t="s">
        <v>3669</v>
      </c>
      <c r="D1958" s="44" t="s">
        <v>3670</v>
      </c>
      <c r="E1958" s="26" t="s">
        <v>3671</v>
      </c>
      <c r="F1958" s="2" t="s">
        <v>101</v>
      </c>
      <c r="G1958" s="13">
        <v>45680</v>
      </c>
      <c r="H1958" s="13"/>
      <c r="I1958" s="13">
        <v>45685</v>
      </c>
      <c r="J1958" s="2"/>
      <c r="K1958" s="26" t="s">
        <v>8348</v>
      </c>
      <c r="L1958" s="28"/>
      <c r="M1958" s="4"/>
      <c r="N1958" s="24"/>
      <c r="O1958" s="4"/>
      <c r="P1958" s="24"/>
      <c r="Q1958" s="4"/>
      <c r="R1958" s="24"/>
      <c r="S1958" s="4"/>
      <c r="T1958" s="24"/>
      <c r="U1958" s="4" t="s">
        <v>106</v>
      </c>
      <c r="V1958" s="3" t="s">
        <v>6832</v>
      </c>
      <c r="W1958" s="26" t="s">
        <v>1743</v>
      </c>
      <c r="X1958" s="4"/>
      <c r="Y1958" s="4"/>
      <c r="Z1958" s="4"/>
    </row>
    <row r="1959" spans="1:26" ht="45" hidden="1">
      <c r="A1959" s="51">
        <f>_xlfn.IFNA(INDEX(Table3[],MATCH(MainTracker[[#This Row],[IDR / UFDR]],Table3[Pack],0),1),"")</f>
        <v>21</v>
      </c>
      <c r="B1959" s="7">
        <v>214.07</v>
      </c>
      <c r="C1959" s="7" t="s">
        <v>8349</v>
      </c>
      <c r="D1959" s="44" t="s">
        <v>8350</v>
      </c>
      <c r="E1959" s="26" t="s">
        <v>8351</v>
      </c>
      <c r="F1959" s="2" t="s">
        <v>111</v>
      </c>
      <c r="G1959" s="13">
        <v>45680</v>
      </c>
      <c r="H1959" s="13">
        <v>45684</v>
      </c>
      <c r="I1959" s="13">
        <v>45685</v>
      </c>
      <c r="J1959" s="2"/>
      <c r="K1959" s="26" t="s">
        <v>8352</v>
      </c>
      <c r="L1959" s="28" t="s">
        <v>122</v>
      </c>
      <c r="M1959" s="4" t="s">
        <v>8353</v>
      </c>
      <c r="N1959" s="24"/>
      <c r="O1959" s="4" t="s">
        <v>8354</v>
      </c>
      <c r="P1959" s="24" t="s">
        <v>8355</v>
      </c>
      <c r="Q1959" s="4"/>
      <c r="R1959" s="24"/>
      <c r="S1959" s="4"/>
      <c r="T1959" s="24"/>
      <c r="U1959" s="4" t="s">
        <v>106</v>
      </c>
      <c r="V1959" s="3" t="s">
        <v>69</v>
      </c>
      <c r="W1959" s="26" t="s">
        <v>5239</v>
      </c>
      <c r="X1959" s="4"/>
      <c r="Y1959" s="4"/>
      <c r="Z1959" s="4"/>
    </row>
    <row r="1960" spans="1:26" ht="45" hidden="1">
      <c r="A1960" s="51">
        <f>_xlfn.IFNA(INDEX(Table3[],MATCH(MainTracker[[#This Row],[IDR / UFDR]],Table3[Pack],0),1),"")</f>
        <v>21</v>
      </c>
      <c r="B1960" s="7">
        <v>214.07</v>
      </c>
      <c r="C1960" s="7" t="s">
        <v>8356</v>
      </c>
      <c r="D1960" s="44" t="s">
        <v>8357</v>
      </c>
      <c r="E1960" s="26" t="s">
        <v>8358</v>
      </c>
      <c r="F1960" s="2" t="s">
        <v>111</v>
      </c>
      <c r="G1960" s="13">
        <v>45680</v>
      </c>
      <c r="H1960" s="13">
        <v>45684</v>
      </c>
      <c r="I1960" s="13">
        <v>45685</v>
      </c>
      <c r="J1960" s="2"/>
      <c r="K1960" s="26" t="s">
        <v>8359</v>
      </c>
      <c r="L1960" s="28" t="s">
        <v>122</v>
      </c>
      <c r="M1960" s="4" t="s">
        <v>8353</v>
      </c>
      <c r="N1960" s="24"/>
      <c r="O1960" s="4" t="s">
        <v>8354</v>
      </c>
      <c r="P1960" s="24" t="s">
        <v>8355</v>
      </c>
      <c r="Q1960" s="4"/>
      <c r="R1960" s="24"/>
      <c r="S1960" s="4"/>
      <c r="T1960" s="24"/>
      <c r="U1960" s="4" t="s">
        <v>106</v>
      </c>
      <c r="V1960" s="3" t="s">
        <v>69</v>
      </c>
      <c r="W1960" s="26" t="s">
        <v>5239</v>
      </c>
      <c r="X1960" s="4"/>
      <c r="Y1960" s="4"/>
      <c r="Z1960" s="4"/>
    </row>
    <row r="1961" spans="1:26" ht="45" hidden="1">
      <c r="A1961" s="51">
        <f>_xlfn.IFNA(INDEX(Table3[],MATCH(MainTracker[[#This Row],[IDR / UFDR]],Table3[Pack],0),1),"")</f>
        <v>21</v>
      </c>
      <c r="B1961" s="7">
        <v>214.07</v>
      </c>
      <c r="C1961" s="7" t="s">
        <v>8360</v>
      </c>
      <c r="D1961" s="44" t="s">
        <v>8361</v>
      </c>
      <c r="E1961" s="26" t="s">
        <v>8362</v>
      </c>
      <c r="F1961" s="2" t="s">
        <v>111</v>
      </c>
      <c r="G1961" s="13">
        <v>45680</v>
      </c>
      <c r="H1961" s="13">
        <v>45684</v>
      </c>
      <c r="I1961" s="13">
        <v>45685</v>
      </c>
      <c r="J1961" s="2"/>
      <c r="K1961" s="26" t="s">
        <v>8363</v>
      </c>
      <c r="L1961" s="28" t="s">
        <v>122</v>
      </c>
      <c r="M1961" s="4" t="s">
        <v>8364</v>
      </c>
      <c r="N1961" s="24"/>
      <c r="O1961" s="4" t="s">
        <v>8354</v>
      </c>
      <c r="P1961" s="24" t="s">
        <v>8355</v>
      </c>
      <c r="Q1961" s="4"/>
      <c r="R1961" s="24"/>
      <c r="S1961" s="4"/>
      <c r="T1961" s="24"/>
      <c r="U1961" s="4" t="s">
        <v>106</v>
      </c>
      <c r="V1961" s="3" t="s">
        <v>69</v>
      </c>
      <c r="W1961" s="26" t="s">
        <v>5239</v>
      </c>
      <c r="X1961" s="4"/>
      <c r="Y1961" s="4"/>
      <c r="Z1961" s="4"/>
    </row>
    <row r="1962" spans="1:26" ht="45" hidden="1">
      <c r="A1962" s="51">
        <f>_xlfn.IFNA(INDEX(Table3[],MATCH(MainTracker[[#This Row],[IDR / UFDR]],Table3[Pack],0),1),"")</f>
        <v>21</v>
      </c>
      <c r="B1962" s="7">
        <v>214.07</v>
      </c>
      <c r="C1962" s="7" t="s">
        <v>8365</v>
      </c>
      <c r="D1962" s="44" t="s">
        <v>8366</v>
      </c>
      <c r="E1962" s="26" t="s">
        <v>8367</v>
      </c>
      <c r="F1962" s="2" t="s">
        <v>111</v>
      </c>
      <c r="G1962" s="13">
        <v>45680</v>
      </c>
      <c r="H1962" s="13">
        <v>45684</v>
      </c>
      <c r="I1962" s="13">
        <v>45685</v>
      </c>
      <c r="J1962" s="2"/>
      <c r="K1962" s="26" t="s">
        <v>8368</v>
      </c>
      <c r="L1962" s="28" t="s">
        <v>122</v>
      </c>
      <c r="M1962" s="4" t="s">
        <v>8364</v>
      </c>
      <c r="N1962" s="24"/>
      <c r="O1962" s="4" t="s">
        <v>8354</v>
      </c>
      <c r="P1962" s="24" t="s">
        <v>8355</v>
      </c>
      <c r="Q1962" s="4"/>
      <c r="R1962" s="24"/>
      <c r="S1962" s="4"/>
      <c r="T1962" s="24"/>
      <c r="U1962" s="4" t="s">
        <v>106</v>
      </c>
      <c r="V1962" s="3" t="s">
        <v>69</v>
      </c>
      <c r="W1962" s="26" t="s">
        <v>5239</v>
      </c>
      <c r="X1962" s="4"/>
      <c r="Y1962" s="4"/>
      <c r="Z1962" s="4"/>
    </row>
    <row r="1963" spans="1:26" ht="45" hidden="1">
      <c r="A1963" s="51">
        <f>_xlfn.IFNA(INDEX(Table3[],MATCH(MainTracker[[#This Row],[IDR / UFDR]],Table3[Pack],0),1),"")</f>
        <v>21</v>
      </c>
      <c r="B1963" s="7">
        <v>214.07</v>
      </c>
      <c r="C1963" s="7" t="s">
        <v>8369</v>
      </c>
      <c r="D1963" s="44" t="s">
        <v>8370</v>
      </c>
      <c r="E1963" s="26" t="s">
        <v>8371</v>
      </c>
      <c r="F1963" s="2" t="s">
        <v>111</v>
      </c>
      <c r="G1963" s="13">
        <v>45680</v>
      </c>
      <c r="H1963" s="13">
        <v>45684</v>
      </c>
      <c r="I1963" s="13">
        <v>45685</v>
      </c>
      <c r="J1963" s="2"/>
      <c r="K1963" s="26" t="s">
        <v>8372</v>
      </c>
      <c r="L1963" s="28" t="s">
        <v>122</v>
      </c>
      <c r="M1963" s="4" t="s">
        <v>8353</v>
      </c>
      <c r="N1963" s="24"/>
      <c r="O1963" s="4" t="s">
        <v>8354</v>
      </c>
      <c r="P1963" s="24" t="s">
        <v>8355</v>
      </c>
      <c r="Q1963" s="4"/>
      <c r="R1963" s="24"/>
      <c r="S1963" s="4"/>
      <c r="T1963" s="24"/>
      <c r="U1963" s="4" t="s">
        <v>106</v>
      </c>
      <c r="V1963" s="3" t="s">
        <v>69</v>
      </c>
      <c r="W1963" s="26" t="s">
        <v>5239</v>
      </c>
      <c r="X1963" s="4"/>
      <c r="Y1963" s="4"/>
      <c r="Z1963" s="4"/>
    </row>
    <row r="1964" spans="1:26" ht="45" hidden="1">
      <c r="A1964" s="51">
        <f>_xlfn.IFNA(INDEX(Table3[],MATCH(MainTracker[[#This Row],[IDR / UFDR]],Table3[Pack],0),1),"")</f>
        <v>21</v>
      </c>
      <c r="B1964" s="7">
        <v>214.07</v>
      </c>
      <c r="C1964" s="7" t="s">
        <v>8373</v>
      </c>
      <c r="D1964" s="44" t="s">
        <v>8374</v>
      </c>
      <c r="E1964" s="26" t="s">
        <v>8375</v>
      </c>
      <c r="F1964" s="2" t="s">
        <v>111</v>
      </c>
      <c r="G1964" s="13">
        <v>45680</v>
      </c>
      <c r="H1964" s="13">
        <v>45684</v>
      </c>
      <c r="I1964" s="13">
        <v>45685</v>
      </c>
      <c r="J1964" s="2"/>
      <c r="K1964" s="26" t="s">
        <v>8376</v>
      </c>
      <c r="L1964" s="28" t="s">
        <v>122</v>
      </c>
      <c r="M1964" s="4" t="s">
        <v>8353</v>
      </c>
      <c r="N1964" s="24"/>
      <c r="O1964" s="4" t="s">
        <v>8354</v>
      </c>
      <c r="P1964" s="24" t="s">
        <v>8355</v>
      </c>
      <c r="Q1964" s="4"/>
      <c r="R1964" s="24"/>
      <c r="S1964" s="4"/>
      <c r="T1964" s="24"/>
      <c r="U1964" s="4" t="s">
        <v>106</v>
      </c>
      <c r="V1964" s="3" t="s">
        <v>69</v>
      </c>
      <c r="W1964" s="26" t="s">
        <v>5239</v>
      </c>
      <c r="X1964" s="4"/>
      <c r="Y1964" s="4"/>
      <c r="Z1964" s="4"/>
    </row>
    <row r="1965" spans="1:26" ht="30" hidden="1">
      <c r="A1965" s="51">
        <f>_xlfn.IFNA(INDEX(Table3[],MATCH(MainTracker[[#This Row],[IDR / UFDR]],Table3[Pack],0),1),"")</f>
        <v>21</v>
      </c>
      <c r="B1965" s="7">
        <v>214.07</v>
      </c>
      <c r="C1965" s="7" t="s">
        <v>8377</v>
      </c>
      <c r="D1965" s="44" t="s">
        <v>8378</v>
      </c>
      <c r="E1965" s="26" t="s">
        <v>8379</v>
      </c>
      <c r="F1965" s="2" t="s">
        <v>111</v>
      </c>
      <c r="G1965" s="13">
        <v>45680</v>
      </c>
      <c r="H1965" s="13">
        <v>45680</v>
      </c>
      <c r="I1965" s="13">
        <v>45684</v>
      </c>
      <c r="J1965" s="2"/>
      <c r="K1965" s="26" t="s">
        <v>8380</v>
      </c>
      <c r="L1965" s="28" t="s">
        <v>122</v>
      </c>
      <c r="M1965" s="4" t="s">
        <v>8381</v>
      </c>
      <c r="N1965" s="24"/>
      <c r="O1965" s="4"/>
      <c r="P1965" s="24"/>
      <c r="Q1965" s="4"/>
      <c r="R1965" s="24"/>
      <c r="S1965" s="4"/>
      <c r="T1965" s="24"/>
      <c r="U1965" s="4" t="s">
        <v>106</v>
      </c>
      <c r="V1965" s="3" t="s">
        <v>69</v>
      </c>
      <c r="W1965" s="26" t="s">
        <v>5239</v>
      </c>
      <c r="X1965" s="4"/>
      <c r="Y1965" s="4"/>
      <c r="Z1965" s="4"/>
    </row>
    <row r="1966" spans="1:26" ht="45" hidden="1">
      <c r="A1966" s="51">
        <f>_xlfn.IFNA(INDEX(Table3[],MATCH(MainTracker[[#This Row],[IDR / UFDR]],Table3[Pack],0),1),"")</f>
        <v>21</v>
      </c>
      <c r="B1966" s="7">
        <v>214.07</v>
      </c>
      <c r="C1966" s="7" t="s">
        <v>8382</v>
      </c>
      <c r="D1966" s="44" t="s">
        <v>8383</v>
      </c>
      <c r="E1966" s="26" t="s">
        <v>8384</v>
      </c>
      <c r="F1966" s="2" t="s">
        <v>111</v>
      </c>
      <c r="G1966" s="13">
        <v>45680</v>
      </c>
      <c r="H1966" s="13">
        <v>45684</v>
      </c>
      <c r="I1966" s="13">
        <v>45685</v>
      </c>
      <c r="J1966" s="2"/>
      <c r="K1966" s="26" t="s">
        <v>8385</v>
      </c>
      <c r="L1966" s="28" t="s">
        <v>122</v>
      </c>
      <c r="M1966" s="4" t="s">
        <v>8364</v>
      </c>
      <c r="N1966" s="24"/>
      <c r="O1966" s="4" t="s">
        <v>8354</v>
      </c>
      <c r="P1966" s="24" t="s">
        <v>8355</v>
      </c>
      <c r="Q1966" s="4"/>
      <c r="R1966" s="24"/>
      <c r="S1966" s="4"/>
      <c r="T1966" s="24"/>
      <c r="U1966" s="4" t="s">
        <v>106</v>
      </c>
      <c r="V1966" s="3" t="s">
        <v>69</v>
      </c>
      <c r="W1966" s="26" t="s">
        <v>5239</v>
      </c>
      <c r="X1966" s="4"/>
      <c r="Y1966" s="4"/>
      <c r="Z1966" s="4"/>
    </row>
    <row r="1967" spans="1:26" ht="30" hidden="1">
      <c r="A1967" s="51">
        <f>_xlfn.IFNA(INDEX(Table3[],MATCH(MainTracker[[#This Row],[IDR / UFDR]],Table3[Pack],0),1),"")</f>
        <v>21</v>
      </c>
      <c r="B1967" s="7">
        <v>214.07</v>
      </c>
      <c r="C1967" s="7" t="s">
        <v>8386</v>
      </c>
      <c r="D1967" s="44" t="s">
        <v>8387</v>
      </c>
      <c r="E1967" s="26" t="s">
        <v>8388</v>
      </c>
      <c r="F1967" s="2" t="s">
        <v>111</v>
      </c>
      <c r="G1967" s="13">
        <v>45680</v>
      </c>
      <c r="H1967" s="13">
        <v>45680</v>
      </c>
      <c r="I1967" s="13">
        <v>45686</v>
      </c>
      <c r="J1967" s="2"/>
      <c r="K1967" s="26" t="s">
        <v>8389</v>
      </c>
      <c r="L1967" s="28" t="s">
        <v>122</v>
      </c>
      <c r="M1967" s="4" t="s">
        <v>8381</v>
      </c>
      <c r="N1967" s="24"/>
      <c r="O1967" s="4"/>
      <c r="P1967" s="24"/>
      <c r="Q1967" s="4"/>
      <c r="R1967" s="24"/>
      <c r="S1967" s="4"/>
      <c r="T1967" s="24"/>
      <c r="U1967" s="4" t="s">
        <v>106</v>
      </c>
      <c r="V1967" s="3" t="s">
        <v>69</v>
      </c>
      <c r="W1967" s="26" t="s">
        <v>5239</v>
      </c>
      <c r="X1967" s="4"/>
      <c r="Y1967" s="4"/>
      <c r="Z1967" s="4"/>
    </row>
    <row r="1968" spans="1:26" ht="45" hidden="1">
      <c r="A1968" s="51">
        <f>_xlfn.IFNA(INDEX(Table3[],MATCH(MainTracker[[#This Row],[IDR / UFDR]],Table3[Pack],0),1),"")</f>
        <v>21</v>
      </c>
      <c r="B1968" s="7">
        <v>214.07</v>
      </c>
      <c r="C1968" s="7" t="s">
        <v>8390</v>
      </c>
      <c r="D1968" s="44" t="s">
        <v>8391</v>
      </c>
      <c r="E1968" s="26" t="s">
        <v>8392</v>
      </c>
      <c r="F1968" s="2" t="s">
        <v>111</v>
      </c>
      <c r="G1968" s="13">
        <v>45680</v>
      </c>
      <c r="H1968" s="13">
        <v>45684</v>
      </c>
      <c r="I1968" s="13">
        <v>45686</v>
      </c>
      <c r="J1968" s="2"/>
      <c r="K1968" s="26" t="s">
        <v>8393</v>
      </c>
      <c r="L1968" s="28" t="s">
        <v>122</v>
      </c>
      <c r="M1968" s="4" t="s">
        <v>8394</v>
      </c>
      <c r="N1968" s="24"/>
      <c r="O1968" s="4" t="s">
        <v>8395</v>
      </c>
      <c r="P1968" s="24" t="s">
        <v>8355</v>
      </c>
      <c r="Q1968" s="4"/>
      <c r="R1968" s="24"/>
      <c r="S1968" s="4"/>
      <c r="T1968" s="24"/>
      <c r="U1968" s="4" t="s">
        <v>106</v>
      </c>
      <c r="V1968" s="3" t="s">
        <v>69</v>
      </c>
      <c r="W1968" s="26" t="s">
        <v>5239</v>
      </c>
      <c r="X1968" s="4"/>
      <c r="Y1968" s="4"/>
      <c r="Z1968" s="4"/>
    </row>
    <row r="1969" spans="1:26" ht="45" hidden="1">
      <c r="A1969" s="51">
        <f>_xlfn.IFNA(INDEX(Table3[],MATCH(MainTracker[[#This Row],[IDR / UFDR]],Table3[Pack],0),1),"")</f>
        <v>21</v>
      </c>
      <c r="B1969" s="7">
        <v>214.07</v>
      </c>
      <c r="C1969" s="7" t="s">
        <v>8396</v>
      </c>
      <c r="D1969" s="44" t="s">
        <v>8397</v>
      </c>
      <c r="E1969" s="26" t="s">
        <v>8398</v>
      </c>
      <c r="F1969" s="2" t="s">
        <v>111</v>
      </c>
      <c r="G1969" s="13">
        <v>45680</v>
      </c>
      <c r="H1969" s="13">
        <v>45684</v>
      </c>
      <c r="I1969" s="13">
        <v>45686</v>
      </c>
      <c r="J1969" s="2"/>
      <c r="K1969" s="26" t="s">
        <v>8399</v>
      </c>
      <c r="L1969" s="28" t="s">
        <v>122</v>
      </c>
      <c r="M1969" s="4" t="s">
        <v>8400</v>
      </c>
      <c r="N1969" s="24"/>
      <c r="O1969" s="4" t="s">
        <v>8395</v>
      </c>
      <c r="P1969" s="24" t="s">
        <v>8355</v>
      </c>
      <c r="Q1969" s="4"/>
      <c r="R1969" s="24"/>
      <c r="S1969" s="4"/>
      <c r="T1969" s="24"/>
      <c r="U1969" s="4" t="s">
        <v>106</v>
      </c>
      <c r="V1969" s="3" t="s">
        <v>69</v>
      </c>
      <c r="W1969" s="26" t="s">
        <v>5239</v>
      </c>
      <c r="X1969" s="4"/>
      <c r="Y1969" s="4"/>
      <c r="Z1969" s="4"/>
    </row>
    <row r="1970" spans="1:26" ht="45" hidden="1">
      <c r="A1970" s="51">
        <f>_xlfn.IFNA(INDEX(Table3[],MATCH(MainTracker[[#This Row],[IDR / UFDR]],Table3[Pack],0),1),"")</f>
        <v>21</v>
      </c>
      <c r="B1970" s="7">
        <v>214.07</v>
      </c>
      <c r="C1970" s="7" t="s">
        <v>8401</v>
      </c>
      <c r="D1970" s="44" t="s">
        <v>8402</v>
      </c>
      <c r="E1970" s="26" t="s">
        <v>8403</v>
      </c>
      <c r="F1970" s="2" t="s">
        <v>111</v>
      </c>
      <c r="G1970" s="13">
        <v>45680</v>
      </c>
      <c r="H1970" s="13">
        <v>45684</v>
      </c>
      <c r="I1970" s="13">
        <v>45686</v>
      </c>
      <c r="J1970" s="2"/>
      <c r="K1970" s="26" t="s">
        <v>8404</v>
      </c>
      <c r="L1970" s="28" t="s">
        <v>122</v>
      </c>
      <c r="M1970" s="4" t="s">
        <v>8400</v>
      </c>
      <c r="N1970" s="24"/>
      <c r="O1970" s="4" t="s">
        <v>8395</v>
      </c>
      <c r="P1970" s="24" t="s">
        <v>8355</v>
      </c>
      <c r="Q1970" s="4"/>
      <c r="R1970" s="24"/>
      <c r="S1970" s="4"/>
      <c r="T1970" s="24"/>
      <c r="U1970" s="4" t="s">
        <v>106</v>
      </c>
      <c r="V1970" s="3" t="s">
        <v>69</v>
      </c>
      <c r="W1970" s="26" t="s">
        <v>5239</v>
      </c>
      <c r="X1970" s="4"/>
      <c r="Y1970" s="4"/>
      <c r="Z1970" s="4"/>
    </row>
    <row r="1971" spans="1:26" ht="45" hidden="1">
      <c r="A1971" s="51">
        <f>_xlfn.IFNA(INDEX(Table3[],MATCH(MainTracker[[#This Row],[IDR / UFDR]],Table3[Pack],0),1),"")</f>
        <v>21</v>
      </c>
      <c r="B1971" s="7">
        <v>214.07</v>
      </c>
      <c r="C1971" s="7" t="s">
        <v>8405</v>
      </c>
      <c r="D1971" s="44" t="s">
        <v>8406</v>
      </c>
      <c r="E1971" s="26" t="s">
        <v>8407</v>
      </c>
      <c r="F1971" s="2" t="s">
        <v>111</v>
      </c>
      <c r="G1971" s="13">
        <v>45680</v>
      </c>
      <c r="H1971" s="13">
        <v>45680</v>
      </c>
      <c r="I1971" s="13">
        <v>45686</v>
      </c>
      <c r="J1971" s="2"/>
      <c r="K1971" s="26" t="s">
        <v>8408</v>
      </c>
      <c r="L1971" s="28" t="s">
        <v>122</v>
      </c>
      <c r="M1971" s="4" t="s">
        <v>8400</v>
      </c>
      <c r="N1971" s="24"/>
      <c r="O1971" s="4" t="s">
        <v>8395</v>
      </c>
      <c r="P1971" s="24" t="s">
        <v>8355</v>
      </c>
      <c r="Q1971" s="4"/>
      <c r="R1971" s="24"/>
      <c r="S1971" s="4"/>
      <c r="T1971" s="24"/>
      <c r="U1971" s="4" t="s">
        <v>106</v>
      </c>
      <c r="V1971" s="3" t="s">
        <v>69</v>
      </c>
      <c r="W1971" s="26" t="s">
        <v>5239</v>
      </c>
      <c r="X1971" s="4"/>
      <c r="Y1971" s="4"/>
      <c r="Z1971" s="4"/>
    </row>
    <row r="1972" spans="1:26" ht="30" hidden="1">
      <c r="A1972" s="51">
        <f>_xlfn.IFNA(INDEX(Table3[],MATCH(MainTracker[[#This Row],[IDR / UFDR]],Table3[Pack],0),1),"")</f>
        <v>21</v>
      </c>
      <c r="B1972" s="7">
        <v>214.07</v>
      </c>
      <c r="C1972" s="7" t="s">
        <v>8409</v>
      </c>
      <c r="D1972" s="44" t="s">
        <v>8410</v>
      </c>
      <c r="E1972" s="26" t="s">
        <v>8411</v>
      </c>
      <c r="F1972" s="2" t="s">
        <v>111</v>
      </c>
      <c r="G1972" s="13">
        <v>45684</v>
      </c>
      <c r="H1972" s="13">
        <v>45684</v>
      </c>
      <c r="I1972" s="13">
        <v>45686</v>
      </c>
      <c r="J1972" s="2"/>
      <c r="K1972" s="26" t="s">
        <v>8412</v>
      </c>
      <c r="L1972" s="28" t="s">
        <v>122</v>
      </c>
      <c r="M1972" s="4" t="s">
        <v>8381</v>
      </c>
      <c r="N1972" s="24"/>
      <c r="O1972" s="4"/>
      <c r="P1972" s="24"/>
      <c r="Q1972" s="4"/>
      <c r="R1972" s="24"/>
      <c r="S1972" s="4"/>
      <c r="T1972" s="24"/>
      <c r="U1972" s="4" t="s">
        <v>106</v>
      </c>
      <c r="V1972" s="3" t="s">
        <v>69</v>
      </c>
      <c r="W1972" s="26" t="s">
        <v>5239</v>
      </c>
      <c r="X1972" s="4"/>
      <c r="Y1972" s="4"/>
      <c r="Z1972" s="4"/>
    </row>
    <row r="1973" spans="1:26" ht="45" hidden="1">
      <c r="A1973" s="51">
        <f>_xlfn.IFNA(INDEX(Table3[],MATCH(MainTracker[[#This Row],[IDR / UFDR]],Table3[Pack],0),1),"")</f>
        <v>21</v>
      </c>
      <c r="B1973" s="7">
        <v>214.07</v>
      </c>
      <c r="C1973" s="7" t="s">
        <v>8413</v>
      </c>
      <c r="D1973" s="44" t="s">
        <v>8414</v>
      </c>
      <c r="E1973" s="26" t="s">
        <v>8415</v>
      </c>
      <c r="F1973" s="2" t="s">
        <v>111</v>
      </c>
      <c r="G1973" s="13">
        <v>45680</v>
      </c>
      <c r="H1973" s="13">
        <v>45684</v>
      </c>
      <c r="I1973" s="13">
        <v>45686</v>
      </c>
      <c r="J1973" s="2"/>
      <c r="K1973" s="26" t="s">
        <v>8416</v>
      </c>
      <c r="L1973" s="28" t="s">
        <v>122</v>
      </c>
      <c r="M1973" s="4" t="s">
        <v>8400</v>
      </c>
      <c r="N1973" s="24"/>
      <c r="O1973" s="4" t="s">
        <v>8395</v>
      </c>
      <c r="P1973" s="24" t="s">
        <v>8355</v>
      </c>
      <c r="Q1973" s="4"/>
      <c r="R1973" s="24"/>
      <c r="S1973" s="4"/>
      <c r="T1973" s="24"/>
      <c r="U1973" s="4" t="s">
        <v>106</v>
      </c>
      <c r="V1973" s="3" t="s">
        <v>69</v>
      </c>
      <c r="W1973" s="26" t="s">
        <v>5239</v>
      </c>
      <c r="X1973" s="4"/>
      <c r="Y1973" s="4"/>
      <c r="Z1973" s="4"/>
    </row>
    <row r="1974" spans="1:26" ht="45" hidden="1">
      <c r="A1974" s="51">
        <f>_xlfn.IFNA(INDEX(Table3[],MATCH(MainTracker[[#This Row],[IDR / UFDR]],Table3[Pack],0),1),"")</f>
        <v>21</v>
      </c>
      <c r="B1974" s="7">
        <v>214.07</v>
      </c>
      <c r="C1974" s="7" t="s">
        <v>8417</v>
      </c>
      <c r="D1974" s="44" t="s">
        <v>8418</v>
      </c>
      <c r="E1974" s="26" t="s">
        <v>8419</v>
      </c>
      <c r="F1974" s="2" t="s">
        <v>111</v>
      </c>
      <c r="G1974" s="13">
        <v>45680</v>
      </c>
      <c r="H1974" s="13">
        <v>45684</v>
      </c>
      <c r="I1974" s="13">
        <v>45686</v>
      </c>
      <c r="J1974" s="2"/>
      <c r="K1974" s="26" t="s">
        <v>8420</v>
      </c>
      <c r="L1974" s="28" t="s">
        <v>122</v>
      </c>
      <c r="M1974" s="4" t="s">
        <v>8400</v>
      </c>
      <c r="N1974" s="24"/>
      <c r="O1974" s="4" t="s">
        <v>8395</v>
      </c>
      <c r="P1974" s="24"/>
      <c r="Q1974" s="4"/>
      <c r="R1974" s="24"/>
      <c r="S1974" s="4"/>
      <c r="T1974" s="24"/>
      <c r="U1974" s="4" t="s">
        <v>106</v>
      </c>
      <c r="V1974" s="3" t="s">
        <v>69</v>
      </c>
      <c r="W1974" s="26" t="s">
        <v>5239</v>
      </c>
      <c r="X1974" s="4"/>
      <c r="Y1974" s="4"/>
      <c r="Z1974" s="4"/>
    </row>
    <row r="1975" spans="1:26" ht="45" hidden="1">
      <c r="A1975" s="51" t="str">
        <f>_xlfn.IFNA(INDEX(Table3[],MATCH(MainTracker[[#This Row],[IDR / UFDR]],Table3[Pack],0),1),"")</f>
        <v/>
      </c>
      <c r="B1975" s="7" t="s">
        <v>97</v>
      </c>
      <c r="C1975" s="7" t="s">
        <v>3350</v>
      </c>
      <c r="D1975" s="44" t="s">
        <v>8421</v>
      </c>
      <c r="E1975" s="26" t="s">
        <v>3352</v>
      </c>
      <c r="F1975" s="2" t="s">
        <v>120</v>
      </c>
      <c r="G1975" s="13">
        <v>45680</v>
      </c>
      <c r="H1975" s="13"/>
      <c r="I1975" s="13">
        <v>45695</v>
      </c>
      <c r="J1975" s="2"/>
      <c r="K1975" s="26" t="s">
        <v>3353</v>
      </c>
      <c r="L1975" s="28" t="s">
        <v>122</v>
      </c>
      <c r="M1975" s="4" t="s">
        <v>8422</v>
      </c>
      <c r="N1975" s="24"/>
      <c r="O1975" s="4" t="s">
        <v>8423</v>
      </c>
      <c r="P1975" s="24">
        <v>45686</v>
      </c>
      <c r="Q1975" s="4"/>
      <c r="R1975" s="24"/>
      <c r="S1975" s="6" t="s">
        <v>8424</v>
      </c>
      <c r="T1975" s="24"/>
      <c r="U1975" s="4" t="s">
        <v>106</v>
      </c>
      <c r="V1975" s="3" t="s">
        <v>69</v>
      </c>
      <c r="W1975" s="27" t="s">
        <v>2055</v>
      </c>
      <c r="X1975" s="4"/>
      <c r="Y1975" s="4"/>
      <c r="Z1975" s="4"/>
    </row>
    <row r="1976" spans="1:26" ht="45" hidden="1">
      <c r="A1976" s="51" t="str">
        <f>_xlfn.IFNA(INDEX(Table3[],MATCH(MainTracker[[#This Row],[IDR / UFDR]],Table3[Pack],0),1),"")</f>
        <v/>
      </c>
      <c r="B1976" s="7" t="s">
        <v>97</v>
      </c>
      <c r="C1976" s="7" t="s">
        <v>3350</v>
      </c>
      <c r="D1976" s="44" t="s">
        <v>8421</v>
      </c>
      <c r="E1976" s="26" t="s">
        <v>3358</v>
      </c>
      <c r="F1976" s="2" t="s">
        <v>2801</v>
      </c>
      <c r="G1976" s="13">
        <v>45680</v>
      </c>
      <c r="H1976" s="13">
        <v>45680</v>
      </c>
      <c r="I1976" s="13">
        <v>45695</v>
      </c>
      <c r="J1976" s="2"/>
      <c r="K1976" s="26" t="s">
        <v>3353</v>
      </c>
      <c r="L1976" s="28" t="s">
        <v>122</v>
      </c>
      <c r="M1976" s="4"/>
      <c r="N1976" s="24"/>
      <c r="O1976" s="4" t="s">
        <v>8425</v>
      </c>
      <c r="P1976" s="24">
        <v>45686</v>
      </c>
      <c r="Q1976" s="4"/>
      <c r="R1976" s="24"/>
      <c r="S1976" s="6" t="s">
        <v>8426</v>
      </c>
      <c r="T1976" s="24"/>
      <c r="U1976" s="4" t="s">
        <v>106</v>
      </c>
      <c r="V1976" s="3" t="s">
        <v>69</v>
      </c>
      <c r="W1976" s="27" t="s">
        <v>2055</v>
      </c>
      <c r="X1976" s="4"/>
      <c r="Y1976" s="4"/>
      <c r="Z1976" s="4"/>
    </row>
    <row r="1977" spans="1:26" ht="30" hidden="1">
      <c r="A1977" s="51" t="str">
        <f>_xlfn.IFNA(INDEX(Table3[],MATCH(MainTracker[[#This Row],[IDR / UFDR]],Table3[Pack],0),1),"")</f>
        <v/>
      </c>
      <c r="B1977" s="7" t="s">
        <v>97</v>
      </c>
      <c r="C1977" s="7" t="s">
        <v>3350</v>
      </c>
      <c r="D1977" s="44" t="s">
        <v>8421</v>
      </c>
      <c r="E1977" s="26" t="s">
        <v>3362</v>
      </c>
      <c r="F1977" s="2" t="s">
        <v>387</v>
      </c>
      <c r="G1977" s="13">
        <v>45680</v>
      </c>
      <c r="H1977" s="13"/>
      <c r="I1977" s="13">
        <v>45695</v>
      </c>
      <c r="J1977" s="2"/>
      <c r="K1977" s="26" t="s">
        <v>3353</v>
      </c>
      <c r="L1977" s="28" t="s">
        <v>122</v>
      </c>
      <c r="M1977" s="4" t="s">
        <v>8427</v>
      </c>
      <c r="N1977" s="24"/>
      <c r="O1977" s="4" t="s">
        <v>8428</v>
      </c>
      <c r="P1977" s="24"/>
      <c r="Q1977" s="6" t="s">
        <v>8429</v>
      </c>
      <c r="R1977" s="24" t="s">
        <v>8430</v>
      </c>
      <c r="S1977" s="6" t="s">
        <v>8431</v>
      </c>
      <c r="T1977" s="24"/>
      <c r="U1977" s="4" t="s">
        <v>106</v>
      </c>
      <c r="V1977" s="3" t="s">
        <v>69</v>
      </c>
      <c r="W1977" s="27" t="s">
        <v>2055</v>
      </c>
      <c r="X1977" s="4"/>
      <c r="Y1977" s="4"/>
      <c r="Z1977" s="4"/>
    </row>
    <row r="1978" spans="1:26" ht="60" hidden="1">
      <c r="A1978" s="51" t="str">
        <f>_xlfn.IFNA(INDEX(Table3[],MATCH(MainTracker[[#This Row],[IDR / UFDR]],Table3[Pack],0),1),"")</f>
        <v/>
      </c>
      <c r="B1978" s="7" t="s">
        <v>97</v>
      </c>
      <c r="C1978" s="7" t="s">
        <v>3350</v>
      </c>
      <c r="D1978" s="44" t="s">
        <v>8421</v>
      </c>
      <c r="E1978" s="26" t="s">
        <v>3363</v>
      </c>
      <c r="F1978" s="2" t="s">
        <v>387</v>
      </c>
      <c r="G1978" s="13">
        <v>45680</v>
      </c>
      <c r="H1978" s="13"/>
      <c r="I1978" s="13">
        <v>45695</v>
      </c>
      <c r="J1978" s="2"/>
      <c r="K1978" s="26" t="s">
        <v>3353</v>
      </c>
      <c r="L1978" s="28" t="s">
        <v>122</v>
      </c>
      <c r="M1978" s="4" t="s">
        <v>8432</v>
      </c>
      <c r="N1978" s="24"/>
      <c r="O1978" s="4" t="s">
        <v>8428</v>
      </c>
      <c r="P1978" s="24">
        <v>45687</v>
      </c>
      <c r="Q1978" s="4"/>
      <c r="R1978" s="24"/>
      <c r="S1978" s="6" t="s">
        <v>8433</v>
      </c>
      <c r="T1978" s="24" t="s">
        <v>8434</v>
      </c>
      <c r="U1978" s="4" t="s">
        <v>106</v>
      </c>
      <c r="V1978" s="3" t="s">
        <v>69</v>
      </c>
      <c r="W1978" s="27" t="s">
        <v>2055</v>
      </c>
      <c r="X1978" s="4"/>
      <c r="Y1978" s="4"/>
      <c r="Z1978" s="4"/>
    </row>
    <row r="1979" spans="1:26" ht="30" hidden="1">
      <c r="A1979" s="51" t="str">
        <f>_xlfn.IFNA(INDEX(Table3[],MATCH(MainTracker[[#This Row],[IDR / UFDR]],Table3[Pack],0),1),"")</f>
        <v/>
      </c>
      <c r="B1979" s="7" t="s">
        <v>97</v>
      </c>
      <c r="C1979" s="7" t="s">
        <v>3350</v>
      </c>
      <c r="D1979" s="44" t="s">
        <v>8421</v>
      </c>
      <c r="E1979" s="26" t="s">
        <v>3365</v>
      </c>
      <c r="F1979" s="2" t="s">
        <v>387</v>
      </c>
      <c r="G1979" s="13">
        <v>45680</v>
      </c>
      <c r="H1979" s="13"/>
      <c r="I1979" s="13">
        <v>45695</v>
      </c>
      <c r="J1979" s="2"/>
      <c r="K1979" s="26" t="s">
        <v>3353</v>
      </c>
      <c r="L1979" s="28" t="s">
        <v>122</v>
      </c>
      <c r="M1979" s="4" t="s">
        <v>8435</v>
      </c>
      <c r="N1979" s="24"/>
      <c r="O1979" s="4" t="s">
        <v>8428</v>
      </c>
      <c r="P1979" s="24">
        <v>45687</v>
      </c>
      <c r="Q1979" s="4"/>
      <c r="R1979" s="24"/>
      <c r="S1979" s="6" t="s">
        <v>8436</v>
      </c>
      <c r="T1979" s="24"/>
      <c r="U1979" s="4" t="s">
        <v>106</v>
      </c>
      <c r="V1979" s="3" t="s">
        <v>69</v>
      </c>
      <c r="W1979" s="27" t="s">
        <v>2055</v>
      </c>
      <c r="X1979" s="4"/>
      <c r="Y1979" s="4"/>
      <c r="Z1979" s="4"/>
    </row>
    <row r="1980" spans="1:26" ht="30" hidden="1">
      <c r="A1980" s="51" t="str">
        <f>_xlfn.IFNA(INDEX(Table3[],MATCH(MainTracker[[#This Row],[IDR / UFDR]],Table3[Pack],0),1),"")</f>
        <v/>
      </c>
      <c r="B1980" s="7" t="s">
        <v>97</v>
      </c>
      <c r="C1980" s="7" t="s">
        <v>3350</v>
      </c>
      <c r="D1980" s="44" t="s">
        <v>8421</v>
      </c>
      <c r="E1980" s="26" t="s">
        <v>3368</v>
      </c>
      <c r="F1980" s="2" t="s">
        <v>229</v>
      </c>
      <c r="G1980" s="13">
        <v>45680</v>
      </c>
      <c r="H1980" s="13">
        <v>45680</v>
      </c>
      <c r="I1980" s="13">
        <v>45695</v>
      </c>
      <c r="J1980" s="2"/>
      <c r="K1980" s="26" t="s">
        <v>3353</v>
      </c>
      <c r="L1980" s="28" t="s">
        <v>122</v>
      </c>
      <c r="M1980" s="4" t="s">
        <v>8381</v>
      </c>
      <c r="N1980" s="24"/>
      <c r="O1980" s="4"/>
      <c r="P1980" s="24"/>
      <c r="Q1980" s="4"/>
      <c r="R1980" s="24"/>
      <c r="S1980" s="6" t="s">
        <v>8437</v>
      </c>
      <c r="T1980" s="24"/>
      <c r="U1980" s="4" t="s">
        <v>106</v>
      </c>
      <c r="V1980" s="3" t="s">
        <v>69</v>
      </c>
      <c r="W1980" s="27" t="s">
        <v>2055</v>
      </c>
      <c r="X1980" s="4"/>
      <c r="Y1980" s="4"/>
      <c r="Z1980" s="4"/>
    </row>
    <row r="1981" spans="1:26" ht="45" hidden="1">
      <c r="A1981" s="51" t="str">
        <f>_xlfn.IFNA(INDEX(Table3[],MATCH(MainTracker[[#This Row],[IDR / UFDR]],Table3[Pack],0),1),"")</f>
        <v/>
      </c>
      <c r="B1981" s="7" t="s">
        <v>97</v>
      </c>
      <c r="C1981" s="7" t="s">
        <v>3350</v>
      </c>
      <c r="D1981" s="44" t="s">
        <v>8421</v>
      </c>
      <c r="E1981" s="26" t="s">
        <v>3370</v>
      </c>
      <c r="F1981" s="2" t="s">
        <v>387</v>
      </c>
      <c r="G1981" s="13">
        <v>45680</v>
      </c>
      <c r="H1981" s="13">
        <v>45680</v>
      </c>
      <c r="I1981" s="13">
        <v>45695</v>
      </c>
      <c r="J1981" s="2"/>
      <c r="K1981" s="26" t="s">
        <v>3353</v>
      </c>
      <c r="L1981" s="28" t="s">
        <v>122</v>
      </c>
      <c r="M1981" s="4" t="s">
        <v>8381</v>
      </c>
      <c r="N1981" s="24"/>
      <c r="O1981" s="4"/>
      <c r="P1981" s="4"/>
      <c r="Q1981" s="4"/>
      <c r="R1981" s="24"/>
      <c r="S1981" s="6" t="s">
        <v>8438</v>
      </c>
      <c r="T1981" s="24"/>
      <c r="U1981" s="4" t="s">
        <v>106</v>
      </c>
      <c r="V1981" s="3" t="s">
        <v>69</v>
      </c>
      <c r="W1981" s="27" t="s">
        <v>2055</v>
      </c>
      <c r="X1981" s="4"/>
      <c r="Y1981" s="4"/>
      <c r="Z1981" s="4"/>
    </row>
    <row r="1982" spans="1:26" ht="45" hidden="1">
      <c r="A1982" s="51" t="str">
        <f>_xlfn.IFNA(INDEX(Table3[],MATCH(MainTracker[[#This Row],[IDR / UFDR]],Table3[Pack],0),1),"")</f>
        <v/>
      </c>
      <c r="B1982" s="7" t="s">
        <v>97</v>
      </c>
      <c r="C1982" s="7" t="s">
        <v>3350</v>
      </c>
      <c r="D1982" s="44" t="s">
        <v>8421</v>
      </c>
      <c r="E1982" s="26" t="s">
        <v>3372</v>
      </c>
      <c r="F1982" s="2" t="s">
        <v>387</v>
      </c>
      <c r="G1982" s="13">
        <v>45680</v>
      </c>
      <c r="H1982" s="13"/>
      <c r="I1982" s="13">
        <v>45695</v>
      </c>
      <c r="J1982" s="2"/>
      <c r="K1982" s="26" t="s">
        <v>3353</v>
      </c>
      <c r="L1982" s="28" t="s">
        <v>122</v>
      </c>
      <c r="M1982" s="4" t="s">
        <v>8439</v>
      </c>
      <c r="N1982" s="24"/>
      <c r="O1982" s="4" t="s">
        <v>8428</v>
      </c>
      <c r="P1982" s="24">
        <v>45687</v>
      </c>
      <c r="Q1982" s="4"/>
      <c r="R1982" s="24"/>
      <c r="S1982" s="6" t="s">
        <v>8440</v>
      </c>
      <c r="T1982" s="24"/>
      <c r="U1982" s="4" t="s">
        <v>106</v>
      </c>
      <c r="V1982" s="3" t="s">
        <v>69</v>
      </c>
      <c r="W1982" s="27" t="s">
        <v>2055</v>
      </c>
      <c r="X1982" s="4"/>
      <c r="Y1982" s="4"/>
      <c r="Z1982" s="4"/>
    </row>
    <row r="1983" spans="1:26" ht="30" hidden="1">
      <c r="A1983" s="51" t="str">
        <f>_xlfn.IFNA(INDEX(Table3[],MATCH(MainTracker[[#This Row],[IDR / UFDR]],Table3[Pack],0),1),"")</f>
        <v/>
      </c>
      <c r="B1983" s="7" t="s">
        <v>97</v>
      </c>
      <c r="C1983" s="7" t="s">
        <v>3350</v>
      </c>
      <c r="D1983" s="44" t="s">
        <v>8421</v>
      </c>
      <c r="E1983" s="26" t="s">
        <v>3374</v>
      </c>
      <c r="F1983" s="2" t="s">
        <v>101</v>
      </c>
      <c r="G1983" s="13">
        <v>45680</v>
      </c>
      <c r="H1983" s="13">
        <v>45680</v>
      </c>
      <c r="I1983" s="13">
        <v>45695</v>
      </c>
      <c r="J1983" s="2"/>
      <c r="K1983" s="26" t="s">
        <v>3353</v>
      </c>
      <c r="L1983" s="28" t="s">
        <v>122</v>
      </c>
      <c r="M1983" s="4" t="s">
        <v>8441</v>
      </c>
      <c r="N1983" s="24"/>
      <c r="O1983" s="4"/>
      <c r="P1983" s="24"/>
      <c r="Q1983" s="4"/>
      <c r="R1983" s="24"/>
      <c r="S1983" s="6" t="s">
        <v>8442</v>
      </c>
      <c r="T1983" s="24"/>
      <c r="U1983" s="4" t="s">
        <v>106</v>
      </c>
      <c r="V1983" s="3" t="s">
        <v>69</v>
      </c>
      <c r="W1983" s="27" t="s">
        <v>2055</v>
      </c>
      <c r="X1983" s="4"/>
      <c r="Y1983" s="4"/>
      <c r="Z1983" s="4"/>
    </row>
    <row r="1984" spans="1:26" ht="30" hidden="1">
      <c r="A1984" s="51" t="str">
        <f>_xlfn.IFNA(INDEX(Table3[],MATCH(MainTracker[[#This Row],[IDR / UFDR]],Table3[Pack],0),1),"")</f>
        <v/>
      </c>
      <c r="B1984" s="7" t="s">
        <v>97</v>
      </c>
      <c r="C1984" s="7" t="s">
        <v>3350</v>
      </c>
      <c r="D1984" s="44" t="s">
        <v>8421</v>
      </c>
      <c r="E1984" s="26" t="s">
        <v>3377</v>
      </c>
      <c r="F1984" s="2" t="s">
        <v>101</v>
      </c>
      <c r="G1984" s="13">
        <v>45680</v>
      </c>
      <c r="H1984" s="13">
        <v>45680</v>
      </c>
      <c r="I1984" s="13">
        <v>45695</v>
      </c>
      <c r="J1984" s="2"/>
      <c r="K1984" s="26" t="s">
        <v>3353</v>
      </c>
      <c r="L1984" s="28" t="s">
        <v>122</v>
      </c>
      <c r="M1984" s="4" t="s">
        <v>8441</v>
      </c>
      <c r="N1984" s="24"/>
      <c r="O1984" s="4"/>
      <c r="P1984" s="24"/>
      <c r="Q1984" s="4"/>
      <c r="R1984" s="24"/>
      <c r="S1984" s="6" t="s">
        <v>8443</v>
      </c>
      <c r="T1984" s="24"/>
      <c r="U1984" s="4" t="s">
        <v>106</v>
      </c>
      <c r="V1984" s="3" t="s">
        <v>69</v>
      </c>
      <c r="W1984" s="27" t="s">
        <v>2055</v>
      </c>
      <c r="X1984" s="4"/>
      <c r="Y1984" s="4"/>
      <c r="Z1984" s="4"/>
    </row>
    <row r="1985" spans="1:26" ht="30" hidden="1">
      <c r="A1985" s="51" t="str">
        <f>_xlfn.IFNA(INDEX(Table3[],MATCH(MainTracker[[#This Row],[IDR / UFDR]],Table3[Pack],0),1),"")</f>
        <v/>
      </c>
      <c r="B1985" s="7" t="s">
        <v>97</v>
      </c>
      <c r="C1985" s="7" t="s">
        <v>3350</v>
      </c>
      <c r="D1985" s="44" t="s">
        <v>8421</v>
      </c>
      <c r="E1985" s="26" t="s">
        <v>3379</v>
      </c>
      <c r="F1985" s="2" t="s">
        <v>101</v>
      </c>
      <c r="G1985" s="13">
        <v>45680</v>
      </c>
      <c r="H1985" s="13">
        <v>45680</v>
      </c>
      <c r="I1985" s="13">
        <v>45695</v>
      </c>
      <c r="J1985" s="2"/>
      <c r="K1985" s="26" t="s">
        <v>3353</v>
      </c>
      <c r="L1985" s="28" t="s">
        <v>122</v>
      </c>
      <c r="M1985" s="4" t="s">
        <v>8381</v>
      </c>
      <c r="N1985" s="24"/>
      <c r="O1985" s="4"/>
      <c r="P1985" s="24"/>
      <c r="Q1985" s="4"/>
      <c r="R1985" s="24"/>
      <c r="S1985" s="6" t="s">
        <v>8444</v>
      </c>
      <c r="T1985" s="24"/>
      <c r="U1985" s="4" t="s">
        <v>106</v>
      </c>
      <c r="V1985" s="3" t="s">
        <v>69</v>
      </c>
      <c r="W1985" s="27" t="s">
        <v>2055</v>
      </c>
      <c r="X1985" s="4"/>
      <c r="Y1985" s="4"/>
      <c r="Z1985" s="4"/>
    </row>
    <row r="1986" spans="1:26" ht="30" hidden="1">
      <c r="A1986" s="51" t="str">
        <f>_xlfn.IFNA(INDEX(Table3[],MATCH(MainTracker[[#This Row],[IDR / UFDR]],Table3[Pack],0),1),"")</f>
        <v/>
      </c>
      <c r="B1986" s="7" t="s">
        <v>97</v>
      </c>
      <c r="C1986" s="7" t="s">
        <v>3350</v>
      </c>
      <c r="D1986" s="44" t="s">
        <v>8421</v>
      </c>
      <c r="E1986" s="26" t="s">
        <v>3382</v>
      </c>
      <c r="F1986" s="2" t="s">
        <v>387</v>
      </c>
      <c r="G1986" s="13">
        <v>45680</v>
      </c>
      <c r="H1986" s="13">
        <v>45680</v>
      </c>
      <c r="I1986" s="13">
        <v>45695</v>
      </c>
      <c r="J1986" s="2"/>
      <c r="K1986" s="26" t="s">
        <v>3353</v>
      </c>
      <c r="L1986" s="28" t="s">
        <v>122</v>
      </c>
      <c r="M1986" s="4" t="s">
        <v>8381</v>
      </c>
      <c r="N1986" s="24"/>
      <c r="O1986" s="4"/>
      <c r="P1986" s="24"/>
      <c r="Q1986" s="4"/>
      <c r="R1986" s="24"/>
      <c r="S1986" s="6" t="s">
        <v>8445</v>
      </c>
      <c r="T1986" s="24"/>
      <c r="U1986" s="4" t="s">
        <v>106</v>
      </c>
      <c r="V1986" s="3" t="s">
        <v>69</v>
      </c>
      <c r="W1986" s="27" t="s">
        <v>2055</v>
      </c>
      <c r="X1986" s="4"/>
      <c r="Y1986" s="4"/>
      <c r="Z1986" s="4"/>
    </row>
    <row r="1987" spans="1:26" ht="45" hidden="1">
      <c r="A1987" s="51" t="str">
        <f>_xlfn.IFNA(INDEX(Table3[],MATCH(MainTracker[[#This Row],[IDR / UFDR]],Table3[Pack],0),1),"")</f>
        <v/>
      </c>
      <c r="B1987" s="7" t="s">
        <v>97</v>
      </c>
      <c r="C1987" s="7" t="s">
        <v>3350</v>
      </c>
      <c r="D1987" s="44" t="s">
        <v>8421</v>
      </c>
      <c r="E1987" s="26" t="s">
        <v>3384</v>
      </c>
      <c r="F1987" s="2" t="s">
        <v>387</v>
      </c>
      <c r="G1987" s="13">
        <v>45680</v>
      </c>
      <c r="H1987" s="13"/>
      <c r="I1987" s="13">
        <v>45695</v>
      </c>
      <c r="J1987" s="2"/>
      <c r="K1987" s="26" t="s">
        <v>3353</v>
      </c>
      <c r="L1987" s="28" t="s">
        <v>122</v>
      </c>
      <c r="M1987" s="4" t="s">
        <v>8446</v>
      </c>
      <c r="N1987" s="24"/>
      <c r="O1987" s="6" t="s">
        <v>8447</v>
      </c>
      <c r="P1987" s="24" t="s">
        <v>8448</v>
      </c>
      <c r="Q1987" s="4"/>
      <c r="R1987" s="24"/>
      <c r="S1987" s="6" t="s">
        <v>8449</v>
      </c>
      <c r="T1987" s="24"/>
      <c r="U1987" s="4" t="s">
        <v>106</v>
      </c>
      <c r="V1987" s="3" t="s">
        <v>69</v>
      </c>
      <c r="W1987" s="27" t="s">
        <v>2055</v>
      </c>
      <c r="X1987" s="4"/>
      <c r="Y1987" s="4"/>
      <c r="Z1987" s="4"/>
    </row>
    <row r="1988" spans="1:26" ht="30" hidden="1">
      <c r="A1988" s="51" t="str">
        <f>_xlfn.IFNA(INDEX(Table3[],MATCH(MainTracker[[#This Row],[IDR / UFDR]],Table3[Pack],0),1),"")</f>
        <v/>
      </c>
      <c r="B1988" s="7" t="s">
        <v>97</v>
      </c>
      <c r="C1988" s="7" t="s">
        <v>3350</v>
      </c>
      <c r="D1988" s="44" t="s">
        <v>8421</v>
      </c>
      <c r="E1988" s="26" t="s">
        <v>3386</v>
      </c>
      <c r="F1988" s="2" t="s">
        <v>229</v>
      </c>
      <c r="G1988" s="13">
        <v>45680</v>
      </c>
      <c r="H1988" s="13">
        <v>45680</v>
      </c>
      <c r="I1988" s="13">
        <v>45695</v>
      </c>
      <c r="J1988" s="2"/>
      <c r="K1988" s="26" t="s">
        <v>3353</v>
      </c>
      <c r="L1988" s="28" t="s">
        <v>122</v>
      </c>
      <c r="M1988" s="4" t="s">
        <v>8381</v>
      </c>
      <c r="N1988" s="24"/>
      <c r="O1988" s="4"/>
      <c r="P1988" s="24"/>
      <c r="Q1988" s="4"/>
      <c r="R1988" s="24"/>
      <c r="S1988" s="6" t="s">
        <v>8450</v>
      </c>
      <c r="T1988" s="24"/>
      <c r="U1988" s="4" t="s">
        <v>106</v>
      </c>
      <c r="V1988" s="3" t="s">
        <v>69</v>
      </c>
      <c r="W1988" s="27" t="s">
        <v>2055</v>
      </c>
      <c r="X1988" s="4"/>
      <c r="Y1988" s="4"/>
      <c r="Z1988" s="4"/>
    </row>
    <row r="1989" spans="1:26" ht="60" hidden="1">
      <c r="A1989" s="51" t="str">
        <f>_xlfn.IFNA(INDEX(Table3[],MATCH(MainTracker[[#This Row],[IDR / UFDR]],Table3[Pack],0),1),"")</f>
        <v/>
      </c>
      <c r="B1989" s="7" t="s">
        <v>97</v>
      </c>
      <c r="C1989" s="7" t="s">
        <v>3350</v>
      </c>
      <c r="D1989" s="44" t="s">
        <v>8421</v>
      </c>
      <c r="E1989" s="26" t="s">
        <v>3388</v>
      </c>
      <c r="F1989" s="2" t="s">
        <v>229</v>
      </c>
      <c r="G1989" s="13">
        <v>45680</v>
      </c>
      <c r="H1989" s="13"/>
      <c r="I1989" s="13">
        <v>45695</v>
      </c>
      <c r="J1989" s="2"/>
      <c r="K1989" s="26" t="s">
        <v>3353</v>
      </c>
      <c r="L1989" s="28" t="s">
        <v>122</v>
      </c>
      <c r="M1989" s="257" t="s">
        <v>8451</v>
      </c>
      <c r="N1989" s="24"/>
      <c r="O1989" s="4"/>
      <c r="P1989" s="24" t="s">
        <v>8430</v>
      </c>
      <c r="Q1989" s="4"/>
      <c r="R1989" s="24"/>
      <c r="S1989" s="6" t="s">
        <v>8452</v>
      </c>
      <c r="T1989" s="24"/>
      <c r="U1989" s="4" t="s">
        <v>106</v>
      </c>
      <c r="V1989" s="3" t="s">
        <v>69</v>
      </c>
      <c r="W1989" s="27" t="s">
        <v>2055</v>
      </c>
      <c r="X1989" s="4"/>
      <c r="Y1989" s="4"/>
      <c r="Z1989" s="4"/>
    </row>
    <row r="1990" spans="1:26" ht="30" hidden="1">
      <c r="A1990" s="51" t="str">
        <f>_xlfn.IFNA(INDEX(Table3[],MATCH(MainTracker[[#This Row],[IDR / UFDR]],Table3[Pack],0),1),"")</f>
        <v/>
      </c>
      <c r="B1990" s="7">
        <v>221.5</v>
      </c>
      <c r="C1990" s="7" t="s">
        <v>8453</v>
      </c>
      <c r="D1990" s="44" t="s">
        <v>8454</v>
      </c>
      <c r="E1990" s="26" t="s">
        <v>8455</v>
      </c>
      <c r="F1990" s="2" t="s">
        <v>111</v>
      </c>
      <c r="G1990" s="13">
        <v>45680</v>
      </c>
      <c r="H1990" s="13">
        <v>45686</v>
      </c>
      <c r="I1990" s="13">
        <v>45687</v>
      </c>
      <c r="J1990" s="2"/>
      <c r="K1990" s="26" t="s">
        <v>8456</v>
      </c>
      <c r="L1990" s="28"/>
      <c r="M1990" s="4" t="s">
        <v>8457</v>
      </c>
      <c r="N1990" s="24"/>
      <c r="O1990" s="4"/>
      <c r="P1990" s="24"/>
      <c r="Q1990" s="4"/>
      <c r="R1990" s="24"/>
      <c r="S1990" s="4"/>
      <c r="T1990" s="24"/>
      <c r="U1990" s="4" t="s">
        <v>106</v>
      </c>
      <c r="V1990" s="3" t="s">
        <v>6832</v>
      </c>
      <c r="W1990" s="26" t="s">
        <v>4803</v>
      </c>
      <c r="X1990" s="4"/>
      <c r="Y1990" s="4"/>
      <c r="Z1990" s="4"/>
    </row>
    <row r="1991" spans="1:26" ht="45" hidden="1">
      <c r="A1991" s="51" t="str">
        <f>_xlfn.IFNA(INDEX(Table3[],MATCH(MainTracker[[#This Row],[IDR / UFDR]],Table3[Pack],0),1),"")</f>
        <v/>
      </c>
      <c r="B1991" s="7">
        <v>226.2</v>
      </c>
      <c r="C1991" s="7" t="s">
        <v>6940</v>
      </c>
      <c r="D1991" s="44" t="s">
        <v>6941</v>
      </c>
      <c r="E1991" s="26" t="s">
        <v>6942</v>
      </c>
      <c r="F1991" s="2" t="s">
        <v>111</v>
      </c>
      <c r="G1991" s="13">
        <v>45681</v>
      </c>
      <c r="H1991" s="13">
        <v>45686</v>
      </c>
      <c r="I1991" s="13">
        <v>45687</v>
      </c>
      <c r="J1991" s="2"/>
      <c r="K1991" s="26" t="s">
        <v>6943</v>
      </c>
      <c r="L1991" s="28"/>
      <c r="M1991" s="4" t="s">
        <v>8457</v>
      </c>
      <c r="N1991" s="24"/>
      <c r="O1991" s="4" t="s">
        <v>8458</v>
      </c>
      <c r="P1991" s="24"/>
      <c r="Q1991" s="4"/>
      <c r="R1991" s="24"/>
      <c r="S1991" s="4"/>
      <c r="T1991" s="24"/>
      <c r="U1991" s="4" t="s">
        <v>106</v>
      </c>
      <c r="V1991" s="3" t="s">
        <v>6832</v>
      </c>
      <c r="W1991" s="26" t="s">
        <v>5203</v>
      </c>
      <c r="X1991" s="4"/>
      <c r="Y1991" s="4"/>
      <c r="Z1991" s="4"/>
    </row>
    <row r="1992" spans="1:26" ht="18.75" hidden="1">
      <c r="A1992" s="51" t="str">
        <f>_xlfn.IFNA(INDEX(Table3[],MATCH(MainTracker[[#This Row],[IDR / UFDR]],Table3[Pack],0),1),"")</f>
        <v/>
      </c>
      <c r="B1992" s="7" t="s">
        <v>8332</v>
      </c>
      <c r="C1992" s="7" t="s">
        <v>3679</v>
      </c>
      <c r="D1992" s="44" t="s">
        <v>8459</v>
      </c>
      <c r="E1992" s="26" t="s">
        <v>3681</v>
      </c>
      <c r="F1992" s="2" t="s">
        <v>101</v>
      </c>
      <c r="G1992" s="13">
        <v>45684</v>
      </c>
      <c r="H1992" s="13"/>
      <c r="I1992" s="13">
        <v>45686</v>
      </c>
      <c r="J1992" s="2"/>
      <c r="K1992" s="26" t="s">
        <v>8460</v>
      </c>
      <c r="L1992" s="28"/>
      <c r="M1992" s="4"/>
      <c r="N1992" s="24"/>
      <c r="O1992" s="4"/>
      <c r="P1992" s="24"/>
      <c r="Q1992" s="4"/>
      <c r="R1992" s="24"/>
      <c r="S1992" s="4"/>
      <c r="T1992" s="24"/>
      <c r="U1992" s="4" t="s">
        <v>106</v>
      </c>
      <c r="V1992" s="3" t="s">
        <v>6832</v>
      </c>
      <c r="W1992" s="26" t="s">
        <v>1743</v>
      </c>
      <c r="X1992" s="4"/>
      <c r="Y1992" s="4"/>
      <c r="Z1992" s="4"/>
    </row>
    <row r="1993" spans="1:26" ht="18.75" hidden="1">
      <c r="A1993" s="51" t="str">
        <f>_xlfn.IFNA(INDEX(Table3[],MATCH(MainTracker[[#This Row],[IDR / UFDR]],Table3[Pack],0),1),"")</f>
        <v/>
      </c>
      <c r="B1993" s="7" t="s">
        <v>8332</v>
      </c>
      <c r="C1993" s="7" t="s">
        <v>1593</v>
      </c>
      <c r="D1993" s="44" t="s">
        <v>8461</v>
      </c>
      <c r="E1993" s="26" t="s">
        <v>1595</v>
      </c>
      <c r="F1993" s="2" t="s">
        <v>101</v>
      </c>
      <c r="G1993" s="13">
        <v>45684</v>
      </c>
      <c r="H1993" s="13"/>
      <c r="I1993" s="13">
        <v>45686</v>
      </c>
      <c r="J1993" s="2"/>
      <c r="K1993" s="26" t="s">
        <v>8462</v>
      </c>
      <c r="L1993" s="28"/>
      <c r="M1993" s="4"/>
      <c r="N1993" s="24"/>
      <c r="O1993" s="4"/>
      <c r="P1993" s="24"/>
      <c r="Q1993" s="4"/>
      <c r="R1993" s="24"/>
      <c r="S1993" s="4"/>
      <c r="T1993" s="24"/>
      <c r="U1993" s="4" t="s">
        <v>106</v>
      </c>
      <c r="V1993" s="3" t="s">
        <v>6832</v>
      </c>
      <c r="W1993" s="26" t="s">
        <v>1743</v>
      </c>
      <c r="X1993" s="4"/>
      <c r="Y1993" s="4"/>
      <c r="Z1993" s="4"/>
    </row>
    <row r="1994" spans="1:26" ht="30" hidden="1">
      <c r="A1994" s="51">
        <f>_xlfn.IFNA(INDEX(Table3[],MATCH(MainTracker[[#This Row],[IDR / UFDR]],Table3[Pack],0),1),"")</f>
        <v>24</v>
      </c>
      <c r="B1994" s="7">
        <v>214.08</v>
      </c>
      <c r="C1994" s="7" t="s">
        <v>8268</v>
      </c>
      <c r="D1994" s="44" t="s">
        <v>8269</v>
      </c>
      <c r="E1994" s="26" t="s">
        <v>8270</v>
      </c>
      <c r="F1994" s="2" t="s">
        <v>387</v>
      </c>
      <c r="G1994" s="13">
        <v>45684</v>
      </c>
      <c r="H1994" s="13"/>
      <c r="I1994" s="13">
        <v>45687</v>
      </c>
      <c r="J1994" s="2"/>
      <c r="K1994" s="26" t="s">
        <v>8271</v>
      </c>
      <c r="L1994" s="28"/>
      <c r="M1994" s="4"/>
      <c r="N1994" s="24"/>
      <c r="O1994" s="4"/>
      <c r="P1994" s="24"/>
      <c r="Q1994" s="4"/>
      <c r="R1994" s="24"/>
      <c r="S1994" s="4"/>
      <c r="T1994" s="24"/>
      <c r="U1994" s="4" t="s">
        <v>106</v>
      </c>
      <c r="V1994" s="3" t="s">
        <v>6832</v>
      </c>
      <c r="W1994" s="26" t="s">
        <v>1743</v>
      </c>
      <c r="X1994" s="4"/>
      <c r="Y1994" s="4"/>
      <c r="Z1994" s="4"/>
    </row>
    <row r="1995" spans="1:26" ht="18.75" hidden="1">
      <c r="A1995" s="51" t="str">
        <f>_xlfn.IFNA(INDEX(Table3[],MATCH(MainTracker[[#This Row],[IDR / UFDR]],Table3[Pack],0),1),"")</f>
        <v/>
      </c>
      <c r="B1995" s="7" t="s">
        <v>8463</v>
      </c>
      <c r="C1995" s="7" t="s">
        <v>8464</v>
      </c>
      <c r="D1995" s="44" t="s">
        <v>8465</v>
      </c>
      <c r="E1995" s="26" t="s">
        <v>8466</v>
      </c>
      <c r="F1995" s="2" t="s">
        <v>387</v>
      </c>
      <c r="G1995" s="13">
        <v>45684</v>
      </c>
      <c r="H1995" s="13"/>
      <c r="I1995" s="13"/>
      <c r="J1995" s="2"/>
      <c r="K1995" s="26" t="s">
        <v>8467</v>
      </c>
      <c r="L1995" s="28"/>
      <c r="M1995" s="4" t="s">
        <v>8468</v>
      </c>
      <c r="N1995" s="24"/>
      <c r="O1995" s="4"/>
      <c r="P1995" s="24"/>
      <c r="Q1995" s="4"/>
      <c r="R1995" s="24"/>
      <c r="S1995" s="4"/>
      <c r="T1995" s="24"/>
      <c r="U1995" s="4" t="s">
        <v>6565</v>
      </c>
      <c r="V1995" s="3"/>
      <c r="W1995" s="26" t="s">
        <v>1292</v>
      </c>
      <c r="X1995" s="4"/>
      <c r="Y1995" s="4"/>
      <c r="Z1995" s="4"/>
    </row>
    <row r="1996" spans="1:26" ht="45" hidden="1">
      <c r="A1996" s="51" t="str">
        <f>_xlfn.IFNA(INDEX(Table3[],MATCH(MainTracker[[#This Row],[IDR / UFDR]],Table3[Pack],0),1),"")</f>
        <v/>
      </c>
      <c r="B1996" s="7">
        <v>226.2</v>
      </c>
      <c r="C1996" s="7" t="s">
        <v>819</v>
      </c>
      <c r="D1996" s="44" t="s">
        <v>820</v>
      </c>
      <c r="E1996" s="26" t="s">
        <v>821</v>
      </c>
      <c r="F1996" s="2" t="s">
        <v>982</v>
      </c>
      <c r="G1996" s="13">
        <v>45685</v>
      </c>
      <c r="H1996" s="13"/>
      <c r="I1996" s="13">
        <v>45700</v>
      </c>
      <c r="J1996" s="2"/>
      <c r="K1996" s="26" t="s">
        <v>822</v>
      </c>
      <c r="L1996" s="28" t="s">
        <v>3224</v>
      </c>
      <c r="M1996" s="4" t="s">
        <v>8469</v>
      </c>
      <c r="N1996" s="24">
        <v>45698</v>
      </c>
      <c r="O1996" s="4"/>
      <c r="P1996" s="24"/>
      <c r="Q1996" s="4"/>
      <c r="R1996" s="24"/>
      <c r="S1996" s="4"/>
      <c r="T1996" s="24"/>
      <c r="U1996" s="4" t="s">
        <v>106</v>
      </c>
      <c r="V1996" s="3" t="s">
        <v>69</v>
      </c>
      <c r="W1996" s="5" t="s">
        <v>826</v>
      </c>
      <c r="X1996" s="4"/>
      <c r="Y1996" s="4"/>
      <c r="Z1996" s="4"/>
    </row>
    <row r="1997" spans="1:26" ht="45" hidden="1">
      <c r="A1997" s="51">
        <f>_xlfn.IFNA(INDEX(Table3[],MATCH(MainTracker[[#This Row],[IDR / UFDR]],Table3[Pack],0),1),"")</f>
        <v>21</v>
      </c>
      <c r="B1997" s="7">
        <v>214.07</v>
      </c>
      <c r="C1997" s="7" t="s">
        <v>8470</v>
      </c>
      <c r="D1997" s="44" t="s">
        <v>8471</v>
      </c>
      <c r="E1997" s="26" t="s">
        <v>8472</v>
      </c>
      <c r="F1997" s="2" t="s">
        <v>101</v>
      </c>
      <c r="G1997" s="13">
        <v>45686</v>
      </c>
      <c r="H1997" s="13">
        <v>45688</v>
      </c>
      <c r="I1997" s="13">
        <v>45691</v>
      </c>
      <c r="J1997" s="2"/>
      <c r="K1997" s="26" t="s">
        <v>8473</v>
      </c>
      <c r="L1997" s="28"/>
      <c r="M1997" s="4" t="s">
        <v>8474</v>
      </c>
      <c r="N1997" s="24"/>
      <c r="O1997" s="4"/>
      <c r="P1997" s="24"/>
      <c r="Q1997" s="4"/>
      <c r="R1997" s="24"/>
      <c r="S1997" s="4"/>
      <c r="T1997" s="24"/>
      <c r="U1997" s="4" t="s">
        <v>106</v>
      </c>
      <c r="V1997" s="3" t="s">
        <v>6832</v>
      </c>
      <c r="W1997" s="26" t="s">
        <v>8207</v>
      </c>
      <c r="X1997" s="4"/>
      <c r="Y1997" s="4"/>
      <c r="Z1997" s="4"/>
    </row>
    <row r="1998" spans="1:26" ht="45" hidden="1">
      <c r="A1998" s="51">
        <f>_xlfn.IFNA(INDEX(Table3[],MATCH(MainTracker[[#This Row],[IDR / UFDR]],Table3[Pack],0),1),"")</f>
        <v>21</v>
      </c>
      <c r="B1998" s="7">
        <v>214.07</v>
      </c>
      <c r="C1998" s="7" t="s">
        <v>8475</v>
      </c>
      <c r="D1998" s="44" t="s">
        <v>8476</v>
      </c>
      <c r="E1998" s="26" t="s">
        <v>8477</v>
      </c>
      <c r="F1998" s="2" t="s">
        <v>101</v>
      </c>
      <c r="G1998" s="13">
        <v>45686</v>
      </c>
      <c r="H1998" s="13"/>
      <c r="I1998" s="13">
        <v>45691</v>
      </c>
      <c r="J1998" s="2"/>
      <c r="K1998" s="26" t="s">
        <v>8478</v>
      </c>
      <c r="L1998" s="28"/>
      <c r="M1998" s="4"/>
      <c r="N1998" s="24"/>
      <c r="O1998" s="4"/>
      <c r="P1998" s="24"/>
      <c r="Q1998" s="4"/>
      <c r="R1998" s="24"/>
      <c r="S1998" s="4"/>
      <c r="T1998" s="24"/>
      <c r="U1998" s="4" t="s">
        <v>106</v>
      </c>
      <c r="V1998" s="3" t="s">
        <v>6832</v>
      </c>
      <c r="W1998" s="26" t="s">
        <v>8207</v>
      </c>
      <c r="X1998" s="4"/>
      <c r="Y1998" s="4"/>
      <c r="Z1998" s="4"/>
    </row>
    <row r="1999" spans="1:26" ht="30" hidden="1">
      <c r="A1999" s="51">
        <f>_xlfn.IFNA(INDEX(Table3[],MATCH(MainTracker[[#This Row],[IDR / UFDR]],Table3[Pack],0),1),"")</f>
        <v>21</v>
      </c>
      <c r="B1999" s="7">
        <v>214.07</v>
      </c>
      <c r="C1999" s="7" t="s">
        <v>8479</v>
      </c>
      <c r="D1999" s="44" t="s">
        <v>8480</v>
      </c>
      <c r="E1999" s="26" t="s">
        <v>8481</v>
      </c>
      <c r="F1999" s="2" t="s">
        <v>101</v>
      </c>
      <c r="G1999" s="13">
        <v>45686</v>
      </c>
      <c r="H1999" s="13"/>
      <c r="I1999" s="13">
        <v>45691</v>
      </c>
      <c r="J1999" s="2"/>
      <c r="K1999" s="26" t="s">
        <v>8482</v>
      </c>
      <c r="L1999" s="28"/>
      <c r="M1999" s="4"/>
      <c r="N1999" s="24"/>
      <c r="O1999" s="4"/>
      <c r="P1999" s="24"/>
      <c r="Q1999" s="4"/>
      <c r="R1999" s="24"/>
      <c r="S1999" s="4"/>
      <c r="T1999" s="24"/>
      <c r="U1999" s="4" t="s">
        <v>106</v>
      </c>
      <c r="V1999" s="3" t="s">
        <v>6832</v>
      </c>
      <c r="W1999" s="26" t="s">
        <v>8207</v>
      </c>
      <c r="X1999" s="4"/>
      <c r="Y1999" s="4"/>
      <c r="Z1999" s="4"/>
    </row>
    <row r="2000" spans="1:26" ht="30" hidden="1">
      <c r="A2000" s="51">
        <f>_xlfn.IFNA(INDEX(Table3[],MATCH(MainTracker[[#This Row],[IDR / UFDR]],Table3[Pack],0),1),"")</f>
        <v>21</v>
      </c>
      <c r="B2000" s="7">
        <v>214.07</v>
      </c>
      <c r="C2000" s="7" t="s">
        <v>8483</v>
      </c>
      <c r="D2000" s="44" t="s">
        <v>8484</v>
      </c>
      <c r="E2000" s="26" t="s">
        <v>8485</v>
      </c>
      <c r="F2000" s="2" t="s">
        <v>101</v>
      </c>
      <c r="G2000" s="13">
        <v>45686</v>
      </c>
      <c r="H2000" s="13"/>
      <c r="I2000" s="13">
        <v>45691</v>
      </c>
      <c r="J2000" s="2"/>
      <c r="K2000" s="26" t="s">
        <v>8486</v>
      </c>
      <c r="L2000" s="28"/>
      <c r="M2000" s="4"/>
      <c r="N2000" s="24"/>
      <c r="O2000" s="4"/>
      <c r="P2000" s="24"/>
      <c r="Q2000" s="4"/>
      <c r="R2000" s="24"/>
      <c r="S2000" s="4"/>
      <c r="T2000" s="24"/>
      <c r="U2000" s="4" t="s">
        <v>106</v>
      </c>
      <c r="V2000" s="3" t="s">
        <v>6832</v>
      </c>
      <c r="W2000" s="26" t="s">
        <v>8207</v>
      </c>
      <c r="X2000" s="4"/>
      <c r="Y2000" s="4"/>
      <c r="Z2000" s="4"/>
    </row>
    <row r="2001" spans="1:26" ht="45" hidden="1">
      <c r="A2001" s="51" t="str">
        <f>_xlfn.IFNA(INDEX(Table3[],MATCH(MainTracker[[#This Row],[IDR / UFDR]],Table3[Pack],0),1),"")</f>
        <v/>
      </c>
      <c r="B2001" s="7" t="s">
        <v>1711</v>
      </c>
      <c r="C2001" s="7" t="s">
        <v>726</v>
      </c>
      <c r="D2001" s="44" t="s">
        <v>727</v>
      </c>
      <c r="E2001" s="26" t="s">
        <v>728</v>
      </c>
      <c r="F2001" s="2" t="s">
        <v>120</v>
      </c>
      <c r="G2001" s="13">
        <v>45686</v>
      </c>
      <c r="H2001" s="13">
        <v>45695</v>
      </c>
      <c r="I2001" s="13">
        <v>45698</v>
      </c>
      <c r="J2001" s="2"/>
      <c r="K2001" s="26" t="s">
        <v>729</v>
      </c>
      <c r="L2001" s="28"/>
      <c r="M2001" s="4" t="s">
        <v>6051</v>
      </c>
      <c r="N2001" s="24"/>
      <c r="O2001" s="4"/>
      <c r="P2001" s="24"/>
      <c r="Q2001" s="4"/>
      <c r="R2001" s="24"/>
      <c r="S2001" s="4"/>
      <c r="T2001" s="24"/>
      <c r="U2001" s="4" t="s">
        <v>106</v>
      </c>
      <c r="V2001" s="3" t="s">
        <v>6832</v>
      </c>
      <c r="W2001" s="26" t="s">
        <v>1715</v>
      </c>
      <c r="X2001" s="4"/>
      <c r="Y2001" s="4"/>
      <c r="Z2001" s="4"/>
    </row>
    <row r="2002" spans="1:26" ht="18.75" hidden="1">
      <c r="A2002" s="51" t="str">
        <f>_xlfn.IFNA(INDEX(Table3[],MATCH(MainTracker[[#This Row],[IDR / UFDR]],Table3[Pack],0),1),"")</f>
        <v/>
      </c>
      <c r="B2002" s="7" t="s">
        <v>6714</v>
      </c>
      <c r="C2002" s="7" t="s">
        <v>8487</v>
      </c>
      <c r="D2002" s="44" t="s">
        <v>8488</v>
      </c>
      <c r="E2002" s="26" t="s">
        <v>8489</v>
      </c>
      <c r="F2002" s="2" t="s">
        <v>111</v>
      </c>
      <c r="G2002" s="13">
        <v>45688</v>
      </c>
      <c r="H2002" s="13">
        <v>111441</v>
      </c>
      <c r="I2002" s="13">
        <v>45700</v>
      </c>
      <c r="J2002" s="2"/>
      <c r="K2002" s="26" t="s">
        <v>8490</v>
      </c>
      <c r="L2002" s="28"/>
      <c r="M2002" s="4" t="s">
        <v>8491</v>
      </c>
      <c r="N2002" s="24"/>
      <c r="O2002" s="4"/>
      <c r="P2002" s="24"/>
      <c r="Q2002" s="4"/>
      <c r="R2002" s="24"/>
      <c r="S2002" s="4"/>
      <c r="T2002" s="24"/>
      <c r="U2002" s="4" t="s">
        <v>106</v>
      </c>
      <c r="V2002" s="3" t="s">
        <v>6832</v>
      </c>
      <c r="W2002" s="26" t="s">
        <v>7192</v>
      </c>
      <c r="X2002" s="4"/>
      <c r="Y2002" s="4"/>
      <c r="Z2002" s="4"/>
    </row>
    <row r="2003" spans="1:26" ht="18.75" hidden="1">
      <c r="A2003" s="51" t="str">
        <f>_xlfn.IFNA(INDEX(Table3[],MATCH(MainTracker[[#This Row],[IDR / UFDR]],Table3[Pack],0),1),"")</f>
        <v/>
      </c>
      <c r="B2003" s="7" t="s">
        <v>6714</v>
      </c>
      <c r="C2003" s="7" t="s">
        <v>8492</v>
      </c>
      <c r="D2003" s="44" t="s">
        <v>8493</v>
      </c>
      <c r="E2003" s="26" t="s">
        <v>8494</v>
      </c>
      <c r="F2003" s="2" t="s">
        <v>101</v>
      </c>
      <c r="G2003" s="13">
        <v>45688</v>
      </c>
      <c r="H2003" s="13">
        <v>45698</v>
      </c>
      <c r="I2003" s="13">
        <v>45700</v>
      </c>
      <c r="J2003" s="2"/>
      <c r="K2003" s="26" t="s">
        <v>8495</v>
      </c>
      <c r="L2003" s="28"/>
      <c r="M2003" s="4" t="s">
        <v>8491</v>
      </c>
      <c r="N2003" s="24"/>
      <c r="O2003" s="4"/>
      <c r="P2003" s="24"/>
      <c r="Q2003" s="4"/>
      <c r="R2003" s="24"/>
      <c r="S2003" s="4"/>
      <c r="T2003" s="24"/>
      <c r="U2003" s="4" t="s">
        <v>106</v>
      </c>
      <c r="V2003" s="3" t="s">
        <v>6832</v>
      </c>
      <c r="W2003" s="26" t="s">
        <v>7192</v>
      </c>
      <c r="X2003" s="4"/>
      <c r="Y2003" s="4"/>
      <c r="Z2003" s="4"/>
    </row>
    <row r="2004" spans="1:26" ht="45" hidden="1">
      <c r="A2004" s="51">
        <f>_xlfn.IFNA(INDEX(Table3[],MATCH(MainTracker[[#This Row],[IDR / UFDR]],Table3[Pack],0),1),"")</f>
        <v>23</v>
      </c>
      <c r="B2004" s="7" t="s">
        <v>63</v>
      </c>
      <c r="C2004" s="7" t="s">
        <v>8496</v>
      </c>
      <c r="D2004" s="44" t="s">
        <v>8497</v>
      </c>
      <c r="E2004" s="26" t="s">
        <v>8498</v>
      </c>
      <c r="F2004" s="2" t="s">
        <v>111</v>
      </c>
      <c r="G2004" s="13">
        <v>45691</v>
      </c>
      <c r="H2004" s="13"/>
      <c r="I2004" s="13"/>
      <c r="J2004" s="2"/>
      <c r="K2004" s="26" t="s">
        <v>8499</v>
      </c>
      <c r="L2004" s="28" t="s">
        <v>7505</v>
      </c>
      <c r="M2004" s="4" t="s">
        <v>8500</v>
      </c>
      <c r="N2004" s="24" t="s">
        <v>8501</v>
      </c>
      <c r="O2004" s="4" t="s">
        <v>8502</v>
      </c>
      <c r="P2004" s="24">
        <v>45701</v>
      </c>
      <c r="Q2004" s="4"/>
      <c r="R2004" s="24"/>
      <c r="S2004" s="4"/>
      <c r="T2004" s="24"/>
      <c r="U2004" s="4" t="s">
        <v>7155</v>
      </c>
      <c r="V2004" s="3" t="s">
        <v>69</v>
      </c>
      <c r="W2004" s="26" t="s">
        <v>1489</v>
      </c>
      <c r="X2004" s="4"/>
      <c r="Y2004" s="4"/>
      <c r="Z2004" s="4"/>
    </row>
    <row r="2005" spans="1:26" ht="18.75" hidden="1">
      <c r="A2005" s="51" t="str">
        <f>_xlfn.IFNA(INDEX(Table3[],MATCH(MainTracker[[#This Row],[IDR / UFDR]],Table3[Pack],0),1),"")</f>
        <v/>
      </c>
      <c r="B2005" s="7" t="s">
        <v>8337</v>
      </c>
      <c r="C2005" s="7" t="s">
        <v>8503</v>
      </c>
      <c r="D2005" s="44" t="s">
        <v>8504</v>
      </c>
      <c r="E2005" s="26" t="s">
        <v>8505</v>
      </c>
      <c r="F2005" s="2" t="s">
        <v>387</v>
      </c>
      <c r="G2005" s="13">
        <v>45691</v>
      </c>
      <c r="H2005" s="13"/>
      <c r="I2005" s="13">
        <v>45701</v>
      </c>
      <c r="J2005" s="2"/>
      <c r="K2005" s="26" t="s">
        <v>8506</v>
      </c>
      <c r="L2005" s="28"/>
      <c r="M2005" s="4"/>
      <c r="N2005" s="24"/>
      <c r="O2005" s="4"/>
      <c r="P2005" s="24"/>
      <c r="Q2005" s="4"/>
      <c r="R2005" s="24"/>
      <c r="S2005" s="4"/>
      <c r="T2005" s="24"/>
      <c r="U2005" s="4" t="s">
        <v>106</v>
      </c>
      <c r="V2005" s="3" t="s">
        <v>6832</v>
      </c>
      <c r="W2005" s="26" t="s">
        <v>4546</v>
      </c>
      <c r="X2005" s="4"/>
      <c r="Y2005" s="4"/>
      <c r="Z2005" s="4"/>
    </row>
    <row r="2006" spans="1:26" ht="30" hidden="1">
      <c r="A2006" s="51" t="str">
        <f>_xlfn.IFNA(INDEX(Table3[],MATCH(MainTracker[[#This Row],[IDR / UFDR]],Table3[Pack],0),1),"")</f>
        <v/>
      </c>
      <c r="B2006" s="7">
        <v>226.1</v>
      </c>
      <c r="C2006" s="7" t="s">
        <v>5197</v>
      </c>
      <c r="D2006" s="44" t="s">
        <v>5198</v>
      </c>
      <c r="E2006" s="26" t="s">
        <v>5199</v>
      </c>
      <c r="F2006" s="2" t="s">
        <v>111</v>
      </c>
      <c r="G2006" s="13">
        <v>45691</v>
      </c>
      <c r="H2006" s="13">
        <v>45691</v>
      </c>
      <c r="I2006" s="13">
        <v>45705</v>
      </c>
      <c r="J2006" s="2"/>
      <c r="K2006" s="26" t="s">
        <v>5200</v>
      </c>
      <c r="L2006" s="28" t="s">
        <v>122</v>
      </c>
      <c r="M2006" s="4" t="s">
        <v>8507</v>
      </c>
      <c r="N2006" s="24"/>
      <c r="O2006" s="4"/>
      <c r="P2006" s="24"/>
      <c r="Q2006" s="4"/>
      <c r="R2006" s="24"/>
      <c r="S2006" s="4"/>
      <c r="T2006" s="24"/>
      <c r="U2006" s="4" t="s">
        <v>106</v>
      </c>
      <c r="V2006" s="3" t="s">
        <v>69</v>
      </c>
      <c r="W2006" s="26" t="s">
        <v>4803</v>
      </c>
      <c r="X2006" s="4"/>
      <c r="Y2006" s="4"/>
      <c r="Z2006" s="4"/>
    </row>
    <row r="2007" spans="1:26" ht="30" hidden="1">
      <c r="A2007" s="51" t="str">
        <f>_xlfn.IFNA(INDEX(Table3[],MATCH(MainTracker[[#This Row],[IDR / UFDR]],Table3[Pack],0),1),"")</f>
        <v/>
      </c>
      <c r="B2007" s="7" t="s">
        <v>8332</v>
      </c>
      <c r="C2007" s="7" t="s">
        <v>3687</v>
      </c>
      <c r="D2007" s="44" t="s">
        <v>3688</v>
      </c>
      <c r="E2007" s="26" t="s">
        <v>3689</v>
      </c>
      <c r="F2007" s="2" t="s">
        <v>101</v>
      </c>
      <c r="G2007" s="13">
        <v>45691</v>
      </c>
      <c r="H2007" s="13">
        <v>45691</v>
      </c>
      <c r="I2007" s="13">
        <v>45705</v>
      </c>
      <c r="J2007" s="2"/>
      <c r="K2007" s="26" t="s">
        <v>3690</v>
      </c>
      <c r="L2007" s="28" t="s">
        <v>122</v>
      </c>
      <c r="M2007" s="4" t="s">
        <v>8508</v>
      </c>
      <c r="N2007" s="24"/>
      <c r="O2007" s="4"/>
      <c r="P2007" s="24"/>
      <c r="Q2007" s="4"/>
      <c r="R2007" s="24"/>
      <c r="S2007" s="4"/>
      <c r="T2007" s="24"/>
      <c r="U2007" s="4" t="s">
        <v>106</v>
      </c>
      <c r="V2007" s="3" t="s">
        <v>69</v>
      </c>
      <c r="W2007" s="26" t="s">
        <v>1743</v>
      </c>
      <c r="X2007" s="4"/>
      <c r="Y2007" s="4"/>
      <c r="Z2007" s="4"/>
    </row>
    <row r="2008" spans="1:26" ht="45" hidden="1">
      <c r="A2008" s="51" t="str">
        <f>_xlfn.IFNA(INDEX(Table3[],MATCH(MainTracker[[#This Row],[IDR / UFDR]],Table3[Pack],0),1),"")</f>
        <v/>
      </c>
      <c r="B2008" s="7">
        <v>222.6</v>
      </c>
      <c r="C2008" s="7" t="s">
        <v>4798</v>
      </c>
      <c r="D2008" s="44" t="s">
        <v>4799</v>
      </c>
      <c r="E2008" s="26" t="s">
        <v>4800</v>
      </c>
      <c r="F2008" s="2" t="s">
        <v>111</v>
      </c>
      <c r="G2008" s="13">
        <v>45691</v>
      </c>
      <c r="H2008" s="13">
        <v>45691</v>
      </c>
      <c r="I2008" s="13">
        <v>45705</v>
      </c>
      <c r="J2008" s="2"/>
      <c r="K2008" s="26" t="s">
        <v>4801</v>
      </c>
      <c r="L2008" s="28" t="s">
        <v>122</v>
      </c>
      <c r="M2008" s="4" t="s">
        <v>8508</v>
      </c>
      <c r="N2008" s="24"/>
      <c r="O2008" s="4"/>
      <c r="P2008" s="24"/>
      <c r="Q2008" s="4"/>
      <c r="R2008" s="24"/>
      <c r="S2008" s="4"/>
      <c r="T2008" s="24"/>
      <c r="U2008" s="6" t="s">
        <v>106</v>
      </c>
      <c r="V2008" s="3" t="s">
        <v>69</v>
      </c>
      <c r="W2008" s="26" t="s">
        <v>4803</v>
      </c>
      <c r="X2008" s="4"/>
      <c r="Y2008" s="4"/>
      <c r="Z2008" s="4"/>
    </row>
    <row r="2009" spans="1:26" ht="30" hidden="1">
      <c r="A2009" s="51">
        <f>_xlfn.IFNA(INDEX(Table3[],MATCH(MainTracker[[#This Row],[IDR / UFDR]],Table3[Pack],0),1),"")</f>
        <v>18</v>
      </c>
      <c r="B2009" s="7">
        <v>222.9</v>
      </c>
      <c r="C2009" s="7" t="s">
        <v>8509</v>
      </c>
      <c r="D2009" s="44" t="s">
        <v>8510</v>
      </c>
      <c r="E2009" s="26" t="s">
        <v>8511</v>
      </c>
      <c r="F2009" s="2" t="s">
        <v>111</v>
      </c>
      <c r="G2009" s="13">
        <v>45691</v>
      </c>
      <c r="H2009" s="13">
        <v>45691</v>
      </c>
      <c r="I2009" s="13">
        <v>45694</v>
      </c>
      <c r="J2009" s="2"/>
      <c r="K2009" s="26" t="s">
        <v>8512</v>
      </c>
      <c r="L2009" s="28" t="s">
        <v>122</v>
      </c>
      <c r="M2009" s="4" t="s">
        <v>8513</v>
      </c>
      <c r="N2009" s="24"/>
      <c r="O2009" s="4"/>
      <c r="P2009" s="24"/>
      <c r="Q2009" s="4"/>
      <c r="R2009" s="24"/>
      <c r="S2009" s="4"/>
      <c r="T2009" s="24"/>
      <c r="U2009" s="4" t="s">
        <v>106</v>
      </c>
      <c r="V2009" s="3" t="s">
        <v>69</v>
      </c>
      <c r="W2009" s="26" t="s">
        <v>7894</v>
      </c>
      <c r="X2009" s="4"/>
      <c r="Y2009" s="4"/>
      <c r="Z2009" s="4"/>
    </row>
    <row r="2010" spans="1:26" ht="30" hidden="1">
      <c r="A2010" s="51">
        <f>_xlfn.IFNA(INDEX(Table3[],MATCH(MainTracker[[#This Row],[IDR / UFDR]],Table3[Pack],0),1),"")</f>
        <v>18</v>
      </c>
      <c r="B2010" s="7">
        <v>222.9</v>
      </c>
      <c r="C2010" s="7" t="s">
        <v>8514</v>
      </c>
      <c r="D2010" s="44" t="s">
        <v>8515</v>
      </c>
      <c r="E2010" s="26" t="s">
        <v>8516</v>
      </c>
      <c r="F2010" s="2" t="s">
        <v>111</v>
      </c>
      <c r="G2010" s="13">
        <v>45691</v>
      </c>
      <c r="H2010" s="13">
        <v>45691</v>
      </c>
      <c r="I2010" s="13">
        <v>45694</v>
      </c>
      <c r="J2010" s="2"/>
      <c r="K2010" s="26" t="s">
        <v>8517</v>
      </c>
      <c r="L2010" s="28" t="s">
        <v>122</v>
      </c>
      <c r="M2010" s="4" t="s">
        <v>8513</v>
      </c>
      <c r="N2010" s="24"/>
      <c r="O2010" s="4"/>
      <c r="P2010" s="24"/>
      <c r="Q2010" s="4"/>
      <c r="R2010" s="24"/>
      <c r="S2010" s="4"/>
      <c r="T2010" s="24"/>
      <c r="U2010" s="4" t="s">
        <v>106</v>
      </c>
      <c r="V2010" s="3" t="s">
        <v>69</v>
      </c>
      <c r="W2010" s="26" t="s">
        <v>7894</v>
      </c>
      <c r="X2010" s="4"/>
      <c r="Y2010" s="4"/>
      <c r="Z2010" s="4"/>
    </row>
    <row r="2011" spans="1:26" ht="30" hidden="1">
      <c r="A2011" s="51">
        <f>_xlfn.IFNA(INDEX(Table3[],MATCH(MainTracker[[#This Row],[IDR / UFDR]],Table3[Pack],0),1),"")</f>
        <v>18</v>
      </c>
      <c r="B2011" s="7">
        <v>222.9</v>
      </c>
      <c r="C2011" s="7" t="s">
        <v>8518</v>
      </c>
      <c r="D2011" s="44" t="s">
        <v>8519</v>
      </c>
      <c r="E2011" s="26" t="s">
        <v>8520</v>
      </c>
      <c r="F2011" s="2" t="s">
        <v>111</v>
      </c>
      <c r="G2011" s="13">
        <v>45691</v>
      </c>
      <c r="H2011" s="13">
        <v>45691</v>
      </c>
      <c r="I2011" s="13">
        <v>45694</v>
      </c>
      <c r="J2011" s="2"/>
      <c r="K2011" s="26" t="s">
        <v>8521</v>
      </c>
      <c r="L2011" s="28" t="s">
        <v>122</v>
      </c>
      <c r="M2011" s="4" t="s">
        <v>8513</v>
      </c>
      <c r="N2011" s="24"/>
      <c r="O2011" s="4"/>
      <c r="P2011" s="24"/>
      <c r="Q2011" s="4"/>
      <c r="R2011" s="24"/>
      <c r="S2011" s="4"/>
      <c r="T2011" s="24"/>
      <c r="U2011" s="4" t="s">
        <v>106</v>
      </c>
      <c r="V2011" s="3" t="s">
        <v>69</v>
      </c>
      <c r="W2011" s="26" t="s">
        <v>7894</v>
      </c>
      <c r="X2011" s="4"/>
      <c r="Y2011" s="4"/>
      <c r="Z2011" s="4"/>
    </row>
    <row r="2012" spans="1:26" ht="30" hidden="1">
      <c r="A2012" s="51">
        <f>_xlfn.IFNA(INDEX(Table3[],MATCH(MainTracker[[#This Row],[IDR / UFDR]],Table3[Pack],0),1),"")</f>
        <v>18</v>
      </c>
      <c r="B2012" s="7">
        <v>222.9</v>
      </c>
      <c r="C2012" s="7" t="s">
        <v>8522</v>
      </c>
      <c r="D2012" s="44" t="s">
        <v>8523</v>
      </c>
      <c r="E2012" s="26" t="s">
        <v>8524</v>
      </c>
      <c r="F2012" s="2" t="s">
        <v>111</v>
      </c>
      <c r="G2012" s="13">
        <v>45691</v>
      </c>
      <c r="H2012" s="13">
        <v>45691</v>
      </c>
      <c r="I2012" s="13">
        <v>45695</v>
      </c>
      <c r="J2012" s="2"/>
      <c r="K2012" s="26" t="s">
        <v>8525</v>
      </c>
      <c r="L2012" s="28" t="s">
        <v>122</v>
      </c>
      <c r="M2012" s="4" t="s">
        <v>8513</v>
      </c>
      <c r="N2012" s="24"/>
      <c r="O2012" s="4"/>
      <c r="P2012" s="24"/>
      <c r="Q2012" s="4"/>
      <c r="R2012" s="24"/>
      <c r="S2012" s="4"/>
      <c r="T2012" s="24"/>
      <c r="U2012" s="4" t="s">
        <v>106</v>
      </c>
      <c r="V2012" s="3" t="s">
        <v>69</v>
      </c>
      <c r="W2012" s="26" t="s">
        <v>7894</v>
      </c>
      <c r="X2012" s="4"/>
      <c r="Y2012" s="4"/>
      <c r="Z2012" s="4"/>
    </row>
    <row r="2013" spans="1:26" ht="30" hidden="1">
      <c r="A2013" s="51">
        <f>_xlfn.IFNA(INDEX(Table3[],MATCH(MainTracker[[#This Row],[IDR / UFDR]],Table3[Pack],0),1),"")</f>
        <v>18</v>
      </c>
      <c r="B2013" s="7">
        <v>222.9</v>
      </c>
      <c r="C2013" s="7" t="s">
        <v>8526</v>
      </c>
      <c r="D2013" s="44" t="s">
        <v>8527</v>
      </c>
      <c r="E2013" s="26" t="s">
        <v>8528</v>
      </c>
      <c r="F2013" s="2" t="s">
        <v>111</v>
      </c>
      <c r="G2013" s="13">
        <v>45691</v>
      </c>
      <c r="H2013" s="13">
        <v>45691</v>
      </c>
      <c r="I2013" s="13">
        <v>45694</v>
      </c>
      <c r="J2013" s="2"/>
      <c r="K2013" s="26" t="s">
        <v>8529</v>
      </c>
      <c r="L2013" s="28" t="s">
        <v>122</v>
      </c>
      <c r="M2013" s="4" t="s">
        <v>8513</v>
      </c>
      <c r="N2013" s="24"/>
      <c r="O2013" s="4"/>
      <c r="P2013" s="24"/>
      <c r="Q2013" s="4"/>
      <c r="R2013" s="24"/>
      <c r="S2013" s="4"/>
      <c r="T2013" s="24"/>
      <c r="U2013" s="4" t="s">
        <v>106</v>
      </c>
      <c r="V2013" s="3" t="s">
        <v>69</v>
      </c>
      <c r="W2013" s="26" t="s">
        <v>7894</v>
      </c>
      <c r="X2013" s="4"/>
      <c r="Y2013" s="4"/>
      <c r="Z2013" s="4"/>
    </row>
    <row r="2014" spans="1:26" ht="30" hidden="1">
      <c r="A2014" s="51">
        <f>_xlfn.IFNA(INDEX(Table3[],MATCH(MainTracker[[#This Row],[IDR / UFDR]],Table3[Pack],0),1),"")</f>
        <v>18</v>
      </c>
      <c r="B2014" s="7">
        <v>222.9</v>
      </c>
      <c r="C2014" s="7" t="s">
        <v>8530</v>
      </c>
      <c r="D2014" s="44" t="s">
        <v>8531</v>
      </c>
      <c r="E2014" s="26" t="s">
        <v>8532</v>
      </c>
      <c r="F2014" s="2" t="s">
        <v>111</v>
      </c>
      <c r="G2014" s="13">
        <v>45691</v>
      </c>
      <c r="H2014" s="13">
        <v>45691</v>
      </c>
      <c r="I2014" s="13">
        <v>45694</v>
      </c>
      <c r="J2014" s="2"/>
      <c r="K2014" s="26" t="s">
        <v>8533</v>
      </c>
      <c r="L2014" s="28" t="s">
        <v>122</v>
      </c>
      <c r="M2014" s="4" t="s">
        <v>8513</v>
      </c>
      <c r="N2014" s="24"/>
      <c r="O2014" s="4"/>
      <c r="P2014" s="24"/>
      <c r="Q2014" s="4"/>
      <c r="R2014" s="24"/>
      <c r="S2014" s="4"/>
      <c r="T2014" s="24"/>
      <c r="U2014" s="4" t="s">
        <v>106</v>
      </c>
      <c r="V2014" s="3" t="s">
        <v>69</v>
      </c>
      <c r="W2014" s="26" t="s">
        <v>7894</v>
      </c>
      <c r="X2014" s="4"/>
      <c r="Y2014" s="4"/>
      <c r="Z2014" s="4"/>
    </row>
    <row r="2015" spans="1:26" ht="30" hidden="1">
      <c r="A2015" s="51">
        <f>_xlfn.IFNA(INDEX(Table3[],MATCH(MainTracker[[#This Row],[IDR / UFDR]],Table3[Pack],0),1),"")</f>
        <v>18</v>
      </c>
      <c r="B2015" s="7">
        <v>222.9</v>
      </c>
      <c r="C2015" s="7" t="s">
        <v>8534</v>
      </c>
      <c r="D2015" s="44" t="s">
        <v>8535</v>
      </c>
      <c r="E2015" s="26" t="s">
        <v>8536</v>
      </c>
      <c r="F2015" s="2" t="s">
        <v>111</v>
      </c>
      <c r="G2015" s="13">
        <v>45691</v>
      </c>
      <c r="H2015" s="13">
        <v>45691</v>
      </c>
      <c r="I2015" s="13">
        <v>45694</v>
      </c>
      <c r="J2015" s="2"/>
      <c r="K2015" s="26" t="s">
        <v>8537</v>
      </c>
      <c r="L2015" s="28" t="s">
        <v>122</v>
      </c>
      <c r="M2015" s="4" t="s">
        <v>8513</v>
      </c>
      <c r="N2015" s="24"/>
      <c r="O2015" s="4"/>
      <c r="P2015" s="24"/>
      <c r="Q2015" s="4"/>
      <c r="R2015" s="24"/>
      <c r="S2015" s="4"/>
      <c r="T2015" s="24"/>
      <c r="U2015" s="4" t="s">
        <v>106</v>
      </c>
      <c r="V2015" s="3" t="s">
        <v>69</v>
      </c>
      <c r="W2015" s="26" t="s">
        <v>7894</v>
      </c>
      <c r="X2015" s="4"/>
      <c r="Y2015" s="4"/>
      <c r="Z2015" s="4"/>
    </row>
    <row r="2016" spans="1:26" ht="30" hidden="1">
      <c r="A2016" s="51">
        <f>_xlfn.IFNA(INDEX(Table3[],MATCH(MainTracker[[#This Row],[IDR / UFDR]],Table3[Pack],0),1),"")</f>
        <v>18</v>
      </c>
      <c r="B2016" s="7">
        <v>222.9</v>
      </c>
      <c r="C2016" s="7" t="s">
        <v>8538</v>
      </c>
      <c r="D2016" s="44" t="s">
        <v>8539</v>
      </c>
      <c r="E2016" s="26" t="s">
        <v>8540</v>
      </c>
      <c r="F2016" s="2" t="s">
        <v>111</v>
      </c>
      <c r="G2016" s="13">
        <v>45691</v>
      </c>
      <c r="H2016" s="13">
        <v>45691</v>
      </c>
      <c r="I2016" s="13">
        <v>45694</v>
      </c>
      <c r="J2016" s="2"/>
      <c r="K2016" s="26" t="s">
        <v>8541</v>
      </c>
      <c r="L2016" s="28" t="s">
        <v>122</v>
      </c>
      <c r="M2016" s="4" t="s">
        <v>8513</v>
      </c>
      <c r="N2016" s="24"/>
      <c r="O2016" s="4"/>
      <c r="P2016" s="24"/>
      <c r="Q2016" s="4"/>
      <c r="R2016" s="24"/>
      <c r="S2016" s="4"/>
      <c r="T2016" s="24"/>
      <c r="U2016" s="4" t="s">
        <v>106</v>
      </c>
      <c r="V2016" s="3" t="s">
        <v>69</v>
      </c>
      <c r="W2016" s="26" t="s">
        <v>7894</v>
      </c>
      <c r="X2016" s="4"/>
      <c r="Y2016" s="4"/>
      <c r="Z2016" s="4"/>
    </row>
    <row r="2017" spans="1:26" ht="30" hidden="1">
      <c r="A2017" s="51">
        <f>_xlfn.IFNA(INDEX(Table3[],MATCH(MainTracker[[#This Row],[IDR / UFDR]],Table3[Pack],0),1),"")</f>
        <v>18</v>
      </c>
      <c r="B2017" s="7">
        <v>222.9</v>
      </c>
      <c r="C2017" s="7" t="s">
        <v>8542</v>
      </c>
      <c r="D2017" s="44" t="s">
        <v>8543</v>
      </c>
      <c r="E2017" s="26" t="s">
        <v>8544</v>
      </c>
      <c r="F2017" s="2" t="s">
        <v>111</v>
      </c>
      <c r="G2017" s="13">
        <v>45691</v>
      </c>
      <c r="H2017" s="13">
        <v>45691</v>
      </c>
      <c r="I2017" s="13">
        <v>45694</v>
      </c>
      <c r="J2017" s="2"/>
      <c r="K2017" s="26" t="s">
        <v>8545</v>
      </c>
      <c r="L2017" s="28" t="s">
        <v>122</v>
      </c>
      <c r="M2017" s="4" t="s">
        <v>8513</v>
      </c>
      <c r="N2017" s="24"/>
      <c r="O2017" s="4"/>
      <c r="P2017" s="24"/>
      <c r="Q2017" s="4"/>
      <c r="R2017" s="24"/>
      <c r="S2017" s="4"/>
      <c r="T2017" s="24"/>
      <c r="U2017" s="4" t="s">
        <v>106</v>
      </c>
      <c r="V2017" s="3" t="s">
        <v>69</v>
      </c>
      <c r="W2017" s="26" t="s">
        <v>7894</v>
      </c>
      <c r="X2017" s="4"/>
      <c r="Y2017" s="4"/>
      <c r="Z2017" s="4"/>
    </row>
    <row r="2018" spans="1:26" ht="30" hidden="1">
      <c r="A2018" s="51">
        <f>_xlfn.IFNA(INDEX(Table3[],MATCH(MainTracker[[#This Row],[IDR / UFDR]],Table3[Pack],0),1),"")</f>
        <v>18</v>
      </c>
      <c r="B2018" s="7">
        <v>222.9</v>
      </c>
      <c r="C2018" s="7" t="s">
        <v>8546</v>
      </c>
      <c r="D2018" s="44" t="s">
        <v>8547</v>
      </c>
      <c r="E2018" s="26" t="s">
        <v>8548</v>
      </c>
      <c r="F2018" s="2" t="s">
        <v>111</v>
      </c>
      <c r="G2018" s="13">
        <v>45691</v>
      </c>
      <c r="H2018" s="13">
        <v>45691</v>
      </c>
      <c r="I2018" s="13">
        <v>45695</v>
      </c>
      <c r="J2018" s="2"/>
      <c r="K2018" s="26" t="s">
        <v>8549</v>
      </c>
      <c r="L2018" s="28" t="s">
        <v>122</v>
      </c>
      <c r="M2018" s="4" t="s">
        <v>8513</v>
      </c>
      <c r="N2018" s="24"/>
      <c r="O2018" s="4"/>
      <c r="P2018" s="24"/>
      <c r="Q2018" s="4"/>
      <c r="R2018" s="24"/>
      <c r="S2018" s="4"/>
      <c r="T2018" s="24"/>
      <c r="U2018" s="4" t="s">
        <v>106</v>
      </c>
      <c r="V2018" s="3" t="s">
        <v>69</v>
      </c>
      <c r="W2018" s="26" t="s">
        <v>7894</v>
      </c>
      <c r="X2018" s="4"/>
      <c r="Y2018" s="4"/>
      <c r="Z2018" s="4"/>
    </row>
    <row r="2019" spans="1:26" ht="30" hidden="1">
      <c r="A2019" s="51">
        <f>_xlfn.IFNA(INDEX(Table3[],MATCH(MainTracker[[#This Row],[IDR / UFDR]],Table3[Pack],0),1),"")</f>
        <v>18</v>
      </c>
      <c r="B2019" s="7">
        <v>222.9</v>
      </c>
      <c r="C2019" s="7" t="s">
        <v>8550</v>
      </c>
      <c r="D2019" s="44" t="s">
        <v>8551</v>
      </c>
      <c r="E2019" s="26" t="s">
        <v>8552</v>
      </c>
      <c r="F2019" s="2" t="s">
        <v>111</v>
      </c>
      <c r="G2019" s="13">
        <v>45691</v>
      </c>
      <c r="H2019" s="13">
        <v>45691</v>
      </c>
      <c r="I2019" s="13">
        <v>45695</v>
      </c>
      <c r="J2019" s="2"/>
      <c r="K2019" s="26" t="s">
        <v>8553</v>
      </c>
      <c r="L2019" s="28" t="s">
        <v>122</v>
      </c>
      <c r="M2019" s="4" t="s">
        <v>8513</v>
      </c>
      <c r="N2019" s="24"/>
      <c r="O2019" s="4"/>
      <c r="P2019" s="24"/>
      <c r="Q2019" s="4"/>
      <c r="R2019" s="24"/>
      <c r="S2019" s="4"/>
      <c r="T2019" s="24"/>
      <c r="U2019" s="4" t="s">
        <v>106</v>
      </c>
      <c r="V2019" s="3" t="s">
        <v>69</v>
      </c>
      <c r="W2019" s="26" t="s">
        <v>7894</v>
      </c>
      <c r="X2019" s="4"/>
      <c r="Y2019" s="4"/>
      <c r="Z2019" s="4"/>
    </row>
    <row r="2020" spans="1:26" ht="30" hidden="1">
      <c r="A2020" s="51">
        <f>_xlfn.IFNA(INDEX(Table3[],MATCH(MainTracker[[#This Row],[IDR / UFDR]],Table3[Pack],0),1),"")</f>
        <v>18</v>
      </c>
      <c r="B2020" s="7">
        <v>222.9</v>
      </c>
      <c r="C2020" s="7" t="s">
        <v>8554</v>
      </c>
      <c r="D2020" s="44" t="s">
        <v>8555</v>
      </c>
      <c r="E2020" s="26" t="s">
        <v>8556</v>
      </c>
      <c r="F2020" s="2" t="s">
        <v>111</v>
      </c>
      <c r="G2020" s="13">
        <v>45691</v>
      </c>
      <c r="H2020" s="13">
        <v>45691</v>
      </c>
      <c r="I2020" s="13">
        <v>45695</v>
      </c>
      <c r="J2020" s="2"/>
      <c r="K2020" s="26" t="s">
        <v>8557</v>
      </c>
      <c r="L2020" s="28" t="s">
        <v>122</v>
      </c>
      <c r="M2020" s="4" t="s">
        <v>8513</v>
      </c>
      <c r="N2020" s="24"/>
      <c r="O2020" s="4"/>
      <c r="P2020" s="24"/>
      <c r="Q2020" s="4"/>
      <c r="R2020" s="24"/>
      <c r="S2020" s="4"/>
      <c r="T2020" s="24"/>
      <c r="U2020" s="4" t="s">
        <v>106</v>
      </c>
      <c r="V2020" s="3" t="s">
        <v>69</v>
      </c>
      <c r="W2020" s="26" t="s">
        <v>7894</v>
      </c>
      <c r="X2020" s="4"/>
      <c r="Y2020" s="4"/>
      <c r="Z2020" s="4"/>
    </row>
    <row r="2021" spans="1:26" ht="30" hidden="1">
      <c r="A2021" s="51">
        <f>_xlfn.IFNA(INDEX(Table3[],MATCH(MainTracker[[#This Row],[IDR / UFDR]],Table3[Pack],0),1),"")</f>
        <v>18</v>
      </c>
      <c r="B2021" s="7">
        <v>222.9</v>
      </c>
      <c r="C2021" s="7" t="s">
        <v>8558</v>
      </c>
      <c r="D2021" s="44" t="s">
        <v>8559</v>
      </c>
      <c r="E2021" s="26" t="s">
        <v>8560</v>
      </c>
      <c r="F2021" s="2" t="s">
        <v>111</v>
      </c>
      <c r="G2021" s="13">
        <v>45691</v>
      </c>
      <c r="H2021" s="13">
        <v>45691</v>
      </c>
      <c r="I2021" s="13">
        <v>45695</v>
      </c>
      <c r="J2021" s="2"/>
      <c r="K2021" s="26" t="s">
        <v>8561</v>
      </c>
      <c r="L2021" s="28" t="s">
        <v>122</v>
      </c>
      <c r="M2021" s="4" t="s">
        <v>8513</v>
      </c>
      <c r="N2021" s="24"/>
      <c r="O2021" s="4"/>
      <c r="P2021" s="24"/>
      <c r="Q2021" s="4"/>
      <c r="R2021" s="24"/>
      <c r="S2021" s="4"/>
      <c r="T2021" s="24"/>
      <c r="U2021" s="4" t="s">
        <v>106</v>
      </c>
      <c r="V2021" s="3" t="s">
        <v>69</v>
      </c>
      <c r="W2021" s="26" t="s">
        <v>7894</v>
      </c>
      <c r="X2021" s="4"/>
      <c r="Y2021" s="4"/>
      <c r="Z2021" s="4"/>
    </row>
    <row r="2022" spans="1:26" ht="30" hidden="1">
      <c r="A2022" s="51">
        <f>_xlfn.IFNA(INDEX(Table3[],MATCH(MainTracker[[#This Row],[IDR / UFDR]],Table3[Pack],0),1),"")</f>
        <v>18</v>
      </c>
      <c r="B2022" s="7">
        <v>222.9</v>
      </c>
      <c r="C2022" s="7" t="s">
        <v>8562</v>
      </c>
      <c r="D2022" s="44" t="s">
        <v>8563</v>
      </c>
      <c r="E2022" s="26" t="s">
        <v>8564</v>
      </c>
      <c r="F2022" s="2" t="s">
        <v>111</v>
      </c>
      <c r="G2022" s="13">
        <v>45691</v>
      </c>
      <c r="H2022" s="13">
        <v>45691</v>
      </c>
      <c r="I2022" s="13">
        <v>45695</v>
      </c>
      <c r="J2022" s="2"/>
      <c r="K2022" s="26" t="s">
        <v>8565</v>
      </c>
      <c r="L2022" s="28" t="s">
        <v>122</v>
      </c>
      <c r="M2022" s="4" t="s">
        <v>8513</v>
      </c>
      <c r="N2022" s="24"/>
      <c r="O2022" s="4"/>
      <c r="P2022" s="24"/>
      <c r="Q2022" s="4"/>
      <c r="R2022" s="24"/>
      <c r="S2022" s="4"/>
      <c r="T2022" s="24"/>
      <c r="U2022" s="4" t="s">
        <v>106</v>
      </c>
      <c r="V2022" s="3" t="s">
        <v>69</v>
      </c>
      <c r="W2022" s="26" t="s">
        <v>7894</v>
      </c>
      <c r="X2022" s="4"/>
      <c r="Y2022" s="4"/>
      <c r="Z2022" s="4"/>
    </row>
    <row r="2023" spans="1:26" ht="30" hidden="1">
      <c r="A2023" s="51">
        <f>_xlfn.IFNA(INDEX(Table3[],MATCH(MainTracker[[#This Row],[IDR / UFDR]],Table3[Pack],0),1),"")</f>
        <v>18</v>
      </c>
      <c r="B2023" s="7">
        <v>222.9</v>
      </c>
      <c r="C2023" s="7" t="s">
        <v>8566</v>
      </c>
      <c r="D2023" s="44" t="s">
        <v>8567</v>
      </c>
      <c r="E2023" s="26" t="s">
        <v>8568</v>
      </c>
      <c r="F2023" s="2" t="s">
        <v>111</v>
      </c>
      <c r="G2023" s="13">
        <v>45691</v>
      </c>
      <c r="H2023" s="13">
        <v>45691</v>
      </c>
      <c r="I2023" s="13">
        <v>45695</v>
      </c>
      <c r="J2023" s="2"/>
      <c r="K2023" s="26" t="s">
        <v>8569</v>
      </c>
      <c r="L2023" s="28" t="s">
        <v>122</v>
      </c>
      <c r="M2023" s="4" t="s">
        <v>8513</v>
      </c>
      <c r="N2023" s="24"/>
      <c r="O2023" s="4"/>
      <c r="P2023" s="24"/>
      <c r="Q2023" s="4"/>
      <c r="R2023" s="24"/>
      <c r="S2023" s="4"/>
      <c r="T2023" s="24"/>
      <c r="U2023" s="4" t="s">
        <v>106</v>
      </c>
      <c r="V2023" s="3" t="s">
        <v>69</v>
      </c>
      <c r="W2023" s="26" t="s">
        <v>7894</v>
      </c>
      <c r="X2023" s="4"/>
      <c r="Y2023" s="4"/>
      <c r="Z2023" s="4"/>
    </row>
    <row r="2024" spans="1:26" ht="30" hidden="1">
      <c r="A2024" s="51">
        <f>_xlfn.IFNA(INDEX(Table3[],MATCH(MainTracker[[#This Row],[IDR / UFDR]],Table3[Pack],0),1),"")</f>
        <v>18</v>
      </c>
      <c r="B2024" s="7">
        <v>222.9</v>
      </c>
      <c r="C2024" s="7" t="s">
        <v>8570</v>
      </c>
      <c r="D2024" s="44" t="s">
        <v>8571</v>
      </c>
      <c r="E2024" s="26" t="s">
        <v>8572</v>
      </c>
      <c r="F2024" s="2" t="s">
        <v>111</v>
      </c>
      <c r="G2024" s="13">
        <v>45691</v>
      </c>
      <c r="H2024" s="13">
        <v>45691</v>
      </c>
      <c r="I2024" s="13">
        <v>45698</v>
      </c>
      <c r="J2024" s="2"/>
      <c r="K2024" s="26" t="s">
        <v>8573</v>
      </c>
      <c r="L2024" s="28" t="s">
        <v>122</v>
      </c>
      <c r="M2024" s="4" t="s">
        <v>8513</v>
      </c>
      <c r="N2024" s="24"/>
      <c r="O2024" s="4"/>
      <c r="P2024" s="24"/>
      <c r="Q2024" s="4"/>
      <c r="R2024" s="24"/>
      <c r="S2024" s="4"/>
      <c r="T2024" s="24"/>
      <c r="U2024" s="4" t="s">
        <v>106</v>
      </c>
      <c r="V2024" s="3" t="s">
        <v>69</v>
      </c>
      <c r="W2024" s="26" t="s">
        <v>7894</v>
      </c>
      <c r="X2024" s="4"/>
      <c r="Y2024" s="4"/>
      <c r="Z2024" s="4"/>
    </row>
    <row r="2025" spans="1:26" ht="30" hidden="1">
      <c r="A2025" s="51">
        <f>_xlfn.IFNA(INDEX(Table3[],MATCH(MainTracker[[#This Row],[IDR / UFDR]],Table3[Pack],0),1),"")</f>
        <v>18</v>
      </c>
      <c r="B2025" s="7">
        <v>222.9</v>
      </c>
      <c r="C2025" s="7" t="s">
        <v>8574</v>
      </c>
      <c r="D2025" s="44" t="s">
        <v>8575</v>
      </c>
      <c r="E2025" s="26" t="s">
        <v>8576</v>
      </c>
      <c r="F2025" s="2" t="s">
        <v>111</v>
      </c>
      <c r="G2025" s="13">
        <v>45691</v>
      </c>
      <c r="H2025" s="13">
        <v>45691</v>
      </c>
      <c r="I2025" s="13">
        <v>45698</v>
      </c>
      <c r="J2025" s="2"/>
      <c r="K2025" s="26" t="s">
        <v>8577</v>
      </c>
      <c r="L2025" s="28" t="s">
        <v>122</v>
      </c>
      <c r="M2025" s="4" t="s">
        <v>8513</v>
      </c>
      <c r="N2025" s="24"/>
      <c r="O2025" s="4"/>
      <c r="P2025" s="24"/>
      <c r="Q2025" s="4"/>
      <c r="R2025" s="24"/>
      <c r="S2025" s="4"/>
      <c r="T2025" s="24"/>
      <c r="U2025" s="4" t="s">
        <v>106</v>
      </c>
      <c r="V2025" s="3" t="s">
        <v>69</v>
      </c>
      <c r="W2025" s="26" t="s">
        <v>7894</v>
      </c>
      <c r="X2025" s="4"/>
      <c r="Y2025" s="4"/>
      <c r="Z2025" s="4"/>
    </row>
    <row r="2026" spans="1:26" ht="30" hidden="1">
      <c r="A2026" s="51">
        <f>_xlfn.IFNA(INDEX(Table3[],MATCH(MainTracker[[#This Row],[IDR / UFDR]],Table3[Pack],0),1),"")</f>
        <v>18</v>
      </c>
      <c r="B2026" s="7">
        <v>222.9</v>
      </c>
      <c r="C2026" s="7" t="s">
        <v>8578</v>
      </c>
      <c r="D2026" s="44" t="s">
        <v>8579</v>
      </c>
      <c r="E2026" s="26" t="s">
        <v>8580</v>
      </c>
      <c r="F2026" s="2" t="s">
        <v>111</v>
      </c>
      <c r="G2026" s="13">
        <v>45691</v>
      </c>
      <c r="H2026" s="13">
        <v>45691</v>
      </c>
      <c r="I2026" s="13">
        <v>45698</v>
      </c>
      <c r="J2026" s="2"/>
      <c r="K2026" s="26" t="s">
        <v>8581</v>
      </c>
      <c r="L2026" s="28" t="s">
        <v>122</v>
      </c>
      <c r="M2026" s="4" t="s">
        <v>8513</v>
      </c>
      <c r="N2026" s="24"/>
      <c r="O2026" s="4"/>
      <c r="P2026" s="24"/>
      <c r="Q2026" s="4"/>
      <c r="R2026" s="24"/>
      <c r="S2026" s="4"/>
      <c r="T2026" s="24"/>
      <c r="U2026" s="4" t="s">
        <v>106</v>
      </c>
      <c r="V2026" s="3" t="s">
        <v>69</v>
      </c>
      <c r="W2026" s="26" t="s">
        <v>7894</v>
      </c>
      <c r="X2026" s="4"/>
      <c r="Y2026" s="4"/>
      <c r="Z2026" s="4"/>
    </row>
    <row r="2027" spans="1:26" ht="30" hidden="1">
      <c r="A2027" s="51">
        <f>_xlfn.IFNA(INDEX(Table3[],MATCH(MainTracker[[#This Row],[IDR / UFDR]],Table3[Pack],0),1),"")</f>
        <v>18</v>
      </c>
      <c r="B2027" s="7">
        <v>222.9</v>
      </c>
      <c r="C2027" s="7" t="s">
        <v>8582</v>
      </c>
      <c r="D2027" s="44" t="s">
        <v>8583</v>
      </c>
      <c r="E2027" s="26" t="s">
        <v>8584</v>
      </c>
      <c r="F2027" s="2" t="s">
        <v>111</v>
      </c>
      <c r="G2027" s="13">
        <v>45691</v>
      </c>
      <c r="H2027" s="13">
        <v>45691</v>
      </c>
      <c r="I2027" s="13">
        <v>45698</v>
      </c>
      <c r="J2027" s="2"/>
      <c r="K2027" s="26" t="s">
        <v>8585</v>
      </c>
      <c r="L2027" s="28" t="s">
        <v>122</v>
      </c>
      <c r="M2027" s="4" t="s">
        <v>8513</v>
      </c>
      <c r="N2027" s="24"/>
      <c r="O2027" s="4"/>
      <c r="P2027" s="24"/>
      <c r="Q2027" s="4"/>
      <c r="R2027" s="24"/>
      <c r="S2027" s="4"/>
      <c r="T2027" s="24"/>
      <c r="U2027" s="4" t="s">
        <v>106</v>
      </c>
      <c r="V2027" s="3" t="s">
        <v>69</v>
      </c>
      <c r="W2027" s="26" t="s">
        <v>7894</v>
      </c>
      <c r="X2027" s="4"/>
      <c r="Y2027" s="4"/>
      <c r="Z2027" s="4"/>
    </row>
    <row r="2028" spans="1:26" ht="30" hidden="1">
      <c r="A2028" s="51">
        <f>_xlfn.IFNA(INDEX(Table3[],MATCH(MainTracker[[#This Row],[IDR / UFDR]],Table3[Pack],0),1),"")</f>
        <v>18</v>
      </c>
      <c r="B2028" s="7">
        <v>222.9</v>
      </c>
      <c r="C2028" s="7" t="s">
        <v>8586</v>
      </c>
      <c r="D2028" s="44" t="s">
        <v>8587</v>
      </c>
      <c r="E2028" s="26" t="s">
        <v>8588</v>
      </c>
      <c r="F2028" s="2" t="s">
        <v>111</v>
      </c>
      <c r="G2028" s="13">
        <v>45691</v>
      </c>
      <c r="H2028" s="13">
        <v>45691</v>
      </c>
      <c r="I2028" s="13">
        <v>45698</v>
      </c>
      <c r="J2028" s="2"/>
      <c r="K2028" s="26" t="s">
        <v>8589</v>
      </c>
      <c r="L2028" s="28" t="s">
        <v>122</v>
      </c>
      <c r="M2028" s="4" t="s">
        <v>8513</v>
      </c>
      <c r="N2028" s="24"/>
      <c r="O2028" s="4"/>
      <c r="P2028" s="24"/>
      <c r="Q2028" s="4"/>
      <c r="R2028" s="24"/>
      <c r="S2028" s="4"/>
      <c r="T2028" s="24"/>
      <c r="U2028" s="4" t="s">
        <v>106</v>
      </c>
      <c r="V2028" s="3" t="s">
        <v>69</v>
      </c>
      <c r="W2028" s="26" t="s">
        <v>7894</v>
      </c>
      <c r="X2028" s="4"/>
      <c r="Y2028" s="4"/>
      <c r="Z2028" s="4"/>
    </row>
    <row r="2029" spans="1:26" ht="18.75" hidden="1">
      <c r="A2029" s="51" t="str">
        <f>_xlfn.IFNA(INDEX(Table3[],MATCH(MainTracker[[#This Row],[IDR / UFDR]],Table3[Pack],0),1),"")</f>
        <v/>
      </c>
      <c r="B2029" s="7" t="s">
        <v>8590</v>
      </c>
      <c r="C2029" s="7" t="s">
        <v>8591</v>
      </c>
      <c r="D2029" s="44" t="s">
        <v>8592</v>
      </c>
      <c r="E2029" s="26" t="s">
        <v>8593</v>
      </c>
      <c r="F2029" s="10" t="s">
        <v>387</v>
      </c>
      <c r="G2029" s="13">
        <v>45694</v>
      </c>
      <c r="H2029" s="13">
        <v>45694</v>
      </c>
      <c r="I2029" s="13">
        <v>45699</v>
      </c>
      <c r="J2029" s="2"/>
      <c r="K2029" s="26" t="s">
        <v>8594</v>
      </c>
      <c r="L2029" s="28" t="s">
        <v>122</v>
      </c>
      <c r="M2029" s="4"/>
      <c r="N2029" s="24"/>
      <c r="O2029" s="4"/>
      <c r="P2029" s="24"/>
      <c r="Q2029" s="4"/>
      <c r="R2029" s="24"/>
      <c r="S2029" s="4"/>
      <c r="T2029" s="24"/>
      <c r="U2029" s="4" t="s">
        <v>106</v>
      </c>
      <c r="V2029" s="3" t="s">
        <v>69</v>
      </c>
      <c r="W2029" s="26" t="s">
        <v>1743</v>
      </c>
      <c r="X2029" s="4"/>
      <c r="Y2029" s="4"/>
      <c r="Z2029" s="4"/>
    </row>
    <row r="2030" spans="1:26" ht="18.75" hidden="1">
      <c r="A2030" s="51" t="str">
        <f>_xlfn.IFNA(INDEX(Table3[],MATCH(MainTracker[[#This Row],[IDR / UFDR]],Table3[Pack],0),1),"")</f>
        <v/>
      </c>
      <c r="B2030" s="7" t="s">
        <v>8590</v>
      </c>
      <c r="C2030" s="7" t="s">
        <v>8595</v>
      </c>
      <c r="D2030" s="44" t="s">
        <v>8596</v>
      </c>
      <c r="E2030" s="26" t="s">
        <v>8597</v>
      </c>
      <c r="F2030" s="10" t="s">
        <v>101</v>
      </c>
      <c r="G2030" s="13">
        <v>45694</v>
      </c>
      <c r="H2030" s="13">
        <v>45694</v>
      </c>
      <c r="I2030" s="13">
        <v>45699</v>
      </c>
      <c r="J2030" s="2"/>
      <c r="K2030" s="26" t="s">
        <v>8598</v>
      </c>
      <c r="L2030" s="28" t="s">
        <v>122</v>
      </c>
      <c r="M2030" s="4"/>
      <c r="N2030" s="24"/>
      <c r="O2030" s="4"/>
      <c r="P2030" s="24"/>
      <c r="Q2030" s="4"/>
      <c r="R2030" s="24"/>
      <c r="S2030" s="4"/>
      <c r="T2030" s="24"/>
      <c r="U2030" s="4" t="s">
        <v>106</v>
      </c>
      <c r="V2030" s="3" t="s">
        <v>69</v>
      </c>
      <c r="W2030" s="26" t="s">
        <v>1743</v>
      </c>
      <c r="X2030" s="4"/>
      <c r="Y2030" s="4"/>
      <c r="Z2030" s="4"/>
    </row>
    <row r="2031" spans="1:26" ht="18.75" hidden="1">
      <c r="A2031" s="51" t="str">
        <f>_xlfn.IFNA(INDEX(Table3[],MATCH(MainTracker[[#This Row],[IDR / UFDR]],Table3[Pack],0),1),"")</f>
        <v/>
      </c>
      <c r="B2031" s="7">
        <v>238.01</v>
      </c>
      <c r="C2031" s="7" t="s">
        <v>2112</v>
      </c>
      <c r="D2031" s="44" t="s">
        <v>2113</v>
      </c>
      <c r="E2031" s="26" t="s">
        <v>6092</v>
      </c>
      <c r="F2031" s="2" t="s">
        <v>387</v>
      </c>
      <c r="G2031" s="13">
        <v>45694</v>
      </c>
      <c r="H2031" s="13">
        <v>45694</v>
      </c>
      <c r="I2031" s="13">
        <v>45700</v>
      </c>
      <c r="J2031" s="2"/>
      <c r="K2031" s="26" t="s">
        <v>2116</v>
      </c>
      <c r="L2031" s="28" t="s">
        <v>122</v>
      </c>
      <c r="M2031" s="4"/>
      <c r="N2031" s="24"/>
      <c r="O2031" s="4"/>
      <c r="P2031" s="24"/>
      <c r="Q2031" s="4"/>
      <c r="R2031" s="24"/>
      <c r="S2031" s="4"/>
      <c r="T2031" s="24"/>
      <c r="U2031" s="4" t="s">
        <v>106</v>
      </c>
      <c r="V2031" s="3" t="s">
        <v>69</v>
      </c>
      <c r="W2031" s="26" t="s">
        <v>774</v>
      </c>
      <c r="X2031" s="4"/>
      <c r="Y2031" s="4"/>
      <c r="Z2031" s="4"/>
    </row>
    <row r="2032" spans="1:26" ht="30" hidden="1">
      <c r="A2032" s="51" t="str">
        <f>_xlfn.IFNA(INDEX(Table3[],MATCH(MainTracker[[#This Row],[IDR / UFDR]],Table3[Pack],0),1),"")</f>
        <v/>
      </c>
      <c r="B2032" s="7">
        <v>218.02</v>
      </c>
      <c r="C2032" s="7" t="s">
        <v>2636</v>
      </c>
      <c r="D2032" s="44" t="s">
        <v>8599</v>
      </c>
      <c r="E2032" s="26" t="s">
        <v>2638</v>
      </c>
      <c r="F2032" s="2" t="s">
        <v>5873</v>
      </c>
      <c r="G2032" s="13">
        <v>45694</v>
      </c>
      <c r="H2032" s="13"/>
      <c r="I2032" s="13"/>
      <c r="J2032" s="2"/>
      <c r="K2032" s="26" t="s">
        <v>2639</v>
      </c>
      <c r="L2032" s="28"/>
      <c r="M2032" s="4" t="s">
        <v>8600</v>
      </c>
      <c r="N2032" s="24"/>
      <c r="O2032" s="4"/>
      <c r="P2032" s="24"/>
      <c r="Q2032" s="4"/>
      <c r="R2032" s="24"/>
      <c r="S2032" s="4"/>
      <c r="T2032" s="24"/>
      <c r="U2032" s="4" t="s">
        <v>7155</v>
      </c>
      <c r="V2032" s="3" t="s">
        <v>6832</v>
      </c>
      <c r="W2032" s="26" t="s">
        <v>7454</v>
      </c>
      <c r="X2032" s="4"/>
      <c r="Y2032" s="4"/>
      <c r="Z2032" s="4"/>
    </row>
    <row r="2033" spans="1:26" ht="18.75" hidden="1">
      <c r="A2033" s="51" t="str">
        <f>_xlfn.IFNA(INDEX(Table3[],MATCH(MainTracker[[#This Row],[IDR / UFDR]],Table3[Pack],0),1),"")</f>
        <v/>
      </c>
      <c r="B2033" s="7" t="s">
        <v>8590</v>
      </c>
      <c r="C2033" s="7" t="s">
        <v>8601</v>
      </c>
      <c r="D2033" s="44" t="s">
        <v>8602</v>
      </c>
      <c r="E2033" s="26" t="s">
        <v>8603</v>
      </c>
      <c r="F2033" s="10" t="s">
        <v>101</v>
      </c>
      <c r="G2033" s="13">
        <v>45694</v>
      </c>
      <c r="H2033" s="13">
        <v>45694</v>
      </c>
      <c r="I2033" s="13">
        <v>45699</v>
      </c>
      <c r="J2033" s="2"/>
      <c r="K2033" s="26" t="s">
        <v>8604</v>
      </c>
      <c r="L2033" s="28" t="s">
        <v>122</v>
      </c>
      <c r="M2033" s="4"/>
      <c r="N2033" s="24"/>
      <c r="O2033" s="4"/>
      <c r="P2033" s="24"/>
      <c r="Q2033" s="4"/>
      <c r="R2033" s="24"/>
      <c r="S2033" s="4"/>
      <c r="T2033" s="24"/>
      <c r="U2033" s="4" t="s">
        <v>106</v>
      </c>
      <c r="V2033" s="3" t="s">
        <v>69</v>
      </c>
      <c r="W2033" s="26" t="s">
        <v>1743</v>
      </c>
      <c r="X2033" s="4"/>
      <c r="Y2033" s="4"/>
      <c r="Z2033" s="4"/>
    </row>
    <row r="2034" spans="1:26" ht="30" hidden="1">
      <c r="A2034" s="51" t="str">
        <f>_xlfn.IFNA(INDEX(Table3[],MATCH(MainTracker[[#This Row],[IDR / UFDR]],Table3[Pack],0),1),"")</f>
        <v/>
      </c>
      <c r="B2034" s="7" t="s">
        <v>3645</v>
      </c>
      <c r="C2034" s="7" t="s">
        <v>4505</v>
      </c>
      <c r="D2034" s="44" t="s">
        <v>4506</v>
      </c>
      <c r="E2034" s="26" t="s">
        <v>4507</v>
      </c>
      <c r="F2034" s="2" t="s">
        <v>982</v>
      </c>
      <c r="G2034" s="13">
        <v>45694</v>
      </c>
      <c r="H2034" s="13"/>
      <c r="I2034" s="13"/>
      <c r="J2034" s="2"/>
      <c r="K2034" s="26" t="s">
        <v>4508</v>
      </c>
      <c r="L2034" s="28" t="s">
        <v>122</v>
      </c>
      <c r="M2034" s="4" t="s">
        <v>8605</v>
      </c>
      <c r="N2034" s="24"/>
      <c r="O2034" s="4"/>
      <c r="P2034" s="24"/>
      <c r="Q2034" s="4"/>
      <c r="R2034" s="24"/>
      <c r="S2034" s="4"/>
      <c r="T2034" s="24"/>
      <c r="U2034" s="4" t="s">
        <v>7155</v>
      </c>
      <c r="V2034" s="3" t="s">
        <v>69</v>
      </c>
      <c r="W2034" s="26" t="s">
        <v>8263</v>
      </c>
      <c r="X2034" s="4"/>
      <c r="Y2034" s="4"/>
      <c r="Z2034" s="4"/>
    </row>
    <row r="2035" spans="1:26" ht="30" hidden="1">
      <c r="A2035" s="51" t="str">
        <f>_xlfn.IFNA(INDEX(Table3[],MATCH(MainTracker[[#This Row],[IDR / UFDR]],Table3[Pack],0),1),"")</f>
        <v/>
      </c>
      <c r="B2035" s="7" t="s">
        <v>97</v>
      </c>
      <c r="C2035" s="7" t="s">
        <v>3200</v>
      </c>
      <c r="D2035" s="44" t="s">
        <v>3201</v>
      </c>
      <c r="E2035" s="26" t="s">
        <v>3202</v>
      </c>
      <c r="F2035" s="2" t="s">
        <v>387</v>
      </c>
      <c r="G2035" s="13">
        <v>45694</v>
      </c>
      <c r="H2035" s="13"/>
      <c r="I2035" s="13">
        <v>45700</v>
      </c>
      <c r="J2035" s="2"/>
      <c r="K2035" s="26" t="s">
        <v>3203</v>
      </c>
      <c r="L2035" s="28"/>
      <c r="M2035" s="4"/>
      <c r="N2035" s="24"/>
      <c r="O2035" s="4"/>
      <c r="P2035" s="24"/>
      <c r="Q2035" s="4"/>
      <c r="R2035" s="24"/>
      <c r="S2035" s="4"/>
      <c r="T2035" s="24"/>
      <c r="U2035" s="4" t="s">
        <v>106</v>
      </c>
      <c r="V2035" s="3" t="s">
        <v>6832</v>
      </c>
      <c r="W2035" s="26" t="s">
        <v>265</v>
      </c>
      <c r="X2035" s="4"/>
      <c r="Y2035" s="4"/>
      <c r="Z2035" s="4"/>
    </row>
    <row r="2036" spans="1:26" ht="75" hidden="1">
      <c r="A2036" s="51" t="str">
        <f>_xlfn.IFNA(INDEX(Table3[],MATCH(MainTracker[[#This Row],[IDR / UFDR]],Table3[Pack],0),1),"")</f>
        <v/>
      </c>
      <c r="B2036" s="7" t="s">
        <v>97</v>
      </c>
      <c r="C2036" s="7" t="s">
        <v>8606</v>
      </c>
      <c r="D2036" s="44" t="s">
        <v>8607</v>
      </c>
      <c r="E2036" s="26" t="s">
        <v>8608</v>
      </c>
      <c r="F2036" s="2" t="s">
        <v>101</v>
      </c>
      <c r="G2036" s="13">
        <v>45694</v>
      </c>
      <c r="H2036" s="13"/>
      <c r="I2036" s="13">
        <v>45700</v>
      </c>
      <c r="J2036" s="2"/>
      <c r="K2036" s="26" t="s">
        <v>8609</v>
      </c>
      <c r="L2036" s="28"/>
      <c r="M2036" s="4"/>
      <c r="N2036" s="24"/>
      <c r="O2036" s="4"/>
      <c r="P2036" s="24"/>
      <c r="Q2036" s="4"/>
      <c r="R2036" s="24"/>
      <c r="S2036" s="4"/>
      <c r="T2036" s="24"/>
      <c r="U2036" s="4" t="s">
        <v>106</v>
      </c>
      <c r="V2036" s="3" t="s">
        <v>6832</v>
      </c>
      <c r="W2036" s="26" t="s">
        <v>265</v>
      </c>
      <c r="X2036" s="4"/>
      <c r="Y2036" s="4"/>
      <c r="Z2036" s="4"/>
    </row>
    <row r="2037" spans="1:26" ht="45" hidden="1">
      <c r="A2037" s="51" t="str">
        <f>_xlfn.IFNA(INDEX(Table3[],MATCH(MainTracker[[#This Row],[IDR / UFDR]],Table3[Pack],0),1),"")</f>
        <v/>
      </c>
      <c r="B2037" s="7" t="s">
        <v>97</v>
      </c>
      <c r="C2037" s="7" t="s">
        <v>8610</v>
      </c>
      <c r="D2037" s="44" t="s">
        <v>8611</v>
      </c>
      <c r="E2037" s="26" t="s">
        <v>8612</v>
      </c>
      <c r="F2037" s="2" t="s">
        <v>101</v>
      </c>
      <c r="G2037" s="13">
        <v>45694</v>
      </c>
      <c r="H2037" s="13">
        <v>45701</v>
      </c>
      <c r="I2037" s="13">
        <v>45701</v>
      </c>
      <c r="J2037" s="2"/>
      <c r="K2037" s="26" t="s">
        <v>8613</v>
      </c>
      <c r="L2037" s="28"/>
      <c r="M2037" s="4" t="s">
        <v>8614</v>
      </c>
      <c r="N2037" s="24">
        <v>45701</v>
      </c>
      <c r="O2037" s="4"/>
      <c r="P2037" s="24"/>
      <c r="Q2037" s="4"/>
      <c r="R2037" s="24"/>
      <c r="S2037" s="4"/>
      <c r="T2037" s="24"/>
      <c r="U2037" s="4" t="s">
        <v>106</v>
      </c>
      <c r="V2037" s="3" t="s">
        <v>6832</v>
      </c>
      <c r="W2037" s="26" t="s">
        <v>265</v>
      </c>
      <c r="X2037" s="4"/>
      <c r="Y2037" s="4"/>
      <c r="Z2037" s="4"/>
    </row>
    <row r="2038" spans="1:26" ht="375" hidden="1">
      <c r="A2038" s="51" t="str">
        <f>_xlfn.IFNA(INDEX(Table3[],MATCH(MainTracker[[#This Row],[IDR / UFDR]],Table3[Pack],0),1),"")</f>
        <v/>
      </c>
      <c r="B2038" s="7">
        <v>217.02</v>
      </c>
      <c r="C2038" s="7" t="s">
        <v>8615</v>
      </c>
      <c r="D2038" s="44" t="s">
        <v>8616</v>
      </c>
      <c r="E2038" s="26" t="s">
        <v>8617</v>
      </c>
      <c r="F2038" s="2" t="s">
        <v>101</v>
      </c>
      <c r="G2038" s="13">
        <v>45695</v>
      </c>
      <c r="H2038" s="13"/>
      <c r="I2038" s="13"/>
      <c r="J2038" s="2"/>
      <c r="K2038" s="26" t="s">
        <v>8618</v>
      </c>
      <c r="L2038" s="28" t="s">
        <v>122</v>
      </c>
      <c r="M2038" s="4" t="s">
        <v>8619</v>
      </c>
      <c r="N2038" s="24"/>
      <c r="O2038" s="4"/>
      <c r="P2038" s="24"/>
      <c r="Q2038" s="4"/>
      <c r="R2038" s="24"/>
      <c r="S2038" s="4"/>
      <c r="T2038" s="24"/>
      <c r="U2038" s="4" t="s">
        <v>7155</v>
      </c>
      <c r="V2038" s="3" t="s">
        <v>69</v>
      </c>
      <c r="W2038" s="28" t="s">
        <v>8276</v>
      </c>
      <c r="X2038" s="4"/>
      <c r="Y2038" s="4"/>
      <c r="Z2038" s="4"/>
    </row>
    <row r="2039" spans="1:26" ht="30" hidden="1">
      <c r="A2039" s="51">
        <f>_xlfn.IFNA(INDEX(Table3[],MATCH(MainTracker[[#This Row],[IDR / UFDR]],Table3[Pack],0),1),"")</f>
        <v>18</v>
      </c>
      <c r="B2039" s="7">
        <v>222.9</v>
      </c>
      <c r="C2039" s="7" t="s">
        <v>8620</v>
      </c>
      <c r="D2039" s="44" t="s">
        <v>8621</v>
      </c>
      <c r="E2039" s="26" t="s">
        <v>8622</v>
      </c>
      <c r="F2039" s="2" t="s">
        <v>111</v>
      </c>
      <c r="G2039" s="13">
        <v>45695</v>
      </c>
      <c r="H2039" s="13">
        <v>45695</v>
      </c>
      <c r="I2039" s="13"/>
      <c r="J2039" s="2"/>
      <c r="K2039" s="26" t="s">
        <v>8623</v>
      </c>
      <c r="L2039" s="28" t="s">
        <v>122</v>
      </c>
      <c r="M2039" s="4"/>
      <c r="N2039" s="24"/>
      <c r="O2039" s="4"/>
      <c r="P2039" s="24"/>
      <c r="Q2039" s="4"/>
      <c r="R2039" s="24"/>
      <c r="S2039" s="4"/>
      <c r="T2039" s="24"/>
      <c r="U2039" s="4" t="s">
        <v>8624</v>
      </c>
      <c r="V2039" s="3" t="s">
        <v>69</v>
      </c>
      <c r="W2039" s="26" t="s">
        <v>8625</v>
      </c>
      <c r="X2039" s="4"/>
      <c r="Y2039" s="4"/>
      <c r="Z2039" s="4"/>
    </row>
    <row r="2040" spans="1:26" ht="30" hidden="1">
      <c r="A2040" s="51">
        <f>_xlfn.IFNA(INDEX(Table3[],MATCH(MainTracker[[#This Row],[IDR / UFDR]],Table3[Pack],0),1),"")</f>
        <v>18</v>
      </c>
      <c r="B2040" s="7">
        <v>222.9</v>
      </c>
      <c r="C2040" s="7" t="s">
        <v>8626</v>
      </c>
      <c r="D2040" s="44" t="s">
        <v>8627</v>
      </c>
      <c r="E2040" s="26" t="s">
        <v>8628</v>
      </c>
      <c r="F2040" s="2" t="s">
        <v>111</v>
      </c>
      <c r="G2040" s="13">
        <v>45695</v>
      </c>
      <c r="H2040" s="13">
        <v>45695</v>
      </c>
      <c r="I2040" s="13"/>
      <c r="J2040" s="2"/>
      <c r="K2040" s="26" t="s">
        <v>8629</v>
      </c>
      <c r="L2040" s="28" t="s">
        <v>122</v>
      </c>
      <c r="M2040" s="4"/>
      <c r="N2040" s="24"/>
      <c r="O2040" s="4"/>
      <c r="P2040" s="24"/>
      <c r="Q2040" s="4"/>
      <c r="R2040" s="24"/>
      <c r="S2040" s="4"/>
      <c r="T2040" s="24"/>
      <c r="U2040" s="4" t="s">
        <v>8624</v>
      </c>
      <c r="V2040" s="3" t="s">
        <v>69</v>
      </c>
      <c r="W2040" s="26" t="s">
        <v>8625</v>
      </c>
      <c r="X2040" s="4"/>
      <c r="Y2040" s="4"/>
      <c r="Z2040" s="4"/>
    </row>
    <row r="2041" spans="1:26" ht="30" hidden="1">
      <c r="A2041" s="51">
        <f>_xlfn.IFNA(INDEX(Table3[],MATCH(MainTracker[[#This Row],[IDR / UFDR]],Table3[Pack],0),1),"")</f>
        <v>18</v>
      </c>
      <c r="B2041" s="7">
        <v>222.9</v>
      </c>
      <c r="C2041" s="7" t="s">
        <v>8630</v>
      </c>
      <c r="D2041" s="44" t="s">
        <v>8631</v>
      </c>
      <c r="E2041" s="26" t="s">
        <v>8632</v>
      </c>
      <c r="F2041" s="2" t="s">
        <v>111</v>
      </c>
      <c r="G2041" s="13">
        <v>45695</v>
      </c>
      <c r="H2041" s="13">
        <v>45695</v>
      </c>
      <c r="I2041" s="13"/>
      <c r="J2041" s="2"/>
      <c r="K2041" s="26" t="s">
        <v>8633</v>
      </c>
      <c r="L2041" s="28" t="s">
        <v>122</v>
      </c>
      <c r="M2041" s="4"/>
      <c r="N2041" s="24"/>
      <c r="O2041" s="4"/>
      <c r="P2041" s="24"/>
      <c r="Q2041" s="4"/>
      <c r="R2041" s="24"/>
      <c r="S2041" s="4"/>
      <c r="T2041" s="24"/>
      <c r="U2041" s="4" t="s">
        <v>8624</v>
      </c>
      <c r="V2041" s="3" t="s">
        <v>69</v>
      </c>
      <c r="W2041" s="26" t="s">
        <v>8625</v>
      </c>
      <c r="X2041" s="4"/>
      <c r="Y2041" s="4"/>
      <c r="Z2041" s="4"/>
    </row>
    <row r="2042" spans="1:26" ht="30" hidden="1">
      <c r="A2042" s="51">
        <f>_xlfn.IFNA(INDEX(Table3[],MATCH(MainTracker[[#This Row],[IDR / UFDR]],Table3[Pack],0),1),"")</f>
        <v>18</v>
      </c>
      <c r="B2042" s="7">
        <v>222.9</v>
      </c>
      <c r="C2042" s="7" t="s">
        <v>8634</v>
      </c>
      <c r="D2042" s="44" t="s">
        <v>8635</v>
      </c>
      <c r="E2042" s="26" t="s">
        <v>8636</v>
      </c>
      <c r="F2042" s="2" t="s">
        <v>111</v>
      </c>
      <c r="G2042" s="13">
        <v>45695</v>
      </c>
      <c r="H2042" s="13">
        <v>45695</v>
      </c>
      <c r="I2042" s="13"/>
      <c r="J2042" s="2"/>
      <c r="K2042" s="26" t="s">
        <v>8637</v>
      </c>
      <c r="L2042" s="28" t="s">
        <v>122</v>
      </c>
      <c r="M2042" s="4"/>
      <c r="N2042" s="24"/>
      <c r="O2042" s="4"/>
      <c r="P2042" s="24"/>
      <c r="Q2042" s="4"/>
      <c r="R2042" s="24"/>
      <c r="S2042" s="4"/>
      <c r="T2042" s="24"/>
      <c r="U2042" s="4" t="s">
        <v>8624</v>
      </c>
      <c r="V2042" s="3" t="s">
        <v>69</v>
      </c>
      <c r="W2042" s="26" t="s">
        <v>8625</v>
      </c>
      <c r="X2042" s="4"/>
      <c r="Y2042" s="4"/>
      <c r="Z2042" s="4"/>
    </row>
    <row r="2043" spans="1:26" ht="60" hidden="1">
      <c r="A2043" s="51">
        <f>_xlfn.IFNA(INDEX(Table3[],MATCH(MainTracker[[#This Row],[IDR / UFDR]],Table3[Pack],0),1),"")</f>
        <v>23</v>
      </c>
      <c r="B2043" s="7" t="s">
        <v>63</v>
      </c>
      <c r="C2043" s="7" t="s">
        <v>8638</v>
      </c>
      <c r="D2043" s="44" t="s">
        <v>8639</v>
      </c>
      <c r="E2043" s="26" t="s">
        <v>8640</v>
      </c>
      <c r="F2043" s="2" t="s">
        <v>111</v>
      </c>
      <c r="G2043" s="13">
        <v>45698</v>
      </c>
      <c r="H2043" s="13">
        <v>45705</v>
      </c>
      <c r="I2043" s="13"/>
      <c r="J2043" s="2"/>
      <c r="K2043" s="26" t="s">
        <v>8641</v>
      </c>
      <c r="L2043" s="28" t="s">
        <v>122</v>
      </c>
      <c r="M2043" s="4" t="s">
        <v>8642</v>
      </c>
      <c r="N2043" s="24">
        <v>45705</v>
      </c>
      <c r="O2043" s="4"/>
      <c r="P2043" s="24"/>
      <c r="Q2043" s="4"/>
      <c r="R2043" s="24"/>
      <c r="S2043" s="4"/>
      <c r="T2043" s="24"/>
      <c r="U2043" s="4" t="s">
        <v>8643</v>
      </c>
      <c r="V2043" s="3" t="s">
        <v>69</v>
      </c>
      <c r="W2043" s="26" t="s">
        <v>622</v>
      </c>
      <c r="X2043" s="4"/>
      <c r="Y2043" s="4"/>
      <c r="Z2043" s="4"/>
    </row>
    <row r="2044" spans="1:26" ht="75" hidden="1">
      <c r="A2044" s="51" t="str">
        <f>_xlfn.IFNA(INDEX(Table3[],MATCH(MainTracker[[#This Row],[IDR / UFDR]],Table3[Pack],0),1),"")</f>
        <v/>
      </c>
      <c r="B2044" s="7" t="s">
        <v>8644</v>
      </c>
      <c r="C2044" s="7" t="s">
        <v>8645</v>
      </c>
      <c r="D2044" s="44" t="s">
        <v>8646</v>
      </c>
      <c r="E2044" s="26" t="s">
        <v>4619</v>
      </c>
      <c r="F2044" s="2" t="s">
        <v>120</v>
      </c>
      <c r="G2044" s="13">
        <v>45699</v>
      </c>
      <c r="H2044" s="13"/>
      <c r="I2044" s="13"/>
      <c r="J2044" s="2"/>
      <c r="K2044" s="26" t="s">
        <v>4621</v>
      </c>
      <c r="L2044" s="28" t="s">
        <v>3224</v>
      </c>
      <c r="M2044" s="4" t="s">
        <v>8647</v>
      </c>
      <c r="N2044" s="24"/>
      <c r="O2044" s="4"/>
      <c r="P2044" s="24"/>
      <c r="Q2044" s="4"/>
      <c r="R2044" s="24"/>
      <c r="S2044" s="4"/>
      <c r="T2044" s="24"/>
      <c r="U2044" s="4" t="s">
        <v>7155</v>
      </c>
      <c r="V2044" s="3" t="s">
        <v>69</v>
      </c>
      <c r="W2044" s="26" t="s">
        <v>8648</v>
      </c>
      <c r="X2044" s="4"/>
      <c r="Y2044" s="4"/>
      <c r="Z2044" s="4"/>
    </row>
    <row r="2045" spans="1:26" ht="60" hidden="1">
      <c r="A2045" s="51">
        <f>_xlfn.IFNA(INDEX(Table3[],MATCH(MainTracker[[#This Row],[IDR / UFDR]],Table3[Pack],0),1),"")</f>
        <v>20</v>
      </c>
      <c r="B2045" s="7">
        <v>219.1</v>
      </c>
      <c r="C2045" s="7" t="s">
        <v>8649</v>
      </c>
      <c r="D2045" s="44" t="s">
        <v>8650</v>
      </c>
      <c r="E2045" s="26" t="s">
        <v>8651</v>
      </c>
      <c r="F2045" s="2" t="s">
        <v>111</v>
      </c>
      <c r="G2045" s="13">
        <v>45699</v>
      </c>
      <c r="H2045" s="13"/>
      <c r="I2045" s="13"/>
      <c r="J2045" s="2"/>
      <c r="K2045" s="26" t="s">
        <v>8652</v>
      </c>
      <c r="L2045" s="28" t="s">
        <v>122</v>
      </c>
      <c r="M2045" s="4" t="s">
        <v>8653</v>
      </c>
      <c r="N2045" s="24">
        <v>45705</v>
      </c>
      <c r="O2045" s="4"/>
      <c r="P2045" s="24"/>
      <c r="Q2045" s="4"/>
      <c r="R2045" s="24"/>
      <c r="S2045" s="4"/>
      <c r="T2045" s="24"/>
      <c r="U2045" s="4" t="s">
        <v>8654</v>
      </c>
      <c r="V2045" s="3" t="s">
        <v>69</v>
      </c>
      <c r="W2045" s="26" t="s">
        <v>8625</v>
      </c>
      <c r="X2045" s="4"/>
      <c r="Y2045" s="4"/>
      <c r="Z2045" s="4"/>
    </row>
    <row r="2046" spans="1:26" ht="45" hidden="1">
      <c r="A2046" s="51">
        <f>_xlfn.IFNA(INDEX(Table3[],MATCH(MainTracker[[#This Row],[IDR / UFDR]],Table3[Pack],0),1),"")</f>
        <v>20</v>
      </c>
      <c r="B2046" s="7">
        <v>219.1</v>
      </c>
      <c r="C2046" s="7" t="s">
        <v>8655</v>
      </c>
      <c r="D2046" s="44" t="s">
        <v>8656</v>
      </c>
      <c r="E2046" s="26" t="s">
        <v>8657</v>
      </c>
      <c r="F2046" s="2" t="s">
        <v>111</v>
      </c>
      <c r="G2046" s="13">
        <v>45699</v>
      </c>
      <c r="H2046" s="13">
        <v>45699</v>
      </c>
      <c r="I2046" s="13"/>
      <c r="J2046" s="2"/>
      <c r="K2046" s="26" t="s">
        <v>8658</v>
      </c>
      <c r="L2046" s="28" t="s">
        <v>122</v>
      </c>
      <c r="M2046" s="4" t="s">
        <v>8659</v>
      </c>
      <c r="N2046" s="24"/>
      <c r="O2046" s="4"/>
      <c r="P2046" s="24"/>
      <c r="Q2046" s="4"/>
      <c r="R2046" s="24"/>
      <c r="S2046" s="4"/>
      <c r="T2046" s="24"/>
      <c r="U2046" s="4" t="s">
        <v>8624</v>
      </c>
      <c r="V2046" s="3" t="s">
        <v>69</v>
      </c>
      <c r="W2046" s="26" t="s">
        <v>214</v>
      </c>
      <c r="X2046" s="4"/>
      <c r="Y2046" s="4"/>
      <c r="Z2046" s="4"/>
    </row>
    <row r="2047" spans="1:26" ht="45" hidden="1">
      <c r="A2047" s="51">
        <f>_xlfn.IFNA(INDEX(Table3[],MATCH(MainTracker[[#This Row],[IDR / UFDR]],Table3[Pack],0),1),"")</f>
        <v>20</v>
      </c>
      <c r="B2047" s="7">
        <v>219.1</v>
      </c>
      <c r="C2047" s="7" t="s">
        <v>8660</v>
      </c>
      <c r="D2047" s="44" t="s">
        <v>8661</v>
      </c>
      <c r="E2047" s="26" t="s">
        <v>8662</v>
      </c>
      <c r="F2047" s="2" t="s">
        <v>111</v>
      </c>
      <c r="G2047" s="13">
        <v>45699</v>
      </c>
      <c r="H2047" s="13">
        <v>45699</v>
      </c>
      <c r="I2047" s="13"/>
      <c r="J2047" s="2"/>
      <c r="K2047" s="26" t="s">
        <v>8663</v>
      </c>
      <c r="L2047" s="28" t="s">
        <v>122</v>
      </c>
      <c r="M2047" s="4" t="s">
        <v>8659</v>
      </c>
      <c r="N2047" s="24"/>
      <c r="O2047" s="4" t="s">
        <v>8664</v>
      </c>
      <c r="P2047" s="24"/>
      <c r="Q2047" s="4"/>
      <c r="R2047" s="24"/>
      <c r="S2047" s="4"/>
      <c r="T2047" s="24"/>
      <c r="U2047" s="4" t="s">
        <v>8665</v>
      </c>
      <c r="V2047" s="3" t="s">
        <v>69</v>
      </c>
      <c r="W2047" s="26" t="s">
        <v>8666</v>
      </c>
      <c r="X2047" s="4"/>
      <c r="Y2047" s="4"/>
      <c r="Z2047" s="4"/>
    </row>
    <row r="2048" spans="1:26" ht="45" hidden="1">
      <c r="A2048" s="51">
        <f>_xlfn.IFNA(INDEX(Table3[],MATCH(MainTracker[[#This Row],[IDR / UFDR]],Table3[Pack],0),1),"")</f>
        <v>20</v>
      </c>
      <c r="B2048" s="7">
        <v>219.1</v>
      </c>
      <c r="C2048" s="7" t="s">
        <v>8667</v>
      </c>
      <c r="D2048" s="44" t="s">
        <v>8668</v>
      </c>
      <c r="E2048" s="26" t="s">
        <v>8669</v>
      </c>
      <c r="F2048" s="2" t="s">
        <v>111</v>
      </c>
      <c r="G2048" s="13">
        <v>45699</v>
      </c>
      <c r="H2048" s="13">
        <v>45699</v>
      </c>
      <c r="I2048" s="13"/>
      <c r="J2048" s="2"/>
      <c r="K2048" s="26" t="s">
        <v>8670</v>
      </c>
      <c r="L2048" s="28" t="s">
        <v>122</v>
      </c>
      <c r="M2048" s="4" t="s">
        <v>8659</v>
      </c>
      <c r="N2048" s="24"/>
      <c r="O2048" s="4" t="s">
        <v>8671</v>
      </c>
      <c r="P2048" s="24"/>
      <c r="Q2048" s="4"/>
      <c r="R2048" s="24"/>
      <c r="S2048" s="4"/>
      <c r="T2048" s="24"/>
      <c r="U2048" s="4" t="s">
        <v>8665</v>
      </c>
      <c r="V2048" s="3" t="s">
        <v>69</v>
      </c>
      <c r="W2048" s="26" t="s">
        <v>8666</v>
      </c>
      <c r="X2048" s="4"/>
      <c r="Y2048" s="4"/>
      <c r="Z2048" s="4"/>
    </row>
    <row r="2049" spans="1:26" ht="75" hidden="1">
      <c r="A2049" s="51">
        <f>_xlfn.IFNA(INDEX(Table3[],MATCH(MainTracker[[#This Row],[IDR / UFDR]],Table3[Pack],0),1),"")</f>
        <v>23</v>
      </c>
      <c r="B2049" s="7" t="s">
        <v>63</v>
      </c>
      <c r="C2049" s="7" t="s">
        <v>8672</v>
      </c>
      <c r="D2049" s="44" t="s">
        <v>8673</v>
      </c>
      <c r="E2049" s="26" t="s">
        <v>8674</v>
      </c>
      <c r="F2049" s="2" t="s">
        <v>101</v>
      </c>
      <c r="G2049" s="13">
        <v>45701</v>
      </c>
      <c r="H2049" s="13"/>
      <c r="I2049" s="13"/>
      <c r="J2049" s="2"/>
      <c r="K2049" s="26" t="s">
        <v>8675</v>
      </c>
      <c r="L2049" s="28" t="s">
        <v>7505</v>
      </c>
      <c r="M2049" s="4" t="s">
        <v>8676</v>
      </c>
      <c r="N2049" s="24">
        <v>45702</v>
      </c>
      <c r="O2049" s="4" t="s">
        <v>8677</v>
      </c>
      <c r="P2049" s="24">
        <v>45705</v>
      </c>
      <c r="Q2049" s="4" t="s">
        <v>8678</v>
      </c>
      <c r="R2049" s="24"/>
      <c r="S2049" s="4"/>
      <c r="T2049" s="24"/>
      <c r="U2049" s="4" t="s">
        <v>7155</v>
      </c>
      <c r="V2049" s="3" t="s">
        <v>69</v>
      </c>
      <c r="W2049" s="26" t="s">
        <v>1576</v>
      </c>
      <c r="X2049" s="4"/>
      <c r="Y2049" s="4"/>
      <c r="Z2049" s="4"/>
    </row>
    <row r="2050" spans="1:26" ht="18.75">
      <c r="A2050" s="51" t="str">
        <f>_xlfn.IFNA(INDEX(Table3[],MATCH(MainTracker[[#This Row],[IDR / UFDR]],Table3[Pack],0),1),"")</f>
        <v/>
      </c>
      <c r="B2050" s="7" t="s">
        <v>8679</v>
      </c>
      <c r="C2050" s="7" t="s">
        <v>4768</v>
      </c>
      <c r="D2050" s="44" t="s">
        <v>8680</v>
      </c>
      <c r="E2050" s="26" t="s">
        <v>4769</v>
      </c>
      <c r="F2050" s="10" t="s">
        <v>101</v>
      </c>
      <c r="G2050" s="13">
        <v>45702</v>
      </c>
      <c r="H2050" s="13">
        <v>45705</v>
      </c>
      <c r="I2050" s="13"/>
      <c r="J2050" s="2"/>
      <c r="K2050" s="26" t="s">
        <v>4770</v>
      </c>
      <c r="L2050" s="28"/>
      <c r="M2050" s="4" t="s">
        <v>8681</v>
      </c>
      <c r="N2050" s="24"/>
      <c r="O2050" s="4"/>
      <c r="P2050" s="24"/>
      <c r="Q2050" s="4"/>
      <c r="R2050" s="24"/>
      <c r="S2050" s="4"/>
      <c r="T2050" s="24"/>
      <c r="U2050" s="4" t="s">
        <v>8654</v>
      </c>
      <c r="V2050" s="3" t="s">
        <v>6832</v>
      </c>
      <c r="W2050" s="26" t="s">
        <v>6538</v>
      </c>
      <c r="X2050" s="4"/>
      <c r="Y2050" s="4"/>
      <c r="Z2050" s="4"/>
    </row>
    <row r="2051" spans="1:26" ht="30" hidden="1">
      <c r="A2051" s="51" t="str">
        <f>_xlfn.IFNA(INDEX(Table3[],MATCH(MainTracker[[#This Row],[IDR / UFDR]],Table3[Pack],0),1),"")</f>
        <v/>
      </c>
      <c r="B2051" s="7" t="s">
        <v>8679</v>
      </c>
      <c r="C2051" s="7" t="s">
        <v>3299</v>
      </c>
      <c r="D2051" s="44" t="s">
        <v>3300</v>
      </c>
      <c r="E2051" s="26" t="s">
        <v>3301</v>
      </c>
      <c r="F2051" s="10" t="s">
        <v>120</v>
      </c>
      <c r="G2051" s="13">
        <v>45702</v>
      </c>
      <c r="H2051" s="13">
        <v>45705</v>
      </c>
      <c r="I2051" s="13"/>
      <c r="J2051" s="2"/>
      <c r="K2051" s="26" t="s">
        <v>3302</v>
      </c>
      <c r="L2051" s="28"/>
      <c r="M2051" s="4" t="s">
        <v>8682</v>
      </c>
      <c r="N2051" s="24"/>
      <c r="O2051" s="4"/>
      <c r="P2051" s="24"/>
      <c r="Q2051" s="4"/>
      <c r="R2051" s="24"/>
      <c r="S2051" s="4"/>
      <c r="T2051" s="24"/>
      <c r="U2051" s="4" t="s">
        <v>8654</v>
      </c>
      <c r="V2051" s="3" t="s">
        <v>6832</v>
      </c>
      <c r="W2051" s="26" t="s">
        <v>6538</v>
      </c>
      <c r="X2051" s="4"/>
      <c r="Y2051" s="4"/>
      <c r="Z2051" s="4"/>
    </row>
    <row r="2052" spans="1:26" ht="45" hidden="1">
      <c r="A2052" s="51" t="str">
        <f>_xlfn.IFNA(INDEX(Table3[],MATCH(MainTracker[[#This Row],[IDR / UFDR]],Table3[Pack],0),1),"")</f>
        <v/>
      </c>
      <c r="B2052" s="7" t="s">
        <v>8679</v>
      </c>
      <c r="C2052" s="7" t="s">
        <v>3305</v>
      </c>
      <c r="D2052" s="44" t="s">
        <v>3306</v>
      </c>
      <c r="E2052" s="26" t="s">
        <v>3307</v>
      </c>
      <c r="F2052" s="10" t="s">
        <v>387</v>
      </c>
      <c r="G2052" s="13">
        <v>45702</v>
      </c>
      <c r="H2052" s="13"/>
      <c r="I2052" s="13"/>
      <c r="J2052" s="2"/>
      <c r="K2052" s="26" t="s">
        <v>3308</v>
      </c>
      <c r="L2052" s="28"/>
      <c r="M2052" s="4"/>
      <c r="N2052" s="24"/>
      <c r="O2052" s="4"/>
      <c r="P2052" s="24"/>
      <c r="Q2052" s="4"/>
      <c r="R2052" s="24"/>
      <c r="S2052" s="4"/>
      <c r="T2052" s="24"/>
      <c r="U2052" s="4" t="s">
        <v>8665</v>
      </c>
      <c r="V2052" s="3" t="s">
        <v>6832</v>
      </c>
      <c r="W2052" s="26" t="s">
        <v>6538</v>
      </c>
      <c r="X2052" s="4"/>
      <c r="Y2052" s="4"/>
      <c r="Z2052" s="4"/>
    </row>
    <row r="2053" spans="1:26" ht="30" hidden="1">
      <c r="A2053" s="51" t="str">
        <f>_xlfn.IFNA(INDEX(Table3[],MATCH(MainTracker[[#This Row],[IDR / UFDR]],Table3[Pack],0),1),"")</f>
        <v/>
      </c>
      <c r="B2053" s="7" t="s">
        <v>8679</v>
      </c>
      <c r="C2053" s="7" t="s">
        <v>8683</v>
      </c>
      <c r="D2053" s="44" t="s">
        <v>8684</v>
      </c>
      <c r="E2053" s="26" t="s">
        <v>8685</v>
      </c>
      <c r="F2053" s="10" t="s">
        <v>111</v>
      </c>
      <c r="G2053" s="13">
        <v>45702</v>
      </c>
      <c r="H2053" s="13"/>
      <c r="I2053" s="13"/>
      <c r="J2053" s="2"/>
      <c r="K2053" s="26" t="s">
        <v>8686</v>
      </c>
      <c r="L2053" s="28"/>
      <c r="M2053" s="4"/>
      <c r="N2053" s="24"/>
      <c r="O2053" s="4"/>
      <c r="P2053" s="24"/>
      <c r="Q2053" s="4"/>
      <c r="R2053" s="24"/>
      <c r="S2053" s="4"/>
      <c r="T2053" s="24"/>
      <c r="U2053" s="4" t="s">
        <v>8665</v>
      </c>
      <c r="V2053" s="3" t="s">
        <v>6832</v>
      </c>
      <c r="W2053" s="26" t="s">
        <v>6538</v>
      </c>
      <c r="X2053" s="4"/>
      <c r="Y2053" s="4"/>
      <c r="Z2053" s="4"/>
    </row>
    <row r="2054" spans="1:26" ht="30" hidden="1">
      <c r="A2054" s="51" t="str">
        <f>_xlfn.IFNA(INDEX(Table3[],MATCH(MainTracker[[#This Row],[IDR / UFDR]],Table3[Pack],0),1),"")</f>
        <v/>
      </c>
      <c r="B2054" s="7" t="s">
        <v>1822</v>
      </c>
      <c r="C2054" s="7" t="s">
        <v>2627</v>
      </c>
      <c r="D2054" s="44" t="s">
        <v>2628</v>
      </c>
      <c r="E2054" s="26" t="s">
        <v>2629</v>
      </c>
      <c r="F2054" s="259" t="s">
        <v>387</v>
      </c>
      <c r="G2054" s="13">
        <v>45705</v>
      </c>
      <c r="H2054" s="13"/>
      <c r="I2054" s="13"/>
      <c r="J2054" s="2"/>
      <c r="K2054" s="26" t="s">
        <v>2630</v>
      </c>
      <c r="L2054" s="34"/>
      <c r="M2054" s="4"/>
      <c r="N2054" s="24"/>
      <c r="O2054" s="4"/>
      <c r="P2054" s="24"/>
      <c r="Q2054" s="4"/>
      <c r="R2054" s="24"/>
      <c r="S2054" s="4"/>
      <c r="T2054" s="24"/>
      <c r="U2054" s="4" t="s">
        <v>8654</v>
      </c>
      <c r="V2054" s="3" t="s">
        <v>69</v>
      </c>
      <c r="W2054" s="26" t="s">
        <v>711</v>
      </c>
      <c r="X2054" s="4"/>
      <c r="Y2054" s="4"/>
      <c r="Z2054" s="4"/>
    </row>
    <row r="2055" spans="1:26" ht="45" hidden="1">
      <c r="A2055" s="51">
        <f>_xlfn.IFNA(INDEX(Table3[],MATCH(MainTracker[[#This Row],[IDR / UFDR]],Table3[Pack],0),1),"")</f>
        <v>21</v>
      </c>
      <c r="B2055" s="7">
        <v>214.07</v>
      </c>
      <c r="C2055" s="7" t="s">
        <v>4143</v>
      </c>
      <c r="D2055" s="44" t="s">
        <v>8687</v>
      </c>
      <c r="E2055" s="26" t="s">
        <v>4145</v>
      </c>
      <c r="F2055" s="2" t="s">
        <v>1996</v>
      </c>
      <c r="G2055" s="13">
        <v>45705</v>
      </c>
      <c r="H2055" s="13"/>
      <c r="I2055" s="13"/>
      <c r="J2055" s="2"/>
      <c r="K2055" s="26" t="s">
        <v>4146</v>
      </c>
      <c r="L2055" s="28"/>
      <c r="M2055" s="4"/>
      <c r="N2055" s="24"/>
      <c r="O2055" s="4"/>
      <c r="P2055" s="24"/>
      <c r="Q2055" s="4"/>
      <c r="R2055" s="24"/>
      <c r="S2055" s="4"/>
      <c r="T2055" s="24"/>
      <c r="U2055" s="4" t="s">
        <v>8654</v>
      </c>
      <c r="V2055" s="3" t="s">
        <v>69</v>
      </c>
      <c r="W2055" s="26" t="s">
        <v>5186</v>
      </c>
      <c r="X2055" s="4"/>
      <c r="Y2055" s="4"/>
      <c r="Z2055" s="4"/>
    </row>
    <row r="2056" spans="1:26" ht="30">
      <c r="A2056" s="51" t="str">
        <f>_xlfn.IFNA(INDEX(Table3[],MATCH(MainTracker[[#This Row],[IDR / UFDR]],Table3[Pack],0),1),"")</f>
        <v/>
      </c>
      <c r="B2056" s="7">
        <v>237.02</v>
      </c>
      <c r="C2056" s="7" t="s">
        <v>1032</v>
      </c>
      <c r="D2056" s="44" t="s">
        <v>1033</v>
      </c>
      <c r="E2056" s="26" t="s">
        <v>1034</v>
      </c>
      <c r="F2056" s="2" t="s">
        <v>129</v>
      </c>
      <c r="G2056" s="13">
        <v>45706</v>
      </c>
      <c r="H2056" s="13"/>
      <c r="I2056" s="13"/>
      <c r="J2056" s="2"/>
      <c r="K2056" s="26" t="s">
        <v>1035</v>
      </c>
      <c r="L2056" s="28"/>
      <c r="M2056" s="4"/>
      <c r="N2056" s="24"/>
      <c r="O2056" s="4"/>
      <c r="P2056" s="24"/>
      <c r="Q2056" s="4"/>
      <c r="R2056" s="24"/>
      <c r="S2056" s="4"/>
      <c r="T2056" s="24"/>
      <c r="U2056" s="4" t="s">
        <v>8688</v>
      </c>
      <c r="V2056" s="3"/>
      <c r="W2056" s="26" t="s">
        <v>1806</v>
      </c>
      <c r="X2056" s="4"/>
      <c r="Y2056" s="4"/>
      <c r="Z2056" s="4"/>
    </row>
    <row r="2057" spans="1:26" ht="30">
      <c r="A2057" s="51" t="str">
        <f>_xlfn.IFNA(INDEX(Table3[],MATCH(MainTracker[[#This Row],[IDR / UFDR]],Table3[Pack],0),1),"")</f>
        <v/>
      </c>
      <c r="B2057" s="7" t="s">
        <v>6714</v>
      </c>
      <c r="C2057" s="7" t="s">
        <v>8689</v>
      </c>
      <c r="D2057" s="44" t="s">
        <v>8690</v>
      </c>
      <c r="E2057" s="158" t="s">
        <v>8691</v>
      </c>
      <c r="F2057" s="2" t="s">
        <v>111</v>
      </c>
      <c r="G2057" s="13">
        <v>45706</v>
      </c>
      <c r="H2057" s="13"/>
      <c r="I2057" s="13"/>
      <c r="J2057" s="2"/>
      <c r="K2057" s="158" t="s">
        <v>8692</v>
      </c>
      <c r="L2057" s="28"/>
      <c r="M2057" s="4"/>
      <c r="N2057" s="24"/>
      <c r="O2057" s="4"/>
      <c r="P2057" s="24"/>
      <c r="Q2057" s="4"/>
      <c r="R2057" s="24"/>
      <c r="S2057" s="4"/>
      <c r="T2057" s="24"/>
      <c r="U2057" s="4" t="s">
        <v>8688</v>
      </c>
      <c r="V2057" s="3"/>
      <c r="W2057" s="28" t="s">
        <v>8276</v>
      </c>
      <c r="X2057" s="4"/>
      <c r="Y2057" s="4"/>
      <c r="Z2057" s="4"/>
    </row>
    <row r="2058" spans="1:26" ht="18.75">
      <c r="A2058" s="51" t="str">
        <f>_xlfn.IFNA(INDEX(Table3[],MATCH(MainTracker[[#This Row],[IDR / UFDR]],Table3[Pack],0),1),"")</f>
        <v/>
      </c>
      <c r="B2058" s="7" t="s">
        <v>6714</v>
      </c>
      <c r="C2058" s="7" t="s">
        <v>8693</v>
      </c>
      <c r="D2058" s="44" t="s">
        <v>8694</v>
      </c>
      <c r="E2058" s="158" t="s">
        <v>8695</v>
      </c>
      <c r="G2058" s="13"/>
      <c r="H2058" s="13"/>
      <c r="I2058" s="13"/>
      <c r="J2058" s="2"/>
      <c r="K2058" s="156" t="s">
        <v>8696</v>
      </c>
      <c r="L2058" s="34"/>
      <c r="M2058" s="4"/>
      <c r="N2058" s="24"/>
      <c r="O2058" s="4"/>
      <c r="P2058" s="24"/>
      <c r="Q2058" s="4"/>
      <c r="R2058" s="24"/>
      <c r="S2058" s="4"/>
      <c r="T2058" s="24"/>
      <c r="U2058" s="4" t="s">
        <v>8688</v>
      </c>
      <c r="V2058" s="3"/>
      <c r="W2058" s="28" t="s">
        <v>8276</v>
      </c>
      <c r="X2058" s="4"/>
      <c r="Y2058" s="4"/>
      <c r="Z2058" s="4"/>
    </row>
  </sheetData>
  <phoneticPr fontId="11" type="noConversion"/>
  <conditionalFormatting sqref="A2:A2058">
    <cfRule type="colorScale" priority="2703">
      <colorScale>
        <cfvo type="min"/>
        <cfvo type="percentile" val="50"/>
        <cfvo type="max"/>
        <color rgb="FFF8696B"/>
        <color rgb="FFFFEB84"/>
        <color rgb="FF63BE7B"/>
      </colorScale>
    </cfRule>
  </conditionalFormatting>
  <conditionalFormatting sqref="C187 C189 C754">
    <cfRule type="expression" dxfId="98" priority="54">
      <formula>$I187="WITHDRAWN"</formula>
    </cfRule>
    <cfRule type="expression" dxfId="97" priority="53">
      <formula>$I187="ISSUED"</formula>
    </cfRule>
    <cfRule type="expression" dxfId="96" priority="52">
      <formula>$I187="ON HOLD"</formula>
    </cfRule>
    <cfRule type="expression" dxfId="95" priority="51">
      <formula>$I187="WITHDRAWN"</formula>
    </cfRule>
    <cfRule type="expression" dxfId="94" priority="55">
      <formula>$I187="ON HOLD"</formula>
    </cfRule>
    <cfRule type="expression" dxfId="93" priority="56">
      <formula>$I187="ISSUED"</formula>
    </cfRule>
  </conditionalFormatting>
  <conditionalFormatting sqref="C1491:C1720 C1093:C1104 C1107:C1258 C1260:C1274 D1259 C1276:C1327 C1329:C1347 C1349 D1348 C1351:C1355 C1442:C1454 C1457:C1478 C1357:C1439 C1:C1089 D1455:D1456 C1722:C1729 C1764:C1815 D1816 C1481:C1489 C1830:C1867 D1829 C1817:C1828 C1731:C1761 C1871:C1048576">
    <cfRule type="duplicateValues" dxfId="92" priority="258"/>
  </conditionalFormatting>
  <conditionalFormatting sqref="D748">
    <cfRule type="duplicateValues" dxfId="91" priority="44"/>
  </conditionalFormatting>
  <conditionalFormatting sqref="D750">
    <cfRule type="duplicateValues" dxfId="90" priority="42"/>
  </conditionalFormatting>
  <conditionalFormatting sqref="D1069">
    <cfRule type="duplicateValues" dxfId="89" priority="18"/>
  </conditionalFormatting>
  <conditionalFormatting sqref="D1231">
    <cfRule type="duplicateValues" dxfId="88" priority="12"/>
  </conditionalFormatting>
  <conditionalFormatting sqref="E960">
    <cfRule type="duplicateValues" dxfId="87" priority="28"/>
  </conditionalFormatting>
  <conditionalFormatting sqref="E961">
    <cfRule type="duplicateValues" dxfId="86" priority="27"/>
  </conditionalFormatting>
  <conditionalFormatting sqref="E1192:E1199">
    <cfRule type="duplicateValues" dxfId="85" priority="14"/>
  </conditionalFormatting>
  <conditionalFormatting sqref="E1225:E1231 E1233:E1235">
    <cfRule type="duplicateValues" dxfId="84" priority="11"/>
  </conditionalFormatting>
  <conditionalFormatting sqref="E1490:E1500">
    <cfRule type="duplicateValues" dxfId="83" priority="8"/>
  </conditionalFormatting>
  <conditionalFormatting sqref="E1508:E1517">
    <cfRule type="duplicateValues" dxfId="82" priority="7"/>
  </conditionalFormatting>
  <conditionalFormatting sqref="E1828">
    <cfRule type="duplicateValues" dxfId="81" priority="4"/>
  </conditionalFormatting>
  <conditionalFormatting sqref="K880:K898">
    <cfRule type="duplicateValues" dxfId="80" priority="34"/>
  </conditionalFormatting>
  <conditionalFormatting sqref="K952:K953">
    <cfRule type="duplicateValues" dxfId="79" priority="25"/>
  </conditionalFormatting>
  <conditionalFormatting sqref="K959">
    <cfRule type="duplicateValues" dxfId="78" priority="26"/>
  </conditionalFormatting>
  <conditionalFormatting sqref="K1030">
    <cfRule type="duplicateValues" dxfId="77" priority="23"/>
  </conditionalFormatting>
  <conditionalFormatting sqref="K1044:K1053">
    <cfRule type="duplicateValues" dxfId="76" priority="21"/>
  </conditionalFormatting>
  <conditionalFormatting sqref="K1062:K1069">
    <cfRule type="duplicateValues" dxfId="75" priority="17"/>
  </conditionalFormatting>
  <conditionalFormatting sqref="K1093:K1096">
    <cfRule type="duplicateValues" dxfId="74" priority="22"/>
  </conditionalFormatting>
  <conditionalFormatting sqref="K1097:K1116">
    <cfRule type="duplicateValues" dxfId="73" priority="16"/>
  </conditionalFormatting>
  <conditionalFormatting sqref="K1188:K1199">
    <cfRule type="duplicateValues" dxfId="72" priority="15"/>
  </conditionalFormatting>
  <conditionalFormatting sqref="K1202:K1235">
    <cfRule type="duplicateValues" dxfId="71" priority="13"/>
  </conditionalFormatting>
  <conditionalFormatting sqref="K1358:K1381">
    <cfRule type="duplicateValues" dxfId="70" priority="9"/>
  </conditionalFormatting>
  <conditionalFormatting sqref="K1642">
    <cfRule type="duplicateValues" dxfId="69" priority="5"/>
  </conditionalFormatting>
  <conditionalFormatting sqref="K1870">
    <cfRule type="duplicateValues" dxfId="68" priority="3"/>
  </conditionalFormatting>
  <conditionalFormatting sqref="Z950 E1488:E1489 C1093:C1104 C769 C1:C723 C735:C753 C26:D745 C757:C767 C754:D756 C768:D768 C789:C877 C878:D878 C960:D961 E980:E996 E973:E978 E1004:E1007 E960:E971 E999:E1001 E1014:E1020 E1028:E1080 E1088 C1107:C1258 C1260:C1274 D1259 E1094:E1102 E1136:E1138 E1140:E1158 E1185:E1190 E1201:E1224 E1243:E1274 E1276:E1282 E1284:E1286 E1289:E1290 E1104:E1134 E1304:E1320 E1232 C1276:C1327 E1481:E1486 C1329:C1347 C1349 D1348 C1351:C1355 C1442:C1454 C1457:C1478 C1357:C1439 C879:C1089 E905:E958 E1356:E1383 E1442:E1451 E1388:E1439 E1453:E1477 D1455:D1456 E1501:E1507 E1518:E1522 E1524:E1527 C1491:C1720 E1529:E1656 E1660:E1671 E1673:E1715 C1722:C1729 C1764:C1815 D1816 C1481:C1489 E1725:E1812 E1814:E1827 C1830:C1867 D1829 C1828:D1828 E1717:E1723 C1817:C1827 E1830:E1867 C1731:C1761 C1871:C1995 E1869:E1904 C1996:D1996 E1906:E1048576 C1997:C1048576">
    <cfRule type="duplicateValues" dxfId="67" priority="287"/>
  </conditionalFormatting>
  <conditionalFormatting sqref="AB948 E1:E3 E650:E682 E723 E684:E686 E688:E721 E726:E735 E737:E760 E11:E648 E762:E793 E844:E901 E795:E842 E903 E5:E6">
    <cfRule type="duplicateValues" dxfId="66" priority="74"/>
  </conditionalFormatting>
  <dataValidations count="1">
    <dataValidation type="list" allowBlank="1" showInputMessage="1" showErrorMessage="1" sqref="T555:T556 Q754:Q756 U2:U2058" xr:uid="{B3FF8733-3CD8-4528-89A7-7D2BB96FC582}">
      <formula1>Statuses</formula1>
    </dataValidation>
  </dataValidations>
  <hyperlinks>
    <hyperlink ref="E6" r:id="rId1" display="pw://arcadis-uk-pw.bentley.com:Arcadis-UK-07/Documents/D%7ba4c3deb6-fbd6-4804-8e68-5995eeaa3b6b%7d" xr:uid="{FA57DB58-1041-4838-AC8D-AE6A9998621D}"/>
    <hyperlink ref="E7" r:id="rId2" display="pw://arcadis-uk-pw.bentley.com:Arcadis-UK-07/Documents/D%7b46236870-8edb-4702-beae-c92c9310ca35%7d" xr:uid="{47F56A9C-0689-47E6-9548-191BA411F63D}"/>
    <hyperlink ref="K4" r:id="rId3" display="pw://arcadis-uk-pw.bentley.com:Arcadis-UK-07/Documents/D%7b84e44039-5d6f-4a34-9e47-d54465668777%7d" xr:uid="{90A61AC5-5F10-44C2-A245-E698495F593D}"/>
    <hyperlink ref="K5" r:id="rId4" display="pw://arcadis-uk-pw.bentley.com:Arcadis-UK-07/Documents/D%7b84e44039-5d6f-4a34-9e47-d54465668777%7d" xr:uid="{487A41A7-EA5F-4DE6-BB42-0647DF0C3643}"/>
    <hyperlink ref="K6" r:id="rId5" display="pw://arcadis-uk-pw.bentley.com:Arcadis-UK-07/Documents/D%7b84e44039-5d6f-4a34-9e47-d54465668777%7d" xr:uid="{9E74AAA4-48C7-46DD-8BFB-A0D1E4CEDB64}"/>
    <hyperlink ref="K7" r:id="rId6" display="pw://arcadis-uk-pw.bentley.com:Arcadis-UK-07/Documents/D%7b84e44039-5d6f-4a34-9e47-d54465668777%7d" xr:uid="{7966FA00-7179-4D7B-B907-764A041BE706}"/>
    <hyperlink ref="W4" r:id="rId7" display="mailto:quincy.stafford@arcadis.com" xr:uid="{8D419AA3-A37D-4512-B8AB-E541A5C4EA6B}"/>
    <hyperlink ref="W5" r:id="rId8" display="mailto:quincy.stafford@arcadis.com" xr:uid="{8B6EDA6B-6BE2-4075-B71A-25F0C4172A80}"/>
    <hyperlink ref="W6" r:id="rId9" display="mailto:quincy.stafford@arcadis.com" xr:uid="{2E343BC9-670F-48B8-BF97-F20EC6ED7B37}"/>
    <hyperlink ref="W7" r:id="rId10" display="mailto:quincy.stafford@arcadis.com" xr:uid="{2C84190D-62E4-4859-8AC3-F02630BE2403}"/>
    <hyperlink ref="E2" r:id="rId11" display="pw:\\arcadis-uk-pw.bentley.com:Arcadis-UK-07\Documents\Projects\1MC07-C3\Chipping Warden Green Tunnel\TN\01 - Docs\1MC07-CEK-TN-FRM-CS07_CL14-000001" xr:uid="{EE6DDBA3-744A-4362-A177-36C82D55F61B}"/>
    <hyperlink ref="K2" r:id="rId12" display="pw:\\arcadis-uk-pw.bentley.com:Arcadis-UK-07\Documents\Projects\1MC07-C3\Chipping Warden Green Tunnel\IM\01 - Docs\1MC07-CEK-IM-DAT-CS07_CL14-600042" xr:uid="{5A86519E-E493-47FA-BB91-7D522714622D}"/>
    <hyperlink ref="W2" r:id="rId13" display="mailto:MWSH@cowi.com" xr:uid="{0127C13B-CE82-492C-B3D5-941269968D2E}"/>
    <hyperlink ref="E9" r:id="rId14" display="pw:\\arcadis-uk-pw.bentley.com:Arcadis-UK-07\Documents\Projects\1MC07-C3\Oxford Canal South Emb\CV\01 - Docs\1MC07-ASC-CV-FRM-CS07_CL23-000069-ACBOS" xr:uid="{4AF8EA34-0741-4035-8A06-4E0F38258A1C}"/>
    <hyperlink ref="E3" r:id="rId15" display="pw:\\arcadis-uk-pw.bentley.com:Arcadis-UK-07\Documents\Projects\1MC07-C3\Oxford Canal South Emb\CV\01 - Docs\1MC07-ASC-CV-FRM-CS07_CL23-000068-ACBOS" xr:uid="{9B7E3A80-D157-4850-B76B-83049029E243}"/>
    <hyperlink ref="E8" r:id="rId16" display="pw:\\arcadis-uk-pw.bentley.com:Arcadis-UK-07\Documents\Projects\1MC06-C2\Stoke Mandeville South Emb\HW\01 - Docs\1MC06-ASC-HW-FRM-CS03_CL17-000006-ACBOS" xr:uid="{BACBA30B-303B-4D56-9548-13EEA13C523F}"/>
    <hyperlink ref="K8" r:id="rId17" display="pw://arcadis-uk-pw.bentley.com:Arcadis-UK-07/Documents/D%7bbbc76771-c252-4422-8262-2dbbd22d88a1%7d" xr:uid="{7213EBA1-E3D2-4DD4-8180-803DD336D10A}"/>
    <hyperlink ref="W8" r:id="rId18" display="mailto:stephen.thompson@arcadis.com" xr:uid="{6E76E830-2A84-4F7A-B4ED-103A31C05089}"/>
    <hyperlink ref="E15" r:id="rId19" display="pw://arcadis-uk-pw.bentley.com:Arcadis-UK-07/Documents/D%7b88c9b803-420a-4d88-8196-101a6910048f%7d" xr:uid="{40E670F5-12AA-4D30-9F02-F124B25F5DE7}"/>
    <hyperlink ref="E12" r:id="rId20" display="pw://arcadis-uk-pw.bentley.com:Arcadis-UK-07/Documents/D%7bb96a1b69-285d-422b-aa49-8e9e108c87f1%7d" xr:uid="{D023ADCF-3F53-461B-ADA8-1058058A2262}"/>
    <hyperlink ref="E13" r:id="rId21" display="pw://arcadis-uk-pw.bentley.com:Arcadis-UK-07/Documents/D%7bc913637e-ec7e-4eea-a61b-67c95432cbaf%7d" xr:uid="{1A94F6B6-42BB-4F7B-9462-7D355EED2FC0}"/>
    <hyperlink ref="E14" r:id="rId22" display="pw://arcadis-uk-pw.bentley.com:Arcadis-UK-07/Documents/D%7bb3a67771-60f5-42c9-83e2-74b87adfa647%7d" xr:uid="{0F761BBC-3B60-48AA-9FDE-58CBC25BE96E}"/>
    <hyperlink ref="E16" r:id="rId23" display="pw://arcadis-uk-pw.bentley.com:Arcadis-UK-07/Documents/D%7b248a023a-8313-4e3e-a609-c449854673a2%7d" xr:uid="{1CD900D7-99B7-4176-9CBD-4D1D6372C036}"/>
    <hyperlink ref="K12" r:id="rId24" display="pw://arcadis-uk-pw.bentley.com:Arcadis-UK-07/Documents/D%7be713e1e4-5e39-497f-b1be-e55180bfbccf%7d" xr:uid="{C8244710-5D88-4D96-BBEE-4C3539329D6C}"/>
    <hyperlink ref="K14" r:id="rId25" display="pw://arcadis-uk-pw.bentley.com:Arcadis-UK-07/Documents/D%7b3250cdf5-0fb8-4935-9f95-4c106f88345d%7d" xr:uid="{7A1A6886-AB32-4BAE-825F-BEC6F0EA906A}"/>
    <hyperlink ref="K13" r:id="rId26" display="pw://arcadis-uk-pw.bentley.com:Arcadis-UK-07/Documents/D%7b251df2be-734f-47d3-9353-cbbf7e822114%7d" xr:uid="{1C87C802-617D-4017-A306-0BBF284FDEDE}"/>
    <hyperlink ref="K16" r:id="rId27" display="pw://arcadis-uk-pw.bentley.com:Arcadis-UK-07/Documents/D%7b754d0d13-4ee9-4d8f-9e50-bb5cdb70141d%7d" xr:uid="{C6B9339C-34DF-4DAF-BAC3-187F5008B594}"/>
    <hyperlink ref="K15" r:id="rId28" display="pw://arcadis-uk-pw.bentley.com:Arcadis-UK-07/Documents/D%7b30e4dd36-88ce-4f0a-8dfc-7a83ba81e2da%7d" xr:uid="{A0818F3E-B401-4589-9246-38DCC207E395}"/>
    <hyperlink ref="W12" r:id="rId29" display="mailto:youssef.miri@setec.com" xr:uid="{EDD0C247-E721-4235-95B9-4240076194DD}"/>
    <hyperlink ref="W11:W14" r:id="rId30" display="mailto:youssef.miri@setec.com" xr:uid="{FCA13930-3562-4405-BD21-D035BDE2984D}"/>
    <hyperlink ref="E10" r:id="rId31" display="pw:\\arcadis-uk-pw.bentley.com:Arcadis-UK-07\Documents\Projects\1MC06-C2\Calvert Ctg\DR\01 - Docs\1MC06-ASC-DR-FRM-CS06_CL09-000029-ACBOS" xr:uid="{9B9DC0DD-B2E8-4F99-9EC3-90447772F25F}"/>
    <hyperlink ref="K10" r:id="rId32" display="pw:\\arcadis-uk-pw.bentley.com:Arcadis-UK-07\Documents\Projects\1MC06-C2\Calvert Ctg\IM\01 - Docs\1MC06-CEK-IM-DAT-CS06_CL09-600255" xr:uid="{8C8E4383-B884-45BC-ADFA-5E998F479F7F}"/>
    <hyperlink ref="W10" r:id="rId33" display="mailto:keerthan.raic@arcadis.com" xr:uid="{A4FC5D03-2EAF-40E6-81E7-CCA65EDBB2F0}"/>
    <hyperlink ref="E11" r:id="rId34" display="pw:\\arcadis-uk-pw.bentley.com:Arcadis-UK-07\Documents\Projects\1MC07-C3\Lower Thorpe Viaduct\CV\01 - Docs\1MC07-ASC-CV-FRM-CS07_CL26-000069-ACBOS" xr:uid="{B217AED4-ECD5-4C34-BC39-8B2F8E598875}"/>
    <hyperlink ref="K11" r:id="rId35" display="pw:\\arcadis-uk-pw.bentley.com:Arcadis-UK-07\Documents\Projects\1MC07-C3\Thorpe Mandeville Emb\IM\01 - Docs\1MC07-CEK-IM-DAT-CS07_CL26-600131" xr:uid="{8BAE41A6-C53C-440C-9DA3-B38431C201D2}"/>
    <hyperlink ref="E19" r:id="rId36" display="pw:\\arcadis-uk-pw.bentley.com:Arcadis-UK-07\Documents\Projects\1MC07-C3\Upper Radbourne Emb\DR\01 - Docs\1MC07-ASC-DR-FRM-CS07_CL23-000004-ACBOS" xr:uid="{3B0447F1-8945-4B3E-A625-49DE300D5E6A}"/>
    <hyperlink ref="E18" r:id="rId37" display="pw:\\arcadis-uk-pw.bentley.com:Arcadis-UK-07\Documents\Projects\1MC07-C3\Upper Radbourne Emb\DR\01 - Docs\1MC07-ASC-DR-FRM-CS07_CL23-000022-ACBOS" xr:uid="{5F176473-906B-4BA8-8A6F-0CC1E15604D0}"/>
    <hyperlink ref="K19" r:id="rId38" display="pw:\\arcadis-uk-pw.bentley.com:Arcadis-UK-07\Documents\Projects\1MC07-C3\Upper Radbourne Emb\IM\01 - Docs\1MC07-CEK-IM-DAT-CS07_CL23-600059" xr:uid="{BCB4DB96-F4F8-4E7A-A1B0-258729E6CBAF}"/>
    <hyperlink ref="K18" r:id="rId39" display="pw:\\arcadis-uk-pw.bentley.com:Arcadis-UK-07\Documents\Projects\1MC07-C3\Upper Radbourne Emb\IM\01 - Docs\1MC07-CEK-IM-DAT-CS07_CL23-600019" xr:uid="{31A69F09-F287-424D-8FD5-2F6198CBCF4A}"/>
    <hyperlink ref="W19" r:id="rId40" display="mailto:gopika.b@arcadis.com" xr:uid="{CF326BFA-4770-4E8E-872F-4506CA21296E}"/>
    <hyperlink ref="W18" r:id="rId41" display="mailto:gopika.b@arcadis.com" xr:uid="{DAD5654B-0B84-4932-850A-56ECC14355D1}"/>
    <hyperlink ref="K9" r:id="rId42" display="pw:\\arcadis-uk-pw.bentley.com:Arcadis-UK-07\Documents\Projects\1MC07-C3\Oxford Canal South Emb\IM\01 - Docs\1MC07-CEK-IM-DAT-CS07_CL23-600110" xr:uid="{1DF46C0B-8CED-4BE3-B25F-C015222C1ECC}"/>
    <hyperlink ref="K3" r:id="rId43" display="pw:\\arcadis-uk-pw.bentley.com:Arcadis-UK-07\Documents\Projects\1MC07-C3\Oxford Canal South Emb\IM\01 - Docs\1MC07-CEK-IM-DAT-CS07_CL23-600109" xr:uid="{31A37E44-EA0C-4129-8D16-086437D33484}"/>
    <hyperlink ref="E17" r:id="rId44" display="pw://arcadis-uk-pw.bentley.com:Arcadis-UK-07/Documents/D%7b86f55951-d65f-4a43-a93d-238c5ad55b39%7d" xr:uid="{FD3896E3-7170-427B-9FAA-693D84637B85}"/>
    <hyperlink ref="K17" r:id="rId45" display="pw://arcadis-uk-pw.bentley.com:Arcadis-UK-07/Documents/D%7b17d2b4c6-5246-4f81-bc0c-00647e6cd317%7d" xr:uid="{901FC9F8-2A65-44AB-9096-83215DFD891C}"/>
    <hyperlink ref="W17" r:id="rId46" display="mailto:mpraveen.kumar@arcadis.com" xr:uid="{FB399557-745C-421C-B9FA-56C4AC34B6C0}"/>
    <hyperlink ref="W51" r:id="rId47" display="mailto:devendrakumar.tiwari@arcadis.com" xr:uid="{10345542-BFD4-42D0-AE6C-9F5A65A6BE5C}"/>
    <hyperlink ref="E51" r:id="rId48" display="pw:\\arcadis-uk-pw.bentley.com:Arcadis-UK-07\Documents\Projects\1MC06-C2\Calvert Ctg\DR\01 - Docs\1MC06-ASC-DR-FRM-CS06_CL09-000098-ACBOS" xr:uid="{2BCD53E5-1F95-49BD-825B-80EB0561C291}"/>
    <hyperlink ref="K51" r:id="rId49" display="pw:\\arcadis-uk-pw.bentley.com:Arcadis-UK-07\Documents\Projects\1MC06-C2\Calvert Ctg\IM\01 - Docs\1MC06-CEK-IM-DAT-CS06_CL09-600169" xr:uid="{2DE12461-B805-437E-91E5-281EB87BE817}"/>
    <hyperlink ref="E20" r:id="rId50" display="pw:\\arcadis-uk-pw.bentley.com:Arcadis-UK-07\Documents\Projects\1MC06-C2\Calvert Ctg\DR\01 - Docs\1MC06-ASC-DR-FRM-CS06_CL09-000097-ACBOS" xr:uid="{62ACB52A-F793-4049-AECA-5F8082639AF4}"/>
    <hyperlink ref="K20" r:id="rId51" display="pw:\\arcadis-uk-pw.bentley.com:Arcadis-UK-07\Documents\Projects\1MC06-C2\Calvert Ctg\IM\01 - Docs\1MC06-CEK-IM-DAT-CS06_CL09-600166" xr:uid="{5FF4E856-BB31-45C5-B4A2-9E38D479B341}"/>
    <hyperlink ref="W20" r:id="rId52" display="mailto:YashwanthKumar.S.Somashekar@arcadis.com" xr:uid="{E564AFF8-DAB0-475E-A06B-3C99767487B0}"/>
    <hyperlink ref="E24" r:id="rId53" display="pw:\\arcadis-uk-pw.bentley.com:Arcadis-UK-07\Documents\Projects\1MC06-C2\Thame Valley Vdt\DR\01 - Docs\1MC06-ASC-DR-FRM-CS04_CL19-000044-ACBOS" xr:uid="{21094060-A4D1-4911-854F-1838970114F9}"/>
    <hyperlink ref="K24" r:id="rId54" display="pw:\\arcadis-uk-pw.bentley.com:Arcadis-UK-07\Documents\Projects\1MC06-C2\Thame Valley Vdt\IM\01 - Docs\1MC06-CEK-IM-DAT-CS04_CL19-600001" xr:uid="{47157C9F-616B-44E7-897F-C503AC50E339}"/>
    <hyperlink ref="W24" r:id="rId55" display="mailto:saravanakumar.ss@arcadis.com" xr:uid="{540C200C-49FA-4AAB-8C4B-3A2148872C2D}"/>
    <hyperlink ref="E21" r:id="rId56" xr:uid="{1BEDCE5F-38CE-4120-AC65-4B24D7BD9640}"/>
    <hyperlink ref="E23" r:id="rId57" xr:uid="{ABFE3094-74DD-4821-BAD9-5E2F1D41C893}"/>
    <hyperlink ref="E22" r:id="rId58" display="pw:\\arcadis-uk-pw.bentley.com:Arcadis-UK-07\Documents\Projects\1MC06-C2\Godington West Vdt\HW\01 - Docs\1MC06-ASC-HW-FRM-CS06_CL10-000024-ACBOS" xr:uid="{AC21EEE1-7AC0-41B8-95BC-9A0CD11BC761}"/>
    <hyperlink ref="W21" r:id="rId59" display="mailto:zakaria.khabouze@setec.com" xr:uid="{760C8E50-13D7-4767-BB35-20EE0D7ACFED}"/>
    <hyperlink ref="W23" r:id="rId60" display="mailto:zakaria.khabouze@setec.com" xr:uid="{1BCA1595-74B7-4618-8CC3-397CBBDE5E96}"/>
    <hyperlink ref="W22" r:id="rId61" display="mailto:zakaria.khabouze@setec.com" xr:uid="{BC1CAFC4-4AB1-4FD6-A04B-B6701D4F4838}"/>
    <hyperlink ref="K22" r:id="rId62" display="pw:\\arcadis-uk-pw.bentley.com:Arcadis-UK-07\Documents\Projects\1MC06-C2\Godington West Vdt\IM\01 - Docs\1MC06-CEK-IM-DAT-CS06_CL10-600084" xr:uid="{833C1F5B-3A4C-4AB7-9B84-95581CFF76F4}"/>
    <hyperlink ref="K21" r:id="rId63" xr:uid="{CCCB2467-2721-4A65-80E5-FBE1E6262059}"/>
    <hyperlink ref="K23" r:id="rId64" xr:uid="{1D349CE6-1FAA-41AF-AE59-7F627B526652}"/>
    <hyperlink ref="E40" r:id="rId65" display="pw://arcadis-uk-pw.bentley.com:Arcadis-UK-07/Documents/D%7b0745ba97-9ae9-4ce4-833f-bdfc3a103373%7d" xr:uid="{F1B3FB11-A66B-4C8B-B09F-C8B0855EA552}"/>
    <hyperlink ref="K40" r:id="rId66" display="pw://arcadis-uk-pw.bentley.com:Arcadis-UK-07/Documents/D%7b1c22d81b-81a9-4e40-9860-a8a640bf415a%7d" xr:uid="{E6B9537D-1C56-43C4-B34A-057F15DB262F}"/>
    <hyperlink ref="W40" r:id="rId67" display="mailto:AGWO@cowi.com" xr:uid="{1C34D836-F890-4707-A03A-D39EE0F4E6B3}"/>
    <hyperlink ref="E25" r:id="rId68" display="pw:\\arcadis-uk-pw.bentley.com:Arcadis-UK-07\Documents\Projects\1MC06-C2\Small Dean South Emb\CV\01 - Docs\1MC06-ASC-CV-FRM-CS03_CL05-000056-ACBOS" xr:uid="{248E5F3C-97E9-47FD-BFDC-660134524566}"/>
    <hyperlink ref="K25" r:id="rId69" display="pw:\\arcadis-uk-pw.bentley.com:Arcadis-UK-07\Documents\Projects\1MC06-C2\Small Dean South Emb\IM\01 - Docs\1MC06-CEK-IM-DAT-CS03_CL05-600160" xr:uid="{E59EA80E-9BDD-4B4B-ADA1-62FEC7EF27BB}"/>
    <hyperlink ref="W25" r:id="rId70" display="mailto:Supreeth.S@arcadis.com" xr:uid="{E45D6ABB-D492-450A-83A6-9C1419BC188B}"/>
    <hyperlink ref="E26" r:id="rId71" display="pw://arcadis-uk-pw.bentley.com:Arcadis-UK-07/Documents/D%7b6275a64a-b4e4-4030-902c-129f15dda5ba%7d" xr:uid="{3A444007-B1B7-4B99-A375-7999B9010459}"/>
    <hyperlink ref="K26" r:id="rId72" display="pw://arcadis-uk-pw.bentley.com:Arcadis-UK-07/Documents/D%7bbb8aefdd-890a-4d63-95b8-b3875df8c709%7d" xr:uid="{85420428-0902-45A5-ADD1-C4295EEF2250}"/>
    <hyperlink ref="W26" r:id="rId73" display="mailto:youssef.miri@setec.com" xr:uid="{2BF2F858-BA59-4A59-8558-AAC3115C9E4D}"/>
    <hyperlink ref="E27" r:id="rId74" display="pw:\\arcadis-uk-pw.bentley.com:Arcadis-UK-07\Documents\Projects\1MC06-C2\Westbury Emb\DR\01 - Docs\1MC06-ASC-DR-FRM-CS06_CL22-000004-ACBOS" xr:uid="{79040CBB-D85F-42F8-A892-0863B38F56D9}"/>
    <hyperlink ref="K27" r:id="rId75" display="pw:\\arcadis-uk-pw.bentley.com:Arcadis-UK-07\Documents\Projects\1MC06-C2\Westbury Emb\IM\01 - Docs\1MC06-CEK-IM-DAT-CS06_CL22-600088" xr:uid="{CCD1AC50-544E-4BE1-9D4F-555547720058}"/>
    <hyperlink ref="W27" r:id="rId76" display="mailto:gladys.kouekam-nassi@setec.com" xr:uid="{36F8F666-69DE-4748-A670-01BE3F7F2F7E}"/>
    <hyperlink ref="K28" r:id="rId77" display="pw:\\arcadis-uk-pw.bentley.com:Arcadis-UK-07\Documents\Projects\1MC06-C2\Grendon Underwood Emb\IM\01 - Docs\1MC06-CEK-IM-DAT-CS05-600115" xr:uid="{129FDB7B-9C82-4324-9338-D55EEE719960}"/>
    <hyperlink ref="W28" r:id="rId78" display="mailto:alex.fowler@arcadis.com" xr:uid="{D2A425D9-4414-4251-8E4D-154271B10B03}"/>
    <hyperlink ref="E29" r:id="rId79" display="pw:\\arcadis-uk-pw.bentley.com:Arcadis-UK-07\Documents\Projects\1MC07-C3\Oxford Canal Vdt\HW\01 - Docs\1MC07-ASC-HW-FRM-CS07_CL23-000031-ACBOS" xr:uid="{D8BBD99D-05B7-4F28-ABAE-0F1DBBB484F3}"/>
    <hyperlink ref="E30" r:id="rId80" display="pw:\\arcadis-uk-pw.bentley.com:Arcadis-UK-07\Documents\Projects\1MC07-C3\Oxford Canal Vdt\HW\01 - Docs\1MC07-ASC-HW-FRM-CS07_CL23-000039-ACBOS" xr:uid="{DC1C1535-ED8A-4152-B38D-20256D684699}"/>
    <hyperlink ref="K30" r:id="rId81" display="pw:\\arcadis-uk-pw.bentley.com:Arcadis-UK-07\Documents\Projects\1MC07-C3\Oxford Canal Vdt\IM\01 - Docs\1MC07-CEK-IM-DAT-CS07_CL23-600047" xr:uid="{9948EE02-C3A6-4837-94E8-F2960BFB57EE}"/>
    <hyperlink ref="K29" r:id="rId82" display="pw:\\arcadis-uk-pw.bentley.com:Arcadis-UK-07\Documents\Projects\1MC07-C3\Oxford Canal Vdt\IM\01 - Docs\1MC07-CEK-IM-DAT-CS07_CL23-600046" xr:uid="{E18FC294-01A2-4EC2-8E69-A793D3A3E33F}"/>
    <hyperlink ref="W29" r:id="rId83" display="mailto:MarcoAntonio.Tanseco@arcadis.com" xr:uid="{10F7C3AF-71C9-4833-BF2F-93DAE247642A}"/>
    <hyperlink ref="W30" r:id="rId84" display="mailto:MarcoAntonio.Tanseco@arcadis.com" xr:uid="{780F1065-FB40-46DE-90D0-EBBEC3E5CAD7}"/>
    <hyperlink ref="E28" r:id="rId85" display="pw:\\arcadis-uk-pw.bentley.com:Arcadis-UK-07\Documents\Projects\1MC06-C2\Grendon Underwood Emb\BR\01 - Docs\1MC06-CEK-BR-FRM-CS05-000002" xr:uid="{2F5856B2-4743-4B4E-A652-B91E0D9EB702}"/>
    <hyperlink ref="E31" r:id="rId86" display="pw:\\arcadis-uk-pw.bentley.com:Arcadis-UK-07\Documents\Projects\1MC07-C3\Boddington Ctg\DR\01 - Docs\1MC07-ASC-DR-FRM-CS07_CL14-000027-ACBOS" xr:uid="{F7808F8F-7319-4215-810A-9B0F5DFF4726}"/>
    <hyperlink ref="K31" r:id="rId87" display="pw:\\arcadis-uk-pw.bentley.com:Arcadis-UK-07\Documents\Projects\1MC07-C3\Boddington Ctg\IM\01 - Docs\1MC07-CEK-IM-DAT-CS07_CL14-600002" xr:uid="{AACB61DA-103F-4C92-9FE6-B3A264C716A4}"/>
    <hyperlink ref="W31" r:id="rId88" display="mailto:pranav.kumar@arcadis.com" xr:uid="{B77DC3C7-5FA9-46C9-AB88-582A29DED406}"/>
    <hyperlink ref="E34" r:id="rId89" display="pw:\\arcadis-uk-pw.bentley.com:Arcadis-UK-07\Documents\Projects\1MC06-C2\Small Dean North Emb\CV\01 - Docs\1MC06-ASC-CV-FRM-CS03_CL06-000035-ACBOS" xr:uid="{C42C518C-6908-4AB3-BA95-99910605D4FD}"/>
    <hyperlink ref="K34" r:id="rId90" display="pw:\\arcadis-uk-pw.bentley.com:Arcadis-UK-07\Documents\Projects\1MC06-C2\Small Dean North Emb\IM\01 - Docs\1MC06-CEK-IM-DAT-CS03_CL06-600085" xr:uid="{C5B840AC-420D-4C2D-942A-CB875928E052}"/>
    <hyperlink ref="W34" r:id="rId91" display="mailto:sara.young1@arcadis.com" xr:uid="{DAEAEEC5-5635-4214-B744-ACF92A331291}"/>
    <hyperlink ref="E36" r:id="rId92" display="pw://arcadis-uk-pw.bentley.com:Arcadis-UK-07/Documents/D%7b54fe5458-fc82-4f7d-a066-f9522a876093%7d" xr:uid="{5586E2F8-FE40-4E24-908C-9B6E13FF8735}"/>
    <hyperlink ref="K36" r:id="rId93" display="pw://arcadis-uk-pw.bentley.com:Arcadis-UK-07/Documents/D%7b68724dfb-649c-4761-a8c3-541a25ff0e5b%7d" xr:uid="{0B1CE87F-CDB4-4BB5-8369-CD8E42EACDB7}"/>
    <hyperlink ref="W36" r:id="rId94" display="mailto:AGWO@cowi.com" xr:uid="{A7DA2A8A-726C-4EAB-9C39-915D98F3328A}"/>
    <hyperlink ref="E33" r:id="rId95" display="pw://arcadis-uk-pw.bentley.com:Arcadis-UK-07/Documents/D%7be2c7ef64-95e3-41f7-a3fe-861e3c37acc2%7d" xr:uid="{DA46FF09-0FB8-48F7-A036-99D63145B00B}"/>
    <hyperlink ref="K33" r:id="rId96" display="pw://arcadis-uk-pw.bentley.com:Arcadis-UK-07/Documents/D%7b5cd0b0b3-47ee-4f06-8104-8b748c1e5372%7d" xr:uid="{EABC022B-1DCB-488C-BD87-A2200EBDC331}"/>
    <hyperlink ref="E32" r:id="rId97" display="pw://arcadis-uk-pw.bentley.com:Arcadis-UK-07/Documents/D%7b2f754a8d-278b-4523-b439-a1b3b145eb1a%7d" xr:uid="{50CAEDE0-45BB-44DE-ABC0-A4F3989E77EE}"/>
    <hyperlink ref="K32" r:id="rId98" display="pw://arcadis-uk-pw.bentley.com:Arcadis-UK-07/Documents/D%7bc21a99f9-9733-4169-adf1-9c99614c0c46%7d" xr:uid="{CD7280BD-8127-40D9-8524-B5B533D05DB5}"/>
    <hyperlink ref="W33" r:id="rId99" display="mailto:William.Whyte@arcadis.com" xr:uid="{040B6B5B-D765-4903-B6C1-27F041B93122}"/>
    <hyperlink ref="W32" r:id="rId100" display="mailto:William.Whyte@arcadis.com" xr:uid="{D78FE462-6479-44F8-9318-6317602E7697}"/>
    <hyperlink ref="E35" r:id="rId101" display="pw://arcadis-uk-pw.bentley.com:Arcadis-UK-07/Documents/D%7b56c10455-efe9-4208-8708-14d57a369180%7d" xr:uid="{FE1C13BD-8BC7-443B-8F83-C03D0D730A4F}"/>
    <hyperlink ref="K35" r:id="rId102" display="pw://arcadis-uk-pw.bentley.com:Arcadis-UK-07/Documents/D%7b23e011a9-0379-40c9-9689-bece0b8377df%7d" xr:uid="{1292B7D0-23F7-4EB3-8804-50C6C0FF1195}"/>
    <hyperlink ref="W35" r:id="rId103" display="mailto:alberto.lorusso@arcadis.com" xr:uid="{DAB7133E-1CAD-4B1A-8B6E-D002F8DBCB6B}"/>
    <hyperlink ref="E39" r:id="rId104" display="pw:\\arcadis-uk-pw.bentley.com:Arcadis-UK-07\Documents\Projects\1MC06-C2\Calvert Ctg\DR\01 - Docs\1MC06-ASC-DR-FRM-CS06_CL09-000011-ACBOS" xr:uid="{748035AC-C29A-4DFB-9EB2-141260BF3AC4}"/>
    <hyperlink ref="E37" r:id="rId105" display="pw:\\arcadis-uk-pw.bentley.com:Arcadis-UK-07\Documents\Projects\1MC06-C2\Calvert Ctg\DR\01 - Docs\1MC06-ASC-DR-FRM-CS06_CL09-000037-ACBOS" xr:uid="{F0AF26A7-76E3-4C47-88FC-BCE0EE76954D}"/>
    <hyperlink ref="E38" r:id="rId106" display="pw:\\arcadis-uk-pw.bentley.com:Arcadis-UK-07\Documents\Projects\1MC06-C2\Calvert Ctg\DR\01 - Docs\1MC06-ASC-DR-FRM-CS06_CL09-000035-ACBOS" xr:uid="{DA7C748F-65AD-4B46-AE55-8E8A4DB1619C}"/>
    <hyperlink ref="K39" r:id="rId107" display="pw:\\arcadis-uk-pw.bentley.com:Arcadis-UK-07\Documents\Projects\1MC06-C2\Calvert Ctg\IM\01 - Docs\1MC06-CEK-IM-DAT-CS06_CL09-600220" xr:uid="{0A438F18-7A7C-4856-BEB4-7420E5DB26BE}"/>
    <hyperlink ref="K37" r:id="rId108" display="pw:\\arcadis-uk-pw.bentley.com:Arcadis-UK-07\Documents\Projects\1MC06-C2\Calvert Ctg\IM\01 - Docs\1MC06-CEK-IM-DAT-CS06_CL09-600209" xr:uid="{2922A823-E015-4342-A9E0-C194C115594E}"/>
    <hyperlink ref="K38" r:id="rId109" display="pw:\\arcadis-uk-pw.bentley.com:Arcadis-UK-07\Documents\Projects\1MC06-C2\Calvert Ctg\IM\01 - Docs\1MC06-CEK-IM-DAT-CS06_CL09-600199" xr:uid="{43FE7D97-7FBC-439C-B99A-3F11950BCC19}"/>
    <hyperlink ref="E41" r:id="rId110" display="pw:\\arcadis-uk-pw.bentley.com:Arcadis-UK-07\Documents\Projects\1MC06-C2\Thame Valley Vdt\DR\01 - Docs\1MC06-ASC-DR-FRM-CS04_CL19-000049-ACBOS" xr:uid="{685FBD7A-88FB-467E-A154-701EF7EB0509}"/>
    <hyperlink ref="K41" r:id="rId111" display="pw:\\arcadis-uk-pw.bentley.com:Arcadis-UK-07\Documents\Projects\1MC06-C2\Thame Valley Vdt\IM\01 - Docs\1MC06-CEK-IM-DAT-CS04_CL19-600049" xr:uid="{35D329F9-D6FF-4A32-8B7E-D5EFBC96E8F6}"/>
    <hyperlink ref="W41" r:id="rId112" display="mailto:venkatesh.chavan@arcadis.com" xr:uid="{7DB554A6-6EC7-4335-B47B-B241154F715E}"/>
    <hyperlink ref="E43" r:id="rId113" display="pw:\\arcadis-uk-pw.bentley.com:Arcadis-UK-07\Documents\Projects\1MC07-C3\Oxford Canal South Emb\CV\01 - Docs\1MC07-ASC-CV-FRM-CS07_CL23-000067-ACBOS" xr:uid="{3CFBEF18-7D47-40D9-92E2-F487937E1E19}"/>
    <hyperlink ref="K43" r:id="rId114" display="pw:\\arcadis-uk-pw.bentley.com:Arcadis-UK-07\Documents\Projects\1MC07-C3\Oxford Canal South Emb\IM\01 - Docs\1MC07-CEK-IM-DAT-CS07_CL23-600108" xr:uid="{BEA11439-3FE3-4323-BDEF-64239146A96C}"/>
    <hyperlink ref="W43" r:id="rId115" display="mailto:chris.gilmour@fairhurst.co.uk" xr:uid="{610D8C53-1D90-4A16-9332-1E00430B3BF3}"/>
    <hyperlink ref="E44" r:id="rId116" display="pw:\\arcadis-uk-pw.bentley.com:Arcadis-UK-07\Documents\Projects\1MC07-C3\Lower Thorpe Viaduct\HW\01 - Docs\1MC07-ASC-HW-FRM-CS07_CL26-000028-ACBOS" xr:uid="{9B64FCC3-7058-4F43-8C7D-D05593CAB3A2}"/>
    <hyperlink ref="K44" r:id="rId117" display="pw:\\arcadis-uk-pw.bentley.com:Arcadis-UK-07\Documents\Projects\1MC07-C3\Lower Thorpe Viaduct\IM\01 - Docs\1MC07-CEK-IM-DAT-CS07_CL26-600010" xr:uid="{D61DC013-93B7-4B67-8179-C57021F8FFFE}"/>
    <hyperlink ref="W44" r:id="rId118" display="mailto:MarcoAntonio.Tanseco@arcadis.com" xr:uid="{C4CBB2BA-6EFF-42EE-BCC6-FDBEC715C929}"/>
    <hyperlink ref="E45" r:id="rId119" display="pw:\\arcadis-uk-pw.bentley.com:Arcadis-UK-07\Documents\Projects\1MC06-C2\Stoke Mandeville South Emb\CV\01 - Docs\1MC06-ASC-CV-FRM-CS03_CL17-000025-ACBOS" xr:uid="{6558717B-83E0-45EC-86FA-3C5AADFFB6D4}"/>
    <hyperlink ref="K45" r:id="rId120" display="pw:\\arcadis-uk-pw.bentley.com:Arcadis-UK-07\Documents\Projects\1MC06-C2\Stoke Mandeville South Emb\IM\01 - Docs\1MC06-CEK-IM-DAT-CS03_CL17-600007" xr:uid="{A48E34CC-446E-4F9E-885E-3358BD8AB6F6}"/>
    <hyperlink ref="W45" r:id="rId121" display="mailto:orlando.sangalang@arcadis.com" xr:uid="{ABB162EC-BD7F-4185-89DE-A35385A8106B}"/>
    <hyperlink ref="E42" r:id="rId122" display="pw:\\arcadis-uk-pw.bentley.com:Arcadis-UK-07\Documents\Projects\1MC07-C3\Oxford Canal South Emb\CV\01 - Docs\1MC07-ASC-CV-FRM-CS07_CL23-000062-ACBOS" xr:uid="{DA667376-FFC3-4221-A490-79F46145750C}"/>
    <hyperlink ref="K42" r:id="rId123" display="pw:\\arcadis-uk-pw.bentley.com:Arcadis-UK-07\Documents\Projects\1MC07-C3\Oxford Canal South Emb\IM\01 - Docs\1MC07-CEK-IM-DAT-CS07_CL23-600111" xr:uid="{84286341-9541-4DC2-BE9C-744420681FA6}"/>
    <hyperlink ref="W42" r:id="rId124" xr:uid="{F9FECC54-273E-4FBE-8E11-DA885AFD4D73}"/>
    <hyperlink ref="E49" r:id="rId125" display="pw:\\arcadis-uk-pw.bentley.com:Arcadis-UK-07\Documents\Projects\1MC06-C2\Quainton South Emb\DR\01 - Docs\1MC06-ASC-DR-FRM-CS04_CL20-000014-ACBOS" xr:uid="{21C93AB9-9D5D-4CA0-AAC6-27D9BD60D5A6}"/>
    <hyperlink ref="W49" r:id="rId126" display="mailto:riad.quadery@arcadis.com" xr:uid="{FB8552DF-D77C-4E3C-B741-8E472E8E7612}"/>
    <hyperlink ref="E46" r:id="rId127" display="pw:\\arcadis-uk-pw.bentley.com:Arcadis-UK-07\Documents\Projects\1MC06-C2\Twyford Emb\CV\01 - Docs\1MC06-ASC-CV-FRM-CS06_CL10-000056-ACBOS" xr:uid="{4C2D48B6-BBB6-45BE-B504-BF74889F4221}"/>
    <hyperlink ref="E47" r:id="rId128" display="pw:\\arcadis-uk-pw.bentley.com:Arcadis-UK-07\Documents\Projects\1MC06-C2\Twyford Emb\CV\01 - Docs\1MC06-ASC-CV-FRM-CS06_CL10-000057-ACBOS" xr:uid="{0243379C-A0DB-44AC-9712-69B75550D040}"/>
    <hyperlink ref="E48" r:id="rId129" display="pw:\\arcadis-uk-pw.bentley.com:Arcadis-UK-07\Documents\Projects\1MC06-C2\Twyford Emb\CV\01 - Docs\1MC06-ASC-CV-FRM-CS06_CL10-000058-ACBOS" xr:uid="{184B9A2C-CBD5-4DB7-B88B-87D3979848E9}"/>
    <hyperlink ref="K46" r:id="rId130" display="pw:\\arcadis-uk-pw.bentley.com:Arcadis-UK-07\Documents\Projects\1MC06-C2\Twyford Emb\IM\01 - Docs\1MC06-CEK-IM-DAT-CS06_CL10-600036" xr:uid="{80E5BD47-2200-4E30-A984-17A430156C90}"/>
    <hyperlink ref="K47" r:id="rId131" display="pw:\\arcadis-uk-pw.bentley.com:Arcadis-UK-07\Documents\Projects\1MC06-C2\Twyford Emb\IM\01 - Docs\1MC06-CEK-IM-DAT-CS06_CL10-600041" xr:uid="{0B54B570-545D-4967-B58B-954EA1544166}"/>
    <hyperlink ref="K48" r:id="rId132" display="pw:\\arcadis-uk-pw.bentley.com:Arcadis-UK-07\Documents\Projects\1MC06-C2\Twyford Emb\IM\01 - Docs\1MC06-CEK-IM-DAT-CS06_CL10-600040" xr:uid="{51160527-7FDB-4138-927E-95A00BBCAE81}"/>
    <hyperlink ref="W46" r:id="rId133" display="mailto:jeet.mehta@arcadis.com" xr:uid="{B46C770C-9286-47CC-8626-C1C9858E1638}"/>
    <hyperlink ref="W48" r:id="rId134" display="mailto:jeet.mehta@arcadis.com" xr:uid="{1FEE5750-0A9F-4F6D-9696-3196609AE760}"/>
    <hyperlink ref="W47" r:id="rId135" display="mailto:jeet.mehta@arcadis.com" xr:uid="{775785FA-A0F8-43D6-A231-AC4E688FAD27}"/>
    <hyperlink ref="K49" r:id="rId136" display="pw:\\arcadis-uk-pw.bentley.com:Arcadis-UK-07\Documents\Projects\1MC06-C2\Quainton South Emb\IM\01 - Docs\1MC06-CEK-IM-DAT-CS04_CL20-600007" xr:uid="{60AAAA3B-9D12-4D99-BA9A-7EC854DD7FA3}"/>
    <hyperlink ref="E50" r:id="rId137" display="pw:\\arcadis-uk-pw.bentley.com:Arcadis-UK-07\Documents\Projects\1MC06-C2\Calvert Ctg\DR\01 - Docs\1MC06-ASC-DR-FRM-CS06_CL09-000097-ACBOS" xr:uid="{3F6993CC-0128-40DF-92E8-EA3DC6E01A02}"/>
    <hyperlink ref="K50" r:id="rId138" display="pw:\\arcadis-uk-pw.bentley.com:Arcadis-UK-07\Documents\Projects\1MC06-C2\Calvert Ctg\IM\01 - Docs\1MC06-CEK-IM-DAT-CS06_CL09-600166" xr:uid="{CEA66FFB-2A6F-45A7-906D-F31AF81CA7F5}"/>
    <hyperlink ref="W50" r:id="rId139" xr:uid="{E080A556-0CF8-4645-99BE-F02755A9E77D}"/>
    <hyperlink ref="E52" r:id="rId140" display="pw:\\arcadis-uk-pw.bentley.com:Arcadis-UK-07\Documents\Projects\1MC07-C3\Oxford Canal South Emb\CV\01 - Docs\1MC07-ASC-CV-FRM-CS07_CL23-000063-ACBOS" xr:uid="{E03951A6-6C2B-43B8-A4F6-D5C54906E4F1}"/>
    <hyperlink ref="K52" r:id="rId141" display="pw:\\arcadis-uk-pw.bentley.com:Arcadis-UK-07\Documents\Projects\1MC07-C3\Oxford Canal South Emb\IM\01 - Docs\1MC07-CEK-IM-DAT-CS07_CL23-600112" xr:uid="{7A57E9DB-839E-42E3-95CD-0E2A7F713375}"/>
    <hyperlink ref="W52" r:id="rId142" display="mailto:chris.gilmour@fairhurst.co.uk" xr:uid="{FCD83D53-20B6-4EEF-BAD0-C94C18D2A3E2}"/>
    <hyperlink ref="E55" r:id="rId143" display="pw:\\arcadis-uk-pw.bentley.com:Arcadis-UK-07\Documents\Projects\1MC07-C3\Oxford Canal South Emb\CV\01 - Docs\1MC07-ASC-CV-FRM-CS07_CL23-000066-ACBOS" xr:uid="{BFA9CC59-87DE-4DFD-AA16-1F333F8E8811}"/>
    <hyperlink ref="W55" r:id="rId144" display="mailto:chris.gilmour@fairhurst.co.uk" xr:uid="{7F55033E-D2B7-462B-BD3B-C7B1DAAEB7F5}"/>
    <hyperlink ref="E54" r:id="rId145" display="pw:\\arcadis-uk-pw.bentley.com:Arcadis-UK-07\Documents\Projects\1MC07-C3\Oxford Canal South Emb\CV\01 - Docs\1MC07-ASC-CV-FRM-CS07_CL23-000065-ACBOS" xr:uid="{F68FAFD5-1601-47DC-89EC-4558F73A57AE}"/>
    <hyperlink ref="K54" r:id="rId146" display="pw:\\arcadis-uk-pw.bentley.com:Arcadis-UK-07\Documents\Projects\1MC07-C3\Oxford Canal South Emb\IM\01 - Docs\1MC07-CEK-IM-DAT-CS07_CL23-600114" xr:uid="{5B248A4A-C815-4F7D-9E8B-65AB8EB1758F}"/>
    <hyperlink ref="W54:W55" r:id="rId147" display="mailto:chris.gilmour@fairhurst.co.uk" xr:uid="{CCCF05A3-B7BF-465E-A259-9208F7B9F9FD}"/>
    <hyperlink ref="E53" r:id="rId148" display="pw:\\arcadis-uk-pw.bentley.com:Arcadis-UK-07\Documents\Projects\1MC07-C3\Oxford Canal South Emb\CV\01 - Docs\1MC07-ASC-CV-FRM-CS07_CL23-000064-ACBOS" xr:uid="{C6E6AC01-0356-404E-8C13-65F3E220C544}"/>
    <hyperlink ref="E56" r:id="rId149" xr:uid="{91DA631B-23A8-49D8-A757-81C2938E6B02}"/>
    <hyperlink ref="K56" r:id="rId150" xr:uid="{3781CC79-273B-482E-BEF0-8A0C33FC5C8B}"/>
    <hyperlink ref="W56" r:id="rId151" xr:uid="{DF17B223-6EA3-45F6-9E44-685F3E0C8245}"/>
    <hyperlink ref="E57" r:id="rId152" display="pw://arcadis-uk-pw.bentley.com:Arcadis-UK-07/Documents/D%7be9f056d8-7548-407d-bf7e-f3f8ada21f4e%7d" xr:uid="{2990C637-038B-40B2-8C85-2B8FB359F771}"/>
    <hyperlink ref="K57" r:id="rId153" display="pw:\\arcadis-uk-pw.bentley.com:Arcadis-UK-07\Documents\Projects\1MC06-C2\Whaddon Hill Ctg\IM\01 - Docs\1MC06-CEK-IM-DAT-CS04_CL19-600046" xr:uid="{707EFF25-427E-4FD8-BDB7-0B66563AA768}"/>
    <hyperlink ref="W57" r:id="rId154" display="mailto:crht@cowi.com" xr:uid="{DBD23330-BB3B-4FF4-8348-0D525ACFD86C}"/>
    <hyperlink ref="K53" r:id="rId155" display="pw:\\arcadis-uk-pw.bentley.com:Arcadis-UK-07\Documents\Projects\1MC07-C3\Oxford Canal South Emb\IM\01 - Docs\1MC07-CEK-IM-DAT-CS07_CL23-600113" xr:uid="{2E6EE70B-C5D3-440E-BB7D-381317C9679F}"/>
    <hyperlink ref="K55" r:id="rId156" display="pw:\\arcadis-uk-pw.bentley.com:Arcadis-UK-07\Documents\Projects\1MC07-C3\Oxford Canal South Emb\IM\01 - Docs\1MC07-CEK-IM-DAT-CS07_CL23-600115" xr:uid="{F8FD5E32-AAC2-42BA-AAF4-69C4097951FF}"/>
    <hyperlink ref="E60" r:id="rId157" display="https://nam02.safelinks.protection.outlook.com/?url=https%3A%2F%2Fconnect-projectwisewac.bentley.com%2Fpwlink%3Fdatasource%3DBentley.PW--arcadis-uk-pw.bentley.com~3AArcadis-UK-07%26objectId%3D899750f2-861d-4a28-8c5b-1c0d8ba0d2cf%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PPgccFrhXie4kEDyF15VvGbiAui8T2Wq50nvqbt5O6I%3D&amp;reserved=0" xr:uid="{41AE580A-6C61-4CFE-8E3B-BB4D6F0E9442}"/>
    <hyperlink ref="E58" r:id="rId158" display="https://nam02.safelinks.protection.outlook.com/?url=https%3A%2F%2Fconnect-projectwisewac.bentley.com%2Fpwlink%3Fdatasource%3DBentley.PW--arcadis-uk-pw.bentley.com~3AArcadis-UK-07%26objectId%3D896fb7ce-3b27-4094-a4ed-6ccbc7c6d473%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Ay%2B97oWe2TVd9%2BK6ChAiMZ2Gech%2FwJRFYpfh6SjDatU%3D&amp;reserved=0" xr:uid="{0DA736C3-64BD-4E1F-8F4A-C8A308DC5635}"/>
    <hyperlink ref="E59" r:id="rId159" display="https://nam02.safelinks.protection.outlook.com/?url=https%3A%2F%2Fconnect-projectwisewac.bentley.com%2Fpwlink%3Fdatasource%3DBentley.PW--arcadis-uk-pw.bentley.com~3AArcadis-UK-07%26objectId%3Db96489ed-a27e-4568-aa95-c8174f8068de%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nGOKoa0JQ1HIxv0jKO5PlHKw2BHA9lLi47zSDomRE7I%3D&amp;reserved=0" xr:uid="{632EA272-6558-4700-AB77-BD1B6EFE98D5}"/>
    <hyperlink ref="K60" r:id="rId160" display="pw:\\arcadis-uk-pw.bentley.com:Arcadis-UK-07\Documents\Projects\1MC06-C2\Calvert Ctg\IM\01 - Docs\1MC06-CEK-IM-DAT-CS06_CL09-600260" xr:uid="{EC53A059-F19E-46B1-9067-0670E1E74752}"/>
    <hyperlink ref="K58" r:id="rId161" display="pw:\\arcadis-uk-pw.bentley.com:Arcadis-UK-07\Documents\Projects\1MC06-C2\Calvert Ctg\IM\01 - Docs\1MC06-CEK-IM-DAT-CS06_CL09-600261" xr:uid="{88278A6C-9BA4-443A-960E-C1C414902732}"/>
    <hyperlink ref="K59" r:id="rId162" display="pw:\\arcadis-uk-pw.bentley.com:Arcadis-UK-07\Documents\Projects\1MC06-C2\Calvert Ctg\IM\01 - Docs\1MC06-CEK-IM-DAT-CS06_CL09-600259" xr:uid="{7A58A39A-40C1-4478-AFA7-E0E1F880B55B}"/>
    <hyperlink ref="E61" r:id="rId163" display="pw://arcadis-uk-pw.bentley.com:Arcadis-UK-07/Documents/D%7bb96a1b69-285d-422b-aa49-8e9e108c87f1%7d" xr:uid="{4FEBBB9C-AC39-4399-A984-90B32CD3DDD3}"/>
    <hyperlink ref="E62" r:id="rId164" display="pw://arcadis-uk-pw.bentley.com:Arcadis-UK-07/Documents/D%7bc913637e-ec7e-4eea-a61b-67c95432cbaf%7d" xr:uid="{3CEC0F9C-8EE8-4543-942F-64F1DB260477}"/>
    <hyperlink ref="E63" r:id="rId165" display="pw://arcadis-uk-pw.bentley.com:Arcadis-UK-07/Documents/D%7bb3a67771-60f5-42c9-83e2-74b87adfa647%7d" xr:uid="{D0C7DA3E-AA69-41AD-A92B-F75F03EB7B8B}"/>
    <hyperlink ref="K61" r:id="rId166" display="pw://arcadis-uk-pw.bentley.com:Arcadis-UK-07/Documents/D%7be713e1e4-5e39-497f-b1be-e55180bfbccf%7d" xr:uid="{B6105FEB-E474-4B6D-929C-1D557E4F0AC3}"/>
    <hyperlink ref="K63" r:id="rId167" display="pw://arcadis-uk-pw.bentley.com:Arcadis-UK-07/Documents/D%7b3250cdf5-0fb8-4935-9f95-4c106f88345d%7d" xr:uid="{B2F80645-D168-44EE-9E94-DEA37A9CDBE2}"/>
    <hyperlink ref="K62" r:id="rId168" display="pw://arcadis-uk-pw.bentley.com:Arcadis-UK-07/Documents/D%7b251df2be-734f-47d3-9353-cbbf7e822114%7d" xr:uid="{1FDF45A6-36A0-4B0F-A1FC-134BE1A5A186}"/>
    <hyperlink ref="W61" r:id="rId169" display="mailto:zakaria.khabouze@setec.com" xr:uid="{E8F9E1D4-6B72-46C3-82C3-BA3C26989CE0}"/>
    <hyperlink ref="W62" r:id="rId170" display="mailto:zakaria.khabouze@setec.com" xr:uid="{56265C39-0B96-462D-854B-78DC8740A79A}"/>
    <hyperlink ref="W63" r:id="rId171" display="mailto:zakaria.khabouze@setec.com" xr:uid="{A6FB4FE3-BBE5-4161-9952-234DDDD543CB}"/>
    <hyperlink ref="E64" r:id="rId172" display="https://connect-projectwisewac.bentley.com/pwlink?datasource=Bentley.PW--arcadis-uk-pw.bentley.com~3AArcadis-UK-07&amp;objectId=2e44b37d-52d2-42a8-9d71-08d37a31d1c6&amp;objectType=doc&amp;workAreaId=6ab164b0-c2bd-447a-a601-fda32e138674&amp;projectId=f22a64a1-1359-489b-80fe-82820c4196bb&amp;app=pwe" xr:uid="{B670430B-F6F2-4EC2-9267-109E849AAFFC}"/>
    <hyperlink ref="K64" r:id="rId173" display="pw:\\arcadis-uk-pw.bentley.com:Arcadis-UK-07\Documents\Projects\1MC07-C3\Brackley South Ctg\IM\01 - Docs\1MC07-CEK-IM-DAT-CS07_CL12-600054" xr:uid="{E0D914D2-DD6D-4C3A-990D-741A74C91460}"/>
    <hyperlink ref="W64" r:id="rId174" display="mailto:bharathkumar.b@arcadis.com" xr:uid="{D4375A19-0046-40F1-A2B6-DD4B60314932}"/>
    <hyperlink ref="E66" r:id="rId175" display="pw://arcadis-uk-pw.bentley.com:Arcadis-UK-07/Documents/Projects/1MC07-C3/Oxford&amp;space;Canal&amp;space;North&amp;space;Emb/HW/01&amp;space;-&amp;space;Docs/1MC07-ASC-HW-FRM-CS07_CL23-000044-ACBOS" xr:uid="{060DFEB5-13D5-49F6-A23F-FCC7A0632951}"/>
    <hyperlink ref="E65" r:id="rId176" display="pw://arcadis-uk-pw.bentley.com:Arcadis-UK-07/Documents/Projects/1MC07-C3/Oxford&amp;space;Canal&amp;space;North&amp;space;Emb/HW/01&amp;space;-&amp;space;Docs/1MC07-ASC-HW-FRM-CS07_CL23-000033-ACBOS" xr:uid="{97A7007C-517A-4665-94CA-E94C31BA70C9}"/>
    <hyperlink ref="K65" r:id="rId177" display="pw:\\arcadis-uk-pw.bentley.com:Arcadis-UK-07\Documents\Projects\1MC07-C3\Oxford Canal North Emb\IM\01 - Docs\1MC07-CEK-IM-DAT-CS07_CL23-600044" xr:uid="{C70CEE66-788C-4427-A086-1DBEA2C067D6}"/>
    <hyperlink ref="K66" r:id="rId178" display="pw:\\arcadis-uk-pw.bentley.com:Arcadis-UK-07\Documents\Projects\1MC07-C3\Oxford Canal North Emb\IM\01 - Docs\1MC07-CEK-IM-DAT-CS07_CL23-600107" xr:uid="{AF1CA5CE-22AB-4D5A-A3B9-CB691E908D78}"/>
    <hyperlink ref="W65" r:id="rId179" xr:uid="{B5DD69EF-7594-4B3E-8DC3-4A590CC6D32F}"/>
    <hyperlink ref="W66" r:id="rId180" display="mailto:veenadhari.bavanam@arcadis.com" xr:uid="{48CA51BA-6B43-4F37-A8BB-8951AAC6C7D2}"/>
    <hyperlink ref="E68" r:id="rId181" xr:uid="{16AFE595-1EE7-4380-AA9B-5A239243313F}"/>
    <hyperlink ref="E69" r:id="rId182" xr:uid="{1841AF26-5C29-4470-9044-B7BE8D243E73}"/>
    <hyperlink ref="E67" r:id="rId183" xr:uid="{14484439-2586-4B51-85F4-0EA8BE02943C}"/>
    <hyperlink ref="K68" r:id="rId184" xr:uid="{1700C8B7-5476-4F89-9E18-EFE362BB215B}"/>
    <hyperlink ref="K67" r:id="rId185" xr:uid="{CA3F970A-9CCA-4015-B774-05A78C62838C}"/>
    <hyperlink ref="K69" r:id="rId186" xr:uid="{D60E6607-32AC-481E-9A68-60FDC8E77DD2}"/>
    <hyperlink ref="W68" r:id="rId187" display="mailto:zakaria.khabouze@setec.com" xr:uid="{9C23F228-8BC9-4421-BFCA-A0E985F9CFFB}"/>
    <hyperlink ref="W69" r:id="rId188" display="mailto:zakaria.khabouze@setec.com" xr:uid="{D6F2294B-1118-4A00-B381-CB4D4BE00156}"/>
    <hyperlink ref="W67" r:id="rId189" display="mailto:zakaria.khabouze@setec.com" xr:uid="{2ABEE1C1-4052-4CD6-B452-6D9A40A034D7}"/>
    <hyperlink ref="E70" r:id="rId190" display="pw:\\arcadis-uk-pw.bentley.com:Arcadis-UK-07\Documents\Projects\1MC06-C2\Calvert Ctg\DR\01 - Docs\1MC06-ASC-DR-FRM-CS06_CL09-000027-ACBOS" xr:uid="{00122645-E15C-4C90-98FD-D40189085615}"/>
    <hyperlink ref="K70" r:id="rId191" display="pw:\\arcadis-uk-pw.bentley.com:Arcadis-UK-07\Documents\Projects\1MC06-C2\Calvert Ctg\IM\01 - Docs\1MC06-CEK-IM-DAT-CS06_CL09-600110" xr:uid="{D066763B-CA2C-4CE3-BB4D-63ACBB310078}"/>
    <hyperlink ref="W70" r:id="rId192" display="mailto:keerthan.raic@arcadis.com" xr:uid="{1EB6F386-E16A-4B3E-AB5D-EA5FF609B750}"/>
    <hyperlink ref="E74" r:id="rId193" display="pw:\\arcadis-uk-pw.bentley.com:Arcadis-UK-07\Documents\Projects\1MC06-C2\Godington West Vdt\BR\01 - Docs\1MC06-ASC-BR-FRM-CS06_CL10-900001" xr:uid="{40DCAC09-D5D9-4401-8BC4-C1790E13AA67}"/>
    <hyperlink ref="E71" r:id="rId194" display="pw://arcadis-uk-pw.bentley.com:Arcadis-UK-07/Documents/D%7bb4fbecec-84b2-4cee-a034-b3818d50e49e%7d" xr:uid="{10DD6FAE-9C92-4BE0-93CD-B3B34A89C1C4}"/>
    <hyperlink ref="E72" r:id="rId195" display="pw://arcadis-uk-pw.bentley.com:Arcadis-UK-07/Documents/D%7b53052d78-f0ed-4afc-b4df-40a41b15c103%7d" xr:uid="{D72402DA-88B6-448C-A765-CFBDF446C93F}"/>
    <hyperlink ref="E73" r:id="rId196" display="pw://arcadis-uk-pw.bentley.com:Arcadis-UK-07/Documents/D%7b540941d6-c519-4a1c-a95e-e62c142d6163%7d" xr:uid="{1DD6E35C-6795-4D4D-946D-63BC5FB9B346}"/>
    <hyperlink ref="K71" r:id="rId197" display="pw://arcadis-uk-pw.bentley.com:Arcadis-UK-07/Documents/D%7ba217b060-b82f-4441-8699-fa8618f6952d%7d" xr:uid="{34C24AB5-B14D-4F99-9EC7-F09DD7C9E604}"/>
    <hyperlink ref="K72" r:id="rId198" display="pw://arcadis-uk-pw.bentley.com:Arcadis-UK-07/Documents/D%7b8094206e-8753-4d79-a052-b5d86d512bb5%7d" xr:uid="{81A15BF6-B4E0-4642-B377-7AA94A5CFECF}"/>
    <hyperlink ref="K73" r:id="rId199" display="pw://arcadis-uk-pw.bentley.com:Arcadis-UK-07/Documents/D%7bcd90c037-d33e-4442-af59-28645f8e581e%7d" xr:uid="{04AFC88A-2BEC-4208-9A75-875DB8241BE7}"/>
    <hyperlink ref="E77" r:id="rId200" display="pw:\\arcadis-uk-pw.bentley.com:Arcadis-UK-07\Documents\Projects\1MC07-C3\Boddington Ctg\CV\01 - Docs\1MC07-ASC-CV-FRM-CS07_CL14-000018-ACBOS" xr:uid="{7F881784-3EC5-4F0B-B591-53E7B88BEDEE}"/>
    <hyperlink ref="K77" r:id="rId201" display="pw://arcadis-uk-pw.bentley.com:Arcadis-UK-07/Documents/D%7b91d0028a-d12b-4a4c-b575-cb48e4957eae%7d" xr:uid="{8E14D8CB-0DAC-4CB6-B6D1-4D16A665E6B8}"/>
    <hyperlink ref="E79" r:id="rId202" display="pw://arcadis-uk-pw.bentley.com:Arcadis-UK-07/Documents/D%7ba201c28c-a720-4494-b382-0138b0522609%7d" xr:uid="{E6249639-EEE7-43D9-A094-07DF3AE6D027}"/>
    <hyperlink ref="K79" r:id="rId203" display="pw://arcadis-uk-pw.bentley.com:Arcadis-UK-07/Documents/D%7b8d0b21f5-d9c1-4a0c-8e65-0779fb6796c9%7d" xr:uid="{0B2DEA94-9455-465F-A33A-56D1475D2E43}"/>
    <hyperlink ref="W79" r:id="rId204" display="mailto:youssef.miri@setec.com" xr:uid="{40A3ABFF-89B5-447A-A5B3-DD842F897464}"/>
    <hyperlink ref="E78" r:id="rId205" display="pw://arcadis-uk-pw.bentley.com:Arcadis-UK-07/Documents/D%7b88d0afa6-25b5-43be-946a-c1beb75ad55f%7d" xr:uid="{15D07D19-2B47-4189-A972-E185F33CCE02}"/>
    <hyperlink ref="K78" r:id="rId206" display="pw://arcadis-uk-pw.bentley.com:Arcadis-UK-07/Documents/D%7b5d51f4f9-e993-45ee-8b80-cebe7c50deb9%7d" xr:uid="{0226C335-72A3-4263-8D48-7B5D864AD179}"/>
    <hyperlink ref="W78" r:id="rId207" display="mailto:youssef.miri@setec.com" xr:uid="{A68368E6-D3CB-4065-84D2-29C3289DB5B4}"/>
    <hyperlink ref="E75" r:id="rId208" display="pw:\\arcadis-uk-pw.bentley.com:Arcadis-UK-07\Documents\Projects\1MC07-C3\Oxford Canal North Emb\CV\01 - Docs\1MC07-ASC-CV-FRM-CS07_CL23-000017-ACBOS" xr:uid="{800A9AE2-3AE5-4B6D-B29F-9C3AE11BDC96}"/>
    <hyperlink ref="E76" r:id="rId209" display="pw:\\arcadis-uk-pw.bentley.com:Arcadis-UK-07\Documents\Projects\1MC07-C3\Oxford Canal North Emb\CV\01 - Docs\1MC07-ASC-CV-FRM-CS07_CL23-000033-ACBOS" xr:uid="{D421ABC2-E8F0-4FDC-B5C4-7D1CB3922810}"/>
    <hyperlink ref="K75" r:id="rId210" display="pw:\\arcadis-uk-pw.bentley.com:Arcadis-UK-07\Documents\Projects\1MC07-C3\Oxford Canal North Emb\IM\01 - Docs\1MC07-CEK-IM-DAT-CS07_CL23-600066" xr:uid="{E18AED50-AACF-4B73-9C07-F32F62C67BB9}"/>
    <hyperlink ref="K76" r:id="rId211" display="pw:\\arcadis-uk-pw.bentley.com:Arcadis-UK-07\Documents\Projects\1MC07-C3\Oxford Canal North Emb\IM\01 - Docs\1MC07-CEK-IM-DAT-CS07_CL23-600069" xr:uid="{B14A4217-2902-4361-8D61-B9F58357DCE2}"/>
    <hyperlink ref="W75" r:id="rId212" display="mailto:jayaram.duggina@arcadis.com" xr:uid="{AA4575B7-24D8-4890-A4E0-C29E23568519}"/>
    <hyperlink ref="W76" r:id="rId213" display="mailto:jayaram.duggina@arcadis.com" xr:uid="{F92CD4D7-6A26-4D67-9481-227C49AE27CA}"/>
    <hyperlink ref="E80" r:id="rId214" display="pw://arcadis-uk-pw.bentley.com:Arcadis-UK-07/Documents/Projects/1MC07-C3/Oxford&amp;space;Canal&amp;space;North&amp;space;Emb/CV/01&amp;space;-&amp;space;Docs/1MC07-ASC-CV-FRM-CS07_CL23-000076-ACBOS" xr:uid="{FC704F9A-FBB1-41DA-A1EC-076E85405C65}"/>
    <hyperlink ref="E81" r:id="rId215" display="pw://arcadis-uk-pw.bentley.com:Arcadis-UK-07/Documents/Projects/1MC07-C3/Oxford&amp;space;Canal&amp;space;North&amp;space;Emb/CV/01&amp;space;-&amp;space;Docs/1MC07-ASC-CV-FRM-CS07_CL23-000077-ACBOS" xr:uid="{6C156E18-A1DA-491C-85F9-63128156E21A}"/>
    <hyperlink ref="E82" r:id="rId216" display="pw://arcadis-uk-pw.bentley.com:Arcadis-UK-07/Documents/Projects/1MC07-C3/Oxford&amp;space;Canal&amp;space;North&amp;space;Emb/CV/01&amp;space;-&amp;space;Docs/1MC07-ASC-CV-FRM-CS07_CL23-000078-ACBOS" xr:uid="{3F7E129A-B2ED-4C83-800B-35EC670BB4C3}"/>
    <hyperlink ref="E83" r:id="rId217" display="pw://arcadis-uk-pw.bentley.com:Arcadis-UK-07/Documents/Projects/1MC07-C3/Oxford&amp;space;Canal&amp;space;North&amp;space;Emb/CV/01&amp;space;-&amp;space;Docs/1MC07-ASC-CV-FRM-CS07_CL23-000079-ACBOS" xr:uid="{9311D8FD-B261-480D-BBE0-9DF47270163A}"/>
    <hyperlink ref="K80" r:id="rId218" display="pw://arcadis-uk-pw.bentley.com:Arcadis-UK-07/Documents/Projects/1MC07-C3/Oxford&amp;space;Canal&amp;space;North&amp;space;Emb/IM/01&amp;space;-&amp;space;Docs/1MC07-CEK-IM-DAT-CS07_CL23-600135" xr:uid="{0EEA4C95-1F90-4522-918A-2CD2F0118503}"/>
    <hyperlink ref="K81" r:id="rId219" display="pw://arcadis-uk-pw.bentley.com:Arcadis-UK-07/Documents/Projects/1MC07-C3/Oxford&amp;space;Canal&amp;space;North&amp;space;Emb/IM/01&amp;space;-&amp;space;Docs/1MC07-CEK-IM-DAT-CS07_CL23-600136" xr:uid="{46E32F2F-AFEC-4C0A-AC0B-03467F93888D}"/>
    <hyperlink ref="K82" r:id="rId220" display="pw://arcadis-uk-pw.bentley.com:Arcadis-UK-07/Documents/Projects/1MC07-C3/Oxford&amp;space;Canal&amp;space;North&amp;space;Emb/IM/01&amp;space;-&amp;space;Docs/1MC07-CEK-IM-DAT-CS07_CL23-600137" xr:uid="{6470E4D5-BD53-4836-B7C3-23C35C9B9D02}"/>
    <hyperlink ref="K83" r:id="rId221" display="pw://arcadis-uk-pw.bentley.com:Arcadis-UK-07/Documents/Projects/1MC07-C3/Oxford&amp;space;Canal&amp;space;North&amp;space;Emb/IM/01&amp;space;-&amp;space;Docs/1MC07-CEK-IM-DAT-CS07_CL23-600138" xr:uid="{5A32D913-F0FB-4BCC-BD5E-8B128A20CBCB}"/>
    <hyperlink ref="W83" r:id="rId222" display="mailto:neeraj.alluvada@arcadis.com" xr:uid="{59A86947-16EC-40DB-8883-828D58E55CDD}"/>
    <hyperlink ref="W82" r:id="rId223" display="mailto:neeraj.alluvada@arcadis.com" xr:uid="{CBB8A57E-4F2A-4407-BA94-2AA83F677332}"/>
    <hyperlink ref="W81" r:id="rId224" display="mailto:neeraj.alluvada@arcadis.com" xr:uid="{F678B580-E74F-49B4-9770-F73D3928D81C}"/>
    <hyperlink ref="W80" r:id="rId225" display="mailto:neeraj.alluvada@arcadis.com" xr:uid="{0270546B-525E-4D1B-9EC2-989128C92BAC}"/>
    <hyperlink ref="E88" r:id="rId226" display="pw://arcadis-uk-pw.bentley.com:Arcadis-UK-07/Documents/D%7b3f3ea8fd-d9eb-4e5a-abad-44fc45aeeced%7d" xr:uid="{EF70FB6C-7EE8-4726-858F-9014B1062B80}"/>
    <hyperlink ref="W88" r:id="rId227" display="mailto:ALWB@COWI.COM" xr:uid="{E4FD8D65-C911-4459-A8BD-41BC0E0379D3}"/>
    <hyperlink ref="E84" r:id="rId228" display="pw:\\arcadis-uk-pw.bentley.com:Arcadis-UK-07\Documents\Projects\1MC07-C3\Oxford Canal North Emb\CV\01 - Docs\1MC07-ASC-CV-FRM-CS07_CL23-000082-ACBOS" xr:uid="{69A15659-9E34-41DA-B066-246D91102EC1}"/>
    <hyperlink ref="E85" r:id="rId229" display="pw:\\arcadis-uk-pw.bentley.com:Arcadis-UK-07\Documents\Projects\1MC07-C3\Oxford Canal North Emb\CV\01 - Docs\1MC07-ASC-CV-FRM-CS07_CL23-000083-ACBOS" xr:uid="{7092897D-F276-4FDC-802D-B896817568F3}"/>
    <hyperlink ref="E86" r:id="rId230" display="pw:\\arcadis-uk-pw.bentley.com:Arcadis-UK-07\Documents\Projects\1MC07-C3\Oxford Canal North Emb\CV\01 - Docs\1MC07-ASC-CV-FRM-CS07_CL23-000084-ACBOS" xr:uid="{DB125A89-6038-4270-B109-B338ACB5A5B1}"/>
    <hyperlink ref="E87" r:id="rId231" display="pw:\\arcadis-uk-pw.bentley.com:Arcadis-UK-07\Documents\Projects\1MC07-C3\Oxford Canal North Emb\CV\01 - Docs\1MC07-ASC-CV-FRM-CS07_CL23-000085-ACBOS" xr:uid="{FD90076F-8187-4930-A46F-70B06E4BFFCC}"/>
    <hyperlink ref="K84" r:id="rId232" display="pw:\\arcadis-uk-pw.bentley.com:Arcadis-UK-07\Documents\Projects\1MC07-C3\Oxford Canal North Emb\IM\01 - Docs\1MC07-CEK-IM-DAT-CS07_CL23-600131" xr:uid="{47B15FEF-4780-4F5E-AFB0-626F27B7C9E6}"/>
    <hyperlink ref="K85" r:id="rId233" display="pw:\\arcadis-uk-pw.bentley.com:Arcadis-UK-07\Documents\Projects\1MC07-C3\Oxford Canal North Emb\IM\01 - Docs\1MC07-CEK-IM-DAT-CS07_CL23-600132" xr:uid="{214C97FE-230E-42E4-B31B-7D458E2C7BA8}"/>
    <hyperlink ref="K86" r:id="rId234" display="pw:\\arcadis-uk-pw.bentley.com:Arcadis-UK-07\Documents\Projects\1MC07-C3\Oxford Canal North Emb\IM\01 - Docs\1MC07-CEK-IM-DAT-CS07_CL23-600133" xr:uid="{D4768AFC-9565-44AD-BBED-24BDC9C3DA20}"/>
    <hyperlink ref="K87" r:id="rId235" display="pw:\\arcadis-uk-pw.bentley.com:Arcadis-UK-07\Documents\Projects\1MC07-C3\Oxford Canal North Emb\IM\01 - Docs\1MC07-CEK-IM-DAT-CS07_CL23-600134" xr:uid="{6848782C-22BE-4000-89D6-079C4C01FB6F}"/>
    <hyperlink ref="K74" r:id="rId236" display="pw:\\arcadis-uk-pw.bentley.com:Arcadis-UK-07\Documents\Projects\1MC06-C2\Godington West Vdt\IM\01 - Docs\1MC06-CEK-IM-DAT-CS06_CL10-600125" xr:uid="{B9383C68-9B1B-49BA-AA5D-2ABA8D96B58A}"/>
    <hyperlink ref="E89" r:id="rId237" display="pw:\\arcadis-uk-pw.bentley.com:Arcadis-UK-07\Documents\Projects\1MC06-C2\Calvert Ctg\DR\01 - Docs\1MC06-ASC-DR-FRM-CS06_CL09-000109-ACBOS" xr:uid="{601943AE-844D-4CBC-B611-641F3DA965EB}"/>
    <hyperlink ref="K89" r:id="rId238" display="pw:\\arcadis-uk-pw.bentley.com:Arcadis-UK-07\Documents\Projects\1MC06-C2\Calvert Infrastructure MDG\IM\01 - Docs\1MC06-CEK-IM-DAT-CS06_CL09-600251" xr:uid="{2BE35E51-D812-4DCC-A00B-5CD9660C0937}"/>
    <hyperlink ref="W89" r:id="rId239" display="mailto:Ryan.Sharkey@arcadis.com" xr:uid="{296AC22C-0791-45B6-A5D1-AAD40F799F76}"/>
    <hyperlink ref="K96" r:id="rId240" display="pw:\\arcadis-uk-pw.bentley.com:Arcadis-UK-07\Documents\Projects\1MC07-C3\Highfurlong Brook Vdt\IM\01 - Docs\1MC07-CEK-IM-DAT-CS07_CL14-600056" xr:uid="{BDC4AF76-C2C9-4B06-8AB9-84C606B85F60}"/>
    <hyperlink ref="E96" r:id="rId241" display="pw:\\arcadis-uk-pw.bentley.com:Arcadis-UK-07\Documents\Projects\1MC07-C3\Highfurlong Brook Vdt\DR\01 - Docs\1MC07-ASC-DR-FRM-CS07_CL14-000076-ACBOS" xr:uid="{F356AC41-E4BD-4D77-83AF-BCC56994E423}"/>
    <hyperlink ref="W96" r:id="rId242" display="mailto:venkatesh.chavan@arcadis.com" xr:uid="{17061BA5-D030-49D2-BFB0-80FFDD555A77}"/>
    <hyperlink ref="E97" r:id="rId243" display="pw:\\arcadis-uk-pw.bentley.com:Arcadis-UK-07\Documents\Projects\1MC06-C2\Aylesbury North Ctg\DR\01 - Docs\1MC06-ASC-DR-FRM-CS04_CL18-000009-ACBOS" xr:uid="{F291AA01-2F27-456F-A925-1ECA7412F391}"/>
    <hyperlink ref="W97" r:id="rId244" display="mailto:Leomel.Ramos@arcadis.com" xr:uid="{E4598A1F-603D-46B0-9580-2C3DA8549111}"/>
    <hyperlink ref="W90" r:id="rId245" display="mailto:Joel.Martin@arcadis.com" xr:uid="{F1F407E5-8A87-4AF6-AE9E-1CA66638202E}"/>
    <hyperlink ref="W91" r:id="rId246" display="mailto:Joel.Martin@arcadis.com" xr:uid="{942279FA-F64B-48BE-8A3A-EED763801E3A}"/>
    <hyperlink ref="W92" r:id="rId247" display="mailto:Joel.Martin@arcadis.com" xr:uid="{A83DE9B2-77E2-4553-BBCE-ACE2EF6F3AE1}"/>
    <hyperlink ref="W93" r:id="rId248" display="mailto:Joel.Martin@arcadis.com" xr:uid="{F1B4169C-7D62-40AD-BA4B-5AA49B527F4C}"/>
    <hyperlink ref="W94" r:id="rId249" display="mailto:Joel.Martin@arcadis.com" xr:uid="{55611939-1211-4778-9E89-11D2EEC8E3B8}"/>
    <hyperlink ref="E90" r:id="rId250" display="pw:\\arcadis-uk-pw.bentley.com:Arcadis-UK-07\Documents\Projects\1MC07-C3\Upper Radbourne Emb\CV\01 - Docs\1MC07-ASC-CV-FRM-CS07_CL23-000070-ACBOS" xr:uid="{B81C406F-544B-4157-A5F7-2A6E3ED09817}"/>
    <hyperlink ref="E91" r:id="rId251" display="pw:\\arcadis-uk-pw.bentley.com:Arcadis-UK-07\Documents\Projects\1MC07-C3\Upper Radbourne Emb\CV\01 - Docs\1MC07-ASC-CV-FRM-CS07_CL23-000071-ACBOS" xr:uid="{A2F67AD7-DF24-4C24-AFFE-DF68ACD16E4E}"/>
    <hyperlink ref="E92" r:id="rId252" display="pw:\\arcadis-uk-pw.bentley.com:Arcadis-UK-07\Documents\Projects\1MC07-C3\Upper Radbourne Emb\CV\01 - Docs\1MC07-ASC-CV-FRM-CS07_CL23-000072-ACBOS" xr:uid="{7ED6BBFF-CC26-40F5-B6F7-ADB21B01D37C}"/>
    <hyperlink ref="E93" r:id="rId253" display="pw:\\arcadis-uk-pw.bentley.com:Arcadis-UK-07\Documents\Projects\1MC07-C3\Upper Radbourne Emb\CV\01 - Docs\1MC07-ASC-CV-FRM-CS07_CL23-000073-ACBOS" xr:uid="{51E27B98-FB15-471A-8A06-75BA5FEAA7EA}"/>
    <hyperlink ref="E94" r:id="rId254" display="pw:\\arcadis-uk-pw.bentley.com:Arcadis-UK-07\Documents\Projects\1MC07-C3\Upper Radbourne Emb\CV\01 - Docs\1MC07-ASC-CV-FRM-CS07_CL23-000074-ACBOS" xr:uid="{5364E54A-E570-4C83-A3CC-3360BBB084C2}"/>
    <hyperlink ref="E95" r:id="rId255" display="pw:\\arcadis-uk-pw.bentley.com:Arcadis-UK-07\Documents\Projects\1MC07-C3\Lower Radbourne North Vdt\CV\01 - Docs\1MC07-ASC-CV-FRM-CS07_CL23-000075-ACBOS" xr:uid="{0E8C690E-4E62-460D-89C0-C36611F1B285}"/>
    <hyperlink ref="K90" r:id="rId256" display="pw:\\arcadis-uk-pw.bentley.com:Arcadis-UK-07\Documents\Projects\1MC07-C3\Upper Radbourne Emb\IM\01 - Docs\1MC07-CEK-IM-DAT-CS07_CL23-600140" xr:uid="{EFF1F568-8995-4120-9814-14E45F617A12}"/>
    <hyperlink ref="K91" r:id="rId257" display="pw:\\arcadis-uk-pw.bentley.com:Arcadis-UK-07\Documents\Projects\1MC07-C3\Upper Radbourne Emb\IM\01 - Docs\1MC07-CEK-IM-DAT-CS07_CL23-600141" xr:uid="{358B5EEB-5870-4683-8F58-1624463D5C88}"/>
    <hyperlink ref="K92" r:id="rId258" display="pw:\\arcadis-uk-pw.bentley.com:Arcadis-UK-07\Documents\Projects\1MC07-C3\Upper Radbourne Emb\IM\01 - Docs\1MC07-CEK-IM-DAT-CS07_CL23-600142" xr:uid="{485CD8F3-CDFB-46DE-ADBF-F8653E9775DD}"/>
    <hyperlink ref="K93" r:id="rId259" display="pw:\\arcadis-uk-pw.bentley.com:Arcadis-UK-07\Documents\Projects\1MC07-C3\Upper Radbourne Emb\IM\01 - Docs\1MC07-CEK-IM-DAT-CS07_CL23-600143" xr:uid="{520A3D7A-C554-4EE2-B59A-C6EBEFB358F5}"/>
    <hyperlink ref="K94" r:id="rId260" display="pw:\\arcadis-uk-pw.bentley.com:Arcadis-UK-07\Documents\Projects\1MC07-C3\Upper Radbourne Emb\IM\01 - Docs\1MC07-CEK-IM-DAT-CS07_CL23-600144" xr:uid="{C1C82351-4C93-4A03-9A04-C11592E22116}"/>
    <hyperlink ref="K95" r:id="rId261" display="pw:\\arcadis-uk-pw.bentley.com:Arcadis-UK-07\Documents\Projects\1MC07-C3\Lower Radbourne North Vdt\IM\01 - Docs\1MC07-CEK-IM-DAT-CS07_CL23-600139" xr:uid="{9F7D8A4A-D357-4CA9-8248-E2E5516D8DC3}"/>
    <hyperlink ref="E100" r:id="rId262" display="pw:\\arcadis-uk-pw.bentley.com:Arcadis-UK-07\Documents\Projects\1MC06-C2\Oxford Road Emb\DR\01 - Docs\1MC06-ASC-DR-FRM-CS04_CL18-000002-ACBOS" xr:uid="{DBD907C3-BDCE-4EF5-96AD-4CB1C730D7FE}"/>
    <hyperlink ref="E101" r:id="rId263" display="pw:\\arcadis-uk-pw.bentley.com:Arcadis-UK-07\Documents\Projects\1MC06-C2\Oxford Road Emb\DR\01 - Docs\1MC06-ASC-DR-FRM-CS04_CL19-000004-ACBOS" xr:uid="{AF72ACB9-6D81-4DF9-AB1A-3705A50101F4}"/>
    <hyperlink ref="K100" r:id="rId264" display="pw://arcadis-uk-pw.bentley.com:Arcadis-UK-07/Documents/D%7b0a362af7-5431-4146-b40a-06c61485dee9%7d" xr:uid="{1E0A39F9-4B48-4411-8C52-3AD5128D57DD}"/>
    <hyperlink ref="K101" r:id="rId265" display="pw://arcadis-uk-pw.bentley.com:Arcadis-UK-07/Documents/D%7bbccb245b-4337-4909-9a73-01fd962e78a5%7d" xr:uid="{79954B8C-A24D-48DC-88E9-5002E44E0713}"/>
    <hyperlink ref="W100" r:id="rId266" display="mailto:crht@cowi.com" xr:uid="{0D619A85-98B0-4204-9BFE-47121689E6D5}"/>
    <hyperlink ref="E98" r:id="rId267" display="pw:\\arcadis-uk-pw.bentley.com:Arcadis-UK-07\Documents\Projects\1MC07-C3\Upper Radbourne Emb\CV\01 - Docs\1MC07-ASC-CV-FRM-CS07_CL23-000015-ACBOS" xr:uid="{A843EFDE-68A7-4CD7-A827-B9075F6DFA80}"/>
    <hyperlink ref="E99" r:id="rId268" display="pw:\\arcadis-uk-pw.bentley.com:Arcadis-UK-07\Documents\Projects\1MC07-C3\Upper Radbourne Emb\CV\01 - Docs\1MC07-ASC-CV-FRM-CS07_CL23-000035-ACBOS" xr:uid="{F8CC3A86-31B6-41C3-A197-CBACDA5AC706}"/>
    <hyperlink ref="K99" r:id="rId269" display="pw:\\arcadis-uk-pw.bentley.com:Arcadis-UK-07\Documents\Projects\1MC07-C3\Upper Radbourne Emb\IM\01 - Docs\1MC07-CEK-IM-DAT-CS07_CL23-600145" xr:uid="{953106D1-C982-4C1B-BA43-E919AD9A49F5}"/>
    <hyperlink ref="K98" r:id="rId270" display="pw:\\arcadis-uk-pw.bentley.com:Arcadis-UK-07\Documents\Projects\1MC07-C3\Upper Radbourne Emb\IM\01 - Docs\1MC07-CEK-IM-DAT-CS07_CL23-600146" xr:uid="{E74D2CBE-160B-4C56-902A-005AC6D56887}"/>
    <hyperlink ref="W95" r:id="rId271" display="mailto:Joel.Martin@arcadis.com" xr:uid="{A07F9DB6-6C26-42A0-BAD2-6CE00D165E6C}"/>
    <hyperlink ref="W101" r:id="rId272" display="mailto:crht@cowi.com" xr:uid="{B70E802E-53D6-4F27-B7E4-858C32A500CA}"/>
    <hyperlink ref="W98" r:id="rId273" display="mailto:Joel.Martin@arcadis.com" xr:uid="{502C7DE6-FBEC-4502-BE3B-78820A4CFCA8}"/>
    <hyperlink ref="W99" r:id="rId274" display="mailto:Joel.Martin@arcadis.com" xr:uid="{24A9CFCC-9BF9-4F2A-9CE5-3089826EB402}"/>
    <hyperlink ref="K97" r:id="rId275" display="pw://arcadis-uk-pw.bentley.com:Arcadis-UK-07/Documents/D%7b0dd36b4b-f735-4eed-b41a-56919bffa355%7d" xr:uid="{046826F2-4135-478F-9C8B-C8903EADC68B}"/>
    <hyperlink ref="E102" r:id="rId276" display="pw:\\arcadis-uk-pw.bentley.com:Arcadis-UK-07\Documents\Projects\1MC06-C2\Calvert Ctg\DR\01 - Docs\1MC06-ASC-DR-FRM-CS06_CL09-000037-ACBOS" xr:uid="{307A8E33-E559-4246-8C07-4367C8304E4C}"/>
    <hyperlink ref="E103" r:id="rId277" xr:uid="{BC1AF41E-BE18-489E-9E98-369877CF7668}"/>
    <hyperlink ref="K103" r:id="rId278" display="pw://arcadis-uk-pw.bentley.com:Arcadis-UK-07/Documents/D%7b431d88eb-1e91-4043-b421-f194442a934c%7d" xr:uid="{402FC836-5D3D-4359-B9F6-558D29A769FE}"/>
    <hyperlink ref="E116" r:id="rId279" display="pw:\\arcadis-uk-pw.bentley.com:Arcadis-UK-07\Documents\Projects\1MC07-C3\Upper Radbourne Emb\DR\01 - Docs\1MC07-ASC-DR-FRM-CS07_CL23-000004-ACBOS" xr:uid="{E86AA491-CD83-471B-9ECC-56FFA50218C1}"/>
    <hyperlink ref="E117" r:id="rId280" display="pw:\\arcadis-uk-pw.bentley.com:Arcadis-UK-07\Documents\Projects\1MC07-C3\Upper Radbourne Emb\DR\01 - Docs\1MC07-ASC-DR-FRM-CS07_CL23-000022-ACBOS" xr:uid="{5A6547CB-A945-4919-A5DA-E0D028D61A7D}"/>
    <hyperlink ref="K116" r:id="rId281" display="pw:\\arcadis-uk-pw.bentley.com:Arcadis-UK-07\Documents\Projects\1MC07-C3\Upper Radbourne Emb\IM\01 - Docs\1MC07-CEK-IM-DAT-CS07_CL23-600059" xr:uid="{FAAE2342-CF75-4A7B-88BA-E840F8964B21}"/>
    <hyperlink ref="K117" r:id="rId282" display="pw:\\arcadis-uk-pw.bentley.com:Arcadis-UK-07\Documents\Projects\1MC07-C3\Upper Radbourne Emb\IM\01 - Docs\1MC07-CEK-IM-DAT-CS07_CL23-600019" xr:uid="{DC9B9F76-1B68-487C-A1AA-67A852F809A6}"/>
    <hyperlink ref="E115" r:id="rId283" display="pw:\\arcadis-uk-pw.bentley.com:Arcadis-UK-07\Documents\Projects\1MC07-C3\Ladbroke Ctg\CV\01 - Docs\1MC07-ASC-CV-FRM-CS07_CL24-000017-ACBOS" xr:uid="{0FD6C12D-7451-4D71-8656-ED19D0BE6007}"/>
    <hyperlink ref="K115" r:id="rId284" display="pw:\\arcadis-uk-pw.bentley.com:Arcadis-UK-07\Documents\Projects\1MC07-C3\Ladbroke Ctg\IM\01 - Docs\1MC07-CEK-IM-DAT-CS07_CL24-600115" xr:uid="{601C1AE7-8559-4DBD-ABE8-703608746C9B}"/>
    <hyperlink ref="W102" r:id="rId285" display="mailto:samar.nouma@setec.com" xr:uid="{1C18C375-2FA4-41E4-858D-D1F1EC7D0F56}"/>
    <hyperlink ref="W103" r:id="rId286" display="mailto:Mohammad.Atieh@arcadis.com" xr:uid="{CF649494-5546-49FC-A3E1-37233A95C386}"/>
    <hyperlink ref="W116" r:id="rId287" display="mailto:gopika.b@arcadis.com" xr:uid="{7A0F2237-B51C-412E-B2E8-5774716D7692}"/>
    <hyperlink ref="W117" r:id="rId288" display="mailto:gopika.b@arcadis.com" xr:uid="{0AFC202D-2CE2-449B-8F43-C4398F2F5AA4}"/>
    <hyperlink ref="W115" r:id="rId289" display="mailto:ArunKumar.S@arcadis.com" xr:uid="{C701A790-FF32-4AE8-86A7-0F5D17872000}"/>
    <hyperlink ref="E105" r:id="rId290" display="pw:\\arcadis-uk-pw.bentley.com:Arcadis-UK-07\Documents\Projects\1MC06-C2\Calvert Ctg\DR\01 - Docs\1MC06-ASC-DR-FRM-CS06_CL09-000035-ACBOS" xr:uid="{C3635F50-C9B8-428B-BA07-638A18CD18A3}"/>
    <hyperlink ref="K105" r:id="rId291" display="pw:\\arcadis-uk-pw.bentley.com:Arcadis-UK-07\Documents\Projects\1MC06-C2\Calvert Ctg\IM\01 - Docs\1MC06-CEK-IM-DAT-CS06_CL09-600199" xr:uid="{65A48F9B-057D-453F-B539-42AA09B83FC3}"/>
    <hyperlink ref="E109" r:id="rId292" display="pw://arcadis-uk-pw.bentley.com:Arcadis-UK-07/Documents/D%7b79205fa3-4cfe-4e29-8e54-ef6543fe6a4a%7d" xr:uid="{25CDDC91-BB41-404A-918F-2F4F4E0BB3C5}"/>
    <hyperlink ref="E108" r:id="rId293" display="pw://arcadis-uk-pw.bentley.com:Arcadis-UK-07/Documents/D%7be83f8e7c-82c4-452a-b0ff-4405ce6abb25%7d" xr:uid="{C2CF9B89-E094-4505-AC43-C64075E6B6B3}"/>
    <hyperlink ref="E107" r:id="rId294" display="pw://arcadis-uk-pw.bentley.com:Arcadis-UK-07/Documents/D%7b6086f575-b708-446f-b00c-159ff40af671%7d" xr:uid="{22D5DFD9-4993-4294-96BB-0F48E6D610E2}"/>
    <hyperlink ref="E112" r:id="rId295" display="pw://arcadis-uk-pw.bentley.com:Arcadis-UK-07/Documents/D%7b99588730-9378-480b-928a-48e6d9ace798%7d" xr:uid="{9DD638BF-F36D-47D7-8E74-3B92449AA2F7}"/>
    <hyperlink ref="E110" r:id="rId296" display="pw://arcadis-uk-pw.bentley.com:Arcadis-UK-07/Documents/D%7b276a43d5-3a9c-4731-bc1e-228f4f3023a7%7d" xr:uid="{939F689D-6654-42E0-AFDC-FFC22713137C}"/>
    <hyperlink ref="E111" r:id="rId297" display="pw://arcadis-uk-pw.bentley.com:Arcadis-UK-07/Documents/D%7b179041b3-589f-4dcf-86f4-544f031beac0%7d" xr:uid="{80365CE7-391B-4E6E-8F08-16755ACA4545}"/>
    <hyperlink ref="E104" r:id="rId298" display="pw://arcadis-uk-pw.bentley.com:Arcadis-UK-07/Documents/D%7b95467e9e-55ed-462f-acc2-3c97122da6c5%7d" xr:uid="{9F35F417-A171-4412-94B5-6E426766074D}"/>
    <hyperlink ref="E114" r:id="rId299" display="pw://arcadis-uk-pw.bentley.com:Arcadis-UK-07/Documents/D%7b08348a7e-01bc-4486-9fc9-f54b552d7651%7d" xr:uid="{224B55CB-586D-4F52-982B-DEC8010EEAEA}"/>
    <hyperlink ref="E113" r:id="rId300" display="pw://arcadis-uk-pw.bentley.com:Arcadis-UK-07/Documents/D%7b4fb6030e-e6de-4db3-8052-dc5f6ecf9e48%7d" xr:uid="{91CAE1CC-AC56-4903-8365-48176ABB3372}"/>
    <hyperlink ref="K108" r:id="rId301" display="pw://arcadis-uk-pw.bentley.com:Arcadis-UK-07/Documents/D%7bc7d2d22b-79ac-492d-8c53-86ccde086062%7d" xr:uid="{18BD7570-0F35-43DD-94BE-6E6A00FC2996}"/>
    <hyperlink ref="K109" r:id="rId302" display="pw://arcadis-uk-pw.bentley.com:Arcadis-UK-07/Documents/D%7bc015673d-90e8-43d9-83ba-a3d3a9465f78%7d" xr:uid="{D4989694-9243-4367-BDB1-B67A74105A89}"/>
    <hyperlink ref="K107" r:id="rId303" display="pw://arcadis-uk-pw.bentley.com:Arcadis-UK-07/Documents/D%7b4ce8c107-6f79-4236-af27-6413c88f91f5%7d" xr:uid="{722C20D8-8A65-4A45-8A8D-4FA6BD7807BF}"/>
    <hyperlink ref="K110" r:id="rId304" display="pw://arcadis-uk-pw.bentley.com:Arcadis-UK-07/Documents/D%7b866470d3-e793-4500-8d7b-c54b2c0a0c80%7d" xr:uid="{4BD56153-43EC-448A-B7C3-62ABA421E8BE}"/>
    <hyperlink ref="K111" r:id="rId305" display="pw://arcadis-uk-pw.bentley.com:Arcadis-UK-07/Documents/D%7bf6181bbd-a7f1-4bfb-a583-aa87f7d64735%7d" xr:uid="{DA56ECC1-B589-4AE5-8993-6D9E678E8574}"/>
    <hyperlink ref="K112" r:id="rId306" display="pw://arcadis-uk-pw.bentley.com:Arcadis-UK-07/Documents/D%7ba7d9c0d8-88fb-4a3b-abe3-29abd8de50a3%7d" xr:uid="{09368655-BD4F-461F-A5E7-0FE2B5D6BBE0}"/>
    <hyperlink ref="K113" r:id="rId307" display="pw://arcadis-uk-pw.bentley.com:Arcadis-UK-07/Documents/D%7b2d2eb326-37f0-4168-979f-eb08353dfa29%7d" xr:uid="{E1FC4508-9BC1-4171-95B7-C8CC0E6D3FDF}"/>
    <hyperlink ref="K114" r:id="rId308" display="pw://arcadis-uk-pw.bentley.com:Arcadis-UK-07/Documents/D%7b199a11ce-e374-46a4-93fd-e4e75edc8ae8%7d" xr:uid="{59AEDEE2-9409-4BAD-BB5B-B53087388F36}"/>
    <hyperlink ref="W107" r:id="rId309" display="mailto:jeet.mehta@arcadis.com" xr:uid="{1CCFDFBB-998B-4E74-93C9-0CC0A672D228}"/>
    <hyperlink ref="W109:W116" r:id="rId310" display="mailto:jeet.mehta@arcadis.com" xr:uid="{6E7EC909-BF57-4544-A9E8-528C54E98E54}"/>
    <hyperlink ref="E118" r:id="rId311" display="pw://arcadis-uk-pw.bentley.com:Arcadis-UK-07/Documents/D%7b231d8bc7-130e-49e6-a510-9d3b4e2a4790%7d" xr:uid="{1C33F28B-E6CB-4C67-B24E-430C2996897E}"/>
    <hyperlink ref="W118" r:id="rId312" display="mailto:anil.gupta@arcadis.com" xr:uid="{82D13EAE-78F6-45E8-99F9-677906251F40}"/>
    <hyperlink ref="E106" r:id="rId313" display="pw:\\arcadis-uk-pw.bentley.com:Arcadis-UK-07\Documents\Projects\1MC06-C2\Calvert Ctg\DR\01 - Docs\1MC06-ASC-DR-FRM-CS06_CL09-000011-ACBOS" xr:uid="{99BB99CA-520F-4D26-8303-8137C7A0C37A}"/>
    <hyperlink ref="K106" r:id="rId314" display="pw:\\arcadis-uk-pw.bentley.com:Arcadis-UK-07\Documents\Projects\1MC06-C2\Calvert Ctg\IM\01 - Docs\1MC06-CEK-IM-DAT-CS06_CL09-600220" xr:uid="{3E3ABC76-A910-4772-AE87-ECFEF0261DBB}"/>
    <hyperlink ref="W106" r:id="rId315" display="mailto:samar.nouma@setec.com" xr:uid="{B3E6E884-458F-4838-B37A-4AFA60CC15D7}"/>
    <hyperlink ref="K119" r:id="rId316" display="pw:\\arcadis-uk-pw.bentley.com:Arcadis-UK-07\Documents\Projects\1MC07-C3\Lower Radbourne South Vdt\IM\01 - Docs\1MC07-CEK-IM-DAT-CS07_CL23-600070" xr:uid="{2D70AFDC-4742-439D-812D-1BB4906EED03}"/>
    <hyperlink ref="K120" r:id="rId317" display="pw:\\arcadis-uk-pw.bentley.com:Arcadis-UK-07\Documents\Projects\1MC07-C3\Lower Radbourne North Vdt\IM\01 - Docs\1MC07-CEK-IM-DAT-CS07_CL23-600056" xr:uid="{C556A7AB-A7D1-4A81-B496-D08188A7533B}"/>
    <hyperlink ref="E120" r:id="rId318" display="pw:\\arcadis-uk-pw.bentley.com:Arcadis-UK-07\Documents\Projects\1MC07-C3\Upper Radbourne Emb\HW\01 - Docs\1MC07-ASC-HW-FRM-CS07_CL23-000043-ACBOS" xr:uid="{B113C05E-3296-45A5-9D28-0626A641C550}"/>
    <hyperlink ref="E119" r:id="rId319" display="pw:\\arcadis-uk-pw.bentley.com:Arcadis-UK-07\Documents\Projects\1MC07-C3\Upper Radbourne Emb\HW\01 - Docs\1MC07-ASC-HW-FRM-CS07_CL23-000034-ACBOS" xr:uid="{28662D50-5123-4009-A116-130540347236}"/>
    <hyperlink ref="W119" r:id="rId320" display="mailto:MarcoAntonio.Tanseco@arcadis.com" xr:uid="{0EEB4CDE-C79D-4CE6-B50D-3386CA94E87F}"/>
    <hyperlink ref="W120" r:id="rId321" display="mailto:MarcoAntonio.Tanseco@arcadis.com" xr:uid="{3471EBDB-AC41-4262-AB9D-187EF50A3009}"/>
    <hyperlink ref="K104" r:id="rId322" display="pw:\\arcadis-uk-pw.bentley.com:Arcadis-UK-07\Documents\Projects\1MC06-C2\Calvert Ctg\IM\01 - Docs\1MC06-CEK-IM-DAT-CS06_CL09-600262" xr:uid="{F140A1D2-F002-4BF6-8353-ED9DE4DE7C7F}"/>
    <hyperlink ref="K102" r:id="rId323" display="pw:\\arcadis-uk-pw.bentley.com:Arcadis-UK-07\Documents\Projects\1MC06-C2\Calvert Ctg\IM\01 - Docs\1MC06-CEK-IM-DAT-CS06_CL09-600209" xr:uid="{4511BBA4-B7F0-4437-BD08-BF8350FCCA0A}"/>
    <hyperlink ref="E123" r:id="rId324" xr:uid="{F56BF305-28BE-498B-BDDE-8990795D901D}"/>
    <hyperlink ref="K123" r:id="rId325" display="pw:\\arcadis-uk-pw.bentley.com:Arcadis-UK-07\Documents\Projects\1MC06-C2\Calvert Ctg\IM\01 - Docs\1MC06-CEK-IM-DAT-CS06_CL09-600109" xr:uid="{89BE274C-6787-49F4-9109-3BDB6082FCFD}"/>
    <hyperlink ref="E124" r:id="rId326" display="pw:\\arcadis-uk-pw.bentley.com:Arcadis-UK-07\Documents\Projects\1MC06-C2\Calvert Ctg\HW\01 - Docs\1MC06-ASC-HW-FRM-CS06_CL09-000041-ACBOS" xr:uid="{AC3803B7-9E0C-4496-9A5D-BAD0B998E336}"/>
    <hyperlink ref="E126" r:id="rId327" display="pw:\\arcadis-uk-pw.bentley.com:Arcadis-UK-07\Documents\Projects\1MC07-C3\Thorpe Mandeville Emb\CV\01 - Docs\1MC07-ASC-CV-FRM-CS07_CL26-000038-ACBOS" xr:uid="{4C6A473C-7BF9-40FD-8EE5-5E4AD321FCDC}"/>
    <hyperlink ref="E127" r:id="rId328" display="pw:\\arcadis-uk-pw.bentley.com:Arcadis-UK-07\Documents\Projects\1MC07-C3\Thorpe Mandeville Emb\CV\01 - Docs\1MC07-ASC-CV-FRM-CS07_CL26-000095-ACBOS" xr:uid="{FE229E82-EE3F-4C79-96A8-CB4B54816271}"/>
    <hyperlink ref="K126" r:id="rId329" display="pw:\\arcadis-uk-pw.bentley.com:Arcadis-UK-07\Documents\Projects\1MC07-C3\Thorpe Mandeville Emb\IM\01 - Docs\1MC07-CEK-IM-DAT-CS07_CL26-600011" xr:uid="{709CF843-BDA2-49D5-86A3-4401A7447CC4}"/>
    <hyperlink ref="K127" r:id="rId330" display="pw:\\arcadis-uk-pw.bentley.com:Arcadis-UK-07\Documents\Projects\1MC07-C3\Thorpe Mandeville Emb\IM\01 - Docs\1MC07-CEK-IM-DAT-CS07_CL26-600002" xr:uid="{8C8D78E0-C1D8-4B68-A5EA-EEB08BF25754}"/>
    <hyperlink ref="W126" r:id="rId331" display="mailto:jayaram.duggina@arcadis.com" xr:uid="{099D369E-6A14-4B38-87C0-3C21919D89DA}"/>
    <hyperlink ref="W127" r:id="rId332" display="mailto:jayaram.duggina@arcadis.com" xr:uid="{7B7D8B26-773C-4589-B20E-9D2BD4E12AD1}"/>
    <hyperlink ref="E128" r:id="rId333" display="https://connect-projectwisewac.bentley.com/pwlink?datasource=Bentley.PW--arcadis-uk-pw.bentley.com~3AArcadis-UK-07&amp;objectId=5d3811b0-cfbd-4931-adc2-9fc883c600c8&amp;objectType=doc&amp;workAreaId=6ab164b0-c2bd-447a-a601-fda32e138674&amp;projectId=f22a64a1-1359-489b-80fe-82820c4196bb&amp;app=pwe" xr:uid="{763E6F7A-F51E-40A1-82C3-6F1DEF87F81C}"/>
    <hyperlink ref="K128" r:id="rId334" display="https://connect-projectwisewac.bentley.com/pwlink?datasource=Bentley.PW--arcadis-uk-pw.bentley.com~3AArcadis-UK-07&amp;objectId=d6f920d1-4e75-4b71-b34d-73094dbbe10c&amp;objectType=doc&amp;workAreaId=6ab164b0-c2bd-447a-a601-fda32e138674&amp;projectId=f22a64a1-1359-489b-80fe-82820c4196bb&amp;app=pwe" xr:uid="{0A8A09E8-05D7-4F0D-BE22-FEC742A1C891}"/>
    <hyperlink ref="W128" r:id="rId335" display="mailto:prashant.singh2@arcadis.com" xr:uid="{66A01067-F96F-49B6-B803-DC44B882A314}"/>
    <hyperlink ref="E129" r:id="rId336" display="pw:\\arcadis-uk-pw.bentley.com:Arcadis-UK-07\Documents\Projects\1MC07-C3\Ladbroke Grove Emb\CV\01 - Docs\1MC07-CEK-CV-FRM-CS07_CL24-600013" xr:uid="{EAC0FE59-4130-4B8F-9EA9-0B48BC593114}"/>
    <hyperlink ref="K129" r:id="rId337" display="pw:\\arcadis-uk-pw.bentley.com:Arcadis-UK-07\Documents\Projects\1MC07-C3\Ladbroke Grove Emb\IM\01 - Docs\1MC07-CEK-IM-DAT-CS07_CL24-600051" xr:uid="{DD9A71A3-C49D-423D-BB74-E96275FC363B}"/>
    <hyperlink ref="W129" r:id="rId338" display="mailto:Conor.Egan@wsp.com" xr:uid="{C03A5206-8080-4BED-A332-B54E5DC8CBEB}"/>
    <hyperlink ref="E130" r:id="rId339" display="pw:\\arcadis-uk-pw.bentley.com:Arcadis-UK-07\Documents\Projects\1MC07-C3\Ladbroke Grove Emb\CV\01 - Docs\1MC07-ASC-CV-FRM-CS07_CL24-000063-ACBOS" xr:uid="{A41ACADD-B05D-4EFA-A057-78DB802779BD}"/>
    <hyperlink ref="E131" r:id="rId340" display="pw:\\arcadis-uk-pw.bentley.com:Arcadis-UK-07\Documents\Projects\1MC07-C3\Ladbroke Grove Emb\CV\01 - Docs\1MC07-ASC-CV-FRM-CS07_CL24-000064-ACBOS" xr:uid="{534DE6E2-0657-4671-9368-E75B9C37A683}"/>
    <hyperlink ref="E132" r:id="rId341" display="pw:\\arcadis-uk-pw.bentley.com:Arcadis-UK-07\Documents\Projects\1MC07-C3\Ladbroke Grove Emb\CV\01 - Docs\1MC07-ASC-CV-FRM-CS07_CL24-000065-ACBOS" xr:uid="{7650EB77-DA0F-456A-BD3C-31D0D04DBA41}"/>
    <hyperlink ref="K130" r:id="rId342" display="pw:\\arcadis-uk-pw.bentley.com:Arcadis-UK-07\Documents\Projects\1MC07-C3\Ladbroke Grove Emb\IM\01 - Docs\1MC07-CEK-IM-DAT-CS07_CL24-600109" xr:uid="{4C556F5F-5438-4F4A-98AD-50FF6DE91884}"/>
    <hyperlink ref="K131" r:id="rId343" display="pw:\\arcadis-uk-pw.bentley.com:Arcadis-UK-07\Documents\Projects\1MC07-C3\Ladbroke Grove Emb\IM\01 - Docs\1MC07-CEK-IM-DAT-CS07_CL24-600110" xr:uid="{9E8A668E-6D75-457D-A06A-F6C8412E050C}"/>
    <hyperlink ref="K132" r:id="rId344" display="pw:\\arcadis-uk-pw.bentley.com:Arcadis-UK-07\Documents\Projects\1MC07-C3\Ladbroke Grove Emb\IM\01 - Docs\1MC07-CEK-IM-DAT-CS07_CL24-600111" xr:uid="{1523EBDC-A684-4078-BF69-DA23915AE5EB}"/>
    <hyperlink ref="W130" r:id="rId345" display="mailto:vruddhika.naik@arcadis.com" xr:uid="{AA099FEE-7A13-4326-A266-CC169B4CC001}"/>
    <hyperlink ref="W131" r:id="rId346" display="mailto:vruddhika.naik@arcadis.com" xr:uid="{4DC550EA-B8F6-438E-9D65-42C4D426DDD8}"/>
    <hyperlink ref="W132" r:id="rId347" display="mailto:vruddhika.naik@arcadis.com" xr:uid="{ACF1AE69-3CE3-44AF-89E2-E9F40C61AA2A}"/>
    <hyperlink ref="K122" r:id="rId348" display="pw:\\arcadis-uk-pw.bentley.com:Arcadis-UK-07\Documents\Projects\1MC06-C2\Calvert Ctg\IM\01 - Docs\1MC06-CEK-IM-DAT-CS06_CL09-600263" xr:uid="{A672BE25-6A89-402F-80C9-D1DA646C290F}"/>
    <hyperlink ref="K125" r:id="rId349" display="pw:\\arcadis-uk-pw.bentley.com:Arcadis-UK-07\Documents\Projects\1MC06-C2\Calvert Ctg\IM\01 - Docs\1MC06-CEK-IM-DAT-CS06_CL09-600264" xr:uid="{BCF5F616-B6DE-461D-961C-999FE2277FB6}"/>
    <hyperlink ref="K121" r:id="rId350" display="pw:\\arcadis-uk-pw.bentley.com:Arcadis-UK-07\Documents\Projects\1MC06-C2\Calvert Ctg\IM\01 - Docs\1MC06-CEK-IM-DAT-CS06_CL09-600265" xr:uid="{999DBE1A-963F-4C2E-9EF1-6FA987CFDE93}"/>
    <hyperlink ref="K124" r:id="rId351" display="pw:\\arcadis-uk-pw.bentley.com:Arcadis-UK-07\Documents\Projects\1MC06-C2\Calvert Ctg\IM\01 - Docs\1MC06-CEK-IM-DAT-CS06_CL09-600266" xr:uid="{5BD5BEC1-B24A-44A2-95A9-C0B1FD45D209}"/>
    <hyperlink ref="E125" r:id="rId352" display="pw:\\arcadis-uk-pw.bentley.com:Arcadis-UK-07\Documents\Projects\1MC06-C2\Calvert Ctg\HW\01 - Docs\1MC06-ASC-HW-FRM-CS06_CL09-000076-ACBOS" xr:uid="{DCA920DD-1D6E-4141-AA15-C272EAB59F51}"/>
    <hyperlink ref="E121" r:id="rId353" display="pw:\\arcadis-uk-pw.bentley.com:Arcadis-UK-07\Documents\Projects\1MC06-C2\Calvert Ctg\HW\01 - Docs\1MC06-ASC-HW-FRM-CS06_CL09-000038-ACBOS" xr:uid="{0FEDC007-99B3-430D-B740-9796D1733824}"/>
    <hyperlink ref="E122" r:id="rId354" display="pw:\\arcadis-uk-pw.bentley.com:Arcadis-UK-07\Documents\Projects\1MC06-C2\Calvert Ctg\HW\01 - Docs\1MC06-ASC-HW-FRM-CS06_CL09-000045-ACBOS" xr:uid="{4E6E6E62-BCDA-44AD-9105-6D4E79450348}"/>
    <hyperlink ref="E134" r:id="rId355" display="pw://arcadis-uk-pw.bentley.com:Arcadis-UK-07/Documents/D%7b53052d78-f0ed-4afc-b4df-40a41b15c103%7d" xr:uid="{5E7A6FB4-A04D-479E-AE38-ED70A8C758FD}"/>
    <hyperlink ref="E135" r:id="rId356" display="pw://arcadis-uk-pw.bentley.com:Arcadis-UK-07/Documents/D%7b540941d6-c519-4a1c-a95e-e62c142d6163%7d" xr:uid="{40067EA1-B959-4575-AAC4-8742FE8DD5AC}"/>
    <hyperlink ref="K134" r:id="rId357" display="pw://arcadis-uk-pw.bentley.com:Arcadis-UK-07/Documents/D%7b8094206e-8753-4d79-a052-b5d86d512bb5%7d" xr:uid="{482E749E-4781-492D-9905-21B116888AF1}"/>
    <hyperlink ref="K135" r:id="rId358" display="pw://arcadis-uk-pw.bentley.com:Arcadis-UK-07/Documents/D%7bcd90c037-d33e-4442-af59-28645f8e581e%7d" xr:uid="{9D60C42F-15F7-4A76-99F5-8DF9DC4F1CCB}"/>
    <hyperlink ref="W134" r:id="rId359" display="mailto:youssef.miri@setec.com" xr:uid="{660F5B06-D4BE-41A8-88C8-1AF7F5C178A9}"/>
    <hyperlink ref="W135" r:id="rId360" display="mailto:youssef.miri@setec.com" xr:uid="{581AE613-B05D-4F42-B516-5F7D113D05D8}"/>
    <hyperlink ref="E133" r:id="rId361" display="pw://arcadis-uk-pw.bentley.com:Arcadis-UK-07/Documents/D%7b88d0afa6-25b5-43be-946a-c1beb75ad55f%7d" xr:uid="{C61944BE-4729-4516-A65F-FB8AE1E91A29}"/>
    <hyperlink ref="K133" r:id="rId362" display="pw://arcadis-uk-pw.bentley.com:Arcadis-UK-07/Documents/D%7b5d51f4f9-e993-45ee-8b80-cebe7c50deb9%7d" xr:uid="{4A99CBC8-F90E-4222-814B-B7228649A10C}"/>
    <hyperlink ref="W133" r:id="rId363" display="mailto:youssef.miri@setec.com" xr:uid="{38AEE9CC-ADB1-4596-AD3B-2A6A91E83057}"/>
    <hyperlink ref="E138" r:id="rId364" display="pw:\\arcadis-uk-pw.bentley.com:Arcadis-UK-07\Documents\Projects\1MC06-C2\Barton to Mixbury Ctg\HW\01 - Docs\1MC06-ASC-HW-FRM-CS06_CL21-000007-ACBOS" xr:uid="{02C425C2-AC8B-49FD-BF64-9C1BCCA04276}"/>
    <hyperlink ref="K138" r:id="rId365" display="pw:\\arcadis-uk-pw.bentley.com:Arcadis-UK-07\Documents\Projects\1MC06-C2\Barton to Mixbury Ctg\IM\01 - Docs\1MC06-CEK-IM-DAT-CS06_CL21-600028" xr:uid="{5D2591CA-B372-4947-8951-00EA3C30C719}"/>
    <hyperlink ref="W138" r:id="rId366" display="mailto:gladys.kouekam-nassi@setec.com" xr:uid="{E203FE81-052C-424C-A483-C87E3C180478}"/>
    <hyperlink ref="E136" r:id="rId367" display="pw:\\arcadis-uk-pw.bentley.com:Arcadis-UK-07\Documents\Projects\1MC06-C2\Small Dean South Emb\UT\01 - Docs\1MC06-ASC-UT-FRM-CS03_CL05-000045-ACBOS" xr:uid="{D77F98B3-41C9-42D5-A239-DD10CC158C80}"/>
    <hyperlink ref="E137" r:id="rId368" display="pw:\\arcadis-uk-pw.bentley.com:Arcadis-UK-07\Documents\Projects\1MC06-C2\Wendover North Ctg\UT\01 - Docs\1MC06-ASC-UT-FRM-CS03_CL17-000040-ACBOS" xr:uid="{E82172D4-4D5B-4242-8762-F71360740BDC}"/>
    <hyperlink ref="K136" r:id="rId369" display="pw:\\arcadis-uk-pw.bentley.com:Arcadis-UK-07\Documents\Projects\1MC06-C2\Small Dean South Emb\IM\01 - Docs\1MC06-CEK-IM-DAT-CS03_CL05-600074" xr:uid="{58FF4D7F-30EA-42A0-971B-8C24670F8664}"/>
    <hyperlink ref="W136" r:id="rId370" display="mailto:ted.cook@arcadis.com" xr:uid="{A400D6AD-2813-4E01-A6E6-4CA469899969}"/>
    <hyperlink ref="W137" r:id="rId371" display="mailto:ted.cook@arcadis.com" xr:uid="{639B05A3-FD3A-4DC3-A1FF-F80AD662F8F0}"/>
    <hyperlink ref="E140" r:id="rId372" display="pw://arcadis-uk-pw.bentley.com:Arcadis-UK-07/Documents/D%7bb4fbecec-84b2-4cee-a034-b3818d50e49e%7d" xr:uid="{70825D43-7D2E-4F11-833A-6A11D4CA7165}"/>
    <hyperlink ref="K140" r:id="rId373" display="pw://arcadis-uk-pw.bentley.com:Arcadis-UK-07/Documents/D%7ba217b060-b82f-4441-8699-fa8618f6952d%7d" xr:uid="{AF912B58-D95C-4DC5-B3DA-749B283E20B6}"/>
    <hyperlink ref="W140" r:id="rId374" display="mailto:youssef.miri@setec.com" xr:uid="{18EAA5DC-95B6-4011-A8B7-ED0990709106}"/>
    <hyperlink ref="E139" r:id="rId375" display="pw://arcadis-uk-pw.bentley.com:Arcadis-UK-07/Documents/D%7ba201c28c-a720-4494-b382-0138b0522609%7d" xr:uid="{CC836AC1-4090-4BC3-929E-18F36CC445A3}"/>
    <hyperlink ref="K139" r:id="rId376" display="pw://arcadis-uk-pw.bentley.com:Arcadis-UK-07/Documents/D%7b8d0b21f5-d9c1-4a0c-8e65-0779fb6796c9%7d" xr:uid="{8C1BD6E8-3B65-4B15-8834-4462D4BE22D3}"/>
    <hyperlink ref="W139" r:id="rId377" display="mailto:youssef.miri@setec.com" xr:uid="{F41913FC-4D69-4FC7-871E-637AF89E1081}"/>
    <hyperlink ref="K88" r:id="rId378" display="pw://arcadis-uk-pw.bentley.com:Arcadis-UK-07/Documents/D%7bd7a71eef-cf7d-4c85-a942-6d15cee5e9ca%7d" xr:uid="{529A529F-0EBF-4EF4-B74A-88E5F0E26427}"/>
    <hyperlink ref="W142" r:id="rId379" display="mailto:MarcoAntonio.Tanseco@arcadis.com" xr:uid="{2FB1884A-88DD-42C9-B237-DFA281B15698}"/>
    <hyperlink ref="E141" r:id="rId380" display="pw:\\arcadis-uk-pw.bentley.com:Arcadis-UK-07\Documents\Projects\1MC07-C3\Ladbroke Grove Emb\CV\01 - Docs\1MC07-ASC-CV-FRM-CS07_CL24-000054-ACBOS" xr:uid="{6769E2C8-E49F-4326-8FDC-945C58FA0851}"/>
    <hyperlink ref="K141" r:id="rId381" display="pw:\\arcadis-uk-pw.bentley.com:Arcadis-UK-07\Documents\Projects\1MC07-C3\Ladbroke Grove Emb\IM\01 - Docs\1MC07-CEK-IM-DAT-CS07_CL24-600112" xr:uid="{6F2EF665-B6FE-40E8-A652-B8C3AFEB8A5D}"/>
    <hyperlink ref="W141" r:id="rId382" display="mailto:chris.gilmour@fairhurst.co.uk" xr:uid="{8FC2552C-0C8F-45D1-8D23-BC4216BC9C47}"/>
    <hyperlink ref="E143" r:id="rId383" xr:uid="{AB545862-1913-41D8-9043-0FFE58DC7980}"/>
    <hyperlink ref="K143" r:id="rId384" xr:uid="{90B49C34-2625-461E-86B0-85DF695380F1}"/>
    <hyperlink ref="W143" r:id="rId385" display="mailto:sergio.deoliveira@setec.com" xr:uid="{D4087B13-8705-4836-9C9A-F0F2C6C4180C}"/>
    <hyperlink ref="E147" r:id="rId386" display="pw://arcadis-uk-pw.bentley.com:Arcadis-UK-07/Documents/D%7b7d28c24e-6e2f-4a3c-907c-5f93153a2b19%7d" xr:uid="{132E5588-512B-486C-A592-707E91B54ECD}"/>
    <hyperlink ref="K147" r:id="rId387" display="pw://arcadis-uk-pw.bentley.com:Arcadis-UK-07/Documents/D%7b6470138a-b46c-44a4-988d-854fa741f37d%7d" xr:uid="{221AD583-B4F8-4B28-9B24-CF1174EB45B6}"/>
    <hyperlink ref="W147" r:id="rId388" display="mailto:Jan.Cordero@arcadis.com" xr:uid="{6814504E-6D3B-497D-8A03-D662A1FA8905}"/>
    <hyperlink ref="E144" r:id="rId389" display="pw:\\arcadis-uk-pw.bentley.com:Arcadis-UK-07\Documents\Projects\1MC06-C2\Barton to Mixbury Ctg\BR\01 - Docs\1MC06-CEK-BR-FRM-CS06_CL21-000004" xr:uid="{840EA8B0-A87F-4DFD-86AF-9166A057DC5B}"/>
    <hyperlink ref="K144" r:id="rId390" display="pw://arcadis-uk-pw.bentley.com:Arcadis-UK-07/Documents/D%7b244c0b3b-0b9b-41e6-9dae-65276d94b0c6%7d" xr:uid="{2014981D-9387-41BE-965A-EC93EBC99EA5}"/>
    <hyperlink ref="W144" r:id="rId391" display="mailto:HRFO@COWI.COM" xr:uid="{38C51B68-63FD-46D7-854B-2F7434BE88F5}"/>
    <hyperlink ref="W146" r:id="rId392" display="mailto:Jan.Cordero@arcadis.com" xr:uid="{7C9059D1-C78E-4727-B12C-B7D81F55A24F}"/>
    <hyperlink ref="E142" r:id="rId393" display="pw:\\arcadis-uk-pw.bentley.com:Arcadis-UK-07\Documents\Projects\1MC07-C3\Oxford Canal North Emb\HW\01 - Docs\1MC07-ASC-HW-FRM-CS07_CL23-000045-ACBOS" xr:uid="{DC05A25E-C52F-437A-8523-69B815CF96E3}"/>
    <hyperlink ref="K142" r:id="rId394" display="pw:\\arcadis-uk-pw.bentley.com:Arcadis-UK-07\Documents\Projects\1MC07-C3\Oxford Canal North Emb\IM\01 - Docs\1MC07-CEK-IM-DAT-CS07_CL23-600147" xr:uid="{4609C14C-B851-4321-B7FE-35A2FE6BFF51}"/>
    <hyperlink ref="E145" r:id="rId395" xr:uid="{1E042D30-B94E-42C3-96C1-04F8F8420A94}"/>
    <hyperlink ref="K145" r:id="rId396" display="pw://arcadis-uk-pw.bentley.com:Arcadis-UK-07/Documents/D%7b29c3766d-8bc6-4f0f-8fbc-b01efc8baa92%7d" xr:uid="{9F232859-E477-4086-8BF0-DF2F109E2243}"/>
    <hyperlink ref="W145" r:id="rId397" display="mailto:ANKZ@cowi.com" xr:uid="{D997E406-8433-4837-861C-8431CDAF7AD2}"/>
    <hyperlink ref="E149" r:id="rId398" xr:uid="{18C0FBDA-542C-41C5-87A7-5D65000187CA}"/>
    <hyperlink ref="K149" r:id="rId399" xr:uid="{4822F8DD-17DF-4C88-AED3-338773E79D6C}"/>
    <hyperlink ref="W149" r:id="rId400" display="mailto:srinatha.ka@arcadis.com" xr:uid="{F38E9D9D-CFDD-4170-98E9-CC02BFA95327}"/>
    <hyperlink ref="E148" r:id="rId401" display="pw:\\arcadis-uk-pw.bentley.com:Arcadis-UK-07\Documents\Projects\1MC06-C2\Thame Valley Vdt\GT\01 - Docs\1MC06-ASC-GT-FRM-CS04_CL19-000029-ACBOS" xr:uid="{F39A19D9-F3A9-4CD5-864F-15667F5446E7}"/>
    <hyperlink ref="K148" r:id="rId402" display="pw://arcadis-uk-pw.bentley.com:Arcadis-UK-07/Documents/D%7bbc84cdcc-6273-4a61-93b5-fe616f84b40e%7d" xr:uid="{3AEE59FD-A2DE-4702-A732-B5723B4B5B1D}"/>
    <hyperlink ref="W148" r:id="rId403" display="mailto:SouravKumar.Chatterjee@arcadis.com" xr:uid="{29E246A0-C58C-4670-8136-9CCC7FF74103}"/>
    <hyperlink ref="E150" r:id="rId404" display="pw://arcadis-uk-pw.bentley.com:Arcadis-UK-07/Documents/D%7b07dcf690-2588-49dd-bb8f-42777b22361e%7d" xr:uid="{D71D0E7E-4802-465A-AFF7-F52EADDD215D}"/>
    <hyperlink ref="K150" r:id="rId405" display="pw://arcadis-uk-pw.bentley.com:Arcadis-UK-07/Documents/D%7b5a9614a3-c5d2-4a38-8c8e-f0d70a3a5684%7d" xr:uid="{D1A2F50E-E5AB-4685-95F8-E6B36A20706F}"/>
    <hyperlink ref="W150" r:id="rId406" display="mailto:youssef.miri@setec.com" xr:uid="{B08C485C-309C-4CFF-AC1E-171328E7668D}"/>
    <hyperlink ref="E151" r:id="rId407" display="pw://arcadis-uk-pw.bentley.com:Arcadis-UK-07/Documents/D%7bf134fdb2-ce87-4daf-86b9-db586fe57ad4%7d" xr:uid="{A8F6F521-7B0B-4155-B043-9B3C88681686}"/>
    <hyperlink ref="E152" r:id="rId408" display="pw://arcadis-uk-pw.bentley.com:Arcadis-UK-07/Documents/D%7b1d8523d3-c566-4c6e-af20-596e55184c62%7d" xr:uid="{DC9A6ECF-F510-49AD-94D9-82FD71199EEB}"/>
    <hyperlink ref="K151" r:id="rId409" display="pw://arcadis-uk-pw.bentley.com:Arcadis-UK-07/Documents/D%7b23c7e20f-25b8-4dd0-9f7b-ace6cec89016%7d" xr:uid="{1EF288C7-3956-4FBD-A4D8-AA44C18E591B}"/>
    <hyperlink ref="K152" r:id="rId410" display="pw:\\arcadis-uk-pw.bentley.com:Arcadis-UK-07\Documents\Projects\1MC07-C3\Boddington Ctg\IM\01 - Docs\1MC07-CEK-IM-DAT-CS07_CL14-600022" xr:uid="{2ECF19EF-0374-4C17-A926-DCDE517401D1}"/>
    <hyperlink ref="W152" r:id="rId411" display="mailto:deepak.kp@arcadis.com" xr:uid="{BC799897-1093-497F-AB71-CFEFFDF1FF8C}"/>
    <hyperlink ref="W151" r:id="rId412" display="mailto:deepak.kp@arcadis.com" xr:uid="{43D4C1ED-E3F0-4D2A-A668-7D6B6D7513E8}"/>
    <hyperlink ref="E153" r:id="rId413" display="pw:\\arcadis-uk-pw.bentley.com:Arcadis-UK-07\Documents\Projects\1MC06-C2\Quainton South Emb\HW\01 - Docs\1MC06-ASC-HW-FRM-CS04_CL20-000013-ACBOS" xr:uid="{0612864C-6418-4A17-960F-E606D55C424A}"/>
    <hyperlink ref="E154" r:id="rId414" display="pw:\\arcadis-uk-pw.bentley.com:Arcadis-UK-07\Documents\Projects\1MC06-C2\Quainton South Emb\HW\01 - Docs\1MC06-ASC-HW-FRM-CS05-000022-ACBOS" xr:uid="{270C3BAA-4E5A-4AF3-8A46-26EA797B338D}"/>
    <hyperlink ref="K153" r:id="rId415" display="pw:\\arcadis-uk-pw.bentley.com:Arcadis-UK-07\Documents\Projects\1MC06-C2\Quainton South Emb\IM\01 - Docs\1MC06-CEK-IM-DAT-CS04_CL20-600108" xr:uid="{D6F74EC9-2C1F-480F-AB04-A32512C6C0BE}"/>
    <hyperlink ref="K154" r:id="rId416" display="pw:\\arcadis-uk-pw.bentley.com:Arcadis-UK-07\Documents\Projects\1MC06-C2\Quainton South Emb\IM\01 - Docs\1MC06-CEK-IM-DAT-CS05-600093" xr:uid="{0C86388A-D1C5-4882-A6F5-ADBC8AA873D5}"/>
    <hyperlink ref="W154" r:id="rId417" display="mailto:jeroen.vandijk@arcadis.com" xr:uid="{720580C1-5E2B-4CA8-869E-A8F026281D47}"/>
    <hyperlink ref="W153" r:id="rId418" display="mailto:jeroen.vandijk@arcadis.com" xr:uid="{249AED4D-8781-445B-95EC-7454179FA9EA}"/>
    <hyperlink ref="E155" r:id="rId419" display="pw:\\arcadis-uk-pw.bentley.com:Arcadis-UK-07\Documents\Projects\1MC07-C3\Greatworth Green Tunnel\DR\01 - Docs\1MC07-ASC-DR-FRM-CS07_CL25-000006-ACBOS" xr:uid="{70951F48-A47E-496F-9006-73C0E5BC4E01}"/>
    <hyperlink ref="K155" r:id="rId420" display="pw://arcadis-uk-pw.bentley.com:Arcadis-UK-07/Documents/Projects/1MC07-C3/Greatworth&amp;space;Green&amp;space;Tunnel/IM/01&amp;space;-&amp;space;Docs/1MC07-CEK-IM-DAT-CS07_CL25-600003" xr:uid="{EE7701A2-4B5F-407C-86F0-B5F9B911B9B9}"/>
    <hyperlink ref="E156" r:id="rId421" display="pw:\\arcadis-uk-pw.bentley.com:Arcadis-UK-07\Documents\Projects\1MC06-C2\South Heath Ctg\DR\01 - Docs\1MC06-ASC-DR-FRM-CS03_CL05-000028-ACBOS" xr:uid="{AC1DB478-6D93-4D18-A9B7-C6BE637A37BE}"/>
    <hyperlink ref="K156" r:id="rId422" display="pw:\\arcadis-uk-pw.bentley.com:Arcadis-UK-07\Documents\Projects\1MC06-C2\South Heath Ctg\IM\01 - Docs\1MC06-CEK-IM-DAT-CS03_CL05-600039" xr:uid="{79FB4F96-AFE5-4C6D-AA7F-5BF263FCEBF7}"/>
    <hyperlink ref="W156" r:id="rId423" display="mailto:srinatha.ka@arcadis.com" xr:uid="{676EE21C-2053-4D8E-ABD2-0E640BE0246D}"/>
    <hyperlink ref="K157" r:id="rId424" display="pw://arcadis-uk-pw.bentley.com:Arcadis-UK-07/Documents/D%7ba8ab5356-3aa5-4788-b15d-6f15266d94b0%7d" xr:uid="{F8BDDF1A-B59E-4827-B244-A7AC73B87F44}"/>
    <hyperlink ref="W157" r:id="rId425" display="mailto:Jan.Cordero@arcadis.com" xr:uid="{FAF77ED6-BEB5-4ECD-905E-F1EBF33E6006}"/>
    <hyperlink ref="K137" r:id="rId426" display="pw:\\arcadis-uk-pw.bentley.com:Arcadis-UK-07\Documents\Projects\1MC06-C2\Wendover North Ctg\IM\01 - Docs\1MC06-CEK-IM-DAT-CS03_CL17-600073" xr:uid="{1FA9853B-231C-473F-BA0A-EF79D21FBD4C}"/>
    <hyperlink ref="E159" r:id="rId427" display="pw:\\arcadis-uk-pw.bentley.com:Arcadis-UK-07\Documents\Projects\1MC07-C3\Brackley North Ctg\HW\01 - Docs\1MC07-ASC-HW-FRM-CS07_CL12-000012-ACBOS" xr:uid="{233D9A0A-853D-4620-9698-F7197D663005}"/>
    <hyperlink ref="E160" r:id="rId428" display="pw:\\arcadis-uk-pw.bentley.com:Arcadis-UK-07\Documents\Projects\1MC07-C3\Brackley North Ctg\HW\01 - Docs\1MC07-ASC-HW-FRM-CS07_CL12-000064-ACBOS" xr:uid="{2F2DF949-904E-4708-ABB6-7980A3AC3153}"/>
    <hyperlink ref="K159" r:id="rId429" display="pw:\\arcadis-uk-pw.bentley.com:Arcadis-UK-07\Documents\Projects\1MC07-C3\Brackley North Ctg\IM\01 - Docs\1MC07-CEK-IM-DAT-CS07_CL12-600121" xr:uid="{75C648FB-C0CB-4559-9DC9-012E7002E970}"/>
    <hyperlink ref="K160" r:id="rId430" display="pw:\\arcadis-uk-pw.bentley.com:Arcadis-UK-07\Documents\Projects\1MC07-C3\Brackley North Ctg\IM\01 - Docs\1MC07-CEK-IM-DAT-CS07_CL12-600179" xr:uid="{0CC86E00-C815-4C84-83C3-FDC9E995E445}"/>
    <hyperlink ref="W159" r:id="rId431" display="mailto:Conor.Egan@wsp.com" xr:uid="{2D036F82-2D74-4C7A-96FF-88E1B5A06937}"/>
    <hyperlink ref="W160" r:id="rId432" display="mailto:Conor.Egan@wsp.com" xr:uid="{BAD92187-BE08-4ECF-B912-E4BD97F60513}"/>
    <hyperlink ref="E157" r:id="rId433" display="pw://arcadis-uk-pw.bentley.com:Arcadis-UK-07/Documents/D%7bc362f006-c1d4-44a7-8041-40f3a6a64d7b%7d" xr:uid="{1AF10B8C-3B3D-4C66-BBAC-270AD9791C28}"/>
    <hyperlink ref="E158" r:id="rId434" display="pw:\\arcadis-uk-pw.bentley.com:Arcadis-UK-07\Documents\Projects\1MC06-C2\Twyford Emb\DR\01 - Docs\1MC06-ASC-DR-FRM-CS06_CL10-000088-ACBOS" xr:uid="{604CCC6E-07F9-44EC-BB4D-8E4DF64E21F7}"/>
    <hyperlink ref="K158" r:id="rId435" display="pw:\\arcadis-uk-pw.bentley.com:Arcadis-UK-07\Documents\Projects\1MC06-C2\Calvert Infrastructure MDG\IM\01 - Docs\1MC06-CEK-IM-DAT-CS06_CL09-600267" xr:uid="{E01DFC43-0ADF-437A-BEE4-ABC65069CA4F}"/>
    <hyperlink ref="E170" r:id="rId436" display="pw:\\arcadis-uk-pw.bentley.com:Arcadis-UK-07\Documents\Projects\1MC06-C2\Grendon Underwood Emb\DR\01 - Docs\1MC06-ASC-DR-FRM-CS05-000024-ACBOS" xr:uid="{ED554B6B-DDDF-467B-9F1D-570171099147}"/>
    <hyperlink ref="E161" r:id="rId437" display="pw:\\arcadis-uk-pw.bentley.com:Arcadis-UK-07\Documents\Projects\1MC07-C3\Thorpe Mandeville Emb\CV\01 - Docs\1MC07-ASC-CV-FRM-CS07_CL26-000105-ACBOS" xr:uid="{4771A177-0F71-4C69-B401-B72DADEE2617}"/>
    <hyperlink ref="E162" r:id="rId438" display="pw:\\arcadis-uk-pw.bentley.com:Arcadis-UK-07\Documents\Projects\1MC07-C3\Thorpe Mandeville Emb\CV\01 - Docs\1MC07-ASC-CV-FRM-CS07_CL26-000106-ACBOS" xr:uid="{9914C7D1-0757-4058-A654-A20879A81093}"/>
    <hyperlink ref="K161" r:id="rId439" display="pw:\\arcadis-uk-pw.bentley.com:Arcadis-UK-07\Documents\Projects\1MC07-C3\Thorpe Mandeville Emb\IM\01 - Docs\1MC07-CEK-IM-DAT-CS07_CL26-600129" xr:uid="{6AE85D7D-80A2-4285-A8A9-0066BDC3E277}"/>
    <hyperlink ref="K162" r:id="rId440" display="pw:\\arcadis-uk-pw.bentley.com:Arcadis-UK-07\Documents\Projects\1MC07-C3\Thorpe Mandeville Emb\IM\01 - Docs\1MC07-CEK-IM-DAT-CS07_CL26-600130" xr:uid="{CEB651B3-6BE5-40E5-88B9-48659738B8E0}"/>
    <hyperlink ref="K169" r:id="rId441" display="pw:\\arcadis-uk-pw.bentley.com:Arcadis-UK-07\Documents\Projects\1MC07-C3\Greatworth South Emb\IM\01 - Docs\1MC07-CEK-IM-DAT-CS07_CL12-600187" xr:uid="{055988D8-1E41-4051-AB29-1F116D93D044}"/>
    <hyperlink ref="K168" r:id="rId442" display="pw:\\arcadis-uk-pw.bentley.com:Arcadis-UK-07\Documents\Projects\1MC07-C3\Greatworth South Ctg\IM\01 - Docs\1MC07-CEK-IM-DAT-CS07_CL12-600010" xr:uid="{DD7F55D7-516B-4977-BF1C-80F045A6D902}"/>
    <hyperlink ref="K167" r:id="rId443" display="pw:\\arcadis-uk-pw.bentley.com:Arcadis-UK-07\Documents\Projects\1MC07-C3\Greatworth South Ctg\IM\01 - Docs\1MC07-CEK-IM-DAT-CS07_CL12-600079" xr:uid="{8763EFEB-9932-47CC-B45E-3AE73FEFC567}"/>
    <hyperlink ref="K166" r:id="rId444" display="pw:\\arcadis-uk-pw.bentley.com:Arcadis-UK-07\Documents\Projects\1MC07-C3\Greatworth South Ctg\IM\01 - Docs\1MC07-CEK-IM-DAT-CS07_CL12-600131" xr:uid="{E9BC5EA5-26D5-4078-92BB-BC8FC9640CE8}"/>
    <hyperlink ref="K165" r:id="rId445" display="pw:\\arcadis-uk-pw.bentley.com:Arcadis-UK-07\Documents\Projects\1MC07-C3\Greatworth South Ctg\IM\01 - Docs\1MC07-CEK-IM-DAT-CS07_CL12-600132" xr:uid="{1FB9650C-BC97-45BC-9619-262DF2B02737}"/>
    <hyperlink ref="E169" r:id="rId446" display="pw:\\arcadis-uk-pw.bentley.com:Arcadis-UK-07\Documents\Projects\1MC07-C3\Greatworth South Emb\DR\01 - Docs\1MC07-ASC-DR-FRM-CS07_CL12-000085" xr:uid="{55EE6914-0A6C-4012-AE7C-5F0C1BCC17BC}"/>
    <hyperlink ref="E168" r:id="rId447" display="pw:\\arcadis-uk-pw.bentley.com:Arcadis-UK-07\Documents\Projects\1MC07-C3\Greatworth South Ctg\DR\01 - Docs\1MC07-CEK-DR-FRM-CS07_CL12-000009" xr:uid="{7FE1756E-52DD-46E5-A21E-052A0E14AD87}"/>
    <hyperlink ref="E164" r:id="rId448" display="pw:\\arcadis-uk-pw.bentley.com:Arcadis-UK-07\Documents\Projects\1MC07-C3\Greatworth South Emb\DR\01 - Docs\1MC07-CEK-DR-FRM-CS07_CL12-000019" xr:uid="{183F6A2D-6A67-4989-90AD-34008999E441}"/>
    <hyperlink ref="E165" r:id="rId449" display="pw:\\arcadis-uk-pw.bentley.com:Arcadis-UK-07\Documents\Projects\1MC07-C3\Greatworth South Ctg\DR\01 - Docs\1MC07-CEK-DR-FRM-CS07_CL12-000020" xr:uid="{3E6CA810-DE72-461C-A6A5-78E1D453B34A}"/>
    <hyperlink ref="E166" r:id="rId450" display="pw:\\arcadis-uk-pw.bentley.com:Arcadis-UK-07\Documents\Projects\1MC07-C3\Greatworth South Ctg\DR\01 - Docs\1MC07-CEK-DR-FRM-CS07_CL12-000021" xr:uid="{0C3DA868-ADC8-4186-889D-FAC46966C65C}"/>
    <hyperlink ref="E167" r:id="rId451" display="pw:\\arcadis-uk-pw.bentley.com:Arcadis-UK-07\Documents\Projects\1MC07-C3\Greatworth South Ctg\DR\01 - Docs\1MC07-CEK-DR-FRM-CS07_CL12-000024" xr:uid="{6B483E67-99EE-4FBA-A2B4-5F9A19A4627E}"/>
    <hyperlink ref="K170" r:id="rId452" display="pw:\\arcadis-uk-pw.bentley.com:Arcadis-UK-07\Documents\Projects\1MC06-C2\Grendon Underwood Emb\IM\01 - Docs\1MC06-CEK-IM-DAT-CS05-600058" xr:uid="{BC5A47C6-8163-465A-865F-AD8A649D8CDC}"/>
    <hyperlink ref="E163" r:id="rId453" display="pw:\\arcadis-uk-pw.bentley.com:Arcadis-UK-07\Documents\Projects\1MC07-C3\Southam Emb\CV\01 - Docs\1MC07-ASC-CV-FRM-CS07_CL24-000062-ACBOS" xr:uid="{5249B99D-6405-46BA-892C-4A06279F0F51}"/>
    <hyperlink ref="K163" r:id="rId454" display="pw://arcadis-uk-pw.bentley.com:Arcadis-UK-07/Documents/D%7b5b5143cc-287e-49c8-ab0e-7a6f1b1bd73e%7d" xr:uid="{491BBFA3-85F9-43A6-9447-E08F0A9C0BFE}"/>
    <hyperlink ref="W163" r:id="rId455" display="mailto:apoorva.patil@arcadis.com" xr:uid="{85153CDB-D94F-4928-B83F-BCD54DC33DF7}"/>
    <hyperlink ref="E171" r:id="rId456" xr:uid="{A4121FF1-FF4E-43AC-BAF9-8FF95FDFA62C}"/>
    <hyperlink ref="K171" r:id="rId457" display="pw:\\arcadis-uk-pw.bentley.com:Arcadis-UK-07\Documents\Projects\1MC06-C2\Calvert Ctg\IM\01 - Docs\1MC06-CEK-IM-DAT-CS06_CL09-600109" xr:uid="{57F28233-EEC7-4C4E-8303-872C954B687D}"/>
    <hyperlink ref="E173" r:id="rId458" display="pw://arcadis-uk-pw.bentley.com:Arcadis-UK-07/Documents/D%7b21007927-33ac-41f0-8af6-589398e695c0%7d" xr:uid="{BCC11A88-FC8A-47A3-A1B0-D3321FDE9CE3}"/>
    <hyperlink ref="K173" r:id="rId459" display="pw://arcadis-uk-pw.bentley.com:Arcadis-UK-07/Documents/D%7b7f5b30fa-8eb2-416c-8977-5f2d11e8358f%7d" xr:uid="{04AFCE98-06C9-44D2-AFAE-CF4C19E52FD8}"/>
    <hyperlink ref="W173" r:id="rId460" display="mailto:chaithra.n@arcadis.com" xr:uid="{BBB96D8A-A638-4018-A8C8-A1631FE5BDE2}"/>
    <hyperlink ref="E174" r:id="rId461" display="pw://arcadis-uk-pw.bentley.com:Arcadis-UK-07/Documents/D%7b97e88d69-903d-4785-8ce3-05c3405fab41%7d" xr:uid="{40F2F397-2174-41A6-89D5-7D2B95E4C41B}"/>
    <hyperlink ref="E175" r:id="rId462" display="pw://arcadis-uk-pw.bentley.com:Arcadis-UK-07/Documents/D%7b4764aea9-bf13-437b-ad63-61bd17e10e08%7d" xr:uid="{DCD33931-E07E-4DB6-A381-D7F2E3C4B0AC}"/>
    <hyperlink ref="K174" r:id="rId463" display="pw://arcadis-uk-pw.bentley.com:Arcadis-UK-07/Documents/D%7b75d8325e-1cc2-4228-a82d-73df0891a81f%7d" xr:uid="{B2B477BF-77D5-4C7D-BB86-2E472870C729}"/>
    <hyperlink ref="W173:W174" r:id="rId464" display="mailto:chaithra.n@arcadis.com" xr:uid="{87541373-570F-43AB-B401-77FB85B22B7F}"/>
    <hyperlink ref="E172" r:id="rId465" display="pw:\\arcadis-uk-pw.bentley.com:Arcadis-UK-07\Documents\Projects\1MC07-C3\Southam Emb\CV\01 - Docs\1MC07-ASC-CV-FRM-CS07_CL24-000018-ACBOS" xr:uid="{A152CB9F-C676-4C48-AEC7-2FB4275C7542}"/>
    <hyperlink ref="K172" r:id="rId466" display="pw:\\arcadis-uk-pw.bentley.com:Arcadis-UK-07\Documents\Projects\1MC07-C3\Southam Emb\IM\01 - Docs\1MC07-CEK-IM-DAT-CS07_CL24-600024" xr:uid="{11C4BB64-41F5-4507-A57B-7AC5EFBADF22}"/>
    <hyperlink ref="W172" r:id="rId467" display="mailto:apoorva.patil@arcadis.com" xr:uid="{43011F80-F923-477B-8418-B5557C74F826}"/>
    <hyperlink ref="E177" r:id="rId468" display="pw:\\arcadis-uk-pw.bentley.com:Arcadis-UK-07\Documents\Projects\1MC07-C3\Brackley South Ctg\HW\01 - Docs\1MC07-ASC-HW-FRM-CS07_CL12-000007-ACBOS" xr:uid="{12C4CCCB-5A08-4712-A70E-0BEAEC3E5065}"/>
    <hyperlink ref="E178" r:id="rId469" display="pw:\\arcadis-uk-pw.bentley.com:Arcadis-UK-07\Documents\Projects\1MC07-C3\Brackley South Ctg\HW\01 - Docs\1MC07-ASC-HW-FRM-CS07_CL12-000028-ACBOS" xr:uid="{0489B814-3070-4E9E-BA94-038F6C853F43}"/>
    <hyperlink ref="K177" r:id="rId470" display="pw:\\arcadis-uk-pw.bentley.com:Arcadis-UK-07\Documents\Projects\1MC07-C3\Brackley South Ctg\IM\01 - Docs\1MC07-CEK-IM-DAT-CS07_CL12-600089" xr:uid="{C85E4931-F554-403A-B725-1828CBD966C9}"/>
    <hyperlink ref="K178" r:id="rId471" display="pw:\\arcadis-uk-pw.bentley.com:Arcadis-UK-07\Documents\Projects\1MC07-C3\Brackley South Ctg\IM\01 - Docs\1MC07-CEK-IM-DAT-CS07_CL12-600173" xr:uid="{77142235-9181-49BC-BB17-4ED90BB75B04}"/>
    <hyperlink ref="W178" r:id="rId472" display="mailto:zakaria.khabouze@setec.com" xr:uid="{04D6039F-6222-47A3-AC32-1CCE555A0609}"/>
    <hyperlink ref="W177" r:id="rId473" display="mailto:zakaria.khabouze@setec.com" xr:uid="{EC1F3722-8FA7-478B-B38F-C7B28F793487}"/>
    <hyperlink ref="E176" r:id="rId474" display="pw://arcadis-uk-pw.bentley.com:Arcadis-UK-07/Documents/D%7be4f27757-ed42-405b-ac02-faf03666c17a%7d" xr:uid="{462C9DE7-EA5E-448E-AFDE-189B7C9C3A13}"/>
    <hyperlink ref="K176" r:id="rId475" display="pw://arcadis-uk-pw.bentley.com:Arcadis-UK-07/Documents/D%7b6f3c1e60-d36e-4cfc-85d3-307e5959152e%7d" xr:uid="{C64EBE91-BDFD-42C4-8FE2-D0C7FB911B0F}"/>
    <hyperlink ref="W176" r:id="rId476" display="mailto:dan.quirante@arcadis.com" xr:uid="{035D3D83-27B0-4B45-B480-5575356E723C}"/>
    <hyperlink ref="W179" r:id="rId477" display="mailto:guillaume.hervoches@setec.com" xr:uid="{87AF2558-036F-4D6C-8EB2-25FAC7652069}"/>
    <hyperlink ref="E179" r:id="rId478" display="pw:\\arcadis-uk-pw.bentley.com:Arcadis-UK-07\Documents\Projects\1MC06-C2\Chetwode Ctg\BR\01 - Docs\1MC06-ASC-BR-FRM-C002-CL10-900002" xr:uid="{184599F2-DBE6-4DFC-8BB9-1AABF6467691}"/>
    <hyperlink ref="K179" r:id="rId479" xr:uid="{9BEF74B9-C1B2-43C5-B659-F17663721756}"/>
    <hyperlink ref="K180" r:id="rId480" display="pw:\\arcadis-uk-pw.bentley.com:Arcadis-UK-07\Documents\Projects\1MC07-C3\Lower Radbourne South Vdt\IM\01 - Docs\1MC07-CEK-IM-DAT-CS07_CL23-600076" xr:uid="{3986326B-3134-453D-A29F-F2EE0004C1BB}"/>
    <hyperlink ref="W180" r:id="rId481" display="mailto:chris.gilmour@fairhurst.co.uk" xr:uid="{C9B06EC0-1E45-4A12-A81C-F21981817DF3}"/>
    <hyperlink ref="E180" r:id="rId482" display="pw:\\arcadis-uk-pw.bentley.com:Arcadis-UK-07\Documents\Projects\1MC07-C3\Lower Radbourne South Vdt\CV\01 - Docs\1MC07-ASC-CV-FRM-CS07_CL23-000049-ACBOS" xr:uid="{A6F4F462-65FA-4A91-B98A-36565D96524F}"/>
    <hyperlink ref="K182" r:id="rId483" display="pw://arcadis-uk-pw.bentley.com:Arcadis-UK-07/Documents/D%7b5a9614a3-c5d2-4a38-8c8e-f0d70a3a5684%7d" xr:uid="{E00E403B-C619-4CC7-A2F8-AF3FBA07E156}"/>
    <hyperlink ref="W182" r:id="rId484" display="mailto:youssef.miri@setec.com" xr:uid="{12DDB8A6-709D-49BD-BE87-CAE37CF53249}"/>
    <hyperlink ref="E181" r:id="rId485" display="pw:\\arcadis-uk-pw.bentley.com:Arcadis-UK-07\Documents\Projects\1MC07-C3\Boddington Ctg\UT\01 - Docs\1MC07-ASC-UT-FRM-CS07_CL14-000039-ACBOS" xr:uid="{0C693262-FA24-424A-AD1D-EF1EE60C6719}"/>
    <hyperlink ref="K181" r:id="rId486" display="pw:\\arcadis-uk-pw.bentley.com:Arcadis-UK-07\Documents\Projects\1MC07-C3\Lower Boddington Emb\IM\01 - Docs\1MC07-CEK-IM-DAT-CS07_CL14-600175" xr:uid="{E0D2439A-9741-485E-8661-9F7F24248E07}"/>
    <hyperlink ref="W181" r:id="rId487" display="mailto:mohit.kamboj@arcadis.com" xr:uid="{FA85590C-1659-4984-8B74-F82C5EFCE360}"/>
    <hyperlink ref="E182" r:id="rId488" display="pw://arcadis-uk-pw.bentley.com:Arcadis-UK-07/Documents/D%7b07dcf690-2588-49dd-bb8f-42777b22361e%7d" xr:uid="{6A037C77-D889-44AB-9DC8-339923C5F1D7}"/>
    <hyperlink ref="E184" r:id="rId489" display="pw:\\arcadis-uk-pw.bentley.com:Arcadis-UK-07\Documents\Projects\1MC07-C3\Greatworth South Ctg\HW\01 - Docs\1MC07-ASC-HW-FRM-CS07_CL12-000004-ACBOS" xr:uid="{E8C0C81C-C1B0-48C8-983A-5BA80566FBAA}"/>
    <hyperlink ref="E183" r:id="rId490" display="pw://arcadis-uk-pw.bentley.com:Arcadis-UK-07/Documents/D%7b3555515b-6e05-4e10-a09d-195e6701f33d%7d" xr:uid="{B03E649C-BB75-4A1D-85B9-86CA5C373742}"/>
    <hyperlink ref="K183" r:id="rId491" display="pw:\\arcadis-uk-pw.bentley.com:Arcadis-UK-07\Documents\Projects\1MC07-C3\Greatworth South Ctg\IM\01 - Docs\1MC07-CEK-IM-DAT-CS07_CL12-600137" xr:uid="{B6D97193-FAC8-4B21-9D33-90E2EF095F66}"/>
    <hyperlink ref="K184" r:id="rId492" display="pw:\\arcadis-uk-pw.bentley.com:Arcadis-UK-07\Documents\Projects\1MC07-C3\Greatworth South Ctg\IM\01 - Docs\1MC07-CEK-IM-DAT-CS07_CL12-600027" xr:uid="{92CBEF7E-AF7B-4DBD-BFF5-F1B62F42F802}"/>
    <hyperlink ref="K164" r:id="rId493" display="pw:\\arcadis-uk-pw.bentley.com:Arcadis-UK-07\Documents\Projects\1MC07-C3\Greatworth South Emb\IM\01 - Docs\1MC07-CEK-IM-DAT-CS07_CL12-600122" xr:uid="{AA9AC22D-D170-4C12-ACF2-1845DB062361}"/>
    <hyperlink ref="K185" r:id="rId494" display="pw://arcadis-uk-pw.bentley.com:Arcadis-UK-07/Documents/D%7b6470138a-b46c-44a4-988d-854fa741f37d%7d" xr:uid="{8B44DB3E-8B1D-46B2-BD20-8C2BAE227DE5}"/>
    <hyperlink ref="W185" r:id="rId495" display="mailto:Jan.Cordero@arcadis.com" xr:uid="{49C377B0-DE38-4DB6-9EB0-E2BAEAD4047B}"/>
    <hyperlink ref="E188" r:id="rId496" display="pw://arcadis-uk-pw.bentley.com:Arcadis-UK-07/Documents/D%7bc362f006-c1d4-44a7-8041-40f3a6a64d7b%7d" xr:uid="{7E7390A3-F21F-4009-A556-A903A82DB9C9}"/>
    <hyperlink ref="K188" r:id="rId497" display="pw://arcadis-uk-pw.bentley.com:Arcadis-UK-07/Documents/D%7ba8ab5356-3aa5-4788-b15d-6f15266d94b0%7d" xr:uid="{DAFD3209-1FCE-4C8D-B848-8CC07F0D20EA}"/>
    <hyperlink ref="W188" r:id="rId498" display="mailto:anil.gupta@arcadis.com" xr:uid="{332864D9-4F3E-4A7A-A60F-AA6D84580571}"/>
    <hyperlink ref="E187" r:id="rId499" display="pw://arcadis-uk-pw.bentley.com:Arcadis-UK-07/Documents/D%7b7902676a-8f1b-44b1-9ccf-e7435dffedb8%7d" xr:uid="{F6AF060E-25C0-4FA0-BB17-C28728596951}"/>
    <hyperlink ref="K187" r:id="rId500" display="pw://arcadis-uk-pw.bentley.com:Arcadis-UK-07/Documents/D%7b77c44954-6010-48fc-9ba1-9b080d3ea8f0%7d" xr:uid="{2A1E0ADB-264D-4B51-8C41-78D2ACB5C00E}"/>
    <hyperlink ref="W187" r:id="rId501" display="mailto:alberto.lorusso@arcadis.com" xr:uid="{77EA5D69-C20F-4EBB-A290-CD23FAEECFAA}"/>
    <hyperlink ref="K186" r:id="rId502" display="pw://arcadis-uk-pw.bentley.com:Arcadis-UK-07/Documents/D%7b9a692628-4f9e-4b78-bc05-060b52e06603%7d" xr:uid="{3C0B1A92-9F5F-4084-BC88-8B10A247A506}"/>
    <hyperlink ref="W186" r:id="rId503" display="mailto:mtce@cowi.com" xr:uid="{EFE2D8B6-0516-4DF7-A7AD-4508A9F433FB}"/>
    <hyperlink ref="E186" r:id="rId504" display="pw:\\arcadis-uk-pw.bentley.com:Arcadis-UK-07\Documents\Projects\1MC07-C3\Ladbroke Grove Ctg\GT\01 - Docs\1MC07-ASC-GT-FRM-CS07_CL23-000003-ACBOS" xr:uid="{D7BE75D3-0B95-4084-860D-78193F35A4E4}"/>
    <hyperlink ref="E194" r:id="rId505" display="pw:\\arcadis-uk-pw.bentley.com:Arcadis-UK-07\Documents\Projects\1MC07-C3\Greatworth North Emb\CV\01 - Docs\1MC07-ASC-CV-FRM-CS07_CL12-000058-ACBOS" xr:uid="{3661154F-0D13-4375-BB65-0ED8174780EC}"/>
    <hyperlink ref="K194" r:id="rId506" display="pw:\\arcadis-uk-pw.bentley.com:Arcadis-UK-07\Documents\Projects\1MC07-C3\Greatworth North Emb\IM\01 - Docs\1MC07-CEK-IM-DAT-CS07_CL12-600277" xr:uid="{BEB87EF5-8858-4E46-92C0-7D6BC1A6ED92}"/>
    <hyperlink ref="W194" r:id="rId507" display="mailto:john.lamb@fairhurst.co.uk" xr:uid="{EA606C47-2729-4F86-AD73-A28425FFAF10}"/>
    <hyperlink ref="E189" r:id="rId508" display="pw:\\arcadis-uk-pw.bentley.com:Arcadis-UK-07\Documents\Projects\1MC06-C2\Wendover Green Tunnel\UT\01 - Docs\1MC06-ASC-UT-FRM-CS03_CL06-000048-ACBOS" xr:uid="{C62DBE24-9924-4DDD-AB84-6DE2030D03A7}"/>
    <hyperlink ref="E191" r:id="rId509" display="pw:\\arcadis-uk-pw.bentley.com:Arcadis-UK-07\Documents\Projects\1MC06-C2\Wendover Green Tunnel\UT\01 - Docs\1MC06-ASC-UT-FRM-CS03_CL06-000020-ACBOS" xr:uid="{F7D9110F-7D95-4079-BFD2-0AA4B347A37A}"/>
    <hyperlink ref="E190" r:id="rId510" display="pw:\\arcadis-uk-pw.bentley.com:Arcadis-UK-07\Documents\Projects\1MC06-C2\Wendover Green Tunnel\UT\01 - Docs\1MC06-ASC-UT-FRM-CS03_CL06-000021-ACBOS" xr:uid="{6BFE68F0-1658-4DB5-ADF1-75D9B488F5C0}"/>
    <hyperlink ref="K189" r:id="rId511" display="pw:\\arcadis-uk-pw.bentley.com:Arcadis-UK-07\Documents\Projects\1MC06-C2\Wendover Green Tunnel\IM\01 - Docs\1MC06-CEK-IM-DAT-CS03_CL06-600072" xr:uid="{5A135EE5-7A26-4EA8-BFFB-FDDAD052B06C}"/>
    <hyperlink ref="K191" r:id="rId512" display="pw:\\arcadis-uk-pw.bentley.com:Arcadis-UK-07\Documents\Projects\1MC06-C2\Wendover Green Tunnel\IM\01 - Docs\1MC06-CEK-IM-DAT-CS03_CL06-600030" xr:uid="{3E74D6DE-8077-4D3B-998A-01A3BCF12235}"/>
    <hyperlink ref="K190" r:id="rId513" display="pw:\\arcadis-uk-pw.bentley.com:Arcadis-UK-07\Documents\Projects\1MC06-C2\Wendover Green Tunnel\IM\01 - Docs\1MC06-CEK-IM-DAT-CS03_CL06-600005" xr:uid="{3767CC6B-E63B-4B1F-AFD2-D26BC2BDDB89}"/>
    <hyperlink ref="W189" r:id="rId514" display="mailto:ted.cook@arcadis.com" xr:uid="{CB16B0C9-8FE3-4339-9BD3-183F85AC7A66}"/>
    <hyperlink ref="W191" r:id="rId515" display="mailto:ted.cook@arcadis.com" xr:uid="{7DBC79EF-5EF5-4C7B-9908-ADBE6D49396C}"/>
    <hyperlink ref="W190" r:id="rId516" display="mailto:ted.cook@arcadis.com" xr:uid="{9419A8F5-A528-43FA-B18C-C8C842C81B20}"/>
    <hyperlink ref="E228" r:id="rId517" display="pw:\\arcadis-uk-pw.bentley.com:Arcadis-UK-07\Documents\Projects\1MC07-C3\Ladbroke Grove Emb\CV\01 - Docs\1MC07-ASC-CV-FRM-CS07_CL24-000063-ACBOS" xr:uid="{3120F531-40A4-48D2-89ED-D33A8A7EDBCD}"/>
    <hyperlink ref="E229" r:id="rId518" display="pw:\\arcadis-uk-pw.bentley.com:Arcadis-UK-07\Documents\Projects\1MC07-C3\Ladbroke Grove Emb\CV\01 - Docs\1MC07-ASC-CV-FRM-CS07_CL24-000064-ACBOS" xr:uid="{77A6DAE9-CAF5-4C74-8DFF-AFAC8A52757F}"/>
    <hyperlink ref="E230" r:id="rId519" display="pw:\\arcadis-uk-pw.bentley.com:Arcadis-UK-07\Documents\Projects\1MC07-C3\Ladbroke Grove Emb\CV\01 - Docs\1MC07-ASC-CV-FRM-CS07_CL24-000065-ACBOS" xr:uid="{D1365826-C2F1-4215-9AAE-A0009BA5EAEB}"/>
    <hyperlink ref="K228" r:id="rId520" display="pw:\\arcadis-uk-pw.bentley.com:Arcadis-UK-07\Documents\Projects\1MC07-C3\Ladbroke Grove Emb\IM\01 - Docs\1MC07-CEK-IM-DAT-CS07_CL24-600109" xr:uid="{7788597F-7983-40D4-9496-E8F9D83AC592}"/>
    <hyperlink ref="K229" r:id="rId521" display="pw:\\arcadis-uk-pw.bentley.com:Arcadis-UK-07\Documents\Projects\1MC07-C3\Ladbroke Grove Emb\IM\01 - Docs\1MC07-CEK-IM-DAT-CS07_CL24-600110" xr:uid="{7F050924-13EF-4DFD-AC22-207E80CFBCCF}"/>
    <hyperlink ref="K230" r:id="rId522" display="pw:\\arcadis-uk-pw.bentley.com:Arcadis-UK-07\Documents\Projects\1MC07-C3\Ladbroke Grove Emb\IM\01 - Docs\1MC07-CEK-IM-DAT-CS07_CL24-600111" xr:uid="{734DC9AC-99C0-4350-978C-1049AA836E39}"/>
    <hyperlink ref="W228" r:id="rId523" display="mailto:vruddhika.naik@arcadis.com" xr:uid="{09F2FA86-BA35-4A45-9C8B-A501E1C965BD}"/>
    <hyperlink ref="W229" r:id="rId524" display="mailto:vruddhika.naik@arcadis.com" xr:uid="{1F37B325-3DA2-40B6-9D41-A9D1E8FA24F9}"/>
    <hyperlink ref="W230" r:id="rId525" display="mailto:vruddhika.naik@arcadis.com" xr:uid="{65DEB751-92AB-4EF4-A8FD-88567E168DC7}"/>
    <hyperlink ref="E193" r:id="rId526" display="pw:\\arcadis-uk-pw.bentley.com:Arcadis-UK-07\Documents\Projects\1MC06-C2\Twyford Emb\DR\01 - Docs\1MC06-ASC-DR-FRM-CS06_CL10-000074-ACBOS" xr:uid="{1F22BC5D-955B-4338-AFA9-EAFB3933E905}"/>
    <hyperlink ref="K193" r:id="rId527" display="pw:\\arcadis-uk-pw.bentley.com:Arcadis-UK-07\Documents\Projects\1MC06-C2\Twyford Emb\IM\01 - Docs\1MC06-CEK-IM-DAT-CS06_CL10-600034" xr:uid="{F04F96B7-932D-47F6-A129-D3A3C3E9D149}"/>
    <hyperlink ref="W193" r:id="rId528" display="mailto:andrew.rogers2@arcadis.com" xr:uid="{F2D86AF6-2CFC-459C-B7AB-7EA1E5214196}"/>
    <hyperlink ref="E192" r:id="rId529" display="pw:\\arcadis-uk-pw.bentley.com:Arcadis-UK-07\Documents\Projects\1MC06-C2\Cowley Emb Group\DR\01 - Docs\1MC06-ASC-DR-FRM-CS06_CL10-000004-ACBOS" xr:uid="{9D542676-D628-4648-A45F-269EDAA2D9C7}"/>
    <hyperlink ref="K192" r:id="rId530" display="pw:\\arcadis-uk-pw.bentley.com:Arcadis-UK-07\Documents\Projects\1MC06-C2\Cowley Emb Group\IM\01 - Docs\1MC06-CEK-IM-DAT-CS06_CL10-600070" xr:uid="{F2ECA35F-916E-4B35-AA10-7345885F9711}"/>
    <hyperlink ref="E197" r:id="rId531" display="pw://arcadis-uk-pw.bentley.com:Arcadis-UK-07/Documents/D%7b75e07d8b-516a-4cad-a089-f26702304107%7d" xr:uid="{DF566A6A-9ECD-4A27-B06D-2B1E04251332}"/>
    <hyperlink ref="E199" r:id="rId532" display="pw://arcadis-uk-pw.bentley.com:Arcadis-UK-07/Documents/D%7bede2d355-9d67-45db-a6be-77ea028f4c08%7d" xr:uid="{6D00BBCA-4639-46D7-B335-003E4DC3BF23}"/>
    <hyperlink ref="K199" r:id="rId533" display="pw://arcadis-uk-pw.bentley.com:Arcadis-UK-07/Documents/D%7bbd1a4437-a0ba-4ead-8285-baf93f012b9f%7d" xr:uid="{ACC6C5B1-DDD2-4539-A9D2-12F8D8AAC9AC}"/>
    <hyperlink ref="W199" r:id="rId534" display="mailto:dominika.bieniasz@arcadis.com" xr:uid="{426116CE-DA62-438A-BBBC-2F80F04DDDFA}"/>
    <hyperlink ref="E146" r:id="rId535" display="pw://arcadis-uk-pw.bentley.com:Arcadis-UK-07/Documents/D%7b05a7a48e-52c9-4f26-ae13-71b572d34806%7d" xr:uid="{67D2D9B4-C16C-408F-94F7-59303D0D083D}"/>
    <hyperlink ref="K146" r:id="rId536" display="pw://arcadis-uk-pw.bentley.com:Arcadis-UK-07/Documents/D%7be3a645c2-71bf-45cf-8e68-dfb5346cdc4c%7d" xr:uid="{0CE3529A-60C1-4E33-8683-FFA661C7D5A5}"/>
    <hyperlink ref="E196" r:id="rId537" display="pw:\\arcadis-uk-pw.bentley.com:Arcadis-UK-07\Documents\Projects\1MC06-C2\Twyford Ctg\DR\01 - Docs\1MC06-ASC-DR-FRM-CS06_CL10-000015-ACBOS" xr:uid="{15E5944C-2102-4A5C-8131-527B6E098C2B}"/>
    <hyperlink ref="E195" r:id="rId538" display="pw:\\arcadis-uk-pw.bentley.com:Arcadis-UK-07\Documents\Projects\1MC06-C2\Twyford Ctg\DR\01 - Docs\1MC06-ASC-DR-FRM-CS06_CL10-000021-ACBOS" xr:uid="{62C6E2F8-CE64-4924-8B56-27FFC1EF29E3}"/>
    <hyperlink ref="K196" r:id="rId539" display="pw:\\arcadis-uk-pw.bentley.com:Arcadis-UK-07\Documents\Projects\1MC06-C2\Twyford Ctg\IM\01 - Docs\1MC06-CEK-IM-DAT-CS06_CL10-600008" xr:uid="{57A62923-706A-49CE-9E43-C969E981F41D}"/>
    <hyperlink ref="K195" r:id="rId540" display="pw:\\arcadis-uk-pw.bentley.com:Arcadis-UK-07\Documents\Projects\1MC06-C2\Twyford Ctg\IM\01 - Docs\1MC06-CEK-IM-DAT-CS06_CL10-600068" xr:uid="{5CCEDB11-5CFD-410B-9170-52417938B2E9}"/>
    <hyperlink ref="W196" r:id="rId541" xr:uid="{8488D4A6-E97D-4FD8-9C4D-ACE1ADAEC1F3}"/>
    <hyperlink ref="W195" r:id="rId542" display="mailto:gladys.kouekam-nassi@setec.com" xr:uid="{600871E4-4520-4760-8D8E-6D80885A983E}"/>
    <hyperlink ref="E198" r:id="rId543" display="pw:\\arcadis-uk-pw.bentley.com:Arcadis-UK-07\Documents\Projects\1MC06-C2\Oxford Road Emb\BR\01 - Docs\1MC06-CEK-BR-FRM-CS04_CL19-000006" xr:uid="{B0450CD5-0AE0-49FF-BB2F-FAA2C281E3A1}"/>
    <hyperlink ref="K198" r:id="rId544" display="pw:\\arcadis-uk-pw.bentley.com:Arcadis-UK-07\Documents\Projects\1MC06-C2\Oxford Road Emb\IM\01 - Docs\1MC06-CEK-IM-DAT-CS04_CL19-600032" xr:uid="{7E7F7915-0152-48EC-8945-BE683E70FE7B}"/>
    <hyperlink ref="W198" r:id="rId545" display="mailto:HRFO@COWI.COM" xr:uid="{5179B3B0-3C76-4BC2-9872-F990A8EF2E48}"/>
    <hyperlink ref="E200" r:id="rId546" display="pw:\\arcadis-uk-pw.bentley.com:Arcadis-UK-07\Documents\Projects\1MC06-C2\Oxford Road Emb\CV\01 - Docs\1MC06-CEK-CV-FRM-CS04_CL19-000047" xr:uid="{E0A36704-98E8-45B8-9FBE-B80801D8F3DC}"/>
    <hyperlink ref="K200" r:id="rId547" display="pw:\\arcadis-uk-pw.bentley.com:Arcadis-UK-07\Documents\Projects\1MC06-C2\Oxford Road Emb\IM\01 - Docs\1MC06-CEK-IM-DAT-CS04_CL19-600017" xr:uid="{82AE1F4B-C411-46B0-80A9-CBBF6F6149B2}"/>
    <hyperlink ref="W200" r:id="rId548" display="mailto:HRFO@COWI.COM" xr:uid="{CA9A361A-DAF9-4784-8694-5F4DBADC248C}"/>
    <hyperlink ref="E201" r:id="rId549" display="pw:\\arcadis-uk-pw.bentley.com:Arcadis-UK-07\Documents\Projects\1MC07-C3\Greatworth Green Tunnel\UT\01 - Docs\1MC07-ASC-UT-FRM-CS07_CL25-000021-ACBOS" xr:uid="{3A66F975-4CF2-45EF-BF36-3F1C0FA266CE}"/>
    <hyperlink ref="K201" r:id="rId550" display="pw:\\arcadis-uk-pw.bentley.com:Arcadis-UK-07\Documents\Projects\1MC07-C3\Greatworth Green Tunnel\IM\01 - Docs\1MC07-CEK-IM-DAT-CS07_CL25-600030" xr:uid="{4D894B04-46B3-4761-A7A0-17C4C158591F}"/>
    <hyperlink ref="W201" r:id="rId551" display="mailto:sithrubi.t@arcadis.com" xr:uid="{04765A38-A96C-437A-AB6F-3583EB5D349C}"/>
    <hyperlink ref="E202" r:id="rId552" display="pw:\\arcadis-uk-pw.bentley.com:Arcadis-UK-07\Documents\Projects\1MC07-C3\Lower Radbourne Emb\EV\01 - Docs\1MC07-ASC-EV-FRM-CS07_CL23-000002-ACBOS" xr:uid="{6CEAA398-FF0E-4642-8E0F-575350D06B10}"/>
    <hyperlink ref="E203" r:id="rId553" display="pw:\\arcadis-uk-pw.bentley.com:Arcadis-UK-07\Documents\Projects\1MC07-C3\Oxford Canal North Emb\EV\01 - Docs\1MC07-ASC-EV-FRM-CS07_CL23-000003-ACBOS" xr:uid="{84328EB3-D567-49B7-8C91-6A34B14259D2}"/>
    <hyperlink ref="E204" r:id="rId554" display="pw:\\arcadis-uk-pw.bentley.com:Arcadis-UK-07\Documents\Projects\1MC07-C3\Oxford Canal North Emb\EV\01 - Docs\1MC07-ASC-EV-FRM-CS07_CL23-000004-ACBOS" xr:uid="{B0D0E7DE-D462-4384-96E9-C90C7ED62EB3}"/>
    <hyperlink ref="E205" r:id="rId555" display="pw:\\arcadis-uk-pw.bentley.com:Arcadis-UK-07\Documents\Projects\1MC07-C3\Oxford Canal South Emb\EV\01 - Docs\1MC07-ASC-EV-FRM-CS07_CL23-000005-ACBOS" xr:uid="{B06F4A88-4E59-47E3-803D-C140DCC1D7A3}"/>
    <hyperlink ref="E206" r:id="rId556" display="pw:\\arcadis-uk-pw.bentley.com:Arcadis-UK-07\Documents\Projects\1MC07-C3\Oxford Canal South Emb\EV\01 - Docs\1MC07-ASC-EV-FRM-CS07_CL23-000006-ACBOS" xr:uid="{775AB08A-BB83-4362-A8DD-138340C16658}"/>
    <hyperlink ref="E207" r:id="rId557" display="pw:\\arcadis-uk-pw.bentley.com:Arcadis-UK-07\Documents\Projects\1MC07-C3\Oxford Canal South Emb\EV\01 - Docs\1MC07-ASC-EV-FRM-CS07_CL23-000007-ACBOS" xr:uid="{2826D88C-C12B-4C59-8ED4-BAFD5F0FD285}"/>
    <hyperlink ref="K207" r:id="rId558" display="pw:\\arcadis-uk-pw.bentley.com:Arcadis-UK-07\Documents\Projects\1MC07-C3\Oxford Canal South Emb\IM\01 - Docs\1MC07-CEK-IM-DAT-CS07_CL23-600153" xr:uid="{BAE89F38-EB07-4B86-8EE5-0276F0D5C2FF}"/>
    <hyperlink ref="K206" r:id="rId559" display="pw:\\arcadis-uk-pw.bentley.com:Arcadis-UK-07\Documents\Projects\1MC07-C3\Oxford Canal South Emb\IM\01 - Docs\1MC07-CEK-IM-DAT-CS07_CL23-600154" xr:uid="{B3B4637C-07DD-4E08-8AEB-6EEE01E71C17}"/>
    <hyperlink ref="K205" r:id="rId560" display="pw:\\arcadis-uk-pw.bentley.com:Arcadis-UK-07\Documents\Projects\1MC07-C3\Oxford Canal South Emb\IM\01 - Docs\1MC07-CEK-IM-DAT-CS07_CL23-600152" xr:uid="{00906173-3239-4DA2-B418-5EBA2CE8CFC9}"/>
    <hyperlink ref="K204" r:id="rId561" display="pw:\\arcadis-uk-pw.bentley.com:Arcadis-UK-07\Documents\Projects\1MC07-C3\Oxford Canal North Emb\IM\01 - Docs\1MC07-CEK-IM-DAT-CS07_CL23-600151" xr:uid="{59695047-38D6-4DBD-ACEF-F0784925363E}"/>
    <hyperlink ref="K203" r:id="rId562" display="pw:\\arcadis-uk-pw.bentley.com:Arcadis-UK-07\Documents\Projects\1MC07-C3\Oxford Canal North Emb\IM\01 - Docs\1MC07-CEK-IM-DAT-CS07_CL23-600150" xr:uid="{4E81E16F-021A-4A9C-84C9-8D45E38180BC}"/>
    <hyperlink ref="W202" r:id="rId563" display="mailto:gopika.b@arcadis.com" xr:uid="{DDBE425E-7695-42B8-AA1E-63791E9F7852}"/>
    <hyperlink ref="E225" r:id="rId564" display="pw://arcadis-uk-pw.bentley.com:Arcadis-UK-07/Documents/D%7b7dcd0942-fe9a-4c87-83f7-a16f751821a7%7d" xr:uid="{D8039AFF-712A-496F-9A50-B5EF266EE4E2}"/>
    <hyperlink ref="K225" r:id="rId565" display="pw://arcadis-uk-pw.bentley.com:Arcadis-UK-07/Documents/D%7b32b49f59-8b4b-45dd-b544-e69e3b721157%7d" xr:uid="{6EFEF487-0939-4BAC-A655-89AD69632762}"/>
    <hyperlink ref="E226" r:id="rId566" display="pw://arcadis-uk-pw.bentley.com:Arcadis-UK-07/Documents/D%7b3c46bc6d-78ff-47f1-8cb7-219b1ffef984%7d" xr:uid="{2781A6EF-7F1B-4A5D-9426-6BDBB528035D}"/>
    <hyperlink ref="K226" r:id="rId567" display="pw://arcadis-uk-pw.bentley.com:Arcadis-UK-07/Documents/D%7b3be24322-cc1e-4099-a5ac-4447affa6251%7d" xr:uid="{233CD1B5-6284-46C4-9D78-ACD9F3AA7BE9}"/>
    <hyperlink ref="E208" r:id="rId568" display="pw:\\arcadis-uk-pw.bentley.com:Arcadis-UK-07\Documents\Projects\1MC07-C3\Greatworth South Emb\DR\01 - Docs\1MC07-ASC-DR-FRM-CS07_CL12-000083-ACBOS" xr:uid="{0210E419-6A84-4B0F-BAE4-7722C9DD1150}"/>
    <hyperlink ref="K208" r:id="rId569" display="pw://arcadis-uk-pw.bentley.com:Arcadis-UK-07/Documents/D%7b8c36b07d-4946-45a4-94de-f5c24c249204%7d" xr:uid="{34D81C84-4D84-4536-9B82-D510E547BE44}"/>
    <hyperlink ref="W208" r:id="rId570" display="mailto:anamika.puri@wsp.com" xr:uid="{72792292-D1C4-4E3A-A349-54B701D66573}"/>
    <hyperlink ref="E224" r:id="rId571" display="pw:\\arcadis-uk-pw.bentley.com:Arcadis-UK-07\Documents\Projects\1MC07-C3\Greatworth South Ctg\EV\01 - Docs\1MC07-ASC-EV-FRM-CS07_CL12-900002" xr:uid="{5AFD5BC0-5A89-421A-AB7D-C739CC42BB7F}"/>
    <hyperlink ref="E209" r:id="rId572" display="pw:\\arcadis-uk-pw.bentley.com:Arcadis-UK-07\Documents\Projects\1MC07-C3\Greatworth South Emb\EV\01 - Docs\1MC07-ASC-EV-FRM-CS07_CL12-900015" xr:uid="{BB5F7CEA-AAD8-4326-9C92-71536147E88A}"/>
    <hyperlink ref="E210" r:id="rId573" display="pw:\\arcadis-uk-pw.bentley.com:Arcadis-UK-07\Documents\Projects\1MC07-C3\Greatworth South Emb\EV\01 - Docs\1MC07-ASC-EV-FRM-CS07_CL12-900016" xr:uid="{0873EFF2-E4A8-4C3D-8B79-6CC06C286C25}"/>
    <hyperlink ref="E211" r:id="rId574" display="pw:\\arcadis-uk-pw.bentley.com:Arcadis-UK-07\Documents\Projects\1MC07-C3\Greatworth South Ctg\EV\01 - Docs\1MC07-ASC-EV-FRM-CS07_CL12-900012" xr:uid="{306FC582-DA65-45F9-8D4A-4AD818BD6712}"/>
    <hyperlink ref="E212" r:id="rId575" display="pw:\\arcadis-uk-pw.bentley.com:Arcadis-UK-07\Documents\Projects\1MC07-C3\Greatworth South Ctg\EV\01 - Docs\1MC07-ASC-EV-FRM-CS07_CL12-900011" xr:uid="{90DAA911-3B73-4840-B629-C32F75F67CF7}"/>
    <hyperlink ref="E213" r:id="rId576" display="pw:\\arcadis-uk-pw.bentley.com:Arcadis-UK-07\Documents\Projects\1MC07-C3\Greatworth South Ctg\EV\01 - Docs\1MC07-ASC-EV-FRM-CS07_CL12-900013" xr:uid="{5269D9FA-4BDF-477D-A149-A7209188EFC4}"/>
    <hyperlink ref="E214" r:id="rId577" display="pw:\\arcadis-uk-pw.bentley.com:Arcadis-UK-07\Documents\Projects\1MC07-C3\Greatworth South Ctg\EV\01 - Docs\1MC07-ASC-EV-FRM-CS07_CL12-900014" xr:uid="{DCDD11EC-DD44-4F61-8AF6-6EECB65FAFA9}"/>
    <hyperlink ref="E215" r:id="rId578" display="pw:\\arcadis-uk-pw.bentley.com:Arcadis-UK-07\Documents\Projects\1MC07-C3\Greatworth South Ctg\EV\01 - Docs\1MC07-ASC-EV-FRM-CS07_CL12-900008" xr:uid="{D8041DC9-5497-454C-9CD3-B7961FE40A8C}"/>
    <hyperlink ref="E216" r:id="rId579" display="pw:\\arcadis-uk-pw.bentley.com:Arcadis-UK-07\Documents\Projects\1MC07-C3\Greatworth South Ctg\EV\01 - Docs\1MC07-ASC-EV-FRM-CS07_CL12-900007" xr:uid="{9D1EDC76-F0BD-4131-A90D-73697E7F46F8}"/>
    <hyperlink ref="E217" r:id="rId580" display="pw:\\arcadis-uk-pw.bentley.com:Arcadis-UK-07\Documents\Projects\1MC07-C3\Greatworth South Ctg\EV\01 - Docs\1MC07-ASC-EV-FRM-CS07_CL12-900009" xr:uid="{37B6CBAA-840E-4F58-999B-13C95E2D0694}"/>
    <hyperlink ref="E218" r:id="rId581" display="pw:\\arcadis-uk-pw.bentley.com:Arcadis-UK-07\Documents\Projects\1MC07-C3\Greatworth South Ctg\EV\01 - Docs\1MC07-ASC-EV-FRM-CS07_CL12-900010" xr:uid="{E036E5CE-D942-4398-B838-0BD76454FE6F}"/>
    <hyperlink ref="E219" r:id="rId582" display="pw:\\arcadis-uk-pw.bentley.com:Arcadis-UK-07\Documents\Projects\1MC07-C3\Greatworth South Ctg\EV\01 - Docs\1MC07-ASC-EV-FRM-CS07_CL12-900003" xr:uid="{FBC13CA1-5C2D-494E-9351-D13821334D50}"/>
    <hyperlink ref="E220" r:id="rId583" display="pw:\\arcadis-uk-pw.bentley.com:Arcadis-UK-07\Documents\Projects\1MC07-C3\Greatworth South Ctg\EV\01 - Docs\1MC07-ASC-EV-FRM-CS07_CL12-900004" xr:uid="{9929E3E4-04AC-4830-8C33-59CD454FB776}"/>
    <hyperlink ref="E221" r:id="rId584" display="pw:\\arcadis-uk-pw.bentley.com:Arcadis-UK-07\Documents\Projects\1MC07-C3\Greatworth South Ctg\EV\01 - Docs\1MC07-ASC-EV-FRM-CS07_CL12-900005" xr:uid="{959A29CD-058F-407B-BDC8-3EE545ACA877}"/>
    <hyperlink ref="E222" r:id="rId585" display="pw:\\arcadis-uk-pw.bentley.com:Arcadis-UK-07\Documents\Projects\1MC07-C3\Greatworth South Ctg\EV\01 - Docs\1MC07-ASC-EV-FRM-CS07_CL12-900006" xr:uid="{D79596D0-67F3-466C-8D7C-835AE4C039BC}"/>
    <hyperlink ref="K209" r:id="rId586" display="pw:\\arcadis-uk-pw.bentley.com:Arcadis-UK-07\Documents\Projects\1MC07-C3\Greatworth South Emb\IM\01 - Docs\1MC07-CEK-IM-DAT-CS07_CL12-600207" xr:uid="{61937DD0-15E1-489A-84A3-0022C1C7A23A}"/>
    <hyperlink ref="K210" r:id="rId587" display="pw:\\arcadis-uk-pw.bentley.com:Arcadis-UK-07\Documents\Projects\1MC07-C3\Greatworth South Emb\IM\01 - Docs\1MC07-CEK-IM-DAT-CS07_CL12-600206" xr:uid="{FBD90CA8-C789-4317-BB3F-E6DA20F4BDA3}"/>
    <hyperlink ref="K224" r:id="rId588" display="pw:\\arcadis-uk-pw.bentley.com:Arcadis-UK-07\Documents\Projects\1MC07-C3\Greatworth South Ctg\IM\01 - Docs\1MC07-CEK-IM-DAT-CS07_CL12-600192" xr:uid="{DAFF6EB7-75C4-4245-90D7-22D42E8142E4}"/>
    <hyperlink ref="K216" r:id="rId589" display="pw:\\arcadis-uk-pw.bentley.com:Arcadis-UK-07\Documents\Projects\1MC07-C3\Greatworth South Ctg\IM\01 - Docs\1MC07-CEK-IM-DAT-CS07_CL12-600200" xr:uid="{B3FC25EB-FF97-4718-A533-6B0969A564C7}"/>
    <hyperlink ref="K215" r:id="rId590" display="pw:\\arcadis-uk-pw.bentley.com:Arcadis-UK-07\Documents\Projects\1MC07-C3\Greatworth South Ctg\IM\01 - Docs\1MC07-CEK-IM-DAT-CS07_CL12-600201" xr:uid="{C8B16CCE-7647-43FC-9C0A-35AEDFA32FEE}"/>
    <hyperlink ref="K217" r:id="rId591" display="pw:\\arcadis-uk-pw.bentley.com:Arcadis-UK-07\Documents\Projects\1MC07-C3\Greatworth South Ctg\IM\01 - Docs\1MC07-CEK-IM-DAT-CS07_CL12-600199" xr:uid="{B5DC04C2-7168-44DD-A3D5-CDE3EFDB9F96}"/>
    <hyperlink ref="K212" r:id="rId592" display="pw:\\arcadis-uk-pw.bentley.com:Arcadis-UK-07\Documents\Projects\1MC07-C3\Greatworth South Ctg\IM\01 - Docs\1MC07-CEK-IM-DAT-CS07_CL12-600204" xr:uid="{A416CDDE-5A1A-43C5-AF3B-B66EF55E71E2}"/>
    <hyperlink ref="K211" r:id="rId593" display="pw:\\arcadis-uk-pw.bentley.com:Arcadis-UK-07\Documents\Projects\1MC07-C3\Greatworth South Ctg\IM\01 - Docs\1MC07-CEK-IM-DAT-CS07_CL12-600205" xr:uid="{5F86E466-B949-4FEA-B87A-A904C034BE37}"/>
    <hyperlink ref="K213" r:id="rId594" display="pw:\\arcadis-uk-pw.bentley.com:Arcadis-UK-07\Documents\Projects\1MC07-C3\Greatworth South Ctg\IM\01 - Docs\1MC07-CEK-IM-DAT-CS07_CL12-600203" xr:uid="{D84E1157-C67E-4F64-B484-87901469EF27}"/>
    <hyperlink ref="K214" r:id="rId595" display="pw:\\arcadis-uk-pw.bentley.com:Arcadis-UK-07\Documents\Projects\1MC07-C3\Greatworth South Ctg\IM\01 - Docs\1MC07-CEK-IM-DAT-CS07_CL12-600202" xr:uid="{B38CDE95-7FE2-4946-A338-3314A65E90B6}"/>
    <hyperlink ref="W209" r:id="rId596" display="mailto:Conor.Egan@wsp.com" xr:uid="{3594378A-1856-4849-BC84-D614E0701F27}"/>
    <hyperlink ref="W216:W230" r:id="rId597" display="mailto:Conor.Egan@wsp.com" xr:uid="{E34A1D97-BB91-4192-A3D2-8F5363D07751}"/>
    <hyperlink ref="K227" r:id="rId598" display="pw:\\arcadis-uk-pw.bentley.com:Arcadis-UK-07\Documents\Projects\1MC06-C2\Turweston Ctg\IM\01 - Docs\1MC06-CEK-IM-DAT-CS06_CL22-600107" xr:uid="{C53218EB-F67B-40DA-A018-7C1A49831006}"/>
    <hyperlink ref="W227" r:id="rId599" display="mailto:bharathkumar.b@arcadis.com" xr:uid="{8E88B397-DB71-44FB-9735-CA2D4B91912B}"/>
    <hyperlink ref="E231" r:id="rId600" display="pw:\\arcadis-uk-pw.bentley.com:Arcadis-UK-07\Documents\Projects\1MC06-C2\Calvert Ctg\CV\01 - Docs\1MC06-ASC-CV-FRM-CS06_CL09-000078-ACBOS" xr:uid="{65CC1DA0-536E-4248-9B48-B2DCF4979048}"/>
    <hyperlink ref="E235" r:id="rId601" display="pw:\\arcadis-uk-pw.bentley.com:Arcadis-UK-07\Documents\Projects\1MC07-C3\Boddington Ctg\DR\01 - Docs\1MC07-ASC-DR-FRM-CS07_CL14-000027-ACBOS" xr:uid="{4A585E11-C64C-4B0D-8421-986151B4B0B9}"/>
    <hyperlink ref="K235" r:id="rId602" display="pw:\\arcadis-uk-pw.bentley.com:Arcadis-UK-07\Documents\Projects\1MC07-C3\Boddington Ctg\IM\01 - Docs\1MC07-CEK-IM-DAT-CS07_CL14-600002" xr:uid="{615759AE-CE4C-4277-9709-03C0D86A87A8}"/>
    <hyperlink ref="W235" r:id="rId603" display="mailto:gopika.b@arcadis.com" xr:uid="{B4A8BAAA-A0E0-4750-8C7F-270A1021DE31}"/>
    <hyperlink ref="E232" r:id="rId604" display="pw://arcadis-uk-pw.bentley.com:Arcadis-UK-07/Documents/Projects/1MC06-C2/Wendover&amp;space;Dean&amp;space;South&amp;space;Emb/CV/01&amp;space;-&amp;space;Docs/1MC06-CEK-CV-FRM-CS03_CL05-000067" xr:uid="{F9021FF8-8B84-46E6-BA6C-FFDE1B7E4BD7}"/>
    <hyperlink ref="E233" r:id="rId605" display="pw://arcadis-uk-pw.bentley.com:Arcadis-UK-07/Documents/Projects/1MC06-C2/Wendover&amp;space;Dean&amp;space;North&amp;space;Emb/CV/01&amp;space;-&amp;space;Docs/1MC06-CEK-CV-FRM-CS03_CL05-000068" xr:uid="{55A803E0-BCC3-4CB8-A07F-D98795FF8B3F}"/>
    <hyperlink ref="E234" r:id="rId606" display="pw://arcadis-uk-pw.bentley.com:Arcadis-UK-07/Documents/Projects/1MC06-C2/Rocky&amp;space;Lane&amp;space;Ctg/CV/01&amp;space;-&amp;space;Docs/1MC06-CEK-CV-FRM-CS03_CL05-000069" xr:uid="{B26C2091-E304-400A-9458-15E44B79B104}"/>
    <hyperlink ref="K232" r:id="rId607" display="pw://arcadis-uk-pw.bentley.com:Arcadis-UK-07/Documents/Projects/1MC06-C2/Wendover&amp;space;Dean&amp;space;South&amp;space;Emb/IM/01&amp;space;-&amp;space;Docs/1MC06-CEK-IM-DAT-CS03_CL05-600027" xr:uid="{F9409AF8-C378-4D67-9332-F33AF11537A3}"/>
    <hyperlink ref="K233" r:id="rId608" display="pw://arcadis-uk-pw.bentley.com:Arcadis-UK-07/Documents/Projects/1MC06-C2/Wendover&amp;space;Dean&amp;space;North&amp;space;Emb/IM/01&amp;space;-&amp;space;Docs/1MC06-CEK-IM-DAT-CS03_CL05-600001" xr:uid="{31EC3C76-E110-4D7A-9D11-6BFBF897CA70}"/>
    <hyperlink ref="K234" r:id="rId609" display="pw://arcadis-uk-pw.bentley.com:Arcadis-UK-07/Documents/Projects/1MC06-C2/Rocky&amp;space;Lane&amp;space;Ctg/IM/01&amp;space;-&amp;space;Docs/1MC06-CEK-IM-DAT-CS03_CL05-600010" xr:uid="{409F313D-145C-4701-897C-F8DB4C645FC6}"/>
    <hyperlink ref="W232" r:id="rId610" display="mailto:trno@cowi.com" xr:uid="{8AD92475-2CD7-4A02-A847-9CCF2119BC35}"/>
    <hyperlink ref="W233" r:id="rId611" display="mailto:trno@cowi.com" xr:uid="{8C8387E2-D4FE-4746-B1FC-A5BF564F30B7}"/>
    <hyperlink ref="W234" r:id="rId612" display="mailto:trno@cowi.com" xr:uid="{9C2A4EF0-4089-4C1D-99B2-7F58ACC5A1EC}"/>
    <hyperlink ref="E236" r:id="rId613" display="pw:\\arcadis-uk-pw.bentley.com:Arcadis-UK-07\Documents\Projects\1MC07-C3\Greatworth North Ctg\CV\01 - Docs\1MC07-ASC-CV-FRM-CS07_CL12-000043-ACBOS" xr:uid="{BC31A1EF-556E-4528-9864-A9403839D900}"/>
    <hyperlink ref="K236" r:id="rId614" display="pw:\\arcadis-uk-pw.bentley.com:Arcadis-UK-07\Documents\Projects\1MC07-C3\Greatworth North Ctg\IM\01 - Docs\1MC07-CEK-IM-DAT-CS07_CL12-600279" xr:uid="{BBAD315E-CBF9-4459-920B-7F447779C293}"/>
    <hyperlink ref="W236" r:id="rId615" display="mailto:graeme.millen@fairhurst.co.uk" xr:uid="{DC2D1289-CB9F-4D1C-BC30-129CE2ECA083}"/>
    <hyperlink ref="E227" r:id="rId616" display="pw:\\arcadis-uk-pw.bentley.com:Arcadis-UK-07\Documents\Projects\1MC06-C2\Turweston Ctg\UT\01 - Docs\1MC06-ASC-UT-FRM-CS06_CL22-000021-ACBOS" xr:uid="{6F5F7C26-EEBE-473F-8DBE-5811C8A2B450}"/>
    <hyperlink ref="K238" r:id="rId617" display="pw:\\arcadis-uk-pw.bentley.com:Arcadis-UK-07\Documents\Projects\1MC06-C2\Turweston Ctg\IM\01 - Docs\1MC06-CEK-IM-DAT-CS06_CL22-600216" xr:uid="{1998E599-A79D-435E-B1D5-E10411B36CC4}"/>
    <hyperlink ref="E237" r:id="rId618" display="pw:\\arcadis-uk-pw.bentley.com:Arcadis-UK-07\Documents\Projects\1MC07-C3\Edgcote Ctg\UT\01 - Docs\1MC07-ASC-UT-FRM-CS07_CL26-000008-ACBOS" xr:uid="{7AF59F9C-6057-477F-A517-FBC1B0441BC6}"/>
    <hyperlink ref="K237" r:id="rId619" display="pw://arcadis-uk-pw.bentley.com:Arcadis-UK-07/Documents/D%7bb4b1e2af-6be4-45b7-a7dc-00cea81352da%7d" xr:uid="{BD50A310-90BF-46E3-9FC8-EEF40123E6C2}"/>
    <hyperlink ref="W237" r:id="rId620" display="mailto:sithrubi.t@arcadis.com" xr:uid="{54133330-8CC8-487E-985F-DFFD747EE477}"/>
    <hyperlink ref="W238" r:id="rId621" display="mailto:bharathkumar.b@arcadis.com" xr:uid="{4ACF801D-ADE7-4979-A951-46BC93A7D88F}"/>
    <hyperlink ref="K197" r:id="rId622" display="pw://arcadis-uk-pw.bentley.com:Arcadis-UK-07/Documents/D%7b6243c5ea-450c-4af8-8f89-de588c8baa5a%7d" xr:uid="{3D3A8AA3-9443-48BA-822F-A918F491B73A}"/>
    <hyperlink ref="W197" r:id="rId623" display="mailto:dominika.bieniasz@arcadis.com" xr:uid="{1420735F-1BA0-4386-8667-561F5FD31837}"/>
    <hyperlink ref="E240" r:id="rId624" display="pw:\\arcadis-uk-pw.bentley.com:Arcadis-UK-07\Documents\Projects\1MC07-C3\Boddington Ctg\HW\01 - Docs\1MC07-ASC-HW-FRM-CS07_CL14-000033-ACBOS" xr:uid="{88D32514-F066-45C3-B2DD-2F152485BDCB}"/>
    <hyperlink ref="K240" r:id="rId625" display="pw:\\arcadis-uk-pw.bentley.com:Arcadis-UK-07\Documents\Projects\1MC07-C3\Boddington Ctg\IM\01 - Docs\1MC07-CEK-IM-DAT-CS07_CL14-600023" xr:uid="{2547766A-98EB-4F89-908C-DD3DBA00BED3}"/>
    <hyperlink ref="W240" r:id="rId626" display="mailto:MarcoAntonio.Tanseco@arcadis.com" xr:uid="{AA481F3E-421C-451D-973E-7460308ABFE0}"/>
    <hyperlink ref="E239" r:id="rId627" display="pw:\\arcadis-uk-pw.bentley.com:Arcadis-UK-07\Documents\Projects\1MC07-C3\Ladbroke Grove Ctg\CV\01 - Docs\1MC07-ASC-CV-FRM-CS07_CL23-000061-ACBOS" xr:uid="{7E02F8E2-A956-4B73-B5CD-30A78BB60810}"/>
    <hyperlink ref="K239" r:id="rId628" display="pw:\\arcadis-uk-pw.bentley.com:Arcadis-UK-07\Documents\Projects\1MC07-C3\Ladbroke Grove Ctg\IM\01 - Docs\1MC07-CEK-IM-DAT-CS07_CL23-600155" xr:uid="{7F33F1CC-EC2B-47CE-8A76-07843E483259}"/>
    <hyperlink ref="W239" r:id="rId629" display="mailto:ArunKumar.S@arcadis.com" xr:uid="{C94E2B19-DFB2-4F4F-B830-4C6C40AE2ED2}"/>
    <hyperlink ref="K175" r:id="rId630" display="pw://arcadis-uk-pw.bentley.com:Arcadis-UK-07/Documents/D%7b9a119212-fb71-43e8-ba39-f9cfb5216aea%7d" xr:uid="{1014A386-21AF-4C9D-8849-FC3AA7B3ECDE}"/>
    <hyperlink ref="K231" r:id="rId631" display="pw://arcadis-uk-pw.bentley.com:Arcadis-UK-07/Documents/D%7b33010dfa-6708-4d36-91f7-3957567aec0e%7d" xr:uid="{517C5E92-3AD2-45B6-A1FD-CDDDE7F20BC9}"/>
    <hyperlink ref="E238" r:id="rId632" display="pw:\\arcadis-uk-pw.bentley.com:Arcadis-UK-07\Documents\Projects\1MC06-C2\Turweston Ctg\UT\01 - Docs\1MC06-ASC-UT-FRM-CS06_CL22-000053-ACBOS" xr:uid="{52C31F1F-E761-4141-BA61-E82C92B0FA96}"/>
    <hyperlink ref="W246" r:id="rId633" display="mailto:HRFO@COWI.COM" xr:uid="{ECE98CF8-C73D-4384-A842-091FA17AE936}"/>
    <hyperlink ref="W247" r:id="rId634" display="mailto:HRFO@COWI.COM" xr:uid="{36EFC7CC-20B6-466D-A42B-13128975D682}"/>
    <hyperlink ref="K246" r:id="rId635" display="pw://arcadis-uk-pw.bentley.com:Arcadis-UK-07/Documents/D%7ba87082e6-0c9b-42ae-a92f-7442653db515%7d" xr:uid="{03E74737-4807-477F-8A26-97565B96397E}"/>
    <hyperlink ref="K247" r:id="rId636" display="pw://arcadis-uk-pw.bentley.com:Arcadis-UK-07/Documents/D%7b9778b27a-107d-4dd1-b798-d8564c85b37c%7d" xr:uid="{635B10A8-B2C5-4289-9279-CC19D11FBFF9}"/>
    <hyperlink ref="E245" r:id="rId637" display="pw:\\arcadis-uk-pw.bentley.com:Arcadis-UK-07\Documents\Projects\1MC06-C2\Doddershall Emb\DR\01 - Docs\1MC06-CEK-DR-FRM-CS05-000004" xr:uid="{DBE912EF-4DD2-4B36-9DB2-509B7EB3120F}"/>
    <hyperlink ref="K245" r:id="rId638" display="pw:\\arcadis-uk-pw.bentley.com:Arcadis-UK-07\Documents\Projects\1MC06-C2\Doddershall Emb\IM\01 - Docs\1MC06-CEK-IM-DAT-CS05-600059" xr:uid="{5FB8006E-13F8-4EFD-AD75-803C1F4AAD40}"/>
    <hyperlink ref="W245" r:id="rId639" display="mailto:keerthan.raic@arcadis.com" xr:uid="{C2AD39E5-88F9-4A95-A81C-3597664EAED4}"/>
    <hyperlink ref="E223" r:id="rId640" display="pw:\\arcadis-uk-pw.bentley.com:Arcadis-UK-07\Documents\Projects\1MC07-C3\Greatworth South Ctg\EV\01 - Docs\1MC07-ASC-EV-FRM-CS07_CL12-900001" xr:uid="{BC027144-58A6-46A9-9617-AFAC3B92DAF6}"/>
    <hyperlink ref="E241" r:id="rId641" display="pw://arcadis-uk-pw.bentley.com:Arcadis-UK-07/Documents/D%7b499bc480-bbc2-4954-a563-36aed0a47c47%7d" xr:uid="{A785ECB7-93A5-4E7B-99EF-2F76013BE293}"/>
    <hyperlink ref="K241" r:id="rId642" display="pw://arcadis-uk-pw.bentley.com:Arcadis-UK-07/Documents/D%7bd66c4a2e-f6cb-4094-abfd-ef37c8457be1%7d" xr:uid="{016D5FA6-34E5-44EB-A286-FFAD4981A161}"/>
    <hyperlink ref="E243" r:id="rId643" display="pw:\\arcadis-uk-pw.bentley.com:Arcadis-UK-07\Documents\Projects\1MC07-C3\Ladbroke Grove Emb\CV\01 - Docs\1MC07-ASC-CV-FRM-CS07_CL24-000043-ACBOS" xr:uid="{2F03F143-868E-443D-89E9-60CDEB7D75A4}"/>
    <hyperlink ref="E242" r:id="rId644" display="pw:\\arcadis-uk-pw.bentley.com:Arcadis-UK-07\Documents\Projects\1MC07-C3\Ladbroke Grove Emb\CV\01 - Docs\1MC07-ASC-CV-FRM-CS07_CL24-000023-ACBOS" xr:uid="{488881E8-ECA7-4774-9F3A-060856DAF694}"/>
    <hyperlink ref="E244" r:id="rId645" display="pw:\\arcadis-uk-pw.bentley.com:Arcadis-UK-07\Documents\Projects\1MC07-C3\Ladbroke Grove Emb\HW\01 - Docs\1MC07-ASC-HW-FRM-CS07_CL24-000034-ACBOS" xr:uid="{BE953874-7B73-417B-94D8-6ACE8FC089FC}"/>
    <hyperlink ref="K244" r:id="rId646" display="pw:\\arcadis-uk-pw.bentley.com:Arcadis-UK-07\Documents\Projects\1MC07-C3\Ladbroke Grove Emb\IM\01 - Docs\1MC07-CEK-IM-DAT-CS07_CL24-600038" xr:uid="{5366D818-A238-4409-B7F0-92D4DAFCF613}"/>
    <hyperlink ref="K243" r:id="rId647" display="pw:\\arcadis-uk-pw.bentley.com:Arcadis-UK-07\Documents\Projects\1MC07-C3\Ladbroke Grove Emb\IM\01 - Docs\1MC07-CEK-IM-DAT-CS07_CL24-600046" xr:uid="{E8CB7243-7FB4-4942-B18C-829ECA82551A}"/>
    <hyperlink ref="K242" r:id="rId648" display="pw:\\arcadis-uk-pw.bentley.com:Arcadis-UK-07\Documents\Projects\1MC07-C3\Ladbroke Grove Emb\IM\01 - Docs\1MC07-CEK-IM-DAT-CS07_CL24-600053" xr:uid="{DC5BE47A-5A76-4985-9F3E-5F4B4B1818B1}"/>
    <hyperlink ref="W243" r:id="rId649" display="mailto:Conor.Egan@wsp.com" xr:uid="{BF3BC437-1B50-4CEF-AE05-430E30FC3DA4}"/>
    <hyperlink ref="W244" r:id="rId650" display="mailto:Conor.Egan@wsp.com" xr:uid="{A374D056-56F5-464F-B69B-DA4DE3DDC663}"/>
    <hyperlink ref="W242" r:id="rId651" display="mailto:Conor.Egan@wsp.com" xr:uid="{7455542E-24F9-4B2C-B6C1-543978FC8655}"/>
    <hyperlink ref="E264" r:id="rId652" display="pw:\\arcadis-uk-pw.bentley.com:Arcadis-UK-07\Documents\Projects\1MC07-C3\Oxford Canal North Emb\EV\01 - Docs\1MC07-ASC-EV-REP-CS07_CL23-000014" xr:uid="{CBD267C0-C1B3-4E29-B5F0-C6F75244812D}"/>
    <hyperlink ref="E265" r:id="rId653" display="pw:\\arcadis-uk-pw.bentley.com:Arcadis-UK-07\Documents\Projects\1MC07-C3\Oxford Canal North Emb\EV\01 - Docs\1MC07-ASC-EV-REP-CS07_CL23-000020" xr:uid="{79CE09D1-24DA-400F-AB5B-9EAF6DF8139A}"/>
    <hyperlink ref="E249" r:id="rId654" display="pw:\\arcadis-uk-pw.bentley.com:Arcadis-UK-07\Documents\Projects\1MC07-C3\Oxford Canal North Emb\EV\01 - Docs\1MC07-ASC-EV-REP-CS07_CL23-000015" xr:uid="{4C7D0187-63A6-41E5-86F1-647E4B922A55}"/>
    <hyperlink ref="E250" r:id="rId655" display="pw:\\arcadis-uk-pw.bentley.com:Arcadis-UK-07\Documents\Projects\1MC07-C3\Oxford Canal North Emb\EV\01 - Docs\1MC07-ASC-EV-REP-CS07_CL23-000016" xr:uid="{F0ABC575-A6CA-45B7-BF16-402764498B63}"/>
    <hyperlink ref="E251" r:id="rId656" display="pw:\\arcadis-uk-pw.bentley.com:Arcadis-UK-07\Documents\Projects\1MC07-C3\Oxford Canal North Emb\EV\01 - Docs\1MC07-ASC-EV-REP-CS07_CL23-000017" xr:uid="{0796A2A9-9A45-42B7-9E64-7886A270C91A}"/>
    <hyperlink ref="E252" r:id="rId657" display="pw:\\arcadis-uk-pw.bentley.com:Arcadis-UK-07\Documents\Projects\1MC07-C3\Oxford Canal North Emb\EV\01 - Docs\1MC07-ASC-EV-REP-CS07_CL23-000018" xr:uid="{74A624BF-4A57-48DD-B040-5A9CCE70F978}"/>
    <hyperlink ref="E253" r:id="rId658" display="pw:\\arcadis-uk-pw.bentley.com:Arcadis-UK-07\Documents\Projects\1MC07-C3\Oxford Canal North Emb\EV\01 - Docs\1MC07-ASC-EV-REP-CS07_CL23-000019" xr:uid="{61A5B1FC-BA22-4124-9F1D-D977D5A9CC53}"/>
    <hyperlink ref="E254" r:id="rId659" display="pw:\\arcadis-uk-pw.bentley.com:Arcadis-UK-07\Documents\Projects\1MC07-C3\Oxford Canal North Emb\EV\01 - Docs\1MC07-ASC-EV-REP-CS07_CL23-000021" xr:uid="{75C40896-B273-4D5F-A8CA-8F0F617ED323}"/>
    <hyperlink ref="E263" r:id="rId660" display="pw:\\arcadis-uk-pw.bentley.com:Arcadis-UK-07\Documents\Projects\1MC07-C3\Oxford Canal Vdt\EV\01 - Docs\1MC07-ASC-EV-REP-CS07_CL23-000025" xr:uid="{E1A5E088-E185-4FF5-B7ED-B237DE7F031B}"/>
    <hyperlink ref="E262" r:id="rId661" display="pw:\\arcadis-uk-pw.bentley.com:Arcadis-UK-07\Documents\Projects\1MC07-C3\Oxford Canal Vdt\EV\01 - Docs\1MC07-ASC-EV-REP-CS07_CL23-000024" xr:uid="{7FDA8D4C-0E16-4D0C-8FC9-75F7B531C1DE}"/>
    <hyperlink ref="E261" r:id="rId662" display="pw:\\arcadis-uk-pw.bentley.com:Arcadis-UK-07\Documents\Projects\1MC07-C3\Oxford Canal Vdt\EV\01 - Docs\1MC07-ASC-EV-REP-CS07_CL23-000023" xr:uid="{7B14B91F-80EF-46BC-BEE4-33F39FD75D15}"/>
    <hyperlink ref="E260" r:id="rId663" display="pw:\\arcadis-uk-pw.bentley.com:Arcadis-UK-07\Documents\Projects\1MC07-C3\Oxford Canal Vdt\EV\01 - Docs\1MC07-ASC-EV-REP-CS07_CL23-000022" xr:uid="{73D7E8EA-5557-4701-BF8B-15B6EF85C8A2}"/>
    <hyperlink ref="E259" r:id="rId664" display="pw:\\arcadis-uk-pw.bentley.com:Arcadis-UK-07\Documents\Projects\1MC07-C3\Oxford Canal South Emb\EV\01 - Docs\1MC07-CEK-EV-PLN-CS07_CL23-000009" xr:uid="{08FD89F8-4091-4C42-8D67-D6B3E26EA436}"/>
    <hyperlink ref="E258" r:id="rId665" display="pw:\\arcadis-uk-pw.bentley.com:Arcadis-UK-07\Documents\Projects\1MC07-C3\Oxford Canal South Emb\EV\01 - Docs\1MC07-CEK-EV-PLN-CS07_CL23-000008" xr:uid="{1704C213-F6CD-4C72-85F1-C99EE4A37480}"/>
    <hyperlink ref="E257" r:id="rId666" display="pw:\\arcadis-uk-pw.bentley.com:Arcadis-UK-07\Documents\Projects\1MC07-C3\Oxford Canal South Emb\EV\01 - Docs\1MC07-CEK-EV-PLN-CS07_CL23-000007" xr:uid="{C2059739-41D0-4BA1-A6DF-957B4C0A7B45}"/>
    <hyperlink ref="E256" r:id="rId667" display="pw:\\arcadis-uk-pw.bentley.com:Arcadis-UK-07\Documents\Projects\1MC07-C3\Oxford Canal South Emb\EV\01 - Docs\1MC07-CEK-EV-PLN-CS07_CL23-000006" xr:uid="{F9B0D747-066F-4D1E-8B2F-EA778748537E}"/>
    <hyperlink ref="E255" r:id="rId668" display="pw:\\arcadis-uk-pw.bentley.com:Arcadis-UK-07\Documents\Projects\1MC07-C3\Oxford Canal South Emb\EV\01 - Docs\1MC07-CEK-EV-PLN-CS07_CL23-000005" xr:uid="{3A8230D8-FF0A-4783-B6BA-6F7BA05D620B}"/>
    <hyperlink ref="E271" r:id="rId669" display="pw:\\arcadis-uk-pw.bentley.com:Arcadis-UK-07\Documents\Projects\1MC07-C3\Upper Radbourne Emb\EV\01 - Docs\1MC07-ASC-EV-REP-CS07_CL23-000029" xr:uid="{A85B1B34-6454-4EF0-9FA1-DAD6DAE5A638}"/>
    <hyperlink ref="E270" r:id="rId670" display="pw:\\arcadis-uk-pw.bentley.com:Arcadis-UK-07\Documents\Projects\1MC07-C3\Upper Radbourne Emb\EV\01 - Docs\1MC07-ASC-EV-REP-CS07_CL23-000028" xr:uid="{399717A2-7B7C-4EEB-98BD-3C25F86F69ED}"/>
    <hyperlink ref="E269" r:id="rId671" display="pw:\\arcadis-uk-pw.bentley.com:Arcadis-UK-07\Documents\Projects\1MC07-C3\Upper Radbourne Emb\EV\01 - Docs\1MC07-ASC-EV-REP-CS07_CL23-000027" xr:uid="{84EE218D-12D6-404E-833F-92A044F08D9B}"/>
    <hyperlink ref="E268" r:id="rId672" display="pw:\\arcadis-uk-pw.bentley.com:Arcadis-UK-07\Documents\Projects\1MC07-C3\Upper Radbourne Emb\EV\01 - Docs\1MC07-ASC-EV-REP-CS07_CL23-000026" xr:uid="{3565F35A-A8F9-4779-A167-E8AF8D993E6D}"/>
    <hyperlink ref="E277" r:id="rId673" display="pw:\\arcadis-uk-pw.bentley.com:Arcadis-UK-07\Documents\Projects\1MC07-C3\Lower Radbourne Emb\EV\01 - Docs\1MC07-ASC-EV-REP-CS07_CL23-000013" xr:uid="{5F5B16C7-2DE8-4578-92BE-3B987558EC44}"/>
    <hyperlink ref="E276" r:id="rId674" display="pw:\\arcadis-uk-pw.bentley.com:Arcadis-UK-07\Documents\Projects\1MC07-C3\Lower Radbourne Emb\EV\01 - Docs\1MC07-ASC-EV-REP-CS07_CL23-000012" xr:uid="{9CC90C8C-AD27-4326-BD4F-5F9ABDC09B21}"/>
    <hyperlink ref="E275" r:id="rId675" display="pw:\\arcadis-uk-pw.bentley.com:Arcadis-UK-07\Documents\Projects\1MC07-C3\Lower Radbourne Emb\EV\01 - Docs\1MC07-ASC-EV-REP-CS07_CL23-000011" xr:uid="{068D04F8-DF92-4737-A845-B60E7196780B}"/>
    <hyperlink ref="E274" r:id="rId676" display="pw:\\arcadis-uk-pw.bentley.com:Arcadis-UK-07\Documents\Projects\1MC07-C3\Lower Radbourne Emb\EV\01 - Docs\1MC07-ASC-EV-REP-CS07_CL23-000010" xr:uid="{E2CF4103-53DF-41B3-B4C1-B7A6E51434B2}"/>
    <hyperlink ref="E273" r:id="rId677" display="pw:\\arcadis-uk-pw.bentley.com:Arcadis-UK-07\Documents\Projects\1MC07-C3\Lower Radbourne North Vdt\EV\01 - Docs\1MC07-ASC-EV-REP-CS07_CL23-000002" xr:uid="{DA79F8F1-D295-43E7-85B3-2DFAFBA01564}"/>
    <hyperlink ref="E272" r:id="rId678" display="pw:\\arcadis-uk-pw.bentley.com:Arcadis-UK-07\Documents\Projects\1MC07-C3\Lower Radbourne North Vdt\EV\01 - Docs\1MC07-ASC-EV-REP-CS07_CL23-000001" xr:uid="{11B796F5-814F-4EEF-8C1E-FC94EF7A9237}"/>
    <hyperlink ref="K253" r:id="rId679" display="pw:\\arcadis-uk-pw.bentley.com:Arcadis-UK-07\Documents\Projects\1MC07-C3\Oxford Canal North Emb\IM\01 - Docs\1MC07-CEK-IM-DAT-CS07_CL23-600096" xr:uid="{3B13DD22-4C3E-41A1-A0C8-EDF3ADA562D7}"/>
    <hyperlink ref="K252" r:id="rId680" display="pw:\\arcadis-uk-pw.bentley.com:Arcadis-UK-07\Documents\Projects\1MC07-C3\Oxford Canal North Emb\IM\01 - Docs\1MC07-CEK-IM-DAT-CS07_CL23-600095" xr:uid="{939D5E99-5923-4E13-9351-2E0EDD52AC9C}"/>
    <hyperlink ref="K251" r:id="rId681" display="pw:\\arcadis-uk-pw.bentley.com:Arcadis-UK-07\Documents\Projects\1MC07-C3\Oxford Canal North Emb\IM\01 - Docs\1MC07-CEK-IM-DAT-CS07_CL23-600094" xr:uid="{E3628F1A-02FE-4F9E-B0AA-22A45018A024}"/>
    <hyperlink ref="K250" r:id="rId682" display="pw:\\arcadis-uk-pw.bentley.com:Arcadis-UK-07\Documents\Projects\1MC07-C3\Oxford Canal North Emb\IM\01 - Docs\1MC07-CEK-IM-DAT-CS07_CL23-600093" xr:uid="{F74D2696-512A-458E-9141-2BBA4BA32717}"/>
    <hyperlink ref="K249" r:id="rId683" display="pw:\\arcadis-uk-pw.bentley.com:Arcadis-UK-07\Documents\Projects\1MC07-C3\Oxford Canal North Emb\IM\01 - Docs\1MC07-CEK-IM-DAT-CS07_CL23-600092" xr:uid="{333B3314-6F85-4A1D-984F-A6AE504F3CFF}"/>
    <hyperlink ref="K265" r:id="rId684" display="pw:\\arcadis-uk-pw.bentley.com:Arcadis-UK-07\Documents\Projects\1MC07-C3\Oxford Canal North Emb\IM\01 - Docs\1MC07-CEK-IM-DAT-CS07_CL23-600091" xr:uid="{68AFB52F-F93B-45B7-AA11-DA67EC6B9DCA}"/>
    <hyperlink ref="K264" r:id="rId685" display="pw:\\arcadis-uk-pw.bentley.com:Arcadis-UK-07\Documents\Projects\1MC07-C3\Oxford Canal North Emb\IM\01 - Docs\1MC07-CEK-IM-DAT-CS07_CL23-600090" xr:uid="{96C11B75-EB91-45FC-AF27-D6A22CFDA5C8}"/>
    <hyperlink ref="K263" r:id="rId686" display="pw:\\arcadis-uk-pw.bentley.com:Arcadis-UK-07\Documents\Projects\1MC07-C3\Oxford Canal North Emb\IM\01 - Docs\1MC07-CEK-IM-DAT-CS07_CL23-600106" xr:uid="{A375DBE8-62E6-43ED-BBF5-8645336B1F47}"/>
    <hyperlink ref="K262" r:id="rId687" display="pw:\\arcadis-uk-pw.bentley.com:Arcadis-UK-07\Documents\Projects\1MC07-C3\Oxford Canal North Emb\IM\01 - Docs\1MC07-CEK-IM-DAT-CS07_CL23-600105" xr:uid="{00949D13-1CAD-4E8D-B110-2D949D4C784C}"/>
    <hyperlink ref="K261" r:id="rId688" display="pw:\\arcadis-uk-pw.bentley.com:Arcadis-UK-07\Documents\Projects\1MC07-C3\Oxford Canal Vdt\IM\01 - Docs\1MC07-CEK-IM-DAT-CS07_CL23-600104" xr:uid="{C834690D-B610-4672-82B5-4E0856FEBE63}"/>
    <hyperlink ref="K260" r:id="rId689" display="pw:\\arcadis-uk-pw.bentley.com:Arcadis-UK-07\Documents\Projects\1MC07-C3\Oxford Canal Vdt\IM\01 - Docs\1MC07-CEK-IM-DAT-CS07_CL23-600103" xr:uid="{5B33A87D-5907-4CCC-865D-BA9EDC3589BF}"/>
    <hyperlink ref="K259" r:id="rId690" display="pw:\\arcadis-uk-pw.bentley.com:Arcadis-UK-07\Documents\Projects\1MC07-C3\Oxford Canal South Emb\IM\01 - Docs\1MC07-CEK-IM-DAT-CS07_CL23-600102" xr:uid="{F12A9597-E290-4168-90AD-E568582B7519}"/>
    <hyperlink ref="K258" r:id="rId691" display="pw:\\arcadis-uk-pw.bentley.com:Arcadis-UK-07\Documents\Projects\1MC07-C3\Oxford Canal South Emb\IM\01 - Docs\1MC07-CEK-IM-DAT-CS07_CL23-600101" xr:uid="{B4D13165-4D3D-4D14-B212-1AC6229D5B55}"/>
    <hyperlink ref="K257" r:id="rId692" display="pw:\\arcadis-uk-pw.bentley.com:Arcadis-UK-07\Documents\Projects\1MC07-C3\Oxford Canal South Emb\IM\01 - Docs\1MC07-CEK-IM-DAT-CS07_CL23-600100" xr:uid="{4291B523-21B2-4A19-B45E-5CF462D70765}"/>
    <hyperlink ref="K256" r:id="rId693" display="pw:\\arcadis-uk-pw.bentley.com:Arcadis-UK-07\Documents\Projects\1MC07-C3\Oxford Canal South Emb\IM\01 - Docs\1MC07-CEK-IM-DAT-CS07_CL23-600099" xr:uid="{3917AC1D-5A21-497A-B468-6300775EAD32}"/>
    <hyperlink ref="K255" r:id="rId694" display="pw:\\arcadis-uk-pw.bentley.com:Arcadis-UK-07\Documents\Projects\1MC07-C3\Oxford Canal South Emb\IM\01 - Docs\1MC07-CEK-IM-DAT-CS07_CL23-600098" xr:uid="{D92AFAF6-65B7-4BB1-9709-DA19BB60404C}"/>
    <hyperlink ref="K268" r:id="rId695" display="pw:\\arcadis-uk-pw.bentley.com:Arcadis-UK-07\Documents\Projects\1MC07-C3\Upper Radbourne Emb\IM\01 - Docs\1MC07-CEK-IM-DAT-CS07_CL23-600086" xr:uid="{E1AA01F1-5FA6-4E69-90C7-B337C47B16C6}"/>
    <hyperlink ref="K269" r:id="rId696" display="pw:\\arcadis-uk-pw.bentley.com:Arcadis-UK-07\Documents\Projects\1MC07-C3\Upper Radbourne Emb\IM\01 - Docs\1MC07-CEK-IM-DAT-CS07_CL23-600087" xr:uid="{6ED7C3E3-FD6D-4897-AC5E-4BF1316DEEA9}"/>
    <hyperlink ref="K271" r:id="rId697" display="pw:\\arcadis-uk-pw.bentley.com:Arcadis-UK-07\Documents\Projects\1MC07-C3\Upper Radbourne Emb\IM\01 - Docs\1MC07-CEK-IM-DAT-CS07_CL23-600089" xr:uid="{17AEA65C-1CFF-4A67-A393-6C597C3E1D1C}"/>
    <hyperlink ref="K270" r:id="rId698" xr:uid="{407073AD-4FBC-43C7-9230-8E27F236A405}"/>
    <hyperlink ref="W249:W276" r:id="rId699" display="mailto:philip.clarke@arcadis.com" xr:uid="{89B555C8-207A-4032-B4F4-43CACF6352DD}"/>
    <hyperlink ref="W272" r:id="rId700" display="mailto:philip.clarke@arcadis.com" xr:uid="{7B79F4C3-521A-4BAA-9347-5ABF75A64964}"/>
    <hyperlink ref="K223" r:id="rId701" display="pw:\\arcadis-uk-pw.bentley.com:Arcadis-UK-07\Documents\Projects\1MC07-C3\Greatworth South Ctg\IM\01 - Docs\1MC07-CEK-IM-DAT-CS07_CL12-600193" xr:uid="{3420397D-1C53-4FF3-BE61-9D6E348A57CE}"/>
    <hyperlink ref="K218" r:id="rId702" display="pw:\\arcadis-uk-pw.bentley.com:Arcadis-UK-07\Documents\Projects\1MC07-C3\Greatworth South Ctg\IM\01 - Docs\1MC07-CEK-IM-DAT-CS07_CL12-600198" xr:uid="{6BABF882-4D2A-4C26-B0C3-9580DD76DB85}"/>
    <hyperlink ref="K222" r:id="rId703" display="pw:\\arcadis-uk-pw.bentley.com:Arcadis-UK-07\Documents\Projects\1MC07-C3\Greatworth South Ctg\IM\01 - Docs\1MC07-CEK-IM-DAT-CS07_CL12-600194" xr:uid="{3D868152-9757-4B7F-A71B-D23CB2A55CA9}"/>
    <hyperlink ref="K221" r:id="rId704" display="pw:\\arcadis-uk-pw.bentley.com:Arcadis-UK-07\Documents\Projects\1MC07-C3\Greatworth South Ctg\IM\01 - Docs\1MC07-CEK-IM-DAT-CS07_CL12-600195" xr:uid="{2233B44B-42D5-410C-B20B-E91D67714A7C}"/>
    <hyperlink ref="K220" r:id="rId705" display="pw:\\arcadis-uk-pw.bentley.com:Arcadis-UK-07\Documents\Projects\1MC07-C3\Greatworth South Ctg\IM\01 - Docs\1MC07-CEK-IM-DAT-CS07_CL12-600196" xr:uid="{A3678135-70DE-404C-9D1C-BE405E65E807}"/>
    <hyperlink ref="K219" r:id="rId706" display="pw:\\arcadis-uk-pw.bentley.com:Arcadis-UK-07\Documents\Projects\1MC07-C3\Greatworth South Ctg\IM\01 - Docs\1MC07-CEK-IM-DAT-CS07_CL12-600197" xr:uid="{833C87DC-8905-4B13-A8DC-2EEB45BA3E4B}"/>
    <hyperlink ref="K202" r:id="rId707" display="pw:\\arcadis-uk-pw.bentley.com:Arcadis-UK-07\Documents\Projects\1MC07-C3\Lower Radbourne Emb\IM\01 - Docs\1MC07-CEK-IM-DAT-CS07_CL23-600149" xr:uid="{D3F24BC5-0C83-4DE2-BAD1-84D1C4AA7D2A}"/>
    <hyperlink ref="E248" r:id="rId708" display="https://connect-projectwisewac.bentley.com/pwlink?datasource=Bentley.PW--arcadis-uk-pw.bentley.com~3AArcadis-UK-07&amp;objectId=9ba64179-a17a-4a0e-b095-787e64e76085&amp;objectType=doc&amp;workAreaId=6ab164b0-c2bd-447a-a601-fda32e138674&amp;projectId=f22a64a1-1359-489b-80fe-82820c4196bb&amp;app=pwe" xr:uid="{3A26EE9F-016D-43A7-8905-3DB7DF037F67}"/>
    <hyperlink ref="K248" r:id="rId709" display="https://connect-projectwisewac.bentley.com/pwlink?datasource=Bentley.PW--arcadis-uk-pw.bentley.com~3AArcadis-UK-07&amp;objectId=98a57cde-d315-45ba-aeae-00626d01bd36&amp;objectType=doc&amp;workAreaId=6ab164b0-c2bd-447a-a601-fda32e138674&amp;projectId=f22a64a1-1359-489b-80fe-82820c4196bb&amp;app=pwe" xr:uid="{2A85A657-E1DC-48EF-994A-4EE2BD0D98F9}"/>
    <hyperlink ref="W248" r:id="rId710" display="mailto:prashant.singh2@arcadis.com" xr:uid="{52252076-82F0-4B7F-98AF-DD060714CE76}"/>
    <hyperlink ref="E278" r:id="rId711" display="pw:\\arcadis-uk-pw.bentley.com:Arcadis-UK-07\Documents\Projects\1MC06-C2\Aylesbury South Ctg\HW\01 - Docs\1MC06-ASC-HW-FRM-CS03_CL17-000024-ACBOS" xr:uid="{71ED22A2-D840-49B6-8699-86DB0D0799CF}"/>
    <hyperlink ref="K278" r:id="rId712" display="pw:\\arcadis-uk-pw.bentley.com:Arcadis-UK-07\Documents\Projects\1MC06-C2\Aylesbury South Ctg\IM\01 - Docs\1MC06-CEK-IM-DAT-CS03_CL17-600015" xr:uid="{9324C179-1445-47C4-A657-19501C9CF334}"/>
    <hyperlink ref="W278" r:id="rId713" display="mailto:ABHS@cowi.com" xr:uid="{9CDF4375-5159-4B9A-B37E-98557217447A}"/>
    <hyperlink ref="E279" r:id="rId714" display="pw:\\arcadis-uk-pw.bentley.com:Arcadis-UK-07\Documents\Projects\1MC06-C2\Small Dean South Emb\UT\01 - Docs\1MC06-ASC-UT-FRM-CS03_CL05-000015-ACBOS" xr:uid="{FBB21D34-93F8-4EDC-B839-EB114CC3C6EC}"/>
    <hyperlink ref="E281" r:id="rId715" display="pw:\\arcadis-uk-pw.bentley.com:Arcadis-UK-07\Documents\Projects\1MC06-C2\Small Dean South Emb\UT\01 - Docs\1MC06-ASC-UT-FRM-CS03_CL05-000022-ACBOS" xr:uid="{FA0649EC-609B-4699-994A-0B8FCF59ECA5}"/>
    <hyperlink ref="E280" r:id="rId716" display="pw:\\arcadis-uk-pw.bentley.com:Arcadis-UK-07\Documents\Projects\1MC06-C2\Small Dean South Emb\UT\01 - Docs\1MC06-ASC-UT-FRM-CS03_CL05-000024-ACBOS" xr:uid="{5D9F3632-C401-4DBF-A0DA-B37625BA8182}"/>
    <hyperlink ref="E283" r:id="rId717" display="pw:\\arcadis-uk-pw.bentley.com:Arcadis-UK-07\Documents\Projects\1MC06-C2\Small Dean South Emb\UT\01 - Docs\1MC06-ASC-UT-FRM-CS03_CL05-000017-ACBOS" xr:uid="{677F6D01-E6F0-409E-88A5-42B8758AC5C9}"/>
    <hyperlink ref="E282" r:id="rId718" display="pw:\\arcadis-uk-pw.bentley.com:Arcadis-UK-07\Documents\Projects\1MC06-C2\Small Dean South Emb\UT\01 - Docs\1MC06-ASC-UT-FRM-CS03_CL05-000018-ACBOS" xr:uid="{BBBEDFA0-0148-4717-A37B-B2D86E2B630B}"/>
    <hyperlink ref="K282" r:id="rId719" display="pw:\\arcadis-uk-pw.bentley.com:Arcadis-UK-07\Documents\Projects\1MC06-C2\Small Dean South Emb\IM\01 - Docs\1MC06-CEK-IM-DAT-CS03_CL05-600036" xr:uid="{23102C89-60FA-4C11-8192-890E9452DA90}"/>
    <hyperlink ref="K281" r:id="rId720" display="pw:\\arcadis-uk-pw.bentley.com:Arcadis-UK-07\Documents\Projects\1MC06-C2\Small Dean South Emb\IM\01 - Docs\1MC06-CEK-IM-DAT-CS03_CL05-600050" xr:uid="{B1E8EBDE-D27E-4BE0-8E7C-50D8AD779195}"/>
    <hyperlink ref="K279" r:id="rId721" display="pw:\\arcadis-uk-pw.bentley.com:Arcadis-UK-07\Documents\Projects\1MC06-C2\Small Dean South Emb\IM\01 - Docs\1MC06-CEK-IM-DAT-CS03_CL05-600052" xr:uid="{36827B46-C753-4F23-AE4A-B898B2CF4B61}"/>
    <hyperlink ref="K280" r:id="rId722" display="pw:\\arcadis-uk-pw.bentley.com:Arcadis-UK-07\Documents\Projects\1MC06-C2\Small Dean South Emb\IM\01 - Docs\1MC06-CEK-IM-DAT-CS03_CL05-600053" xr:uid="{1166D875-A1AF-4682-8B8F-7C429376DB83}"/>
    <hyperlink ref="K283" r:id="rId723" display="pw:\\arcadis-uk-pw.bentley.com:Arcadis-UK-07\Documents\Projects\1MC06-C2\Small Dean South Emb\IM\01 - Docs\1MC06-CEK-IM-DAT-CS03_CL05-600098" xr:uid="{768CA21F-C8F7-41C7-B0CE-DC1F54AD5D11}"/>
    <hyperlink ref="W279" r:id="rId724" display="mailto:ted.cook@arcadis.com" xr:uid="{32856403-722A-4423-8C5A-3CD09BC7D267}"/>
    <hyperlink ref="W282" r:id="rId725" display="mailto:ted.cook@arcadis.com" xr:uid="{B19417AD-B4FD-4A84-979E-DCE15D6447E8}"/>
    <hyperlink ref="W281" r:id="rId726" display="mailto:ted.cook@arcadis.com" xr:uid="{49229722-6042-4978-9AE3-E595B60D603D}"/>
    <hyperlink ref="W280" r:id="rId727" display="mailto:ted.cook@arcadis.com" xr:uid="{DEEE18ED-A702-42BD-BA44-1BC41C097B54}"/>
    <hyperlink ref="W283" r:id="rId728" display="mailto:ted.cook@arcadis.com" xr:uid="{B9537763-283E-4CDC-ACA5-3B4BCB7B511C}"/>
    <hyperlink ref="E267" r:id="rId729" display="pw:\\arcadis-uk-pw.bentley.com:Arcadis-UK-07\Documents\Projects\1MC07-C3\Lower Radbourne South Vdt\EV\01 - Docs\1MC07-ASC-EV-REP-CS07_CL23-000004" xr:uid="{0D2027F5-4C4E-49D4-8203-F72AC17A304A}"/>
    <hyperlink ref="K272" r:id="rId730" display="pw:\\arcadis-uk-pw.bentley.com:Arcadis-UK-07\Documents\Projects\1MC07-C3\Lower Radbourne North Vdt\IM\01 - Docs\1MC07-CEK-IM-DAT-CS07_CL23-600083" xr:uid="{0C65A7C8-75E1-438B-A590-B392500555F9}"/>
    <hyperlink ref="K273" r:id="rId731" display="pw:\\arcadis-uk-pw.bentley.com:Arcadis-UK-07\Documents\Projects\1MC07-C3\Lower Radbourne North Vdt\IM\01 - Docs\1MC07-CEK-IM-DAT-CS07_CL23-600082" xr:uid="{4E0A7E0F-7F96-496C-9D2D-F2DFB9D8103B}"/>
    <hyperlink ref="K266" r:id="rId732" display="pw:\\arcadis-uk-pw.bentley.com:Arcadis-UK-07\Documents\Projects\1MC07-C3\Lower Radbourne South Vdt\IM\01 - Docs\1MC07-CEK-IM-DAT-CS07_CL23-600085" xr:uid="{406CE21D-1B0D-43B5-9A6D-13A4C3DBEA9B}"/>
    <hyperlink ref="E266" r:id="rId733" display="pw:\\arcadis-uk-pw.bentley.com:Arcadis-UK-07\Documents\Projects\1MC07-C3\Lower Radbourne South Vdt\EV\01 - Docs\1MC07-ASC-EV-REP-CS07_CL23-000003" xr:uid="{55D67143-8DCE-47B5-AD9D-A43E3F28FE1A}"/>
    <hyperlink ref="K267" r:id="rId734" display="pw:\\arcadis-uk-pw.bentley.com:Arcadis-UK-07\Documents\Projects\1MC07-C3\Lower Radbourne South Vdt\IM\01 - Docs\1MC07-CEK-IM-DAT-CS07_CL23-600084" xr:uid="{6A6FFC3C-252E-43E6-830C-883F11795FB7}"/>
    <hyperlink ref="K274" r:id="rId735" display="pw:\\arcadis-uk-pw.bentley.com:Arcadis-UK-07\Documents\Projects\1MC07-C3\Lower Radbourne Emb\IM\01 - Docs\1MC07-CEK-IM-DAT-CS07_CL23-600078" xr:uid="{D9904620-D4F6-428F-81DB-F5D2A31E9F03}"/>
    <hyperlink ref="K275" r:id="rId736" display="pw:\\arcadis-uk-pw.bentley.com:Arcadis-UK-07\Documents\Projects\1MC07-C3\Lower Radbourne Emb\IM\01 - Docs\1MC07-CEK-IM-DAT-CS07_CL23-600081" xr:uid="{EFF0B2A5-2932-46AF-BCB7-7AABCA984430}"/>
    <hyperlink ref="K276" r:id="rId737" display="pw:\\arcadis-uk-pw.bentley.com:Arcadis-UK-07\Documents\Projects\1MC07-C3\Lower Radbourne Emb\IM\01 - Docs\1MC07-CEK-IM-DAT-CS07_CL23-600080" xr:uid="{C26DA429-B9AF-4ECF-9CE0-B05C57C7DFB5}"/>
    <hyperlink ref="K277" r:id="rId738" display="pw:\\arcadis-uk-pw.bentley.com:Arcadis-UK-07\Documents\Projects\1MC07-C3\Lower Radbourne Emb\IM\01 - Docs\1MC07-CEK-IM-DAT-CS07_CL23-600079" xr:uid="{3F04C654-93E6-4390-8B2B-B8EB22A96099}"/>
    <hyperlink ref="E285" r:id="rId739" xr:uid="{FE5CBA69-4B14-47A4-AD5E-F4FE53D66B60}"/>
    <hyperlink ref="K285" r:id="rId740" xr:uid="{E71394E4-6A6B-48AA-B48E-39E9216FFEB7}"/>
    <hyperlink ref="K254" r:id="rId741" display="pw:\\arcadis-uk-pw.bentley.com:Arcadis-UK-07\Documents\Projects\1MC07-C3\Oxford Canal North Emb\IM\01 - Docs\1MC07-CEK-IM-DAT-CS07_CL23-600097" xr:uid="{AE7C5D18-A2F3-4BED-9412-B979C44E9577}"/>
    <hyperlink ref="E246" r:id="rId742" display="pw://arcadis-uk-pw.bentley.com:Arcadis-UK-07/Documents/D%7b5195b628-611f-4e19-9122-02ffa201077f%7d" xr:uid="{08B8470D-1EEC-48D1-90DA-7AAB0D99728C}"/>
    <hyperlink ref="E284" r:id="rId743" display="pw:\\arcadis-uk-pw.bentley.com:Arcadis-UK-07\Documents\Projects\1MC07-C3\Boddington Ctg\UT\01 - Docs\1MC07-ASC-UT-FRM-CS07_CL14-000024-ACBOS" xr:uid="{378C8D02-AFA3-485D-B03A-3D1FE2A541E0}"/>
    <hyperlink ref="K284" r:id="rId744" display="pw:\\arcadis-uk-pw.bentley.com:Arcadis-UK-07\Documents\Projects\1MC07-C3\Boddington Ctg\IM\01 - Docs\1MC07-CEK-IM-DAT-CS07_CL14-600066" xr:uid="{AC01A927-029C-4E1A-8586-7E8C1DF7A04C}"/>
    <hyperlink ref="W284" r:id="rId745" display="mailto:sithrubi.t@arcadis.com" xr:uid="{601DC630-DE0B-40F4-BE46-ADB8BFC49A6E}"/>
    <hyperlink ref="E247" r:id="rId746" display="pw://arcadis-uk-pw.bentley.com:Arcadis-UK-07/Documents/D%7b560d0853-6aaa-48c8-b8a1-60f9d1330fea%7d" xr:uid="{D2F44C4F-DB86-481B-B6AC-142E9D7C1725}"/>
    <hyperlink ref="E286" r:id="rId747" display="pw:\\arcadis-uk-pw.bentley.com:Arcadis-UK-07\Documents\Projects\1MC06-C2\Aylesbury South Ctg\DR\01 - Docs\1MC06-ASC-DR-FRM-CS04_CL18-000081-ACBOS" xr:uid="{F5A5A480-3835-4455-A401-688F90D0AB97}"/>
    <hyperlink ref="W286" r:id="rId748" display="mailto:ted.humphries@arcadis.com" xr:uid="{C891F564-9FD4-477C-A5B5-49BD4BBCCAF5}"/>
    <hyperlink ref="W241" r:id="rId749" display="mailto:AIGU@cowi.com" xr:uid="{849FBE13-9439-4D48-ADDB-AE0CA49AFF67}"/>
    <hyperlink ref="E287" r:id="rId750" display="pw:\\arcadis-uk-pw.bentley.com:Arcadis-UK-07\Documents\Projects\1MC07-C3\Edgcote Ctg\UT\01 - Docs\1MC07-ASC-UT-FRM-CS07_CL26-000008-ACBOS" xr:uid="{C58EFBBE-2B86-4E79-B3F3-9263DC87D3AE}"/>
    <hyperlink ref="K287" r:id="rId751" display="pw://arcadis-uk-pw.bentley.com:Arcadis-UK-07/Documents/D%7bb4b1e2af-6be4-45b7-a7dc-00cea81352da%7d" xr:uid="{9D86A534-AC11-4816-92BF-D81D56AF6CEC}"/>
    <hyperlink ref="W287" r:id="rId752" display="mailto:sithrubi.t@arcadis.com" xr:uid="{AD211F6B-F649-4C9C-B2DE-AA23102C6C11}"/>
    <hyperlink ref="E288" r:id="rId753" display="pw://arcadis-uk-pw.bentley.com:Arcadis-UK-07/Documents/D%7b9e6d7f89-6476-41a5-9199-a4466d60ce93%7d" xr:uid="{FD05F502-BAA0-48AC-8960-42EEA6442F5A}"/>
    <hyperlink ref="E289" r:id="rId754" display="pw://arcadis-uk-pw.bentley.com:Arcadis-UK-07/Documents/D%7b8108c1ba-f02f-49ad-a10e-e8b9937c42db%7d" xr:uid="{CB54A1B8-B1C8-48F1-AFF0-BB3936FD9E77}"/>
    <hyperlink ref="K289" r:id="rId755" display="pw://arcadis-uk-pw.bentley.com:Arcadis-UK-07/Documents/D%7bf59293b6-39a9-494d-bc8a-37ebc21028f7%7d" xr:uid="{66B9D7FC-2FAD-4B05-8290-3BE0CB836E02}"/>
    <hyperlink ref="K288" r:id="rId756" display="pw://arcadis-uk-pw.bentley.com:Arcadis-UK-07/Documents/D%7bbe7be111-a931-43d0-a81f-d3a05d61186d%7d" xr:uid="{37FBC9F8-2C74-4721-829C-52F0723B07AB}"/>
    <hyperlink ref="W288" r:id="rId757" display="mailto:deepak.kp@arcadis.com" xr:uid="{1385CC81-FC79-461E-8BC4-591539CD8F23}"/>
    <hyperlink ref="W289" r:id="rId758" display="mailto:deepak.kp@arcadis.com" xr:uid="{FBF77FB9-5C1A-483F-866B-D09B420C8B98}"/>
    <hyperlink ref="E290" r:id="rId759" display="pw:\\arcadis-uk-pw.bentley.com:Arcadis-UK-07\Documents\Projects\1MC06-C2\Calvert Infrastructure MDG\GT\01 - Docs\1MC06-ASC-GT-FRM-CS06_CL09-000012-ACBOS" xr:uid="{C2E65EEC-4AD4-41DC-9984-CC4270D85017}"/>
    <hyperlink ref="K290" r:id="rId760" display="pw:\\arcadis-uk-pw.bentley.com:Arcadis-UK-07\Documents\Projects\1MC06-C2\Calvert Infrastructure MDG\IM\01 - Docs\1MC06-CEK-IM-DAT-CS06_CL09-600085" xr:uid="{333502AD-DDB5-491E-BB8E-DB8E57ACA7D6}"/>
    <hyperlink ref="E295" r:id="rId761" display="pw:\\arcadis-uk-pw.bentley.com:Arcadis-UK-07\Documents\Projects\1MC07-C3\Greatworth South Ctg\CV\01 - Docs\1MC07-ASC-CV-FRM-CS07_CL12-000031-ACBOS" xr:uid="{FD1EB749-190B-4B72-B755-DE1BC42BC09C}"/>
    <hyperlink ref="E296" r:id="rId762" display="pw:\\arcadis-uk-pw.bentley.com:Arcadis-UK-07\Documents\Projects\1MC07-C3\Greatworth South Ctg\CV\01 - Docs\1MC07-ASC-CV-FRM-CS07_CL12-000052-ACBOS" xr:uid="{3F840CC4-5511-4539-B61B-DE5B55EA86CB}"/>
    <hyperlink ref="E294" r:id="rId763" display="pw:\\arcadis-uk-pw.bentley.com:Arcadis-UK-07\Documents\Projects\1MC07-C3\Greatworth South Emb\CV\01 - Docs\1MC07-ASC-CV-FRM-CS07_CL12-000038-ACBOS" xr:uid="{18A7E97E-BBC5-4368-90C8-A88244B9327F}"/>
    <hyperlink ref="E293" r:id="rId764" display="pw:\\arcadis-uk-pw.bentley.com:Arcadis-UK-07\Documents\Projects\1MC07-C3\Greatworth South Emb\CV\01 - Docs\1MC07-ASC-CV-FRM-CS07_CL12-000032-ACBOS" xr:uid="{0A0455AA-8A62-4509-8D46-E3908D704E80}"/>
    <hyperlink ref="E292" r:id="rId765" display="pw:\\arcadis-uk-pw.bentley.com:Arcadis-UK-07\Documents\Projects\1MC07-C3\Greatworth South Ctg\BR\01 - Docs\1MC07-CEK-BR-FRM-CS07_CL12-000013" xr:uid="{00F1B70E-B71C-4824-B9D1-225504115975}"/>
    <hyperlink ref="K295" r:id="rId766" display="pw:\\arcadis-uk-pw.bentley.com:Arcadis-UK-07\Documents\Projects\1MC07-C3\Greatworth South Ctg\IM\01 - Docs\1MC07-CEK-IM-DAT-CS07_CL12-600025" xr:uid="{09BB0326-A365-4441-BC05-2FD22478E456}"/>
    <hyperlink ref="K296" r:id="rId767" display="pw:\\arcadis-uk-pw.bentley.com:Arcadis-UK-07\Documents\Projects\1MC07-C3\Greatworth South Ctg\IM\01 - Docs\1MC07-CEK-IM-DAT-CS07_CL12-600021" xr:uid="{6396B6B0-815E-4482-9BC6-5A9E2ED1087E}"/>
    <hyperlink ref="K293" r:id="rId768" display="pw:\\arcadis-uk-pw.bentley.com:Arcadis-UK-07\Documents\Projects\1MC07-C3\Greatworth South Emb\IM\01 - Docs\1MC07-CEK-IM-DAT-CS07_CL12-600128" xr:uid="{362235A8-5479-4973-B739-BB4AE280A2D5}"/>
    <hyperlink ref="K294" r:id="rId769" display="pw:\\arcadis-uk-pw.bentley.com:Arcadis-UK-07\Documents\Projects\1MC07-C3\Greatworth South Emb\IM\01 - Docs\1MC07-CEK-IM-DAT-CS07_CL12-600135" xr:uid="{002DDDC7-F1BB-4104-969E-99E1FE793959}"/>
    <hyperlink ref="K292" r:id="rId770" display="pw:\\arcadis-uk-pw.bentley.com:Arcadis-UK-07\Documents\Projects\1MC07-C3\Greatworth South Ctg\IM\01 - Docs\1MC07-CEK-IM-DAT-CS07_CL12-600134" xr:uid="{92AC6F06-4404-435D-AA22-772010A434CF}"/>
    <hyperlink ref="W293" r:id="rId771" display="mailto:Conor.Egan@wsp.com" xr:uid="{36E3DB66-4455-4E32-9D20-E7FA91210B68}"/>
    <hyperlink ref="W294" r:id="rId772" display="mailto:Conor.Egan@wsp.com" xr:uid="{E16BA8F6-3B92-413F-9E6C-7EB586FC02F0}"/>
    <hyperlink ref="W293:W295" r:id="rId773" display="mailto:Conor.Egan@wsp.com" xr:uid="{2373A801-9616-44CC-A92E-835F2F64ABDD}"/>
    <hyperlink ref="E297" r:id="rId774" display="pw:\\arcadis-uk-pw.bentley.com:Arcadis-UK-07\Documents\Projects\1MC06-C2\Stoke Mandeville South Emb\HW\01 - Docs\1MC06-ASC-HW-FRM-CS03_CL17-000025-ACBOS" xr:uid="{00B8C443-5C90-49F2-B8DD-0AD27B60AE74}"/>
    <hyperlink ref="K297" r:id="rId775" display="pw:\\arcadis-uk-pw.bentley.com:Arcadis-UK-07\Documents\Projects\1MC06-C2\Stoke Mandeville South Emb\IM\01 - Docs\1MC06-CEK-IM-DAT-CS03_CL17-600004" xr:uid="{7F8922DA-307A-4A03-B72E-BF92BA299B87}"/>
    <hyperlink ref="W297" r:id="rId776" display="mailto:ABHS@cowi.com" xr:uid="{43732A4A-5EBB-4BBE-A47A-2F523C4D863B}"/>
    <hyperlink ref="E299" r:id="rId777" display="pw://arcadis-uk-pw.bentley.com:Arcadis-UK-07/Documents/D%7b4d5e7af6-220f-42d8-a69e-3d6103b27c1c%7d" xr:uid="{C16190D2-9186-4916-879E-07EB31E25D1A}"/>
    <hyperlink ref="K299" r:id="rId778" display="pw://arcadis-uk-pw.bentley.com:Arcadis-UK-07/Documents/D%7b47a3c46a-bf88-416c-a93c-6b3e6dbdbb0f%7d" xr:uid="{21CBA173-37F5-4865-9206-7206B7B83F08}"/>
    <hyperlink ref="W299" r:id="rId779" display="mailto:youssef.miri@setec.com" xr:uid="{EFE4E095-6F69-4BB6-A581-27F25F80E791}"/>
    <hyperlink ref="E291" r:id="rId780" display="pw://arcadis-uk-pw.bentley.com:Arcadis-UK-07/Documents/D%7bf134fdb2-ce87-4daf-86b9-db586fe57ad4%7d" xr:uid="{7E5D8D31-F83E-4D68-A291-26D5FD958C1F}"/>
    <hyperlink ref="K291" r:id="rId781" display="pw://arcadis-uk-pw.bentley.com:Arcadis-UK-07/Documents/D%7b23c7e20f-25b8-4dd0-9f7b-ace6cec89016%7d" xr:uid="{2A4BC1EB-DF57-48F3-B81A-9D8DEF1A8F95}"/>
    <hyperlink ref="W291" r:id="rId782" display="mailto:deepak.kp@arcadis.com" xr:uid="{C7205C95-BAF4-4CB7-B4E5-D3AC1991089E}"/>
    <hyperlink ref="K298" r:id="rId783" display="pw://arcadis-uk-pw.bentley.com:Arcadis-UK-07/Documents/Projects/1MC06-C2/Bicester&amp;space;Road&amp;space;Emb/IM/01&amp;space;-&amp;space;Docs/1MC06-CEK-IM-DAT-CS04_CL20-600151" xr:uid="{E83A7BB8-A23F-4A46-8FA7-AD00BEF998D2}"/>
    <hyperlink ref="W298" r:id="rId784" display="mailto:sithrubi.t@arcadis.com" xr:uid="{6EDFFE2E-F086-456B-B5EA-3C2FD926561E}"/>
    <hyperlink ref="E300" r:id="rId785" xr:uid="{C033203E-6695-4B7B-8DC9-57258DD36593}"/>
    <hyperlink ref="K300" r:id="rId786" display="pw://arcadis-uk-pw.bentley.com:Arcadis-UK-07/Documents/D%7b29c3766d-8bc6-4f0f-8fbc-b01efc8baa92%7d" xr:uid="{B63437D7-50D0-4DDE-A38D-8B5F2F74F3DE}"/>
    <hyperlink ref="W300" r:id="rId787" display="mailto:ANKZ@cowi.com" xr:uid="{98A5FBDC-4485-4278-9498-744F5750D146}"/>
    <hyperlink ref="E302" r:id="rId788" display="pw:\\arcadis-uk-pw.bentley.com:Arcadis-UK-07\Documents\Projects\1MC06-C2\Bicester Road Emb\UT\01 - Docs\1MC06-ASC-UT-FRM-CS04_CL20-000033-ACBOS" xr:uid="{69413217-E20C-4885-96F0-15BC67E6540E}"/>
    <hyperlink ref="E301" r:id="rId789" display="pw:\\arcadis-uk-pw.bentley.com:Arcadis-UK-07\Documents\Projects\1MC06-C2\Bicester Road Emb\UT\01 - Docs\1MC06-ASC-UT-FRM-CS04_CL20-000037-ACBOS" xr:uid="{8A751141-882C-4B45-9031-1AB02623744A}"/>
    <hyperlink ref="K302" r:id="rId790" display="pw://arcadis-uk-pw.bentley.com:Arcadis-UK-07/Documents/Projects/1MC06-C2/Bicester&amp;space;Road&amp;space;Emb/IM/01&amp;space;-&amp;space;Docs/1MC06-CEK-IM-DAT-CS04_CL20-600127" xr:uid="{ED15A15B-B672-405F-8344-F6261B55365E}"/>
    <hyperlink ref="K301" r:id="rId791" display="pw://arcadis-uk-pw.bentley.com:Arcadis-UK-07/Documents/Projects/1MC06-C2/Bicester&amp;space;Road&amp;space;Emb/IM/01&amp;space;-&amp;space;Docs/1MC06-CEK-IM-DAT-CS04_CL20-600124" xr:uid="{B992B864-8BB3-455C-85E0-2FB069DBD339}"/>
    <hyperlink ref="W302" r:id="rId792" display="mailto:eloise.mainstone@arcadis.com" xr:uid="{4FC0F129-8386-450E-ADA5-5577507242AC}"/>
    <hyperlink ref="W301" r:id="rId793" display="mailto:eloise.mainstone@arcadis.com" xr:uid="{B2030356-0BBC-447C-89E6-47094447D211}"/>
    <hyperlink ref="K304" r:id="rId794" display="pw:\\arcadis-uk-pw.bentley.com:Arcadis-UK-07\Documents\Projects\1MC07-C3\Ladbroke Grove Ctg\IM\01 - Docs\1MC07-CEK-IM-DAT-CS07_CL23-600035" xr:uid="{15190E9B-C27A-47C8-8127-4D01BAFA969F}"/>
    <hyperlink ref="E304" r:id="rId795" display="pw:\\arcadis-uk-pw.bentley.com:Arcadis-UK-07\Documents\Projects\1MC07-C3\Ladbroke Grove Ctg\DR\01 - Docs\1MC07-ASC-DR-FRM-CS07_CL23-000017-ACBOS" xr:uid="{341EE383-9A37-43ED-AB03-8F5C2BF16636}"/>
    <hyperlink ref="W304" r:id="rId796" display="mailto:Amrutha.CharuvilVivekananda@arcadis.com" xr:uid="{76565BBB-2B8B-4207-B727-703CFE507022}"/>
    <hyperlink ref="K306" r:id="rId797" display="pw://arcadis-uk-pw.bentley.com:Arcadis-UK-07/Documents/D%7bdfcd59f0-ce81-480d-8e2b-f809d04694b5%7d" xr:uid="{96AF9A3D-4133-4655-835D-4766320C867D}"/>
    <hyperlink ref="K307" r:id="rId798" display="pw://arcadis-uk-pw.bentley.com:Arcadis-UK-07/Documents/D%7bec60d3e9-7766-44f3-abed-a49cc45a9d89%7d" xr:uid="{74E13D0D-726F-41F1-9AF7-815F3B2F5075}"/>
    <hyperlink ref="E306" r:id="rId799" display="pw:\\arcadis-uk-pw.bentley.com:Arcadis-UK-07\Documents\Projects\1MC06-C2\South Heath Ctg\CV\01 - Docs\1MC06-ASC-CV-FRM-CS03_CL05-000011-ACBOS" xr:uid="{E5ED30A2-9CAD-4C77-B000-055D161ABC2D}"/>
    <hyperlink ref="E307" r:id="rId800" display="pw:\\arcadis-uk-pw.bentley.com:Arcadis-UK-07\Documents\Projects\1MC06-C2\South Heath Ctg\CV\01 - Docs\1MC06-ASC-CV-FRM-CS03_CL05-000010-ACBOS" xr:uid="{5EA4BE4A-AE4B-4409-8367-BEEA757C8E4D}"/>
    <hyperlink ref="W307" r:id="rId801" display="mailto:surendar.loganathan@arcadis.com" xr:uid="{A70ACC10-F433-48E4-9CCD-BE8C8AFC20EF}"/>
    <hyperlink ref="W306" r:id="rId802" display="mailto:surendar.loganathan@arcadis.com" xr:uid="{B6C61B33-86E1-4734-B7E6-D410EB801BD0}"/>
    <hyperlink ref="E298" r:id="rId803" display="pw://arcadis-uk-pw.bentley.com:Arcadis-UK-07/Documents/D%7b886f4493-ae53-4333-8a72-5d7cd93bd999%7d" xr:uid="{5D4AF180-7D66-46FD-8257-207D5575F3C4}"/>
    <hyperlink ref="E303" r:id="rId804" display="pw:\\arcadis-uk-pw.bentley.com:Arcadis-UK-07\Documents\Projects\1MC06-C2\Wendover Green Tunnel\UT\01 - Docs\1MC06-ASC-UT-FRM-CS03_CL06-000021-ACBOS" xr:uid="{6F99F1F8-909C-4BEE-964C-8F86E8D4CCD0}"/>
    <hyperlink ref="K303" r:id="rId805" display="pw:\\arcadis-uk-pw.bentley.com:Arcadis-UK-07\Documents\Projects\1MC06-C2\Wendover Green Tunnel\IM\01 - Docs\1MC06-CEK-IM-DAT-CS03_CL06-600005" xr:uid="{878F2470-2996-433A-B8D1-C970FAA21DFA}"/>
    <hyperlink ref="W303" r:id="rId806" display="mailto:ted.cook@arcadis.com" xr:uid="{50EFEB0D-5B65-4CB9-9EA9-3E3676DF3F5E}"/>
    <hyperlink ref="E308" r:id="rId807" display="pw:\\arcadis-uk-pw.bentley.com:Arcadis-UK-07\Documents\Projects\1MC06-C2\Stoke Mandeville South Emb\CV\01 - Docs\1MC06-ASC-CV-FRM-CS03_CL17-000015-ACBOS" xr:uid="{F4D8389C-E44D-403A-A845-BB020C68A5FE}"/>
    <hyperlink ref="K308" r:id="rId808" display="pw:\\arcadis-uk-pw.bentley.com:Arcadis-UK-07\Documents\Projects\1MC06-C2\Stoke Mandeville South Emb\IM\01 - Docs\1MC06-CEK-IM-DAT-CS03_CL17-600063" xr:uid="{51D8A309-9EA6-4D7B-BEC0-475483526EA5}"/>
    <hyperlink ref="W308" r:id="rId809" display="mailto:bhargavi.saranga@arcadis.com" xr:uid="{250F9175-53CC-4B32-91AC-94001DDED339}"/>
    <hyperlink ref="E314" r:id="rId810" display="pw:\\arcadis-uk-pw.bentley.com:Arcadis-UK-07\Documents\Projects\1MC06-C2\Aylesbury South Ctg\CV\01 - Docs\1MC06-ASC-CV-FRM-CS04_CL18-000030-ACBOS" xr:uid="{1FBDE239-48B1-497F-A22E-DB14F681A833}"/>
    <hyperlink ref="K314" r:id="rId811" display="pw://arcadis-uk-pw.bentley.com:Arcadis-UK-07/Documents/D%7b5dec8c79-2e01-4fbe-ba1c-1cd2f39c42a0%7d" xr:uid="{CA9218FB-B6B1-4C6E-A324-1B22C36BEC53}"/>
    <hyperlink ref="W314" r:id="rId812" display="mailto:orlando.sangalang@arcadis.com" xr:uid="{7B325E5A-44D6-4B76-B634-D0B190B94858}"/>
    <hyperlink ref="E310" r:id="rId813" display="pw:\\arcadis-uk-pw.bentley.com:Arcadis-UK-07\Documents\Projects\1MC06-C2\Twyford Ctg\HW\01 - Docs\1MC06-ASC-HW-FRM-CS06_CL10-000002-ACBOS" xr:uid="{A37EF44F-03A3-4043-983E-1956EE6C4400}"/>
    <hyperlink ref="E309" r:id="rId814" display="pw:\\arcadis-uk-pw.bentley.com:Arcadis-UK-07\Documents\Projects\1MC06-C2\Twyford Ctg\HW\01 - Docs\1MC06-ASC-HW-FRM-CS06_CL10-000013-ACBOS" xr:uid="{F9972F36-D927-4901-A405-4FCA6860A5DA}"/>
    <hyperlink ref="E311" r:id="rId815" display="pw:\\arcadis-uk-pw.bentley.com:Arcadis-UK-07\Documents\Projects\1MC06-C2\Cowley Emb Group\HW\01 - Docs\1MC06-ASC-HW-FRM-CS06_CL10-000023-ACBOS" xr:uid="{D6F5D970-AE0B-457E-9AE2-DFAF498F4F23}"/>
    <hyperlink ref="E312" r:id="rId816" display="pw:\\arcadis-uk-pw.bentley.com:Arcadis-UK-07\Documents\Projects\1MC06-C2\Twyford Ctg\HW\01 - Docs\1MC06-ASC-HW-FRM-CS06_CL10-000031-ACBOS" xr:uid="{B111F5AF-2122-467E-80C4-DAA68310F762}"/>
    <hyperlink ref="E313" r:id="rId817" display="pw:\\arcadis-uk-pw.bentley.com:Arcadis-UK-07\Documents\Projects\1MC06-C2\Twyford Ctg\HW\01 - Docs\1MC06-ASC-HW-FRM-CS06_CL10-900025-ACBOS" xr:uid="{CCF01BD2-4B2B-42A2-AC39-9446C0A1F3E0}"/>
    <hyperlink ref="K310" r:id="rId818" display="pw:\\arcadis-uk-pw.bentley.com:Arcadis-UK-07\Documents\Projects\1MC06-C2\Twyford Ctg\IM\01 - Docs\1MC06-CEK-IM-DAT-CS06_CL10-600067" xr:uid="{F0786341-EA80-4F41-AF65-7902AA4B9D5D}"/>
    <hyperlink ref="K309" r:id="rId819" display="pw:\\arcadis-uk-pw.bentley.com:Arcadis-UK-07\Documents\Projects\1MC06-C2\Twyford Ctg\IM\01 - Docs\1MC06-CEK-IM-DAT-CS06_CL10-600063" xr:uid="{0C7B576F-FB14-45F6-92D9-1C038E02A253}"/>
    <hyperlink ref="K311" r:id="rId820" display="pw:\\arcadis-uk-pw.bentley.com:Arcadis-UK-07\Documents\Projects\1MC06-C2\Cowley Emb Group\IM\01 - Docs\1MC06-CEK-IM-DAT-CS06_CL10-600055" xr:uid="{5589B932-F225-44D2-AF9E-D58B40639D30}"/>
    <hyperlink ref="K312" r:id="rId821" display="pw:\\arcadis-uk-pw.bentley.com:Arcadis-UK-07\Documents\Projects\1MC06-C2\Cowley Emb Group\IM\01 - Docs\1MC06-CEK-IM-DAT-CS06_CL09-600236" xr:uid="{BA67DDA8-B65A-44D5-A3B3-FA125ED825F7}"/>
    <hyperlink ref="K313" r:id="rId822" display="pw:\\arcadis-uk-pw.bentley.com:Arcadis-UK-07\Documents\Projects\1MC06-C2\Twyford Ctg\IM\01 - Docs\1MC06-CEK-IM-DAT-CS06_CL10-600122" xr:uid="{03BC4C17-D196-4E91-9765-855A38915598}"/>
    <hyperlink ref="W310" r:id="rId823" display="mailto:gladys.kouekam-nassi@setec.com" xr:uid="{A7D68F87-412B-4C8D-BBA3-C281BBBC08D8}"/>
    <hyperlink ref="W309" r:id="rId824" display="mailto:gladys.kouekam-nassi@setec.com" xr:uid="{9D0C4ECA-5640-49C1-93AE-B8ECB60F86C1}"/>
    <hyperlink ref="W312" r:id="rId825" display="mailto:gladys.kouekam-nassi@setec.com" xr:uid="{8456D303-4CC5-4836-90DC-889AB1E201E3}"/>
    <hyperlink ref="W313" r:id="rId826" display="mailto:gladys.kouekam-nassi@setec.com" xr:uid="{5753003E-494F-4C3B-84F2-468378D48EE3}"/>
    <hyperlink ref="W311" r:id="rId827" display="mailto:gladys.kouekam-nassi@setec.com" xr:uid="{E43DAF8F-53AA-4354-89EE-C1E9F11AF735}"/>
    <hyperlink ref="E318" r:id="rId828" display="pw://arcadis-uk-pw.bentley.com:Arcadis-UK-07/Documents/D%7bfd089fff-694f-48ce-b938-718da401cf11%7d" xr:uid="{96C86511-CA64-497E-B660-4445736BD3CA}"/>
    <hyperlink ref="K318" r:id="rId829" display="pw://arcadis-uk-pw.bentley.com:Arcadis-UK-07/Documents/D%7b382f6c34-c16b-4349-8481-c7b57c019225%7d" xr:uid="{A1C93374-1645-4F7C-9DB6-6561800601BD}"/>
    <hyperlink ref="W318" r:id="rId830" display="mailto:jamie.gill@arcadis.com" xr:uid="{7D065DE6-6E7D-4A79-AA47-D97336C4FA24}"/>
    <hyperlink ref="E317" r:id="rId831" display="pw:\\arcadis-uk-pw.bentley.com:Arcadis-UK-07\Documents\Projects\1MC06-C2\Aylesbury South Ctg\BR\01 - Docs\1MC06-CEK-BR-FRM-CS04_CL18-000007" xr:uid="{A5F70B3E-FCE4-4B80-BC3E-39E11B5F9E6B}"/>
    <hyperlink ref="W317" r:id="rId832" display="mailto:HRFO@COWI.COM" xr:uid="{9B69D39C-5AD1-43FA-8036-09D5D6D8E724}"/>
    <hyperlink ref="K317" r:id="rId833" display="pw://arcadis-uk-pw.bentley.com:Arcadis-UK-07/Documents/D%7bab4c7c41-e2ff-402f-8702-255f921019ba%7d" xr:uid="{98F03760-B6B3-4825-B7BB-38AFF5EDF2FC}"/>
    <hyperlink ref="E315" r:id="rId834" display="pw:\\arcadis-uk-pw.bentley.com:Arcadis-UK-07\Documents\Projects\1MC07-C3\Lower Thorpe Viaduct\DR\01 - Docs\1MC07-ASC-DR-FRM-CS07_CL26-000107-ACBOS" xr:uid="{C30F27E9-432D-4C03-850E-5D369CA0F766}"/>
    <hyperlink ref="K315" r:id="rId835" display="pw:\\arcadis-uk-pw.bentley.com:Arcadis-UK-07\Documents\Projects\1MC07-C3\Lower Thorpe Viaduct\IM\01 - Docs\1MC07-CEK-IM-DAT-CS07_CL26-600005" xr:uid="{00FBC7F7-AFED-4BFB-8D1F-5B90E0F5CBA4}"/>
    <hyperlink ref="K316" r:id="rId836" display="pw://arcadis-uk-pw.bentley.com:Arcadis-UK-07/Documents/D%7b1accf31c-6a60-45ae-b1b4-28baa143514a%7d" xr:uid="{4338E582-D7F9-491D-99B8-ECEA349030AE}"/>
    <hyperlink ref="E316" r:id="rId837" display="pw://arcadis-uk-pw.bentley.com:Arcadis-UK-07/Documents/D%7b1e2686ec-5ea9-4a55-ba53-a8ec8ec18af3%7d" xr:uid="{EFD1F074-72EB-4452-B048-E9DF36170F7D}"/>
    <hyperlink ref="W316" r:id="rId838" display="mailto:SouravKumar.Chatterjee@arcadis.com" xr:uid="{179FE46F-F28F-4A90-A916-E01A362B406B}"/>
    <hyperlink ref="W315" r:id="rId839" display="mailto:saisravankumar.bulusu@arcadis.com" xr:uid="{46C4A525-D5A4-41D8-B418-2F4086D497B9}"/>
    <hyperlink ref="E319" r:id="rId840" display="pw://arcadis-uk-pw.bentley.com:Arcadis-UK-07/Documents/D%7b05bd5172-c614-4d55-aedc-6702a0deccd7%7d" xr:uid="{B3BCDCF1-8AEB-4FA4-96B0-1E13418E9256}"/>
    <hyperlink ref="K319" r:id="rId841" display="pw://arcadis-uk-pw.bentley.com:Arcadis-UK-07/Documents/D%7ba0459b3c-5393-4696-986d-5d230fc51018%7d" xr:uid="{150A17A6-CB96-4FC8-BA91-8B0571E0A550}"/>
    <hyperlink ref="W319" r:id="rId842" display="mailto:AIGU@cowi.com" xr:uid="{623EC55A-E319-443A-AA26-084EAC9FF2A0}"/>
    <hyperlink ref="E323" r:id="rId843" display="pw:\\arcadis-uk-pw.bentley.com:Arcadis-UK-07\Documents\Projects\1MC06-C2\Aylesbury South Ctg\CV\01 - Docs\1MC06-ASC-CV-FRM-CS04_CL18-000023-ACBOS" xr:uid="{13E0757D-33E5-4F2B-8B50-305FFE880B4C}"/>
    <hyperlink ref="K323" r:id="rId844" display="pw://arcadis-uk-pw.bentley.com:Arcadis-UK-07/Documents/D%7b0f5131ff-38c5-4f14-a678-3c97343d961b%7d" xr:uid="{50EC6BCE-24D2-4170-8B32-31A6C9FC5CEA}"/>
    <hyperlink ref="W323" r:id="rId845" display="mailto:bhargavi.saranga@arcadis.com" xr:uid="{15CDCC76-FF7D-43C2-8D84-9E1F6FABCDF8}"/>
    <hyperlink ref="E322" r:id="rId846" display="pw:\\arcadis-uk-pw.bentley.com:Arcadis-UK-07\Documents\Projects\1MC07-C3\Greatworth South Emb\GT\01 - Docs\1MC07-ASC-GT-FRM-CS07_CL12-000005-ACBOS" xr:uid="{25711F59-D41F-487B-941E-709D193B6146}"/>
    <hyperlink ref="K322" r:id="rId847" display="pw:\\arcadis-uk-pw.bentley.com:Arcadis-UK-07\Documents\Projects\1MC07-C3\Greatworth South Emb\IM\01 - Docs\1MC07-CEK-IM-DAT-CS07_CL12-600119" xr:uid="{ED44170E-7B62-4474-A464-654511448947}"/>
    <hyperlink ref="W322" r:id="rId848" display="mailto:Conor.Egan@wsp.com" xr:uid="{7E7168D5-4E13-4066-9F54-E177A59B7706}"/>
    <hyperlink ref="E320" r:id="rId849" display="pw:\\arcadis-uk-pw.bentley.com:Arcadis-UK-07\Documents\Projects\1MC07-C3\Ladbroke Grove Emb\GT\01 - Docs\1MC07-ASC-GT-FRM-CS07_CL23-000002-ACBOS" xr:uid="{204BAC71-0906-4BA5-ADB9-02911199F606}"/>
    <hyperlink ref="E321" r:id="rId850" display="pw:\\arcadis-uk-pw.bentley.com:Arcadis-UK-07\Documents\Projects\1MC07-C3\Ladbroke Grove Emb\GT\01 - Docs\1MC07-ASC-GT-FRM-CS07_CL24-000006-ACBOS" xr:uid="{5E773E4B-E283-4705-A28B-C98A46BEE9A5}"/>
    <hyperlink ref="K320" r:id="rId851" display="pw:\\arcadis-uk-pw.bentley.com:Arcadis-UK-07\Documents\Projects\1MC07-C3\Ladbroke Grove Emb\IM\01 - Docs\1MC07-CEK-IM-DAT-CS07_CL23-600032" xr:uid="{1592350E-EEA0-4857-B422-38042837F602}"/>
    <hyperlink ref="K321" r:id="rId852" display="pw:\\arcadis-uk-pw.bentley.com:Arcadis-UK-07\Documents\Projects\1MC07-C3\Ladbroke Grove Emb\IM\01 - Docs\1MC07-CEK-IM-DAT-CS07_CL24-600054" xr:uid="{8AE1B2D7-EC69-4AA4-9BA6-92929ACB01B1}"/>
    <hyperlink ref="W321" r:id="rId853" display="mailto:Conor.Egan@wsp.com" xr:uid="{BCDBD2DE-DA6B-4C95-8A2C-FEC634214F77}"/>
    <hyperlink ref="W320" r:id="rId854" display="mailto:Conor.Egan@wsp.com" xr:uid="{D374C7E0-5FDF-4AC2-A695-901D23924110}"/>
    <hyperlink ref="K305" r:id="rId855" display="pw://arcadis-uk-pw.bentley.com:Arcadis-UK-07/Documents/D%7bcd3e5743-6399-4391-bba6-918665239203%7d" xr:uid="{FA34851D-2CCF-4597-9258-F4C120E708B0}"/>
    <hyperlink ref="W305" r:id="rId856" display="mailto:Conor.Egan@wsp.com" xr:uid="{64422501-9576-448B-9653-81997A63EC12}"/>
    <hyperlink ref="E305" r:id="rId857" display="pw:\\arcadis-uk-pw.bentley.com:Arcadis-UK-07\Documents\Projects\1MC07-C3\Greatworth South Emb\GT\01 - Docs\1MC07-ASC-GT-FRM-CS07_CL12-000014-ACBOS" xr:uid="{D650A769-39AF-4B37-8E6F-FC187C43B9E6}"/>
    <hyperlink ref="E327" r:id="rId858" display="pw:\\arcadis-uk-pw.bentley.com:Arcadis-UK-07\Documents\Projects\1MC06-C2\Calvert Ctg\DR\01 - Docs\1MC06-ASC-DR-FRM-CS06_CL09-000028-ACBOS" xr:uid="{EA096ABC-0C84-4EAB-87F2-8D480712504E}"/>
    <hyperlink ref="K327" r:id="rId859" display="pw:\\arcadis-uk-pw.bentley.com:Arcadis-UK-07\Documents\Projects\1MC06-C2\Calvert Ctg\IM\01 - Docs\1MC06-CEK-IM-DAT-CS06_CL09-600201" xr:uid="{8EAA9D3A-935D-4EF5-AD47-E3B77F4253C7}"/>
    <hyperlink ref="W327" r:id="rId860" display="mailto:keerthan.raic@arcadis.com" xr:uid="{91372212-EDF3-4FD6-801B-F457B50FC26B}"/>
    <hyperlink ref="E328" r:id="rId861" display="pw://arcadis-uk-pw.bentley.com:Arcadis-UK-07/Documents/D%7b180fe525-a339-485c-9cf2-9cb391a8871a%7d" xr:uid="{72561A95-5E66-41F5-A8B3-F4BF1384D5E3}"/>
    <hyperlink ref="K328" r:id="rId862" display="pw://arcadis-uk-pw.bentley.com:Arcadis-UK-07/Documents/D%7bdfadc313-183c-4ea0-9bb1-4e1f47231b87%7d" xr:uid="{75ECBC41-CEC1-4B63-AC11-1BDEB2909135}"/>
    <hyperlink ref="W328" r:id="rId863" display="mailto:AIGU@cowi.com" xr:uid="{83B40AFA-5DF8-447A-9902-B7911E549CF9}"/>
    <hyperlink ref="E324" r:id="rId864" display="pw:\\arcadis-uk-pw.bentley.com:Arcadis-UK-07\Documents\Projects\1MC07-C3\Brackley South Ctg\UT\01 - Docs\1MC07-ASC-UT-FRM-CS07_CL12-000013-ACBOS" xr:uid="{E7C2530E-F233-4BD5-9D39-194B6DBE2C79}"/>
    <hyperlink ref="K324" r:id="rId865" display="pw:\\arcadis-uk-pw.bentley.com:Arcadis-UK-07\Documents\Projects\1MC07-C3\Brackley South Ctg\IM\01 - Docs\1MC07-CEK-IM-DAT-CS07_CL12-600087" xr:uid="{16CD2986-F5FD-4DB8-8231-FB9ECAFF1977}"/>
    <hyperlink ref="W324" r:id="rId866" display="mailto:bharathkumar.b@arcadis.com" xr:uid="{714E57F9-B344-4DA4-AA10-517E95582401}"/>
    <hyperlink ref="E325" r:id="rId867" display="pw:\\arcadis-uk-pw.bentley.com:Arcadis-UK-07\Documents\Projects\1MC06-C2\Calvert Ctg\HW\01 - Docs\1MC06-ASC-HW-FRM-CS06_CL09-000045-ACBOS" xr:uid="{13C50F83-586F-4650-AB31-3284C0690E32}"/>
    <hyperlink ref="E326" r:id="rId868" display="pw:\\arcadis-uk-pw.bentley.com:Arcadis-UK-07\Documents\Projects\1MC06-C2\Calvert Ctg\HW\01 - Docs\1MC06-ASC-HW-FRM-CS06_CL09-000041-ACBOS" xr:uid="{AAA0E470-2A48-4B06-BA0A-F313F3E7419D}"/>
    <hyperlink ref="K326" r:id="rId869" display="pw:\\arcadis-uk-pw.bentley.com:Arcadis-UK-07\Documents\Projects\1MC06-C2\Calvert Ctg\IM\01 - Docs\1MC06-CEK-IM-DAT-CS06_CL09-600266" xr:uid="{DED563B4-FE76-4225-97B2-5E9B29EAF74D}"/>
    <hyperlink ref="K325" r:id="rId870" display="pw:\\arcadis-uk-pw.bentley.com:Arcadis-UK-07\Documents\Projects\1MC06-C2\Calvert Ctg\IM\01 - Docs\1MC06-CEK-IM-DAT-CS06_CL09-600263" xr:uid="{FB23E660-28E7-4BD2-B1CC-EE1E75C14699}"/>
    <hyperlink ref="W325" r:id="rId871" display="mailto:adan@cowi.com" xr:uid="{33E69705-1650-451A-9F1D-25772DAD270A}"/>
    <hyperlink ref="W326" r:id="rId872" display="mailto:adan@cowi.com" xr:uid="{4C86C853-32C6-4F0B-9A34-D43E1BEF77F0}"/>
    <hyperlink ref="E329" r:id="rId873" display="pw:\\arcadis-uk-pw.bentley.com:Arcadis-UK-07\Documents\Projects\1MC07-C3\Greatworth North Emb\CV\01 - Docs\1MC07-ASC-CV-FRM-CS07_CL12-000106-ACBOS" xr:uid="{AEA21818-68EC-4B8A-9902-1E0499F867E4}"/>
    <hyperlink ref="K329" r:id="rId874" display="pw:\\arcadis-uk-pw.bentley.com:Arcadis-UK-07\Documents\Projects\1MC07-C3\Greatworth North Emb\IM\01 - Docs\1MC07-CEK-IM-DAT-CS07_CL12-600285" xr:uid="{0C5F8F81-57BD-4061-8070-D07094709E01}"/>
    <hyperlink ref="E330" r:id="rId875" display="pw:\\arcadis-uk-pw.bentley.com:Arcadis-UK-07\Documents\Projects\1MC06-C2\Aylesbury Emb\GT\01 - Docs\1MC06-ASC-GT-FRM-CS04_CL18-000017-ACBOS" xr:uid="{D89990F0-EB3A-471D-9B2E-1F1B97D2B379}"/>
    <hyperlink ref="K330" r:id="rId876" display="pw:\\arcadis-uk-pw.bentley.com:Arcadis-UK-07\Documents\Projects\1MC06-C2\Aylesbury Emb\IM\01 - Docs\1MC06-CEK-IM-DAT-CS04_CL18-000005" xr:uid="{12A09E7A-038A-4EC8-A999-A18141CFF4C5}"/>
    <hyperlink ref="E332" r:id="rId877" display="pw:\\arcadis-uk-pw.bentley.com:Arcadis-UK-07\Documents\Projects\1MC06-C2\Thame Valley North Emb\BR\01 - Docs\1MC06-CEK-BR-FRM-CS04_CL20-000001" xr:uid="{D674C682-0BA1-40A0-91D8-C6D8E2DF6C05}"/>
    <hyperlink ref="K332" r:id="rId878" display="pw:\\arcadis-uk-pw.bentley.com:Arcadis-UK-07\Documents\Projects\1MC06-C2\Putlowes Ctg\IM\01 - Docs\1MC06-CEK-IM-DAT-CS04_CL20-600034" xr:uid="{A171E5F6-0C1E-467A-A4A8-F6E4FE01D20D}"/>
    <hyperlink ref="W332" r:id="rId879" display="mailto:AIGU@cowi.com" xr:uid="{57EDB3C3-0BBE-4946-BBE7-167110221991}"/>
    <hyperlink ref="E335" r:id="rId880" display="pw:\\arcadis-uk-pw.bentley.com:Arcadis-UK-07\Documents\Projects\1MC07-C3\Boddington Ctg\UT\01 - Docs\1MC07-ASC-UT-FRM-CS07_CL14-000024-ACBOS" xr:uid="{BC5EAE0F-C0F6-438F-8DC8-75272A605796}"/>
    <hyperlink ref="K335" r:id="rId881" display="pw:\\arcadis-uk-pw.bentley.com:Arcadis-UK-07\Documents\Projects\1MC07-C3\Boddington Ctg\IM\01 - Docs\1MC07-CEK-IM-DAT-CS07_CL14-600066" xr:uid="{FAD77429-22FC-4F46-B627-6AED792E612E}"/>
    <hyperlink ref="W335" r:id="rId882" display="mailto:eloise.mainstone@arcadis.com" xr:uid="{E7609D7B-92D1-45BF-AD5D-DBBDBAD5E53F}"/>
    <hyperlink ref="E338" r:id="rId883" display="pw://arcadis-uk-pw.bentley.com:Arcadis-UK-07/Documents/D%7b84990e62-8398-4bbb-85d1-1835ea106738%7d" xr:uid="{317827F3-14CE-4BB3-892C-0773C13DC9E0}"/>
    <hyperlink ref="K338" r:id="rId884" display="pw://arcadis-uk-pw.bentley.com:Arcadis-UK-07/Documents/D%7bb0af7f35-bc43-4425-9a79-864d3383f37c%7d" xr:uid="{7CB6FE88-9DE3-4FEE-8525-589924B895BF}"/>
    <hyperlink ref="W338" r:id="rId885" display="mailto:anil.gupta@arcadis.com" xr:uid="{1CD2B8B4-5684-491E-AB0B-AD8439C9E2DA}"/>
    <hyperlink ref="K337" r:id="rId886" display="pw:\\arcadis-uk-pw.bentley.com:Arcadis-UK-07\Documents\Projects\1MC07-C3\Greatworth South Ctg\IM\01 - Docs\1MC07-CEK-IM-DAT-CS07_CL12-600208" xr:uid="{CB2990BB-B8C1-4720-978F-88FF1A0F624C}"/>
    <hyperlink ref="W337" r:id="rId887" display="mailto:Conor.Egan@wsp.com" xr:uid="{D6415F52-35CA-45A2-AC9B-F86E9EFD403A}"/>
    <hyperlink ref="E336" r:id="rId888" display="pw:\\arcadis-uk-pw.bentley.com:Arcadis-UK-07\Documents\Projects\1MC07-C3\Highfurlong Brook Vdt\DR\01 - Docs\1MC07-ASC-DR-FRM-CS07_CL14-000076-ACBOS" xr:uid="{78E9C3AB-2822-4D31-ACCD-1121EFBCCEB9}"/>
    <hyperlink ref="K336" r:id="rId889" display="pw:\\arcadis-uk-pw.bentley.com:Arcadis-UK-07\Documents\Projects\1MC07-C3\Highfurlong Brook Vdt\IM\01 - Docs\1MC07-CEK-IM-DAT-CS07_CL14-600056" xr:uid="{31FFC574-6337-49CE-9AA8-EE53F98C3E93}"/>
    <hyperlink ref="E331" r:id="rId890" display="pw:\\arcadis-uk-pw.bentley.com:Arcadis-UK-07\Documents\Projects\1MC06-C2\Wendover North Ctg\UT\01 - Docs\1MC06-ASC-UT-FRM-CS03_CL17-000034-ACBOS" xr:uid="{E899DAED-20F0-4389-8ED7-DDADA8AF2831}"/>
    <hyperlink ref="K331" r:id="rId891" display="pw:\\arcadis-uk-pw.bentley.com:Arcadis-UK-07\Documents\Projects\1MC06-C2\Wendover North Ctg\IM\01 - Docs\1MC06-CEK-IM-DAT-CS03_CL17-600040" xr:uid="{1B38ADF2-E760-41EB-9D2E-D4516D7C9169}"/>
    <hyperlink ref="W331" r:id="rId892" display="mailto:maya.bowles@arcadis.com" xr:uid="{829C635C-E3A6-474E-A1BA-68779708CFB6}"/>
    <hyperlink ref="E333" r:id="rId893" display="pw:\\arcadis-uk-pw.bentley.com:Arcadis-UK-07\Documents\Projects\1MC06-C2\Stoke Mandeville South Emb\HW\01 - Docs\1MC06-ASC-HW-FRM-CS03_CL17-000006-ACBOS" xr:uid="{66464847-1563-460C-ADD5-DEF4663BC32B}"/>
    <hyperlink ref="K333" r:id="rId894" display="pw:\\arcadis-uk-pw.bentley.com:Arcadis-UK-07\Documents\Projects\1MC06-C2\Stoke Mandeville South Emb\IM\01 - Docs\1MC06-CEK-IM-DAT-CS03_CL17-600011" xr:uid="{CB06F6C2-6451-41BC-9E6F-BE34EE18FAF5}"/>
    <hyperlink ref="W333" r:id="rId895" display="mailto:gillian.gregory@arcadis.com" xr:uid="{4AEABE48-280A-4639-ACF9-B43EBCB9DD6C}"/>
    <hyperlink ref="E334" r:id="rId896" display="pw://arcadis-uk-pw.bentley.com:Arcadis-UK-07/Documents/D%7b8c72c269-de00-4675-8c1c-7cf7a399fe67%7d" xr:uid="{2D8BCA45-D766-451C-92B4-B8FC851BE29D}"/>
    <hyperlink ref="K334" r:id="rId897" display="pw://arcadis-uk-pw.bentley.com:Arcadis-UK-07/Documents/D%7bb327671d-57fb-499e-a669-49ba6231b3b2%7d" xr:uid="{2F139114-B807-45F3-8032-18B4CBE81C7B}"/>
    <hyperlink ref="W334" r:id="rId898" display="mailto:mtce@cowi.com" xr:uid="{DF4246D8-7172-4D09-A2BF-7650714FE231}"/>
    <hyperlink ref="E337" r:id="rId899" display="pw:\\arcadis-uk-pw.bentley.com:Arcadis-UK-07\Documents\Projects\1MC07-C3\Greatworth South Ctg\UT\01 - Docs\1MC07-ASC-UT-FRM-CS07_CL12-000108-ACBOS" xr:uid="{6580E30F-A613-4586-A3F3-F71F7A46E950}"/>
    <hyperlink ref="E340" r:id="rId900" display="pw:\\arcadis-uk-pw.bentley.com:Arcadis-UK-07\Documents\Projects\1MC06-C2\Stoke Mandeville South Emb\CV\01 - Docs\1MC06-ASC-CV-FRM-CS03_CL17-000034-ACBOS" xr:uid="{B9467190-EAA0-4D23-8B87-BF194D0AE7E4}"/>
    <hyperlink ref="E339" r:id="rId901" display="pw:\\arcadis-uk-pw.bentley.com:Arcadis-UK-07\Documents\Projects\1MC06-C2\Stoke Mandeville South Emb\CV\01 - Docs\1MC06-ASC-CV-FRM-CS03_CL17-000016-ACBOS" xr:uid="{6CA3CD59-020C-4829-99D5-EAB25E29FB36}"/>
    <hyperlink ref="K339" r:id="rId902" display="pw:\\arcadis-uk-pw.bentley.com:Arcadis-UK-07\Documents\Projects\1MC06-C2\Stoke Mandeville South Emb\IM\01 - Docs\1MC06-CEK-IM-DAT-CS03_CL17-600066" xr:uid="{7F75D04F-B20C-451C-9763-7FDDD7477E1D}"/>
    <hyperlink ref="K340" r:id="rId903" display="pw:\\arcadis-uk-pw.bentley.com:Arcadis-UK-07\Documents\Projects\1MC06-C2\Stoke Mandeville South Emb\IM\01 - Docs\1MC06-CEK-IM-DAT-CS03_CL17-600104" xr:uid="{1969C69C-DD0E-4184-AEE9-46E2B50438E1}"/>
    <hyperlink ref="W340" r:id="rId904" display="mailto:bhargavi.saranga@arcadis.com" xr:uid="{D3C7F3AD-5C91-412D-A38F-BFAEF87495DA}"/>
    <hyperlink ref="W339" r:id="rId905" display="mailto:bhargavi.saranga@arcadis.com" xr:uid="{91044EFD-D4AE-49DD-A49B-654D724DA0CA}"/>
    <hyperlink ref="E341" r:id="rId906" display="pw:\\arcadis-uk-pw.bentley.com:Arcadis-UK-07\Documents\Projects\1MC07-C3\Boddington Ctg\DR\01 - Docs\1MC07-ASC-DR-FRM-CS07_CL14-000019-ACBOS" xr:uid="{15709440-C101-4F42-BA85-B0B78F1C67DB}"/>
    <hyperlink ref="K341" r:id="rId907" display="pw:\\arcadis-uk-pw.bentley.com:Arcadis-UK-07\Documents\Projects\1MC07-C3\Boddington Ctg\IM\01 - Docs\1MC07-CEK-IM-DAT-CS07_CL14-600005" xr:uid="{D9E2A2D8-E0F5-4E32-B85B-0343E1894868}"/>
    <hyperlink ref="W341" r:id="rId908" display="mailto:nischitha.m@arcadis.com" xr:uid="{D2CBC111-2EE4-49EE-9BCD-5A86DF78D3BF}"/>
    <hyperlink ref="K342" r:id="rId909" display="pw://arcadis-uk-pw.bentley.com:Arcadis-UK-07/Documents/D%7b2d24a68b-d958-42aa-a569-e88517ed6caf%7d" xr:uid="{4F8BBC28-A77E-429E-B0DD-0AC49BD3D1FB}"/>
    <hyperlink ref="W342" r:id="rId910" display="mailto:mtce@cowi.com" xr:uid="{58E72EE0-774A-420D-802F-FFB87D9043B1}"/>
    <hyperlink ref="E342" r:id="rId911" display="pw://arcadis-uk-pw.bentley.com:Arcadis-UK-07/Documents/D%7b4ce44fb2-321c-4c8f-8621-d4944e0970b8%7d" xr:uid="{40614A0C-7D6A-4D0B-BBD6-A93A0631BA98}"/>
    <hyperlink ref="E344" r:id="rId912" display="pw:\\arcadis-uk-pw.bentley.com:Arcadis-UK-07\Documents\Projects\1MC07-C3\Ladbroke Grove Ctg\CV\01 - Docs\1MC07-ASC-CV-FRM-CS07_CL23-000100-ACBOS" xr:uid="{435AB910-FED5-4FB9-B9E1-220656D6B751}"/>
    <hyperlink ref="E345" r:id="rId913" display="pw:\\arcadis-uk-pw.bentley.com:Arcadis-UK-07\Documents\Projects\1MC07-C3\Ladbroke Grove Ctg\CV\01 - Docs\1MC07-ASC-CV-FRM-CS07_CL23-000102-ACBOS" xr:uid="{ECC8DC4C-5D96-4BE5-A1A3-8133B658EFD7}"/>
    <hyperlink ref="K344" r:id="rId914" display="pw:\\arcadis-uk-pw.bentley.com:Arcadis-UK-07\Documents\Projects\1MC07-C3\Ladbroke Grove Ctg\IM\01 - Docs\1MC07-CEK-IM-DAT-CS07_CL23-600160" xr:uid="{457CFD7C-73E2-4B6B-80B5-70468CFDC1FF}"/>
    <hyperlink ref="K345" r:id="rId915" display="pw:\\arcadis-uk-pw.bentley.com:Arcadis-UK-07\Documents\Projects\1MC07-C3\Ladbroke Grove Ctg\IM\01 - Docs\1MC07-CEK-IM-DAT-CS07_CL23-600159" xr:uid="{8458D541-1B3D-4CEA-A3AF-9E71FA783CAC}"/>
    <hyperlink ref="W345" r:id="rId916" display="mailto:Joel.Martin@arcadis.com" xr:uid="{C38C3045-0A45-450C-9166-BC42F5A711E6}"/>
    <hyperlink ref="W344" r:id="rId917" display="mailto:Joel.Martin@arcadis.com" xr:uid="{FD95FC73-9E3E-4B66-8DB2-D3EA826B1725}"/>
    <hyperlink ref="E347" r:id="rId918" display="pw://arcadis-uk-pw.bentley.com:Arcadis-UK-07/Documents/D%7b180fe525-a339-485c-9cf2-9cb391a8871a%7d" xr:uid="{4D544439-74CB-43C9-BC85-3F795A017CF3}"/>
    <hyperlink ref="K347" r:id="rId919" display="pw://arcadis-uk-pw.bentley.com:Arcadis-UK-07/Documents/D%7bdfadc313-183c-4ea0-9bb1-4e1f47231b87%7d" xr:uid="{4A5C487A-1B1A-40E4-92B4-6959932FDD35}"/>
    <hyperlink ref="W347" r:id="rId920" display="mailto:AIGU@cowi.com" xr:uid="{45018183-712D-491C-AB8E-F43D5E5BA395}"/>
    <hyperlink ref="E346" r:id="rId921" display="pw://arcadis-uk-pw.bentley.com:Arcadis-UK-07/Documents/D%7bbf4e7753-070d-452d-b8c3-ad9910b1aabc%7d" xr:uid="{F2D6E5D2-614D-4ACD-901F-3BB37519A887}"/>
    <hyperlink ref="K346" r:id="rId922" display="pw:\\arcadis-uk-pw.bentley.com:Arcadis-UK-07\Documents\Projects\1MC06-C2\Aylesbury Emb\IM\01 - Docs\1MC06-CEK-IM-DAT-CS04_CL18-600069" xr:uid="{9E0A6CE5-09AE-4529-9421-ACBA65763C62}"/>
    <hyperlink ref="W346" r:id="rId923" display="mailto:jamie.gill@arcadis.com" xr:uid="{31208E83-290F-4B22-AE4F-20A573151682}"/>
    <hyperlink ref="E343" r:id="rId924" display="pw://arcadis-uk-pw.bentley.com:Arcadis-UK-07/Documents/D%7b715ac409-a280-46d8-9b48-a2e91f80261e%7d" xr:uid="{09B845E6-97CA-4B7A-8AA3-E5F9BC383DF8}"/>
    <hyperlink ref="K343" r:id="rId925" display="pw://arcadis-uk-pw.bentley.com:Arcadis-UK-07/Documents/D%7bf347c09c-cbf2-4fe2-a715-4dde0a3e0f39%7d" xr:uid="{A3205185-0974-40E3-A593-966CD1E689CF}"/>
    <hyperlink ref="W343" r:id="rId926" display="mailto:mtce@cowi.com" xr:uid="{845FF4F2-1B57-4A5F-ADA0-FAC4749C3151}"/>
    <hyperlink ref="E348" r:id="rId927" display="pw:\\arcadis-uk-pw.bentley.com:Arcadis-UK-07\Documents\Projects\1MC07-C3\Ladbroke Ctg\CV\01 - Docs\1MC07-ASC-CV-FRM-CS07_CL24-000053-ACBOS" xr:uid="{7B1E4D4C-826D-4B73-885B-D6C90DE1716E}"/>
    <hyperlink ref="K348" r:id="rId928" display="pw:\\arcadis-uk-pw.bentley.com:Arcadis-UK-07\Documents\Projects\1MC07-C3\Ladbroke Ctg\IM\01 - Docs\1MC07-CEK-IM-DAT-CS07_CL24-600113" xr:uid="{CA0640B3-173D-4AFE-BE6B-34DA7B0C9D1B}"/>
    <hyperlink ref="W348" r:id="rId929" display="mailto:chris.gilmour@fairhurst.co.uk" xr:uid="{10329CFA-7D10-4877-A5A2-9A56391AFA6C}"/>
    <hyperlink ref="E351" r:id="rId930" display="pw:\\arcadis-uk-pw.bentley.com:Arcadis-UK-07\Documents\Projects\1MC07-C3\Boddington Ctg\CV\01 - Docs\1MC07-ASC-CV-FRM-CS07_CL14-000094-ACBOS" xr:uid="{63CCF4C3-D67F-44B1-86A0-4AE9B0DB401A}"/>
    <hyperlink ref="E352" r:id="rId931" display="pw:\\arcadis-uk-pw.bentley.com:Arcadis-UK-07\Documents\Projects\1MC07-C3\Boddington Ctg\CV\01 - Docs\1MC07-ASC-CV-FRM-CS07_CL14-000095-ACBOS" xr:uid="{B0F6590B-C75C-4607-ABD5-C02D1BC89929}"/>
    <hyperlink ref="E353" r:id="rId932" display="pw:\\arcadis-uk-pw.bentley.com:Arcadis-UK-07\Documents\Projects\1MC07-C3\Boddington Ctg\CV\01 - Docs\1MC07-ASC-CV-FRM-CS07_CL14-000096-ACBOS" xr:uid="{C12D4FC0-E33F-4E88-8810-662CBD2D559A}"/>
    <hyperlink ref="E354" r:id="rId933" display="pw:\\arcadis-uk-pw.bentley.com:Arcadis-UK-07\Documents\Projects\1MC07-C3\Boddington Ctg\CV\01 - Docs\1MC07-ASC-CV-FRM-CS07_CL14-000106-ACBOS" xr:uid="{E5809CE1-7FFA-4409-A591-13D7A106B115}"/>
    <hyperlink ref="E350" r:id="rId934" display="pw:\\arcadis-uk-pw.bentley.com:Arcadis-UK-07\Documents\Projects\1MC07-C3\Boddington Ctg\CV\01 - Docs\1MC07-ASC-CV-FRM-CS07_CL14-000097-ACBOS" xr:uid="{04F2028B-4962-4B3B-84CE-237927F8C9C1}"/>
    <hyperlink ref="K351" r:id="rId935" display="pw:\\arcadis-uk-pw.bentley.com:Arcadis-UK-07\Documents\Projects\1MC07-C3\Boddington Ctg\IM\01 - Docs\1MC07-CEK-IM-DAT-CS07_CL14-600179" xr:uid="{4F55A8D4-ECDC-41E1-9CD4-6C37810E1C54}"/>
    <hyperlink ref="K352" r:id="rId936" display="pw:\\arcadis-uk-pw.bentley.com:Arcadis-UK-07\Documents\Projects\1MC07-C3\Boddington Ctg\IM\01 - Docs\1MC07-CEK-IM-DAT-CS07_CL14-600180" xr:uid="{AE530BC3-5D68-4E05-8163-C57459C6F7F8}"/>
    <hyperlink ref="K353" r:id="rId937" display="pw:\\arcadis-uk-pw.bentley.com:Arcadis-UK-07\Documents\Projects\1MC07-C3\Boddington Ctg\IM\01 - Docs\1MC07-CEK-IM-DAT-CS07_CL14-600181" xr:uid="{E4369CEC-AAAD-44C3-939D-86CFBE0C763D}"/>
    <hyperlink ref="K350" r:id="rId938" display="pw:\\arcadis-uk-pw.bentley.com:Arcadis-UK-07\Documents\Projects\1MC07-C3\Boddington Ctg\IM\01 - Docs\1MC07-CEK-IM-DAT-CS07_CL14-600183" xr:uid="{47FE8EC1-F1F8-4AC5-971C-5381798E4E31}"/>
    <hyperlink ref="W351" r:id="rId939" display="mailto:ArunKumar.S@arcadis.com" xr:uid="{3D0176B5-7C7F-4315-B243-9381EAC3C0CA}"/>
    <hyperlink ref="W352" r:id="rId940" display="mailto:ArunKumar.S@arcadis.com" xr:uid="{39347F02-1483-4193-B56D-BD345C3E992F}"/>
    <hyperlink ref="W353" r:id="rId941" display="mailto:ArunKumar.S@arcadis.com" xr:uid="{1BCEEDF9-00F5-4F5A-A94A-B72E0080C73C}"/>
    <hyperlink ref="W354" r:id="rId942" display="mailto:ArunKumar.S@arcadis.com" xr:uid="{EA445156-5B94-4AC1-89CC-947CBD26C6BE}"/>
    <hyperlink ref="W350" r:id="rId943" display="mailto:ArunKumar.S@arcadis.com" xr:uid="{DFA9534F-76BB-4A7A-9613-7842A267FFCD}"/>
    <hyperlink ref="K349" r:id="rId944" display="pw:\\arcadis-uk-pw.bentley.com:Arcadis-UK-07\Documents\Projects\1MC07-C3\Greatworth Green Tunnel\IM\01 - Docs\1MC07-CEK-IM-DAT-CS07_CL25-600068" xr:uid="{4BB6499B-71F1-4E56-A5F1-552A822AC801}"/>
    <hyperlink ref="E349" r:id="rId945" display="pw://arcadis-uk-pw.bentley.com:Arcadis-UK-07/Documents/Projects/1MC07-C3/Greatworth&amp;space;Green&amp;space;Tunnel/DR/01&amp;space;-&amp;space;Docs/1MC07-ASC-DR-FRM-CS07_CL25-000025-ACBOS" xr:uid="{6D594CDE-D33F-40FC-B8FF-73B736664EA9}"/>
    <hyperlink ref="W349" r:id="rId946" display="mailto:gopika.b@arcadis.com" xr:uid="{F7255B48-2160-46C9-A555-8541225E368C}"/>
    <hyperlink ref="E355" r:id="rId947" display="pw:\\arcadis-uk-pw.bentley.com:Arcadis-UK-07\Documents\Projects\1MC06-C2\Wendover North Ctg\UT\01 - Docs\1MC06-ASC-UT-FRM-CS03_CL17-000030-ACBOS" xr:uid="{EEA955B2-8647-4C1C-9FF6-4897B6973086}"/>
    <hyperlink ref="K355" r:id="rId948" display="pw:\\arcadis-uk-pw.bentley.com:Arcadis-UK-07\Documents\Projects\1MC06-C2\Wendover North Ctg\IM\01 - Docs\1MC06-CEK-IM-DAT-CS03_CL17-600042" xr:uid="{C27B0FA7-5362-4424-BE0F-A34DF0A650BB}"/>
    <hyperlink ref="W355" r:id="rId949" display="mailto:maya.bowles@arcadis.com" xr:uid="{657E763F-34D4-4521-93F8-86DA0229A62B}"/>
    <hyperlink ref="E364" r:id="rId950" display="pw:\\arcadis-uk-pw.bentley.com:Arcadis-UK-07\Documents\Projects\1MC06-C2\Aylesbury Emb\BR\01 - Docs\1MC06-CEK-BR-FRM-CS04_CL18-000010" xr:uid="{BB2E0CDB-94DC-49A5-BD97-119E5D9F07A6}"/>
    <hyperlink ref="K364" r:id="rId951" display="pw:\\arcadis-uk-pw.bentley.com:Arcadis-UK-07\Documents\Projects\1MC06-C2\Aylesbury Emb\IM\01 - Docs\1MC06-CEK-IM-DAT-CS04_CL18-600065" xr:uid="{44BE40CB-BF9F-4148-912C-8FD371D81A07}"/>
    <hyperlink ref="E362" r:id="rId952" display="pw:\\arcadis-uk-pw.bentley.com:Arcadis-UK-07\Documents\Projects\1MC06-C2\Waddesdon South Ctg\HW\01 - Docs\1MC06-ASC-HW-FRM-CS04_CL20-000094-ACBOS" xr:uid="{F0717377-B604-4760-9309-8BAAB44F9182}"/>
    <hyperlink ref="E361" r:id="rId953" display="pw:\\arcadis-uk-pw.bentley.com:Arcadis-UK-07\Documents\Projects\1MC06-C2\Waddesdon South Ctg\HW\01 - Docs\1MC06-ASC-HW-FRM-CS04_CL20-000092-ACBOS" xr:uid="{A9B3DA8A-2DA8-4B57-B6D4-98A187E943D7}"/>
    <hyperlink ref="E360" r:id="rId954" display="pw:\\arcadis-uk-pw.bentley.com:Arcadis-UK-07\Documents\Projects\1MC06-C2\Aylesbury South Ctg\HW\01 - Docs\1MC06-ASC-HW-FRM-CS04_CL18-000058-ACBOS" xr:uid="{233FE66E-E4F7-45D6-87E5-659F94E1DDD0}"/>
    <hyperlink ref="E363" r:id="rId955" display="pw:\\arcadis-uk-pw.bentley.com:Arcadis-UK-07\Documents\Projects\1MC06-C2\Bicester Road Emb\HW\01 - Docs\1MC06-ASC-HW-FRM-CS04_CL20-000089-ACBOS" xr:uid="{8CA5CAA7-0F8D-439C-9B5B-5609859E2712}"/>
    <hyperlink ref="K363" r:id="rId956" display="pw:\\arcadis-uk-pw.bentley.com:Arcadis-UK-07\Documents\Projects\1MC06-C2\Putlowes Ctg\IM\01 - Docs\1MC06-CEK-IM-DAT-CS04_CL20-600219" xr:uid="{7526EAF7-E54B-43D4-857C-56F8E44E3366}"/>
    <hyperlink ref="K360" r:id="rId957" display="pw:\\arcadis-uk-pw.bentley.com:Arcadis-UK-07\Documents\Projects\1MC06-C2\Aylesbury South Ctg\IM\01 - Docs\1MC06-CEK-IM-DAT-CS04_CL18-600146" xr:uid="{A92C5DCD-C295-460D-B6E1-C961B9B27A01}"/>
    <hyperlink ref="K361" r:id="rId958" display="pw:\\arcadis-uk-pw.bentley.com:Arcadis-UK-07\Documents\Projects\1MC06-C2\Waddesdon South Ctg\IM\01 - Docs\1MC06-CEK-IM-DAT-CS04_CL20-600221" xr:uid="{0CC374B9-928E-4EB1-A531-502562376D98}"/>
    <hyperlink ref="K362" r:id="rId959" display="pw:\\arcadis-uk-pw.bentley.com:Arcadis-UK-07\Documents\Projects\1MC06-C2\Waddesdon South Ctg\IM\01 - Docs\1MC06-CEK-IM-DAT-CS04_CL20-600220" xr:uid="{120416CC-52AF-4578-B5D9-CD25DA2C006C}"/>
    <hyperlink ref="W362" r:id="rId960" display="mailto:bharath.mallya@arcadis.com" xr:uid="{DE187D38-E973-4D6C-804A-6BC5E097690A}"/>
    <hyperlink ref="W360" r:id="rId961" display="mailto:bharath.mallya@arcadis.com" xr:uid="{1698D5F9-4345-4BC6-B06E-583FD667A85A}"/>
    <hyperlink ref="W363" r:id="rId962" display="mailto:bharath.mallya@arcadis.com" xr:uid="{DFCE9BDD-19D4-4469-B124-41DD2A2FA879}"/>
    <hyperlink ref="W361" r:id="rId963" display="mailto:bharath.mallya@arcadis.com" xr:uid="{B9433E8E-A0A7-4F51-8E38-D83EFEF18346}"/>
    <hyperlink ref="E365" r:id="rId964" display="pw:\\arcadis-uk-pw.bentley.com:Arcadis-UK-07\Documents\Projects\1MC06-C2\Aylesbury South Ctg\DR\01 - Docs\1MC06-ASC-DR-FRM-CS04_CL18-000006-ACBOS" xr:uid="{5BA902CE-E619-4770-A551-EB6F7527AAD7}"/>
    <hyperlink ref="W365" r:id="rId965" display="mailto:Leomel.Ramos@arcadis.com" xr:uid="{41DD82F5-27F9-4C1D-93CB-AF8ADBEEACBE}"/>
    <hyperlink ref="K286" r:id="rId966" display="pw://arcadis-uk-pw.bentley.com:Arcadis-UK-07/Documents/D%7bc89a58e1-3534-4f6e-bb5a-fec65dd58301%7d" xr:uid="{0D9BCF0B-9B82-4C64-B272-4410A4323C5B}"/>
    <hyperlink ref="K354" r:id="rId967" display="pw:\\arcadis-uk-pw.bentley.com:Arcadis-UK-07\Documents\Projects\1MC07-C3\Boddington Ctg\IM\01 - Docs\1MC07-CEK-IM-DAT-CS07_CL14-600182" xr:uid="{4BD00AE9-15D4-4425-8BE1-E56CA5A7604D}"/>
    <hyperlink ref="E366" r:id="rId968" display="pw:\\arcadis-uk-pw.bentley.com:Arcadis-UK-07\Documents\Projects\1MC06-C2\Aylesbury Emb\CV\01 - Docs\1MC06-ASC-CV-FRM-CS04_CL18-000033-ACBOS" xr:uid="{0ABE8ACA-F632-4D26-B0BA-913F6B5F01B9}"/>
    <hyperlink ref="E367" r:id="rId969" display="pw:\\arcadis-uk-pw.bentley.com:Arcadis-UK-07\Documents\Projects\1MC06-C2\Aylesbury Emb\CV\01 - Docs\1MC06-ASC-CV-FRM-CS04_CL18-000031-ACBOS" xr:uid="{873056C3-8A62-45E3-B794-4E60D86D6EED}"/>
    <hyperlink ref="K366" r:id="rId970" display="pw:\\arcadis-uk-pw.bentley.com:Arcadis-UK-07\Documents\Projects\1MC06-C2\Aylesbury Emb\IM\01 - Docs\1MC06-CEK-IM-DAT-CS04_CL18-600087" xr:uid="{B599F13C-19CA-42DD-B885-108DBE196688}"/>
    <hyperlink ref="W366" r:id="rId971" display="mailto:mohamad.alzoubi@arcadis.com" xr:uid="{8BFEC170-7206-43CE-807B-B71461870B38}"/>
    <hyperlink ref="W367" r:id="rId972" display="mailto:mohamad.alzoubi@arcadis.com" xr:uid="{24372FB1-C81A-41FB-9709-F7C9EBF4D999}"/>
    <hyperlink ref="K359" r:id="rId973" display="pw:\\arcadis-uk-pw.bentley.com:Arcadis-UK-07\Documents\Projects\1MC07-C3\Greatworth South Emb\IM\01 - Docs\1MC07-CEK-IM-DAT-CS07_CL12-600120" xr:uid="{A89FA366-7F41-444F-8864-1335DEB8A6FA}"/>
    <hyperlink ref="E359" r:id="rId974" display="pw:\\arcadis-uk-pw.bentley.com:Arcadis-UK-07\Documents\Projects\1MC07-C3\Greatworth South Emb\BR\01 - Docs\1MC07-CEK-BR-FRM-CS07_CL12-000012" xr:uid="{13F92EB8-668A-4C8D-B936-C57ED2C2E3CB}"/>
    <hyperlink ref="W359" r:id="rId975" display="mailto:Conor.Egan@wsp.com" xr:uid="{B2DC4049-4662-481E-BEEC-739BAFCB4094}"/>
    <hyperlink ref="K356" r:id="rId976" display="pw:\\arcadis-uk-pw.bentley.com:Arcadis-UK-07\Documents\Projects\1MC07-C3\Boddington Ctg\IM\01 - Docs\1MC07-CEK-IM-DAT-CS07_CL14-600173" xr:uid="{C63425C3-FD9F-46EB-A415-9B0CA96BDD28}"/>
    <hyperlink ref="K357" r:id="rId977" display="pw:\\arcadis-uk-pw.bentley.com:Arcadis-UK-07\Documents\Projects\1MC07-C3\Boddington Ctg\IM\01 - Docs\1MC07-CEK-IM-DAT-CS07_CL14-600171" xr:uid="{2FD506AC-06EB-40ED-BB68-BE16A91568D5}"/>
    <hyperlink ref="K358" r:id="rId978" display="pw:\\arcadis-uk-pw.bentley.com:Arcadis-UK-07\Documents\Projects\1MC07-C3\Boddington Ctg\IM\01 - Docs\1MC07-CEK-IM-DAT-CS07_CL14-600172" xr:uid="{41672D92-CAAB-41DB-845E-B1392777A8BF}"/>
    <hyperlink ref="E356" r:id="rId979" display="pw:\\arcadis-uk-pw.bentley.com:Arcadis-UK-07\Documents\Projects\1MC07-C3\Boddington Ctg\CV\01 - Docs\1MC07-ASC-CV-FRM-CS07_CL14-000056-ACBOS" xr:uid="{2C3FB2E1-B01E-432D-928D-6D2E69AC5327}"/>
    <hyperlink ref="E357" r:id="rId980" display="pw:\\arcadis-uk-pw.bentley.com:Arcadis-UK-07\Documents\Projects\1MC07-C3\Boddington Ctg\CV\01 - Docs\1MC07-ASC-CV-FRM-CS07_CL14-000047-ACBOS" xr:uid="{FE2975FC-0C00-4154-B514-2839CAF5735A}"/>
    <hyperlink ref="E358" r:id="rId981" display="pw:\\arcadis-uk-pw.bentley.com:Arcadis-UK-07\Documents\Projects\1MC07-C3\Boddington Ctg\CV\01 - Docs\1MC07-ASC-CV-FRM-CS07_CL14-000050-ACBOS" xr:uid="{03988AB1-B971-4F57-9BDD-01F7F95BFFD2}"/>
    <hyperlink ref="W356" r:id="rId982" display="mailto:Joel.Martin@arcadis.com" xr:uid="{D3593499-7CDE-4B0F-A58A-4B9FBD2EC576}"/>
    <hyperlink ref="W357" r:id="rId983" display="mailto:Joel.Martin@arcadis.com" xr:uid="{76EAD690-52DE-4AE3-A12F-B387F608F98B}"/>
    <hyperlink ref="W358" r:id="rId984" display="mailto:Joel.Martin@arcadis.com" xr:uid="{437F4E37-2A31-4B15-9B81-D5056B3EB652}"/>
    <hyperlink ref="K368" r:id="rId985" display="pw:\\arcadis-uk-pw.bentley.com:Arcadis-UK-07\Documents\Projects\1MC06-C2\Stoke Mandeville South Emb\IM\01 - Docs\1MC06-CEK-IM-DAT-CS03_CL17-600004" xr:uid="{D8D73C11-A7A8-4BC5-B680-257EDFA5E43D}"/>
    <hyperlink ref="E369" r:id="rId986" display="pw:\\arcadis-uk-pw.bentley.com:Arcadis-UK-07\Documents\Projects\1MC07-C3\Greatworth North Emb\CV\01 - Docs\1MC07-ASC-CV-FRM-CS07_CL12-000107-ACBOS" xr:uid="{30090CDA-6571-46ED-B6F3-9B05129EA741}"/>
    <hyperlink ref="K369" r:id="rId987" display="pw:\\arcadis-uk-pw.bentley.com:Arcadis-UK-07\Documents\Projects\1MC07-C3\Greatworth North Ctg\IM\01 - Docs\1MC07-CEK-IM-DAT-CS07_CL12-600286" xr:uid="{A5568255-2E3B-48EC-8340-AF278A131FE7}"/>
    <hyperlink ref="W369" r:id="rId988" display="mailto:apoorva.patil@arcadis.com" xr:uid="{6562CC46-F7A3-4227-B93C-E7F0E01046BC}"/>
    <hyperlink ref="E373" r:id="rId989" display="pw://arcadis-uk-pw.bentley.com:Arcadis-UK-07/Documents/D%7b4b28b777-df36-4247-9294-6fa5157332f2%7d" xr:uid="{4417F341-DAEB-4AA0-AC08-6125B1BDBCDC}"/>
    <hyperlink ref="E370" r:id="rId990" display="pw://arcadis-uk-pw.bentley.com:Arcadis-UK-07/Documents/D%7bf1e7f817-4a33-4b40-a56d-38210b53481a%7d" xr:uid="{1AB27300-AF8D-48CD-AC88-E3FB6A01A67F}"/>
    <hyperlink ref="E371" r:id="rId991" display="pw://arcadis-uk-pw.bentley.com:Arcadis-UK-07/Documents/D%7b0bcc8198-c89b-46be-b830-dd51aac35701%7d" xr:uid="{52326A57-81F8-403E-B702-7658D92B40E2}"/>
    <hyperlink ref="E372" r:id="rId992" display="pw://arcadis-uk-pw.bentley.com:Arcadis-UK-07/Documents/D%7b5b336cc8-2826-4261-a22d-1b6f61c3e75d%7d" xr:uid="{C595410D-95E9-4389-9E70-475D103A8479}"/>
    <hyperlink ref="E374" r:id="rId993" display="https://connect-projectwisewac.bentley.com/pwlink?datasource=Bentley.PW--arcadis-uk-pw.bentley.com~3AArcadis-UK-07&amp;objectId=b4fdb689-e6a4-4e17-a994-e5bdf01d22f1&amp;objectType=doc&amp;workAreaId=7672f74c-6d6c-4972-9396-16dce2e4867c&amp;projectId=e3f7388f-5b16-4382-a7b1-67b8398b51fa&amp;app=pwe" xr:uid="{FD14F5AB-15AF-4121-A4B5-C388994C981B}"/>
    <hyperlink ref="K374" r:id="rId994" display="https://connect-projectwisewac.bentley.com/pwlink?datasource=Bentley.PW--arcadis-uk-pw.bentley.com~3AArcadis-UK-07&amp;objectId=20deafb9-52b9-4642-90e9-9e3973c5845c&amp;objectType=doc&amp;workAreaId=7672f74c-6d6c-4972-9396-16dce2e4867c&amp;projectId=e3f7388f-5b16-4382-a7b1-67b8398b51fa&amp;app=pwe" xr:uid="{6DAC8AF9-CCB8-424C-A690-7BD1C22783BF}"/>
    <hyperlink ref="W374" r:id="rId995" display="mailto:prashant.singh2@arcadis.com" xr:uid="{A82D0037-96C0-4B85-81F8-44DE827D3C69}"/>
    <hyperlink ref="K375" r:id="rId996" display="pw:\\arcadis-uk-pw.bentley.com:Arcadis-UK-07\Documents\Projects\1MC06-C2\Barton to Mixbury Ctg\IM\01 - Docs\1MC06-CEK-IM-DAT-CS06_CL21-600024" xr:uid="{BB5FB4E9-5794-4BDB-97F3-752078A5F14E}"/>
    <hyperlink ref="E375" r:id="rId997" display="pw:\\arcadis-uk-pw.bentley.com:Arcadis-UK-07\Documents\Projects\1MC06-C2\Barton to Mixbury Ctg\UT\01 - Docs\1MC06-ASC-UT-FRM-CS06_CL21-000033-ACBOS" xr:uid="{C9D55667-DA10-49C3-9633-AD3AB9D0DEE6}"/>
    <hyperlink ref="W375" r:id="rId998" display="mailto:bharathkumar.b@arcadis.com" xr:uid="{39B79C9B-9315-482E-9B6C-80B53361B620}"/>
    <hyperlink ref="E376" r:id="rId999" display="https://connect-projectwisewac.bentley.com/pwlink?datasource=Bentley.PW--arcadis-uk-pw.bentley.com~3AArcadis-UK-07&amp;objectId=4aac3404-ab5b-402c-a66f-1e0cfc8ca346&amp;objectType=doc&amp;workAreaId=7672f74c-6d6c-4972-9396-16dce2e4867c&amp;projectId=e3f7388f-5b16-4382-a7b1-67b8398b51fa&amp;app=pwe" xr:uid="{7AE6E041-C045-401D-A99B-B367EC7178B1}"/>
    <hyperlink ref="W376" r:id="rId1000" display="mailto:Nicholas.White@arcadis.com" xr:uid="{FE07C963-9C09-4503-8B4C-EDCB1D2DBB6B}"/>
    <hyperlink ref="E377" r:id="rId1001" display="pw:\\arcadis-uk-pw.bentley.com:Arcadis-UK-07\Documents\Projects\1MC06-C2\Stoke Mandeville South Emb\HW\01 - Docs\1MC06-ASC-HW-FRM-CS03_CL17-000025-ACBOS" xr:uid="{B2BBA88F-45B7-4910-A97D-0FF3876B0D4C}"/>
    <hyperlink ref="K377" r:id="rId1002" display="pw:\\arcadis-uk-pw.bentley.com:Arcadis-UK-07\Documents\Projects\1MC06-C2\Stoke Mandeville South Emb\IM\01 - Docs\1MC06-CEK-IM-DAT-CS03_CL17-600004" xr:uid="{890CEE17-7A84-4AC3-B37B-DC4DC2B265C6}"/>
    <hyperlink ref="W377" r:id="rId1003" display="mailto:ABHS@cowi.com" xr:uid="{85BFD37C-59FA-4687-B36B-63B3DC533259}"/>
    <hyperlink ref="K376" r:id="rId1004" display="pw://arcadis-uk-pw.bentley.com:Arcadis-UK-07/Documents/D%7b01b6af26-82cf-4722-9421-d72d15e39607%7d" xr:uid="{29E489E3-FE4A-4F5F-BD80-6A235765D2BC}"/>
    <hyperlink ref="W381" r:id="rId1005" display="mailto:aype@cowi.com" xr:uid="{93F786F3-4A24-429B-BF50-6DC5AFFB9AA9}"/>
    <hyperlink ref="W382" r:id="rId1006" display="mailto:aype@cowi.com" xr:uid="{86F4D3B6-8DE5-4405-8EBB-FA90B6F1BA23}"/>
    <hyperlink ref="W384" r:id="rId1007" display="mailto:aype@cowi.com" xr:uid="{8F4C1DF2-17B8-4395-80A6-57ECC815FB01}"/>
    <hyperlink ref="W383" r:id="rId1008" display="mailto:aype@cowi.com" xr:uid="{4279E5EB-F6FE-4CCF-AE23-CE055E3F7376}"/>
    <hyperlink ref="K370" r:id="rId1009" display="pw://arcadis-uk-pw.bentley.com:Arcadis-UK-07/Documents/D%7b411e73d7-f482-4014-aad1-bd753cdea5e9%7d" xr:uid="{4D0C487F-18F4-476A-8852-1C216D9A4E22}"/>
    <hyperlink ref="K371" r:id="rId1010" display="pw://arcadis-uk-pw.bentley.com:Arcadis-UK-07/Documents/D%7bc3f059aa-18c2-4f96-84d5-b57e184113d5%7d" xr:uid="{4E29E62D-EAED-423B-B4EE-710862C6FBB0}"/>
    <hyperlink ref="K372" r:id="rId1011" display="pw://arcadis-uk-pw.bentley.com:Arcadis-UK-07/Documents/D%7b99837859-10e3-4b05-95d8-89dea5654615%7d" xr:uid="{294B37F0-FD75-4A52-944C-DA69425B2751}"/>
    <hyperlink ref="K367" r:id="rId1012" display="pw:\\arcadis-uk-pw.bentley.com:Arcadis-UK-07\Documents\Projects\1MC06-C2\Aylesbury Emb\IM\01 - Docs\1MC06-CEK-IM-DAT-CS04_CL18-600147" xr:uid="{3214A434-6D3D-4965-B6E7-BBC65620F349}"/>
    <hyperlink ref="K365" r:id="rId1013" display="pw://arcadis-uk-pw.bentley.com:Arcadis-UK-07/Documents/D%7b0adf21b4-efda-4855-9188-ed3661cb3b31%7d" xr:uid="{4B0CB310-0B16-42F4-96C2-D3E940BA3BD1}"/>
    <hyperlink ref="E383" r:id="rId1014" display="pw:\\arcadis-uk-pw.bentley.com:Arcadis-UK-07\Documents\Projects\1MC06-C2\Wendover North Ctg\UT\01 - Docs\1MC06-ASC-UT-FRM-CS03_CL17-000024-ACBOS" xr:uid="{5BC3E148-A5A1-4D69-B940-CF1E581BDC1C}"/>
    <hyperlink ref="E384" r:id="rId1015" display="pw:\\arcadis-uk-pw.bentley.com:Arcadis-UK-07\Documents\Projects\1MC06-C2\Wendover North Ctg\UT\01 - Docs\1MC06-ASC-UT-FRM-CS03_CL17-000025-ACBOS" xr:uid="{4AEE4C1A-D3D1-456D-B160-00D1F7D24856}"/>
    <hyperlink ref="E382" r:id="rId1016" display="pw:\\arcadis-uk-pw.bentley.com:Arcadis-UK-07\Documents\Projects\1MC06-C2\Wendover North Ctg\UT\01 - Docs\1MC06-ASC-UT-FRM-CS03_CL17-000023-ACBOS" xr:uid="{ED55FB60-D699-4640-938A-1E1E19499D03}"/>
    <hyperlink ref="E381" r:id="rId1017" display="pw:\\arcadis-uk-pw.bentley.com:Arcadis-UK-07\Documents\Projects\1MC06-C2\Wendover North Ctg\UT\01 - Docs\1MC06-ASC-UT-FRM-CS03_CL17-000022-ACBOS" xr:uid="{8FF74079-E182-4FDD-819E-A9971D495D3B}"/>
    <hyperlink ref="K381" r:id="rId1018" display="pw://arcadis-uk-pw.bentley.com:Arcadis-UK-07/Documents/D%7b3bfaeac8-a8d1-47a0-9255-56addc72a0dc%7d" xr:uid="{FADFF56A-EADD-483A-862F-A6A41C5EADDB}"/>
    <hyperlink ref="K384" r:id="rId1019" display="pw://arcadis-uk-pw.bentley.com:Arcadis-UK-07/Documents/D%7b94ccaee9-e2ab-407b-b644-4a2117ba459f%7d" xr:uid="{F1C7834F-2C6A-4E58-A000-869CDF8B3225}"/>
    <hyperlink ref="K382" r:id="rId1020" display="pw://arcadis-uk-pw.bentley.com:Arcadis-UK-07/Documents/D%7bca2e7b18-6de2-4e6f-ae23-68be34f17b8e%7d" xr:uid="{27FE84BE-0164-4447-9FD4-175AA01C96F8}"/>
    <hyperlink ref="E379" r:id="rId1021" display="pw:\\arcadis-uk-pw.bentley.com:Arcadis-UK-07\Documents\Projects\1MC07-C3\Edgcote Ctg\UT\01 - Docs\1MC07-ASC-UT-FRM-CS07_CL26-000025-ACBOS" xr:uid="{E8D11F73-F9F7-49DB-8B47-D1A299AC026D}"/>
    <hyperlink ref="E378" r:id="rId1022" display="pw:\\arcadis-uk-pw.bentley.com:Arcadis-UK-07\Documents\Projects\1MC07-C3\Edgcote Ctg\UT\01 - Docs\1MC07-ASC-UT-FRM-CS07_CL26-000027-ACBOS" xr:uid="{4D02E4FF-3251-483D-8C05-63D0ED41A195}"/>
    <hyperlink ref="E380" r:id="rId1023" display="pw:\\arcadis-uk-pw.bentley.com:Arcadis-UK-07\Documents\Projects\1MC07-C3\Edgcote Ctg\UT\01 - Docs\1MC07-ASC-UT-FRM-CS07_CL26-000029-ACBOS" xr:uid="{B7F37195-96F4-446E-B808-D8E2F4F95C95}"/>
    <hyperlink ref="K379" r:id="rId1024" display="pw://arcadis-uk-pw.bentley.com:Arcadis-UK-07/Documents/D%7bc3ae3990-d759-42de-b579-8c66557d52f9%7d" xr:uid="{09187261-5379-43E9-846A-58FE00A72F68}"/>
    <hyperlink ref="K378" r:id="rId1025" display="pw://arcadis-uk-pw.bentley.com:Arcadis-UK-07/Documents/D%7b96f19022-5fcc-4427-adf8-491493f9cc37%7d" xr:uid="{75865BD3-B1B5-4558-A929-248967769F72}"/>
    <hyperlink ref="K380" r:id="rId1026" display="pw://arcadis-uk-pw.bentley.com:Arcadis-UK-07/Documents/D%7bc5de9003-2111-4167-a8f6-dcba1278961b%7d" xr:uid="{8FB5F7DE-0BEB-49D8-9731-CD5F6664B389}"/>
    <hyperlink ref="W379" r:id="rId1027" display="mailto:juilee.lokhande@arcadis.com" xr:uid="{A73B4E43-8595-4630-956B-711B46339297}"/>
    <hyperlink ref="W380" r:id="rId1028" display="mailto:juilee.lokhande@arcadis.com" xr:uid="{11666F6E-3A84-4DDC-AB87-7A23DF02399A}"/>
    <hyperlink ref="W378" r:id="rId1029" display="mailto:juilee.lokhande@arcadis.com" xr:uid="{30856299-0843-4805-8D38-D9659AB5339E}"/>
    <hyperlink ref="W395" r:id="rId1030" display="mailto:zakaria.khabouze@setec.com" xr:uid="{1487DCCE-3C4E-4708-A995-D7E94CC33361}"/>
    <hyperlink ref="W394" r:id="rId1031" display="mailto:zakaria.khabouze@setec.com" xr:uid="{31AF2B03-21DC-4D84-A545-B251D39EDFB4}"/>
    <hyperlink ref="W393" r:id="rId1032" display="mailto:zakaria.khabouze@setec.com" xr:uid="{BFD9D6A1-8662-4802-AB5D-4A25FBB37F06}"/>
    <hyperlink ref="W392" r:id="rId1033" display="mailto:zakaria.khabouze@setec.com" xr:uid="{CD63C6FA-92D8-464E-A2DE-B3CFDEE479EA}"/>
    <hyperlink ref="E394" r:id="rId1034" display="pw:\\arcadis-uk-pw.bentley.com:Arcadis-UK-07\Documents\Projects\1MC06-C2\Chetwode Ctg\HW\01 - Docs\1MC06-ASC-HW-FRM-CS06_CL10-900022-ACBOS" xr:uid="{56835C31-1611-457C-9361-08E5D75FE497}"/>
    <hyperlink ref="E395" r:id="rId1035" display="pw:\\arcadis-uk-pw.bentley.com:Arcadis-UK-07\Documents\Projects\1MC06-C2\Chetwode Ctg\HW\01 - Docs\1MC06-ASC-HW-FRM-CS06_CL10-000019-ACBOS" xr:uid="{1D672C67-8B29-4A69-85B2-F76A0701E91F}"/>
    <hyperlink ref="E392" r:id="rId1036" display="pw:\\arcadis-uk-pw.bentley.com:Arcadis-UK-07\Documents\Projects\1MC06-C2\Chetwode Ctg\HW\01 - Docs\1MC06-ASC-HW-FRM-CS06_CL10-000012-ACBOS" xr:uid="{3BEA3089-322C-4C7E-9431-43C641F0B3AF}"/>
    <hyperlink ref="E393" r:id="rId1037" display="pw:\\arcadis-uk-pw.bentley.com:Arcadis-UK-07\Documents\Projects\1MC06-C2\Chetwode Ctg\HW\01 - Docs\1MC06-ASC-HW-FRM-CS06_CL10-000008-ACBOS" xr:uid="{F85C738A-E01D-4461-B586-F129ECE01FCE}"/>
    <hyperlink ref="O395" r:id="rId1038" display="pw:\\arcadis-uk-pw.bentley.com:Arcadis-UK-07\Documents\Projects\1MC06-C2\Chetwode Ctg\IM\01 - Docs\1MC06-CEK-IM-DAT-CS06_CL10-600020" xr:uid="{A5865B27-B477-4339-934B-BEF5521A4719}"/>
    <hyperlink ref="O394" r:id="rId1039" display="pw:\\arcadis-uk-pw.bentley.com:Arcadis-UK-07\Documents\Projects\1MC06-C2\Chetwode Ctg\IM\01 - Docs\1MC06-CEK-IM-DAT-CS06_CL10-600026" xr:uid="{6C298030-9967-4BBA-9D12-1E4B7925B262}"/>
    <hyperlink ref="O393" r:id="rId1040" display="pw:\\arcadis-uk-pw.bentley.com:Arcadis-UK-07\Documents\Projects\1MC06-C2\Chetwode Ctg\IM\01 - Docs\1MC06-CEK-IM-DAT-CS06_CL10-600027" xr:uid="{D8FCEBF5-80AB-4ECF-953A-B1426EB4F3F8}"/>
    <hyperlink ref="O392" r:id="rId1041" display="pw:\\arcadis-uk-pw.bentley.com:Arcadis-UK-07\Documents\Projects\1MC06-C2\Chetwode Ctg\IM\01 - Docs\1MC06-CEK-IM-DAT-CS06_CL10-600029" xr:uid="{A26CDB25-9B3C-4942-9B8C-4954418B967D}"/>
    <hyperlink ref="E386" r:id="rId1042" display="pw://arcadis-uk-pw.bentley.com:Arcadis-UK-07/Documents/Projects/1MC07-C3/Boddington&amp;space;Ctg/CV/01&amp;space;-&amp;space;Docs/1MC07-ASC-CV-FRM-CS07_CL14-000091-ACBOS" xr:uid="{98D20C2D-1876-45BE-BACE-E606F7D43A49}"/>
    <hyperlink ref="E387" r:id="rId1043" display="pw://arcadis-uk-pw.bentley.com:Arcadis-UK-07/Documents/Projects/1MC07-C3/Boddington&amp;space;Ctg/CV/01&amp;space;-&amp;space;Docs/1MC07-ASC-CV-FRM-CS07_CL14-000092-ACBOS" xr:uid="{3D3FC39B-2B5E-4AF3-85E8-06564398181E}"/>
    <hyperlink ref="E385" r:id="rId1044" display="pw://arcadis-uk-pw.bentley.com:Arcadis-UK-07/Documents/Projects/1MC07-C3/Boddington&amp;space;Ctg/CV/01&amp;space;-&amp;space;Docs/1MC07-ASC-CV-FRM-CS07_CL14-000093-ACBOS" xr:uid="{5247B23A-0388-444A-A2EF-6D4262496AB0}"/>
    <hyperlink ref="K386" r:id="rId1045" display="pw://arcadis-uk-pw.bentley.com:Arcadis-UK-07/Documents/Projects/1MC07-C3/Boddington&amp;space;Ctg/IM/01&amp;space;-&amp;space;Docs/1MC07-CEK-IM-DAT-CS07_CL14-600185" xr:uid="{521B3217-6A5E-4EC2-9EDB-D12A96CE7B80}"/>
    <hyperlink ref="K387" r:id="rId1046" display="pw://arcadis-uk-pw.bentley.com:Arcadis-UK-07/Documents/Projects/1MC07-C3/Boddington&amp;space;Ctg/IM/01&amp;space;-&amp;space;Docs/1MC07-CEK-IM-DAT-CS07_CL14-600186" xr:uid="{6639CF35-2562-4C3C-AC6F-B7E5FCE5844C}"/>
    <hyperlink ref="K385" r:id="rId1047" display="pw://arcadis-uk-pw.bentley.com:Arcadis-UK-07/Documents/Projects/1MC07-C3/Boddington&amp;space;Ctg/IM/01&amp;space;-&amp;space;Docs/1MC07-CEK-IM-DAT-CS07_CL14-600184" xr:uid="{BEB41C2B-BCAE-4982-82BD-F6A25537D7DF}"/>
    <hyperlink ref="W386" r:id="rId1048" display="mailto:vruddhika.naik@arcadis.com" xr:uid="{E9FE1324-4704-442E-ACDE-E32CD0AF9AA3}"/>
    <hyperlink ref="W387" r:id="rId1049" display="mailto:vruddhika.naik@arcadis.com" xr:uid="{9DF30751-4DE3-40B8-A00F-5757FB49AD87}"/>
    <hyperlink ref="W385" r:id="rId1050" display="mailto:vruddhika.naik@arcadis.com" xr:uid="{4C4FF9A8-C6E4-4B53-9EEB-A7E7A7D49367}"/>
    <hyperlink ref="K396" r:id="rId1051" display="pw:\\arcadis-uk-pw.bentley.com:Arcadis-UK-07\Documents\Projects\1MC06-C2\Twyford Ctg\IM\01 - Docs\1MC06-CEK-IM-DAT-CS06_CL10-600050" xr:uid="{E564B0B4-873C-4280-8E8A-030C45B75E08}"/>
    <hyperlink ref="K397" r:id="rId1052" display="pw:\\arcadis-uk-pw.bentley.com:Arcadis-UK-07\Documents\Projects\1MC06-C2\Twyford Ctg\IM\01 - Docs\1MC06-CEK-IM-DAT-CS06_CL10-600135" xr:uid="{705D6DB7-DF37-473A-AC15-B84752D25835}"/>
    <hyperlink ref="W396" r:id="rId1053" display="mailto:thomas.goimard@setec.com" xr:uid="{3933F33D-F74B-4417-B306-81F1E6536A40}"/>
    <hyperlink ref="W397" r:id="rId1054" display="mailto:thomas.goimard@setec.com" xr:uid="{F5C3E936-7A3B-4BA5-B763-9E0740C67C06}"/>
    <hyperlink ref="E397" r:id="rId1055" display="pw:\\arcadis-uk-pw.bentley.com:Arcadis-UK-07\Documents\Projects\1MC06-C2\Twyford Ctg\DR\01 - Docs\1MC06-ASC-DR-FRM-CS06_CL10-000073-ACBOS" xr:uid="{ED30A80B-FE6D-40BE-85B3-E59C9F9F23DC}"/>
    <hyperlink ref="E396" r:id="rId1056" display="pw:\\arcadis-uk-pw.bentley.com:Arcadis-UK-07\Documents\Projects\1MC06-C2\Twyford Ctg\DR\01 - Docs\1MC06-ASC-DR-FRM-CS06_CL10-000075-ACBOS" xr:uid="{A18FB601-773D-4457-BC7B-64DE79C3F529}"/>
    <hyperlink ref="E388" r:id="rId1057" display="pw://arcadis-uk-pw.bentley.com:Arcadis-UK-07/Documents/D%7bca188825-c843-4ff0-8fc9-54702380d5f4%7d" xr:uid="{34244F45-A947-477F-AFF2-11D53B544066}"/>
    <hyperlink ref="E389" r:id="rId1058" display="pw://arcadis-uk-pw.bentley.com:Arcadis-UK-07/Documents/D%7bfc84bd9d-3d63-4e5d-9a80-19a5ab346b7d%7d" xr:uid="{A6FE4510-95AA-420F-874B-0C2A11B92118}"/>
    <hyperlink ref="K388" r:id="rId1059" display="pw://arcadis-uk-pw.bentley.com:Arcadis-UK-07/Documents/D%7b5ca2d295-d8c5-444a-b2d0-11613ee66198%7d" xr:uid="{A44A33F1-0206-48AB-A854-33D24C2D72DF}"/>
    <hyperlink ref="K389" r:id="rId1060" display="pw://arcadis-uk-pw.bentley.com:Arcadis-UK-07/Documents/D%7b5eec3c5b-4fdf-4480-bec0-254d67f3bcb4%7d" xr:uid="{90648C2D-E6A5-4497-873C-B568C7554FEE}"/>
    <hyperlink ref="W389" r:id="rId1061" display="mailto:SouravKumar.Chatterjee@arcadis.com" xr:uid="{B5BEA827-6977-4FB3-AFA4-6B4EA25A5CA1}"/>
    <hyperlink ref="W388" r:id="rId1062" display="mailto:SouravKumar.Chatterjee@arcadis.com" xr:uid="{E3CF66F1-8A58-4FFB-B518-9257FA7BDEFA}"/>
    <hyperlink ref="E390" r:id="rId1063" display="pw:\\arcadis-uk-pw.bentley.com:Arcadis-UK-07\Documents\Projects\1MC07-C3\Boddington Ctg\CV\01 - Docs\1MC07-ASC-CV-FRM-CS07_CL14-000005-ACBOS" xr:uid="{6E2D98C4-0A0D-4046-90DD-5B8E1588588A}"/>
    <hyperlink ref="E391" r:id="rId1064" display="pw:\\arcadis-uk-pw.bentley.com:Arcadis-UK-07\Documents\Projects\1MC07-C3\Boddington Ctg\CV\01 - Docs\1MC07-ASC-CV-FRM-CS07_CL14-000008-ACBOS" xr:uid="{D8E6B5C4-4B3B-4C06-BEBC-063C3985DBC6}"/>
    <hyperlink ref="K391" r:id="rId1065" display="pw:\\arcadis-uk-pw.bentley.com:Arcadis-UK-07\Documents\Projects\1MC07-C3\Boddington Ctg\IM\01 - Docs\1MC07-CEK-IM-DAT-CS07_CL14-600006" xr:uid="{7D00A5AB-0C94-4F9E-8394-E421CE9AAB49}"/>
    <hyperlink ref="K390" r:id="rId1066" display="pw:\\arcadis-uk-pw.bentley.com:Arcadis-UK-07\Documents\Projects\1MC07-C3\Boddington Ctg\IM\01 - Docs\1MC07-CEK-IM-DAT-CS07_CL14-600003" xr:uid="{5A7D5B06-66C0-4906-9308-19AF1A0F25CD}"/>
    <hyperlink ref="W391" r:id="rId1067" display="mailto:Joel.Martin@arcadis.com" xr:uid="{CF0881E0-3C39-4F30-8D2B-52AA2B110E3A}"/>
    <hyperlink ref="W390" r:id="rId1068" display="mailto:Joel.Martin@arcadis.com" xr:uid="{B93A7B8E-68F0-4F30-A755-1F13CD2FDC97}"/>
    <hyperlink ref="E416" r:id="rId1069" display="pw:\\arcadis-uk-pw.bentley.com:Arcadis-UK-07\Documents\Projects\1MC06-C2\Quainton Ctg\GT\01 - Docs\1MC06-ASC-GT-FRM-CS05-000013-ACBOS" xr:uid="{7D487712-EFD0-4BF2-9266-5EAA895C017C}"/>
    <hyperlink ref="K416" r:id="rId1070" display="pw:\\arcadis-uk-pw.bentley.com:Arcadis-UK-07\Documents\Projects\1MC06-C2\Quainton Ctg\IM\01 - Docs\1MC06-CEK-IM-DAT-CS05-600095" xr:uid="{A368D6C7-D832-4355-B646-905BDB8BD8EF}"/>
    <hyperlink ref="W416" r:id="rId1071" display="mailto:farah.mattoussi@setec.com" xr:uid="{AE9C2F8D-2534-4C6B-B1CC-1488BA56976F}"/>
    <hyperlink ref="E415" r:id="rId1072" display="pw:\\arcadis-uk-pw.bentley.com:Arcadis-UK-07\Documents\Projects\1MC06-C2\Quainton Ctg\GT\01 - Docs\1MC06-ASC-GT-FRM-CS05-000010-ACBOS" xr:uid="{4183CCBB-A181-4345-9B23-89B0EE8FCE96}"/>
    <hyperlink ref="K415" r:id="rId1073" display="pw:\\arcadis-uk-pw.bentley.com:Arcadis-UK-07\Documents\Projects\1MC06-C2\Quainton Ctg\IM\01 - Docs\1MC06-CEK-IM-DAT-CS05-600098" xr:uid="{2A4D8249-0B34-46D6-8EBD-D2DBC027A6D6}"/>
    <hyperlink ref="E398" r:id="rId1074" display="pw:\\arcadis-uk-pw.bentley.com:Arcadis-UK-07\Documents\Projects\1MC07-C3\Lower Thorpe North Emb\UT\01 - Docs\1MC07-ASC-UT-FRM-CS07_CL26-000004-ACBOS" xr:uid="{8736F46A-2887-4174-A063-AAE49616F97D}"/>
    <hyperlink ref="K398" r:id="rId1075" display="pw:\\arcadis-uk-pw.bentley.com:Arcadis-UK-07\Documents\Projects\1MC07-C3\Lower Thorpe North Emb\IM\01 - Docs\1MC07-CEK-IM-DAT-CS07_CL26-600076" xr:uid="{2FC5A234-227E-4CCB-AAA0-C040DEB2A2C7}"/>
    <hyperlink ref="W398" r:id="rId1076" display="mailto:srinivasa.varma@arcadis.com" xr:uid="{26379852-2525-431B-8B22-A33140E104D5}"/>
    <hyperlink ref="K399" r:id="rId1077" display="pw:\\arcadis-uk-pw.bentley.com:Arcadis-UK-07\Documents\Projects\1MC07-C3\Greatworth Green Tunnel\IM\01 - Docs\1MC07-CEK-IM-DAT-CS07_CL25-600057" xr:uid="{C5424AA0-91D0-466B-8957-63F7468FACAA}"/>
    <hyperlink ref="K403:K416" r:id="rId1078" display="pw:\\arcadis-uk-pw.bentley.com:Arcadis-UK-07\Documents\Projects\1MC07-C3\Greatworth Green Tunnel\IM\01 - Docs\1MC07-CEK-IM-DAT-CS07_CL25-600057" xr:uid="{EAA08B51-F47A-4E4D-B755-C03937A91339}"/>
    <hyperlink ref="E399" r:id="rId1079" display="pw://arcadis-uk-pw.bentley.com:Arcadis-UK-07/Documents/D%7bca6ac344-369d-4605-b61e-9b74fcc197f6%7d" xr:uid="{CB2F2A67-75A4-4319-AB96-AEBA7807FA46}"/>
    <hyperlink ref="E400" r:id="rId1080" display="pw://arcadis-uk-pw.bentley.com:Arcadis-UK-07/Documents/D%7b8429fe46-00a8-472a-99a0-a57ef33fcc77%7d" xr:uid="{DA004CB6-578E-4681-B9A3-3503153BB746}"/>
    <hyperlink ref="E402" r:id="rId1081" display="pw://arcadis-uk-pw.bentley.com:Arcadis-UK-07/Documents/D%7b0deafab1-74c6-4d01-83ad-a5de433fdb79%7d" xr:uid="{3DF7698E-55E6-4104-9417-B8A5EF5EEDA1}"/>
    <hyperlink ref="E403" r:id="rId1082" display="pw://arcadis-uk-pw.bentley.com:Arcadis-UK-07/Documents/D%7bb80434da-a0a5-4a81-8c62-dd2847ffc293%7d" xr:uid="{4653A412-53D8-4F0A-9F5C-93FC22777907}"/>
    <hyperlink ref="E404" r:id="rId1083" display="pw://arcadis-uk-pw.bentley.com:Arcadis-UK-07/Documents/D%7be842a81c-b413-4b60-84ca-bb8e2c5297e5%7d" xr:uid="{E20F624E-3777-4C7F-9702-785590DD567A}"/>
    <hyperlink ref="E405" r:id="rId1084" display="pw://arcadis-uk-pw.bentley.com:Arcadis-UK-07/Documents/D%7b0a9060bb-5dd6-42e0-8731-51b6f47a7ff1%7d" xr:uid="{C9757862-86BB-4379-9E64-D382840B52DF}"/>
    <hyperlink ref="E406" r:id="rId1085" display="pw://arcadis-uk-pw.bentley.com:Arcadis-UK-07/Documents/D%7b45874873-b120-49cd-85de-e123681e78cf%7d" xr:uid="{210FFFE5-1FC1-412B-8B62-36DBA8128FBD}"/>
    <hyperlink ref="E407" r:id="rId1086" display="pw://arcadis-uk-pw.bentley.com:Arcadis-UK-07/Documents/D%7b1433af83-9097-4d42-b06f-804a7ed089d5%7d" xr:uid="{2A457FF6-CE5F-4D42-929A-9F230DE55EEE}"/>
    <hyperlink ref="E408" r:id="rId1087" display="pw://arcadis-uk-pw.bentley.com:Arcadis-UK-07/Documents/D%7bcb0863e8-e092-45b5-9aae-db0db22f86e9%7d" xr:uid="{F68FD676-7DD9-4FC8-BCD4-C6F07E02F15D}"/>
    <hyperlink ref="E409" r:id="rId1088" display="pw://arcadis-uk-pw.bentley.com:Arcadis-UK-07/Documents/D%7b779647cf-8e88-484d-9874-2d12174a60a2%7d" xr:uid="{F3D5DE4D-3A86-4161-94D0-98168604B116}"/>
    <hyperlink ref="E410" r:id="rId1089" display="pw://arcadis-uk-pw.bentley.com:Arcadis-UK-07/Documents/D%7b302a7532-6d2c-4b18-9fce-e4967ea7b02f%7d" xr:uid="{C6806E06-C7F4-42B2-8F95-E070D02D5CE6}"/>
    <hyperlink ref="E411" r:id="rId1090" display="pw://arcadis-uk-pw.bentley.com:Arcadis-UK-07/Documents/D%7b1ef834e4-893f-4a2b-a3e3-ec264ae83ebb%7d" xr:uid="{2698BA74-4246-44E7-BF75-0A1286B0E46D}"/>
    <hyperlink ref="E412" r:id="rId1091" display="pw://arcadis-uk-pw.bentley.com:Arcadis-UK-07/Documents/D%7bad264880-9f30-411b-8caf-c5fbcfff31ad%7d" xr:uid="{210B8648-FCF9-4147-96F8-59E0365AAF06}"/>
    <hyperlink ref="E413" r:id="rId1092" display="pw://arcadis-uk-pw.bentley.com:Arcadis-UK-07/Documents/D%7bde88ba2f-d04c-44e7-827c-ade0092e1ecb%7d" xr:uid="{BC35C36A-35D3-4C97-B1F0-536F5707801A}"/>
    <hyperlink ref="K383" r:id="rId1093" display="pw://arcadis-uk-pw.bentley.com:Arcadis-UK-07/Documents/D%7b4169013f-b4df-4024-ae97-cebb97cb761e%7d" xr:uid="{1E0FE55C-6CF7-41FF-BFB8-7B7B2CC64801}"/>
    <hyperlink ref="E414" r:id="rId1094" display="pw://arcadis-uk-pw.bentley.com:Arcadis-UK-07/Documents/D%7b2ca24995-d0d2-4a45-887a-d4178f687f25%7d" xr:uid="{89FDCBAE-7396-49A2-A798-351DE166873C}"/>
    <hyperlink ref="K418" r:id="rId1095" display="pw:\\arcadis-uk-pw.bentley.com:Arcadis-UK-07\Documents\Projects\1MC07-C3\Boddington Ctg\IM\01 - Docs\1MC07-CEK-IM-DAT-CS07_CL14-600188" xr:uid="{C1935DC4-17CC-48DC-AFCA-C2FC23E85AA4}"/>
    <hyperlink ref="K417" r:id="rId1096" display="pw://arcadis-uk-pw.bentley.com:Arcadis-UK-07/Documents/Projects/1MC07-C3/Boddington&amp;space;Ctg/IM/01&amp;space;-&amp;space;Docs/1MC07-CEK-IM-DAT-CS07_CL14-600187" xr:uid="{F0ED7279-92EB-42AE-B8B5-C36F08C84FED}"/>
    <hyperlink ref="E417" r:id="rId1097" display="pw://arcadis-uk-pw.bentley.com:Arcadis-UK-07/Documents/Projects/1MC07-C3/Boddington&amp;space;Ctg/CV/01&amp;space;-&amp;space;Docs/1MC07-ASC-CV-FRM-CS07_CL14-000104-ACBOS" xr:uid="{48EB3290-F56C-4227-B5A6-9DA64A5C618D}"/>
    <hyperlink ref="E418" r:id="rId1098" display="pw://arcadis-uk-pw.bentley.com:Arcadis-UK-07/Documents/Projects/1MC07-C3/Boddington&amp;space;Ctg/CV/01&amp;space;-&amp;space;Docs/1MC07-ASC-CV-FRM-CS07_CL14-000105-ACBOS" xr:uid="{F087A503-30EE-4C20-A925-A5F0154D5A48}"/>
    <hyperlink ref="W417" r:id="rId1099" display="mailto:vruddhika.naik@arcadis.com" xr:uid="{BD681396-5C28-4AC5-8903-B908B33BFCD1}"/>
    <hyperlink ref="W418" r:id="rId1100" display="mailto:vruddhika.naik@arcadis.com" xr:uid="{D71D174E-41D8-42F0-A9A7-E16B2A9C98E2}"/>
    <hyperlink ref="W420" r:id="rId1101" display="mailto:Amrutha.CharuvilVivekananda@arcadis.com" xr:uid="{FDC1136F-BA3B-4C2B-9150-0AF969CD8FD7}"/>
    <hyperlink ref="E419" r:id="rId1102" display="pw:\\arcadis-uk-pw.bentley.com:Arcadis-UK-07\Documents\Projects\1MC07-C3\Ladbroke Grove Emb\DR\01 - Docs\1MC07-CEK-DR-FRM-CS07_CL23-000009" xr:uid="{8A5393B8-7AC7-4BA1-8200-1C467AD6B0C7}"/>
    <hyperlink ref="K419" r:id="rId1103" display="pw:\\arcadis-uk-pw.bentley.com:Arcadis-UK-07\Documents\Projects\1MC07-C3\Ladbroke Grove Emb\IM\01 - Docs\1MC07-CEK-IM-DAT-CS07_CL24-600055" xr:uid="{A58A2CDD-E912-4413-A997-870FA25B7F23}"/>
    <hyperlink ref="E424" r:id="rId1104" display="pw:\\arcadis-uk-pw.bentley.com:Arcadis-UK-07\Documents\Projects\1MC06-C2\Quainton Ctg\DR\01 - Docs\1MC06-ASC-DR-FRM-CS05-000004-ACBOS" xr:uid="{C5F7A2A5-8070-40EF-8873-07F737BA1161}"/>
    <hyperlink ref="K424" r:id="rId1105" display="pw:\\arcadis-uk-pw.bentley.com:Arcadis-UK-07\Documents\Projects\1MC06-C2\Quainton Ctg\IM\01 - Docs\1MC06-CEK-IM-DAT-CS05-600094" xr:uid="{199AD66E-8EB2-41D5-A557-7F7F3F2227C0}"/>
    <hyperlink ref="E421" r:id="rId1106" display="pw://arcadis-uk-pw.bentley.com:Arcadis-UK-07/Documents/D%7b30e5bb18-33c4-40bf-909e-fad919095ea5%7d" xr:uid="{27AB275F-4017-4FEF-9396-6A185C97DD03}"/>
    <hyperlink ref="K421" r:id="rId1107" display="pw://arcadis-uk-pw.bentley.com:Arcadis-UK-07/Documents/D%7bd6e6684f-89c3-418f-b4b6-791705a19201%7d" xr:uid="{6DFBADA3-060E-4A66-B860-5DB74529049C}"/>
    <hyperlink ref="K414" r:id="rId1108" display="pw://arcadis-uk-pw.bentley.com:Arcadis-UK-07/Documents/D%7b2602ad6c-9eca-472e-9ee7-62b74ccafd05%7d" xr:uid="{BD01B8F5-603D-44AF-AF7C-21ED956C95F8}"/>
    <hyperlink ref="E423" r:id="rId1109" display="pw:\\arcadis-uk-pw.bentley.com:Arcadis-UK-07\Documents\Projects\1MC06-C2\Cowley Emb Group\BR\01 - Docs\1MC06-ASC-BR-FRM-CS06_CL10-000029-ACBOS" xr:uid="{3B6D5EB6-452E-4FEC-B69A-E65AC70669D4}"/>
    <hyperlink ref="E422" r:id="rId1110" display="pw:\\arcadis-uk-pw.bentley.com:Arcadis-UK-07\Documents\Projects\1MC06-C2\Twyford Vdt\BR\01 - Docs\1MC06-ASC-BR-FRM-CS06_CL10-000026-ACBOS" xr:uid="{55CCBAF2-794C-487B-BBF3-06A55C683C89}"/>
    <hyperlink ref="K422" r:id="rId1111" display="pw:\\arcadis-uk-pw.bentley.com:Arcadis-UK-07\Documents\Projects\1MC06-C2\Twyford Vdt\IM\01 - Docs\1MC06-CEK-IM-DAT-CS06_CL10-600205" xr:uid="{85118C91-560B-4369-8DBB-6539456AC53B}"/>
    <hyperlink ref="W423" r:id="rId1112" display="mailto:barbara.marquesgomes@setec.com" xr:uid="{8C70D7F8-89D7-4F3A-BCE4-A2DD1E38AA0B}"/>
    <hyperlink ref="W422" r:id="rId1113" display="mailto:barbara.marquesgomes@setec.com" xr:uid="{C9EBB71E-2021-4A96-A387-EF479E33984D}"/>
    <hyperlink ref="E425" r:id="rId1114" display="pw://arcadis-uk-pw.bentley.com:Arcadis-UK-07/Documents/D%7bca188825-c843-4ff0-8fc9-54702380d5f4%7d" xr:uid="{83230A45-E4AD-4F06-96A2-50D4ADC2A198}"/>
    <hyperlink ref="E426" r:id="rId1115" display="pw://arcadis-uk-pw.bentley.com:Arcadis-UK-07/Documents/D%7bfc84bd9d-3d63-4e5d-9a80-19a5ab346b7d%7d" xr:uid="{EB9921EE-A869-4F1F-B588-E9354139714C}"/>
    <hyperlink ref="W426" r:id="rId1116" display="mailto:SouravKumar.Chatterjee@arcadis.com" xr:uid="{3018F7DC-589D-4DA0-A131-0EA9C0CB32EA}"/>
    <hyperlink ref="W425" r:id="rId1117" display="mailto:SouravKumar.Chatterjee@arcadis.com" xr:uid="{A1C1C187-A8AB-47F5-BB97-F86D0D867ECE}"/>
    <hyperlink ref="E428" r:id="rId1118" display="pw:\\arcadis-uk-pw.bentley.com:Arcadis-UK-07\Documents\Projects\1MC06-C2\Doddershall Emb\DR\01 - Docs\1MC06-ASC-DR-FRM-CS05-000026-ACBOS" xr:uid="{F3ABCDA0-20B0-4FB2-9EA4-5C9E6A67AEB9}"/>
    <hyperlink ref="K428" r:id="rId1119" display="pw:\\arcadis-uk-pw.bentley.com:Arcadis-UK-07\Documents\Projects\1MC06-C2\Doddershall Emb\IM\01 - Docs\1MC06-CEK-IM-DAT-CS05-600122" xr:uid="{E99CFD4C-8F68-4E23-99F4-6082065097B4}"/>
    <hyperlink ref="E427" r:id="rId1120" display="pw://arcadis-uk-pw.bentley.com:Arcadis-UK-07/Documents/D%7b414eb5f3-8312-4b88-b24c-08aba460e7d0%7d" xr:uid="{AA556B2A-3012-4850-87FC-E4591C89B310}"/>
    <hyperlink ref="K427" r:id="rId1121" display="pw://arcadis-uk-pw.bentley.com:Arcadis-UK-07/Documents/D%7bd536e0a3-88d4-4c2e-a4fa-1c4a3335eac8%7d" xr:uid="{5548D1B8-A6E9-4323-AE8C-CF7E18D40B07}"/>
    <hyperlink ref="W427" r:id="rId1122" display="mailto:mtce@cowi.com" xr:uid="{5E63FBFD-FC64-4947-AA0E-21F3A4E544C1}"/>
    <hyperlink ref="E429" r:id="rId1123" display="pw:\\arcadis-uk-pw.bentley.com:Arcadis-UK-07\Documents\Projects\1MC07-C3\Edgcote Ctg\UT\01 - Docs\1MC07-ASC-UT-FRM-CS07_CL26-000021-ACBOS" xr:uid="{BF7CE987-4612-45DD-AAF3-37BDD8C027C5}"/>
    <hyperlink ref="K429" r:id="rId1124" display="pw:\\arcadis-uk-pw.bentley.com:Arcadis-UK-07\Documents\Projects\1MC07-C3\Edgcote Ctg\IM\01 - Docs\1MC07-CEK-IM-DAT-CS07_CL26-600027" xr:uid="{0EC6D81C-4F76-497E-B754-276BF2824D39}"/>
    <hyperlink ref="W429" r:id="rId1125" display="mailto:juilee.lokhande@arcadis.com" xr:uid="{26D6CF1E-6CA8-432A-AFEB-7AF2934D2A4D}"/>
    <hyperlink ref="E430" r:id="rId1126" display="pw:\\arcadis-uk-pw.bentley.com:Arcadis-UK-07\Documents\Projects\1MC07-C3\Greatworth Green Tunnel\HW\01 - Docs\1MC07-ASC-HW-FRM-CS07_CL25-000020-ACBOS" xr:uid="{3B6BC268-8D62-4163-A359-EBB18D2181A7}"/>
    <hyperlink ref="E431" r:id="rId1127" display="pw:\\arcadis-uk-pw.bentley.com:Arcadis-UK-07\Documents\Projects\1MC07-C3\Greatworth Green Tunnel\HW\01 - Docs\1MC07-ASC-HW-FRM-CS07_CL25-000028-ACBOS" xr:uid="{66EAC47C-9175-40AA-88F8-361872C72E72}"/>
    <hyperlink ref="E432" r:id="rId1128" display="pw:\\arcadis-uk-pw.bentley.com:Arcadis-UK-07\Documents\Projects\1MC07-C3\Greatworth Green Tunnel\HW\01 - Docs\1MC07-ASC-HW-FRM-CS07_CL25-000029-ACBOS" xr:uid="{0C25F6D0-FC94-44AF-ACDC-78D7429359B9}"/>
    <hyperlink ref="K432" r:id="rId1129" display="pw:\\arcadis-uk-pw.bentley.com:Arcadis-UK-07\Documents\Projects\1MC07-C3\Greatworth Green Tunnel\IM\01 - Docs\1MC07-CEK-IM-DAT-CS07_CL25-600002" xr:uid="{E21DDE3C-0672-4A35-AB15-9DB84E2F7872}"/>
    <hyperlink ref="K431" r:id="rId1130" display="pw:\\arcadis-uk-pw.bentley.com:Arcadis-UK-07\Documents\Projects\1MC07-C3\Greatworth Green Tunnel\IM\01 - Docs\1MC07-CEK-IM-DAT-CS07_CL25-600001" xr:uid="{385E3E64-FF0A-4AA6-8AB4-E4AA0D726202}"/>
    <hyperlink ref="K430" r:id="rId1131" display="pw:\\arcadis-uk-pw.bentley.com:Arcadis-UK-07\Documents\Projects\1MC07-C3\Greatworth Green Tunnel\IM\01 - Docs\1MC07-CEK-IM-DAT-CS07_CL25-600040" xr:uid="{F4A90627-23C4-45A8-BB11-E537C7C2E8A5}"/>
    <hyperlink ref="W432" r:id="rId1132" display="mailto:MarcoAntonio.Tanseco@arcadis.com" xr:uid="{33C9396C-BE83-4CC4-9DEE-458B241AAAC1}"/>
    <hyperlink ref="W431" r:id="rId1133" display="mailto:MarcoAntonio.Tanseco@arcadis.com" xr:uid="{9FC91188-833A-43C7-A8DB-A11C45C12871}"/>
    <hyperlink ref="W430" r:id="rId1134" display="mailto:MarcoAntonio.Tanseco@arcadis.com" xr:uid="{BB2A7E50-3B1B-4CBF-9253-1D163A37099A}"/>
    <hyperlink ref="K392" r:id="rId1135" display="pw:\\arcadis-uk-pw.bentley.com:Arcadis-UK-07\Documents\Projects\1MC06-C2\Chetwode Ctg\IM\01 - Docs\1MC06-CEK-IM-DAT-CS06_CL10-600020" xr:uid="{2190F17F-23C7-4D3C-9F8E-DBE163471EBC}"/>
    <hyperlink ref="K393" r:id="rId1136" display="pw:\\arcadis-uk-pw.bentley.com:Arcadis-UK-07\Documents\Projects\1MC06-C2\Chetwode Ctg\IM\01 - Docs\1MC06-CEK-IM-DAT-CS06_CL10-600026" xr:uid="{CADF91E5-FF30-4CD5-AA81-248E4F389CEC}"/>
    <hyperlink ref="K394" r:id="rId1137" display="pw:\\arcadis-uk-pw.bentley.com:Arcadis-UK-07\Documents\Projects\1MC06-C2\Chetwode Ctg\IM\01 - Docs\1MC06-CEK-IM-DAT-CS06_CL10-600027" xr:uid="{E43B6293-F10D-499B-BE19-53DCAF348871}"/>
    <hyperlink ref="K395" r:id="rId1138" display="pw:\\arcadis-uk-pw.bentley.com:Arcadis-UK-07\Documents\Projects\1MC06-C2\Chetwode Ctg\IM\01 - Docs\1MC06-CEK-IM-DAT-CS06_CL10-600029" xr:uid="{1EEE1AD0-7CC7-4834-9D75-BA6B817EB7B3}"/>
    <hyperlink ref="E439" r:id="rId1139" display="pw://arcadis-uk-pw.bentley.com:Arcadis-UK-07/Documents/D%7b27aadbc0-6512-49e9-97d9-ce6d317a0471%7d" xr:uid="{CB35827A-88B9-490E-9CD8-EDCF77EA18BA}"/>
    <hyperlink ref="K439" r:id="rId1140" display="pw://arcadis-uk-pw.bentley.com:Arcadis-UK-07/Documents/D%7b089d5896-7222-4060-a3af-e57814ff2ac4%7d" xr:uid="{BCA58F3F-F991-4EAD-8855-509A6AA43B3A}"/>
    <hyperlink ref="W439" r:id="rId1141" display="mailto:mtce@cowi.com" xr:uid="{9F61FB30-7C13-468C-AB03-C67FD51E4DDF}"/>
    <hyperlink ref="K437" r:id="rId1142" display="pw:\\arcadis-uk-pw.bentley.com:Arcadis-UK-07\Documents\Projects\1MC06-C2\Stoke Mandeville South Emb\IM\01 - Docs\1MC06-CEK-IM-DAT-CS03_CL17-600130" xr:uid="{CAE4DD5E-B7F3-48F7-9E3F-4384B23E677F}"/>
    <hyperlink ref="K438" r:id="rId1143" display="pw:\\arcadis-uk-pw.bentley.com:Arcadis-UK-07\Documents\Projects\1MC06-C2\Stoke Mandeville South Emb\IM\01 - Docs\1MC06-CEK-IM-DAT-CS03_CL17-600131" xr:uid="{C34E5B52-11D4-4793-BE5F-5C37C1ED432C}"/>
    <hyperlink ref="W437" r:id="rId1144" display="mailto:adewole.lasisi@arcadis.com" xr:uid="{638E126A-04DE-45B4-A9CA-E7E160989DD4}"/>
    <hyperlink ref="W438" r:id="rId1145" display="mailto:adewole.lasisi@arcadis.com" xr:uid="{A9E9CCF9-EBD0-44DC-A6FB-B1F080923770}"/>
    <hyperlink ref="E441" r:id="rId1146" display="pw:\\arcadis-uk-pw.bentley.com:Arcadis-UK-07\Documents\Projects\1MC06-C2\Aylesbury South Ctg\CV\01 - Docs\1MC06-ASC-CV-FRM-CS04_CL18-000045-ACBOS" xr:uid="{29C9C15C-C27E-42E5-9117-DC88A0F2ED9B}"/>
    <hyperlink ref="E442" r:id="rId1147" display="pw:\\arcadis-uk-pw.bentley.com:Arcadis-UK-07\Documents\Projects\1MC06-C2\Aylesbury South Ctg\CV\01 - Docs\1MC06-ASC-CV-FRM-CS04_CL18-000068-ACBOS" xr:uid="{2292065B-4558-4B9E-BA38-4F69F21CB676}"/>
    <hyperlink ref="K442" r:id="rId1148" display="pw:\\arcadis-uk-pw.bentley.com:Arcadis-UK-07\Documents\Projects\1MC06-C2\Aylesbury South Ctg\IM\01 - Docs\1MC06-CEK-IM-DAT-CS04_CL18-600148" xr:uid="{33341362-B2EB-4729-8F80-96B4812BDE74}"/>
    <hyperlink ref="K441" r:id="rId1149" display="pw://arcadis-uk-pw.bentley.com:Arcadis-UK-07/Documents/D%7b76c9855b-1317-4de9-8066-19bde4b031ca%7d" xr:uid="{03614346-D065-4951-961C-B010D132E5B9}"/>
    <hyperlink ref="W436" r:id="rId1150" display="mailto:leomel.ramos@arcadis.com" xr:uid="{4E5936FA-5C91-4FD1-8CB5-2A90FD7EE7DF}"/>
    <hyperlink ref="E436" r:id="rId1151" display="pw:\\arcadis-uk-pw.bentley.com:Arcadis-UK-07\Documents\Projects\1MC06-C2\Stoke Mandeville South Emb\DR\01 - Docs\1MC06-ASC-DR-FRM-CS03_CL17-000007-ACBOS" xr:uid="{EDE8570E-7400-4292-A625-C138C9AB845A}"/>
    <hyperlink ref="K436" r:id="rId1152" display="pw:\\arcadis-uk-pw.bentley.com:Arcadis-UK-07\Documents\Projects\1MC06-C2\Stoke Mandeville South Emb\IM\01 - Docs\1MC06-CEK-IM-DAT-CS03_CL17-600008" xr:uid="{477E71FB-2590-473E-8F17-8565D6072D86}"/>
    <hyperlink ref="E435" r:id="rId1153" display="pw:\\arcadis-uk-pw.bentley.com:Arcadis-UK-07\Documents\Projects\1MC06-C2\Stoke Mandeville South Emb\DR\01 - Docs\1MC06-ASC-DR-FRM-CS03_CL17-000006-ACBOS" xr:uid="{3BB8AFC6-53E6-4558-A6B0-691122527AF0}"/>
    <hyperlink ref="W435" r:id="rId1154" display="mailto:leomel.ramos@arcadis.com" xr:uid="{EBDCF987-DD5C-46E3-A00E-9251C55629A7}"/>
    <hyperlink ref="K435" r:id="rId1155" display="pw:\\arcadis-uk-pw.bentley.com:Arcadis-UK-07\Documents\Projects\1MC06-C2\Stoke Mandeville South Emb\IM\01 - Docs\1MC06-CEK-IM-DAT-CS03_CL17-600009" xr:uid="{4125534F-22FC-45AA-BE59-5EB1D0A99952}"/>
    <hyperlink ref="E434" r:id="rId1156" display="pw:\\arcadis-uk-pw.bentley.com:Arcadis-UK-07\Documents\Projects\1MC07-C3\Ladbroke Ctg\CV\01 - Docs\1MC07-ASC-CV-FRM-CS07_CL24-000057-ACBOS" xr:uid="{0F8F33E2-F913-4D7D-8CFC-B79DB2A837BA}"/>
    <hyperlink ref="K434" r:id="rId1157" display="pw:\\arcadis-uk-pw.bentley.com:Arcadis-UK-07\Documents\Projects\1MC07-C3\Ladbroke Ctg\IM\01 - Docs\1MC07-CEK-IM-DAT-CS07_CL24-600114" xr:uid="{CF742329-F767-4F8E-9319-04900660C692}"/>
    <hyperlink ref="W434" r:id="rId1158" display="mailto:chris.gilmour@fairhurst.co.uk" xr:uid="{295C2E5D-6DA9-405C-9924-1BFA6817D46B}"/>
    <hyperlink ref="E433" r:id="rId1159" display="pw:\\arcadis-uk-pw.bentley.com:Arcadis-UK-07\Documents\Projects\1MC06-C2\Wendover North Ctg\UT\01 - Docs\1MC06-ASC-UT-FRM-CS03_CL17-000017-ACBOS" xr:uid="{77748321-D3D6-4686-92F1-BCDA85A7F48B}"/>
    <hyperlink ref="W433" r:id="rId1160" display="mailto:aype@cowi.com" xr:uid="{6B15285D-0213-4CEF-8DAE-8EEA8932E777}"/>
    <hyperlink ref="E440" r:id="rId1161" display="pw:\\arcadis-uk-pw.bentley.com:Arcadis-UK-07\Documents\Projects\1MC07-C3\Greatworth Green Tunnel\CV\01 - Docs\1MC07-ASC-CV-FRM-CS07_CL25-000006-ACBOS" xr:uid="{F9F1301E-16AA-4E6E-A768-1C925924B3CD}"/>
    <hyperlink ref="K440" r:id="rId1162" display="pw:\\arcadis-uk-pw.bentley.com:Arcadis-UK-07\Documents\Projects\1MC07-C3\Greatworth North Ctg\IM\01 - Docs\1MC07-CEK-IM-DAT-CS07_CL25-600059" xr:uid="{3EE49033-915D-4263-8AC9-96A356C0ABBC}"/>
    <hyperlink ref="W440" r:id="rId1163" display="mailto:graeme.millen@fairhurst.co.uk" xr:uid="{1C508B47-27BA-4BF7-9077-5D62C4D64649}"/>
    <hyperlink ref="E444" r:id="rId1164" display="pw:\\arcadis-uk-pw.bentley.com:Arcadis-UK-07\Documents\Projects\1MC07-C3\Greatworth North Ctg\CV\01 - Docs\1MC07-ASC-CV-FRM-CS07_CL12-000049-ACBOS" xr:uid="{A661FCAC-87B4-49C1-9A49-8A274C047D8A}"/>
    <hyperlink ref="E443" r:id="rId1165" display="pw:\\arcadis-uk-pw.bentley.com:Arcadis-UK-07\Documents\Projects\1MC07-C3\Greatworth North Ctg\CV\01 - Docs\1MC07-ASC-CV-FRM-CS07_CL12-000044-ACBOS" xr:uid="{36F72F77-95BB-4C01-9831-91C68C45C59B}"/>
    <hyperlink ref="K443" r:id="rId1166" display="pw:\\arcadis-uk-pw.bentley.com:Arcadis-UK-07\Documents\Projects\1MC07-C3\Greatworth North Ctg\IM\01 - Docs\1MC07-CEK-IM-DAT-CS07_CL12-600280" xr:uid="{5186E09D-ACD8-4562-85A2-734A4C2A6882}"/>
    <hyperlink ref="W443" r:id="rId1167" display="mailto:graeme.millen@fairhurst.co.uk" xr:uid="{8AD8C14A-10E1-4490-92FC-C376B8E3F86E}"/>
    <hyperlink ref="E446" r:id="rId1168" display="pw://arcadis-uk-pw.bentley.com:Arcadis-UK-07/Documents/D%7b95d6ff4c-dfe7-4ffb-b2b1-0506a01e8206%7d" xr:uid="{0FEF511F-ED1E-4D60-8C1C-5106A1D5D126}"/>
    <hyperlink ref="E445" r:id="rId1169" display="pw://arcadis-uk-pw.bentley.com:Arcadis-UK-07/Documents/D%7b6b09fde0-8cd3-402d-8797-ca96b8e62ee5%7d" xr:uid="{725C5D7C-931A-403D-83B1-4BC04148322C}"/>
    <hyperlink ref="E447" r:id="rId1170" display="pw://arcadis-uk-pw.bentley.com:Arcadis-UK-07/Documents/D%7bb5db5823-6d6f-4848-adf9-d412e34a8f98%7d" xr:uid="{CE967EC9-B7E6-4A4B-90E5-CBD3EDDB7294}"/>
    <hyperlink ref="K446" r:id="rId1171" display="pw:\\arcadis-uk-pw.bentley.com:Arcadis-UK-07\Documents\Projects\1MC06-C2\Calvert Ctg\IM\01 - Docs\1MC06-CEK-IM-DAT-CS06_CL09-600100" xr:uid="{635294E7-C002-442D-B1E2-703C35A635E4}"/>
    <hyperlink ref="K445" r:id="rId1172" display="pw:\\arcadis-uk-pw.bentley.com:Arcadis-UK-07\Documents\Projects\1MC06-C2\Calvert Ctg\IM\01 - Docs\1MC06-CEK-IM-DAT-CS06_CL09-600102" xr:uid="{3B120F72-0273-4035-88A5-BCF12156A6E8}"/>
    <hyperlink ref="K447" r:id="rId1173" display="pw:\\arcadis-uk-pw.bentley.com:Arcadis-UK-07\Documents\Projects\1MC06-C2\Calvert Ctg\IM\01 - Docs\1MC06-CEK-IM-DAT-CS06_CL09-600156" xr:uid="{CCFED894-A18C-4FCD-A0A1-FB1FAEF39D3F}"/>
    <hyperlink ref="W446" r:id="rId1174" display="mailto:PraveenReddy.Yaruva@arcadis.com" xr:uid="{62A90529-3F13-49FA-87BE-3AA04CE78526}"/>
    <hyperlink ref="W445" r:id="rId1175" display="mailto:PraveenReddy.Yaruva@arcadis.com" xr:uid="{8B1AB7E7-68E1-4731-AE0E-0CE52F60FF7B}"/>
    <hyperlink ref="W447" r:id="rId1176" xr:uid="{EB94DD96-47DB-4019-B566-A204D6913AFA}"/>
    <hyperlink ref="E450" r:id="rId1177" display="pw:\\arcadis-uk-pw.bentley.com:Arcadis-UK-07\Documents\Projects\1MC06-C2\Waddesdon South Ctg\CV\01 - Docs\1MC06-ASC-CV-FRM-CS04_CL20-000020-ACBOS" xr:uid="{4850692C-68BB-4E07-A7C9-5C1F207DE925}"/>
    <hyperlink ref="E449" r:id="rId1178" display="pw:\\arcadis-uk-pw.bentley.com:Arcadis-UK-07\Documents\Projects\1MC06-C2\Bicester Road Emb\CV\01 - Docs\1MC06-ASC-CV-FRM-CS04_CL20-000047-ACBOS" xr:uid="{C0D08221-A468-44F5-BE7F-D44ED96357FD}"/>
    <hyperlink ref="E448" r:id="rId1179" display="pw:\\arcadis-uk-pw.bentley.com:Arcadis-UK-07\Documents\Projects\1MC06-C2\Thame Valley North Emb\CV\01 - Docs\1MC06-ASC-CV-FRM-CS04_CL19-000014-ACBOS" xr:uid="{B2197C5B-A674-40DA-8038-1E1571F71F4C}"/>
    <hyperlink ref="K450" r:id="rId1180" display="pw:\\arcadis-uk-pw.bentley.com:Arcadis-UK-07\Documents\Projects\1MC06-C2\Waddesdon South Ctg\IM\01 - Docs\1MC06-CEK-IM-DAT-CS04_CL20-600002" xr:uid="{B27C0CD5-B308-4CF8-8D67-C60845318540}"/>
    <hyperlink ref="K449" r:id="rId1181" display="pw:\\arcadis-uk-pw.bentley.com:Arcadis-UK-07\Documents\Projects\1MC06-C2\Bicester Road Emb\IM\01 - Docs\1MC06-CEK-IM-DAT-CS04_CL20-600005" xr:uid="{7260EA9A-5EA2-458B-B692-45806A008656}"/>
    <hyperlink ref="K448" r:id="rId1182" display="pw:\\arcadis-uk-pw.bentley.com:Arcadis-UK-07\Documents\Projects\1MC06-C2\Thame Valley North Emb\IM\01 - Docs\1MC06-CEK-IM-DAT-CS04_CL19-600015" xr:uid="{5C0DACC3-9167-4BF2-982F-59188845C6CE}"/>
    <hyperlink ref="W448" r:id="rId1183" display="mailto:veerabhadraswamy.sp@arcadis.com" xr:uid="{ED8E8E82-C3C7-4346-8077-ACC64999BDE3}"/>
    <hyperlink ref="W450" r:id="rId1184" display="mailto:veerabhadraswamy.sp@arcadis.com" xr:uid="{92B5005D-0046-4958-A318-B8C92DB9C716}"/>
    <hyperlink ref="W449" r:id="rId1185" display="mailto:veerabhadraswamy.sp@arcadis.com" xr:uid="{EAAAF30A-2C82-4750-B33F-4F508892847F}"/>
    <hyperlink ref="K433" r:id="rId1186" display="pw:\\arcadis-uk-pw.bentley.com:Arcadis-UK-07\Documents\Projects\1MC06-C2\Wendover North Ctg\IM\01 - Docs\1MC06-CEK-IM-DAT-CS03_CL17-600041" xr:uid="{551957B9-A483-4B9D-8336-5D5ACF4B118B}"/>
    <hyperlink ref="E452" r:id="rId1187" display="pw:\\arcadis-uk-pw.bentley.com:Arcadis-UK-07\Documents\Projects\1MC06-C2\Thame Valley North Emb\BR\01 - Docs\1MC06-CEK-BR-FRM-CS04_CL20-000001" xr:uid="{9FA59B97-2A98-4AE8-B7D8-B91E874EFA4D}"/>
    <hyperlink ref="K452" r:id="rId1188" display="pw:\\arcadis-uk-pw.bentley.com:Arcadis-UK-07\Documents\Projects\1MC06-C2\Putlowes Ctg\IM\01 - Docs\1MC06-CEK-IM-DAT-CS04_CL20-600034" xr:uid="{52AEB612-8EC1-4C3C-A3FA-DDB931E29BFA}"/>
    <hyperlink ref="W452" r:id="rId1189" display="mailto:AIGU@cowi.com" xr:uid="{8880B79F-151C-4D9A-8E68-3A01339C6994}"/>
    <hyperlink ref="E456" r:id="rId1190" display="pw://arcadis-uk-pw.bentley.com:Arcadis-UK-07/Documents/D%7b4b28b777-df36-4247-9294-6fa5157332f2%7d" xr:uid="{4417F341-DAEB-4AA0-AC08-6125B1BDBCDC}"/>
    <hyperlink ref="E457" r:id="rId1191" display="pw://arcadis-uk-pw.bentley.com:Arcadis-UK-07/Documents/D%7bf1e7f817-4a33-4b40-a56d-38210b53481a%7d" xr:uid="{1AB27300-AF8D-48CD-AC88-E3FB6A01A67F}"/>
    <hyperlink ref="K457" r:id="rId1192" display="pw://arcadis-uk-pw.bentley.com:Arcadis-UK-07/Documents/D%7b411e73d7-f482-4014-aad1-bd753cdea5e9%7d" xr:uid="{015F2B27-CA13-4C80-97CD-0BD01B39B3FB}"/>
    <hyperlink ref="E420" r:id="rId1193" display="pw://arcadis-uk-pw.bentley.com:Arcadis-UK-07/Documents/D%7b36b1a11e-a333-4b95-8c7b-cbdd75840fea%7d" xr:uid="{1C1B3842-B224-416E-9546-B1D45F56E70C}"/>
    <hyperlink ref="E453" r:id="rId1194" display="pw:\\arcadis-uk-pw.bentley.com:Arcadis-UK-07\Documents\Projects\1MC07-C3\Ladbroke Grove Ctg\CV\01 - Docs\1MC07-ASC-CV-FRM-CS07_CL23-000059-ACBOS" xr:uid="{EC8F3188-FBEB-47FF-B567-47DDAE706A80}"/>
    <hyperlink ref="E454" r:id="rId1195" display="pw:\\arcadis-uk-pw.bentley.com:Arcadis-UK-07\Documents\Projects\1MC07-C3\Ladbroke Grove Ctg\CV\01 - Docs\1MC07-ASC-CV-FRM-CS07_CL23-000099-ACBOS" xr:uid="{3285DB7E-4999-46F9-896F-9DB4930803CD}"/>
    <hyperlink ref="K453" r:id="rId1196" display="pw:\\arcadis-uk-pw.bentley.com:Arcadis-UK-07\Documents\Projects\1MC07-C3\Ladbroke Grove Ctg\IM\01 - Docs\1MC07-CEK-IM-DAT-CS07_CL23-600028" xr:uid="{D00822AE-753B-4E87-A939-9B90B5512FEC}"/>
    <hyperlink ref="K454" r:id="rId1197" display="pw:\\arcadis-uk-pw.bentley.com:Arcadis-UK-07\Documents\Projects\1MC07-C3\Ladbroke Grove Ctg\IM\01 - Docs\1MC07-CEK-IM-DAT-CS07_CL23-600029" xr:uid="{6B76246D-4BC7-4654-8A28-53314A308413}"/>
    <hyperlink ref="W454" r:id="rId1198" display="mailto:Joel.Martin@arcadis.com" xr:uid="{E56E13AA-2C5B-421E-B66D-EFDCC2337E74}"/>
    <hyperlink ref="W453" r:id="rId1199" display="mailto:Joel.Martin@arcadis.com" xr:uid="{8925363B-62F7-4509-A843-65D71C06D428}"/>
    <hyperlink ref="E451" r:id="rId1200" display="pw:\\arcadis-uk-pw.bentley.com:Arcadis-UK-07\Documents\Projects\1MC07-C3\Ladbroke Ctg\CV\01 - Docs\1MC07-ASC-CV-FRM-CS07_CL24-000066-ACBOS" xr:uid="{BF1190B8-11B5-4F98-B098-5DAAB585FEEA}"/>
    <hyperlink ref="K451" r:id="rId1201" display="pw:\\arcadis-uk-pw.bentley.com:Arcadis-UK-07\Documents\Projects\1MC07-C3\Ladbroke Ctg\IM\01 - Docs\1MC07-CEK-IM-DAT-CS07_CL24-600119" xr:uid="{ED3861CB-23C1-4095-AB59-0ABC0438C7E8}"/>
    <hyperlink ref="W451" r:id="rId1202" display="mailto:chris.gilmour@fairhurst.co.uk" xr:uid="{705BE22C-D9BA-4DDE-917E-393A152CBA22}"/>
    <hyperlink ref="E458" r:id="rId1203" display="pw:\\arcadis-uk-pw.bentley.com:Arcadis-UK-07\Documents\Projects\1MC06-C2\Bicester Road Emb\CV\01 - Docs\1MC06-ASC-CV-FRM-CS04_CL20-000071-ACBOS" xr:uid="{6ED70801-7681-4B34-84AF-0B0B26A5B1EE}"/>
    <hyperlink ref="E459" r:id="rId1204" display="pw:\\arcadis-uk-pw.bentley.com:Arcadis-UK-07\Documents\Projects\1MC06-C2\Bicester Road Emb\CV\01 - Docs\1MC06-ASC-CV-FRM-CS04_CL20-000072-ACBOS" xr:uid="{920AF1E9-8163-4563-BCBF-D4FE8BF830E4}"/>
    <hyperlink ref="W458" r:id="rId1205" display="mailto:shahed.mortazavi@arcadis.com" xr:uid="{B50B4329-40E3-467A-86AB-A2703800D881}"/>
    <hyperlink ref="W459" r:id="rId1206" display="mailto:shahed.mortazavi@arcadis.com" xr:uid="{24D169F7-DF44-44E8-AE57-893C020CF22D}"/>
    <hyperlink ref="E455" r:id="rId1207" display="pw://arcadis-uk-pw.bentley.com:Arcadis-UK-07/Documents/D%7b884bc0f4-2f4f-473f-a657-0f0d44c7ec6d%7d" xr:uid="{0C3BDC3B-3654-489D-8A09-A69544E125ED}"/>
    <hyperlink ref="K455" r:id="rId1208" display="pw://arcadis-uk-pw.bentley.com:Arcadis-UK-07/Documents/D%7b37ad5d3a-a084-46ee-9aac-ba00acd8af26%7d" xr:uid="{BF0236EC-0B29-4E4B-98DF-A2020BA435DC}"/>
    <hyperlink ref="K420" r:id="rId1209" display="pw:\\arcadis-uk-pw.bentley.com:Arcadis-UK-07\Documents\Projects\1MC07-C3\Ladbroke Grove Ctg\IM\01 - Docs\1MC07-CEK-IM-DAT-CS07_CL23-600030" xr:uid="{FD4184AA-28C2-4261-BDEF-FFA6A17B95B9}"/>
    <hyperlink ref="E463" r:id="rId1210" xr:uid="{FE5CBA69-4B14-47A4-AD5E-F4FE53D66B60}"/>
    <hyperlink ref="K463" r:id="rId1211" xr:uid="{E71394E4-6A6B-48AA-B48E-39E9216FFEB7}"/>
    <hyperlink ref="K462" r:id="rId1212" display="pw:\\arcadis-uk-pw.bentley.com:Arcadis-UK-07\Documents\Projects\1MC06-C2\Chetwode Ctg\IM\01 - Docs\1MC06-CEK-IM-DAT-CS06_CL10-600021" xr:uid="{52DCACED-19DC-44C3-B860-F2B3874875E5}"/>
    <hyperlink ref="K461" r:id="rId1213" display="pw:\\arcadis-uk-pw.bentley.com:Arcadis-UK-07\Documents\Projects\1MC06-C2\Chetwode Ctg\IM\01 - Docs\1MC06-CEK-IM-DAT-CS06_CL10-600017" xr:uid="{7F4A17FD-6152-4480-A0ED-52D1C9FC0CF8}"/>
    <hyperlink ref="W461" r:id="rId1214" display="mailto:mohit.kamboj@arcadis.com" xr:uid="{3D3F376F-02BD-401F-B9DF-90FBE4DC9CCD}"/>
    <hyperlink ref="W462" r:id="rId1215" display="mailto:mohit.kamboj@arcadis.com" xr:uid="{A5C1651A-C641-4988-85CE-B19A037419C8}"/>
    <hyperlink ref="E464" r:id="rId1216" display="pw://arcadis-uk-pw.bentley.com:Arcadis-UK-07/Documents/D%7bd02d1925-7fe3-450e-b4d3-72eb6d1ba8ab%7d" xr:uid="{C40BC5BB-501E-4C5A-8BA2-7772CB4C7987}"/>
    <hyperlink ref="K464" r:id="rId1217" display="pw:\\arcadis-uk-pw.bentley.com:Arcadis-UK-07\Documents\Projects\1MC06-C2\Stoke Mandeville South Emb\IM\01 - Docs\1MC06-CEK-IM-DAT-CS03_CL17-600019" xr:uid="{8DF72C39-C9AC-4262-A35E-3F617516640D}"/>
    <hyperlink ref="W464" r:id="rId1218" display="mailto:veerabhadraswamy.sp@arcadis.com" xr:uid="{4E816A1A-AD59-484D-9B26-70A09A4D3AA4}"/>
    <hyperlink ref="E460" r:id="rId1219" display="pw:\\arcadis-uk-pw.bentley.com:Arcadis-UK-07\Documents\Projects\1MC07-C3\Thorpe Mandeville Emb\UT\01 - Docs\1MC07-ASC-UT-FRM-CS07_CL26-000011-ACBOS" xr:uid="{88C1F1CF-EC90-4930-B989-C5A883742326}"/>
    <hyperlink ref="K460" r:id="rId1220" display="pw:\\arcadis-uk-pw.bentley.com:Arcadis-UK-07\Documents\Projects\1MC07-C3\Thorpe Mandeville Emb\IM\01 - Docs\1MC07-CEK-IM-DAT-CS07_CL26-600017" xr:uid="{FE79F9B9-7064-48C8-80DE-9DE15A3FD500}"/>
    <hyperlink ref="E468" r:id="rId1221" display="pw:\\arcadis-uk-pw.bentley.com:Arcadis-UK-07\Documents\Projects\1MC07-C3\Greatworth North Emb\UT\01 - Docs\1MC07-ASC-UT-FRM-CS07_CL12-000026-ACBOS" xr:uid="{B4A28BC9-F913-4FF4-BC79-2286A904DE72}"/>
    <hyperlink ref="E469" r:id="rId1222" display="pw:\\arcadis-uk-pw.bentley.com:Arcadis-UK-07\Documents\Projects\1MC07-C3\Greatworth North Ctg\UT\01 - Docs\1MC07-ASC-UT-FRM-CS07_CL12-000027-ACBOS" xr:uid="{AB119FB1-E9F4-4BE9-A80B-0316A87014A0}"/>
    <hyperlink ref="E465" r:id="rId1223" display="pw:\\arcadis-uk-pw.bentley.com:Arcadis-UK-07\Documents\Projects\1MC07-C3\Greatworth North Ctg\UT\01 - Docs\1MC07-ASC-UT-FRM-CS07_CL12-000028-ACBOS" xr:uid="{493B8B1B-9870-4A47-B0BA-E7026BD543A8}"/>
    <hyperlink ref="E466" r:id="rId1224" display="pw:\\arcadis-uk-pw.bentley.com:Arcadis-UK-07\Documents\Projects\1MC07-C3\Greatworth North Ctg\UT\01 - Docs\1MC07-ASC-UT-FRM-CS07_CL25-000025-ACBOS" xr:uid="{56700843-342D-4E12-9E24-31FEA0B3D04A}"/>
    <hyperlink ref="E467" r:id="rId1225" display="pw:\\arcadis-uk-pw.bentley.com:Arcadis-UK-07\Documents\Projects\1MC07-C3\Greatworth North Emb\UT\01 - Docs\1MC07-ASC-UT-FRM-CS07_CL12-000109" xr:uid="{4DB4C1FD-B813-4973-B9EA-BFDCC67F4DC6}"/>
    <hyperlink ref="K467" r:id="rId1226" display="pw:\\arcadis-uk-pw.bentley.com:Arcadis-UK-07\Documents\Projects\1MC07-C3\Greatworth North Emb\IM\01 - Docs\1MC07-CEK-IM-DAT-CS07_CL12-600159" xr:uid="{7680EC04-7714-412D-B82C-07FBDB5F82CE}"/>
    <hyperlink ref="K468" r:id="rId1227" display="pw:\\arcadis-uk-pw.bentley.com:Arcadis-UK-07\Documents\Projects\1MC07-C3\Greatworth North Emb\IM\01 - Docs\1MC07-CEK-IM-DAT-CS07_CL12-600038" xr:uid="{52BB4FE4-D46B-44A2-A5E2-5C49395451F4}"/>
    <hyperlink ref="K469" r:id="rId1228" display="pw:\\arcadis-uk-pw.bentley.com:Arcadis-UK-07\Documents\Projects\1MC07-C3\Greatworth North Ctg\IM\01 - Docs\1MC07-CEK-IM-DAT-CS07_CL12-600007" xr:uid="{ED132F28-4331-4DA9-8786-0B2C0F68BC1D}"/>
    <hyperlink ref="K465" r:id="rId1229" display="pw:\\arcadis-uk-pw.bentley.com:Arcadis-UK-07\Documents\Projects\1MC07-C3\Greatworth North Ctg\IM\01 - Docs\1MC07-CEK-IM-DAT-CS07_CL12-600006" xr:uid="{F44DBC2C-7902-41CF-BEBD-BF1BC3B7148A}"/>
    <hyperlink ref="K466" r:id="rId1230" display="pw:\\arcadis-uk-pw.bentley.com:Arcadis-UK-07\Documents\Projects\1MC07-C3\Greatworth North Ctg\IM\01 - Docs\1MC07-CEK-IM-DAT-CS07_CL25-600012" xr:uid="{9CA789EE-529A-4C1D-A87F-227F527C05E4}"/>
    <hyperlink ref="W460" r:id="rId1231" display="mailto:eloise.mainstone@arcadis.com" xr:uid="{6B16051B-E304-49A3-90A3-A7EB33079204}"/>
    <hyperlink ref="W467" r:id="rId1232" display="mailto:eloise.mainstone@arcadis.com" xr:uid="{2020CAF3-DA93-474E-AE7E-46D9F4EFCC75}"/>
    <hyperlink ref="W466" r:id="rId1233" display="mailto:eloise.mainstone@arcadis.com" xr:uid="{519C3729-F72B-4F18-9C57-5B7377580137}"/>
    <hyperlink ref="W465" r:id="rId1234" display="mailto:eloise.mainstone@arcadis.com" xr:uid="{AFC4C22F-72A8-4B16-A824-C8BD9E1460A9}"/>
    <hyperlink ref="W469" r:id="rId1235" display="mailto:eloise.mainstone@arcadis.com" xr:uid="{9BBB64CF-130B-49B2-962F-55C8ABB9A47B}"/>
    <hyperlink ref="W468" r:id="rId1236" display="mailto:eloise.mainstone@arcadis.com" xr:uid="{FD431925-4258-41DD-BF66-3BCA4C869D52}"/>
    <hyperlink ref="K456" r:id="rId1237" display="pw://arcadis-uk-pw.bentley.com:Arcadis-UK-07/Documents/D%7b3def0c5b-4d46-44f9-ad71-a5968c60ece3%7d" xr:uid="{F7EBD4E1-7516-48FF-BA30-4A01B542A6AD}"/>
    <hyperlink ref="E462" r:id="rId1238" display="pw:\\arcadis-uk-pw.bentley.com:Arcadis-UK-07\Documents\Projects\1MC06-C2\Chetwode Ctg\UT\01 - Docs\1MC06-ASC-UT-FRM-CS06_CL10-000007-ACBOS" xr:uid="{D3AA7BC3-28CD-464B-AC0E-2DCF8C913134}"/>
    <hyperlink ref="E461" r:id="rId1239" display="pw:\\arcadis-uk-pw.bentley.com:Arcadis-UK-07\Documents\Projects\1MC06-C2\Chetwode Ctg\UT\01 - Docs\1MC06-ASC-UT-FRM-CS06_CL10-000019-ACBOS?version=P01.1" xr:uid="{40EAA16B-7B44-4B16-8B3F-5DDC42A259C3}"/>
    <hyperlink ref="K423" r:id="rId1240" display="pw:\\arcadis-uk-pw.bentley.com:Arcadis-UK-07\Documents\Projects\1MC06-C2\Cowley Emb Group\IM\01 - Docs\1MC06-CEK-IM-DAT-CS06_CL10-600207" xr:uid="{B85D7107-F7F0-4EC6-9E9B-9B49EC7328AB}"/>
    <hyperlink ref="E472" r:id="rId1241" display="pw:\\arcadis-uk-pw.bentley.com:Arcadis-UK-07\Documents\Projects\1MC07-C3\Boddington Ctg\CV\01 - Docs\1MC07-ASC-CV-FRM-CS07_CL14-000061-ACBOS" xr:uid="{14F73487-98DF-4D74-BD0A-7914C9C32ED9}"/>
    <hyperlink ref="E473" r:id="rId1242" display="pw:\\arcadis-uk-pw.bentley.com:Arcadis-UK-07\Documents\Projects\1MC07-C3\Boddington Ctg\CV\01 - Docs\1MC07-ASC-CV-FRM-CS07_CL14-000078-ACBOS" xr:uid="{B4D082FA-DB2A-48CE-A369-45537DB6C2F8}"/>
    <hyperlink ref="K472" r:id="rId1243" display="pw:\\arcadis-uk-pw.bentley.com:Arcadis-UK-07\Documents\Projects\1MC07-C3\Boddington Ctg\IM\01 - Docs\1MC07-CEK-IM-DAT-CS07_CL14-600176" xr:uid="{BC4ECC12-10F8-49F4-8460-6E1EBB1B56BE}"/>
    <hyperlink ref="K473" r:id="rId1244" display="pw:\\arcadis-uk-pw.bentley.com:Arcadis-UK-07\Documents\Projects\1MC07-C3\Boddington Ctg\IM\01 - Docs\1MC07-CEK-IM-DAT-CS07_CL14-600177" xr:uid="{7E2D50B7-B648-466A-B923-F0E9503DEBDB}"/>
    <hyperlink ref="W472" r:id="rId1245" display="mailto:immanuel.philipose@arcadis.com" xr:uid="{7FFA9365-D307-434B-A38A-A450AD7681A5}"/>
    <hyperlink ref="W473" r:id="rId1246" display="mailto:immanuel.philipose@arcadis.com" xr:uid="{12B63DD4-A521-4B01-9736-C45E45078A6B}"/>
    <hyperlink ref="E470" r:id="rId1247" display="pw:\\arcadis-uk-pw.bentley.com:Arcadis-UK-07\Documents\Projects\1MC07-C3\Ladbroke Grove Ctg\CV\01 - Docs\1MC07-ASC-CV-FRM-CS07_CL23-000029-ACBOS" xr:uid="{F385A565-50C8-49A5-935D-BB570D42E083}"/>
    <hyperlink ref="K470" r:id="rId1248" display="pw:\\arcadis-uk-pw.bentley.com:Arcadis-UK-07\Documents\Projects\1MC07-C3\Ladbroke Grove Ctg\IM\01 - Docs\1MC07-CEK-IM-DAT-CS07_CL23-600156" xr:uid="{E998FD8A-381E-4AAA-AFDB-871E2598F0E8}"/>
    <hyperlink ref="W470" r:id="rId1249" display="mailto:immanuel.philipose@arcadis.com" xr:uid="{C3BA3BCB-7813-4D9C-B5D7-E558CEA44525}"/>
    <hyperlink ref="E471" r:id="rId1250" display="pw://arcadis-uk-pw.bentley.com:Arcadis-UK-07/Documents/D%7b27aadbc0-6512-49e9-97d9-ce6d317a0471%7d" xr:uid="{D8DD2477-5CE5-463B-83D2-AF60FF88636B}"/>
    <hyperlink ref="K471" r:id="rId1251" display="pw://arcadis-uk-pw.bentley.com:Arcadis-UK-07/Documents/D%7b089d5896-7222-4060-a3af-e57814ff2ac4%7d" xr:uid="{32E04BD2-1CB4-4D56-ADE5-A4ACE4841CB0}"/>
    <hyperlink ref="W471" r:id="rId1252" display="mailto:mtce@cowi.com" xr:uid="{883A24E2-7284-424F-9755-1CF747E48B99}"/>
    <hyperlink ref="E477" r:id="rId1253" display="pw:\\arcadis-uk-pw.bentley.com:Arcadis-UK-07\Documents\Projects\1MC06-C2\Thame Valley North Emb\CV\01 - Docs\1MC06-ASC-CV-FRM-CS04_CL19-000052-ACBOS" xr:uid="{1576AA91-9A11-4897-9D1D-EF4D5E23A98C}"/>
    <hyperlink ref="W477" r:id="rId1254" display="mailto:bhargavi.saranga@arcadis.com" xr:uid="{2F7FCCCB-258E-4872-80E9-A9EED9832B98}"/>
    <hyperlink ref="E474" r:id="rId1255" display="pw:\\arcadis-uk-pw.bentley.com:Arcadis-UK-07\Documents\Projects\1MC07-C3\Brackley North Ctg\BR\01 - Docs\1MC07-CEK-BR-FRM-CS07_CL12-000001" xr:uid="{B89655C6-B817-490C-BDCC-4ACE241761A0}"/>
    <hyperlink ref="E475" r:id="rId1256" display="pw:\\arcadis-uk-pw.bentley.com:Arcadis-UK-07\Documents\Projects\1MC07-C3\Brackley North Ctg\DR\01 - Docs\1MC07-CEK-DR-FRM-CS07_CL12-000005" xr:uid="{7AA952B0-AED7-4B96-A84E-3EE1BD8F90E0}"/>
    <hyperlink ref="K474" r:id="rId1257" display="pw:\\arcadis-uk-pw.bentley.com:Arcadis-UK-07\Documents\Projects\1MC07-C3\Brackley North Ctg\IM\01 - Docs\1MC07-CEK-IM-DAT-CS07_CL12-600142" xr:uid="{BD03ACC0-2389-472D-859E-E584293CF11D}"/>
    <hyperlink ref="K475" r:id="rId1258" display="pw:\\arcadis-uk-pw.bentley.com:Arcadis-UK-07\Documents\Projects\1MC07-C3\Brackley North Ctg\IM\01 - Docs\1MC07-CEK-IM-DAT-CS07_CL12-600152" xr:uid="{AA76E8AA-2BE0-4C5C-830C-179C9B6F1B6E}"/>
    <hyperlink ref="W475" r:id="rId1259" display="mailto:Conor.Egan@wsp.com" xr:uid="{78B2DC27-3B81-4001-BA11-3EE886F101CE}"/>
    <hyperlink ref="W474" r:id="rId1260" display="mailto:Conor.Egan@wsp.com" xr:uid="{A1C93BF3-EA66-48EA-882D-FB546B61264A}"/>
    <hyperlink ref="E476" r:id="rId1261" xr:uid="{EFED85C0-AEAF-43EE-9290-0D170CD94122}"/>
    <hyperlink ref="K476" r:id="rId1262" xr:uid="{20F5DDD1-5F09-4E90-98BE-BAAD6B34F077}"/>
    <hyperlink ref="E482" r:id="rId1263" display="pw:\\arcadis-uk-pw.bentley.com:Arcadis-UK-07\Documents\Projects\1MC06-C2\Bicester Road Emb\CV\01 - Docs\1MC06-ASC-CV-FRM-CS04_CL20-000073-ACBOS" xr:uid="{B68B5694-DFC6-4729-A71E-FD4E6D08991B}"/>
    <hyperlink ref="W482" r:id="rId1264" display="mailto:orlando.sangalang@arcadis.com" xr:uid="{6EC3185B-A480-4134-86A1-3C2B143BDA88}"/>
    <hyperlink ref="K444" r:id="rId1265" display="pw://arcadis-uk-pw.bentley.com:Arcadis-UK-07/Documents/D%7b0142527c-33e8-4fda-914c-535c31ddc002%7d" xr:uid="{9BC0524E-8CA7-4925-B512-9D09DC082317}"/>
    <hyperlink ref="K458" r:id="rId1266" display="pw://arcadis-uk-pw.bentley.com:Arcadis-UK-07/Documents/D%7bcc5ba909-1e60-4536-9315-7cf0779cff12%7d" xr:uid="{5C1344C8-8C89-499E-91BA-10B82910B43D}"/>
    <hyperlink ref="K459" r:id="rId1267" display="pw://arcadis-uk-pw.bentley.com:Arcadis-UK-07/Documents/D%7b38c18725-995a-4135-92e8-67d5dba59627%7d" xr:uid="{F590AB97-F52F-4C83-BB04-14A26B1ED088}"/>
    <hyperlink ref="K477" r:id="rId1268" display="pw://arcadis-uk-pw.bentley.com:Arcadis-UK-07/Documents/D%7b13b7b6d8-328a-4b0b-abd7-f2828cba4acd%7d" xr:uid="{47251DE0-FBE8-4704-88DD-02A9127808BE}"/>
    <hyperlink ref="K482" r:id="rId1269" display="pw://arcadis-uk-pw.bentley.com:Arcadis-UK-07/Documents/D%7b44a6de4a-7b33-41f6-b4c4-fb17b5c248c2%7d" xr:uid="{850E5259-9439-48E3-90D8-768D7C0CBC01}"/>
    <hyperlink ref="E480" r:id="rId1270" display="pw://arcadis-uk-pw.bentley.com:Arcadis-UK-07/Documents/Projects/1MC06-C2/Calvert&amp;space;Ctg/HW/01&amp;space;-&amp;space;Docs/1MC06-ASC-HW-FRM-CS06_CL09-000026-ACBOS" xr:uid="{5898E6ED-EE7C-4720-8576-743B2BAB0770}"/>
    <hyperlink ref="E479" r:id="rId1271" display="pw://arcadis-uk-pw.bentley.com:Arcadis-UK-07/Documents/Projects/1MC06-C2/Calvert&amp;space;Ctg/HW/01&amp;space;-&amp;space;Docs/1MC06-ASC-HW-FRM-CS06_CL09-000029-ACBOS" xr:uid="{1844DF9F-3AC7-4C3B-9DFB-B92ECF01D798}"/>
    <hyperlink ref="E481" r:id="rId1272" display="pw://arcadis-uk-pw.bentley.com:Arcadis-UK-07/Documents/Projects/1MC06-C2/Calvert&amp;space;Ctg/HW/01&amp;space;-&amp;space;Docs/1MC06-ASC-HW-FRM-CS06_CL09-000028-ACBOS" xr:uid="{1324988B-B389-4A93-B2D2-6231B33E0366}"/>
    <hyperlink ref="K480" r:id="rId1273" display="pw://arcadis-uk-pw.bentley.com:Arcadis-UK-07/Documents/D%7bde84c99c-849a-4435-8488-161e26654de2%7d" xr:uid="{CF096D31-04F1-4D69-B610-F9A9BBDBCB1F}"/>
    <hyperlink ref="K479" r:id="rId1274" display="pw://arcadis-uk-pw.bentley.com:Arcadis-UK-07/Documents/D%7b67669ce1-84f4-422e-a67f-6f19b2791efc%7d" xr:uid="{92BDA502-C9F2-4341-A4D1-8FB457575B0E}"/>
    <hyperlink ref="K481" r:id="rId1275" display="pw://arcadis-uk-pw.bentley.com:Arcadis-UK-07/Documents/D%7bf21215e8-2933-4d8d-bccd-fc7dc7799d7c%7d" xr:uid="{872BF7CF-69CD-47F6-97BD-969503119AC5}"/>
    <hyperlink ref="W480" r:id="rId1276" display="mailto:Shambhulinga.M@arcadis.com" xr:uid="{E71E09B6-6FB3-4C84-91D3-396B78FA362E}"/>
    <hyperlink ref="W481" r:id="rId1277" display="mailto:Shambhulinga.M@arcadis.com" xr:uid="{33BBFA0C-081E-4A93-AC60-3D6D135A58F5}"/>
    <hyperlink ref="W479" r:id="rId1278" display="mailto:Shambhulinga.M@arcadis.com" xr:uid="{101AEF67-61B9-47FB-AE6F-663EF041CF6F}"/>
    <hyperlink ref="K478" r:id="rId1279" display="pw://arcadis-uk-pw.bentley.com:Arcadis-UK-07/Documents/D%7b02b612ef-c86d-42a4-b1b0-f5953554ed54%7d" xr:uid="{7DB8237A-B315-4C04-91D2-3D256EC98858}"/>
    <hyperlink ref="E478" r:id="rId1280" display="pw://arcadis-uk-pw.bentley.com:Arcadis-UK-07/Documents/D%7b09e085be-d137-40a6-b370-e764cded594a%7d" xr:uid="{100F4EAC-B328-4A75-921F-524157F492DD}"/>
    <hyperlink ref="K485" r:id="rId1281" display="pw:\\arcadis-uk-pw.bentley.com:Arcadis-UK-07\Documents\Projects\1MC07-C3\Aston le Walls Emb\IM\01 - Docs\1MC07-CEK-IM-DAT-CS07_CL14-600012" xr:uid="{5391CCA0-A35D-41E9-B8EB-ADD923233F2D}"/>
    <hyperlink ref="E485" r:id="rId1282" display="pw:\\arcadis-uk-pw.bentley.com:Arcadis-UK-07\Documents\Projects\1MC07-C3\Aston le Walls Emb\CV\01 - Docs\1MC07-ASC-CV-FRM-CS07_CL14-000026-ACBOS" xr:uid="{BC78B19A-CE9A-4E07-AF89-B1DD408B12B0}"/>
    <hyperlink ref="W485" r:id="rId1283" display="mailto:dana.salazar@arcadis.com" xr:uid="{30C5FB94-D3D8-41EC-BE31-EFD33DCF1419}"/>
    <hyperlink ref="E437" r:id="rId1284" display="pw:\\arcadis-uk-pw.bentley.com:Arcadis-UK-07\Documents\Projects\1MC06-C2\Stoke Mandeville South Emb\GT\01 - Docs\1MC06-ASC-GT-FRM-CS03_CL17-000010-ACBOS" xr:uid="{8021FA9B-57AB-42FE-8F0E-1D0A9993B17A}"/>
    <hyperlink ref="E438" r:id="rId1285" display="pw:\\arcadis-uk-pw.bentley.com:Arcadis-UK-07\Documents\Projects\1MC06-C2\Stoke Mandeville South Emb\GT\01 - Docs\1MC06-ASC-GT-FRM-CS03_CL17-000012-ACBOS" xr:uid="{CA305184-8275-4C5D-A029-C476C8E8AC83}"/>
    <hyperlink ref="E487" r:id="rId1286" display="pw://arcadis-uk-pw.bentley.com:Arcadis-UK-07/Documents/D%7bee8e908e-07d2-4d79-84e7-abac14fc76f5%7d" xr:uid="{4099907D-7CA5-44A8-9E98-71DBB5A7D248}"/>
    <hyperlink ref="K487" r:id="rId1287" display="pw://arcadis-uk-pw.bentley.com:Arcadis-UK-07/Documents/D%7ba07f8fcb-6b4d-4b60-ba03-750e6988a89c%7d" xr:uid="{8EB40E95-2AC0-4DCE-AC3B-C13AA54D0A52}"/>
    <hyperlink ref="W487" r:id="rId1288" display="mailto:alberto.lorusso@arcadis.com" xr:uid="{627F6134-D355-4C73-B845-C9A7B82DF975}"/>
    <hyperlink ref="E486" r:id="rId1289" display="pw:\\arcadis-uk-pw.bentley.com:Arcadis-UK-07\Documents\Projects\1MC07-C3\Ladbroke Grove Ctg\DR\01 - Docs\1MC07-ASC-DR-FRM-CS07_CL23-000018-ACBOS" xr:uid="{881D5549-B840-4425-B338-788C1BDF62E3}"/>
    <hyperlink ref="K486" r:id="rId1290" display="pw:\\arcadis-uk-pw.bentley.com:Arcadis-UK-07\Documents\Projects\1MC07-C3\Ladbroke Grove Ctg\IM\01 - Docs\1MC07-CEK-IM-DAT-CS07_CL23-600036" xr:uid="{77B26B52-2417-4F26-A084-88D5C52806ED}"/>
    <hyperlink ref="W486" r:id="rId1291" display="mailto:Amrutha.CharuvilVivekananda@arcadis.com" xr:uid="{80CCC706-B446-4CF4-8E19-4D869A10936A}"/>
    <hyperlink ref="E483" r:id="rId1292" xr:uid="{9E2C4AE5-6A22-41F8-B116-B982ADACD81E}"/>
    <hyperlink ref="K483" r:id="rId1293" xr:uid="{177787A3-88D8-4A82-85E0-9A4CB8E40820}"/>
    <hyperlink ref="W483" r:id="rId1294" display="mailto:srinivasa.varma@arcadis.com" xr:uid="{24BB0E89-85DA-4F10-9F25-612F4D1703D7}"/>
    <hyperlink ref="W478" r:id="rId1295" display="mailto:agcy@cowi.com" xr:uid="{2CFFEE73-760D-413D-83C1-58F079D44F3C}"/>
    <hyperlink ref="E490" r:id="rId1296" display="pw:\\arcadis-uk-pw.bentley.com:Arcadis-UK-07\Documents\Projects\1MC06-C2\Bicester Road Emb\CV\01 - Docs\1MC06-ASC-CV-FRM-CS04_CL20-000079-ACBOS" xr:uid="{1D572E04-ED7D-4F52-A901-F1A147D5760B}"/>
    <hyperlink ref="K490" r:id="rId1297" display="pw://arcadis-uk-pw.bentley.com:Arcadis-UK-07/Documents/D%7b4da2977d-efca-4e4d-a17d-20c4ca871230%7d" xr:uid="{6CEDDC6A-786A-4E75-8E09-3EDB35155949}"/>
    <hyperlink ref="W490" r:id="rId1298" display="mailto:bhargavi.saranga@arcadis.com" xr:uid="{7DA61648-EE53-45CA-BA7F-6E79106D6F39}"/>
    <hyperlink ref="E488" r:id="rId1299" display="pw:\\arcadis-uk-pw.bentley.com:Arcadis-UK-07\Documents\Projects\1MC06-C2\Calvert Infrastructure MDG\GT\01 - Docs\1MC06-ASC-GT-FRM-CS06_CL09-000012-ACBOS" xr:uid="{9235F657-DFE2-4B45-B273-BBB49B2ADE48}"/>
    <hyperlink ref="K488" r:id="rId1300" display="pw:\\arcadis-uk-pw.bentley.com:Arcadis-UK-07\Documents\Projects\1MC06-C2\Calvert Infrastructure MDG\IM\01 - Docs\1MC06-CEK-IM-DAT-CS06_CL09-600085" xr:uid="{F84B4921-6A7B-46A6-B485-0B190424E1DD}"/>
    <hyperlink ref="K489" r:id="rId1301" display="pw:\\arcadis-uk-pw.bentley.com:Arcadis-UK-07\Documents\Projects\1MC06-C2\Bicester Road Emb\IM\01 - Docs\1MC06-CEK-IM-DAT-CS04_CL20-600239" xr:uid="{2890945D-A9FE-429E-848E-358528986B49}"/>
    <hyperlink ref="E489" r:id="rId1302" display="pw:\\arcadis-uk-pw.bentley.com:Arcadis-UK-07\Documents\Projects\1MC06-C2\Bicester Road Emb\CV\01 - Docs\1MC06-ASC-CV-FRM-CS04_CL20-000077-ACBOS" xr:uid="{953BF578-E917-415C-8AC8-05DB35A9A15E}"/>
    <hyperlink ref="W489" r:id="rId1303" display="mailto:orlando.sangalang@arcadis.com" xr:uid="{FCBDE2ED-238A-4C24-9F54-04614BC0611A}"/>
    <hyperlink ref="E484" r:id="rId1304" display="pw:\\arcadis-uk-pw.bentley.com:Arcadis-UK-07\Documents\Projects\1MC07-C3\Boddington Ctg\CV\01 - Docs\1MC07-ASC-CV-FRM-CS07_CL14-000100-ACBOS" xr:uid="{67D441A3-2CB9-430B-977E-FEAF66ACFAA0}"/>
    <hyperlink ref="K484" r:id="rId1305" display="pw:\\arcadis-uk-pw.bentley.com:Arcadis-UK-07\Documents\Projects\1MC07-C3\Boddington Ctg\IM\01 - Docs\1MC07-CEK-IM-DAT-CS07_CL14-600191" xr:uid="{9A5478B6-A707-46EF-8E92-C3C4E397FDBA}"/>
    <hyperlink ref="W484" r:id="rId1306" display="mailto:NagaJanardhana.Pola@arcadis.com" xr:uid="{DFB892C2-5D85-43EB-9BB1-E0232F215725}"/>
    <hyperlink ref="E491" r:id="rId1307" display="https://connect-projectwisewac.bentley.com/pwlink?datasource=Bentley.PW--arcadis-uk-pw.bentley.com~3AArcadis-UK-07&amp;objectId=047f3f9c-4bea-485e-a167-e21d7bfda265&amp;objectType=doc&amp;workAreaId=7672f74c-6d6c-4972-9396-16dce2e4867c&amp;projectId=e3f7388f-5b16-4382-a7b1-67b8398b51fa&amp;app=web" xr:uid="{5CB53894-64AE-42C6-8812-975DE4A41473}"/>
    <hyperlink ref="K491" r:id="rId1308" display="pw:\\arcadis-uk-pw.bentley.com:Arcadis-UK-07\Documents\Projects\1MC06-C2\Aylesbury North Ctg\IM\01 - Docs\1MC06-CEK-IM-DAT-CS04_CL18-600030" xr:uid="{1CAAABE9-C98E-4B1F-BE11-BDE4BA384C5B}"/>
    <hyperlink ref="W491" r:id="rId1309" display="mailto:veerabhadraswamy.sp@arcadis.com" xr:uid="{36E9BE20-DCCF-4412-87A2-B5B30B6933F8}"/>
    <hyperlink ref="E495" r:id="rId1310" display="pw:\\arcadis-uk-pw.bentley.com:Arcadis-UK-07\Documents\Projects\1MC06-C2\Twyford Ctg\BR\01 - Docs\1MC06-ASC-BR-FRM-C002-CL10-900001" xr:uid="{C331C704-1D38-43C5-BC05-F85E88DD15EA}"/>
    <hyperlink ref="E496" r:id="rId1311" display="pw:\\arcadis-uk-pw.bentley.com:Arcadis-UK-07\Documents\Projects\1MC06-C2\Twyford Ctg\BR\01 - Docs\1MC06-ASC-BR-FRM-CS06_CL10-900003" xr:uid="{D998AE61-5180-42A9-A090-A789CBA480B7}"/>
    <hyperlink ref="E494" r:id="rId1312" display="pw:\\arcadis-uk-pw.bentley.com:Arcadis-UK-07\Documents\Projects\1MC06-C2\Twyford Ctg\BR\01 - Docs\1MC06-ASC-BR-FRM-CS06_CL10-900007" xr:uid="{49D1ADB8-9829-4CBC-9196-357ED3FEBCC8}"/>
    <hyperlink ref="E492" r:id="rId1313" display="pw:\\arcadis-uk-pw.bentley.com:Arcadis-UK-07\Documents\Projects\1MC06-C2\Cowley Emb Group\BR\01 - Docs\1MC06-ASC-BR-FRM-CS06_CL10-900009" xr:uid="{7DBDBCDB-AB98-4461-B931-B6D7676D897B}"/>
    <hyperlink ref="E493" r:id="rId1314" display="pw:\\arcadis-uk-pw.bentley.com:Arcadis-UK-07\Documents\Projects\1MC06-C2\Cowley Emb Group\BR\01 - Docs\1MC06-ASC-BR-FRM-CS06_CL10-900010" xr:uid="{AF6FB0DB-2743-42E0-B531-6C557BC3B747}"/>
    <hyperlink ref="K495" r:id="rId1315" display="pw:\\arcadis-uk-pw.bentley.com:Arcadis-UK-07\Documents\Projects\1MC06-C2\Twyford Ctg\IM\01 - Docs\1MC06-CEK-IM-DAT-CS06_CL10-600133" xr:uid="{18EC9F6D-7573-41FA-ACBB-5330A1D6C688}"/>
    <hyperlink ref="K496" r:id="rId1316" display="pw:\\arcadis-uk-pw.bentley.com:Arcadis-UK-07\Documents\Projects\1MC06-C2\Twyford Ctg\IM\01 - Docs\1MC06-CEK-IM-DAT-CS06_CL10-600133" xr:uid="{04B2CA09-D3A8-45D9-92A6-BD0833E088E8}"/>
    <hyperlink ref="K494" r:id="rId1317" display="pw:\\arcadis-uk-pw.bentley.com:Arcadis-UK-07\Documents\Projects\1MC06-C2\Twyford Ctg\IM\01 - Docs\1MC06-CEK-IM-DAT-CS06_CL10-600133" xr:uid="{1632E02A-6B2B-45D2-9A59-098EC831C6C9}"/>
    <hyperlink ref="K492" r:id="rId1318" display="pw:\\arcadis-uk-pw.bentley.com:Arcadis-UK-07\Documents\Projects\1MC06-C2\Cowley Emb Group\IM\01 - Docs\1MC06-CEK-IM-DAT-CS06_CL10-600132" xr:uid="{42CB373E-F32F-44D2-9B0C-9B7F9CF06F02}"/>
    <hyperlink ref="K493" r:id="rId1319" display="pw:\\arcadis-uk-pw.bentley.com:Arcadis-UK-07\Documents\Projects\1MC06-C2\Cowley Emb Group\IM\01 - Docs\1MC06-CEK-IM-DAT-CS06_CL10-600132" xr:uid="{198A1B99-BAE9-41FA-A4A4-1DAEC6A271A6}"/>
    <hyperlink ref="W495" r:id="rId1320" display="mailto:guillaume.hervoches@setec.com" xr:uid="{FDA22AA8-B6D3-49C2-B053-370F55B15BFB}"/>
    <hyperlink ref="W496" r:id="rId1321" display="mailto:guillaume.hervoches@setec.com" xr:uid="{D92C9267-FD6B-46FA-8F97-8DBCD5179646}"/>
    <hyperlink ref="W494" r:id="rId1322" display="mailto:guillaume.hervoches@setec.com" xr:uid="{11177C50-5F98-4EE9-8616-3A5B09E1B1D5}"/>
    <hyperlink ref="W492" r:id="rId1323" display="mailto:guillaume.hervoches@setec.com" xr:uid="{60B199F7-460D-44B0-881B-26B977C38DB6}"/>
    <hyperlink ref="W493" r:id="rId1324" display="mailto:guillaume.hervoches@setec.com" xr:uid="{FD91A41E-0A5B-43AD-871B-E6F0E208D0BB}"/>
    <hyperlink ref="E497" r:id="rId1325" display="pw://arcadis-uk-pw.bentley.com:Arcadis-UK-07/Documents/D%7b0bcc8198-c89b-46be-b830-dd51aac35701%7d" xr:uid="{89E915D1-5D14-48D2-99D2-30BCAEA154BD}"/>
    <hyperlink ref="K497" r:id="rId1326" display="pw://arcadis-uk-pw.bentley.com:Arcadis-UK-07/Documents/D%7bc3f059aa-18c2-4f96-84d5-b57e184113d5%7d" xr:uid="{A37F1FD1-A4C8-4B8F-865F-DC57764F53FB}"/>
    <hyperlink ref="W497" r:id="rId1327" display="mailto:youssef.miri@setec.com" xr:uid="{8E28A3EC-E123-432A-BAE2-CD85B9AD9A0C}"/>
    <hyperlink ref="E499" r:id="rId1328" display="pw://arcadis-uk-pw.bentley.com:Arcadis-UK-07/Documents/Projects/1MC06-C2/Calvert&amp;space;Ctg/HW/01&amp;space;-&amp;space;Docs/1MC06-ASC-HW-FRM-CS06_CL09-000025-ACBOS" xr:uid="{F83EF451-2867-45FE-BF70-03C21B5E13DC}"/>
    <hyperlink ref="E498" r:id="rId1329" display="pw://arcadis-uk-pw.bentley.com:Arcadis-UK-07/Documents/Projects/1MC06-C2/Calvert&amp;space;Ctg/HW/01&amp;space;-&amp;space;Docs/1MC06-ASC-HW-FRM-CS06_CL09-000027-ACBOS" xr:uid="{ED14EDB9-9AAD-4CE9-A637-D813C5D500E1}"/>
    <hyperlink ref="K499" r:id="rId1330" display="pw://arcadis-uk-pw.bentley.com:Arcadis-UK-07/Documents/D%7b1200bb22-af22-4d9e-bcdb-986e53ae1556%7d" xr:uid="{46D1189A-AFC6-4C58-A0EA-55350933BE5B}"/>
    <hyperlink ref="K498" r:id="rId1331" display="pw://arcadis-uk-pw.bentley.com:Arcadis-UK-07/Documents/D%7b01c9efe7-6b3e-47a8-ad8c-14656a10d8f5%7d" xr:uid="{C4A0BFEC-44AB-44EE-B398-078F67CB6DEC}"/>
    <hyperlink ref="W498" r:id="rId1332" display="mailto:Shambhulinga.M@arcadis.com" xr:uid="{853CD93D-9426-4316-9249-0116E78D4C10}"/>
    <hyperlink ref="W499" r:id="rId1333" display="mailto:Shambhulinga.M@arcadis.com" xr:uid="{27A33E6B-7490-4F3A-8F33-34548ADC7FAC}"/>
    <hyperlink ref="E500" r:id="rId1334" display="pw:\\arcadis-uk-pw.bentley.com:Arcadis-UK-07\Documents\Projects\1MC06-C2\Putlowes Ctg\CV\01 - Docs\1MC06-ASC-CV-FRM-CS04_CL20-000080-ACBOS" xr:uid="{CC357FAF-5BF3-47AA-92DB-B24766881E56}"/>
    <hyperlink ref="W500" r:id="rId1335" display="mailto:SLSH@cowi.com" xr:uid="{E192B860-8275-41E5-B034-4DD0F7B6C659}"/>
    <hyperlink ref="E501" r:id="rId1336" display="pw://arcadis-uk-pw.bentley.com:Arcadis-UK-07/Documents/D%7b03fcc0c2-8f56-4c01-bd16-c2ceca9077e1%7d" xr:uid="{28E95DC7-4DCA-4338-94FD-371C0A7F462E}"/>
    <hyperlink ref="K501" r:id="rId1337" display="pw://arcadis-uk-pw.bentley.com:Arcadis-UK-07/Documents/D%7b1d3df0f7-778e-4c1e-8d58-46b3c27a948d%7d" xr:uid="{5B1DE7D6-5470-4B89-B76A-506442051F2C}"/>
    <hyperlink ref="E503" r:id="rId1338" display="pw://arcadis-uk-pw.bentley.com:Arcadis-UK-07/Documents/D%7b8938a4d8-45bc-4ec3-8222-8e2d11960f81%7d" xr:uid="{B256D543-E1F4-47A0-970D-17A6D22AB5AC}"/>
    <hyperlink ref="K503" r:id="rId1339" display="pw://arcadis-uk-pw.bentley.com:Arcadis-UK-07/Documents/D%7bf2d11cbb-1363-4b90-8311-e656d99cd4b7%7d" xr:uid="{726DBF6C-4BD5-4460-8FD5-FEC4A1BF2FCA}"/>
    <hyperlink ref="W503" r:id="rId1340" display="mailto:mtce@cowi.com" xr:uid="{1F4A3FE9-54D5-4992-BC51-53E1A8629D52}"/>
    <hyperlink ref="E504" r:id="rId1341" display="pw:\\arcadis-uk-pw.bentley.com:Arcadis-UK-07\Documents\Projects\1MC07-C3\Chipping Warden Green Tunnel\DR\01 - Docs\1MC07-ASC-DR-FRM-CS07_CL13-000002-ACBOS" xr:uid="{94FFDAA9-95AD-4604-B74E-37967D5B66AF}"/>
    <hyperlink ref="K504" r:id="rId1342" display="pw:\\arcadis-uk-pw.bentley.com:Arcadis-UK-07\Documents\Projects\1MC07-C3\Chipping Warden Green Tunnel\IM\01 - Docs\1MC07-CEK-IM-DAT-CS07_CL13-600003" xr:uid="{0BB31674-4F8B-4311-BF3F-1632D14EEA4B}"/>
    <hyperlink ref="W504" r:id="rId1343" display="mailto:nischitha.m@arcadis.com" xr:uid="{A2401A38-5EB6-41D9-8B32-6AF15FB24A0A}"/>
    <hyperlink ref="E506" r:id="rId1344" display="pw://arcadis-uk-pw.bentley.com:Arcadis-UK-07/Documents/D%7ba64a1d70-10be-48af-9c3f-1ec3ae083bf0%7d" xr:uid="{A7FCB696-9119-468B-B080-0AB44E1C1F8E}"/>
    <hyperlink ref="K506" r:id="rId1345" display="pw://arcadis-uk-pw.bentley.com:Arcadis-UK-07/Documents/D%7b0c34232d-98d7-43ac-9079-218ab049c58c%7d" xr:uid="{0B3B0BEF-32FE-40E1-B478-100108CC5B14}"/>
    <hyperlink ref="E502" r:id="rId1346" display="pw://arcadis-uk-pw.bentley.com:Arcadis-UK-07/Documents/D%7bf134fdb2-ce87-4daf-86b9-db586fe57ad4%7d" xr:uid="{799C9579-1C79-4575-9D55-9E3CF6922D0E}"/>
    <hyperlink ref="K502" r:id="rId1347" display="pw://arcadis-uk-pw.bentley.com:Arcadis-UK-07/Documents/D%7b23c7e20f-25b8-4dd0-9f7b-ace6cec89016%7d" xr:uid="{BA104B70-2D65-4EF8-94CE-04EF011D3B13}"/>
    <hyperlink ref="W502" r:id="rId1348" display="mailto:deepak.kp@arcadis.com" xr:uid="{D4A141A6-6AFB-4531-A4F6-FA393FDB0939}"/>
    <hyperlink ref="E505" r:id="rId1349" display="pw:\\arcadis-uk-pw.bentley.com:Arcadis-UK-07\Documents\Projects\1MC06-C2\Chetwode Ctg\HW\01 - Docs\1MC06-ASC-HW-FRM-CS06_CL10-900022-ACBOS" xr:uid="{E9920AA6-EEF0-445B-9106-161BCA3DE61C}"/>
    <hyperlink ref="K505" r:id="rId1350" display="pw:\\arcadis-uk-pw.bentley.com:Arcadis-UK-07\Documents\Projects\1MC06-C2\Chetwode Ctg\IM\01 - Docs\1MC06-CEK-IM-DAT-CS06_CL10-600027" xr:uid="{FF409F76-7F5C-49F5-AD58-4520FA3EB452}"/>
    <hyperlink ref="W505" r:id="rId1351" display="mailto:zakaria.khabouze@setec.com" xr:uid="{7E29EB67-0844-403F-B381-BEA41D38207A}"/>
    <hyperlink ref="K509" r:id="rId1352" display="pw://arcadis-uk-pw.bentley.com:Arcadis-UK-07/Documents/D%7b4e6301c2-6b95-4d6a-a27f-44cc21e8da63%7d" xr:uid="{8E0F397E-4C8E-47CF-AD8B-D26D31F02393}"/>
    <hyperlink ref="E509" r:id="rId1353" display="pw:\\arcadis-uk-pw.bentley.com:Arcadis-UK-07\Documents\Projects\1MC06-C2\Bicester Road Emb\CV\01 - Docs\1MC06-ASC-CV-FRM-CS04_CL20-000078-ACBOS" xr:uid="{9B5D1DD8-AE85-4D38-B8F9-CE2190AF17A0}"/>
    <hyperlink ref="W509" r:id="rId1354" display="mailto:orlando.sangalang@arcadis.com" xr:uid="{D383289D-8649-4E01-8AB7-10328251FF19}"/>
    <hyperlink ref="W508" r:id="rId1355" display="mailto:shaun.ambrose@arcadis.com" xr:uid="{BB3F8311-7587-460A-910F-005E79FABCB6}"/>
    <hyperlink ref="W507" r:id="rId1356" display="mailto:shaun.ambrose@arcadis.com" xr:uid="{7CA6A2D7-D7F0-4663-BCA8-B739AA4A22FB}"/>
    <hyperlink ref="E511" r:id="rId1357" display="pw:\\arcadis-uk-pw.bentley.com:Arcadis-UK-07\Documents\Projects\1MC07-C3\Chipping Warden Green Tunnel\UT\01 - Docs\1MC07-ASC-UT-FRM-CS07_CL13-000036-ACBOS" xr:uid="{86F52A47-7C44-4D85-8A4E-E138E4A07655}"/>
    <hyperlink ref="E510" r:id="rId1358" display="pw:\\arcadis-uk-pw.bentley.com:Arcadis-UK-07\Documents\Projects\1MC07-C3\Chipping Warden Green Tunnel\UT\01 - Docs\1MC07-ASC-UT-FRM-CS07_CL13-000038-ACBOS" xr:uid="{CAA118D1-13F3-4A30-AC1A-7914205BF942}"/>
    <hyperlink ref="K510" r:id="rId1359" display="pw:\\arcadis-uk-pw.bentley.com:Arcadis-UK-07\Documents\Projects\1MC07-C3\Chipping Warden Green Tunnel\IM\01 - Docs\1MC07-CEK-IM-DAT-CS07_CL13-600024" xr:uid="{CD580CAE-DFF3-49A6-9CE1-200358CD9159}"/>
    <hyperlink ref="K511" r:id="rId1360" display="pw:\\arcadis-uk-pw.bentley.com:Arcadis-UK-07\Documents\Projects\1MC07-C3\Chipping Warden Green Tunnel\IM\01 - Docs\1MC07-CEK-IM-DAT-CS07_CL13-600022" xr:uid="{D222C042-5774-41F9-B7CC-1F44CD296C0B}"/>
    <hyperlink ref="W510" r:id="rId1361" display="mailto:sithrubi.t@arcadis.com" xr:uid="{AFC61795-6006-4FE6-B1E8-87D7620C1D7C}"/>
    <hyperlink ref="W511" r:id="rId1362" display="mailto:sithrubi.t@arcadis.com" xr:uid="{C9132F2B-9428-48FE-8304-D3BDCD9AFABC}"/>
    <hyperlink ref="E516" r:id="rId1363" display="pw:\\arcadis-uk-pw.bentley.com:Arcadis-UK-07\Documents\Projects\1MC07-C3\Brackley North Ctg\UT\01 - Docs\1MC07-ASC-UT-FRM-CS07_CL12-000105-ACBOS" xr:uid="{29BEF509-EB5E-4FD8-97B7-BFC4035606DE}"/>
    <hyperlink ref="K516" r:id="rId1364" display="pw:\\arcadis-uk-pw.bentley.com:Arcadis-UK-07\Documents\Projects\1MC07-C3\Brackley North Ctg\IM\01 - Docs\1MC07-CEK-IM-DAT-CS07_CL12-600191" xr:uid="{71262B2E-4786-4FAC-A5A3-1673CC9E5CD4}"/>
    <hyperlink ref="W516" r:id="rId1365" display="mailto:Conor.Egan@wsp.com" xr:uid="{F59C165F-B366-488E-8A37-E3E8D72010B6}"/>
    <hyperlink ref="K500" r:id="rId1366" display="pw://arcadis-uk-pw.bentley.com:Arcadis-UK-07/Documents/D%7bb8570855-5f94-4ecd-99af-be1826ed7ecd%7d" xr:uid="{035AAE27-1BA3-455E-8DF7-BEC7C73E6AC1}"/>
    <hyperlink ref="E514" r:id="rId1367" display="pw:\\arcadis-uk-pw.bentley.com:Arcadis-UK-07\Documents\Projects\1MC07-C3\Ladbroke Grove Ctg\CV\01 - Docs\1MC07-ASC-CV-FRM-CS07_CL23-000055-ACBOS" xr:uid="{F07A9C9A-B431-45A3-8509-978F1B3CBB57}"/>
    <hyperlink ref="K514" r:id="rId1368" display="pw:\\arcadis-uk-pw.bentley.com:Arcadis-UK-07\Documents\Projects\1MC07-C3\Ladbroke Grove Ctg\IM\01 - Docs\1MC07-CEK-IM-DAT-CS07_CL23-600163" xr:uid="{CD87D604-9C93-43E4-AAF0-894311CCF79D}"/>
    <hyperlink ref="W514" r:id="rId1369" display="mailto:apoorva.patil@arcadis.com" xr:uid="{DADF53BF-DDE7-44F4-A360-0EB016DF9A68}"/>
    <hyperlink ref="E512" r:id="rId1370" display="pw:\\arcadis-uk-pw.bentley.com:Arcadis-UK-07\Documents\Projects\1MC07-C3\Ladbroke Grove Ctg\CV\01 - Docs\1MC07-ASC-CV-FRM-CS07_CL23-000053-ACBOS" xr:uid="{8C1743ED-E8F5-4BA4-9FB0-5EAA2175AF0F}"/>
    <hyperlink ref="E513" r:id="rId1371" display="pw:\\arcadis-uk-pw.bentley.com:Arcadis-UK-07\Documents\Projects\1MC07-C3\Ladbroke Grove Ctg\CV\01 - Docs\1MC07-ASC-CV-FRM-CS07_CL23-000054-ACBOS" xr:uid="{01ACE3A2-75C5-44C3-9CFD-B63B0A5D4CDA}"/>
    <hyperlink ref="K512" r:id="rId1372" display="pw:\\arcadis-uk-pw.bentley.com:Arcadis-UK-07\Documents\Projects\1MC07-C3\Ladbroke Grove Ctg\IM\01 - Docs\1MC07-CEK-IM-DAT-CS07_CL23-600161" xr:uid="{B5063A15-76CA-46F9-8772-1CC08C6055A6}"/>
    <hyperlink ref="K513" r:id="rId1373" display="pw:\\arcadis-uk-pw.bentley.com:Arcadis-UK-07\Documents\Projects\1MC07-C3\Ladbroke Grove Ctg\IM\01 - Docs\1MC07-CEK-IM-DAT-CS07_CL23-600162" xr:uid="{DFA7DD70-479F-4EFE-80D2-8AC9B31F887D}"/>
    <hyperlink ref="W512" r:id="rId1374" display="mailto:muhammed.afsal@arcadis.com" xr:uid="{51BB1523-BEA1-4694-8A7F-39D9226603FA}"/>
    <hyperlink ref="W513" r:id="rId1375" display="mailto:muhammed.afsal@arcadis.com" xr:uid="{E0AA0E44-DA26-4049-BF5D-5BAD9AFC751C}"/>
    <hyperlink ref="E515" r:id="rId1376" display="pw:\\arcadis-uk-pw.bentley.com:Arcadis-UK-07\Documents\Projects\1MC07-C3\Greatworth South Ctg\BR\01 - Docs\1MC07-CEK-BR-FRM-CS07_CL12-000008" xr:uid="{563564FC-B543-4F74-A2B0-09A66AF1CDE0}"/>
    <hyperlink ref="K515" r:id="rId1377" display="pw:\\arcadis-uk-pw.bentley.com:Arcadis-UK-07\Documents\Projects\1MC07-C3\Greatworth South Ctg\IM\01 - Docs\1MC07-CEK-IM-DAT-CS07_CL12-600136" xr:uid="{D783F307-1787-4713-BC22-BA0B5BB8CE53}"/>
    <hyperlink ref="W515" r:id="rId1378" display="mailto:Conor.Egan@wsp.com" xr:uid="{E9694F4E-612A-4037-BA0D-EEB5E35FF81F}"/>
    <hyperlink ref="E517" r:id="rId1379" display="pw://arcadis-uk-pw.bentley.com:Arcadis-UK-07/Documents/D%7b5b336cc8-2826-4261-a22d-1b6f61c3e75d%7d" xr:uid="{D51D5761-143A-44B5-8CEB-2B4136D0D93E}"/>
    <hyperlink ref="K517" r:id="rId1380" display="pw://arcadis-uk-pw.bentley.com:Arcadis-UK-07/Documents/D%7b99837859-10e3-4b05-95d8-89dea5654615%7d" xr:uid="{0285F2C0-966F-4E4E-9E88-488775AEA005}"/>
    <hyperlink ref="W517" r:id="rId1381" display="mailto:youssef.miri@setec.com" xr:uid="{4AA4CCEB-AFA8-483D-994D-61C489C00D2B}"/>
    <hyperlink ref="E530" r:id="rId1382" display="https://connect-projectwisewac.bentley.com/pwlink?datasource=Bentley.PW--arcadis-uk-pw.bentley.com~3AArcadis-UK-07&amp;objectId=10d051b2-59b4-4695-8659-f9e36cad84b1&amp;objectType=doc&amp;workAreaId=7672f74c-6d6c-4972-9396-16dce2e4867c&amp;projectId=e3f7388f-5b16-4382-a7b1-67b8398b51fa&amp;app=pwe" xr:uid="{FFDD6454-D731-4977-AC57-E9EAF3272E13}"/>
    <hyperlink ref="K530" r:id="rId1383" display="pw://arcadis-uk-pw.bentley.com:Arcadis-UK-07/Documents/D%7b16e9dd5c-a039-43ec-93d6-3a742466d73c%7d" xr:uid="{CF51525A-D226-4886-BA54-EA1492B7751D}"/>
    <hyperlink ref="W530" r:id="rId1384" display="mailto:Prajwal.Bontala@arcadis.com" xr:uid="{2D3786E0-457C-497A-B55F-7DE9B346629C}"/>
    <hyperlink ref="E507" r:id="rId1385" display="pw://arcadis-uk-pw.bentley.com:Arcadis-UK-07/Documents/D%7b563600da-f1c6-4e90-811c-394b06f5e6ea%7d" xr:uid="{8C1ABB86-46D1-436A-8259-D292E5216FA4}"/>
    <hyperlink ref="E508" r:id="rId1386" display="pw://arcadis-uk-pw.bentley.com:Arcadis-UK-07/Documents/D%7b7c08984a-1bf3-4b23-8215-1995cd9fea91%7d" xr:uid="{F4D711A3-2EF8-434B-B820-17FF1D4776EC}"/>
    <hyperlink ref="K507" r:id="rId1387" display="https://connect-projectwisewac.bentley.com/pwlink?datasource=Bentley.PW--arcadis-uk-pw.bentley.com~3AArcadis-UK-07&amp;objectId=a089a65d-0f38-4f0b-b04b-f1edfe1a6efe&amp;objectType=doc&amp;workAreaId=7672f74c-6d6c-4972-9396-16dce2e4867c&amp;projectId=e3f7388f-5b16-4382-a7b1-67b8398b51fa&amp;app=pwe" xr:uid="{432E6E39-963E-460B-8BB2-B4F03A4DBB9E}"/>
    <hyperlink ref="K508" r:id="rId1388" xr:uid="{932FCDCE-71A0-42F3-9186-A9A063B7628C}"/>
    <hyperlink ref="E518" r:id="rId1389" display="pw:\\arcadis-uk-pw.bentley.com:Arcadis-UK-07\Documents\Projects\1MC07-C3\Lower Boddington Emb\UT\01 - Docs\1MC07-ASC-UT-FRM-CS07_CL14-000005-ACBOS" xr:uid="{331DF875-44D9-4C2F-BA7C-75718AFECEE9}"/>
    <hyperlink ref="E519" r:id="rId1390" display="pw:\\arcadis-uk-pw.bentley.com:Arcadis-UK-07\Documents\Projects\1MC07-C3\Lower Boddington Emb\UT\01 - Docs\1MC07-ASC-UT-FRM-CS07_CL14-000007-ACBOS" xr:uid="{F9F7DBEE-BFBF-4EE1-8A80-D18C054D1ED4}"/>
    <hyperlink ref="K518" r:id="rId1391" display="pw:\\arcadis-uk-pw.bentley.com:Arcadis-UK-07\Documents\Projects\1MC07-C3\Lower Boddington Emb\IM\01 - Docs\1MC07-CEK-IM-DAT-CS07_CL14-600078" xr:uid="{CEC8F4E4-41EF-47A7-9F26-50B0E20731C8}"/>
    <hyperlink ref="K519" r:id="rId1392" display="pw:\\arcadis-uk-pw.bentley.com:Arcadis-UK-07\Documents\Projects\1MC07-C3\Lower Boddington Emb\IM\01 - Docs\1MC07-CEK-IM-DAT-CS07_CL14-600079" xr:uid="{28E5A73E-C474-45B6-B2ED-22578AA82B48}"/>
    <hyperlink ref="W518" r:id="rId1393" display="mailto:eloise.mainstone@arcadis.com" xr:uid="{59762EBE-72D6-490D-B455-E4CD65A2C869}"/>
    <hyperlink ref="W519" r:id="rId1394" display="mailto:eloise.mainstone@arcadis.com" xr:uid="{A4C43068-8E77-458C-9CA0-E16E1E669FB2}"/>
    <hyperlink ref="K522" r:id="rId1395" display="pw:\\arcadis-uk-pw.bentley.com:Arcadis-UK-07\Documents\Projects\1MC07-C3\Greatworth Green Tunnel\IM\01 - Docs\1MC07-CEK-IM-DAT-CS07_CL25-600033" xr:uid="{5271BE94-4CA2-4B8C-B4C7-DC178BA67FD0}"/>
    <hyperlink ref="K520" r:id="rId1396" display="pw:\\arcadis-uk-pw.bentley.com:Arcadis-UK-07\Documents\Projects\1MC07-C3\Greatworth Green Tunnel\IM\01 - Docs\1MC07-CEK-IM-DAT-CS07_CL25-600044" xr:uid="{622E1484-8239-4355-9A92-0D14232D2EE7}"/>
    <hyperlink ref="K521" r:id="rId1397" display="pw:\\arcadis-uk-pw.bentley.com:Arcadis-UK-07\Documents\Projects\1MC07-C3\Greatworth Green Tunnel\IM\01 - Docs\1MC07-CEK-IM-DAT-CS07_CL25-600051" xr:uid="{82C2A950-9657-4FA1-9E7D-AAD0F09408BC}"/>
    <hyperlink ref="K523" r:id="rId1398" display="pw:\\arcadis-uk-pw.bentley.com:Arcadis-UK-07\Documents\Projects\1MC07-C3\Greatworth Green Tunnel\IM\01 - Docs\1MC07-CEK-IM-DAT-CS07_CL25-600034" xr:uid="{FD846DD7-AE85-46FD-9B08-8EFB83111270}"/>
    <hyperlink ref="K524" r:id="rId1399" display="pw:\\arcadis-uk-pw.bentley.com:Arcadis-UK-07\Documents\Projects\1MC07-C3\Greatworth Green Tunnel\IM\01 - Docs\1MC07-CEK-IM-DAT-CS07_CL25-600008" xr:uid="{DAC4EAF1-2778-493E-8792-27BF73C3F10E}"/>
    <hyperlink ref="K525" r:id="rId1400" display="pw:\\arcadis-uk-pw.bentley.com:Arcadis-UK-07\Documents\Projects\1MC07-C3\Greatworth Green Tunnel\IM\01 - Docs\1MC07-CEK-IM-DAT-CS07_CL25-600016" xr:uid="{4726CFBB-F635-4A8B-A3A8-2D021212FE41}"/>
    <hyperlink ref="W520" r:id="rId1401" display="mailto:juilee.lokhande@arcadis.com" xr:uid="{92B5BB61-5113-4C32-A184-E467ED29A88F}"/>
    <hyperlink ref="W525" r:id="rId1402" display="mailto:juilee.lokhande@arcadis.com" xr:uid="{74FCAB48-A740-49B7-AFF0-30DBFC340578}"/>
    <hyperlink ref="W522" r:id="rId1403" display="mailto:juilee.lokhande@arcadis.com" xr:uid="{31EA6683-B0D0-4D69-9E88-EA5B0DA09C52}"/>
    <hyperlink ref="W521" r:id="rId1404" display="mailto:juilee.lokhande@arcadis.com" xr:uid="{D552F768-E418-4C10-9406-EC1693C39149}"/>
    <hyperlink ref="W523" r:id="rId1405" display="mailto:juilee.lokhande@arcadis.com" xr:uid="{DAF6BEAC-6730-47EF-A11B-2BE0463C8247}"/>
    <hyperlink ref="W524" r:id="rId1406" display="mailto:juilee.lokhande@arcadis.com" xr:uid="{451F0861-3562-4D0E-A0CA-8A77AF485CA3}"/>
    <hyperlink ref="E526" r:id="rId1407" xr:uid="{4D7E529B-2FB4-4747-BDC6-56F06130F2B5}"/>
    <hyperlink ref="K526" r:id="rId1408" display="pw:\\arcadis-uk-pw.bentley.com:Arcadis-UK-07\Documents\Projects\1MC07-C3\Chipping Warden Green Tunnel\IM\01 - Docs\1MC07-CEK-IM-DAT-CS07_CL13-600043" xr:uid="{98631399-C194-44F9-8B37-89F4952CF43E}"/>
    <hyperlink ref="W526" r:id="rId1409" display="mailto:sithrubi.t@arcadis.com" xr:uid="{70121A53-1A00-4085-9E1E-E83500EAB9A5}"/>
    <hyperlink ref="W527" r:id="rId1410" display="mailto:latika.behera@arcadis.com" xr:uid="{E27DCD1E-AC5B-4070-B2A0-C92E986D65C5}"/>
    <hyperlink ref="E531" r:id="rId1411" display="pw:\\arcadis-uk-pw.bentley.com:Arcadis-UK-07\Documents\Projects\1MC06-C2\Quainton South Emb\UT\01 - Docs\1MC06-ASC-UT-FRM-CS04_CL20-000096-ACBOS" xr:uid="{1D9B0AE3-3E1A-4470-B191-92CF4EC55C72}"/>
    <hyperlink ref="K531" r:id="rId1412" display="pw:\\arcadis-uk-pw.bentley.com:Arcadis-UK-07\Documents\Projects\1MC06-C2\Quainton South Emb\IM\01 - Docs\1MC06-CEK-IM-DAT-CS04_CL20-600235" xr:uid="{19314D4D-C471-4DCE-B1EE-E28D10447B27}"/>
    <hyperlink ref="W531" r:id="rId1413" display="mailto:mohit.kamboj@arcadis.com" xr:uid="{404B5FC9-84C2-4FC0-9A5D-82EABA278480}"/>
    <hyperlink ref="E528" r:id="rId1414" display="pw:\\arcadis-uk-pw.bentley.com:Arcadis-UK-07\Documents\Projects\1MC07-C3\Lower Boddington Emb\CV\01 - Docs\1MC07-ASC-CV-FRM-CS07_CL14-000107-ACBOS" xr:uid="{7A22317F-BE66-400F-9C93-4453325AFB8C}"/>
    <hyperlink ref="K528" r:id="rId1415" display="pw:\\arcadis-uk-pw.bentley.com:Arcadis-UK-07\Documents\Projects\1MC07-C3\Lower Boddington Emb\IM\01 - Docs\1MC07-CEK-IM-DAT-CS07_CL14-600189" xr:uid="{E7A3AD8C-AFC2-4D37-85B0-F94D66E66947}"/>
    <hyperlink ref="W528" r:id="rId1416" display="mailto:ArunKumar.S@arcadis.com" xr:uid="{D47A2566-973C-4C69-8F5E-59315CD61B09}"/>
    <hyperlink ref="W532" r:id="rId1417" display="mailto:ABHS@cowi.com" xr:uid="{EE2FF6C2-1F78-4F20-9C24-6ABF2344169B}"/>
    <hyperlink ref="E532" r:id="rId1418" display="pw:\\arcadis-uk-pw.bentley.com:Arcadis-UK-07\Documents\Projects\1MC06-C2\Bicester Road Emb\HW\01 - Docs\1MC06-ASC-HW-FRM-CS04_CL20-000052-ACBOS" xr:uid="{53E568C3-CF8B-48AE-8C80-998CEB53DE15}"/>
    <hyperlink ref="K532" r:id="rId1419" display="pw:\\arcadis-uk-pw.bentley.com:Arcadis-UK-07\Documents\Projects\1MC06-C2\Bicester Road Emb\IM\01 - Docs\1MC06-CEK-IM-DAT-CS04_CL20-600212" xr:uid="{E8232483-5FE6-4727-B881-4DDECB143D3B}"/>
    <hyperlink ref="E529" r:id="rId1420" display="https://connect-projectwisewac.bentley.com/pwlink?datasource=Bentley.PW--arcadis-uk-pw.bentley.com~3AArcadis-UK-07&amp;objectId=b4fdb689-e6a4-4e17-a994-e5bdf01d22f1&amp;objectType=doc&amp;workAreaId=7672f74c-6d6c-4972-9396-16dce2e4867c&amp;projectId=e3f7388f-5b16-4382-a7b1-67b8398b51fa&amp;app=pwe" xr:uid="{449A3F68-CE44-43EB-A7C8-9BFC606745A0}"/>
    <hyperlink ref="K529" r:id="rId1421" display="https://connect-projectwisewac.bentley.com/pwlink?datasource=Bentley.PW--arcadis-uk-pw.bentley.com~3AArcadis-UK-07&amp;objectId=20deafb9-52b9-4642-90e9-9e3973c5845c&amp;objectType=doc&amp;workAreaId=7672f74c-6d6c-4972-9396-16dce2e4867c&amp;projectId=e3f7388f-5b16-4382-a7b1-67b8398b51fa&amp;app=pwe" xr:uid="{30B5DFF2-AB1F-4456-9C00-F1398B089096}"/>
    <hyperlink ref="W529" r:id="rId1422" display="mailto:prashant.singh2@arcadis.com" xr:uid="{2AB33F5E-9DB8-495B-94BD-1DE0361A23CC}"/>
    <hyperlink ref="E521" r:id="rId1423" display="pw:\\arcadis-uk-pw.bentley.com:Arcadis-UK-07\Documents\Projects\1MC07-C3\Greatworth Green Tunnel\UT\01 - Docs\1MC07-ASC-UT-FRM-CS07_CL25-000056-ACBOS" xr:uid="{B3CDB005-3326-4B00-AAB1-F482EABC3D8E}"/>
    <hyperlink ref="E523" r:id="rId1424" display="pw:\\arcadis-uk-pw.bentley.com:Arcadis-UK-07\Documents\Projects\1MC07-C3\Greatworth Green Tunnel\UT\01 - Docs\1MC07-ASC-UT-FRM-CS07_CL25-000058-ACBOS" xr:uid="{8424E33A-DBB5-47AB-947B-D09BB08389A4}"/>
    <hyperlink ref="E524" r:id="rId1425" display="pw:\\arcadis-uk-pw.bentley.com:Arcadis-UK-07\Documents\Projects\1MC07-C3\Greatworth Green Tunnel\UT\01 - Docs\1MC07-ASC-UT-FRM-CS07_CL25-000050-ACBOS" xr:uid="{7FF13C61-0EEE-4FFB-B710-C0F3269DAE0C}"/>
    <hyperlink ref="E525" r:id="rId1426" display="pw:\\arcadis-uk-pw.bentley.com:Arcadis-UK-07\Documents\Projects\1MC07-C3\Greatworth Green Tunnel\UT\01 - Docs\1MC07-ASC-UT-FRM-CS07_CL25-000052-ACBOS" xr:uid="{4ECF1132-9FC0-4B80-A34B-59A9502C2084}"/>
    <hyperlink ref="E522" r:id="rId1427" display="pw:\\arcadis-uk-pw.bentley.com:Arcadis-UK-07\Documents\Projects\1MC07-C3\Greatworth Green Tunnel\UT\01 - Docs\1MC07-ASC-UT-FRM-CS07_CL25-000046-ACBOS" xr:uid="{A9E10541-AFA3-4415-A060-E655405BAC9A}"/>
    <hyperlink ref="E520" r:id="rId1428" display="pw:\\arcadis-uk-pw.bentley.com:Arcadis-UK-07\Documents\Projects\1MC07-C3\Greatworth Green Tunnel\UT\01 - Docs\1MC07-ASC-UT-FRM-CS07_CL25-000054-ACBOS" xr:uid="{03FA5FC7-372B-4A78-BD87-149B6B689924}"/>
    <hyperlink ref="E401" r:id="rId1429" display="pw://arcadis-uk-pw.bentley.com:Arcadis-UK-07/Documents/D%7b1a1b49c7-554a-4c67-abde-d38ae2c8cfe4%7d" xr:uid="{E60A8AE5-81E0-4E9A-93C4-B96FF6EA1CF9}"/>
    <hyperlink ref="E536" r:id="rId1430" display="pw:\\arcadis-uk-pw.bentley.com:Arcadis-UK-07\Documents\Projects\1MC06-C2\Calvert Infrastructure MDG\DR\01 - Docs\1MC06-CEK-DR-FRM-CS06_CL09-000054" xr:uid="{E0D70306-44F1-4856-9FA4-C6592CF90A42}"/>
    <hyperlink ref="K536" r:id="rId1431" display="pw:\\arcadis-uk-pw.bentley.com:Arcadis-UK-07\Documents\Projects\1MC06-C2\Calvert Infrastructure MDG\IM\01 - Docs\1MC06-CEK-IM-DAT-CS06_CL09-600313" xr:uid="{38D4D612-B1A7-49FB-8217-31FC3F021474}"/>
    <hyperlink ref="W536" r:id="rId1432" display="mailto:lokesh.jv@arcadis.com" xr:uid="{8C3098C9-540B-4156-90EC-4517AA1CD18E}"/>
    <hyperlink ref="E537" r:id="rId1433" display="pw:\\arcadis-uk-pw.bentley.com:Arcadis-UK-07\Documents\Projects\1MC06-C2\Thame Valley North Emb\CV\01 - Docs\1MC06-ASC-CV-FRM-CS04_CL19-000033-ACBOS" xr:uid="{BD70502E-C025-4D41-9AB0-9A5A7A93CEF3}"/>
    <hyperlink ref="K537" r:id="rId1434" display="pw://arcadis-uk-pw.bentley.com:Arcadis-UK-07/Documents/D%7b386fd33c-ad86-4286-874c-c41c5ba7e14f%7d" xr:uid="{B8AA667F-B139-4F1B-9EB2-1749AB3DAE05}"/>
    <hyperlink ref="W537" r:id="rId1435" display="mailto:orlando.sangalang@arcadis.com" xr:uid="{ACDFCDA7-ADED-4D21-8AD2-4D23B1D76B6B}"/>
    <hyperlink ref="E538" r:id="rId1436" display="pw:\\arcadis-uk-pw.bentley.com:Arcadis-UK-07\Documents\Projects\1MC06-C2\Thame Valley North Emb\CV\01 - Docs\1MC06-ASC-CV-FRM-CS04_CL19-000021-ACBOS" xr:uid="{E2BE6EF2-5E5A-4491-A267-A37E33231D11}"/>
    <hyperlink ref="K538" r:id="rId1437" display="pw://arcadis-uk-pw.bentley.com:Arcadis-UK-07/Documents/D%7b00ce84db-97d3-4643-af20-036e0dea66cc%7d" xr:uid="{850A004C-6488-4FC0-B81F-08C0F34CC599}"/>
    <hyperlink ref="W538" r:id="rId1438" display="mailto:orlando.sangalang@arcadis.com" xr:uid="{8BD72549-8334-4AD1-99DB-110127FAC69D}"/>
    <hyperlink ref="E527" r:id="rId1439" display="pw:\\arcadis-uk-pw.bentley.com:Arcadis-UK-07\Documents\Projects\1MC07-C3\Boddington Ctg\CV\01 - Docs\1MC07-ASC-CV-FRM-CS07_CL14-000108-ACBOS" xr:uid="{C80E06B4-C85C-46CC-B77F-E7AAB0D79FC6}"/>
    <hyperlink ref="K527" r:id="rId1440" display="pw:\\arcadis-uk-pw.bentley.com:Arcadis-UK-07\Documents\Projects\1MC07-C3\Boddington Ctg\IM\01 - Docs\1MC07-CEK-IM-DAT-CS07_CL14-600190" xr:uid="{FDEEF72D-C3F7-4E88-9C1F-88CAEB286D3A}"/>
    <hyperlink ref="E535" r:id="rId1441" display="pw://arcadis-uk-pw.bentley.com:Arcadis-UK-07/Documents/D%7b4aa5f310-032b-4f85-ad5b-27cfe677164c%7d" xr:uid="{698B9D6A-3D62-42CE-A148-A52D81848B81}"/>
    <hyperlink ref="K535" r:id="rId1442" display="pw://arcadis-uk-pw.bentley.com:Arcadis-UK-07/Documents/D%7b15131a8f-74b2-4fe9-bb2f-ebe9310e011d%7d" xr:uid="{B77C6FBB-D9B1-4FA3-8C83-CC417D6E17A0}"/>
    <hyperlink ref="W535" r:id="rId1443" display="mailto:mtce@cowi.com" xr:uid="{FA6244D9-7A69-4110-ABD9-A617FA67A182}"/>
    <hyperlink ref="E534" r:id="rId1444" display="pw:\\arcadis-uk-pw.bentley.com:Arcadis-UK-07\Documents\Projects\1MC07-C3\Greatworth Green Tunnel\DR\01 - Docs\1MC07-ASC-DR-FRM-CS07_CL25-000008-ACBOS" xr:uid="{7D25096B-4B4C-48BF-BFC9-5AF8600FA29F}"/>
    <hyperlink ref="K534" r:id="rId1445" display="pw:\\arcadis-uk-pw.bentley.com:Arcadis-UK-07\Documents\Projects\1MC07-C3\Greatworth Green Tunnel\IM\01 - Docs\1MC07-CEK-IM-DAT-CS07_CL25-600053" xr:uid="{2C431AD7-F13A-48C1-A1AA-69A20E7AAED3}"/>
    <hyperlink ref="W534" r:id="rId1446" display="mailto:gopika.b@arcadis.com" xr:uid="{B1892B0F-6FD7-4EDF-BF70-936823DF82B4}"/>
    <hyperlink ref="E533" r:id="rId1447" display="https://connect-projectwisewac.bentley.com/pwlink?datasource=Bentley.PW--arcadis-uk-pw.bentley.com~3AArcadis-UK-07&amp;objectId=9ba64179-a17a-4a0e-b095-787e64e76085&amp;objectType=doc&amp;workAreaId=6ab164b0-c2bd-447a-a601-fda32e138674&amp;projectId=f22a64a1-1359-489b-80fe-82820c4196bb&amp;app=pwe" xr:uid="{FF9CC212-E2E3-4261-8F14-EEE6235A1AF9}"/>
    <hyperlink ref="K533" r:id="rId1448" display="https://connect-projectwisewac.bentley.com/pwlink?datasource=Bentley.PW--arcadis-uk-pw.bentley.com~3AArcadis-UK-07&amp;objectId=98a57cde-d315-45ba-aeae-00626d01bd36&amp;objectType=doc&amp;workAreaId=6ab164b0-c2bd-447a-a601-fda32e138674&amp;projectId=f22a64a1-1359-489b-80fe-82820c4196bb&amp;app=pwe" xr:uid="{1E26933C-1EA0-4060-8963-1DF59484ECAA}"/>
    <hyperlink ref="W533" r:id="rId1449" display="mailto:prashant.singh2@arcadis.com" xr:uid="{F268758E-9444-482D-866A-876722789DDD}"/>
    <hyperlink ref="E540" r:id="rId1450" display="pw:\\arcadis-uk-pw.bentley.com:Arcadis-UK-07\Documents\Projects\1MC06-C2\Twyford Emb\CV\01 - Docs\1MC06-ASC-CV-FRM-CS06_CL10-000068-ACBOS" xr:uid="{B48A55AE-2931-4756-B29A-AA7651FFA76F}"/>
    <hyperlink ref="K541" r:id="rId1451" display="pw://arcadis-uk-pw.bentley.com:Arcadis-UK-07/Documents/D%7bcf97fe65-133a-4aed-8ca5-ea2a5aa3c1eb%7d" xr:uid="{BCD7AAA4-6DB6-4C13-B782-E172B3CDA0C8}"/>
    <hyperlink ref="K544" r:id="rId1452" display="pw://arcadis-uk-pw.bentley.com:Arcadis-UK-07/Documents/D%7b67930197-e41c-43cd-8e89-605aa9e8cb0c%7d" xr:uid="{D3B27543-1328-4DBC-866A-19986F270FB8}"/>
    <hyperlink ref="K543" r:id="rId1453" display="pw://arcadis-uk-pw.bentley.com:Arcadis-UK-07/Documents/D%7b63aa0f92-35ee-49e9-add7-17b99e7cb5de%7d" xr:uid="{84F88B7F-074F-4132-BEF7-F52521AA295A}"/>
    <hyperlink ref="K539" r:id="rId1454" display="pw://arcadis-uk-pw.bentley.com:Arcadis-UK-07/Documents/D%7b7a888320-7dbd-47cc-81e7-1bfd231b32d4%7d" xr:uid="{C8403DD0-0CFA-4C81-A2D3-803B66AEF578}"/>
    <hyperlink ref="K540" r:id="rId1455" display="pw://arcadis-uk-pw.bentley.com:Arcadis-UK-07/Documents/D%7be0181f28-b169-4752-8144-f1b3b6e36484%7d" xr:uid="{E377F160-4F51-4F26-8958-755399CC3EA7}"/>
    <hyperlink ref="K542" r:id="rId1456" display="pw://arcadis-uk-pw.bentley.com:Arcadis-UK-07/Documents/D%7b5d702281-b67b-4396-891a-4424717a9d83%7d" xr:uid="{34B47260-6220-4790-9929-0DEADF518BE1}"/>
    <hyperlink ref="E545" r:id="rId1457" display="pw:\\arcadis-uk-pw.bentley.com:Arcadis-UK-07\Documents\Projects\1MC06-C2\Bicester Road Emb\CV\01 - Docs\1MC06-ASC-CV-FRM-CS04_CL20-000073-ACBOS" xr:uid="{12C86AF3-8DCD-4C90-B022-284B465CB4F7}"/>
    <hyperlink ref="K545" r:id="rId1458" display="pw:\\arcadis-uk-pw.bentley.com:Arcadis-UK-07\Documents\Projects\1MC06-C2\Bicester Road Emb\IM\01 - Docs\1MC06-CEK-IM-DAT-CS04_CL20-600238" xr:uid="{A9E5D57C-C34E-4B25-B721-2935ABEDD7EB}"/>
    <hyperlink ref="E544" r:id="rId1459" display="pw://arcadis-uk-pw.bentley.com:Arcadis-UK-07/Documents/D%7b865bc46a-3836-4061-9e58-872584031ffd%7d" xr:uid="{AFFBDAF9-B29E-42F8-99F4-69B05716768E}"/>
    <hyperlink ref="W545" r:id="rId1460" xr:uid="{166D461C-0D35-474A-AD11-C50A23F30576}"/>
    <hyperlink ref="E552" r:id="rId1461" display="pw://arcadis-uk-pw.bentley.com:Arcadis-UK-07/Documents/D%7ba09dd3ae-0424-4901-a783-f9956ba3e440%7d" xr:uid="{BDB2752A-8F01-4F4E-A041-490CB4FF011C}"/>
    <hyperlink ref="K552" r:id="rId1462" display="pw://arcadis-uk-pw.bentley.com:Arcadis-UK-07/Documents/D%7b95c9f2a4-a9f7-4080-8dbb-1deebd1f6159%7d" xr:uid="{69F777BE-1FFD-4AB4-896E-02AF0A0B04D2}"/>
    <hyperlink ref="W552" r:id="rId1463" display="mailto:mtce@cowi.com" xr:uid="{FD84042D-DB02-4C42-B5A0-C4858A61D4F0}"/>
    <hyperlink ref="E549" r:id="rId1464" display="pw://arcadis-uk-pw.bentley.com:Arcadis-UK-07/Documents/D%7b5cb04776-9c20-4b8f-9c95-26d1992329be%7d" xr:uid="{16A3EBD7-E4A0-4FA9-A1EC-2E95A0308CEF}"/>
    <hyperlink ref="E551" r:id="rId1465" display="pw://arcadis-uk-pw.bentley.com:Arcadis-UK-07/Documents/D%7b23eadf92-4a85-4d09-ae90-1902246ede48%7d" xr:uid="{0AFC7F6E-CC5C-4A1F-8373-2EE40B237479}"/>
    <hyperlink ref="E550" r:id="rId1466" display="pw://arcadis-uk-pw.bentley.com:Arcadis-UK-07/Documents/D%7b8b535cb1-a1c8-4c60-a12f-ebc0f3760d9e%7d" xr:uid="{5B0068E8-353D-46E5-8066-235AA5EB9454}"/>
    <hyperlink ref="K549" r:id="rId1467" display="pw://arcadis-uk-pw.bentley.com:Arcadis-UK-07/Documents/D%7b9c909778-1d55-4df0-a78b-aa2073bbe950%7d" xr:uid="{A952FCB1-1CD7-41A1-A0FE-CB16CD028D58}"/>
    <hyperlink ref="K550" r:id="rId1468" display="pw://arcadis-uk-pw.bentley.com:Arcadis-UK-07/Documents/D%7b6352265a-08b7-4e1c-aee8-7a198e5e7c02%7d" xr:uid="{840E7CAA-1841-4E5B-85C4-3B8209CBFCC3}"/>
    <hyperlink ref="K551" r:id="rId1469" display="pw://arcadis-uk-pw.bentley.com:Arcadis-UK-07/Documents/D%7ba98a010b-b8d7-49b7-b942-82a5dd9376d0%7d" xr:uid="{3D5C79D8-6E01-4BFD-9C51-34A5A2A22F4F}"/>
    <hyperlink ref="W549" r:id="rId1470" display="mailto:agcy@cowi.com" xr:uid="{AE496E20-0275-4ECD-9EB5-E0B88F121C59}"/>
    <hyperlink ref="W551" r:id="rId1471" display="mailto:agcy@cowi.com" xr:uid="{61E761FE-9F8F-4B5B-9398-4701AE04B669}"/>
    <hyperlink ref="W550" r:id="rId1472" display="mailto:agcy@cowi.com" xr:uid="{3EC23513-F251-49FC-A7DE-2F7D46D3FF35}"/>
    <hyperlink ref="E546" r:id="rId1473" display="pw://arcadis-uk-pw.bentley.com:Arcadis-UK-07/Documents/D%7b80962d5d-0837-420f-a26a-016ddda8c542%7d" xr:uid="{B20D8A89-89AB-47D5-9D17-F87CDFD43EC6}"/>
    <hyperlink ref="E547" r:id="rId1474" display="pw://arcadis-uk-pw.bentley.com:Arcadis-UK-07/Documents/D%7b493dc821-ff11-4b37-acb8-2a1bc242763d%7d" xr:uid="{484577C0-302C-46A6-B9DF-9DA5DF1434D1}"/>
    <hyperlink ref="E548" r:id="rId1475" display="pw://arcadis-uk-pw.bentley.com:Arcadis-UK-07/Documents/D%7b0e492c5d-2991-4bb7-a22d-80cdc7f4739d%7d" xr:uid="{DBB69BCB-FAE3-450E-A6E8-DB03B9EF5C36}"/>
    <hyperlink ref="K546" r:id="rId1476" display="pw://arcadis-uk-pw.bentley.com:Arcadis-UK-07/Documents/D%7b28465181-c970-419f-b48f-9640d0fba71d%7d" xr:uid="{6F05D171-D364-4F01-93A8-5862EC10CFCD}"/>
    <hyperlink ref="K547" r:id="rId1477" display="pw://arcadis-uk-pw.bentley.com:Arcadis-UK-07/Documents/D%7b28465181-c970-419f-b48f-9640d0fba71d%7d" xr:uid="{240581E9-0B1A-4855-BB81-5BC6E9160752}"/>
    <hyperlink ref="K548" r:id="rId1478" display="pw://arcadis-uk-pw.bentley.com:Arcadis-UK-07/Documents/D%7b28465181-c970-419f-b48f-9640d0fba71d%7d" xr:uid="{BA2E72EA-6849-447A-B9E4-2569D89F89E6}"/>
    <hyperlink ref="W546" r:id="rId1479" display="mailto:dapi@cowi.com" xr:uid="{256CC41B-8E2C-480E-A00A-BEE9CF1962EF}"/>
    <hyperlink ref="W547" r:id="rId1480" display="mailto:dapi@cowi.com" xr:uid="{C1212946-8773-4055-A360-8E74788A7736}"/>
    <hyperlink ref="W548" r:id="rId1481" display="mailto:dapi@cowi.com" xr:uid="{EC401387-D21B-44A0-BAAB-B9EDF75AD355}"/>
    <hyperlink ref="K556" r:id="rId1482" display="pw:\\arcadis-uk-pw.bentley.com:Arcadis-UK-07\Documents\Projects\1MC07-C3\Brackley North Ctg\IM\01 - Docs\1MC07-CEK-IM-DAT-CS07_CL12-600152" xr:uid="{E0A8FEE2-EF1A-4AD9-AFE2-A73E0601679D}"/>
    <hyperlink ref="E556" r:id="rId1483" display="pw:\\arcadis-uk-pw.bentley.com:Arcadis-UK-07\Documents\Projects\1MC07-C3\Brackley North Ctg\DR\01 - Docs\1MC07-ASC-DR-FRM-CS07_CL12-000004-ACBOS" xr:uid="{4C68BC5A-91A4-49DF-9B8E-86CBA2DCBC3E}"/>
    <hyperlink ref="W556" r:id="rId1484" display="mailto:Conor.Egan@wsp.com" xr:uid="{9EF301BA-7553-480A-92F3-36A7F83B286F}"/>
    <hyperlink ref="E555" r:id="rId1485" display="pw:\\arcadis-uk-pw.bentley.com:Arcadis-UK-07\Documents\Projects\1MC07-C3\Greatworth North Ctg\CV\01 - Docs\1MC07-ASC-CV-FRM-CS07_CL12-000111-ACBOS" xr:uid="{EAF4F62B-626E-4618-8245-8115CA6D8DE2}"/>
    <hyperlink ref="K555" r:id="rId1486" display="pw:\\arcadis-uk-pw.bentley.com:Arcadis-UK-07\Documents\Projects\1MC07-C3\Greatworth North Ctg\IM\01 - Docs\1MC07-CEK-IM-DAT-CS07_CL12-600288" xr:uid="{F1E9A849-815E-4ABA-A569-27F6D97328CB}"/>
    <hyperlink ref="W555" r:id="rId1487" display="mailto:Joel.Martin@arcadis.com" xr:uid="{B4D283F3-00A3-4CEB-A2A8-B9BE42F3649A}"/>
    <hyperlink ref="E553" r:id="rId1488" display="pw:\\arcadis-uk-pw.bentley.com:Arcadis-UK-07\Documents\Projects\1MC07-C3\Boddington Ctg\CV\01 - Docs\1MC07-ASC-CV-FRM-CS07_CL14-000005-ACBOS" xr:uid="{3BD96B02-7F67-4B95-9CF5-51991E550500}"/>
    <hyperlink ref="E554" r:id="rId1489" display="pw:\\arcadis-uk-pw.bentley.com:Arcadis-UK-07\Documents\Projects\1MC07-C3\Boddington Ctg\CV\01 - Docs\1MC07-ASC-CV-FRM-CS07_CL14-000008-ACBOS" xr:uid="{C915A166-6285-4B1E-A3FB-BE451EE7D33B}"/>
    <hyperlink ref="K554" r:id="rId1490" display="pw:\\arcadis-uk-pw.bentley.com:Arcadis-UK-07\Documents\Projects\1MC07-C3\Boddington Ctg\IM\01 - Docs\1MC07-CEK-IM-DAT-CS07_CL14-600006" xr:uid="{B11A59DE-59AB-40A2-AFEF-07AD54582073}"/>
    <hyperlink ref="K553" r:id="rId1491" display="pw:\\arcadis-uk-pw.bentley.com:Arcadis-UK-07\Documents\Projects\1MC07-C3\Boddington Ctg\IM\01 - Docs\1MC07-CEK-IM-DAT-CS07_CL14-600003" xr:uid="{44759B99-B54E-408C-B14A-68DCF36BD948}"/>
    <hyperlink ref="W554" r:id="rId1492" display="mailto:Joel.Martin@arcadis.com" xr:uid="{2F475CFC-9AA2-4B8C-9C4A-A1A7DF78A1A3}"/>
    <hyperlink ref="W553" r:id="rId1493" display="mailto:Joel.Martin@arcadis.com" xr:uid="{BF1B176C-5E51-4E25-B5B4-E3BD2EA0A725}"/>
    <hyperlink ref="E557" r:id="rId1494" display="pw:\\arcadis-uk-pw.bentley.com:Arcadis-UK-07\Documents\Projects\1MC06-C2\Calvert Ctg\HW\01 - Docs\1MC06-ASC-HW-FRM-CS06_CL09-000041-ACBOS" xr:uid="{F02CB5FD-DBB2-433F-BACD-20A431A58E59}"/>
    <hyperlink ref="K557" r:id="rId1495" display="pw:\\arcadis-uk-pw.bentley.com:Arcadis-UK-07\Documents\Projects\1MC06-C2\Calvert Ctg\IM\01 - Docs\1MC06-CEK-IM-DAT-CS06_CL09-600266" xr:uid="{A6BB120D-D270-4BAA-9D7B-765BB94C5D25}"/>
    <hyperlink ref="W557" r:id="rId1496" display="mailto:adan@cowi.com" xr:uid="{56B7D0CC-CBA3-4618-AA12-D86F21E0693C}"/>
    <hyperlink ref="K560" r:id="rId1497" display="pw://arcadis-uk-pw.bentley.com:Arcadis-UK-07/Documents/D%7be3d7ac53-150e-4e89-b4bd-6f55c8fc9f6f%7d" xr:uid="{3FD59AC5-BEC6-4F99-B032-EA4E2AFE3ACA}"/>
    <hyperlink ref="K558" r:id="rId1498" display="pw://arcadis-uk-pw.bentley.com:Arcadis-UK-07/Documents/D%7b15ab017c-dd12-4506-b888-b57c0d83e9c0%7d" xr:uid="{F30C3BF5-ED2E-463E-9EAD-DF91358506E4}"/>
    <hyperlink ref="K559" r:id="rId1499" display="pw://arcadis-uk-pw.bentley.com:Arcadis-UK-07/Documents/D%7bb02d4a59-3206-49e9-9674-87f4df0f6046%7d" xr:uid="{C91A9973-7509-4297-8478-D5237756B62D}"/>
    <hyperlink ref="K561" r:id="rId1500" display="pw://arcadis-uk-pw.bentley.com:Arcadis-UK-07/Documents/D%7b64f9a752-c70f-4df1-afd8-888fa54105b7%7d" xr:uid="{04AD429C-F66C-48C4-8538-51C5D4DF3752}"/>
    <hyperlink ref="E560" r:id="rId1501" display="pw://arcadis-uk-pw.bentley.com:Arcadis-UK-07/Documents/D%7b52359826-2218-4169-b94d-d8696b46432d%7d" xr:uid="{18F7C44F-4FA2-411D-97C1-AFB914A8C0E2}"/>
    <hyperlink ref="E559" r:id="rId1502" display="pw://arcadis-uk-pw.bentley.com:Arcadis-UK-07/Documents/D%7bdd6ab856-9ee1-437a-9ff5-697a30cd88ba%7d" xr:uid="{58A90F96-6BD5-41D7-B634-673EC3D1B89B}"/>
    <hyperlink ref="E558" r:id="rId1503" display="pw://arcadis-uk-pw.bentley.com:Arcadis-UK-07/Documents/D%7b5c7e38ff-aec1-415e-ba5d-0bce5bf27c19%7d" xr:uid="{28AA7E38-CBED-4E50-B76D-C8B5A4CBD7B8}"/>
    <hyperlink ref="E561" r:id="rId1504" display="pw://arcadis-uk-pw.bentley.com:Arcadis-UK-07/Documents/D%7b92c12905-c69d-4db0-9107-50477b5f77d9%7d" xr:uid="{5E386B68-4F7F-4657-9808-DD069A2CB1CF}"/>
    <hyperlink ref="W559" r:id="rId1505" display="mailto:Nicholas.White@arcadis.com" xr:uid="{82BC6B2B-A62F-4F55-AC32-63A709CA488D}"/>
    <hyperlink ref="W560" r:id="rId1506" display="mailto:Nicholas.White@arcadis.com" xr:uid="{DF6706EC-A668-47D4-8139-AB27BA1491F1}"/>
    <hyperlink ref="W558" r:id="rId1507" display="mailto:Nicholas.White@arcadis.com" xr:uid="{26FDE0B6-BC93-45B5-BC5B-17366DED1CBD}"/>
    <hyperlink ref="W561" r:id="rId1508" xr:uid="{3B4D7F90-D514-49A9-B9E8-2E73AB64E6D7}"/>
    <hyperlink ref="E566" r:id="rId1509" display="pw:\\arcadis-uk-pw.bentley.com:Arcadis-UK-07\Documents\Projects\1MC06-C2\Twyford Ctg\BR\01 - Docs\1MC06-ASC-BR-FRM-C002-CL10-900001" xr:uid="{8774A614-8922-4B68-AE22-1166538C3C33}"/>
    <hyperlink ref="E563" r:id="rId1510" display="pw:\\arcadis-uk-pw.bentley.com:Arcadis-UK-07\Documents\Projects\1MC06-C2\Cowley Emb Group\BR\01 - Docs\1MC06-ASC-BR-FRM-CS06_CL10-900009" xr:uid="{69412A42-B32D-4A48-89BC-2F487354D628}"/>
    <hyperlink ref="E564" r:id="rId1511" display="pw:\\arcadis-uk-pw.bentley.com:Arcadis-UK-07\Documents\Projects\1MC06-C2\Cowley Emb Group\BR\01 - Docs\1MC06-ASC-BR-FRM-CS06_CL10-900010" xr:uid="{A6B8C2EF-B8ED-4FAD-93EA-A69EAA4AD8A2}"/>
    <hyperlink ref="W564" r:id="rId1512" display="mailto:guillaume.hervoches@setec.com" xr:uid="{0351B0FE-6B51-49EE-B903-091E502797BA}"/>
    <hyperlink ref="W562:W565" r:id="rId1513" display="mailto:guillaume.hervoches@setec.com" xr:uid="{8BE3492A-90CE-4B8A-8E86-3F1314D59861}"/>
    <hyperlink ref="K562" r:id="rId1514" display="pw://arcadis-uk-pw.bentley.com:Arcadis-UK-07/Documents/D%7bc2fa96c8-df54-45bf-b57f-4a9502a58212%7d" xr:uid="{A64CD65D-C1A3-4A05-8340-946215755BCB}"/>
    <hyperlink ref="E562" r:id="rId1515" display="pw://arcadis-uk-pw.bentley.com:Arcadis-UK-07/Documents/D%7bd1d60785-3d84-471e-adfd-1748f37370fb%7d" xr:uid="{BC6A5832-C604-4BFD-8206-C49C9C153A4A}"/>
    <hyperlink ref="W562" r:id="rId1516" display="mailto:alberto.lorusso@arcadis.com" xr:uid="{A09B7439-AE2A-48E8-8E5E-F7191D1D0835}"/>
    <hyperlink ref="E575" r:id="rId1517" display="pw:\\arcadis-uk-pw.bentley.com:Arcadis-UK-07\Documents\Projects\1MC07-C3\Ladbroke Grove Emb\DR\01 - Docs\1MC07-ASC-DR-FRM-CS07_CL24-000053-ACBOS" xr:uid="{A5558AB9-862A-4282-87D6-A43005F2E0D6}"/>
    <hyperlink ref="K575" r:id="rId1518" display="pw:\\arcadis-uk-pw.bentley.com:Arcadis-UK-07\Documents\Projects\1MC07-C3\Ladbroke Grove Emb\IM\01 - Docs\1MC07-CEK-IM-DAT-CS07_CL24-600044" xr:uid="{D61FB4DA-BFFA-4CF7-A44E-9368DAF2E1C5}"/>
    <hyperlink ref="W575" r:id="rId1519" display="mailto:Conor.Egan@wsp.com" xr:uid="{972BAFC8-CDC0-4EB8-8B15-3812FBE3694B}"/>
    <hyperlink ref="K576" r:id="rId1520" display="pw:\\arcadis-uk-pw.bentley.com:Arcadis-UK-07\Documents\Projects\1MC07-C3\Brackley North Ctg\IM\01 - Docs\1MC07-CEK-IM-DAT-CS07_CL12-600142" xr:uid="{66C85C89-5FCF-468F-A4A9-A035406F75D4}"/>
    <hyperlink ref="E576" r:id="rId1521" display="pw:\\arcadis-uk-pw.bentley.com:Arcadis-UK-07\Documents\Projects\1MC07-C3\Brackley North Ctg\BR\01 - Docs\1MC07-CEK-BR-FRM-CS07_CL12-000001" xr:uid="{5C5D6414-5B20-4F02-80A8-93F589EA5D8A}"/>
    <hyperlink ref="W576" r:id="rId1522" display="mailto:Conor.Egan@wsp.com" xr:uid="{A7609A7D-33D4-440F-9B14-636603727F41}"/>
    <hyperlink ref="E610" r:id="rId1523" display="pw://arcadis-uk-pw.bentley.com:Arcadis-UK-07/Documents/D%7b7dd4ca84-910d-4f91-baf1-1410e439e2b1%7d" xr:uid="{5E26F571-E7BD-4B0D-83E8-01C48A59A479}"/>
    <hyperlink ref="E611" r:id="rId1524" display="pw://arcadis-uk-pw.bentley.com:Arcadis-UK-07/Documents/D%7b1e26441d-4d90-4a66-96bd-c049ba3cc16a%7d" xr:uid="{41806CD9-8A94-4583-9AC7-A27B996D0748}"/>
    <hyperlink ref="E612" r:id="rId1525" display="pw://arcadis-uk-pw.bentley.com:Arcadis-UK-07/Documents/D%7b76befc93-c273-4341-8c03-9ae5b9824e83%7d" xr:uid="{99622E1E-A9E1-4384-8EF7-6409EE355247}"/>
    <hyperlink ref="E613" r:id="rId1526" display="pw://arcadis-uk-pw.bentley.com:Arcadis-UK-07/Documents/D%7b9e8cf173-04ed-4d35-8fef-cc2835070d6c%7d" xr:uid="{C443BAB2-26A3-4AD4-B33F-486D62086286}"/>
    <hyperlink ref="E606" r:id="rId1527" display="pw://arcadis-uk-pw.bentley.com:Arcadis-UK-07/Documents/D%7b815a56f5-7fa7-447e-bc6b-96a98d4e1391%7d" xr:uid="{6474211C-8488-4F85-BA8C-108C79BC9A40}"/>
    <hyperlink ref="E607" r:id="rId1528" display="pw://arcadis-uk-pw.bentley.com:Arcadis-UK-07/Documents/D%7ba9074dad-e790-472d-b9e6-68eb6e7be5d8%7d" xr:uid="{DF053DF8-BD9A-4DF9-AE40-02527725EADC}"/>
    <hyperlink ref="E602" r:id="rId1529" display="pw://arcadis-uk-pw.bentley.com:Arcadis-UK-07/Documents/D%7bf4be2ec2-c548-464f-b72d-d4a0cdc2a92e%7d" xr:uid="{CA9B6455-BA69-45A8-B709-389679017C17}"/>
    <hyperlink ref="E603" r:id="rId1530" display="pw://arcadis-uk-pw.bentley.com:Arcadis-UK-07/Documents/D%7bd286c9a3-f1c2-4b23-85d7-c006cfc94fca%7d" xr:uid="{02C88CBE-BB44-479D-A126-07BDC6BD5085}"/>
    <hyperlink ref="E604" r:id="rId1531" display="pw://arcadis-uk-pw.bentley.com:Arcadis-UK-07/Documents/D%7ba93a175f-ce79-40ac-9514-a02c7bafded1%7d" xr:uid="{C40DD8F3-3B97-4417-9124-4ADD62276B03}"/>
    <hyperlink ref="E605" r:id="rId1532" display="pw://arcadis-uk-pw.bentley.com:Arcadis-UK-07/Documents/D%7b2d4e6033-dedd-48cb-af22-fff8d3b4e55c%7d" xr:uid="{6AF0FB6E-3631-4EB7-A2B1-8C7951D16453}"/>
    <hyperlink ref="E596" r:id="rId1533" display="pw://arcadis-uk-pw.bentley.com:Arcadis-UK-07/Documents/D%7be5f4d3e4-c2b1-43cd-9603-ae4218185af2%7d" xr:uid="{0949652C-8D48-4251-82AB-A3230E78BDFF}"/>
    <hyperlink ref="E597" r:id="rId1534" display="pw://arcadis-uk-pw.bentley.com:Arcadis-UK-07/Documents/D%7bc57fec03-712a-4828-9ba6-91a5b91847a0%7d" xr:uid="{78C0CAB7-1F62-4ABC-99AC-075B1BABE1E8}"/>
    <hyperlink ref="E598" r:id="rId1535" display="pw://arcadis-uk-pw.bentley.com:Arcadis-UK-07/Documents/D%7b4a5687f8-c467-4063-a278-2dc1dc9d7dd7%7d" xr:uid="{264CBFA4-960C-406B-8ECC-AFA0AEBD7E5C}"/>
    <hyperlink ref="E600" r:id="rId1536" display="pw://arcadis-uk-pw.bentley.com:Arcadis-UK-07/Documents/D%7bfb07f184-7ea3-4f34-9de3-e01191071d61%7d" xr:uid="{FDA3B8A9-E15E-4B4B-B25A-C0345ED68A55}"/>
    <hyperlink ref="E599" r:id="rId1537" display="pw://arcadis-uk-pw.bentley.com:Arcadis-UK-07/Documents/D%7b9c9e53af-3412-4dc7-82ff-50f186f554d5%7d" xr:uid="{9A20F170-345A-4038-8DE5-CA25A3CBA51F}"/>
    <hyperlink ref="E601" r:id="rId1538" display="pw://arcadis-uk-pw.bentley.com:Arcadis-UK-07/Documents/D%7b559aadc9-3a5f-44e2-9ffa-9d98d0e9d451%7d" xr:uid="{A497CB4D-D503-4367-B736-10A3016F94A9}"/>
    <hyperlink ref="E614" r:id="rId1539" display="pw://arcadis-uk-pw.bentley.com:Arcadis-UK-07/Documents/D%7b336ec684-f45e-4308-b3e4-0bfa9c76b25f%7d" xr:uid="{9C5B6A6D-08F9-4091-8B4E-D885B36C3164}"/>
    <hyperlink ref="E615" r:id="rId1540" display="pw://arcadis-uk-pw.bentley.com:Arcadis-UK-07/Documents/D%7b9bd5285b-116d-4f65-ba50-aa29b9b166b8%7d" xr:uid="{A112B46B-38A1-41C1-8E24-5DB4BFB914F6}"/>
    <hyperlink ref="E616" r:id="rId1541" display="pw://arcadis-uk-pw.bentley.com:Arcadis-UK-07/Documents/D%7ba9b246c1-9991-4b42-882b-b7f652b75fd4%7d" xr:uid="{4A2FB09B-4E20-463D-9206-983970C9646C}"/>
    <hyperlink ref="E617" r:id="rId1542" display="pw://arcadis-uk-pw.bentley.com:Arcadis-UK-07/Documents/D%7b96ed32fc-071b-4a78-901f-b9b710071951%7d" xr:uid="{8FB17754-CFF4-4F6A-84C6-2A8E58BEBC95}"/>
    <hyperlink ref="E618" r:id="rId1543" display="pw://arcadis-uk-pw.bentley.com:Arcadis-UK-07/Documents/D%7b9193dab8-7d3a-40a7-a87c-3201214e58c9%7d" xr:uid="{593252C9-3CF7-4DF7-9DC7-F8FCB08F75A5}"/>
    <hyperlink ref="E619" r:id="rId1544" display="pw://arcadis-uk-pw.bentley.com:Arcadis-UK-07/Documents/D%7be9419f88-4fa0-4148-9005-23763844373c%7d" xr:uid="{0C792104-5830-475C-9FD8-D021F2DA567F}"/>
    <hyperlink ref="E620" r:id="rId1545" display="pw://arcadis-uk-pw.bentley.com:Arcadis-UK-07/Documents/D%7b94276d62-cbb3-4fc3-9412-2c8040d90e63%7d" xr:uid="{0D86DBFD-E81E-42D4-A31D-F33B03F36CEF}"/>
    <hyperlink ref="E621" r:id="rId1546" display="pw://arcadis-uk-pw.bentley.com:Arcadis-UK-07/Documents/D%7b90bd3c9e-6bb4-4560-9b5b-ca266cb4ba00%7d" xr:uid="{A02F0B83-B932-4E69-9615-39EAF2F8D9F1}"/>
    <hyperlink ref="E622" r:id="rId1547" display="pw://arcadis-uk-pw.bentley.com:Arcadis-UK-07/Documents/D%7bded655d9-835e-4101-ae0b-5819736b7849%7d" xr:uid="{933AD3B9-8AC2-4EF3-91C7-1782901B3BE7}"/>
    <hyperlink ref="E623" r:id="rId1548" display="pw://arcadis-uk-pw.bentley.com:Arcadis-UK-07/Documents/D%7b199b2156-bb88-45f9-a5b5-daa94300a18f%7d" xr:uid="{EF304A4F-1D6D-49A0-AEA0-48D998B882D6}"/>
    <hyperlink ref="E624" r:id="rId1549" display="pw://arcadis-uk-pw.bentley.com:Arcadis-UK-07/Documents/D%7b41e8fb81-8212-43ec-9836-3ba58390f7d2%7d" xr:uid="{4EE618CA-2615-44EF-8952-5D7790D72309}"/>
    <hyperlink ref="E625" r:id="rId1550" display="pw://arcadis-uk-pw.bentley.com:Arcadis-UK-07/Documents/D%7b22db0337-51d8-4ebf-81ae-6a873c07fc0c%7d" xr:uid="{93ADFA22-543F-40EE-9113-DB5AB5FC9B3B}"/>
    <hyperlink ref="E626" r:id="rId1551" display="pw://arcadis-uk-pw.bentley.com:Arcadis-UK-07/Documents/D%7b6f03ace0-23af-4747-9a0e-f8eb4f398993%7d" xr:uid="{D9EC9D10-7964-425F-B21E-CE7609C40CBF}"/>
    <hyperlink ref="E627" r:id="rId1552" display="pw://arcadis-uk-pw.bentley.com:Arcadis-UK-07/Documents/D%7b7556ae11-59eb-47fa-be11-ed80a2253d9d%7d" xr:uid="{042DA716-EA68-4B9C-8961-0964885D322B}"/>
    <hyperlink ref="K610" r:id="rId1553" display="pw://arcadis-uk-pw.bentley.com:Arcadis-UK-07/Documents/D%7bf77f892b-6434-46c8-9e2f-457701206980%7d" xr:uid="{046B01F7-7ABF-4755-98A4-94852410BCF2}"/>
    <hyperlink ref="K611" r:id="rId1554" display="pw://arcadis-uk-pw.bentley.com:Arcadis-UK-07/Documents/D%7b7303fd68-1111-459e-89bb-9bfabc86158b%7d" xr:uid="{B273124F-7CA8-491F-A450-19C7C2C17B60}"/>
    <hyperlink ref="K612" r:id="rId1555" display="pw://arcadis-uk-pw.bentley.com:Arcadis-UK-07/Documents/D%7bde7922ba-1fed-4539-a010-ea4fde14dd0e%7d" xr:uid="{77CF4FE6-265C-433A-B6B2-DEA07C1FDCE2}"/>
    <hyperlink ref="K613" r:id="rId1556" display="pw://arcadis-uk-pw.bentley.com:Arcadis-UK-07/Documents/D%7ba19b126a-b83a-4cff-ac23-9155718cd92e%7d" xr:uid="{35201EA2-2B2C-4E15-A33A-29A6F8CFEE40}"/>
    <hyperlink ref="K606" r:id="rId1557" display="pw://arcadis-uk-pw.bentley.com:Arcadis-UK-07/Documents/D%7bb1bf73f2-d7b2-468b-a7b5-f6aa77e5a68f%7d" xr:uid="{606A3268-292D-483A-9319-A4754850DBC9}"/>
    <hyperlink ref="K607" r:id="rId1558" display="pw://arcadis-uk-pw.bentley.com:Arcadis-UK-07/Documents/D%7bf54704ae-c299-4099-be64-86406a0504b8%7d" xr:uid="{E0FA2B54-DC8B-4CAB-BD90-F90CBDAB2604}"/>
    <hyperlink ref="K602" r:id="rId1559" display="pw://arcadis-uk-pw.bentley.com:Arcadis-UK-07/Documents/D%7b92ee5d8f-ac01-42bd-8795-e6da19ee77e5%7d" xr:uid="{EB8D6D1F-118F-4E57-9CAF-E67C95145CEF}"/>
    <hyperlink ref="K603" r:id="rId1560" display="pw://arcadis-uk-pw.bentley.com:Arcadis-UK-07/Documents/D%7b46cc8512-6ca5-4039-9f26-54c66d4646e4%7d" xr:uid="{860070A6-2D5C-4510-A9BB-331D05FCC2E1}"/>
    <hyperlink ref="K604" r:id="rId1561" display="pw://arcadis-uk-pw.bentley.com:Arcadis-UK-07/Documents/D%7b6feeafba-8173-476e-be95-94f41de16672%7d" xr:uid="{553ACC31-3544-410D-A6D4-C5B258B6C54B}"/>
    <hyperlink ref="K605" r:id="rId1562" display="pw://arcadis-uk-pw.bentley.com:Arcadis-UK-07/Documents/D%7b339965cc-cff1-4c80-91b5-c52f2d15e6c5%7d" xr:uid="{2AE7C15D-323B-48E2-A3EE-84A38E0FCAD4}"/>
    <hyperlink ref="K596" r:id="rId1563" display="pw://arcadis-uk-pw.bentley.com:Arcadis-UK-07/Documents/D%7b125dd91a-78c6-4c30-ad63-67e4ced9d2bd%7d" xr:uid="{A761F33A-7C97-46FF-AB17-CF4CBE6BBDD0}"/>
    <hyperlink ref="K598" r:id="rId1564" display="pw://arcadis-uk-pw.bentley.com:Arcadis-UK-07/Documents/D%7b91df9f4a-a134-45d6-8bf4-6a81317381dd%7d" xr:uid="{81D021CB-9FA7-4929-8CC1-AD50561C5CAA}"/>
    <hyperlink ref="K599" r:id="rId1565" display="pw://arcadis-uk-pw.bentley.com:Arcadis-UK-07/Documents/D%7b20fdc31a-bf4f-4769-9cb1-1756d7c9f7d8%7d" xr:uid="{21EE1C8B-7FAD-4777-BB66-0DD515E09FE8}"/>
    <hyperlink ref="K597" r:id="rId1566" display="pw://arcadis-uk-pw.bentley.com:Arcadis-UK-07/Documents/D%7b913815e2-79b4-442b-a375-3a8848db9672%7d" xr:uid="{54B3BA2F-45C0-40CC-B2CD-EC681CD10B71}"/>
    <hyperlink ref="K600" r:id="rId1567" display="pw://arcadis-uk-pw.bentley.com:Arcadis-UK-07/Documents/D%7b3d6a31af-9d88-43ea-a739-b9bb7ee7e378%7d" xr:uid="{22F91FCA-BABC-4721-9AFE-B3FF096D9672}"/>
    <hyperlink ref="K601" r:id="rId1568" display="pw://arcadis-uk-pw.bentley.com:Arcadis-UK-07/Documents/D%7b5b3da000-85c1-4fc9-90d2-d11f086234e0%7d" xr:uid="{71ECECE9-2C23-4362-A265-E78D39E3A3D6}"/>
    <hyperlink ref="K614" r:id="rId1569" display="pw://arcadis-uk-pw.bentley.com:Arcadis-UK-07/Documents/D%7bd80a91fe-8f85-41d3-935a-2b4f211ec509%7d" xr:uid="{E20E047E-B0F9-4507-9F9C-62CB82D46894}"/>
    <hyperlink ref="K615" r:id="rId1570" display="pw://arcadis-uk-pw.bentley.com:Arcadis-UK-07/Documents/D%7bac42836a-df62-4c5a-acd4-76673a6afd57%7d" xr:uid="{5A7B8AD9-5369-4BFF-B0C7-A549BBCCDF74}"/>
    <hyperlink ref="K616" r:id="rId1571" display="pw://arcadis-uk-pw.bentley.com:Arcadis-UK-07/Documents/D%7b8bf1d11c-9c3c-4d45-a041-a2d1ac0810d1%7d" xr:uid="{EAAD2965-195E-44A7-B919-02167F689F44}"/>
    <hyperlink ref="K617" r:id="rId1572" display="pw://arcadis-uk-pw.bentley.com:Arcadis-UK-07/Documents/D%7b3d50edc4-6add-4eb6-916c-eb2cec6d2953%7d" xr:uid="{8C5BFC92-FF1C-4CC7-9F92-8297F31A299A}"/>
    <hyperlink ref="K618" r:id="rId1573" display="pw://arcadis-uk-pw.bentley.com:Arcadis-UK-07/Documents/D%7bb8b57674-c12d-4e0a-86cf-9bb37b244618%7d" xr:uid="{89B11C30-33D2-40F0-A7F9-89622976E872}"/>
    <hyperlink ref="K619" r:id="rId1574" display="pw://arcadis-uk-pw.bentley.com:Arcadis-UK-07/Documents/D%7b91345359-88af-44e4-9d8f-622a58c3c19e%7d" xr:uid="{D0301E30-4BE4-4A25-ADFF-B74481D11EB6}"/>
    <hyperlink ref="K620" r:id="rId1575" display="pw://arcadis-uk-pw.bentley.com:Arcadis-UK-07/Documents/D%7b00b1f5ed-8f69-4f55-b198-644c90b05000%7d" xr:uid="{4E456609-FB8A-4734-B38E-125DA6233C1B}"/>
    <hyperlink ref="K621" r:id="rId1576" display="pw://arcadis-uk-pw.bentley.com:Arcadis-UK-07/Documents/D%7bf62ba111-c481-4105-b330-844855542ce0%7d" xr:uid="{485B4D3E-E206-4F90-B0B2-FF739556C705}"/>
    <hyperlink ref="K622" r:id="rId1577" display="pw://arcadis-uk-pw.bentley.com:Arcadis-UK-07/Documents/D%7bc12da645-4a0f-4bd4-97e3-c60b5ba9a17e%7d" xr:uid="{CE282A77-2FB1-46E5-9503-90FCC254C0C4}"/>
    <hyperlink ref="K623" r:id="rId1578" display="pw://arcadis-uk-pw.bentley.com:Arcadis-UK-07/Documents/D%7b07205cbb-65b5-4944-893e-5bb86e6b12cb%7d" xr:uid="{92452EE6-B002-4FB3-ACE1-1F9D748188A8}"/>
    <hyperlink ref="K624" r:id="rId1579" display="pw://arcadis-uk-pw.bentley.com:Arcadis-UK-07/Documents/D%7b6710a5d5-d39b-4b1d-9052-1863cae2ef7a%7d" xr:uid="{0FB915D0-8EB7-4401-B793-0C2AECAF7803}"/>
    <hyperlink ref="K625" r:id="rId1580" display="pw://arcadis-uk-pw.bentley.com:Arcadis-UK-07/Documents/D%7bb25bbe35-4dd5-4dc9-8c80-633d94485e88%7d" xr:uid="{D4F754D7-7BF4-4EDA-BB57-52B08DE63751}"/>
    <hyperlink ref="K626" r:id="rId1581" display="pw://arcadis-uk-pw.bentley.com:Arcadis-UK-07/Documents/D%7ba0b66e81-b5d7-480f-bca7-5819af370d2b%7d" xr:uid="{9B11D303-9442-4E44-BBB5-2DC08D5E83F4}"/>
    <hyperlink ref="K627" r:id="rId1582" display="pw://arcadis-uk-pw.bentley.com:Arcadis-UK-07/Documents/D%7b207eb60f-b460-4fba-91a2-4dab4de91c92%7d" xr:uid="{08C1D9EF-B351-4090-AB78-FF1FAAA8FA7F}"/>
    <hyperlink ref="W610" r:id="rId1583" display="mailto:darrell.stebbings@arcadis.com" xr:uid="{B9EFF353-FC16-4B18-81CD-8F8E0E956336}"/>
    <hyperlink ref="W612" r:id="rId1584" display="mailto:darrell.stebbings@arcadis.com" xr:uid="{E9A982D7-F7F6-40FE-81A7-ACB67AE38930}"/>
    <hyperlink ref="W611" r:id="rId1585" display="mailto:darrell.stebbings@arcadis.com" xr:uid="{9214B523-D811-4A3C-919E-CB5201EC9948}"/>
    <hyperlink ref="W573:W602" r:id="rId1586" display="mailto:darrell.stebbings@arcadis.com" xr:uid="{12A513A4-19AF-4A73-95EF-180C056A4609}"/>
    <hyperlink ref="E573" r:id="rId1587" display="pw:\\arcadis-uk-pw.bentley.com:Arcadis-UK-07\Documents\Projects\1MC07-C3\Ladbroke Ctg\HW\01 - Docs\1MC07-ASC-HW-FRM-CS07_CL24-000029-ACBOS" xr:uid="{ABF93130-84AA-4443-81F5-1B8ADECD568C}"/>
    <hyperlink ref="E572" r:id="rId1588" display="pw:\\arcadis-uk-pw.bentley.com:Arcadis-UK-07\Documents\Projects\1MC07-C3\Ladbroke Ctg\HW\01 - Docs\1MC07-ASC-HW-FRM-CS07_CL24-000024-ACBOS" xr:uid="{D9DC3395-1AA9-4D8F-88B7-78C2CFCDE488}"/>
    <hyperlink ref="K573" r:id="rId1589" display="pw:\\arcadis-uk-pw.bentley.com:Arcadis-UK-07\Documents\Projects\1MC07-C3\Ladbroke Ctg\IM\01 - Docs\1MC07-CEK-IM-DAT-CS07_CL24-600079" xr:uid="{F5A69BCD-9FFE-4D1D-9599-24665DA0332F}"/>
    <hyperlink ref="K572" r:id="rId1590" display="pw:\\arcadis-uk-pw.bentley.com:Arcadis-UK-07\Documents\Projects\1MC07-C3\Ladbroke Ctg\IM\01 - Docs\1MC07-CEK-IM-DAT-CS07_CL24-600059" xr:uid="{502DA33A-1950-4DF6-9114-5AF16548842B}"/>
    <hyperlink ref="E574" r:id="rId1591" display="pw://arcadis-uk-pw.bentley.com:Arcadis-UK-07/Documents/D%7b563600da-f1c6-4e90-811c-394b06f5e6ea%7d" xr:uid="{FDF28DB2-66FE-4380-9BA6-720BC01231E0}"/>
    <hyperlink ref="E595" r:id="rId1592" display="pw://arcadis-uk-pw.bentley.com:Arcadis-UK-07/Documents/D%7b7c08984a-1bf3-4b23-8215-1995cd9fea91%7d" xr:uid="{F6FD523D-068D-4431-98CF-642EB2CDC693}"/>
    <hyperlink ref="K574" r:id="rId1593" xr:uid="{11C7F682-3486-479F-A29F-BC7B7D09E7CA}"/>
    <hyperlink ref="K595" r:id="rId1594" display="https://connect-projectwisewac.bentley.com/pwlink?datasource=Bentley.PW--arcadis-uk-pw.bentley.com~3AArcadis-UK-07&amp;objectId=a089a65d-0f38-4f0b-b04b-f1edfe1a6efe&amp;objectType=doc&amp;workAreaId=7672f74c-6d6c-4972-9396-16dce2e4867c&amp;projectId=e3f7388f-5b16-4382-a7b1-67b8398b51fa&amp;app=pwe" xr:uid="{C2569FE2-D0DD-47E4-B198-01660E61019B}"/>
    <hyperlink ref="W595" r:id="rId1595" display="mailto:jeroen.vandijk@arcadis.com" xr:uid="{DA746098-8B5A-48FC-B3A1-DD5C7B7F30BD}"/>
    <hyperlink ref="W574" r:id="rId1596" display="mailto:jeroen.vandijk@arcadis.com" xr:uid="{EE7EE57A-8364-47F0-A76A-DB49C504DC10}"/>
    <hyperlink ref="W572" r:id="rId1597" display="mailto:Conor.Egan@wsp.com" xr:uid="{58DC3F60-CCC5-4781-85D9-A4498296E9C8}"/>
    <hyperlink ref="W573" r:id="rId1598" display="mailto:Conor.Egan@wsp.com" xr:uid="{DDBD2F05-061D-4BF7-9A56-3071A7CF5435}"/>
    <hyperlink ref="E571" r:id="rId1599" display="pw:\\arcadis-uk-pw.bentley.com:Arcadis-UK-07\Documents\Projects\1MC06-C2\Waddesdon Emb\UT\01 - Docs\1MC06-ASC-UT-FRM-CS04_CL20-000091-ACBOS" xr:uid="{0250EEE2-7DF5-4D8F-A40A-25E8AD0E1E5E}"/>
    <hyperlink ref="K571" r:id="rId1600" display="pw:\\arcadis-uk-pw.bentley.com:Arcadis-UK-07\Documents\Projects\1MC06-C2\Waddesdon Emb\IM\01 - Docs\1MC06-CEK-IM-DAT-CS04_CL20-600245" xr:uid="{4C3B52CA-4E14-46B1-AB0B-3394E1156FF4}"/>
    <hyperlink ref="W571" r:id="rId1601" display="mailto:eloise.mainstone@arcadis.com" xr:uid="{554CB545-7FB9-4FAC-953B-D41FE65EDFE8}"/>
    <hyperlink ref="K568" r:id="rId1602" display="pw:\\arcadis-uk-pw.bentley.com:Arcadis-UK-07\Documents\Projects\1MC06-C2\Waddesdon Emb\IM\01 - Docs\1MC06-CEK-IM-DAT-CS04_CL20-600113" xr:uid="{7E54B8F8-C830-4801-B0AD-987A63578F97}"/>
    <hyperlink ref="K569" r:id="rId1603" display="pw:\\arcadis-uk-pw.bentley.com:Arcadis-UK-07\Documents\Projects\1MC06-C2\Waddesdon Emb\IM\01 - Docs\1MC06-CEK-IM-DAT-CS04_CL20-600087" xr:uid="{68AC33C2-9DDC-4210-A406-0CAA871A8745}"/>
    <hyperlink ref="K570" r:id="rId1604" display="pw:\\arcadis-uk-pw.bentley.com:Arcadis-UK-07\Documents\Projects\1MC06-C2\Waddesdon Emb\IM\01 - Docs\1MC06-CEK-IM-DAT-CS04_CL20-600088" xr:uid="{5258FBB8-B307-42BA-8C95-58865E7F6B7F}"/>
    <hyperlink ref="E569" r:id="rId1605" display="pw:\\arcadis-uk-pw.bentley.com:Arcadis-UK-07\Documents\Projects\1MC06-C2\Waddesdon Emb\UT\01 - Docs\1MC06-ASC-UT-FRM-CS04_CL20-000020-ACBOS" xr:uid="{1404C9D1-2B83-4C49-B301-4DA6323444CE}"/>
    <hyperlink ref="E570" r:id="rId1606" display="pw:\\arcadis-uk-pw.bentley.com:Arcadis-UK-07\Documents\Projects\1MC06-C2\Waddesdon Emb\UT\01 - Docs\1MC06-ASC-UT-FRM-CS04_CL20-000021-ACBOS" xr:uid="{5EE6BECC-89B4-4376-9C16-8CD25197043A}"/>
    <hyperlink ref="E568" r:id="rId1607" display="pw:\\arcadis-uk-pw.bentley.com:Arcadis-UK-07\Documents\Projects\1MC06-C2\Waddesdon Emb\UT\01 - Docs\1MC06-ASC-UT-FRM-CS04_CL20-000016-ACBOS" xr:uid="{76602C96-2DC3-4959-BCEB-ECF4229E5FE1}"/>
    <hyperlink ref="W569" r:id="rId1608" display="mailto:eloise.mainstone@arcadis.com" xr:uid="{C6F2A67E-07AF-493C-860F-7BEA9C434A47}"/>
    <hyperlink ref="W570" r:id="rId1609" display="mailto:eloise.mainstone@arcadis.com" xr:uid="{AC62FD9C-834F-40BF-8517-03704395DB60}"/>
    <hyperlink ref="W568" r:id="rId1610" display="mailto:eloise.mainstone@arcadis.com" xr:uid="{1B862F94-9F93-43DF-B1A4-FAFE588D3C4C}"/>
    <hyperlink ref="E585" r:id="rId1611" display="pw:\\arcadis-uk-pw.bentley.com:Arcadis-UK-07\Documents\Projects\1MC06-C2\Twyford Vdt\EV\01 - Docs\1MC06-ASC-EV-FRM-CS06_CL10-900009" xr:uid="{1AD4ED21-8DBC-41AD-8342-524B591909D7}"/>
    <hyperlink ref="E586" r:id="rId1612" display="pw:\\arcadis-uk-pw.bentley.com:Arcadis-UK-07\Documents\Projects\1MC06-C2\Twyford Vdt\EV\01 - Docs\1MC06-ASC-EV-FRM-CS06_CL10-900010" xr:uid="{58D23BBA-00BC-4482-B772-3DE2FA21CE16}"/>
    <hyperlink ref="E587" r:id="rId1613" display="pw:\\arcadis-uk-pw.bentley.com:Arcadis-UK-07\Documents\Projects\1MC06-C2\Twyford Vdt\EV\01 - Docs\1MC06-ASC-EV-FRM-CS06_CL10-900011" xr:uid="{2366BDC6-3B1A-4937-990A-BBC622C57E90}"/>
    <hyperlink ref="E588" r:id="rId1614" display="pw:\\arcadis-uk-pw.bentley.com:Arcadis-UK-07\Documents\Projects\1MC06-C2\Twyford Vdt\EV\01 - Docs\1MC06-ASC-EV-FRM-CS06_CL10-900012" xr:uid="{6B52CBE8-AF89-41E0-89BC-4E5F45D7571C}"/>
    <hyperlink ref="E577" r:id="rId1615" display="pw:\\arcadis-uk-pw.bentley.com:Arcadis-UK-07\Documents\Projects\1MC06-C2\Twyford Ctg\EV\01 - Docs\1MC06-ASC-EV-FRM-CS06_CL10-900001" xr:uid="{BE2C19E4-24BD-4CC2-9E1A-B119D7539939}"/>
    <hyperlink ref="E578" r:id="rId1616" display="pw:\\arcadis-uk-pw.bentley.com:Arcadis-UK-07\Documents\Projects\1MC06-C2\Twyford Ctg\EV\01 - Docs\1MC06-ASC-EV-FRM-CS06_CL10-900002" xr:uid="{E9DEE47B-A665-4657-B71C-A045D5E8A09B}"/>
    <hyperlink ref="E579" r:id="rId1617" display="pw:\\arcadis-uk-pw.bentley.com:Arcadis-UK-07\Documents\Projects\1MC06-C2\Twyford Ctg\EV\01 - Docs\1MC06-ASC-EV-FRM-CS06_CL10-900003" xr:uid="{96FD5208-B577-4217-98C4-FD469C69B121}"/>
    <hyperlink ref="E580" r:id="rId1618" display="pw:\\arcadis-uk-pw.bentley.com:Arcadis-UK-07\Documents\Projects\1MC06-C2\Twyford Ctg\EV\01 - Docs\1MC06-ASC-EV-FRM-CS06_CL10-900004" xr:uid="{397A3B9B-D94E-47F5-BDB4-174FBAA0B733}"/>
    <hyperlink ref="E581" r:id="rId1619" display="pw:\\arcadis-uk-pw.bentley.com:Arcadis-UK-07\Documents\Projects\1MC06-C2\Twyford Ctg\EV\01 - Docs\1MC06-ASC-EV-FRM-CS06_CL10-900005" xr:uid="{608EE896-DECA-4E02-AB23-C999657A3A61}"/>
    <hyperlink ref="E582" r:id="rId1620" display="pw:\\arcadis-uk-pw.bentley.com:Arcadis-UK-07\Documents\Projects\1MC06-C2\Twyford Ctg\EV\01 - Docs\1MC06-ASC-EV-FRM-CS06_CL10-900006" xr:uid="{241E823B-594C-41A8-999E-53591454384A}"/>
    <hyperlink ref="E583" r:id="rId1621" display="pw:\\arcadis-uk-pw.bentley.com:Arcadis-UK-07\Documents\Projects\1MC06-C2\Twyford Ctg\EV\01 - Docs\1MC06-ASC-EV-FRM-CS06_CL10-900007" xr:uid="{8291482A-5B4C-4A2D-B936-EC262FC762C2}"/>
    <hyperlink ref="E584" r:id="rId1622" display="pw:\\arcadis-uk-pw.bentley.com:Arcadis-UK-07\Documents\Projects\1MC06-C2\Twyford Ctg\EV\01 - Docs\1MC06-ASC-EV-FRM-CS06_CL10-900008" xr:uid="{1B9F9B26-EC11-4C9C-AF98-96CC3ED2B352}"/>
    <hyperlink ref="E589" r:id="rId1623" display="pw:\\arcadis-uk-pw.bentley.com:Arcadis-UK-07\Documents\Projects\1MC06-C2\Cowley Emb Group\EV\01 - Docs\1MC06-ASC-EV-FRM-CS06_CL10-900013" xr:uid="{26E925B1-91F9-4C31-98C9-A252079DAD54}"/>
    <hyperlink ref="E590" r:id="rId1624" display="pw:\\arcadis-uk-pw.bentley.com:Arcadis-UK-07\Documents\Projects\1MC06-C2\Cowley Emb Group\EV\01 - Docs\1MC06-ASC-EV-FRM-CS06_CL10-900014" xr:uid="{9DB02D4E-0A35-4864-BE61-73006F52D85A}"/>
    <hyperlink ref="E591" r:id="rId1625" display="pw:\\arcadis-uk-pw.bentley.com:Arcadis-UK-07\Documents\Projects\1MC06-C2\Cowley Emb Group\EV\01 - Docs\1MC06-ASC-EV-FRM-CS06_CL10-900015" xr:uid="{3E1ABFDC-0EAF-4E13-94A3-26D20B20DF66}"/>
    <hyperlink ref="E592" r:id="rId1626" display="pw:\\arcadis-uk-pw.bentley.com:Arcadis-UK-07\Documents\Projects\1MC06-C2\Cowley Emb Group\EV\01 - Docs\1MC06-ASC-EV-FRM-CS06_CL10-900016" xr:uid="{C5FE762D-2DD6-4216-9427-6EEFFE32FDA1}"/>
    <hyperlink ref="E593" r:id="rId1627" display="pw:\\arcadis-uk-pw.bentley.com:Arcadis-UK-07\Documents\Projects\1MC06-C2\Cowley Emb Group\EV\01 - Docs\1MC06-ASC-EV-FRM-CS06_CL10-900017" xr:uid="{9230EDD7-B5E1-4037-A80A-53AAD45D0461}"/>
    <hyperlink ref="E594" r:id="rId1628" display="pw:\\arcadis-uk-pw.bentley.com:Arcadis-UK-07\Documents\Projects\1MC06-C2\Cowley Emb Group\EV\01 - Docs\1MC06-ASC-EV-FRM-CS06_CL10-900018" xr:uid="{DAAB91D7-2698-436E-BD6C-AD6969C10359}"/>
    <hyperlink ref="K589" r:id="rId1629" display="pw:\\arcadis-uk-pw.bentley.com:Arcadis-UK-07\Documents\Projects\1MC06-C2\Cowley Emb Group\IM\01 - Docs\1MC06-CEK-IM-DAT-CS06_CL10-600156" xr:uid="{3ABA6D3E-3FAA-4F45-B247-FCC887CDCAE6}"/>
    <hyperlink ref="K590" r:id="rId1630" display="pw:\\arcadis-uk-pw.bentley.com:Arcadis-UK-07\Documents\Projects\1MC06-C2\Cowley Emb Group\IM\01 - Docs\1MC06-CEK-IM-DAT-CS06_CL10-600155" xr:uid="{B10396FB-3E98-440D-A528-998F39C2525C}"/>
    <hyperlink ref="K591" r:id="rId1631" display="pw:\\arcadis-uk-pw.bentley.com:Arcadis-UK-07\Documents\Projects\1MC06-C2\Cowley Emb Group\IM\01 - Docs\1MC06-CEK-IM-DAT-CS06_CL10-600154" xr:uid="{52D1DA81-668B-4B58-B986-C33BE210F112}"/>
    <hyperlink ref="K592" r:id="rId1632" display="pw:\\arcadis-uk-pw.bentley.com:Arcadis-UK-07\Documents\Projects\1MC06-C2\Cowley Emb Group\IM\01 - Docs\1MC06-CEK-IM-DAT-CS06_CL10-600153" xr:uid="{2F252156-C107-43EA-A544-C21C8EAA1B8B}"/>
    <hyperlink ref="K593" r:id="rId1633" display="pw:\\arcadis-uk-pw.bentley.com:Arcadis-UK-07\Documents\Projects\1MC06-C2\Cowley Emb Group\IM\01 - Docs\1MC06-CEK-IM-DAT-CS06_CL10-600152" xr:uid="{5BF324D7-B3E1-406E-A4DA-A625DC7E4C11}"/>
    <hyperlink ref="K594" r:id="rId1634" display="pw:\\arcadis-uk-pw.bentley.com:Arcadis-UK-07\Documents\Projects\1MC06-C2\Cowley Emb Group\IM\01 - Docs\1MC06-CEK-IM-DAT-CS06_CL10-600151" xr:uid="{5D8BEACC-CAE9-43A3-99F3-B2824D0E4EC8}"/>
    <hyperlink ref="K585" r:id="rId1635" display="pw:\\arcadis-uk-pw.bentley.com:Arcadis-UK-07\Documents\Projects\1MC06-C2\Twyford Vdt\IM\01 - Docs\1MC06-CEK-IM-DAT-CS06_CL10-600142" xr:uid="{830465D8-59A4-4826-BB1F-8A828043BA76}"/>
    <hyperlink ref="K586" r:id="rId1636" display="pw:\\arcadis-uk-pw.bentley.com:Arcadis-UK-07\Documents\Projects\1MC06-C2\Twyford Vdt\IM\01 - Docs\1MC06-CEK-IM-DAT-CS06_CL10-600141" xr:uid="{77327DCB-5AE0-429D-B42D-4E74EF224C77}"/>
    <hyperlink ref="K587" r:id="rId1637" display="pw:\\arcadis-uk-pw.bentley.com:Arcadis-UK-07\Documents\Projects\1MC06-C2\Twyford Vdt\IM\01 - Docs\1MC06-CEK-IM-DAT-CS06_CL10-600140" xr:uid="{29C1F75E-CBE6-4A47-88B4-2326FB52D4BA}"/>
    <hyperlink ref="K588" r:id="rId1638" display="pw:\\arcadis-uk-pw.bentley.com:Arcadis-UK-07\Documents\Projects\1MC06-C2\Twyford Vdt\IM\01 - Docs\1MC06-CEK-IM-DAT-CS06_CL10-600139" xr:uid="{AB0D148E-C9EE-4AD5-866A-4868E6058AE0}"/>
    <hyperlink ref="K577" r:id="rId1639" display="pw:\\arcadis-uk-pw.bentley.com:Arcadis-UK-07\Documents\Projects\1MC06-C2\Twyford Ctg\IM\01 - Docs\1MC06-CEK-IM-DAT-CS06_CL10-600150" xr:uid="{0406FD7E-E85D-42C0-8078-3053D050E8DB}"/>
    <hyperlink ref="K578" r:id="rId1640" display="pw:\\arcadis-uk-pw.bentley.com:Arcadis-UK-07\Documents\Projects\1MC06-C2\Twyford Ctg\IM\01 - Docs\1MC06-CEK-IM-DAT-CS06_CL10-600149" xr:uid="{547069DC-5B38-46D0-97A6-92C5497123AB}"/>
    <hyperlink ref="K579" r:id="rId1641" display="pw://arcadis-uk-pw.bentley.com:Arcadis-UK-07/Documents/Projects/1MC06-C2/Twyford&amp;space;Ctg/IM/01&amp;space;-&amp;space;Docs/1MC06-CEK-IM-DAT-CS06_CL10-600148" xr:uid="{BB604C09-3787-4207-A6EA-80E3BC5E1FA7}"/>
    <hyperlink ref="K580" r:id="rId1642" display="pw://arcadis-uk-pw.bentley.com:Arcadis-UK-07/Documents/Projects/1MC06-C2/Twyford&amp;space;Ctg/IM/01&amp;space;-&amp;space;Docs/1MC06-CEK-IM-DAT-CS06_CL10-600147" xr:uid="{946BDA89-6737-4294-B1C9-16A6ECF399A8}"/>
    <hyperlink ref="K581" r:id="rId1643" display="pw:\\arcadis-uk-pw.bentley.com:Arcadis-UK-07\Documents\Projects\1MC06-C2\Twyford Ctg\IM\01 - Docs\1MC06-CEK-IM-DAT-CS06_CL10-600146" xr:uid="{C783EF01-484D-4E16-ABAD-0F87EBF6A463}"/>
    <hyperlink ref="K582" r:id="rId1644" display="pw:\\arcadis-uk-pw.bentley.com:Arcadis-UK-07\Documents\Projects\1MC06-C2\Twyford Ctg\IM\01 - Docs\1MC06-CEK-IM-DAT-CS06_CL10-600145" xr:uid="{40FDB4BA-531F-4604-8972-E5CD1D2EFC11}"/>
    <hyperlink ref="K583" r:id="rId1645" display="pw:\\arcadis-uk-pw.bentley.com:Arcadis-UK-07\Documents\Projects\1MC06-C2\Twyford Ctg\IM\01 - Docs\1MC06-CEK-IM-DAT-CS06_CL10-600144" xr:uid="{81FD1FCA-9290-4306-8755-BBAFDDFA0C31}"/>
    <hyperlink ref="K584" r:id="rId1646" display="pw:\\arcadis-uk-pw.bentley.com:Arcadis-UK-07\Documents\Projects\1MC06-C2\Twyford Ctg\IM\01 - Docs\1MC06-CEK-IM-DAT-CS06_CL10-600143" xr:uid="{C8CA1843-E93E-4832-8310-A5DD4CE3C500}"/>
    <hyperlink ref="W577" r:id="rId1647" display="mailto:tamara.georgescu@setec.com" xr:uid="{22C22269-8E26-4748-8BA0-AB73FF8CF6B8}"/>
    <hyperlink ref="W612:W628" r:id="rId1648" display="mailto:tamara.georgescu@setec.com" xr:uid="{7BE2D8FD-2350-4992-A529-5DFD9AB04B20}"/>
    <hyperlink ref="E641" r:id="rId1649" display="pw:\\arcadis-uk-pw.bentley.com:Arcadis-UK-07\Documents\Projects\1MC06-C2\Mixbury Emb\BR\01 - Docs\1MC06-ASC-BR-FRM-CS06_CL22-900001" xr:uid="{8B556470-FF9D-4F93-8AA5-B64CFFB9C108}"/>
    <hyperlink ref="E642" r:id="rId1650" display="pw:\\arcadis-uk-pw.bentley.com:Arcadis-UK-07\Documents\Projects\1MC06-C2\Mixbury Emb\BR\01 - Docs\1MC06-ASC-BR-FRM-CS06_CL22-900002" xr:uid="{99053C1F-7338-4D69-85B9-DED275BFA7C8}"/>
    <hyperlink ref="E643" r:id="rId1651" display="pw:\\arcadis-uk-pw.bentley.com:Arcadis-UK-07\Documents\Projects\1MC06-C2\Mixbury Emb\BR\01 - Docs\1MC06-ASC-BR-FRM-CS06_CL22-900004" xr:uid="{10C579F3-B855-4147-B16C-1F19711A81D6}"/>
    <hyperlink ref="K641" r:id="rId1652" xr:uid="{6528BC54-9D61-4E21-930E-A67042358622}"/>
    <hyperlink ref="K630:K631" r:id="rId1653" display="1MC06-CEK-IM-DAT-CS06_CL22-600116" xr:uid="{18E6926C-8ACC-4C8F-9246-AA61A26C0220}"/>
    <hyperlink ref="W641" r:id="rId1654" display="mailto:guillaume.hervoches@setec.com" xr:uid="{A5BC6380-B94E-490A-AC6A-922CD935F816}"/>
    <hyperlink ref="W630:W631" r:id="rId1655" display="mailto:guillaume.hervoches@setec.com" xr:uid="{055572E9-6967-479D-AC27-5208FA5DAC88}"/>
    <hyperlink ref="E644" r:id="rId1656" display="pw:\\arcadis-uk-pw.bentley.com:Arcadis-UK-07\Documents\Projects\1MC06-C2\Chetwode Ctg\HW\01 - Docs\1MC06-ASC-HW-FRM-CS06_CL10-000005-ACBOS" xr:uid="{99335FAA-348C-41CF-838F-E45F5645B25F}"/>
    <hyperlink ref="E645" r:id="rId1657" display="pw:\\arcadis-uk-pw.bentley.com:Arcadis-UK-07\Documents\Projects\1MC06-C2\Chetwode Ctg\HW\01 - Docs\1MC06-ASC-HW-FRM-CS06_CL10-000009-ACBOS" xr:uid="{F28EEA60-25E4-47E9-885A-7DE8981CBA44}"/>
    <hyperlink ref="E647" r:id="rId1658" display="pw:\\arcadis-uk-pw.bentley.com:Arcadis-UK-07\Documents\Projects\1MC06-C2\Chetwode Ctg\HW\01 - Docs\1MC06-ASC-HW-FRM-CS06_CL10-000026-ACBOS" xr:uid="{BCADE347-B5AC-426A-A6FF-69BF9CDE6801}"/>
    <hyperlink ref="E646" r:id="rId1659" display="pw:\\arcadis-uk-pw.bentley.com:Arcadis-UK-07\Documents\Projects\1MC06-C2\Chetwode Ctg\HW\01 - Docs\1MC06-ASC-HW-FRM-CS06_CL10-000010-ACBOS" xr:uid="{D8758B88-EBCF-470E-949D-5D3AC44894FD}"/>
    <hyperlink ref="K644" r:id="rId1660" display="pw:\\arcadis-uk-pw.bentley.com:Arcadis-UK-07\Documents\Projects\1MC06-C2\Chetwode Ctg\IM\01 - Docs\1MC06-CEK-IM-DAT-CS06_CL10-600024" xr:uid="{444C8FB1-BA55-4E3B-A3CA-BB1EB323BD3C}"/>
    <hyperlink ref="K645" r:id="rId1661" display="pw:\\arcadis-uk-pw.bentley.com:Arcadis-UK-07\Documents\Projects\1MC06-C2\Chetwode Ctg\IM\01 - Docs\1MC06-CEK-IM-DAT-CS06_CL10-600023" xr:uid="{5B95DF62-0B9B-497D-B937-A6BD6D623E29}"/>
    <hyperlink ref="K646" r:id="rId1662" display="pw:\\arcadis-uk-pw.bentley.com:Arcadis-UK-07\Documents\Projects\1MC06-C2\Chetwode Ctg\IM\01 - Docs\1MC06-CEK-IM-DAT-CS06_CL10-600022" xr:uid="{397B0D41-0F02-4CF2-AED3-BF8CBF9F7929}"/>
    <hyperlink ref="K647" r:id="rId1663" display="pw:\\arcadis-uk-pw.bentley.com:Arcadis-UK-07\Documents\Projects\1MC06-C2\Chetwode Ctg\IM\01 - Docs\1MC06-CEK-IM-DAT-CS06_CL10-600126" xr:uid="{E8B1CC06-4E7B-493B-BD4C-E2AA06C81EFF}"/>
    <hyperlink ref="W644" r:id="rId1664" display="mailto:zakaria.khabouze@setec.com" xr:uid="{DB5716C1-F91C-4DDB-87E0-1C87FE98DC97}"/>
    <hyperlink ref="W645" r:id="rId1665" display="mailto:zakaria.khabouze@setec.com" xr:uid="{3D5FB8A5-2DB4-48A3-9196-E6ADA8683106}"/>
    <hyperlink ref="W646" r:id="rId1666" display="mailto:zakaria.khabouze@setec.com" xr:uid="{B3A65421-3500-4AFD-90CC-29F7E7B2F7B7}"/>
    <hyperlink ref="W647" r:id="rId1667" display="mailto:zakaria.khabouze@setec.com" xr:uid="{FAFF4B02-8C1F-4A8C-AA10-41BA28D82355}"/>
    <hyperlink ref="E629" r:id="rId1668" display="pw:\\arcadis-uk-pw.bentley.com:Arcadis-UK-07\Documents\Projects\1MC06-C2\Calvert Ctg\UT\01 - Docs\1MC06-ASC-UT-FRM-CS06_CL09-000083-ACBOS" xr:uid="{77961ABB-B99D-4BE8-BF51-65C1DA83F5F0}"/>
    <hyperlink ref="E630" r:id="rId1669" display="pw:\\arcadis-uk-pw.bentley.com:Arcadis-UK-07\Documents\Projects\1MC06-C2\Calvert Ctg\UT\01 - Docs\1MC06-ASC-UT-FRM-CS06_CL09-000094-ACBOS" xr:uid="{49BE8844-3409-4E5C-B539-0EBA77993D01}"/>
    <hyperlink ref="E631" r:id="rId1670" display="pw:\\arcadis-uk-pw.bentley.com:Arcadis-UK-07\Documents\Projects\1MC06-C2\Calvert Ctg\UT\01 - Docs\1MC06-ASC-UT-FRM-CS06_CL09-000087-ACBOS" xr:uid="{FE5EDE82-171D-4EC9-9E0F-6167A0FF56E0}"/>
    <hyperlink ref="E632" r:id="rId1671" display="pw:\\arcadis-uk-pw.bentley.com:Arcadis-UK-07\Documents\Projects\1MC06-C2\Calvert Ctg\UT\01 - Docs\1MC06-ASC-UT-FRM-CS06_CL09-000085-ACBOS" xr:uid="{54E740F3-967E-47EC-BBF3-598703D681F5}"/>
    <hyperlink ref="E633" r:id="rId1672" display="pw:\\arcadis-uk-pw.bentley.com:Arcadis-UK-07\Documents\Projects\1MC06-C2\Calvert Ctg\UT\01 - Docs\1MC06-ASC-UT-FRM-CS06_CL09-000078-ACBOS" xr:uid="{2A941E11-0FD5-4F6A-BBFF-6AB1CEB4B6EB}"/>
    <hyperlink ref="E634" r:id="rId1673" display="pw:\\arcadis-uk-pw.bentley.com:Arcadis-UK-07\Documents\Projects\1MC06-C2\Calvert Ctg\UT\01 - Docs\1MC06-ASC-UT-FRM-CS06_CL09-000072-ACBOS" xr:uid="{70EE5FB7-3A3D-42D6-9943-26737E99BA45}"/>
    <hyperlink ref="E635" r:id="rId1674" display="pw:\\arcadis-uk-pw.bentley.com:Arcadis-UK-07\Documents\Projects\1MC06-C2\Calvert Ctg\UT\01 - Docs\1MC06-ASC-UT-FRM-CS06_CL09-000071-ACBOS" xr:uid="{86EED26F-554B-4AA3-A0E1-383B5766F285}"/>
    <hyperlink ref="E636" r:id="rId1675" display="pw:\\arcadis-uk-pw.bentley.com:Arcadis-UK-07\Documents\Projects\1MC06-C2\Calvert Ctg\UT\01 - Docs\1MC06-ASC-UT-FRM-CS06_CL09-000031-ACBOS" xr:uid="{A845B332-E2DA-4A22-9D7D-B5F4A87E0F94}"/>
    <hyperlink ref="E637" r:id="rId1676" display="pw:\\arcadis-uk-pw.bentley.com:Arcadis-UK-07\Documents\Projects\1MC06-C2\Calvert Ctg\UT\01 - Docs\1MC06-ASC-UT-FRM-CS06_CL09-000033-ACBOS" xr:uid="{73ED9BAD-69C5-44BB-97D1-A7C7A3BF7EB0}"/>
    <hyperlink ref="E638" r:id="rId1677" display="pw:\\arcadis-uk-pw.bentley.com:Arcadis-UK-07\Documents\Projects\1MC06-C2\Calvert Ctg\UT\01 - Docs\1MC06-ASC-UT-FRM-CS06_CL09-000096-ACBOS" xr:uid="{EE0EF953-BBA6-49C0-8422-E1FADC5ABDBF}"/>
    <hyperlink ref="E639" r:id="rId1678" display="pw:\\arcadis-uk-pw.bentley.com:Arcadis-UK-07\Documents\Projects\1MC06-C2\Calvert Ctg\UT\01 - Docs\1MC06-ASC-UT-FRM-CS06_CL09-000081-ACBOS" xr:uid="{CB94CB33-E6E3-458B-9AA8-5F7B50C9B4F5}"/>
    <hyperlink ref="K631" r:id="rId1679" display="pw:\\arcadis-uk-pw.bentley.com:Arcadis-UK-07\Documents\Projects\1MC06-C2\Calvert Ctg\IM\01 - Docs\1MC06-CEK-IM-DAT-CS06_CL09-600230" xr:uid="{266CD23C-CFB0-47C1-B48E-B3F1854BFAC7}"/>
    <hyperlink ref="K632" r:id="rId1680" display="pw:\\arcadis-uk-pw.bentley.com:Arcadis-UK-07\Documents\Projects\1MC06-C2\Calvert Ctg\IM\01 - Docs\1MC06-CEK-IM-DAT-CS06_CL09-600231" xr:uid="{844B143C-4D19-4F8D-BC40-53CCCBF15185}"/>
    <hyperlink ref="K633" r:id="rId1681" display="pw:\\arcadis-uk-pw.bentley.com:Arcadis-UK-07\Documents\Projects\1MC06-C2\Calvert Ctg\IM\01 - Docs\1MC06-CEK-IM-DAT-CS06_CL09-600228" xr:uid="{20E2C9AC-E303-435E-A0BA-45347C111B49}"/>
    <hyperlink ref="K629" r:id="rId1682" display="pw:\\arcadis-uk-pw.bentley.com:Arcadis-UK-07\Documents\Projects\1MC06-C2\Calvert Ctg\IM\01 - Docs\1MC06-CEK-IM-DAT-CS06_CL09-600227" xr:uid="{2153E625-36A3-423F-B528-04B5B66471DD}"/>
    <hyperlink ref="K639" r:id="rId1683" display="pw:\\arcadis-uk-pw.bentley.com:Arcadis-UK-07\Documents\Projects\1MC06-C2\Calvert Ctg\IM\01 - Docs\1MC06-CEK-IM-DAT-CS06_CL09-600229" xr:uid="{9AC2F4EE-DBC7-4867-9802-F66FAA17E5D3}"/>
    <hyperlink ref="K636" r:id="rId1684" display="pw:\\arcadis-uk-pw.bentley.com:Arcadis-UK-07\Documents\Projects\1MC06-C2\Calvert Ctg\IM\01 - Docs\1MC06-CEK-IM-DAT-CS06_CL09-600148" xr:uid="{195DB20B-4545-42CA-A8E0-C74F40E42EFB}"/>
    <hyperlink ref="K637" r:id="rId1685" display="pw:\\arcadis-uk-pw.bentley.com:Arcadis-UK-07\Documents\Projects\1MC06-C2\Calvert Ctg\IM\01 - Docs\1MC06-CEK-IM-DAT-CS06_CL09-600147" xr:uid="{44B62986-FE46-4798-85D8-054B43A67CC6}"/>
    <hyperlink ref="K635" r:id="rId1686" display="pw:\\arcadis-uk-pw.bentley.com:Arcadis-UK-07\Documents\Projects\1MC06-C2\Twyford Emb\IM\01 - Docs\1MC06-CEK-IM-DAT-CS06_CL09-600224" xr:uid="{7EBE656E-1BB3-48C9-B241-F6845FFBC08F}"/>
    <hyperlink ref="K634" r:id="rId1687" display="pw:\\arcadis-uk-pw.bentley.com:Arcadis-UK-07\Documents\Projects\1MC06-C2\Twyford Emb\IM\01 - Docs\1MC06-CEK-IM-DAT-CS06_CL09-600225" xr:uid="{60B9A056-B0F0-41ED-A4DF-7D756781A55D}"/>
    <hyperlink ref="K638" r:id="rId1688" display="pw:\\arcadis-uk-pw.bentley.com:Arcadis-UK-07\Documents\Projects\1MC06-C2\Calvert Infrastructure MDG\IM\01 - Docs\1MC06-CEK-IM-DAT-CS06_CL09-600235" xr:uid="{CB7FF326-783B-49C7-9E84-D4E263C513DA}"/>
    <hyperlink ref="K630" r:id="rId1689" display="pw:\\arcadis-uk-pw.bentley.com:Arcadis-UK-07\Documents\Projects\1MC06-C2\Quainton South Emb\IM\01 - Docs\1MC06-CEK-IM-DAT-CS06_CL09-600182" xr:uid="{39C0426B-AC7B-4791-A4DC-7495A3A675CD}"/>
    <hyperlink ref="W638" r:id="rId1690" display="mailto:ted.cook@arcadis.com" xr:uid="{5C70D7FD-2605-4BAE-98AE-4940FBEAC67F}"/>
    <hyperlink ref="W637" r:id="rId1691" display="mailto:ted.cook@arcadis.com" xr:uid="{998E1259-4E58-4E79-A993-0A55B849ED20}"/>
    <hyperlink ref="W629" r:id="rId1692" display="mailto:ted.cook@arcadis.com" xr:uid="{51485C96-F0C2-4655-A789-BA534FAB3DB6}"/>
    <hyperlink ref="W630" r:id="rId1693" display="mailto:ted.cook@arcadis.com" xr:uid="{F35032EA-D259-4027-B135-E8DF0569BE5B}"/>
    <hyperlink ref="W638:W643" r:id="rId1694" display="mailto:ted.cook@arcadis.com" xr:uid="{819622DB-579E-494B-A889-D3AF73EEDC07}"/>
    <hyperlink ref="W639" r:id="rId1695" display="mailto:ted.cook@arcadis.com" xr:uid="{D00B9F60-911D-43A1-BC2D-AEAB08DC0A6C}"/>
    <hyperlink ref="E648" r:id="rId1696" display="pw://arcadis-uk-pw.bentley.com:Arcadis-UK-07/Documents/D%7b4d829824-9841-4816-ad15-8aa350c53d67%7d" xr:uid="{8C1588F1-0738-4718-A8FD-C5215936B37D}"/>
    <hyperlink ref="K648" r:id="rId1697" display="pw://arcadis-uk-pw.bentley.com:Arcadis-UK-07/Documents/D%7bd7cf03dd-e168-4fcb-9e5c-88e1f48e0430%7d" xr:uid="{0117608A-6AB0-4ADB-B359-A4543F6C0E0F}"/>
    <hyperlink ref="W648" r:id="rId1698" display="mailto:Jan.Cordero@arcadis.com" xr:uid="{412B740A-187E-4962-8803-D646C693D988}"/>
    <hyperlink ref="E640" r:id="rId1699" display="pw:\\arcadis-uk-pw.bentley.com:Arcadis-UK-07\Documents\Projects\1MC06-C2\Aylesbury North Ctg\UT\01 - Docs\1MC06-ASC-UT-FRM-CS04_CL18-000028-ACBOS" xr:uid="{543D7960-764D-421A-B3B4-F8F7C95E7AC6}"/>
    <hyperlink ref="K640" r:id="rId1700" display="pw:\\arcadis-uk-pw.bentley.com:Arcadis-UK-07\Documents\Projects\1MC06-C2\Aylesbury North Ctg\IM\01 - Docs\1MC06-CEK-IM-DAT-CS04_CL18-600008" xr:uid="{76421A5F-4A6F-4A30-BA46-569379A9B6A2}"/>
    <hyperlink ref="W640" r:id="rId1701" display="mailto:sithrubi.t@arcadis.com" xr:uid="{AFCFCC13-D3DF-4905-B53D-059ACCDAE81F}"/>
    <hyperlink ref="K656" r:id="rId1702" display="pw://arcadis-uk-pw.bentley.com:Arcadis-UK-07/Documents/D%7bf7538ab4-834b-401e-8f56-4b93aa4f1041%7d" xr:uid="{A46105C6-6C68-4BBD-88E5-D32C4F9D9C32}"/>
    <hyperlink ref="K657" r:id="rId1703" display="pw://arcadis-uk-pw.bentley.com:Arcadis-UK-07/Documents/D%7b720529ac-a530-49ca-aab5-7883c3651185%7d" xr:uid="{8DDBB71C-D5B0-4DE3-8EB2-30D9E1D73B1C}"/>
    <hyperlink ref="K654" r:id="rId1704" display="pw://arcadis-uk-pw.bentley.com:Arcadis-UK-07/Documents/D%7bbe60883e-b147-4b0c-a5b0-407176ba0953%7d" xr:uid="{76650CA2-D776-4955-8018-B5F6F96E5FE6}"/>
    <hyperlink ref="K655" r:id="rId1705" display="pw://arcadis-uk-pw.bentley.com:Arcadis-UK-07/Documents/D%7b6a59ec3e-fa56-4494-a528-a6f91f775c10%7d" xr:uid="{BC1D711C-271E-4D04-A787-D9CB611B43C5}"/>
    <hyperlink ref="E656" r:id="rId1706" display="pw://arcadis-uk-pw.bentley.com:Arcadis-UK-07/Documents/D%7bb61d1678-662b-460d-b5de-fe177caed982%7d" xr:uid="{7B13794E-F6B1-424E-A344-3DC93A31CB32}"/>
    <hyperlink ref="E657" r:id="rId1707" display="pw://arcadis-uk-pw.bentley.com:Arcadis-UK-07/Documents/D%7b0d7540ad-1989-42bc-b0d7-2f1cfad977d1%7d" xr:uid="{3ADCD762-9F46-45A9-ADAD-0DD7E8ED6FE2}"/>
    <hyperlink ref="E655" r:id="rId1708" display="pw://arcadis-uk-pw.bentley.com:Arcadis-UK-07/Documents/D%7bd538267f-7acd-4c31-9793-2da8f7a58aff%7d" xr:uid="{91737100-9D3A-41E8-A366-4F99222E160C}"/>
    <hyperlink ref="E653" r:id="rId1709" display="pw:\\arcadis-uk-pw.bentley.com:Arcadis-UK-07\Documents\Projects\1MC06-C2\Cowley Emb Group\BR\01 - Docs\1MC06-ASC-BR-FRM-CS06_CL10-000029-ACBOS" xr:uid="{8335C67F-CB00-4111-B53D-C04908FDDC51}"/>
    <hyperlink ref="K653" r:id="rId1710" display="pw:\\arcadis-uk-pw.bentley.com:Arcadis-UK-07\Documents\Projects\1MC06-C2\Cowley Emb Group\IM\01 - Docs\1MC06-CEK-IM-DAT-CS06_CL10-600207" xr:uid="{40DD5247-5D59-4D33-8963-9E798F5E2A97}"/>
    <hyperlink ref="W653" r:id="rId1711" display="mailto:gladys.kouekam-nassi@setec.com" xr:uid="{7FBDDD7D-509C-49B9-8602-8E47816BB743}"/>
    <hyperlink ref="E651" r:id="rId1712" display="pw://arcadis-uk-pw.bentley.com:Arcadis-UK-07/Documents/D%7b347c074b-4a7a-4ccb-857c-48f88d36d030%7d" xr:uid="{1AD22AFB-59F9-4AF6-9918-3EF80FB218FD}"/>
    <hyperlink ref="E652" r:id="rId1713" display="pw://arcadis-uk-pw.bentley.com:Arcadis-UK-07/Documents/D%7be090bc83-18ef-4d1d-83eb-11b84fc6e638%7d" xr:uid="{4FC3DA35-5A14-4ED2-B740-BE8164F2117C}"/>
    <hyperlink ref="K651" r:id="rId1714" display="pw://arcadis-uk-pw.bentley.com:Arcadis-UK-07/Documents/D%7be4f16982-33d0-4e19-b706-5f6f3b4469f2%7d" xr:uid="{2A16C0CF-2278-414A-A86B-B6A151C58F77}"/>
    <hyperlink ref="K652" r:id="rId1715" display="pw://arcadis-uk-pw.bentley.com:Arcadis-UK-07/Documents/D%7b1a5e3978-18bd-4b79-b121-02702923c33c%7d" xr:uid="{F6DC04D8-BB28-46D1-9AE0-34C53D2271CD}"/>
    <hyperlink ref="W651" r:id="rId1716" display="mailto:SouravKumar.Chatterjee@arcadis.com" xr:uid="{BB9C2215-4386-4CE4-8C75-7D12D1E24773}"/>
    <hyperlink ref="W652" r:id="rId1717" display="mailto:SouravKumar.Chatterjee@arcadis.com" xr:uid="{8F876A2B-96B8-4077-8761-B5F1CDF9ED04}"/>
    <hyperlink ref="K649" r:id="rId1718" display="pw://arcadis-uk-pw.bentley.com:Arcadis-UK-07/Documents/D%7b5cd0b0b3-47ee-4f06-8104-8b748c1e5372%7d" xr:uid="{F6AFD2A4-3522-4204-B0B6-7B0EDB7FB264}"/>
    <hyperlink ref="K650" r:id="rId1719" display="pw://arcadis-uk-pw.bentley.com:Arcadis-UK-07/Documents/D%7bc21a99f9-9733-4169-adf1-9c99614c0c46%7d" xr:uid="{24D8EFD0-3DC9-4A05-81C4-F31998F55CCB}"/>
    <hyperlink ref="E649" r:id="rId1720" display="pw://arcadis-uk-pw.bentley.com:Arcadis-UK-07/Documents/D%7be2c7ef64-95e3-41f7-a3fe-861e3c37acc2%7d" xr:uid="{6D3CB108-1874-4721-83D4-9459D0A6690A}"/>
    <hyperlink ref="E650" r:id="rId1721" display="pw://arcadis-uk-pw.bentley.com:Arcadis-UK-07/Documents/D%7b2f754a8d-278b-4523-b439-a1b3b145eb1a%7d" xr:uid="{EE54C29F-A67E-441B-ABA9-5AF70F7701EC}"/>
    <hyperlink ref="W649" r:id="rId1722" display="mailto:william.whyte@arcadis.com" xr:uid="{AB0885D3-749E-47B5-8A2B-D43BD85723ED}"/>
    <hyperlink ref="W650" r:id="rId1723" display="mailto:william.whyte@arcadis.com" xr:uid="{B5D3EBD2-B55E-40E8-8B7B-7E84ADDE089B}"/>
    <hyperlink ref="E628" r:id="rId1724" display="pw://arcadis-uk-pw.bentley.com:Arcadis-UK-07/Documents/D%7bd18a7de6-c03b-4a0e-a7d1-f379afde8fe6%7d" xr:uid="{D25D20AA-C522-4749-B348-5875F61130FE}"/>
    <hyperlink ref="K628" r:id="rId1725" display="pw://arcadis-uk-pw.bentley.com:Arcadis-UK-07/Documents/D%7b2846aa10-607a-4207-9d18-2d9edff7590d%7d" xr:uid="{3B246C33-0058-45E0-95BF-66BF713298D0}"/>
    <hyperlink ref="E608" r:id="rId1726" display="pw://arcadis-uk-pw.bentley.com:Arcadis-UK-07/Documents/D%7b9894c7ad-9c85-47c5-9ef1-d9c0f8887c53%7d" xr:uid="{767135A2-F98B-49E9-A03A-ED3CF58B92E9}"/>
    <hyperlink ref="K608" r:id="rId1727" display="pw://arcadis-uk-pw.bentley.com:Arcadis-UK-07/Documents/D%7b10da6dac-73dc-4bf9-8998-8065f1c46ad2%7d" xr:uid="{6AF853D5-BBF8-412B-AA0A-6F58A2FEA9A6}"/>
    <hyperlink ref="E609" r:id="rId1728" display="pw://arcadis-uk-pw.bentley.com:Arcadis-UK-07/Documents/D%7bf82582ea-18a8-41e7-9b99-7692bfb1580c%7d" xr:uid="{60E5EE77-DC8A-4DA0-B89E-24A38A824C5C}"/>
    <hyperlink ref="K609" r:id="rId1729" display="pw://arcadis-uk-pw.bentley.com:Arcadis-UK-07/Documents/D%7b8dcfd98b-3da0-43b9-bf79-8880c3451151%7d" xr:uid="{209B8CF8-B396-4A0E-AF1F-201FE4F47C4B}"/>
    <hyperlink ref="E659" r:id="rId1730" display="pw://arcadis-uk-pw.bentley.com:Arcadis-UK-07/Documents/D%7bc7029103-fb26-4df7-87ca-33023955a261%7d" xr:uid="{10E9EDC6-5C2B-4A7A-A58C-91445B7810FC}"/>
    <hyperlink ref="K659" r:id="rId1731" display="pw:\\arcadis-uk-pw.bentley.com:Arcadis-UK-07\Documents\Projects\1MC06-C2\South Heath Ctg\IM\01 - Docs\1MC06-CEK-IM-DAT-CS03_CL05-600019" xr:uid="{2B6E375F-70AF-4983-A4B8-C5CC0EFA7589}"/>
    <hyperlink ref="W659" r:id="rId1732" display="mailto:Ruel.Hallado@arcadis.com" xr:uid="{001F7BC8-3C49-43D6-AA18-8A5E5F4F78E7}"/>
    <hyperlink ref="E660" r:id="rId1733" display="pw:\\arcadis-uk-pw.bentley.com:Arcadis-UK-07\Documents\Projects\1MC07-C3\Brackley Emb\BR\01 - Docs\1MC07-CEK-BR-FRM-CS07_CL12-600007" xr:uid="{857077B7-4838-48BF-BA17-F3B4942B25D6}"/>
    <hyperlink ref="K660" r:id="rId1734" display="pw:\\arcadis-uk-pw.bentley.com:Arcadis-UK-07\Documents\Projects\1MC07-C3\Brackley Emb\IM\01 - Docs\1MC07-CEK-IM-DAT-CS07_CL12-600047" xr:uid="{DDE981CE-1D0A-4B00-A966-BD8128C5222C}"/>
    <hyperlink ref="W660" r:id="rId1735" display="mailto:Conor.Egan@wsp.com" xr:uid="{C9E98AA8-6F66-4D0E-BB49-36D8E920F202}"/>
    <hyperlink ref="E661" r:id="rId1736" display="pw:\\arcadis-uk-pw.bentley.com:Arcadis-UK-07\Documents\Projects\1MC06-C2\Bicester Road Emb\CV\01 - Docs\1MC06-ASC-CV-FRM-CS04_CL20-000030-ACBOS" xr:uid="{8B96B120-A65B-458D-ABCA-B6FD458891AA}"/>
    <hyperlink ref="E662" r:id="rId1737" display="pw:\\arcadis-uk-pw.bentley.com:Arcadis-UK-07\Documents\Projects\1MC06-C2\Bicester Road Emb\CV\01 - Docs\1MC06-ASC-CV-FRM-CS04_CL20-000050-ACBOS" xr:uid="{ECE19485-864B-4430-834D-21B1E2B0CEDA}"/>
    <hyperlink ref="E663" r:id="rId1738" display="pw:\\arcadis-uk-pw.bentley.com:Arcadis-UK-07\Documents\Projects\1MC06-C2\Putlowes Ctg\CV\01 - Docs\1MC06-ASC-CV-FRM-CS04_CL19-000022-ACBOS" xr:uid="{C1075FDD-259C-4BBA-A05D-79FB04AB94DE}"/>
    <hyperlink ref="E664" r:id="rId1739" display="pw:\\arcadis-uk-pw.bentley.com:Arcadis-UK-07\Documents\Projects\1MC06-C2\Putlowes Ctg\CV\01 - Docs\1MC06-ASC-CV-FRM-CS04_CL19-000034-ACBOS" xr:uid="{9089FF31-BF1C-4CCF-838E-18C9BCEB865E}"/>
    <hyperlink ref="E665" r:id="rId1740" display="pw:\\arcadis-uk-pw.bentley.com:Arcadis-UK-07\Documents\Projects\1MC06-C2\Thame Valley South Emb\CV\01 - Docs\1MC06-ASC-CV-FRM-CS04_CL19-000019-ACBOS" xr:uid="{1B13C441-D202-46CD-805E-2F6A9CEAFADA}"/>
    <hyperlink ref="E666" r:id="rId1741" display="pw:\\arcadis-uk-pw.bentley.com:Arcadis-UK-07\Documents\Projects\1MC06-C2\Thame Valley South Emb\CV\01 - Docs\1MC06-ASC-CV-FRM-CS04_CL19-000032-ACBOS" xr:uid="{62499A6E-825C-407C-8E33-D655B6EA0CDA}"/>
    <hyperlink ref="E667" r:id="rId1742" display="pw:\\arcadis-uk-pw.bentley.com:Arcadis-UK-07\Documents\Projects\1MC06-C2\Waddesdon South Ctg\CV\01 - Docs\1MC06-ASC-CV-FRM-CS04_CL20-000031-ACBOS" xr:uid="{62A02722-0070-495F-8A35-6B743C296409}"/>
    <hyperlink ref="E668" r:id="rId1743" display="pw:\\arcadis-uk-pw.bentley.com:Arcadis-UK-07\Documents\Projects\1MC06-C2\Waddesdon South Ctg\CV\01 - Docs\1MC06-ASC-CV-FRM-CS04_CL20-000051-ACBOS" xr:uid="{1FAF84C9-516F-41D1-BFA5-2E85B2163ECE}"/>
    <hyperlink ref="K661" r:id="rId1744" display="pw://arcadis-uk-pw.bentley.com:Arcadis-UK-07/Documents/D%7b99c89b2d-536f-47eb-992c-375acd0135fb%7d" xr:uid="{CA6B1DCB-1059-4D7B-98A8-9CB6C30B850B}"/>
    <hyperlink ref="K662" r:id="rId1745" display="pw://arcadis-uk-pw.bentley.com:Arcadis-UK-07/Documents/D%7b7e0493b2-33ee-4a91-8484-64cf7ec8a82d%7d" xr:uid="{C8C84DF4-483D-4773-9961-A708446BF287}"/>
    <hyperlink ref="K663" r:id="rId1746" display="pw://arcadis-uk-pw.bentley.com:Arcadis-UK-07/Documents/D%7b7b726dcd-193f-406f-9c43-5265e4ec1207%7d" xr:uid="{B79441B9-2901-452B-87D9-54038623BE86}"/>
    <hyperlink ref="K664" r:id="rId1747" display="pw://arcadis-uk-pw.bentley.com:Arcadis-UK-07/Documents/D%7b5f709b2c-37ac-47cc-9a73-1cccef9b22d4%7d" xr:uid="{E6814561-EC11-4692-A0C1-C2762118D301}"/>
    <hyperlink ref="K665" r:id="rId1748" display="pw://arcadis-uk-pw.bentley.com:Arcadis-UK-07/Documents/D%7b5ecbbad0-4ca4-4700-8c3b-6ccf51a59221%7d" xr:uid="{CCA6DF11-61DC-40B1-AD9E-6F5C68B746E7}"/>
    <hyperlink ref="K666" r:id="rId1749" display="pw://arcadis-uk-pw.bentley.com:Arcadis-UK-07/Documents/D%7b70b43a32-d35a-4ee2-baeb-f7bf5ab227ea%7d" xr:uid="{E4C129AA-DBCD-41D3-83A2-DCAB500E43B6}"/>
    <hyperlink ref="K667" r:id="rId1750" display="pw://arcadis-uk-pw.bentley.com:Arcadis-UK-07/Documents/D%7b34170221-3684-4916-85da-56be74fb7790%7d" xr:uid="{A08821B3-8C43-48C2-AEEE-2BE1BE1AE344}"/>
    <hyperlink ref="K668" r:id="rId1751" display="pw://arcadis-uk-pw.bentley.com:Arcadis-UK-07/Documents/D%7bee5d3164-9a81-46fd-8b02-620c6ffe57ba%7d" xr:uid="{49877EF8-16ED-45B7-A24E-33809560C156}"/>
    <hyperlink ref="E658" r:id="rId1752" display="pw:\\arcadis-uk-pw.bentley.com:Arcadis-UK-07\Documents\Projects\1MC06-C2\Stoke Mandeville South Emb\DR\01 - Docs\1MC06-ASC-DR-FRM-CS03_CL17-000007-ACBOS" xr:uid="{B5ACC5BD-340E-4480-8477-D883013B8C65}"/>
    <hyperlink ref="K658" r:id="rId1753" display="pw:\\arcadis-uk-pw.bentley.com:Arcadis-UK-07\Documents\Projects\1MC06-C2\Stoke Mandeville South Emb\IM\01 - Docs\1MC06-CEK-IM-DAT-CS03_CL17-600008" xr:uid="{4EB1A79E-60ED-418C-8D68-A9ACD73460B7}"/>
    <hyperlink ref="W658" r:id="rId1754" display="mailto:leomel.ramos@arcadis.com" xr:uid="{2855F43D-CE88-4655-B08E-B2DE09E7392B}"/>
    <hyperlink ref="E673" r:id="rId1755" display="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xr:uid="{E489029A-4C5F-49E0-A447-B0EBFC038F77}"/>
    <hyperlink ref="K673" r:id="rId1756" display="pw:\\arcadis-uk-pw.bentley.com:Arcadis-UK-07\Documents\Projects\1MC06-C2\Twyford Emb\IM\01 - Docs\1MC06-CEK-IM-DAT-CS06_CL10-600210" xr:uid="{E996CE64-90FF-44AC-823F-FC24F8DF6F33}"/>
    <hyperlink ref="W673" r:id="rId1757" display="mailto:hammad.mashood@arcadis.com" xr:uid="{60107351-50B8-4502-A271-7DF11F5C3D48}"/>
    <hyperlink ref="E672" r:id="rId1758" display="pw:\\arcadis-uk-pw.bentley.com:Arcadis-UK-07\Documents\Projects\1MC07-C3\Lower Radbourne Emb\DR\01 - Docs\1MC07-ASC-DR-FRM-CS07_CL23-000011-ACBOS" xr:uid="{23E864F7-5BD1-46EC-A430-ED0FB0B5D945}"/>
    <hyperlink ref="K672" r:id="rId1759" display="pw:\\arcadis-uk-pw.bentley.com:Arcadis-UK-07\Documents\Projects\1MC07-C3\Lower Radbourne Emb\IM\01 - Docs\1MC07-CEK-IM-DAT-CS07_CL23-600012" xr:uid="{594B36C2-9C26-45AE-8226-4A65FF7E419F}"/>
    <hyperlink ref="W672" r:id="rId1760" display="mailto:Amrutha.CharuvilVivekananda@arcadis.com" xr:uid="{739C92B3-B33B-43F9-B28E-378E5F5B6C7E}"/>
    <hyperlink ref="E567" r:id="rId1761" display="pw:\\arcadis-uk-pw.bentley.com:Arcadis-UK-07\Documents\Projects\1MC06-C2\Twyford Ctg\BR\01 - Docs\1MC06-ASC-BR-FRM-CS06_CL10-900003" xr:uid="{16F655E8-A072-42F1-A2B6-8D8AA79C1843}"/>
    <hyperlink ref="E676" r:id="rId1762" display="pw://arcadis-uk-pw.bentley.com:Arcadis-UK-07/Documents/Projects/1MC06-C2/South&amp;space;Heath&amp;space;Ctg/HW/01&amp;space;-&amp;space;Docs/1MC06-ASC-HW-FRM-CS03_CL05-000014-ACBOS" xr:uid="{2EB29ADF-B716-4B6B-8B3C-0EB1155FCEAC}"/>
    <hyperlink ref="W676" r:id="rId1763" display="mailto:Chandrakantesh.H@arcadis.com" xr:uid="{56720987-933A-4741-BCD2-1371502B654A}"/>
    <hyperlink ref="E669" r:id="rId1764" display="pw:\\arcadis-uk-pw.bentley.com:Arcadis-UK-07\Documents\Projects\1MC07-C3\Chipping Warden Green Tunnel\HW\01 - Docs\1MC07-ASC-HW-FRM-CS07_CL13-000011-ACBOS" xr:uid="{0FF56BFD-732E-46E6-9A30-2B1596315D97}"/>
    <hyperlink ref="K669" r:id="rId1765" display="pw:\\arcadis-uk-pw.bentley.com:Arcadis-UK-07\Documents\Projects\1MC07-C3\Chipping Warden Green Tunnel\IM\01 - Docs\1MC07-CEK-IM-DAT-CS07_CL13-600020" xr:uid="{30840162-01A5-4B05-AADD-8CC531C013E4}"/>
    <hyperlink ref="E671" r:id="rId1766" display="pw:\\arcadis-uk-pw.bentley.com:Arcadis-UK-07\Documents\Projects\1MC07-C3\Greatworth Green Tunnel\HW\01 - Docs\1MC07-ASC-HW-FRM-CS07_CL25-000028-ACBOS" xr:uid="{9B26E5F9-BF9E-4911-A0F1-99F40AF704C5}"/>
    <hyperlink ref="E670" r:id="rId1767" display="pw:\\arcadis-uk-pw.bentley.com:Arcadis-UK-07\Documents\Projects\1MC07-C3\Greatworth Green Tunnel\HW\01 - Docs\1MC07-ASC-HW-FRM-CS07_CL25-000029-ACBOS" xr:uid="{B8982384-18B9-4F8B-AC31-1EDD849FF380}"/>
    <hyperlink ref="K670" r:id="rId1768" display="pw:\\arcadis-uk-pw.bentley.com:Arcadis-UK-07\Documents\Projects\1MC07-C3\Greatworth Green Tunnel\IM\01 - Docs\1MC07-CEK-IM-DAT-CS07_CL25-600002" xr:uid="{9C85A4E5-9689-42C4-A90A-9A80638DC248}"/>
    <hyperlink ref="K671" r:id="rId1769" display="pw:\\arcadis-uk-pw.bentley.com:Arcadis-UK-07\Documents\Projects\1MC07-C3\Greatworth Green Tunnel\IM\01 - Docs\1MC07-CEK-IM-DAT-CS07_CL25-600001" xr:uid="{FE8A8043-BD5F-4F2E-BC68-C8E2EFAA61EF}"/>
    <hyperlink ref="E678" r:id="rId1770" display="pw:\\arcadis-uk-pw.bentley.com:Arcadis-UK-07\Documents\Projects\1MC06-C2\Doddershall Emb\DR\01 - Docs\1MC06-ASC-DR-FRM-CS05-000021-ACBOS" xr:uid="{F7228798-1B7C-4559-905B-B8D0A3430401}"/>
    <hyperlink ref="K678" r:id="rId1771" display="pw:\\arcadis-uk-pw.bentley.com:Arcadis-UK-07\Documents\Projects\1MC06-C2\Doddershall Emb\IM\01 - Docs\1MC06-CEK-IM-DAT-CS05-600009" xr:uid="{DE7D231F-139C-4494-9816-1509661D42BC}"/>
    <hyperlink ref="W674" r:id="rId1772" display="mailto:Conor.Egan@wsp.com" xr:uid="{D00351D2-AE2D-4553-AD8F-F73C919E2EA3}"/>
    <hyperlink ref="W669" r:id="rId1773" display="mailto:MarcoAntonio.Tanseco@arcadis.com" xr:uid="{9592AB1E-F289-437D-A6AA-EFA97394DD25}"/>
    <hyperlink ref="W670" r:id="rId1774" display="mailto:MarcoAntonio.Tanseco@arcadis.com" xr:uid="{E7F36BA4-6D6D-4DA4-BBA3-BE62CC7F7C9B}"/>
    <hyperlink ref="W671" r:id="rId1775" display="mailto:MarcoAntonio.Tanseco@arcadis.com" xr:uid="{C1A66DE8-59CC-494D-97CD-2601AEA5C0F1}"/>
    <hyperlink ref="E677" r:id="rId1776" display="pw://arcadis-uk-pw.bentley.com:Arcadis-UK-07/Documents/Projects/1MC07-C3/Ladbroke&amp;space;Grove&amp;space;Ctg/CV/01&amp;space;-&amp;space;Docs/1MC07-ASC-CV-FRM-CS07_CL23-000013-ACBOS" xr:uid="{331E31D6-7582-4449-898C-0B52953F1DD2}"/>
    <hyperlink ref="K677" r:id="rId1777" display="pw://arcadis-uk-pw.bentley.com:Arcadis-UK-07/Documents/Projects/1MC07-C3/Ladbroke&amp;space;Grove&amp;space;Ctg/IM/01&amp;space;-&amp;space;Docs/1MC07-CEK-IM-DAT-CS07_CL23-600157" xr:uid="{49C41E26-FA1D-4CCA-89D5-17E280C94A28}"/>
    <hyperlink ref="W677" r:id="rId1778" display="mailto:abhisheka.ks@arcadis.com" xr:uid="{3CF20313-7A4F-4F97-8BB0-E3D102CD1811}"/>
    <hyperlink ref="E679" r:id="rId1779" xr:uid="{80F898EF-AB08-4B18-A9F2-E0BBDD09348F}"/>
    <hyperlink ref="K679" r:id="rId1780" xr:uid="{0EAAE261-7935-4FDB-99EF-0EF7276F2514}"/>
    <hyperlink ref="K675" r:id="rId1781" display="pw:\\arcadis-uk-pw.bentley.com:Arcadis-UK-07\Documents\Projects\1MC06-C2\Stoke Mandeville South Emb\IM\01 - Docs\1MC06-CEK-IM-DAT-CS03_CL17-600074" xr:uid="{2E3574D4-1311-4D0E-AB85-04F82A305B68}"/>
    <hyperlink ref="E675" r:id="rId1782" display="pw:\\arcadis-uk-pw.bentley.com:Arcadis-UK-07\Documents\Projects\1MC06-C2\Stoke Mandeville South Emb\HW\01 - Docs\1MC06-ASC-HW-FRM-CS03_CL17-000041-ACBOS" xr:uid="{C42A1082-C7B1-4156-9B8A-AB4EDEFD4FDE}"/>
    <hyperlink ref="K680" r:id="rId1783" display="pw:\\arcadis-uk-pw.bentley.com:Arcadis-UK-07\Documents\Projects\1MC07-C3\Brackley North Ctg\IM\01 - Docs\1MC07-CEK-IM-DAT-CS07_CL12-600155" xr:uid="{5E39DFDD-A52F-40CA-8FF3-84AD58AF5F69}"/>
    <hyperlink ref="K681" r:id="rId1784" display="pw:\\arcadis-uk-pw.bentley.com:Arcadis-UK-07\Documents\Projects\1MC07-C3\Brackley North Ctg\IM\01 - Docs\1MC07-CEK-IM-DAT-CS07_CL12-600150" xr:uid="{D72AC455-C390-41C4-A679-0208346183C1}"/>
    <hyperlink ref="W680" r:id="rId1785" display="mailto:Conor.Egan@wsp.com" xr:uid="{5A382B48-7513-48AB-BFC0-C931282E75F9}"/>
    <hyperlink ref="W681" r:id="rId1786" display="mailto:Conor.Egan@wsp.com" xr:uid="{1120F920-F44A-4ACA-91FE-ACDDCA603CAC}"/>
    <hyperlink ref="E689" r:id="rId1787" display="pw:\\arcadis-uk-pw.bentley.com:Arcadis-UK-07\Documents\Projects\1MC06-C2\Aylesbury North Ctg\CV\01 - Docs\1MC06-ASC-CV-FRM-CS04_CL18-000012-ACBOS" xr:uid="{916224BC-ABC6-4A85-BEC6-93DBDFEC9C0C}"/>
    <hyperlink ref="K689" r:id="rId1788" display="pw:\\arcadis-uk-pw.bentley.com:Arcadis-UK-07\Documents\Projects\1MC06-C2\Aylesbury North Ctg\IM\01 - Docs\1MC06-CEK-IM-DAT-CS04_CL18-600086" xr:uid="{C6C93869-B146-4342-B1AD-5C9AF5504832}"/>
    <hyperlink ref="K690" r:id="rId1789" display="pw:\arcadis-uk-pw.bentley.com:Arcadis-UK-07DocumentsProjects1MC06-C2Aylesbury North CtgIM01 - Docs1MC06-CEK-IM-DAT-CS04_CL18-600083" xr:uid="{D33935F3-E1B6-4E18-B3E1-010F2D177B52}"/>
    <hyperlink ref="K566" r:id="rId1790" display="pw:\\arcadis-uk-pw.bentley.com:Arcadis-UK-07\Documents\Projects\1MC06-C2\Twyford Ctg\IM\01 - Docs\1MC06-CEK-IM-DAT-CS06_CL10-600224" xr:uid="{BA82D78D-AA09-46F6-88D2-82F17F677909}"/>
    <hyperlink ref="K565" r:id="rId1791" display="pw:\\arcadis-uk-pw.bentley.com:Arcadis-UK-07\Documents\Projects\1MC06-C2\Twyford Ctg\IM\01 - Docs\1MC06-CEK-IM-DAT-CS06_CL10-600225" xr:uid="{F17906DD-4DE8-440B-9EAB-4EBE964097E1}"/>
    <hyperlink ref="K564" r:id="rId1792" display="pw:\\arcadis-uk-pw.bentley.com:Arcadis-UK-07\Documents\Projects\1MC06-C2\Cowley Emb Group\IM\01 - Docs\1MC06-CEK-IM-DAT-CS06_CL10-600222" xr:uid="{13DF2C8A-7190-4A09-AF1E-549C4FEB052C}"/>
    <hyperlink ref="E539" r:id="rId1793" display="pw:\\arcadis-uk-pw.bentley.com:Arcadis-UK-07\Documents\Projects\1MC06-C2\Twyford Emb\CV\01 - Docs\1MC06-ASC-CV-FRM-CS06_CL10-900069-ACBOS" xr:uid="{7D4174B5-7353-4A07-B456-B9BEF79AD610}"/>
    <hyperlink ref="E682" r:id="rId1794" display="pw://arcadis-uk-pw.bentley.com:Arcadis-UK-07/Documents/D%7bb2473e0b-f2d1-4275-95b1-0badca322d5a%7d" xr:uid="{1F9AA048-9196-4D40-86B0-85C5A76CC779}"/>
    <hyperlink ref="E683" r:id="rId1795" display="pw://arcadis-uk-pw.bentley.com:Arcadis-UK-07/Documents/D%7b5e65d086-8a63-467f-b3e5-f6892df9da20%7d" xr:uid="{7BEA2039-A5AB-4B9E-AFBA-13D28E792A00}"/>
    <hyperlink ref="E684" r:id="rId1796" display="pw://arcadis-uk-pw.bentley.com:Arcadis-UK-07/Documents/D%7bdbf8f466-2649-43f8-8a6c-0730e4abcf9f%7d" xr:uid="{BD14D70A-61A7-4810-88E9-F55ED40F4ECA}"/>
    <hyperlink ref="K682" r:id="rId1797" display="pw://arcadis-uk-pw.bentley.com:Arcadis-UK-07/Documents/D%7bac57c0b4-11cc-479e-b431-aaa5476b928f%7d" xr:uid="{4D103AF3-0E00-474F-94CB-287E0D44E230}"/>
    <hyperlink ref="K683" r:id="rId1798" display="pw://arcadis-uk-pw.bentley.com:Arcadis-UK-07/Documents/D%7bf81e7c67-1400-419f-96eb-bf69e2e09782%7d" xr:uid="{40B66184-8E2E-4262-B131-88CCE576ADFD}"/>
    <hyperlink ref="K684" r:id="rId1799" display="pw://arcadis-uk-pw.bentley.com:Arcadis-UK-07/Documents/D%7b0185b5ca-d5f8-4e0e-82ab-35e1d1f912a8%7d" xr:uid="{3DF1B8A2-3EF1-43C6-A6AA-48B131B93B29}"/>
    <hyperlink ref="W682" r:id="rId1800" display="mailto:dan.quirante@arcadis.com" xr:uid="{50E5483F-B6C8-40DB-909F-05309E68848C}"/>
    <hyperlink ref="E686" r:id="rId1801" display="pw://arcadis-uk-pw.bentley.com:Arcadis-UK-07/Documents/D%7b89c96745-bd7c-4c4d-915e-d4587b2ba565%7d" xr:uid="{690F3024-65A6-4BF4-B5C9-1D8FDA82D793}"/>
    <hyperlink ref="E687" r:id="rId1802" display="pw://arcadis-uk-pw.bentley.com:Arcadis-UK-07/Documents/D%7b17b08e15-8822-4097-b395-dacd4bcd9880%7d" xr:uid="{83D24D46-3A67-4164-BA81-791F7525F5BE}"/>
    <hyperlink ref="E688" r:id="rId1803" display="pw://arcadis-uk-pw.bentley.com:Arcadis-UK-07/Documents/D%7bc72f6812-6605-493a-a20b-0ac959009992%7d" xr:uid="{CE719F9A-CDEE-4505-820C-BD171D3220A6}"/>
    <hyperlink ref="K685" r:id="rId1804" display="pw://arcadis-uk-pw.bentley.com:Arcadis-UK-07/Documents/D%7b68d2be6b-21c0-4cf4-902b-0f26d5ba1e3a%7d" xr:uid="{AB4B9094-3252-41FF-805E-2E075B4E6D00}"/>
    <hyperlink ref="K686" r:id="rId1805" display="pw://arcadis-uk-pw.bentley.com:Arcadis-UK-07/Documents/D%7b50b5eb7f-ee26-4e5f-9400-47e2d1f48105%7d" xr:uid="{EEC577F3-3DBA-4755-ABCB-3F1D592DC764}"/>
    <hyperlink ref="K687" r:id="rId1806" display="pw://arcadis-uk-pw.bentley.com:Arcadis-UK-07/Documents/D%7b4e4913be-1904-426f-ab69-db0bccc92b89%7d" xr:uid="{A7161C0D-E872-4D87-89E8-0F1FF531F73F}"/>
    <hyperlink ref="K688" r:id="rId1807" display="pw://arcadis-uk-pw.bentley.com:Arcadis-UK-07/Documents/D%7b0b59a77f-6209-403b-b0f0-59d0317344ca%7d" xr:uid="{598FEAD3-6572-4053-ADC6-A0011A4133D4}"/>
    <hyperlink ref="E784" r:id="rId1808" display="pw://arcadis-uk-pw.bentley.com:Arcadis-UK-07/Documents/D%7b2b6cf492-326d-4b6d-afdf-3398b1c4a3c4%7d" xr:uid="{D0C1BAB2-74E5-4E5B-9696-89F6F42897F6}"/>
    <hyperlink ref="K784" r:id="rId1809" display="pw://arcadis-uk-pw.bentley.com:Arcadis-UK-07/Documents/D%7b066feff0-7583-4f83-9664-2cc7c9a3e86a%7d" xr:uid="{AE17BDDC-86A8-4FC2-A6D4-A383B51B4EF1}"/>
    <hyperlink ref="W784" r:id="rId1810" display="mailto:hristo.vasilev@arcadis.com" xr:uid="{1D75075A-E166-4DB5-98E8-C57BFFAC8BD0}"/>
    <hyperlink ref="O676" r:id="rId1811" location="1" display="pw://arcadis-uk-pw.bentley.com:Arcadis-UK-07/Documents/Projects/1MC06-C2/South&amp;space;Heath&amp;space;Ctg/IM/01&amp;space;-&amp;space;Docs/1MC06-CEK-IM-DAT-CS03_CL05-600086?version= - 1" xr:uid="{1A5FD40D-AAFA-478B-9778-D8340CEFFC44}"/>
    <hyperlink ref="K676" r:id="rId1812" display="pw://arcadis-uk-pw.bentley.com:Arcadis-UK-07/Documents/D%7b61d229c1-110b-4f43-a1f1-572406b77f2c%7d" xr:uid="{B57FE432-F9CC-40EF-BF05-CEE1BBD7B3F4}"/>
    <hyperlink ref="E680" r:id="rId1813" display="pw:\\arcadis-uk-pw.bentley.com:Arcadis-UK-07\Documents\Projects\1MC07-C3\Brackley North Ctg\HW\01 - Docs\1MC07-ASC-HW-FRM-CS07_CL12-000001-ACBOS" xr:uid="{73129BB7-B383-4151-84B7-F2336E30E47A}"/>
    <hyperlink ref="E681" r:id="rId1814" display="pw:\\arcadis-uk-pw.bentley.com:Arcadis-UK-07\Documents\Projects\1MC07-C3\Brackley North Ctg\HW\01 - Docs\1MC07-ASC-HW-FRM-CS07_CL12-000016-ACBOS" xr:uid="{95677315-1F87-49E0-8D45-E9350EF36A22}"/>
    <hyperlink ref="E693" r:id="rId1815" display="pw:\\arcadis-uk-pw.bentley.com:Arcadis-UK-07\Documents\Projects\1MC07-C3\Chipping Warden Green Tunnel\HW\01 - Docs\1MC07-ASC-HW-FRM-CS07_CL13-000015-ACBOS" xr:uid="{E183ADB2-0C73-4D11-90B5-DA9C0886A642}"/>
    <hyperlink ref="K693" r:id="rId1816" display="pw:\\arcadis-uk-pw.bentley.com:Arcadis-UK-07\Documents\Projects\1MC07-C3\Chipping Warden Green Tunnel\IM\01 - Docs\1MC07-CEK-IM-DAT-CS07_CL13-600016" xr:uid="{540762F5-146E-4522-8A4F-F3BA56FEF2D6}"/>
    <hyperlink ref="W693" r:id="rId1817" display="mailto:MarcoAntonio.Tanseco@arcadis.com" xr:uid="{E24E261E-A405-4993-8E80-193CEDC45F32}"/>
    <hyperlink ref="E691" r:id="rId1818" display="pw:\\arcadis-uk-pw.bentley.com:Arcadis-UK-07\Documents\Projects\1MC07-C3\Boddington Ctg\HW\01 - Docs\1MC07-ASC-HW-FRM-CS07_CL14-000035-ACBOS" xr:uid="{DCD42C28-DFB5-4BB3-B4D6-2D72D8D4F04F}"/>
    <hyperlink ref="E692" r:id="rId1819" display="pw:\\arcadis-uk-pw.bentley.com:Arcadis-UK-07\Documents\Projects\1MC07-C3\Boddington Ctg\HW\01 - Docs\1MC07-ASC-HW-FRM-CS07_CL14-000042-ACBOS" xr:uid="{8E0F4F09-F634-47B9-BD8D-1D41813961C3}"/>
    <hyperlink ref="K691" r:id="rId1820" display="pw:\\arcadis-uk-pw.bentley.com:Arcadis-UK-07\Documents\Projects\1MC07-C3\Boddington Ctg\IM\01 - Docs\1MC07-CEK-IM-DAT-CS07_CL14-600024" xr:uid="{3B98552A-9E65-4436-8DBD-9DE2284F5AC0}"/>
    <hyperlink ref="K692" r:id="rId1821" display="pw:\\arcadis-uk-pw.bentley.com:Arcadis-UK-07\Documents\Projects\1MC07-C3\Boddington Ctg\IM\01 - Docs\1MC07-CEK-IM-DAT-CS07_CL14-600026" xr:uid="{FFCA4AE1-695E-4E0B-B47E-71647B1B2CA9}"/>
    <hyperlink ref="W692" r:id="rId1822" display="mailto:MarcoAntonio.Tanseco@arcadis.com" xr:uid="{B5BA802D-C55D-4DB3-8512-AF5739DE14D6}"/>
    <hyperlink ref="W691" r:id="rId1823" display="mailto:MarcoAntonio.Tanseco@arcadis.com" xr:uid="{366C429C-A98C-44E9-BEC4-F314DC247F5E}"/>
    <hyperlink ref="E697" r:id="rId1824" display="pw:\\arcadis-uk-pw.bentley.com:Arcadis-UK-07\Documents\Projects\1MC06-C2\Quainton South Emb\GT\01 - Docs\1MC06-ASC-GT-FRM-CS04_CL20-000060-ACBOS" xr:uid="{2376C41F-D7C2-48F8-A85A-EEC92C2DEA8C}"/>
    <hyperlink ref="K697" r:id="rId1825" display="pw:\\arcadis-uk-pw.bentley.com:Arcadis-UK-07\Documents\Projects\1MC06-C2\Quainton South Emb\IM\01 - Docs\1MC06-CEK-IM-DAT-CS04_CL20-600224" xr:uid="{8C2C9B67-1B8A-4FD1-8B79-034FD7C47B59}"/>
    <hyperlink ref="E695" r:id="rId1826" display="pw://arcadis-uk-pw.bentley.com:Arcadis-UK-07/Documents/D%7bd2ed7f47-16fd-44f0-a27e-e26f2b493e10%7d" xr:uid="{9408229D-EAFE-4DC1-96D1-ACA96410CD8B}"/>
    <hyperlink ref="K695" r:id="rId1827" display="https://nam02.safelinks.protection.outlook.com/?url=https%3A%2F%2Fconnect-projectwisewac.bentley.com%2Fpwlink%3Fdatasource%3DBentley.PW--arcadis-uk-pw.bentley.com~3AArcadis-UK-07%26objectId%3D478df94a-0e59-4ca1-8b8b-092f282fcf33%26objectType%3Ddoc%26workAreaId%3D7672f74c-6d6c-4972-9396-16dce2e4867c%26projectId%3De3f7388f-5b16-4382-a7b1-67b8398b51fa%26app%3Dpwe&amp;data=05%7C02%7CRuel.Hallado%40arcadis.com%7Cdec3ac9d1a54464b67b308dc65d4757d%7C7f90057d3ea046feb07ce0568627081b%7C0%7C0%7C638497210373602996%7CUnknown%7CTWFpbGZsb3d8eyJWIjoiMC4wLjAwMDAiLCJQIjoiV2luMzIiLCJBTiI6Ik1haWwiLCJXVCI6Mn0%3D%7C0%7C%7C%7C&amp;sdata=5F%2BARWCKjbs40NiDbvxoGkSUUkOAixCkaLt1QqRAxy4%3D&amp;reserved=0" xr:uid="{C4CCC39D-E8E9-4557-B93A-D7C68BA149F7}"/>
    <hyperlink ref="W695" r:id="rId1828" display="mailto:Ruel.Hallado@arcadis.com" xr:uid="{D50A7936-4569-4617-8E58-1610F79BACB6}"/>
    <hyperlink ref="E694" r:id="rId1829" display="pw://arcadis-uk-pw.bentley.com:Arcadis-UK-07/Documents/D%7b6c937c8b-324a-47eb-be04-90e31fdca930%7d" xr:uid="{A8936666-D92D-4A01-87E2-C2A98BA12CC3}"/>
    <hyperlink ref="K694" r:id="rId1830" display="pw://arcadis-uk-pw.bentley.com:Arcadis-UK-07/Documents/D%7be5763b59-2e8f-41c5-b738-bbccc8453d1e%7d" xr:uid="{A928B978-51E1-4BB8-8B99-F0B2FF1DC27D}"/>
    <hyperlink ref="W694" r:id="rId1831" display="mailto:agcy@cowi.com" xr:uid="{D1EC52B0-8978-4A5F-9903-F8E1C998126D}"/>
    <hyperlink ref="W685" r:id="rId1832" display="mailto:William.Whyte@arcadis.com" xr:uid="{8EA7193C-B3A8-475C-BBDF-9665E1B8A1CC}"/>
    <hyperlink ref="W687" r:id="rId1833" display="mailto:William.Whyte@arcadis.com" xr:uid="{DB4529FF-AD94-479A-8FC1-53EC969C9B7C}"/>
    <hyperlink ref="W688" r:id="rId1834" display="mailto:William.Whyte@arcadis.com" xr:uid="{59843447-A738-49BE-B4F4-E6967035D8B4}"/>
    <hyperlink ref="W686" r:id="rId1835" display="mailto:William.Whyte@arcadis.com" xr:uid="{30609704-1B14-4A56-815C-7DB47859521D}"/>
    <hyperlink ref="E696" r:id="rId1836" display="pw:\\arcadis-uk-pw.bentley.com:Arcadis-UK-07\Documents\Projects\1MC07-C3\Greatworth North Emb\CV\01 - Docs\1MC07-ASC-CV-FRM-CS07_CL12-000041-ACBOS" xr:uid="{5C3F863F-316F-42E1-AE1D-3B589639E3AA}"/>
    <hyperlink ref="K696" r:id="rId1837" display="pw:\\arcadis-uk-pw.bentley.com:Arcadis-UK-07\Documents\Projects\1MC07-C3\Greatworth North Emb\IM\01 - Docs\1MC07-CEK-IM-DAT-CS07_CL12-600278" xr:uid="{757CD902-5D0F-4CF0-AF36-80AC154661D6}"/>
    <hyperlink ref="W696" r:id="rId1838" display="mailto:chris.gilmour@fairhurst.co.uk" xr:uid="{A870F45F-9F7B-4A02-90B9-F2D626A87C92}"/>
    <hyperlink ref="E698" r:id="rId1839" xr:uid="{9F4AE909-0EFD-4D1F-A7CD-1DC9122B8AEB}"/>
    <hyperlink ref="W698" r:id="rId1840" display="mailto:srinatha.ka@arcadis.com" xr:uid="{26DD224D-D3A4-4F55-8273-8EB9F229B69D}"/>
    <hyperlink ref="E701" r:id="rId1841" display="pw:\\arcadis-uk-pw.bentley.com:Arcadis-UK-07\Documents\Projects\1MC07-C3\Greatworth North Emb\CV\01 - Docs\1MC07-ASC-CV-FRM-CS07_CL25-000027-ACBOS" xr:uid="{EAAE03D2-6BEB-4716-9AAA-3FDF5FE306B1}"/>
    <hyperlink ref="K701" r:id="rId1842" display="pw:\\arcadis-uk-pw.bentley.com:Arcadis-UK-07\Documents\Projects\1MC07-C3\Greatworth Green Tunnel\IM\01 - Docs\1MC07-CEK-IM-DAT-CS07_CL25-600067" xr:uid="{99514C97-33F3-4022-9EC0-2BE430874505}"/>
    <hyperlink ref="W701" r:id="rId1843" display="mailto:apoorva.patil@arcadis.com" xr:uid="{07ED245B-A00D-4D96-A038-1B5A0D98EC1B}"/>
    <hyperlink ref="E699" r:id="rId1844" display="pw:\\arcadis-uk-pw.bentley.com:Arcadis-UK-07\Documents\Projects\1MC06-C2\Wendover North Ctg\DR\01 - Docs\1MC06-ASC-DR-FRM-CS03_CL17-000005-ACBOS" xr:uid="{60D1CD68-D20B-4BB8-84AE-B7A3EE30F45B}"/>
    <hyperlink ref="K699" r:id="rId1845" display="pw:\\arcadis-uk-pw.bentley.com:Arcadis-UK-07\Documents\Projects\1MC06-C2\Wendover North Ctg\IM\01 - Docs\1MC06-CEK-IM-DAT-CS03_CL17-600060" xr:uid="{BD797E86-7DDA-453A-AF29-0EA812CC7FFB}"/>
    <hyperlink ref="W699" r:id="rId1846" display="mailto:Leomel.Ramos@arcadis.com" xr:uid="{27777E36-E398-41D1-8AD2-27E6DF9AF33F}"/>
    <hyperlink ref="E700" r:id="rId1847" display="pw:\\arcadis-uk-pw.bentley.com:Arcadis-UK-07\Documents\Projects\1MC06-C2\Wendover North Ctg\DR\01 - Docs\1MC06-ASC-DR-FRM-CS03_CL17-000069-ACBOS" xr:uid="{53C5434C-3443-46B7-AE5D-40CFB4281C31}"/>
    <hyperlink ref="K700" r:id="rId1848" display="pw:\\arcadis-uk-pw.bentley.com:Arcadis-UK-07\Documents\Projects\1MC06-C2\Wendover North Ctg\IM\01 - Docs\1MC06-CEK-IM-DAT-CS03_CL17-600078" xr:uid="{30D04B2C-0B17-432A-994B-64673D5D5369}"/>
    <hyperlink ref="W700" r:id="rId1849" display="mailto:Leomel.Ramos@arcadis.com" xr:uid="{789C6867-2823-45C9-9E05-91BE8D88839A}"/>
    <hyperlink ref="E541" r:id="rId1850" display="pw://arcadis-uk-pw.bentley.com:Arcadis-UK-07/Documents/D%7bdf114977-3e39-4b56-b7e3-00918e68b45c%7d" xr:uid="{D50C9802-EA7B-40BC-B705-40CA67B3F470}"/>
    <hyperlink ref="K563" r:id="rId1851" display="pw:\\arcadis-uk-pw.bentley.com:Arcadis-UK-07\Documents\Projects\1MC06-C2\Twyford Vdt\IM\01 - Docs\1MC06-CEK-IM-DAT-CS06_CL10-600226" xr:uid="{96BD2E8F-1E15-40A1-94A1-03CBBB8CBD79}"/>
    <hyperlink ref="K567" r:id="rId1852" display="pw:\\arcadis-uk-pw.bentley.com:Arcadis-UK-07\Documents\Projects\1MC06-C2\Twyford Ctg\IM\01 - Docs\1MC06-CEK-IM-DAT-CS06_CL10-600223" xr:uid="{7F54FBAF-0E8B-4EB2-82CC-AB62624099DF}"/>
    <hyperlink ref="E543" r:id="rId1853" display="pw://arcadis-uk-pw.bentley.com:Arcadis-UK-07/Documents/D%7b1d83634f-f876-454d-8aa4-7b8d33b680fd%7d" xr:uid="{5E5FB58D-57AA-4760-A2D0-F8E58E08F6FA}"/>
    <hyperlink ref="E542" r:id="rId1854" display="pw:\\arcadis-uk-pw.bentley.com:Arcadis-UK-07\Documents\Projects\1MC06-C2\Twyford Emb\CV\01 - Docs\1MC06-ASC-CV-FRM-CS06_CL10-900071-ACBOS" xr:uid="{359ED095-ADB6-45A3-834C-BA97C163619C}"/>
    <hyperlink ref="E702" r:id="rId1855" display="pw://arcadis-uk-pw.bentley.com:Arcadis-UK-07/Documents/D%7bc34739eb-3647-484e-84e0-69a17acdc5e3%7d" xr:uid="{5A6C506B-190F-4510-8BAD-B70847E0A5DF}"/>
    <hyperlink ref="E703" r:id="rId1856" display="pw://arcadis-uk-pw.bentley.com:Arcadis-UK-07/Documents/D%7b47c35983-f920-4cc4-9e30-d4e6c06fca4b%7d" xr:uid="{C2BDAE95-E013-4E9A-B6A7-3B60CDBE47AC}"/>
    <hyperlink ref="E704" r:id="rId1857" display="pw://arcadis-uk-pw.bentley.com:Arcadis-UK-07/Documents/D%7bf280d292-20a7-466e-a555-06bc3939a848%7d" xr:uid="{B1E551CA-35E2-46CF-8454-53F0AB573348}"/>
    <hyperlink ref="E705" r:id="rId1858" display="pw://arcadis-uk-pw.bentley.com:Arcadis-UK-07/Documents/D%7bb9f69082-c9f7-4c89-873c-89d474fceb79%7d" xr:uid="{9ECB6D63-1C66-4F43-AB3A-6A7A344F9527}"/>
    <hyperlink ref="E706" r:id="rId1859" display="pw://arcadis-uk-pw.bentley.com:Arcadis-UK-07/Documents/D%7b04d410a0-7aff-4bff-978d-68514456036e%7d" xr:uid="{E7C494FE-A037-4BBE-B1E0-AAFB0DEC772C}"/>
    <hyperlink ref="E707" r:id="rId1860" display="pw://arcadis-uk-pw.bentley.com:Arcadis-UK-07/Documents/D%7bbfb34ad3-9361-4849-9062-acb24671413a%7d" xr:uid="{3227CDBC-51B6-4DF3-8B45-8DF07108ABCE}"/>
    <hyperlink ref="E708" r:id="rId1861" display="pw://arcadis-uk-pw.bentley.com:Arcadis-UK-07/Documents/D%7b1b8cffbf-dee0-4577-a016-804ff1b12260%7d" xr:uid="{CCBBAA95-BD19-449E-B232-DF4B4683F62A}"/>
    <hyperlink ref="E709" r:id="rId1862" display="pw://arcadis-uk-pw.bentley.com:Arcadis-UK-07/Documents/D%7b7d80c1a7-bf0e-49ab-84fb-05318e92c56a%7d" xr:uid="{370B090F-2A03-45BE-9F63-775D6A429F3A}"/>
    <hyperlink ref="E710" r:id="rId1863" display="pw://arcadis-uk-pw.bentley.com:Arcadis-UK-07/Documents/D%7bc4fc2b5a-8eb3-4aa2-94ce-97f6788303f7%7d" xr:uid="{07F1A6CA-C3B7-46B4-BD54-0140E23BEA9F}"/>
    <hyperlink ref="E711" r:id="rId1864" display="pw://arcadis-uk-pw.bentley.com:Arcadis-UK-07/Documents/D%7b1b2c80b9-a548-4149-b80f-b168205dd79e%7d" xr:uid="{F1CC70EC-A1EB-461C-A0F5-52A204C55E67}"/>
    <hyperlink ref="E712" r:id="rId1865" display="pw://arcadis-uk-pw.bentley.com:Arcadis-UK-07/Documents/D%7bf1afef8b-446e-4fa4-877b-2321174cce29%7d" xr:uid="{83269F59-BA33-4B40-9FBD-FF6050225852}"/>
    <hyperlink ref="E713" r:id="rId1866" display="pw://arcadis-uk-pw.bentley.com:Arcadis-UK-07/Documents/D%7b36d17066-8ee3-4c35-a7d7-1dd459bdd940%7d" xr:uid="{80D1DF6A-2928-4BF9-ADDF-023087B24C79}"/>
    <hyperlink ref="E714" r:id="rId1867" display="pw://arcadis-uk-pw.bentley.com:Arcadis-UK-07/Documents/D%7b37580c11-bbf8-4311-97e3-e33ed052fc97%7d" xr:uid="{C04A53B7-CC68-495B-BE4F-1DD3EEEBB3D3}"/>
    <hyperlink ref="E715" r:id="rId1868" display="pw://arcadis-uk-pw.bentley.com:Arcadis-UK-07/Documents/D%7b8b3e4ed1-855a-4ed4-bfa7-6dae3fbba6d3%7d" xr:uid="{F6FAE26C-505E-498B-8617-D08F40B20068}"/>
    <hyperlink ref="E716" r:id="rId1869" display="pw://arcadis-uk-pw.bentley.com:Arcadis-UK-07/Documents/D%7b5042350d-eb6d-4d9a-ba13-846799ad7a71%7d" xr:uid="{CC5AFEE9-97D0-4270-8EA8-84FC540CFB09}"/>
    <hyperlink ref="W702" r:id="rId1870" display="mailto:vijayakrishna.lade@arcadis.com" xr:uid="{FF6B7C47-72A6-4760-93E3-0CBF4C646AF1}"/>
    <hyperlink ref="W703" r:id="rId1871" display="mailto:vijayakrishna.lade@arcadis.com" xr:uid="{9624AD38-5723-4C25-8F9A-B7504ABB96D6}"/>
    <hyperlink ref="W704" r:id="rId1872" display="mailto:vijayakrishna.lade@arcadis.com" xr:uid="{640296AE-A9A0-46AF-A44F-31F8ABF9BC0C}"/>
    <hyperlink ref="W705" r:id="rId1873" display="mailto:vijayakrishna.lade@arcadis.com" xr:uid="{316A244B-BDB9-4BD8-B441-122F3345FB3D}"/>
    <hyperlink ref="W706" r:id="rId1874" display="mailto:vijayakrishna.lade@arcadis.com" xr:uid="{0817CEAC-CD78-4554-BD43-0B10459DB9AC}"/>
    <hyperlink ref="W708" r:id="rId1875" display="mailto:vijayakrishna.lade@arcadis.com" xr:uid="{13DCA6F0-B59A-4C37-8A25-9AC00F7D43F8}"/>
    <hyperlink ref="W716" r:id="rId1876" display="mailto:vijayakrishna.lade@arcadis.com" xr:uid="{8C87E613-F17D-4471-B1D5-2AF4183805E3}"/>
    <hyperlink ref="W715" r:id="rId1877" display="mailto:vijayakrishna.lade@arcadis.com" xr:uid="{0EA91ACB-AA62-405E-A7F4-6E211641F5FA}"/>
    <hyperlink ref="W711" r:id="rId1878" display="mailto:vijayakrishna.lade@arcadis.com" xr:uid="{1FD3CFEE-3AF8-4974-902D-5919ACA3A1A1}"/>
    <hyperlink ref="W707" r:id="rId1879" display="mailto:vijayakrishna.lade@arcadis.com" xr:uid="{ADA0CD2E-E609-4A15-9864-F509580747DA}"/>
    <hyperlink ref="W713" r:id="rId1880" display="mailto:vijayakrishna.lade@arcadis.com" xr:uid="{81017991-1895-43BA-85D5-58C2C5D16968}"/>
    <hyperlink ref="W710" r:id="rId1881" display="mailto:vijayakrishna.lade@arcadis.com" xr:uid="{E0B9E4FF-39CD-4565-983C-1A68BAACEFE7}"/>
    <hyperlink ref="W709" r:id="rId1882" display="mailto:vijayakrishna.lade@arcadis.com" xr:uid="{3B981F58-AF11-42C4-9361-8AFC18C7B949}"/>
    <hyperlink ref="W712" r:id="rId1883" display="mailto:vijayakrishna.lade@arcadis.com" xr:uid="{51231E8B-96A9-4CAD-B12A-C0CCEE68F784}"/>
    <hyperlink ref="W714" r:id="rId1884" display="mailto:vijayakrishna.lade@arcadis.com" xr:uid="{C2FD3F3B-49FF-4AF9-AE60-C210A753EE32}"/>
    <hyperlink ref="E718" r:id="rId1885" display="pw:\\arcadis-uk-pw.bentley.com:Arcadis-UK-07\Documents\Projects\1MC06-C2\Aylesbury North Ctg\BR\01 - Docs\1MC06-CEK-BR-FRM-CS04_CL18-000008" xr:uid="{673B8FC6-6D8C-4E5A-BB8F-2E5A94410828}"/>
    <hyperlink ref="K718" r:id="rId1886" display="pw://arcadis-uk-pw.bentley.com:Arcadis-UK-07/Documents/D%7b49771fed-1442-463b-9bad-c09bc7782d33%7d" xr:uid="{2FEE1836-C499-4696-9C9F-0984A0A9B1DA}"/>
    <hyperlink ref="E717" r:id="rId1887" display="pw:\\arcadis-uk-pw.bentley.com:Arcadis-UK-07\Documents\Projects\1MC06-C2\Stoke Mandeville South Emb\CV\01 - Docs\1MC06-ASC-CV-FRM-CS03_CL17-000010-ACBOS" xr:uid="{6D6B6233-6842-45D1-BAA4-DB56FBA1A8EE}"/>
    <hyperlink ref="K717" r:id="rId1888" display="pw:\\arcadis-uk-pw.bentley.com:Arcadis-UK-07\Documents\Projects\1MC06-C2\Stoke Mandeville South Emb\IM\01 - Docs\1MC06-CEK-IM-DAT-CS03_CL17-600016" xr:uid="{2FE9A07E-480F-4438-BFD6-971230B58EB1}"/>
    <hyperlink ref="W717" r:id="rId1889" display="mailto:veerabhadraswamy.sp@arcadis.com" xr:uid="{2258D016-CCB1-4045-9A69-A2FBA6BECBE3}"/>
    <hyperlink ref="E720" r:id="rId1890" display="pw://arcadis-uk-pw.bentley.com:Arcadis-UK-07/Documents/Projects/1MC06-C2/South&amp;space;Heath&amp;space;Ctg/HW/01&amp;space;-&amp;space;Docs/1MC06-ASC-HW-FRM-CS03_CL05-000014-ACBOS" xr:uid="{C2D9FEBC-75AE-4A16-90CC-20AF8C5E5DB1}"/>
    <hyperlink ref="K720" r:id="rId1891" display="pw://arcadis-uk-pw.bentley.com:Arcadis-UK-07/Documents/D%7b61d229c1-110b-4f43-a1f1-572406b77f2c%7d" xr:uid="{56D2069A-4423-4224-B531-CC72879DD9C4}"/>
    <hyperlink ref="W720" r:id="rId1892" display="mailto:gillian.gregory@arcadis.com" xr:uid="{8D75BF69-331E-4D84-8FD9-4BA3CCBC34A7}"/>
    <hyperlink ref="E690" r:id="rId1893" display="pw:\\arcadis-uk-pw.bentley.com:Arcadis-UK-07\Documents\Projects\1MC06-C2\Aylesbury North Ctg\CV\01 - Docs\1MC06-ASC-CV-FRM-CS04_CL18-000017-ACBOS" xr:uid="{CC5FD5A2-35E1-427D-A711-77999D01D77B}"/>
    <hyperlink ref="E721" r:id="rId1894" display="pw://arcadis-uk-pw.bentley.com:Arcadis-UK-07/Documents/D%7bc7029103-fb26-4df7-87ca-33023955a261%7d" xr:uid="{6333EDBB-151D-490D-9876-C34DFC4553E2}"/>
    <hyperlink ref="W721" r:id="rId1895" display="mailto:Ruel.Hallado@arcadis.com" xr:uid="{EF39E2DC-234C-4122-B53C-B3FBC72F0730}"/>
    <hyperlink ref="K721" r:id="rId1896" display="pw:\\arcadis-uk-pw.bentley.com:Arcadis-UK-07\Documents\Projects\1MC06-C2\South Heath Ctg\IM\01 - Docs\1MC06-CEK-IM-DAT-CS03_CL05-600019" xr:uid="{1A199B00-A28F-4EBC-919F-3B3DF9B2B38B}"/>
    <hyperlink ref="E685" r:id="rId1897" display="pw:\\arcadis-uk-pw.bentley.com:Arcadis-UK-07\Documents\Projects\1MC06-C2\Twyford Emb\CV\01 - Docs\1MC06-ASC-CV-FRM-CS06_CL10-000095-ACBOS" xr:uid="{F90894F6-6FE9-4975-8343-DB7CD4075838}"/>
    <hyperlink ref="E722" r:id="rId1898" display="pw:\\arcadis-uk-pw.bentley.com:Arcadis-UK-07\Documents\Projects\1MC07-C3\Greatworth South Ctg\DR\01 - Docs\1MC07-ASC-DR-FRM-CS07_CL12-000023-ACBOS" xr:uid="{186972C3-5EA2-491A-9935-F81FA75F8C70}"/>
    <hyperlink ref="K722" r:id="rId1899" display="pw:\\arcadis-uk-pw.bentley.com:Arcadis-UK-07\Documents\Projects\1MC07-C3\Greatworth South Ctg\IM\01 - Docs\1MC07-CEK-IM-DAT-CS07_CL12-600016" xr:uid="{95F2E4CF-2AF1-456F-95B8-B3550C6E3A95}"/>
    <hyperlink ref="W722" r:id="rId1900" display="mailto:Conor.Egan@wsp.com" xr:uid="{DCF4FDAD-678E-4881-92F0-0D1DA6B1FA05}"/>
    <hyperlink ref="E719" r:id="rId1901" display="pw:\\arcadis-uk-pw.bentley.com:Arcadis-UK-07\Documents\Projects\1MC07-C3\Brackley South Ctg\UT\01 - Docs\1MC07-ASC-UT-FRM-CS07_CL12-000099-ACBOS" xr:uid="{20F085F7-BAFF-4C02-8FBD-A459B1B4ED73}"/>
    <hyperlink ref="K719" r:id="rId1902" display="pw:\\arcadis-uk-pw.bentley.com:Arcadis-UK-07\Documents\Projects\1MC07-C3\Brackley South Ctg\IM\01 - Docs\1MC07-CEK-IM-DAT-CS07_CL12-600158" xr:uid="{2B73E74A-7F34-4AA1-A6A5-8BF195238463}"/>
    <hyperlink ref="W719" r:id="rId1903" display="mailto:mohit.kamboj@arcadis.com" xr:uid="{0BECDD10-1423-48C3-A0A4-9B1E0D2E9F64}"/>
    <hyperlink ref="E724" r:id="rId1904" display="pw:\\arcadis-uk-pw.bentley.com:Arcadis-UK-07\Documents\Projects\1MC06-C2\Aylesbury North Ctg\HW\01 - Docs\1MC06-ASC-HW-FRM-CS04_CL18-000019-ACBOS" xr:uid="{025CCB28-381D-4AE9-B254-8BBE81D2456A}"/>
    <hyperlink ref="E725" r:id="rId1905" display="pw:\\arcadis-uk-pw.bentley.com:Arcadis-UK-07\Documents\Projects\1MC06-C2\Aylesbury Emb\HW\01 - Docs\1MC06-ASC-HW-FRM-CS04_CL18-000023-ACBOS" xr:uid="{D1B54DD7-58E0-49B6-AC19-674FC30BE848}"/>
    <hyperlink ref="K724" r:id="rId1906" display="pw:\\arcadis-uk-pw.bentley.com:Arcadis-UK-07\Documents\Projects\1MC06-C2\Aylesbury North Ctg\IM\01 - Docs\1MC06-CEK-IM-DAT-CS04_CL18-600012" xr:uid="{C40A0E75-030C-4B7F-BE85-45B070C57324}"/>
    <hyperlink ref="K725" r:id="rId1907" display="pw:\\arcadis-uk-pw.bentley.com:Arcadis-UK-07\Documents\Projects\1MC06-C2\Aylesbury Emb\IM\01 - Docs\1MC06-CEK-IM-DAT-CS04_CL18-600070" xr:uid="{A86C8FD7-4040-4ED5-A70C-E30346B63DA3}"/>
    <hyperlink ref="W724" r:id="rId1908" display="mailto:Ayan.Bhattacharya@arcadis.com" xr:uid="{D52099FA-51B9-456D-8D2F-A61D815B644F}"/>
    <hyperlink ref="W725" r:id="rId1909" display="mailto:Ayan.Bhattacharya@arcadis.com" xr:uid="{70630DB3-3233-4EFD-998F-CC961B16F521}"/>
    <hyperlink ref="E723" r:id="rId1910" display="pw://arcadis-uk-pw.bentley.com:Arcadis-UK-07/Documents/D%7b56c10455-efe9-4208-8708-14d57a369180%7d" xr:uid="{70F30891-A7C6-4D1C-8820-BC12F9A5E9D2}"/>
    <hyperlink ref="K723" r:id="rId1911" display="pw://arcadis-uk-pw.bentley.com:Arcadis-UK-07/Documents/D%7b23e011a9-0379-40c9-9689-bece0b8377df%7d" xr:uid="{FA584FFF-38B9-4658-91BB-0B96C26545B2}"/>
    <hyperlink ref="W723" r:id="rId1912" display="mailto:alberto.lorusso@arcadis.com" xr:uid="{95281C32-0AF4-45A9-962B-13F1C12A25A9}"/>
    <hyperlink ref="E654" r:id="rId1913" display="https://nam02.safelinks.protection.outlook.com/?url=https%3A%2F%2Fconnect-projectwisewac.bentley.com%2Fpwlink%3Fdatasource%3DBentley.PW--arcadis-uk-pw.bentley.com~3AArcadis-UK-07%26objectId%3D6f258bc1-93cb-442e-aa51-ffdc95b7b32d%26objectType%3Ddoc%26workAreaId%3D7672f74c-6d6c-4972-9396-16dce2e4867c%26projectId%3De3f7388f-5b16-4382-a7b1-67b8398b51fa%26app%3Dpwe&amp;data=05%7C02%7Csupriyan.ck%40arcadis.com%7Ce982b957a2514b902f9808dc6abf5fd7%7C7f90057d3ea046feb07ce0568627081b%7C0%7C0%7C638502617383205990%7CUnknown%7CTWFpbGZsb3d8eyJWIjoiMC4wLjAwMDAiLCJQIjoiV2luMzIiLCJBTiI6Ik1haWwiLCJXVCI6Mn0%3D%7C0%7C%7C%7C&amp;sdata=Pb9MBcAxSc30alvf3Jw1KxtuROI65eIABGPOJ7fFuXg%3D&amp;reserved=0" xr:uid="{98D1970B-24D3-4401-9049-171E8FD904C7}"/>
    <hyperlink ref="E726" r:id="rId1914" display="pw:\\arcadis-uk-pw.bentley.com:Arcadis-UK-07\Documents\Projects\1MC07-C3\Ladbroke Ctg\HW\01 - Docs\1MC07-ASC-HW-FRM-CS07_CL24-000022-ACBOS" xr:uid="{901956AF-6D21-464A-A9E8-EE30FD1FD5B7}"/>
    <hyperlink ref="K726" r:id="rId1915" display="pw:\\arcadis-uk-pw.bentley.com:Arcadis-UK-07\Documents\Projects\1MC07-C3\Ladbroke Ctg\IM\01 - Docs\1MC07-CEK-IM-DAT-CS07_CL24-600052" xr:uid="{9ADE3A87-2849-4099-A7A5-3C51617EBFB1}"/>
    <hyperlink ref="W726" r:id="rId1916" display="mailto:Conor.Egan@wsp.com" xr:uid="{D4D348BE-DB5D-43C8-87BD-2848F0E1E4DB}"/>
    <hyperlink ref="E728" r:id="rId1917" display="pw://arcadis-uk-pw.bentley.com:Arcadis-UK-07/Documents/D%7b8fc43aeb-cba8-460a-9d38-7a35dcda3a70%7d" xr:uid="{4CC7F63E-0DF7-4DAE-ADF8-2F7AF8F306C3}"/>
    <hyperlink ref="W728" r:id="rId1918" display="mailto:muthukumar.p@arcadis.com" xr:uid="{2D0E5BA7-E975-494E-91F1-E517E4F74B05}"/>
    <hyperlink ref="W402" r:id="rId1919" xr:uid="{BE81A7F5-1C3F-4E40-84DD-354264E1DA26}"/>
    <hyperlink ref="E729" r:id="rId1920" display="pw://arcadis-uk-pw.bentley.com:Arcadis-UK-07/Documents/D%7bb2bece24-329c-4836-a0dc-72c5c133d239%7d" xr:uid="{07B45A9E-84C5-4156-87E0-5FD2BAEB6F3E}"/>
    <hyperlink ref="E730" r:id="rId1921" display="pw://arcadis-uk-pw.bentley.com:Arcadis-UK-07/Documents/D%7b363d3b39-6022-4d6f-a3ed-8037f9cb8518%7d" xr:uid="{039C6516-63A0-4F1E-89CC-BCDA6428084E}"/>
    <hyperlink ref="E731" r:id="rId1922" display="pw://arcadis-uk-pw.bentley.com:Arcadis-UK-07/Documents/D%7bce48a792-a0d1-4b65-9cf4-cfe912e0f21a%7d" xr:uid="{1C51B980-7929-474A-B87C-D80BE3AAA755}"/>
    <hyperlink ref="E732" r:id="rId1923" display="pw://arcadis-uk-pw.bentley.com:Arcadis-UK-07/Documents/D%7b057313cd-eba2-465f-ae2f-4abf29584436%7d" xr:uid="{BBFA4E86-065D-4FC8-8B78-1EACCB3BC7F7}"/>
    <hyperlink ref="K729" r:id="rId1924" display="pw://arcadis-uk-pw.bentley.com:Arcadis-UK-07/Documents/D%7b7d069072-263e-42b1-8aa8-13f6a3c054b4%7d" xr:uid="{5E8B4FD6-C880-4248-B4E7-B8B1EB637E64}"/>
    <hyperlink ref="K730" r:id="rId1925" display="pw://arcadis-uk-pw.bentley.com:Arcadis-UK-07/Documents/D%7b035cd7ea-c50c-44b0-8e00-106ad9153dc1%7d" xr:uid="{84B1E897-50E7-4BEB-BA11-A62E8A86BDBB}"/>
    <hyperlink ref="K731" r:id="rId1926" display="pw://arcadis-uk-pw.bentley.com:Arcadis-UK-07/Documents/D%7bf4fdce5e-f7c2-49b8-a1b5-a3ae6198e64f%7d" xr:uid="{76534314-5B5B-4A23-B1E6-D8362A9733C4}"/>
    <hyperlink ref="K732" r:id="rId1927" display="pw://arcadis-uk-pw.bentley.com:Arcadis-UK-07/Documents/D%7b1f82536d-ff00-4fbb-ab29-0c8aaba904a1%7d" xr:uid="{020BF8A9-8E3B-4E86-BC0D-46AA7EE76384}"/>
    <hyperlink ref="E727" r:id="rId1928" display="pw:\\arcadis-uk-pw.bentley.com:Arcadis-UK-07\Documents\Projects\1MC06-C2\Bicester Road Emb\UT\01 - Docs\1MC06-ASC-UT-FRM-CS04_CL20-000030-ACBOS" xr:uid="{B2178337-B98F-406B-A466-85D74B814584}"/>
    <hyperlink ref="K727" r:id="rId1929" display="pw:\\arcadis-uk-pw.bentley.com:Arcadis-UK-07\Documents\Projects\1MC06-C2\Bicester Road Emb\IM\01 - Docs\1MC06-CEK-IM-DAT-CS04_CL20-600123" xr:uid="{4ECE906D-7288-4E1C-B3BE-1AC0FB115FFE}"/>
    <hyperlink ref="W727" r:id="rId1930" display="mailto:eloise.mainstone@arcadis.com" xr:uid="{AE5B069D-26CC-42B1-88D6-387AD6AF2B0B}"/>
    <hyperlink ref="E733" r:id="rId1931" display="pw://arcadis-uk-pw.bentley.com:Arcadis-UK-07/Documents/D%7b6eee7855-8f08-4e45-a5ad-8cd065e09e43%7d" xr:uid="{81CE578F-5F42-4E17-B292-EB8366EE19AC}"/>
    <hyperlink ref="K733" r:id="rId1932" display="pw://arcadis-uk-pw.bentley.com:Arcadis-UK-07/Documents/D%7b5eb77586-bf23-42c9-a1e1-ac190386dd1b%7d" xr:uid="{C43D2CA3-89D3-4390-A836-7FD88B84BD57}"/>
    <hyperlink ref="E734" r:id="rId1933" display="pw://arcadis-uk-pw.bentley.com:Arcadis-UK-07/Documents/Projects/1MC07-C3/Greatworth&amp;space;Green&amp;space;Tunnel/DR/01&amp;space;-&amp;space;Docs/1MC07-ASC-DR-FRM-CS07_CL25-000025-ACBOS" xr:uid="{B8B1F08F-7D0E-4431-9F5A-04175665AD74}"/>
    <hyperlink ref="W734" r:id="rId1934" display="mailto:gopika.b@arcadis.com" xr:uid="{D846B3D9-1939-4362-BC57-045F2E454AD1}"/>
    <hyperlink ref="K734" r:id="rId1935" display="pw:\\arcadis-uk-pw.bentley.com:Arcadis-UK-07\Documents\Projects\1MC07-C3\Greatworth Green Tunnel\IM\01 - Docs\1MC07-CEK-IM-DAT-CS07_CL25-600068" xr:uid="{F970E1F5-E627-40E6-ADCC-E912407220E0}"/>
    <hyperlink ref="E735" r:id="rId1936" display="pw:\\arcadis-uk-pw.bentley.com:Arcadis-UK-07\Documents\Projects\1MC06-C2\Twyford Emb\CV\01 - Docs\1MC06-ASC-CV-FRM-CS06_CL10-000067-ACBOS" xr:uid="{9B22A893-4F97-46E1-AC7F-994AF07E9DC3}"/>
    <hyperlink ref="K735" r:id="rId1937" display="pw:\\arcadis-uk-pw.bentley.com:Arcadis-UK-07\Documents\Projects\1MC06-C2\Twyford Emb\IM\01 - Docs\1MC06-CEK-IM-DAT-CS06_CL10-600211" xr:uid="{FF2B9C86-1DFD-4E57-A440-285A40398667}"/>
    <hyperlink ref="W735" r:id="rId1938" display="mailto:karthiban.sr@arcadis.com" xr:uid="{E711AF93-D822-44F0-8B46-5CAD31A03228}"/>
    <hyperlink ref="E736" r:id="rId1939" display="https://connect-projectwisewac.bentley.com/pwlink?datasource=Bentley.PW--arcadis-uk-pw.bentley.com~3AArcadis-UK-07&amp;objectId=10d051b2-59b4-4695-8659-f9e36cad84b1&amp;objectType=doc&amp;workAreaId=7672f74c-6d6c-4972-9396-16dce2e4867c&amp;projectId=e3f7388f-5b16-4382-a7b1-67b8398b51fa&amp;app=pwe" xr:uid="{3890792E-CE8D-4E5A-A82A-D083111319CB}"/>
    <hyperlink ref="K736" r:id="rId1940" display="pw://arcadis-uk-pw.bentley.com:Arcadis-UK-07/Documents/D%7b16e9dd5c-a039-43ec-93d6-3a742466d73c%7d" xr:uid="{BF8643B2-1AB1-414B-A4D3-C97416E8A6AA}"/>
    <hyperlink ref="E565" r:id="rId1941" display="pw:\\arcadis-uk-pw.bentley.com:Arcadis-UK-07\Documents\Projects\1MC06-C2\Twyford Ctg\BR\01 - Docs\1MC06-ASC-BR-FRM-CS06_CL10-900007" xr:uid="{0A754C56-7B8F-460B-83F8-B30C39957CCF}"/>
    <hyperlink ref="E674" r:id="rId1942" display="pw:\\arcadis-uk-pw.bentley.com:Arcadis-UK-07\Documents\Projects\1MC07-C3\Ladbroke Ctg\HW\01 - Docs\1MC07-ASC-HW-FRM-CS07_CL24-000027-ACBOS" xr:uid="{3CFE3521-52E1-4A28-92DC-D8075158CC5B}"/>
    <hyperlink ref="K674" r:id="rId1943" display="pw:\\arcadis-uk-pw.bentley.com:Arcadis-UK-07\Documents\Projects\1MC07-C3\Ladbroke Ctg\IM\01 - Docs\1MC07-CEK-IM-DAT-CS07_CL24-600066" xr:uid="{809686D8-82BC-410E-8CAC-2F55751BB4B8}"/>
    <hyperlink ref="E740" r:id="rId1944" display="pw://arcadis-uk-pw.bentley.com:Arcadis-UK-07/Documents/Projects/1MC07-C3/Lower&amp;space;Boddington&amp;space;Emb/CV/01&amp;space;-&amp;space;Docs/1MC07-ASC-CV-FRM-CS07_CL14-000116-ACBOS" xr:uid="{0D8590A5-9628-4FC7-A707-72D47EC6B8B2}"/>
    <hyperlink ref="E741" r:id="rId1945" display="pw://arcadis-uk-pw.bentley.com:Arcadis-UK-07/Documents/Projects/1MC07-C3/Lower&amp;space;Boddington&amp;space;Emb/CV/01&amp;space;-&amp;space;Docs/1MC07-ASC-CV-FRM-CS07_CL14-000117-ACBOS" xr:uid="{DD6EDC77-D3FE-4A5E-9534-654FA11F62E4}"/>
    <hyperlink ref="E742" r:id="rId1946" display="pw://arcadis-uk-pw.bentley.com:Arcadis-UK-07/Documents/Projects/1MC07-C3/Lower&amp;space;Boddington&amp;space;Emb/CV/01&amp;space;-&amp;space;Docs/1MC07-ASC-CV-FRM-CS07_CL14-000118-ACBOS" xr:uid="{9C3E5B19-BAA7-4FCC-A471-10F3D7DED6B7}"/>
    <hyperlink ref="E743" r:id="rId1947" display="pw://arcadis-uk-pw.bentley.com:Arcadis-UK-07/Documents/Projects/1MC07-C3/Lower&amp;space;Boddington&amp;space;Emb/CV/01&amp;space;-&amp;space;Docs/1MC07-ASC-CV-FRM-CS07_CL14-000119-ACBOS" xr:uid="{66576930-D6FE-457C-A4C8-266CDD6229BA}"/>
    <hyperlink ref="E744" r:id="rId1948" display="pw://arcadis-uk-pw.bentley.com:Arcadis-UK-07/Documents/Projects/1MC07-C3/Lower&amp;space;Boddington&amp;space;Emb/CV/01&amp;space;-&amp;space;Docs/1MC07-ASC-CV-FRM-CS07_CL14-000120-ACBOS" xr:uid="{A5B64052-4E0A-4B72-99F1-DC43EAEC60B1}"/>
    <hyperlink ref="E745" r:id="rId1949" xr:uid="{C5835A6C-FC26-4887-90D8-AEC18447B735}"/>
    <hyperlink ref="K740" r:id="rId1950" display="pw://arcadis-uk-pw.bentley.com:Arcadis-UK-07/Documents/Projects/1MC07-C3/Lower&amp;space;Boddington&amp;space;Emb/IM/01&amp;space;-&amp;space;Docs/1MC07-CEK-IM-DAT-CS07_CL14-600196" xr:uid="{73FF3602-C17B-4A83-B946-61B1F0B696E7}"/>
    <hyperlink ref="K741" r:id="rId1951" display="pw://arcadis-uk-pw.bentley.com:Arcadis-UK-07/Documents/Projects/1MC07-C3/Lower&amp;space;Boddington&amp;space;Emb/IM/01&amp;space;-&amp;space;Docs/1MC07-CEK-IM-DAT-CS07_CL14-600197" xr:uid="{6CEB9541-3F3A-4564-B736-86C1238CF53C}"/>
    <hyperlink ref="K742" r:id="rId1952" display="pw://arcadis-uk-pw.bentley.com:Arcadis-UK-07/Documents/Projects/1MC07-C3/Lower&amp;space;Boddington&amp;space;Emb/IM/01&amp;space;-&amp;space;Docs/1MC07-CEK-IM-DAT-CS07_CL14-600198" xr:uid="{C0C772B8-FCB6-4F40-94B2-2D8162B2DBC9}"/>
    <hyperlink ref="K745" r:id="rId1953" display="pw://arcadis-uk-pw.bentley.com:Arcadis-UK-07/Documents/Projects/1MC07-C3/Lower&amp;space;Boddington&amp;space;Emb/IM/01&amp;space;-&amp;space;Docs/1MC07-CEK-IM-DAT-CS07_CL14-600200" xr:uid="{24FC2798-7538-4702-8540-1D49765CFE87}"/>
    <hyperlink ref="K743" r:id="rId1954" display="pw://arcadis-uk-pw.bentley.com:Arcadis-UK-07/Documents/Projects/1MC07-C3/Lower&amp;space;Boddington&amp;space;Emb/IM/01&amp;space;-&amp;space;Docs/1MC07-CEK-IM-DAT-CS07_CL14-600201" xr:uid="{AB3D04E2-1F9B-4AEF-B70E-00A3F25F2C5C}"/>
    <hyperlink ref="K744" r:id="rId1955" display="pw://arcadis-uk-pw.bentley.com:Arcadis-UK-07/Documents/Projects/1MC07-C3/Lower&amp;space;Boddington&amp;space;Emb/IM/01&amp;space;-&amp;space;Docs/1MC07-CEK-IM-DAT-CS07_CL14-600202" xr:uid="{BB35A4F9-8125-4B58-93D5-F4102870DEFE}"/>
    <hyperlink ref="W740" r:id="rId1956" display="mailto:vruddhika.naik@arcadis.com" xr:uid="{E06550C8-72E1-4416-8578-445ECCF6E7F9}"/>
    <hyperlink ref="W739:W743" r:id="rId1957" display="mailto:vruddhika.naik@arcadis.com" xr:uid="{236F6683-F6A3-4EA3-BB38-509A1EBCB9B6}"/>
    <hyperlink ref="E737" r:id="rId1958" display="pw:\\arcadis-uk-pw.bentley.com:Arcadis-UK-07\Documents\Projects\1MC07-C3\Ladbroke Ctg\HW\01 - Docs\1MC07-ASC-HW-FRM-CS07_CL24-000029-ACBOS" xr:uid="{FFE41CF7-3E8D-49D7-87C8-8546933B5913}"/>
    <hyperlink ref="E738" r:id="rId1959" display="pw:\\arcadis-uk-pw.bentley.com:Arcadis-UK-07\Documents\Projects\1MC07-C3\Ladbroke Ctg\HW\01 - Docs\1MC07-ASC-HW-FRM-CS07_CL24-000024-ACBOS" xr:uid="{BCD59D4E-3869-4529-9930-B59B3DB55C18}"/>
    <hyperlink ref="K737" r:id="rId1960" display="pw:\\arcadis-uk-pw.bentley.com:Arcadis-UK-07\Documents\Projects\1MC07-C3\Ladbroke Ctg\IM\01 - Docs\1MC07-CEK-IM-DAT-CS07_CL24-600079" xr:uid="{F4B9C3D0-877F-421E-A00D-D35437C801FE}"/>
    <hyperlink ref="K738" r:id="rId1961" display="pw:\\arcadis-uk-pw.bentley.com:Arcadis-UK-07\Documents\Projects\1MC07-C3\Ladbroke Ctg\IM\01 - Docs\1MC07-CEK-IM-DAT-CS07_CL24-600059" xr:uid="{FD0E2D05-CE94-44C3-9D17-9733CE30E1CD}"/>
    <hyperlink ref="W737" r:id="rId1962" display="mailto:Conor.Egan@wsp.com" xr:uid="{227A2CEE-1089-4469-9249-12F0DEC0E815}"/>
    <hyperlink ref="W738" r:id="rId1963" display="mailto:Conor.Egan@wsp.com" xr:uid="{965BDB17-A8B0-47AA-A25A-114754912AA1}"/>
    <hyperlink ref="E746" r:id="rId1964" xr:uid="{CE2F916E-7B6E-461E-A986-8F81D3F74E8D}"/>
    <hyperlink ref="K746" r:id="rId1965" display="pw://arcadis-uk-pw.bentley.com:Arcadis-UK-07/Documents/Projects/1MC07-C3/Lower&amp;space;Boddington&amp;space;Emb/IM/01&amp;space;-&amp;space;Docs/1MC07-CEK-IM-DAT-CS07_CL14-600199" xr:uid="{DAC3B3DB-40A5-4A43-A7DB-86D7609F8B92}"/>
    <hyperlink ref="W746" r:id="rId1966" display="mailto:vruddhika.naik@arcadis.com" xr:uid="{1947159F-B4C1-477F-85CB-3C288351D184}"/>
    <hyperlink ref="E747" r:id="rId1967" display="pw:\\arcadis-uk-pw.bentley.com:Arcadis-UK-07\Documents\Projects\1MC06-C2\Quainton South Emb\GT\01 - Docs\1MC06-ASC-GT-FRM-CS04_CL20-000060-ACBOS" xr:uid="{FFC38065-F8F1-4448-B181-CD664DA4BEA3}"/>
    <hyperlink ref="K747" r:id="rId1968" display="pw:\\arcadis-uk-pw.bentley.com:Arcadis-UK-07\Documents\Projects\1MC06-C2\Quainton South Emb\IM\01 - Docs\1MC06-CEK-IM-DAT-CS04_CL20-600224" xr:uid="{674EE867-DC8E-4926-86C1-A820EC940220}"/>
    <hyperlink ref="E748" r:id="rId1969" display="pw:\\arcadis-uk-pw.bentley.com:Arcadis-UK-07\Documents\Projects\1MC06-C2\Aylesbury North Ctg\HW\01 - Docs\1MC06-ASC-HW-FRM-CS04_CL18-000014-ACBOS" xr:uid="{6D45BB39-CA69-47FF-8CE9-94547BA61354}"/>
    <hyperlink ref="K748" r:id="rId1970" display="pw:\\arcadis-uk-pw.bentley.com:Arcadis-UK-07\Documents\Projects\1MC06-C2\Aylesbury North Ctg\IM\01 - Docs\1MC06-CEK-IM-DAT-CS04_CL18-600013" xr:uid="{5596E3CC-BE31-4A57-B464-6F0A4D9EBE43}"/>
    <hyperlink ref="W748" r:id="rId1971" display="mailto:ABHS@cowi.com" xr:uid="{5DE8CF8E-9B0B-4B80-97CE-1E7A49D914E0}"/>
    <hyperlink ref="E739" r:id="rId1972" display="pw:\\arcadis-uk-pw.bentley.com:Arcadis-UK-07\Documents\Projects\1MC07-C3\Ladbroke Ctg\HW\01 - Docs\1MC07-ASC-HW-FRM-CS07_CL24-000023-ACBOS" xr:uid="{DE6D4548-75C3-4004-890F-20BFEE219646}"/>
    <hyperlink ref="K739" r:id="rId1973" display="pw:\\arcadis-uk-pw.bentley.com:Arcadis-UK-07\Documents\Projects\1MC07-C3\Ladbroke Ctg\IM\01 - Docs\1MC07-CEK-IM-DAT-CS07_CL24-600058" xr:uid="{06D33E55-A7CD-4CB3-B2F3-A1510322FF42}"/>
    <hyperlink ref="W739" r:id="rId1974" display="mailto:Conor.Egan@wsp.com" xr:uid="{A51A09CF-4677-44A3-A370-C4BFA324BFF0}"/>
    <hyperlink ref="E749" r:id="rId1975" display="pw:\\arcadis-uk-pw.bentley.com:Arcadis-UK-07\Documents\Projects\1MC07-C3\Ladbroke Grove Emb\DR\01 - Docs\1MC07-ASC-DR-FRM-CS07_CL24-000053-ACBOS" xr:uid="{E80B1D05-1AD6-4194-891C-5153C5EA3B19}"/>
    <hyperlink ref="K749" r:id="rId1976" display="pw:\\arcadis-uk-pw.bentley.com:Arcadis-UK-07\Documents\Projects\1MC07-C3\Ladbroke Grove Emb\IM\01 - Docs\1MC07-CEK-IM-DAT-CS07_CL24-600044" xr:uid="{9E9A6F54-6843-44FB-96A1-8F870CC2A3CF}"/>
    <hyperlink ref="W749" r:id="rId1977" display="mailto:Conor.Egan@wsp.com" xr:uid="{E908ADA1-08D6-433F-9229-7F7720821A34}"/>
    <hyperlink ref="E750" r:id="rId1978" xr:uid="{FE43E4A1-BF2D-4686-8D13-FA6AD26D0829}"/>
    <hyperlink ref="K750" r:id="rId1979" xr:uid="{D1C84686-A844-46D3-9193-81815ED91171}"/>
    <hyperlink ref="W750" r:id="rId1980" display="mailto:srinatha.ka@arcadis.com" xr:uid="{D9E6CB4A-EAC1-4302-96C1-9DEEBF1536FC}"/>
    <hyperlink ref="K698" r:id="rId1981" display="pw:\\arcadis-uk-pw.bentley.com:Arcadis-UK-07\Documents\Projects\1MC06-C2\Oxford Road Emb\IM\01 - Docs\1MC06-CEK-IM-DAT-CS04_CL19-600096" xr:uid="{65CC0C7F-E7D8-4EF0-86E1-39C1C37C4245}"/>
    <hyperlink ref="E751" r:id="rId1982" display="pw:\\arcadis-uk-pw.bentley.com:Arcadis-UK-07\Documents\Projects\1MC07-C3\Helmdon Emb\UT\01 - Docs\1MC07-ASC-UT-FRM-CS07_CL12-000012-ACBOS" xr:uid="{56B461BD-C064-478C-88DF-D6499306252B}"/>
    <hyperlink ref="K751" r:id="rId1983" display="pw:\\arcadis-uk-pw.bentley.com:Arcadis-UK-07\Documents\Projects\1MC07-C3\Helmdon Emb\IM\01 - Docs\1MC07-CEK-IM-DAT-CS07_CL12-600116" xr:uid="{2D35A94E-63F1-443F-88FF-F66C63B64928}"/>
    <hyperlink ref="W751" r:id="rId1984" display="mailto:mohit.kamboj@arcadis.com" xr:uid="{83FE7C2B-8D9D-46E3-A044-B647DBB511E6}"/>
    <hyperlink ref="E752" r:id="rId1985" display="pw:\\arcadis-uk-pw.bentley.com:Arcadis-UK-07\Documents\Projects\1MC07-C3\Ladbroke Ctg\DR\01 - Docs\1MC07-ASC-DR-FRM-CS07_CL24-000012-ACBOS" xr:uid="{268E791F-D6F7-4AE2-B75F-B75FD4B7536F}"/>
    <hyperlink ref="K752" r:id="rId1986" display="pw:\\arcadis-uk-pw.bentley.com:Arcadis-UK-07\Documents\Projects\1MC07-C3\Ladbroke Ctg\IM\01 - Docs\1MC07-CEK-IM-DAT-CS07_CL24-600076" xr:uid="{464D2219-2501-48AA-887F-0A68004D4648}"/>
    <hyperlink ref="W752" r:id="rId1987" display="mailto:Conor.Egan@wsp.com" xr:uid="{4142F127-3822-4EC1-BC3F-7AF2B1F388BB}"/>
    <hyperlink ref="K757" r:id="rId1988" display="pw://arcadis-uk-pw.bentley.com:Arcadis-UK-07/Documents/D%7b9a692628-4f9e-4b78-bc05-060b52e06603%7d" xr:uid="{D7B7BBD5-AE26-4E33-9DA3-72B544617538}"/>
    <hyperlink ref="E757" r:id="rId1989" display="pw:\\arcadis-uk-pw.bentley.com:Arcadis-UK-07\Documents\Projects\1MC07-C3\Ladbroke Grove Ctg\GT\01 - Docs\1MC07-ASC-GT-FRM-CS07_CL23-000003-ACBOS" xr:uid="{909917EF-6653-4E95-A955-66943A280F72}"/>
    <hyperlink ref="S757" r:id="rId1990" display="mailto:mtce@cowi.com" xr:uid="{70C86B8A-455D-4FD1-A7C8-4719E171EC15}"/>
    <hyperlink ref="W757" r:id="rId1991" display="mailto:mtce@cowi.com" xr:uid="{014E2342-531F-4C4B-B0B2-51B5437EFB4C}"/>
    <hyperlink ref="E758" r:id="rId1992" display="pw:\\arcadis-uk-pw.bentley.com:Arcadis-UK-07\Documents\Projects\1MC07-C3\Ladbroke Grove Ctg\CV\01 - Docs\1MC07-ASC-CV-FRM-CS07_CL23-000059-ACBOS" xr:uid="{3BB38F0B-650C-4B5E-B30B-375A51CABA5F}"/>
    <hyperlink ref="K758" r:id="rId1993" display="pw:\\arcadis-uk-pw.bentley.com:Arcadis-UK-07\Documents\Projects\1MC07-C3\Ladbroke Grove Ctg\IM\01 - Docs\1MC07-CEK-IM-DAT-CS07_CL23-600028" xr:uid="{39C21A3E-7CB2-4274-8745-09CE6F0C60F0}"/>
    <hyperlink ref="S758" r:id="rId1994" display="mailto:Joel.Martin@arcadis.com" xr:uid="{09B02C84-298D-4586-AC1D-F064F713005D}"/>
    <hyperlink ref="W758" r:id="rId1995" display="mailto:Joel.Martin@arcadis.com" xr:uid="{F7093A40-7C1F-415B-8A3D-07DE8ED57166}"/>
    <hyperlink ref="K763" r:id="rId1996" display="pw://arcadis-uk-pw.bentley.com:Arcadis-UK-07/Documents/D%7bf7538ab4-834b-401e-8f56-4b93aa4f1041%7d" xr:uid="{EC663398-0AE3-46BF-9389-7A5A42223D2C}"/>
    <hyperlink ref="E754" r:id="rId1997" display="pw:\\arcadis-uk-pw.bentley.com:Arcadis-UK-07\Documents\Projects\1MC06-C2\Quainton South Emb\DR\01 - Docs\1MC06-ASC-DR-FRM-CS04_CL20-000131-ACBOS" xr:uid="{002A9C08-ADC0-4779-934D-0AC63265CDE3}"/>
    <hyperlink ref="K754" r:id="rId1998" display="pw:\\arcadis-uk-pw.bentley.com:Arcadis-UK-07\Documents\Projects\1MC06-C2\Quainton South Emb\IM\01 - Docs\1MC06-CEK-IM-DAT-CS04_CL20-600225" xr:uid="{6C7ACE7B-FAA7-4F97-A67B-26BF2AC96739}"/>
    <hyperlink ref="W754" r:id="rId1999" display="mailto:andrew.rogers2@arcadis.com" xr:uid="{C24FE260-B5E3-42AD-8E71-DE4EB19D9316}"/>
    <hyperlink ref="E755" r:id="rId2000" display="pw:\\arcadis-uk-pw.bentley.com:Arcadis-UK-07\Documents\Projects\1MC06-C2\Quainton South Emb\DR\01 - Docs\1MC06-ASC-DR-FRM-CS04_CL20-000133-ACBOS" xr:uid="{48314398-B633-4E3C-AC6F-C7772909A312}"/>
    <hyperlink ref="W755" r:id="rId2001" display="mailto:andrew.rogers2@arcadis.com" xr:uid="{6DA573C3-D29A-4198-B020-BBE163161DA5}"/>
    <hyperlink ref="K753" r:id="rId2002" display="pw:\\arcadis-uk-pw.bentley.com:Arcadis-UK-07\Documents\Projects\1MC06-C2\Quainton South Emb\IM\01 - Docs\1MC06-CEK-IM-DAT-CS04_CL20-600227" xr:uid="{9FF3FF77-08C1-437F-993C-C098167B2DC8}"/>
    <hyperlink ref="K755" r:id="rId2003" display="pw:\\arcadis-uk-pw.bentley.com:Arcadis-UK-07\Documents\Projects\1MC06-C2\Quainton South Emb\IM\01 - Docs\1MC06-CEK-IM-DAT-CS04_CL20-600226" xr:uid="{D2668715-C889-4359-B6F1-D39E7C126838}"/>
    <hyperlink ref="W753" r:id="rId2004" display="mailto:andrew.rogers2@arcadis.com" xr:uid="{A764B236-E2D9-4349-ADCC-A1AADBDC2FBE}"/>
    <hyperlink ref="E753" r:id="rId2005" display="pw:\\arcadis-uk-pw.bentley.com:Arcadis-UK-07\Documents\Projects\1MC06-C2\Quainton South Emb\DR\01 - Docs\1MC06-ASC-DR-FRM-CS04_CL20-000135-ACBOS" xr:uid="{8C043647-A2A8-4E25-BD85-913911A97906}"/>
    <hyperlink ref="W756" r:id="rId2006" display="mailto:andrew.rogers2@arcadis.com" xr:uid="{45704ECD-0924-400F-9883-B423FDB93D6A}"/>
    <hyperlink ref="E756" r:id="rId2007" display="pw:\\arcadis-uk-pw.bentley.com:Arcadis-UK-07\Documents\Projects\1MC06-C2\Quainton South Emb\DR\01 - Docs\1MC06-ASC-DR-FRM-CS04_CL20-000107-ACBOS" xr:uid="{805B9BC5-2250-4763-8768-320BC8BBD8DD}"/>
    <hyperlink ref="K756" r:id="rId2008" display="pw:\\arcadis-uk-pw.bentley.com:Arcadis-UK-07\Documents\Projects\1MC06-C2\Quainton South Emb\IM\01 - Docs\1MC06-CEK-IM-DAT-CS04_CL20-600233" xr:uid="{F78F7D4A-396C-40C8-BE07-E1765C57F704}"/>
    <hyperlink ref="E759" r:id="rId2009" display="pw:\\arcadis-uk-pw.bentley.com:Arcadis-UK-07\Documents\Projects\1MC07-C3\Greatworth North Ctg\CV\01 - Docs\1MC07-ASC-CV-FRM-CS07_CL12-000043-ACBOS" xr:uid="{D00A6E20-E6F1-4907-82EE-D0AB7C443972}"/>
    <hyperlink ref="K759" r:id="rId2010" display="pw:\\arcadis-uk-pw.bentley.com:Arcadis-UK-07\Documents\Projects\1MC07-C3\Greatworth North Ctg\IM\01 - Docs\1MC07-CEK-IM-DAT-CS07_CL12-600279" xr:uid="{0B3D8B3C-A392-4B54-B199-692A76368660}"/>
    <hyperlink ref="W759" r:id="rId2011" display="mailto:chris.gilmour@fairhurst.co.uk" xr:uid="{748B4B69-4CD2-4EC9-8940-C0B060A88971}"/>
    <hyperlink ref="E762" r:id="rId2012" display="pw://arcadis-uk-pw.bentley.com:Arcadis-UK-07/Documents/D%7b93ba4343-6fc9-4db5-bea7-894a8899803b%7d" xr:uid="{F35E1656-2ACA-411E-B635-9437F475157B}"/>
    <hyperlink ref="E761" r:id="rId2013" display="pw://arcadis-uk-pw.bentley.com:Arcadis-UK-07/Documents/D%7bd82f1ac4-5d87-4804-9d1a-d2c769ce5b47%7d" xr:uid="{9C603556-172E-4958-96E1-63BED6B81D24}"/>
    <hyperlink ref="E760" r:id="rId2014" display="pw://arcadis-uk-pw.bentley.com:Arcadis-UK-07/Documents/D%7bb2bece24-329c-4836-a0dc-72c5c133d239%7d" xr:uid="{73318684-CA6A-48BA-8A68-61F47ECF758C}"/>
    <hyperlink ref="K760" r:id="rId2015" display="pw://arcadis-uk-pw.bentley.com:Arcadis-UK-07/Documents/D%7b7d069072-263e-42b1-8aa8-13f6a3c054b4%7d" xr:uid="{133D2506-8801-4C44-B848-E3FD1CD355A7}"/>
    <hyperlink ref="K761" r:id="rId2016" display="pw://arcadis-uk-pw.bentley.com:Arcadis-UK-07/Documents/D%7b0fe8a159-da2e-4cb2-a957-36e07a5272f2%7d" xr:uid="{7FAB00EB-0E7F-41D0-9A26-09F62A2572BA}"/>
    <hyperlink ref="K762" r:id="rId2017" display="pw://arcadis-uk-pw.bentley.com:Arcadis-UK-07/Documents/D%7bb7726a05-1cf2-4831-b661-174bd3a63466%7d" xr:uid="{555233DC-D9B8-4298-8C03-FD35463FC738}"/>
    <hyperlink ref="W760" r:id="rId2018" display="mailto:youssef.miri@setec.com" xr:uid="{0DBA6C20-39D1-46BF-8E03-5E9313001AC5}"/>
    <hyperlink ref="W763:W764" r:id="rId2019" display="mailto:youssef.miri@setec.com" xr:uid="{2776ED39-3E49-4C7E-8365-F2B3CB6BE8A2}"/>
    <hyperlink ref="E763" r:id="rId2020" display="pw://arcadis-uk-pw.bentley.com:Arcadis-UK-07/Documents/D%7bb61d1678-662b-460d-b5de-fe177caed982%7d" xr:uid="{536C93A1-C44D-403C-8D7F-0F9E3C0D8078}"/>
    <hyperlink ref="E764" r:id="rId2021" display="pw:\\arcadis-uk-pw.bentley.com:Arcadis-UK-07\Documents\Projects\1MC07-C3\Brackley North Ctg\BR\01 - Docs\1MC07-CEK-BR-FRM-CS07_CL12-000002" xr:uid="{9C2DECCD-5898-43DE-8C1D-198ECBFF2B92}"/>
    <hyperlink ref="K764" r:id="rId2022" display="pw:\\arcadis-uk-pw.bentley.com:Arcadis-UK-07\Documents\Projects\1MC07-C3\Brackley North Ctg\IM\01 - Docs\1MC07-CEK-IM-DAT-CS07_CL12-600141" xr:uid="{D66023CA-D9B4-49C7-8232-546D9DA9FC57}"/>
    <hyperlink ref="W764" r:id="rId2023" xr:uid="{057E3B1C-AF3E-49EC-B2F9-6EE5AAF23DB6}"/>
    <hyperlink ref="E765" r:id="rId2024" display="pw://arcadis-uk-pw.bentley.com:Arcadis-UK-07/Documents/D%7b14e21ee0-43f9-465b-8221-d37209df5f12%7d" xr:uid="{12D4543B-7DC6-4761-9026-2316E7E03513}"/>
    <hyperlink ref="K765" r:id="rId2025" display="pw://arcadis-uk-pw.bentley.com:Arcadis-UK-07/Documents/D%7bf8a5709c-7851-4868-9d1a-9866ff07a898%7d" xr:uid="{16EBF36B-6CAC-49BC-9E02-FE911A2CBCE9}"/>
    <hyperlink ref="W765" r:id="rId2026" display="mailto:agcy@cowi.com" xr:uid="{9B78DE1C-F125-46F0-B7EF-5EFD4B7FE7D7}"/>
    <hyperlink ref="E766" r:id="rId2027" display="pw://arcadis-uk-pw.bentley.com:Arcadis-UK-07/Documents/D%7b509d3c46-e469-4520-9bbb-f2bdceb43146%7d" xr:uid="{3C054EF5-37FF-4EBE-A0E9-CBABF10078CA}"/>
    <hyperlink ref="K766" r:id="rId2028" display="pw://arcadis-uk-pw.bentley.com:Arcadis-UK-07/Documents/D%7b39066616-ca7c-44fd-ac5d-afd83375f39c%7d" xr:uid="{1E914706-097D-4D05-870C-D6CC49A12A43}"/>
    <hyperlink ref="W766" r:id="rId2029" display="mailto:agcy@cowi.com" xr:uid="{DF7593A9-564F-41E4-BD83-29AB4586BDF8}"/>
    <hyperlink ref="E5" r:id="rId2030" display="pw://arcadis-uk-pw.bentley.com:Arcadis-UK-07/Documents/D%7b48f1d0b8-bf82-4976-aa38-8a7385d4db4a%7d" xr:uid="{325A30A8-04E0-4EDC-89AA-0A0F82FF6C9B}"/>
    <hyperlink ref="E767" r:id="rId2031" display="pw:\\arcadis-uk-pw.bentley.com:Arcadis-UK-07\Documents\Projects\1MC07-C3\Chipping Warden Green Tunnel\DR\01 - Docs\1MC07-ASC-DR-FRM-CS07_CL13-000002-ACBOS" xr:uid="{00B7283B-88BA-4AFD-B935-9E218735C8CB}"/>
    <hyperlink ref="K767" r:id="rId2032" display="pw:\\arcadis-uk-pw.bentley.com:Arcadis-UK-07\Documents\Projects\1MC07-C3\Chipping Warden Green Tunnel\IM\01 - Docs\1MC07-CEK-IM-DAT-CS07_CL13-600003" xr:uid="{4A8609F7-04AC-41E3-9BC9-D398C5A9FF3C}"/>
    <hyperlink ref="W767" r:id="rId2033" display="mailto:nischitha.m@arcadis.com" xr:uid="{902B3C35-D5D4-414F-8DB8-5E1E20A91B43}"/>
    <hyperlink ref="K710" r:id="rId2034" display="pw://arcadis-uk-pw.bentley.com:Arcadis-UK-07/Documents/D%7bd129aadc-a25d-47f4-9f91-a32cadd8ac6b%7d" xr:uid="{6ED6FCAE-C5CD-40F9-B637-0A8E4825DC5C}"/>
    <hyperlink ref="E787" r:id="rId2035" display="pw:\\arcadis-uk-pw.bentley.com:Arcadis-UK-07\Documents\Projects\1MC06-C2\Aylesbury Emb\CV\01 - Docs\1MC06-ASC-CV-FRM-CS04_CL18-000075-ACBOS" xr:uid="{6A5BED10-C6D3-4B5F-847F-9B95666764F8}"/>
    <hyperlink ref="K787" r:id="rId2036" display="pw:\\arcadis-uk-pw.bentley.com:Arcadis-UK-07\Documents\Projects\1MC06-C2\Aylesbury Emb\IM\01 - Docs\1MC06-CEK-IM-DAT-CS04_CL18-600155" xr:uid="{A44FCEC4-8DB9-41D9-A5E0-3D2DE84CE3AC}"/>
    <hyperlink ref="W787" r:id="rId2037" display="mailto:bhargavi.saranga@arcadis.com" xr:uid="{A15AFD70-EB18-413E-91EC-19452045794E}"/>
    <hyperlink ref="E769" r:id="rId2038" display="pw://arcadis-uk-pw.bentley.com:Arcadis-UK-07/Documents/D%7bcb40fa63-0d04-4f35-ba47-6bb6d080b9bd%7d" xr:uid="{4B0C65F1-390D-4D13-BF92-C7543CA6DF9B}"/>
    <hyperlink ref="E770" r:id="rId2039" display="pw://arcadis-uk-pw.bentley.com:Arcadis-UK-07/Documents/D%7b58987abb-a9bd-4399-add7-7f4cd4216152%7d" xr:uid="{A5FFEB5B-C18E-4207-93BB-1540D5D9F382}"/>
    <hyperlink ref="E771" r:id="rId2040" display="pw://arcadis-uk-pw.bentley.com:Arcadis-UK-07/Documents/D%7bcffa75bd-5bf6-4e3b-979c-b15a2aa6f7bc%7d" xr:uid="{66108F25-9374-4499-9468-8FC3872593FB}"/>
    <hyperlink ref="E772" r:id="rId2041" display="pw://arcadis-uk-pw.bentley.com:Arcadis-UK-07/Documents/D%7b8d94abcf-d8df-4308-bbc3-7eff9240405c%7d" xr:uid="{77101BA3-03A9-4769-A508-6429C2BAE584}"/>
    <hyperlink ref="E773" r:id="rId2042" display="pw://arcadis-uk-pw.bentley.com:Arcadis-UK-07/Documents/D%7b87ba830c-2412-4bc3-8567-7869bdad5135%7d" xr:uid="{D5AE6F43-5F7D-4C52-8280-DB55FDC24989}"/>
    <hyperlink ref="E774" r:id="rId2043" display="pw://arcadis-uk-pw.bentley.com:Arcadis-UK-07/Documents/D%7bcfeb53f8-390c-4f54-ba4d-27c44f2611e1%7d" xr:uid="{ED1C634B-324D-4976-B01C-509F5F541305}"/>
    <hyperlink ref="E775" r:id="rId2044" display="pw://arcadis-uk-pw.bentley.com:Arcadis-UK-07/Documents/D%7b555e6609-b885-4945-b701-5a2da97556ab%7d" xr:uid="{6402ECCC-BECF-4E42-811C-3E9627EE99E2}"/>
    <hyperlink ref="E776" r:id="rId2045" display="pw://arcadis-uk-pw.bentley.com:Arcadis-UK-07/Documents/D%7bbe9aecf1-48e0-446d-a65c-92317ea25a5d%7d" xr:uid="{5125B4A1-9BA2-4D40-901A-4B6D73460FA5}"/>
    <hyperlink ref="E777" r:id="rId2046" display="pw://arcadis-uk-pw.bentley.com:Arcadis-UK-07/Documents/D%7bf2274523-44e7-4ac0-aeaf-a45f77049216%7d" xr:uid="{580BFFFA-00B1-4536-8664-FA22E582827C}"/>
    <hyperlink ref="E778" r:id="rId2047" display="pw://arcadis-uk-pw.bentley.com:Arcadis-UK-07/Documents/D%7bd768caf6-f8c6-4677-9de5-fb43afdb2550%7d" xr:uid="{4CDFD8D7-B9EE-4146-840D-D76934173DF0}"/>
    <hyperlink ref="E779" r:id="rId2048" display="pw://arcadis-uk-pw.bentley.com:Arcadis-UK-07/Documents/D%7b3b85277f-f211-4194-9d0f-e0a67aca080a%7d" xr:uid="{40911B0F-66E8-4492-86C9-FBCF9C3A3FAE}"/>
    <hyperlink ref="E780" r:id="rId2049" display="pw://arcadis-uk-pw.bentley.com:Arcadis-UK-07/Documents/D%7b0b9c9447-3f50-4d47-9949-1068455c0e38%7d" xr:uid="{87187504-32E5-4D69-B5ED-66135C4FF447}"/>
    <hyperlink ref="E781" r:id="rId2050" display="pw://arcadis-uk-pw.bentley.com:Arcadis-UK-07/Documents/D%7bf8920cd4-0fe9-4ec2-9b14-d17f7bb50f94%7d" xr:uid="{B948F221-FF86-4567-B0B6-D8882FD7F0F0}"/>
    <hyperlink ref="E782" r:id="rId2051" display="pw://arcadis-uk-pw.bentley.com:Arcadis-UK-07/Documents/D%7bfec94da5-aff6-4e6c-a3fe-c8797293f568%7d" xr:uid="{CC7E8336-D787-4546-97BA-F54BA85FDA8F}"/>
    <hyperlink ref="E783" r:id="rId2052" display="pw://arcadis-uk-pw.bentley.com:Arcadis-UK-07/Documents/D%7b6b24611c-50b8-4277-9e18-93c08a476d40%7d" xr:uid="{866D3ABA-CF72-409F-90F3-A108D502EDF5}"/>
    <hyperlink ref="K769" r:id="rId2053" display="pw://arcadis-uk-pw.bentley.com:Arcadis-UK-07/Documents/D%7b5ab19e93-bd90-43ee-bed9-5797626d7968%7d" xr:uid="{2DCF4834-A438-46B4-9D6C-8AC4035C3FC2}"/>
    <hyperlink ref="K770" r:id="rId2054" display="pw://arcadis-uk-pw.bentley.com:Arcadis-UK-07/Documents/D%7bf66567b0-f9fc-42ff-b8d9-a736cd2df484%7d" xr:uid="{646C1881-96BB-431B-AA5A-A40880EFFE1D}"/>
    <hyperlink ref="K771" r:id="rId2055" display="pw://arcadis-uk-pw.bentley.com:Arcadis-UK-07/Documents/D%7b03446c98-96c8-4f8e-bb73-7a7cfeb330c1%7d" xr:uid="{9DA22405-85E8-40E6-A76F-04C37E21298C}"/>
    <hyperlink ref="K772" r:id="rId2056" display="pw://arcadis-uk-pw.bentley.com:Arcadis-UK-07/Documents/D%7b7aef1d9c-daca-4a64-aa43-30010be5ded3%7d" xr:uid="{50A92ED0-CD9D-4BC6-AD35-97852DD80186}"/>
    <hyperlink ref="K773" r:id="rId2057" display="pw://arcadis-uk-pw.bentley.com:Arcadis-UK-07/Documents/D%7bbe51ecd0-a6b3-4a7d-9f8b-65bab5deca3c%7d" xr:uid="{18159354-4A81-471C-9FFD-693D81B1DD23}"/>
    <hyperlink ref="K774" r:id="rId2058" display="pw://arcadis-uk-pw.bentley.com:Arcadis-UK-07/Documents/D%7b7ebc8baf-c544-4f6c-9d74-a457d9802044%7d" xr:uid="{787121EC-5D36-41A9-8C4D-C4004DF8E8CE}"/>
    <hyperlink ref="K775" r:id="rId2059" display="pw://arcadis-uk-pw.bentley.com:Arcadis-UK-07/Documents/D%7bea8c3d0b-8b81-4118-af35-1b1a54e9a6b8%7d" xr:uid="{4B3976CE-D438-4876-8E0D-E2B23FEAE3F2}"/>
    <hyperlink ref="K776" r:id="rId2060" display="pw://arcadis-uk-pw.bentley.com:Arcadis-UK-07/Documents/D%7b5b9b27a4-bf5e-44ac-bc61-37f29af05701%7d" xr:uid="{DA926549-4361-4520-915C-DFD7399AAAA9}"/>
    <hyperlink ref="K783" r:id="rId2061" display="pw://arcadis-uk-pw.bentley.com:Arcadis-UK-07/Documents/D%7ba745f8bb-4778-40c9-b767-fca8d04dbc01%7d" xr:uid="{C1526B31-EB37-42E2-A226-98B8A6A66FB3}"/>
    <hyperlink ref="K782" r:id="rId2062" display="pw://arcadis-uk-pw.bentley.com:Arcadis-UK-07/Documents/D%7b70ba51b6-69c4-42f3-acec-38638923d88f%7d" xr:uid="{2F37D133-8BBA-4E4A-9AB4-9B76E590D087}"/>
    <hyperlink ref="K781" r:id="rId2063" display="pw://arcadis-uk-pw.bentley.com:Arcadis-UK-07/Documents/D%7b2f031d51-3c0a-4db3-9487-75c323d875e0%7d" xr:uid="{0A8C0ED9-A1B0-4233-82C0-E9B440ECEAF0}"/>
    <hyperlink ref="K780" r:id="rId2064" display="pw://arcadis-uk-pw.bentley.com:Arcadis-UK-07/Documents/D%7be61d4a37-cece-4cbb-a25f-265dbe16be1b%7d" xr:uid="{4963EB25-4DE8-4844-8DB4-F26653F3AE21}"/>
    <hyperlink ref="K779" r:id="rId2065" display="pw://arcadis-uk-pw.bentley.com:Arcadis-UK-07/Documents/D%7b4d521396-8c11-419f-a2df-cab16fbec31b%7d" xr:uid="{69437E50-54E9-47FD-8D36-C635807CA23F}"/>
    <hyperlink ref="K778" r:id="rId2066" display="pw://arcadis-uk-pw.bentley.com:Arcadis-UK-07/Documents/D%7bfcbfc3a7-1b92-4866-b6c6-755a87201536%7d" xr:uid="{871C94B1-A1A6-4C5F-BE8C-AD1E6E0F99EC}"/>
    <hyperlink ref="K777" r:id="rId2067" display="pw://arcadis-uk-pw.bentley.com:Arcadis-UK-07/Documents/D%7b474fa146-de0e-4d0d-9bb4-f9815c8c25fd%7d" xr:uid="{2CE2EE0E-92B8-4B5D-94F6-E07C391823A6}"/>
    <hyperlink ref="W769" r:id="rId2068" xr:uid="{9BA36503-2397-4E14-B326-C3A985F486B8}"/>
    <hyperlink ref="W771:W784" r:id="rId2069" display="philip.clarke@arcadis.com" xr:uid="{ACB5516A-1A0B-41B1-AE4F-25062F159D4F}"/>
    <hyperlink ref="K712:K717" r:id="rId2070" display="pw://arcadis-uk-pw.bentley.com:Arcadis-UK-07/Documents/D%7bd129aadc-a25d-47f4-9f91-a32cadd8ac6b%7d" xr:uid="{CB239599-439E-4AF2-A183-7BF12B8E7952}"/>
    <hyperlink ref="K703:K710" r:id="rId2071" display="pw://arcadis-uk-pw.bentley.com:Arcadis-UK-07/Documents/D%7bd129aadc-a25d-47f4-9f91-a32cadd8ac6b%7d" xr:uid="{46F3E2C0-BDF3-4D14-A28D-2EC3352423FC}"/>
    <hyperlink ref="E768" r:id="rId2072" display="pw:\\arcadis-uk-pw.bentley.com:Arcadis-UK-07\Documents\Projects\1MC06-C2\Barton to Mixbury Ctg\UT\01 - Docs\1MC06-ASC-UT-FRM-CS06_CL21-000033-ACBOS" xr:uid="{577029B1-0FF2-418A-88CC-70E46AB38C3B}"/>
    <hyperlink ref="K768" r:id="rId2073" display="pw:\\arcadis-uk-pw.bentley.com:Arcadis-UK-07\Documents\Projects\1MC06-C2\Barton to Mixbury Ctg\IM\01 - Docs\1MC06-CEK-IM-DAT-CS06_CL21-600024" xr:uid="{12D31850-72EA-48EB-A507-BE499F2C2FA5}"/>
    <hyperlink ref="W768" r:id="rId2074" display="mailto:mohit.kamboj@arcadis.com" xr:uid="{0F0F5DEC-15E1-44CC-ABAB-00C29EB7DA46}"/>
    <hyperlink ref="E786" r:id="rId2075" display="pw://arcadis-uk-pw.bentley.com:Arcadis-UK-07/Documents/D%7b7279daf1-d8da-4556-ab75-307218b22d1a%7d" xr:uid="{1A6D6E85-FDAA-445D-9631-25DB642A27EE}"/>
    <hyperlink ref="K786" r:id="rId2076" display="pw://arcadis-uk-pw.bentley.com:Arcadis-UK-07/Documents/D%7b18c65c6b-7ef3-4ed1-87df-d1ce7a8c0cf1%7d" xr:uid="{ACB8D68B-23D0-4DAF-B544-444D1C85D745}"/>
    <hyperlink ref="E785" r:id="rId2077" display="pw:\\arcadis-uk-pw.bentley.com:Arcadis-UK-07\Documents\Projects\1MC07-C3\Lower Thorpe South Emb\CV\01 - Docs\1MC07-ASC-CV-FRM-CS07_CL26-000081-ACBOS" xr:uid="{AA077927-8260-4E17-A7DC-6CF462340F2E}"/>
    <hyperlink ref="K785" r:id="rId2078" display="pw:\\arcadis-uk-pw.bentley.com:Arcadis-UK-07\Documents\Projects\1MC07-C3\Lower Thorpe South Emb\IM\01 - Docs\1MC07-CEK-IM-DAT-CS07_CL26-600161" xr:uid="{000A9F3E-D21F-44AF-9CB7-AEC1BAF9FE70}"/>
    <hyperlink ref="E793" r:id="rId2079" display="https://connect-projectwisewac.bentley.com/pwlink?datasource=Bentley.PW--arcadis-uk-pw.bentley.com~3AArcadis-UK-07&amp;objectId=04ce0bb8-6016-4ad6-a7d5-dc06c125d0b3&amp;objectType=doc&amp;workAreaId=7672f74c-6d6c-4972-9396-16dce2e4867c&amp;projectId=e3f7388f-5b16-4382-a7b1-67b8398b51fa&amp;app=pwe" xr:uid="{A99E7E0F-9910-4AFF-B44E-BC16E74A08D8}"/>
    <hyperlink ref="W793" r:id="rId2080" display="mailto:richard.heinen@arcadis.com" xr:uid="{D7959683-A59B-4D70-8B27-B98D06FE9035}"/>
    <hyperlink ref="K793" r:id="rId2081" display="pw:\\arcadis-uk-pw.bentley.com:Arcadis-UK-07\Documents\Projects\1MC06-C2\Putlowes Ctg\IM\01 - Docs\1MC06-CEK-IM-DAT-CS04_CL20-600234" xr:uid="{B1D08995-505A-492E-8C14-7ED1771F668D}"/>
    <hyperlink ref="E789" r:id="rId2082" display="pw:\\arcadis-uk-pw.bentley.com:Arcadis-UK-07\Documents\Projects\1MC06-C2\Waddesdon South Ctg\UT\01 - Docs\1MC06-ASC-UT-FRM-CS04_CL20-000032-ACBOS" xr:uid="{F85CB6A6-2B4B-488D-8719-BB5CE1BF9A84}"/>
    <hyperlink ref="E790" r:id="rId2083" display="pw:\\arcadis-uk-pw.bentley.com:Arcadis-UK-07\Documents\Projects\1MC06-C2\Waddesdon South Ctg\UT\01 - Docs\1MC06-ASC-UT-FRM-CS04_CL20-000035-ACBOS" xr:uid="{74814BFB-C315-4FF9-A209-4747CA77F1CF}"/>
    <hyperlink ref="E791" r:id="rId2084" display="pw:\\arcadis-uk-pw.bentley.com:Arcadis-UK-07\Documents\Projects\1MC06-C2\Waddesdon South Ctg\UT\01 - Docs\1MC06-ASC-UT-FRM-CS04_CL20-000072-ACBOS" xr:uid="{C08D6C9E-5D18-45DF-9C11-33B98EC72BFB}"/>
    <hyperlink ref="E788" r:id="rId2085" display="pw:\\arcadis-uk-pw.bentley.com:Arcadis-UK-07\Documents\Projects\1MC06-C2\Waddesdon South Ctg\UT\01 - Docs\1MC06-ASC-UT-FRM-CS04_CL20-000082-ACBOS" xr:uid="{250F7530-BE8E-4B9C-B834-C7FA5A9044A8}"/>
    <hyperlink ref="E792" r:id="rId2086" display="pw:\\arcadis-uk-pw.bentley.com:Arcadis-UK-07\Documents\Projects\1MC06-C2\Waddesdon South Ctg\UT\01 - Docs\1MC06-ASC-UT-FRM-CS04_CL20-000090-ACBOS" xr:uid="{FC2FA809-8145-42EC-9D5B-901519222CE8}"/>
    <hyperlink ref="K790" r:id="rId2087" display="pw://arcadis-uk-pw.bentley.com:Arcadis-UK-07/Documents/Projects/1MC06-C2/Waddesdon&amp;space;South&amp;space;Ctg/IM/01&amp;space;-&amp;space;Docs/1MC06-CEK-IM-DAT-CS04_CL20-600143" xr:uid="{550E3559-A7AA-42D8-A784-901FE74C4715}"/>
    <hyperlink ref="K789" r:id="rId2088" display="pw://arcadis-uk-pw.bentley.com:Arcadis-UK-07/Documents/Projects/1MC06-C2/Waddesdon&amp;space;South&amp;space;Ctg/IM/01&amp;space;-&amp;space;Docs/1MC06-CEK-IM-DAT-CS04_CL20-600146" xr:uid="{B1C9D5F3-2FCE-435F-908B-39BE7E8FECEC}"/>
    <hyperlink ref="K791" r:id="rId2089" display="pw://arcadis-uk-pw.bentley.com:Arcadis-UK-07/Documents/Projects/1MC06-C2/Waddesdon&amp;space;South&amp;space;Ctg/IM/01&amp;space;-&amp;space;Docs/1MC06-CEK-IM-DAT-CS04_CL20-600154" xr:uid="{7BDD0853-61F9-45EB-83C0-5F7804101C3E}"/>
    <hyperlink ref="K788" r:id="rId2090" display="pw://arcadis-uk-pw.bentley.com:Arcadis-UK-07/Documents/Projects/1MC06-C2/Waddesdon&amp;space;South&amp;space;Ctg/IM/01&amp;space;-&amp;space;Docs/1MC06-CEK-IM-DAT-CS04_CL20-600155" xr:uid="{B7BEFAE6-9252-4CEC-9BAD-66C015E44BCA}"/>
    <hyperlink ref="K792" r:id="rId2091" display="pw://arcadis-uk-pw.bentley.com:Arcadis-UK-07/Documents/Projects/1MC06-C2/Waddesdon&amp;space;South&amp;space;Ctg/UT/01&amp;space;-&amp;space;Docs/1MC06-CEK-UT-DAT-CS04_CL20-000001" xr:uid="{B9EFF2F4-A5B5-4968-8F3F-470204E28E5E}"/>
    <hyperlink ref="W789" r:id="rId2092" display="mailto:eloise.mainstone@arcadis.com" xr:uid="{7C2D838C-C865-4E81-9CB1-9782AFCF0B5E}"/>
    <hyperlink ref="W790" r:id="rId2093" display="mailto:eloise.mainstone@arcadis.com" xr:uid="{43FDF25B-4A9B-4A66-84B5-160631D15D4D}"/>
    <hyperlink ref="W791" r:id="rId2094" display="mailto:eloise.mainstone@arcadis.com" xr:uid="{D0F5A1D3-5DC1-48CC-942C-E7CAC357E705}"/>
    <hyperlink ref="W788" r:id="rId2095" display="mailto:eloise.mainstone@arcadis.com" xr:uid="{2AB4B481-37E1-47F7-A8C4-B6E4C370281B}"/>
    <hyperlink ref="W792" r:id="rId2096" display="mailto:eloise.mainstone@arcadis.com" xr:uid="{DC188818-A637-4ABA-B723-1A2FD0561254}"/>
    <hyperlink ref="W782" r:id="rId2097" xr:uid="{147D846A-F3B2-4A47-9A82-74ED7B7038EE}"/>
    <hyperlink ref="W794" r:id="rId2098" xr:uid="{1C5F433B-8A3F-4FD2-95C8-4859B1576B58}"/>
    <hyperlink ref="E795" r:id="rId2099" display="pw:\\arcadis-uk-pw.bentley.com:Arcadis-UK-07\Documents\Projects\1MC07-C3\Brackley South Ctg\BR\01 - Docs\1MC07-CEK-BR-FRM-CS07_CL12-000003" xr:uid="{EF12FDFA-5413-4525-A56D-319ABB023657}"/>
    <hyperlink ref="E813" r:id="rId2100" display="pw:\\arcadis-uk-pw.bentley.com:Arcadis-UK-07\Documents\Projects\1MC06-C2\Calvert Infrastructure MDG\EV\01 - Docs\1MC06-ASC-EV-FRM-CS06_CL09-900029" xr:uid="{A199C6D6-9B0B-4572-9F86-B5EE72135F8F}"/>
    <hyperlink ref="E814" r:id="rId2101" display="pw:\\arcadis-uk-pw.bentley.com:Arcadis-UK-07\Documents\Projects\1MC06-C2\Calvert Infrastructure MDG\EV\01 - Docs\1MC06-ASC-EV-FRM-CS06_CL09-900030" xr:uid="{85AA45C5-6EEE-4194-8779-DFA18DD784D3}"/>
    <hyperlink ref="E796" r:id="rId2102" display="pw:\\arcadis-uk-pw.bentley.com:Arcadis-UK-07\Documents\Projects\1MC06-C2\Calvert Infrastructure MDG\EV\01 - Docs\1MC06-ASC-EV-FRM-CS06_CL09-900031" xr:uid="{D7C57A0F-ABBB-4777-84AB-2F46F5F9BC0F}"/>
    <hyperlink ref="E797" r:id="rId2103" display="pw:\\arcadis-uk-pw.bentley.com:Arcadis-UK-07\Documents\Projects\1MC06-C2\Calvert Infrastructure MDG\EV\01 - Docs\1MC06-ASC-EV-FRM-CS06_CL09-900032" xr:uid="{534EE07C-2839-4326-84BE-CDD0AEC45654}"/>
    <hyperlink ref="E798" r:id="rId2104" display="pw:\\arcadis-uk-pw.bentley.com:Arcadis-UK-07\Documents\Projects\1MC06-C2\Calvert Infrastructure MDG\EV\01 - Docs\1MC06-ASC-EV-FRM-CS06_CL09-900033" xr:uid="{6AAA31D5-25B5-4A7E-A3CA-EFE88C95F00D}"/>
    <hyperlink ref="E815" r:id="rId2105" display="pw:\\arcadis-uk-pw.bentley.com:Arcadis-UK-07\Documents\Projects\1MC06-C2\Calvert Infrastructure MDG\EV\01 - Docs\1MC06-ASC-EV-FRM-CS06_CL09-900034" xr:uid="{7FAAA65A-ABB8-4833-83B4-341FEE839F4B}"/>
    <hyperlink ref="E799" r:id="rId2106" display="pw:\\arcadis-uk-pw.bentley.com:Arcadis-UK-07\Documents\Projects\1MC06-C2\Twyford Emb\EV\01 - Docs\1MC06-ASC-EV-FRM-CS06_CL09-900003" xr:uid="{353470C5-6D34-40E2-9A13-CB78B5CBE56A}"/>
    <hyperlink ref="E816" r:id="rId2107" display="pw:\\arcadis-uk-pw.bentley.com:Arcadis-UK-07\Documents\Projects\1MC06-C2\Twyford Emb\EV\01 - Docs\1MC06-ASC-EV-FRM-CS06_CL09-900005" xr:uid="{8F24FBEF-0A14-4425-A934-0399E2BD80D1}"/>
    <hyperlink ref="E800" r:id="rId2108" display="pw:\\arcadis-uk-pw.bentley.com:Arcadis-UK-07\Documents\Projects\1MC06-C2\Twyford Emb\EV\01 - Docs\1MC06-ASC-EV-FRM-CS06_CL09-900007" xr:uid="{46B0B515-B98A-41C3-BF15-07DF42BD33A3}"/>
    <hyperlink ref="E817" r:id="rId2109" display="pw:\\arcadis-uk-pw.bentley.com:Arcadis-UK-07\Documents\Projects\1MC06-C2\Twyford Emb\EV\01 - Docs\1MC06-ASC-EV-FRM-CS06_CL09-900009" xr:uid="{1126AF22-9530-467B-9D67-4D8442105732}"/>
    <hyperlink ref="E801" r:id="rId2110" display="pw:\\arcadis-uk-pw.bentley.com:Arcadis-UK-07\Documents\Projects\1MC06-C2\Twyford Emb\EV\01 - Docs\1MC06-ASC-EV-FRM-CS06_CL09-900011" xr:uid="{F5DBA986-63E0-4059-9939-7FA02C428B7C}"/>
    <hyperlink ref="E802" r:id="rId2111" display="pw:\\arcadis-uk-pw.bentley.com:Arcadis-UK-07\Documents\Projects\1MC06-C2\Twyford Emb\EV\01 - Docs\1MC06-ASC-EV-FRM-CS06_CL09-900015" xr:uid="{383CAC5A-A005-4C13-95DC-0DA2ACFE32BD}"/>
    <hyperlink ref="E818" r:id="rId2112" display="pw:\\arcadis-uk-pw.bentley.com:Arcadis-UK-07\Documents\Projects\1MC06-C2\Twyford Emb\EV\01 - Docs\1MC06-ASC-EV-FRM-CS06_CL09-900017" xr:uid="{0C6BB61F-0038-4873-B50E-04CDEFEFD4DE}"/>
    <hyperlink ref="E819" r:id="rId2113" display="pw:\\arcadis-uk-pw.bentley.com:Arcadis-UK-07\Documents\Projects\1MC06-C2\Twyford Emb\EV\01 - Docs\1MC06-ASC-EV-FRM-CS06_CL09-900018" xr:uid="{69371FF1-A3EC-4483-9D3C-600E18E3F0AB}"/>
    <hyperlink ref="E820" r:id="rId2114" display="pw:\\arcadis-uk-pw.bentley.com:Arcadis-UK-07\Documents\Projects\1MC06-C2\Twyford Emb\EV\01 - Docs\1MC06-ASC-EV-FRM-CS06_CL09-900021" xr:uid="{B3BF5550-7CCF-4775-A5C8-8395A94A1819}"/>
    <hyperlink ref="E803" r:id="rId2115" display="pw:\\arcadis-uk-pw.bentley.com:Arcadis-UK-07\Documents\Projects\1MC06-C2\Twyford Emb\EV\01 - Docs\1MC06-ASC-EV-FRM-CS06_CL09-900023" xr:uid="{609C79F5-5DB8-4148-9572-641B76E4129B}"/>
    <hyperlink ref="E821" r:id="rId2116" display="pw:\\arcadis-uk-pw.bentley.com:Arcadis-UK-07\Documents\Projects\1MC06-C2\Twyford Emb\EV\01 - Docs\1MC06-ASC-EV-FRM-CS06_CL10-900022" xr:uid="{43A3C089-5A84-4405-84A7-32DC10A5CC97}"/>
    <hyperlink ref="E804" r:id="rId2117" display="pw:\\arcadis-uk-pw.bentley.com:Arcadis-UK-07\Documents\Projects\1MC06-C2\Twyford Emb\EV\01 - Docs\1MC06-ASC-EV-FRM-CS06_CL10-900023" xr:uid="{5F3EBA93-0A01-4754-B546-5C7C5DFFC53A}"/>
    <hyperlink ref="E805" r:id="rId2118" display="pw:\\arcadis-uk-pw.bentley.com:Arcadis-UK-07\Documents\Projects\1MC06-C2\Twyford Emb\EV\01 - Docs\1MC06-ASC-EV-FRM-CS06_CL09-900027" xr:uid="{780904E7-EC76-4463-811D-3E9D29EF1041}"/>
    <hyperlink ref="E806" r:id="rId2119" display="pw:\\arcadis-uk-pw.bentley.com:Arcadis-UK-07\Documents\Projects\1MC06-C2\Calvert Ctg\EV\01 - Docs\1MC06-ASC-EV-FRM-CS06_CL09-900001" xr:uid="{30D19973-EDEC-457E-849E-B061E5969431}"/>
    <hyperlink ref="E822" r:id="rId2120" display="pw:\\arcadis-uk-pw.bentley.com:Arcadis-UK-07\Documents\Projects\1MC06-C2\Calvert Ctg\EV\01 - Docs\1MC06-ASC-EV-FRM-CS06_CL09-900002" xr:uid="{F50D8A25-1FAF-4747-AEB2-4310B1714D69}"/>
    <hyperlink ref="E823" r:id="rId2121" display="pw:\\arcadis-uk-pw.bentley.com:Arcadis-UK-07\Documents\Projects\1MC06-C2\Calvert Ctg\EV\01 - Docs\1MC06-ASC-EV-FRM-CS06_CL09-900004" xr:uid="{24B334DE-200C-441D-96F0-C7CEE305D00E}"/>
    <hyperlink ref="E807" r:id="rId2122" display="pw:\\arcadis-uk-pw.bentley.com:Arcadis-UK-07\Documents\Projects\1MC06-C2\Calvert Ctg\EV\01 - Docs\1MC06-ASC-EV-FRM-CS06_CL09-900006" xr:uid="{97BB37E9-47D4-4643-9E4B-3E91E5CC9913}"/>
    <hyperlink ref="E824" r:id="rId2123" display="pw:\\arcadis-uk-pw.bentley.com:Arcadis-UK-07\Documents\Projects\1MC06-C2\Calvert Ctg\EV\01 - Docs\1MC06-ASC-EV-FRM-CS06_CL09-900008" xr:uid="{D2B78077-518F-457B-814E-05451AD2B529}"/>
    <hyperlink ref="E808" r:id="rId2124" display="pw:\\arcadis-uk-pw.bentley.com:Arcadis-UK-07\Documents\Projects\1MC06-C2\Calvert Ctg\EV\01 - Docs\1MC06-ASC-EV-FRM-CS06_CL09-900010" xr:uid="{2D3CEAEB-D082-4ECF-9C1F-E83A868C2A34}"/>
    <hyperlink ref="E825" r:id="rId2125" display="pw:\\arcadis-uk-pw.bentley.com:Arcadis-UK-07\Documents\Projects\1MC06-C2\Calvert Ctg\EV\01 - Docs\1MC06-ASC-EV-FRM-CS06_CL09-900012" xr:uid="{12B35373-823D-444C-B57F-EDE98A9D1DB0}"/>
    <hyperlink ref="E809" r:id="rId2126" display="pw:\\arcadis-uk-pw.bentley.com:Arcadis-UK-07\Documents\Projects\1MC06-C2\Calvert Ctg\EV\01 - Docs\1MC06-ASC-EV-FRM-CS06_CL09-900014" xr:uid="{CB308024-3010-43EA-8434-1D87321B7009}"/>
    <hyperlink ref="E826" r:id="rId2127" display="pw:\\arcadis-uk-pw.bentley.com:Arcadis-UK-07\Documents\Projects\1MC06-C2\Calvert Ctg\EV\01 - Docs\1MC06-ASC-EV-FRM-CS06_CL09-900016" xr:uid="{3907CA0E-3FD2-4526-B81B-EE9344F58ECE}"/>
    <hyperlink ref="E827" r:id="rId2128" display="pw:\\arcadis-uk-pw.bentley.com:Arcadis-UK-07\Documents\Projects\1MC06-C2\Calvert Ctg\EV\01 - Docs\1MC06-ASC-EV-FRM-CS06_CL09-900019" xr:uid="{435523C4-8745-4C42-8362-DB31AB2B1AB1}"/>
    <hyperlink ref="E810" r:id="rId2129" display="pw:\\arcadis-uk-pw.bentley.com:Arcadis-UK-07\Documents\Projects\1MC06-C2\Calvert Ctg\EV\01 - Docs\1MC06-ASC-EV-FRM-CS06_CL09-900020" xr:uid="{350ABF00-7077-49EC-AA51-C1A0A6265B47}"/>
    <hyperlink ref="E828" r:id="rId2130" display="pw:\\arcadis-uk-pw.bentley.com:Arcadis-UK-07\Documents\Projects\1MC06-C2\Calvert Ctg\EV\01 - Docs\1MC06-ASC-EV-FRM-CS06_CL09-900022" xr:uid="{44D7D069-324E-4627-94A1-2BC2270D60F9}"/>
    <hyperlink ref="E811" r:id="rId2131" display="pw:\\arcadis-uk-pw.bentley.com:Arcadis-UK-07\Documents\Projects\1MC06-C2\Calvert Ctg\EV\01 - Docs\1MC06-ASC-EV-FRM-CS06_CL09-900024" xr:uid="{1CA0B45B-DD9F-4FC4-856A-9D09BDBB32CD}"/>
    <hyperlink ref="E829" r:id="rId2132" display="pw:\\arcadis-uk-pw.bentley.com:Arcadis-UK-07\Documents\Projects\1MC06-C2\Calvert Ctg\EV\01 - Docs\1MC06-ASC-EV-FRM-CS06_CL09-900025" xr:uid="{D339C1A1-8781-4B48-9652-0EBD5840ADFD}"/>
    <hyperlink ref="E830" r:id="rId2133" display="pw:\\arcadis-uk-pw.bentley.com:Arcadis-UK-07\Documents\Projects\1MC06-C2\Calvert Ctg\EV\01 - Docs\1MC06-ASC-EV-FRM-CS06_CL09-900026" xr:uid="{289BEEC7-26D8-4E52-893B-23DEEEE664B1}"/>
    <hyperlink ref="E812" r:id="rId2134" display="pw:\\arcadis-uk-pw.bentley.com:Arcadis-UK-07\Documents\Projects\1MC06-C2\Calvert Ctg\EV\01 - Docs\1MC06-ASC-EV-FRM-CS06_CL09-900028" xr:uid="{B4B17501-6989-40DF-9786-3D32FB3FFEBF}"/>
    <hyperlink ref="K813" r:id="rId2135" display="pw:\\arcadis-uk-pw.bentley.com:Arcadis-UK-07\Documents\Projects\1MC06-C2\Calvert Infrastructure MDG\IM\01 - Docs\1MC06-CEK-IM-DAT-CS06_CL09-600304" xr:uid="{E184B088-CA9D-4917-B80B-CA0DFA4265C3}"/>
    <hyperlink ref="K814" r:id="rId2136" display="pw:\\arcadis-uk-pw.bentley.com:Arcadis-UK-07\Documents\Projects\1MC06-C2\Calvert Infrastructure MDG\IM\01 - Docs\1MC06-CEK-IM-DAT-CS06_CL09-600303" xr:uid="{334A789D-989E-49D2-9346-4D2F0AF5A19F}"/>
    <hyperlink ref="K796" r:id="rId2137" display="pw:\\arcadis-uk-pw.bentley.com:Arcadis-UK-07\Documents\Projects\1MC06-C2\Calvert Infrastructure MDG\IM\01 - Docs\1MC06-CEK-IM-DAT-CS06_CL09-600302" xr:uid="{0492FDA9-0830-481F-B28D-697E081A9977}"/>
    <hyperlink ref="K797" r:id="rId2138" display="pw:\\arcadis-uk-pw.bentley.com:Arcadis-UK-07\Documents\Projects\1MC06-C2\Calvert Infrastructure MDG\IM\01 - Docs\1MC06-CEK-IM-DAT-CS06_CL09-600301" xr:uid="{6B8544D1-93D7-465B-8FC0-89EEF7853DA8}"/>
    <hyperlink ref="K798" r:id="rId2139" display="pw:\\arcadis-uk-pw.bentley.com:Arcadis-UK-07\Documents\Projects\1MC06-C2\Calvert Infrastructure MDG\IM\01 - Docs\1MC06-CEK-IM-DAT-CS06_CL09-600300" xr:uid="{16101201-0255-426E-AF08-FDEBC8EC0EAA}"/>
    <hyperlink ref="K815" r:id="rId2140" display="pw:\\arcadis-uk-pw.bentley.com:Arcadis-UK-07\Documents\Projects\1MC06-C2\Calvert Infrastructure MDG\IM\01 - Docs\1MC06-CEK-IM-DAT-CS06_CL09-600299" xr:uid="{FB2C2020-288E-40EB-9763-724A30F341C6}"/>
    <hyperlink ref="K799" r:id="rId2141" display="pw:\\arcadis-uk-pw.bentley.com:Arcadis-UK-07\Documents\Projects\1MC06-C2\Twyford Emb\IM\01 - Docs\1MC06-CEK-IM-DAT-CS06_CL09-600312" xr:uid="{03042BBA-A789-490A-A1CF-47317322A9DC}"/>
    <hyperlink ref="K816" r:id="rId2142" display="pw:\\arcadis-uk-pw.bentley.com:Arcadis-UK-07\Documents\Projects\1MC06-C2\Twyford Emb\IM\01 - Docs\1MC06-CEK-IM-DAT-CS06_CL09-600311" xr:uid="{B7C6D3FB-8A94-43E7-B825-92B164876F2C}"/>
    <hyperlink ref="K800" r:id="rId2143" display="pw:\\arcadis-uk-pw.bentley.com:Arcadis-UK-07\Documents\Projects\1MC06-C2\Twyford Emb\IM\01 - Docs\1MC06-CEK-IM-DAT-CS06_CL09-600310" xr:uid="{6FEBDB69-B618-426A-AC8B-E85B6B337C94}"/>
    <hyperlink ref="K817" r:id="rId2144" display="pw:\\arcadis-uk-pw.bentley.com:Arcadis-UK-07\Documents\Projects\1MC06-C2\Twyford Emb\IM\01 - Docs\1MC06-CEK-IM-DAT-CS06_CL09-600309" xr:uid="{8808E715-DA12-4492-9C22-C616A34E8D9F}"/>
    <hyperlink ref="K801" r:id="rId2145" display="pw:\\arcadis-uk-pw.bentley.com:Arcadis-UK-07\Documents\Projects\1MC06-C2\Twyford Emb\IM\01 - Docs\1MC06-CEK-IM-DAT-CS06_CL09-600308" xr:uid="{22DA38FE-DBFB-44D2-9FFB-ED4B3BB0A264}"/>
    <hyperlink ref="K802" r:id="rId2146" display="pw:\\arcadis-uk-pw.bentley.com:Arcadis-UK-07\Documents\Projects\1MC06-C2\Twyford Emb\IM\01 - Docs\1MC06-CEK-IM-DAT-CS06_CL10-600220" xr:uid="{4CE10ADC-9723-4688-A27A-7DF89CF6A05E}"/>
    <hyperlink ref="K818" r:id="rId2147" display="pw:\\arcadis-uk-pw.bentley.com:Arcadis-UK-07\Documents\Projects\1MC06-C2\Twyford Emb\IM\01 - Docs\1MC06-CEK-IM-DAT-CS06_CL10-600219" xr:uid="{3EE8AA96-13D2-4F57-B897-27C46918D90B}"/>
    <hyperlink ref="K819" r:id="rId2148" display="pw:\\arcadis-uk-pw.bentley.com:Arcadis-UK-07\Documents\Projects\1MC06-C2\Twyford Emb\IM\01 - Docs\1MC06-CEK-IM-DAT-CS06_CL10-600218" xr:uid="{2408149D-A07A-47CC-8AF3-C2538DE150DE}"/>
    <hyperlink ref="K820" r:id="rId2149" display="pw:\\arcadis-uk-pw.bentley.com:Arcadis-UK-07\Documents\Projects\1MC06-C2\Twyford Emb\IM\01 - Docs\1MC06-CEK-IM-DAT-CS06_CL09-600307" xr:uid="{BBA1A812-F026-42AC-883F-5164A4A8A7AC}"/>
    <hyperlink ref="K803" r:id="rId2150" display="pw:\\arcadis-uk-pw.bentley.com:Arcadis-UK-07\Documents\Projects\1MC06-C2\Twyford Emb\IM\01 - Docs\1MC06-CEK-IM-DAT-CS06_CL09-600306" xr:uid="{933DABCD-6796-4C3F-8B4E-2037489F385F}"/>
    <hyperlink ref="K821" r:id="rId2151" display="pw:\\arcadis-uk-pw.bentley.com:Arcadis-UK-07\Documents\Projects\1MC06-C2\Twyford Emb\IM\01 - Docs\1MC06-CEK-IM-DAT-CS06_CL10-600217" xr:uid="{932939EE-1471-40FD-AD4E-0A36BC332392}"/>
    <hyperlink ref="K804" r:id="rId2152" display="pw:\\arcadis-uk-pw.bentley.com:Arcadis-UK-07\Documents\Projects\1MC06-C2\Twyford Emb\IM\01 - Docs\1MC06-CEK-IM-DAT-CS06_CL10-600216" xr:uid="{18B05531-1D7C-4F95-B856-1DABE4A2EE83}"/>
    <hyperlink ref="K805" r:id="rId2153" display="pw:\\arcadis-uk-pw.bentley.com:Arcadis-UK-07\Documents\Projects\1MC06-C2\Twyford Emb\IM\01 - Docs\1MC06-CEK-IM-DAT-CS06_CL09-600305" xr:uid="{6DCF4828-67EF-4F91-B4D4-4B4CD63F4607}"/>
    <hyperlink ref="K806" r:id="rId2154" display="pw:\\arcadis-uk-pw.bentley.com:Arcadis-UK-07\Documents\Projects\1MC06-C2\Calvert Ctg\IM\01 - Docs\1MC06-CEK-IM-DAT-CS06_CL09-600298" xr:uid="{69E2916A-6C4B-454E-A136-CF646A5F2091}"/>
    <hyperlink ref="K822" r:id="rId2155" display="pw:\\arcadis-uk-pw.bentley.com:Arcadis-UK-07\Documents\Projects\1MC06-C2\Calvert Ctg\IM\01 - Docs\1MC06-CEK-IM-DAT-CS06_CL09-600297" xr:uid="{0A9FDD61-5A0F-45DC-9633-E9FCBE01CB9A}"/>
    <hyperlink ref="K823" r:id="rId2156" display="pw:\\arcadis-uk-pw.bentley.com:Arcadis-UK-07\Documents\Projects\1MC06-C2\Calvert Ctg\IM\01 - Docs\1MC06-CEK-IM-DAT-CS06_CL09-600296" xr:uid="{1F260C93-6CCF-401E-BA59-B4A1963066A5}"/>
    <hyperlink ref="K807" r:id="rId2157" display="pw:\\arcadis-uk-pw.bentley.com:Arcadis-UK-07\Documents\Projects\1MC06-C2\Calvert Ctg\IM\01 - Docs\1MC06-CEK-IM-DAT-CS06_CL09-600295" xr:uid="{AA7CD19D-5C1A-4E4E-8834-A239EE919086}"/>
    <hyperlink ref="K824" r:id="rId2158" display="pw:\\arcadis-uk-pw.bentley.com:Arcadis-UK-07\Documents\Projects\1MC06-C2\Calvert Ctg\IM\01 - Docs\1MC06-CEK-IM-DAT-CS06_CL09-600294" xr:uid="{F9B10DD4-DAE6-4A6A-8843-B4FD8C7F8F91}"/>
    <hyperlink ref="K808" r:id="rId2159" display="pw:\\arcadis-uk-pw.bentley.com:Arcadis-UK-07\Documents\Projects\1MC06-C2\Calvert Ctg\IM\01 - Docs\1MC06-CEK-IM-DAT-CS06_CL09-600293" xr:uid="{7DF9AEBC-B978-4913-82C1-FF34847D350A}"/>
    <hyperlink ref="K825" r:id="rId2160" display="pw:\\arcadis-uk-pw.bentley.com:Arcadis-UK-07\Documents\Projects\1MC06-C2\Calvert Ctg\IM\01 - Docs\1MC06-CEK-IM-DAT-CS06_CL09-600292" xr:uid="{2169BD92-358B-4A48-A256-6391A606FA3F}"/>
    <hyperlink ref="K809" r:id="rId2161" display="pw:\\arcadis-uk-pw.bentley.com:Arcadis-UK-07\Documents\Projects\1MC06-C2\Calvert Ctg\IM\01 - Docs\1MC06-CEK-IM-DAT-CS06_CL09-600291" xr:uid="{69CC4FFF-4CA4-4D9C-AFA7-9138202862D5}"/>
    <hyperlink ref="K826" r:id="rId2162" display="pw:\\arcadis-uk-pw.bentley.com:Arcadis-UK-07\Documents\Projects\1MC06-C2\Calvert Ctg\IM\01 - Docs\1MC06-CEK-IM-DAT-CS06_CL09-600290" xr:uid="{16F353C3-F9A1-4414-B355-EB52E0357860}"/>
    <hyperlink ref="K827" r:id="rId2163" display="pw:\\arcadis-uk-pw.bentley.com:Arcadis-UK-07\Documents\Projects\1MC06-C2\Calvert Ctg\IM\01 - Docs\1MC06-CEK-IM-DAT-CS06_CL09-600289" xr:uid="{1E1B95D7-44B3-4FE0-A943-7F14A1855C6E}"/>
    <hyperlink ref="K810" r:id="rId2164" display="pw:\\arcadis-uk-pw.bentley.com:Arcadis-UK-07\Documents\Projects\1MC06-C2\Calvert Ctg\IM\01 - Docs\1MC06-CEK-IM-DAT-CS06_CL09-600288" xr:uid="{F0BBE24D-3605-4847-9FFD-E093B6326461}"/>
    <hyperlink ref="K828" r:id="rId2165" display="pw:\\arcadis-uk-pw.bentley.com:Arcadis-UK-07\Documents\Projects\1MC06-C2\Calvert Ctg\IM\01 - Docs\1MC06-CEK-IM-DAT-CS06_CL09-600287" xr:uid="{1E1D1D31-C985-4D11-B921-5EFA14DE9921}"/>
    <hyperlink ref="K811" r:id="rId2166" display="pw:\\arcadis-uk-pw.bentley.com:Arcadis-UK-07\Documents\Projects\1MC06-C2\Calvert Ctg\IM\01 - Docs\1MC06-CEK-IM-DAT-CS06_CL09-600286" xr:uid="{9CF43DB2-126A-4469-8964-ECA509BDF064}"/>
    <hyperlink ref="K829" r:id="rId2167" display="pw:\\arcadis-uk-pw.bentley.com:Arcadis-UK-07\Documents\Projects\1MC06-C2\Calvert Ctg\IM\01 - Docs\1MC06-CEK-IM-DAT-CS06_CL09-600285" xr:uid="{3BE4FF98-F3B6-4D00-8C27-9B5144D7D013}"/>
    <hyperlink ref="K830" r:id="rId2168" display="pw:\\arcadis-uk-pw.bentley.com:Arcadis-UK-07\Documents\Projects\1MC06-C2\Calvert Ctg\IM\01 - Docs\1MC06-CEK-IM-DAT-CS06_CL09-600284" xr:uid="{A371E5CD-2DAC-47CB-B012-C3DAD84E8504}"/>
    <hyperlink ref="K812" r:id="rId2169" display="pw:\\arcadis-uk-pw.bentley.com:Arcadis-UK-07\Documents\Projects\1MC06-C2\Calvert Ctg\IM\01 - Docs\1MC06-CEK-IM-DAT-CS06_CL09-600283" xr:uid="{95AA6586-173B-4581-8DAB-5FC9EE7FB92B}"/>
    <hyperlink ref="W813" r:id="rId2170" display="mailto:daniel.slika@arcadis.com" xr:uid="{5C8F798D-5467-436D-9E26-FF036B3BDF61}"/>
    <hyperlink ref="E831" r:id="rId2171" display="pw:\\arcadis-uk-pw.bentley.com:Arcadis-UK-07\Documents\Projects\1MC06-C2\Woodlands Ctg\CV\01 - Docs\1MC06-ASC-CV-FRM-CS05-000070-ACBOS" xr:uid="{26FB77C6-7868-4702-9AFA-1DF951889471}"/>
    <hyperlink ref="E832" r:id="rId2172" display="pw:\\arcadis-uk-pw.bentley.com:Arcadis-UK-07\Documents\Projects\1MC06-C2\Woodlands Ctg\CV\01 - Docs\1MC06-ASC-CV-FRM-CS05-000071-ACBOS" xr:uid="{61DC421F-360B-498F-9478-F5D1CC7375C2}"/>
    <hyperlink ref="E833" r:id="rId2173" display="pw:\\arcadis-uk-pw.bentley.com:Arcadis-UK-07\Documents\Projects\1MC06-C2\Woodlands Ctg\CV\01 - Docs\1MC06-ASC-CV-FRM-CS05-000072-ACBOS" xr:uid="{30FC7DD5-8927-4334-9D7A-23BAA7895362}"/>
    <hyperlink ref="E834" r:id="rId2174" display="pw:\\arcadis-uk-pw.bentley.com:Arcadis-UK-07\Documents\Projects\1MC06-C2\Woodlands Ctg\CV\01 - Docs\1MC06-ASC-CV-FRM-CS05-000073-ACBOS" xr:uid="{17E338E2-DC98-4BC1-BC26-4C171FA83E5D}"/>
    <hyperlink ref="E835" r:id="rId2175" display="pw:\\arcadis-uk-pw.bentley.com:Arcadis-UK-07\Documents\Projects\1MC06-C2\Woodlands Ctg\CV\01 - Docs\1MC06-ASC-CV-FRM-CS05-000074-ACBOS" xr:uid="{398DE5E7-5CF6-4574-BAEA-DFE0FC7EFDD7}"/>
    <hyperlink ref="E836" r:id="rId2176" display="pw:\\arcadis-uk-pw.bentley.com:Arcadis-UK-07\Documents\Projects\1MC06-C2\Woodlands Ctg\CV\01 - Docs\1MC06-ASC-CV-FRM-CS05-000075-ACBOS" xr:uid="{71D14CD3-B1AE-4C1D-9F2B-151F3A1E2E9F}"/>
    <hyperlink ref="E837" r:id="rId2177" display="pw:\\arcadis-uk-pw.bentley.com:Arcadis-UK-07\Documents\Projects\1MC06-C2\Woodlands Ctg\CV\01 - Docs\1MC06-ASC-CV-FRM-CS05-000107-ACBOS" xr:uid="{E3099D0E-B2B6-41F7-9C20-DF91AAF812D8}"/>
    <hyperlink ref="E838" r:id="rId2178" display="pw:\\arcadis-uk-pw.bentley.com:Arcadis-UK-07\Documents\Projects\1MC06-C2\Woodlands Ctg\CV\01 - Docs\1MC06-ASC-CV-FRM-CS05-000108-ACBOS" xr:uid="{3BF791F8-93F8-420E-A5AE-4FD0FA44D394}"/>
    <hyperlink ref="E839" r:id="rId2179" display="pw:\\arcadis-uk-pw.bentley.com:Arcadis-UK-07\Documents\Projects\1MC06-C2\Woodlands Ctg\CV\01 - Docs\1MC06-ASC-CV-FRM-CS05-000109-ACBOS" xr:uid="{E127AC2A-193B-40E9-9C9C-E3E1460458CC}"/>
    <hyperlink ref="E840" r:id="rId2180" display="pw:\\arcadis-uk-pw.bentley.com:Arcadis-UK-07\Documents\Projects\1MC06-C2\Woodlands Ctg\CV\01 - Docs\1MC06-ASC-CV-FRM-CS05-000106-ACBOS" xr:uid="{3A606157-5B40-4AA5-A1AC-88846E932CE0}"/>
    <hyperlink ref="K831" r:id="rId2181" display="pw:\\arcadis-uk-pw.bentley.com:Arcadis-UK-07\Documents\Projects\1MC06-C2\Woodlands Ctg\IM\01 - Docs\1MC06-CEK-IM-DAT-CS05-600240" xr:uid="{9DB293AB-CCD8-44EB-9681-395AD1FA5975}"/>
    <hyperlink ref="K832" r:id="rId2182" display="pw:\\arcadis-uk-pw.bentley.com:Arcadis-UK-07\Documents\Projects\1MC06-C2\Woodlands Ctg\IM\01 - Docs\1MC06-CEK-IM-DAT-CS05-600241" xr:uid="{8F4BBD33-896A-46ED-98C4-8344D90006DD}"/>
    <hyperlink ref="K833" r:id="rId2183" display="pw:\\arcadis-uk-pw.bentley.com:Arcadis-UK-07\Documents\Projects\1MC06-C2\Woodlands Ctg\IM\01 - Docs\1MC06-CEK-IM-DAT-CS05-600242" xr:uid="{A1302777-9BAF-4D07-A127-AEC13CADE592}"/>
    <hyperlink ref="K834" r:id="rId2184" display="pw:\\arcadis-uk-pw.bentley.com:Arcadis-UK-07\Documents\Projects\1MC06-C2\Woodlands Ctg\IM\01 - Docs\1MC06-CEK-IM-DAT-CS05-600243" xr:uid="{4E9390C8-3174-4594-9013-A4C4461D0525}"/>
    <hyperlink ref="K835" r:id="rId2185" display="pw:\\arcadis-uk-pw.bentley.com:Arcadis-UK-07\Documents\Projects\1MC06-C2\Woodlands Ctg\IM\01 - Docs\1MC06-CEK-IM-DAT-CS05-600244" xr:uid="{3453AD75-2E63-45A5-AD08-95BED01F002C}"/>
    <hyperlink ref="K836" r:id="rId2186" display="pw:\\arcadis-uk-pw.bentley.com:Arcadis-UK-07\Documents\Projects\1MC06-C2\Woodlands Ctg\IM\01 - Docs\1MC06-CEK-IM-DAT-CS05-600245" xr:uid="{9311C081-214D-452F-AAF8-381AFC973D7C}"/>
    <hyperlink ref="K837" r:id="rId2187" display="pw:\\arcadis-uk-pw.bentley.com:Arcadis-UK-07\Documents\Projects\1MC06-C2\Woodlands Ctg\IM\01 - Docs\1MC06-CEK-IM-DAT-CS05-600292" xr:uid="{1CD27DBC-551E-45B1-B045-B2B6654E9EB1}"/>
    <hyperlink ref="K838" r:id="rId2188" display="pw:\\arcadis-uk-pw.bentley.com:Arcadis-UK-07\Documents\Projects\1MC06-C2\Woodlands Ctg\IM\01 - Docs\1MC06-CEK-IM-DAT-CS05-600293" xr:uid="{6AAC7959-C912-4534-9FC8-9C58DBA407D8}"/>
    <hyperlink ref="K839" r:id="rId2189" display="pw:\\arcadis-uk-pw.bentley.com:Arcadis-UK-07\Documents\Projects\1MC06-C2\Woodlands Ctg\IM\01 - Docs\1MC06-CEK-IM-DAT-CS05-600294" xr:uid="{FBC9D430-AD5F-480A-9A74-982519D36E84}"/>
    <hyperlink ref="K840" r:id="rId2190" display="pw:\\arcadis-uk-pw.bentley.com:Arcadis-UK-07\Documents\Projects\1MC06-C2\Woodlands Ctg\IM\01 - Docs\1MC06-CEK-IM-DAT-CS05-600295" xr:uid="{48707944-1F45-4812-8E25-4FC622CA8E4B}"/>
    <hyperlink ref="W831" r:id="rId2191" display="mailto:vinay.meharwade@arcadis.com" xr:uid="{6F6B783D-58EB-4050-8189-9C3BDC39E031}"/>
    <hyperlink ref="W832:W840" r:id="rId2192" display="mailto:vinay.meharwade@arcadis.com" xr:uid="{7D76B86D-345A-4A4D-9A3A-10662788DBDF}"/>
    <hyperlink ref="W802" r:id="rId2193" xr:uid="{405F8C73-32CC-4446-8617-33F2209B3C2F}"/>
    <hyperlink ref="E842" r:id="rId2194" display="pw:\\arcadis-uk-pw.bentley.com:Arcadis-UK-07\Documents\Projects\1MC06-C2\Calvert Infrastructure MDG\CV\01 - Docs\1MC06-ASC-CV-FRM-CS06_CL09-000099-ACBOS" xr:uid="{5AC83ECE-FFC9-49CA-942B-7BC567206BC6}"/>
    <hyperlink ref="E843" r:id="rId2195" display="pw:\\arcadis-uk-pw.bentley.com:Arcadis-UK-07\Documents\Projects\1MC06-C2\Calvert Infrastructure MDG\CV\01 - Docs\1MC06-ASC-CV-FRM-CS06_CL09-000100-ACBOS" xr:uid="{4E6520BF-7F98-4A15-BBA4-EEF4084ECA07}"/>
    <hyperlink ref="K842" r:id="rId2196" display="pw:\\arcadis-uk-pw.bentley.com:Arcadis-UK-07\Documents\Projects\1MC06-C2\Calvert Infrastructure MDG\IM\01 - Docs\1MC06-CEK-IM-DAT-CS06_CL09-600274" xr:uid="{885720CC-3DA3-4D21-8B3F-14273E9CC617}"/>
    <hyperlink ref="K843" r:id="rId2197" display="pw:\\arcadis-uk-pw.bentley.com:Arcadis-UK-07\Documents\Projects\1MC06-C2\Calvert Infrastructure MDG\IM\01 - Docs\1MC06-CEK-IM-DAT-CS06_CL09-600275" xr:uid="{FB1751ED-1531-4570-B480-C15372DDB4F9}"/>
    <hyperlink ref="W842" r:id="rId2198" display="mailto:jeet.mehta@arcadis.com" xr:uid="{EA0C74F7-4548-4341-90FF-DC6F90B4B160}"/>
    <hyperlink ref="W843" r:id="rId2199" display="mailto:jeet.mehta@arcadis.com" xr:uid="{0961C690-10A1-4B6E-B778-BD8FDCF939FE}"/>
    <hyperlink ref="E841" r:id="rId2200" display="pw:\\arcadis-uk-pw.bentley.com:Arcadis-UK-07\Documents\Projects\1MC06-C2\Cowley Emb Group\BR\01 - Docs\1MC06-ASC-BR-FRM-CS06_CL10-900010" xr:uid="{D5FA4D8E-FE70-4863-AFD9-4CDAAEFB094D}"/>
    <hyperlink ref="W841" r:id="rId2201" display="mailto:guillaume.hervoches@setec.com" xr:uid="{EA738441-69F9-4AB2-A970-AEC7EE9BC668}"/>
    <hyperlink ref="K841" r:id="rId2202" display="pw:\\arcadis-uk-pw.bentley.com:Arcadis-UK-07\Documents\Projects\1MC06-C2\Cowley Emb Group\IM\01 - Docs\1MC06-CEK-IM-DAT-CS06_CL10-600222" xr:uid="{96E3BD2C-FC4A-457A-86B4-6805DDCF9223}"/>
    <hyperlink ref="E863" r:id="rId2203" display="pw:\\arcadis-uk-pw.bentley.com:Arcadis-UK-07\Documents\Projects\1MC06-C2\Aylesbury South Ctg\GT\01 - Docs\1MC06-ASC-GT-FRM-CS04_CL18-000018-ACBOS" xr:uid="{C0B4D9B5-7BB5-4E9A-9E25-C9F6CE19D13B}"/>
    <hyperlink ref="K863" r:id="rId2204" display="pw:\\arcadis-uk-pw.bentley.com:Arcadis-UK-07\Documents\Projects\1MC06-C2\Aylesbury South Ctg\IM\01 - Docs\1MC06-CEK-IM-DAT-CS04_CL18-600150" xr:uid="{B459BA53-78E4-4DCD-8D83-E2060ED49989}"/>
    <hyperlink ref="W863" r:id="rId2205" display="mailto:SouravKumar.Chatterjee@arcadis.com" xr:uid="{CC9BB3E0-18F2-4B04-A5BD-6B1CAD648C20}"/>
    <hyperlink ref="E845" r:id="rId2206" display="pw:\\arcadis-uk-pw.bentley.com:Arcadis-UK-07\Documents\Projects\1MC06-C2\Mixbury Ctg\EV\01 - Docs\1MC06-ASC-EV-FRM-CS06_CL22-900001" xr:uid="{1C7CFC89-E2F9-478E-A3EE-61F5315E65A7}"/>
    <hyperlink ref="E846" r:id="rId2207" display="pw:\\arcadis-uk-pw.bentley.com:Arcadis-UK-07\Documents\Projects\1MC06-C2\Mixbury Ctg\EV\01 - Docs\1MC06-ASC-EV-FRM-CS06_CL22-900002" xr:uid="{896BAB76-A631-4C78-9EC7-3A533CDFA4C8}"/>
    <hyperlink ref="E847" r:id="rId2208" display="pw:\\arcadis-uk-pw.bentley.com:Arcadis-UK-07\Documents\Projects\1MC06-C2\Mixbury Ctg\EV\01 - Docs\1MC06-ASC-EV-FRM-CS06_CL22-900003" xr:uid="{2953457D-B873-4D18-897D-5FACF2D0DAA4}"/>
    <hyperlink ref="E848" r:id="rId2209" display="pw:\\arcadis-uk-pw.bentley.com:Arcadis-UK-07\Documents\Projects\1MC06-C2\Mixbury Ctg\EV\01 - Docs\1MC06-ASC-EV-FRM-CS06_CL22-900004" xr:uid="{C7F6AC29-3167-466E-90EB-A2F7B0BE0258}"/>
    <hyperlink ref="E849" r:id="rId2210" display="pw:\\arcadis-uk-pw.bentley.com:Arcadis-UK-07\Documents\Projects\1MC06-C2\Mixbury Ctg\EV\01 - Docs\1MC06-ASC-EV-FRM-CS06_CL22-900005" xr:uid="{E66A1F82-5F37-4BA1-AF6C-66CF28998265}"/>
    <hyperlink ref="E851" r:id="rId2211" display="pw:\\arcadis-uk-pw.bentley.com:Arcadis-UK-07\Documents\Projects\1MC06-C2\Mixbury Ctg\EV\01 - Docs\1MC06-ASC-EV-FRM-CS06_CL22-900007" xr:uid="{269985C8-784C-4553-BB51-FC71C0586201}"/>
    <hyperlink ref="E850" r:id="rId2212" display="pw:\\arcadis-uk-pw.bentley.com:Arcadis-UK-07\Documents\Projects\1MC06-C2\Mixbury Ctg\EV\01 - Docs\1MC06-ASC-EV-FRM-CS06_CL22-900006" xr:uid="{47F99C58-F558-4AC0-AC46-F67B694210BF}"/>
    <hyperlink ref="K845" r:id="rId2213" display="pw:\\arcadis-uk-pw.bentley.com:Arcadis-UK-07\Documents\Projects\1MC06-C2\Mixbury Ctg\IM\01 - Docs\1MC06-CEK-IM-DAT-CS06_CL22-600156" xr:uid="{DC21E441-05D3-4CEE-AE5F-6DA6C59E7FF8}"/>
    <hyperlink ref="K846" r:id="rId2214" display="pw:\\arcadis-uk-pw.bentley.com:Arcadis-UK-07\Documents\Projects\1MC06-C2\Mixbury Ctg\IM\01 - Docs\1MC06-CEK-IM-DAT-CS06_CL22-600155" xr:uid="{71B2E368-22E6-4007-9B7F-DC50F2FBB1B6}"/>
    <hyperlink ref="K847" r:id="rId2215" display="pw:\\arcadis-uk-pw.bentley.com:Arcadis-UK-07\Documents\Projects\1MC06-C2\Mixbury Ctg\IM\01 - Docs\1MC06-CEK-IM-DAT-CS06_CL22-600154" xr:uid="{5A93440A-3DF5-4E12-A4F3-207DCE2AE69D}"/>
    <hyperlink ref="K848" r:id="rId2216" display="pw:\\arcadis-uk-pw.bentley.com:Arcadis-UK-07\Documents\Projects\1MC06-C2\Mixbury Ctg\IM\01 - Docs\1MC06-CEK-IM-DAT-CS06_CL22-600153" xr:uid="{52CDF132-607D-49C0-82A1-B3D3D36DDB45}"/>
    <hyperlink ref="K849" r:id="rId2217" display="pw:\\arcadis-uk-pw.bentley.com:Arcadis-UK-07\Documents\Projects\1MC06-C2\Mixbury Ctg\IM\01 - Docs\1MC06-CEK-IM-DAT-CS06_CL22-600152" xr:uid="{2C2FBCBB-FFE1-4D07-8928-C1D09E4CE681}"/>
    <hyperlink ref="K850" r:id="rId2218" display="pw:\\arcadis-uk-pw.bentley.com:Arcadis-UK-07\Documents\Projects\1MC06-C2\Mixbury Ctg\IM\01 - Docs\1MC06-CEK-IM-DAT-CS06_CL22-600151" xr:uid="{F6F77C34-AAEE-47ED-879C-B99E49070D22}"/>
    <hyperlink ref="K851" r:id="rId2219" display="pw:\\arcadis-uk-pw.bentley.com:Arcadis-UK-07\Documents\Projects\1MC06-C2\Mixbury Ctg\IM\01 - Docs\1MC06-CEK-IM-DAT-CS06_CL22-600150" xr:uid="{C675DE55-C3B7-49DD-8F7D-D771ABD7164E}"/>
    <hyperlink ref="K852" r:id="rId2220" display="pw:\\arcadis-uk-pw.bentley.com:Arcadis-UK-07\Documents\Projects\1MC06-C2\Mixbury Emb\IM\01 - Docs\1MC06-CEK-IM-DAT-CS06_CL22-600149" xr:uid="{094F5E37-3DA4-4DB0-B217-BEBE3C74618D}"/>
    <hyperlink ref="K853" r:id="rId2221" display="pw:\\arcadis-uk-pw.bentley.com:Arcadis-UK-07\Documents\Projects\1MC06-C2\Mixbury Emb\IM\01 - Docs\1MC06-CEK-IM-DAT-CS06_CL22-600148" xr:uid="{A1786E42-BF97-4056-8A33-CE75313C003C}"/>
    <hyperlink ref="K854" r:id="rId2222" display="pw:\\arcadis-uk-pw.bentley.com:Arcadis-UK-07\Documents\Projects\1MC06-C2\Mixbury Emb\IM\01 - Docs\1MC06-CEK-IM-DAT-CS06_CL22-600147" xr:uid="{48EFC9A7-EA71-4ED6-8C66-9E0914AF9A0F}"/>
    <hyperlink ref="K855" r:id="rId2223" display="pw:\\arcadis-uk-pw.bentley.com:Arcadis-UK-07\Documents\Projects\1MC06-C2\Mixbury Emb\IM\01 - Docs\1MC06-CEK-IM-DAT-CS06_CL22-600146" xr:uid="{7DE0BB0E-6EA9-4EEE-9EEA-3E19A72B0175}"/>
    <hyperlink ref="K856" r:id="rId2224" display="pw:\\arcadis-uk-pw.bentley.com:Arcadis-UK-07\Documents\Projects\1MC06-C2\Westbury Emb\IM\01 - Docs\1MC06-CEK-IM-DAT-CS06_CL22-600145" xr:uid="{B45A9D41-EBCD-472C-8D23-7A3676F03082}"/>
    <hyperlink ref="K857" r:id="rId2225" display="pw:\\arcadis-uk-pw.bentley.com:Arcadis-UK-07\Documents\Projects\1MC06-C2\Westbury Emb\IM\01 - Docs\1MC06-CEK-IM-DAT-CS06_CL22-600144" xr:uid="{081419BC-724E-41A2-A460-8BF5A6BC7BF4}"/>
    <hyperlink ref="K858" r:id="rId2226" display="pw:\\arcadis-uk-pw.bentley.com:Arcadis-UK-07\Documents\Projects\1MC06-C2\Westbury Emb\IM\01 - Docs\1MC06-CEK-IM-DAT-CS06_CL22-600143" xr:uid="{6C3CD80D-B5F2-4F2C-8767-A952B99B5DC4}"/>
    <hyperlink ref="K859" r:id="rId2227" display="pw:\\arcadis-uk-pw.bentley.com:Arcadis-UK-07\Documents\Projects\1MC06-C2\Westbury Emb\IM\01 - Docs\1MC06-CEK-IM-DAT-CS06_CL22-600142" xr:uid="{9EC5E4FB-B8C0-429C-B094-1528614148B8}"/>
    <hyperlink ref="K860" r:id="rId2228" display="pw:\\arcadis-uk-pw.bentley.com:Arcadis-UK-07\Documents\Projects\1MC06-C2\Westbury Emb\IM\01 - Docs\1MC06-CEK-IM-DAT-CS06_CL22-600141" xr:uid="{BBD024B2-4852-46B7-9FA8-7A19AF490D71}"/>
    <hyperlink ref="K861" r:id="rId2229" display="pw:\\arcadis-uk-pw.bentley.com:Arcadis-UK-07\Documents\Projects\1MC06-C2\Westbury Emb\IM\01 - Docs\1MC06-CEK-IM-DAT-CS06_CL22-600140" xr:uid="{63607A12-7532-4EAE-B7F7-ACCCD11E48B0}"/>
    <hyperlink ref="K862" r:id="rId2230" display="pw:\\arcadis-uk-pw.bentley.com:Arcadis-UK-07\Documents\Projects\1MC06-C2\Westbury Emb\IM\01 - Docs\1MC06-CEK-IM-DAT-CS06_CL22-600139" xr:uid="{C942F7B5-3A4E-450C-9309-079E0B1ACEE6}"/>
    <hyperlink ref="E852" r:id="rId2231" display="pw:\\arcadis-uk-pw.bentley.com:Arcadis-UK-07\Documents\Projects\1MC06-C2\Mixbury Emb\EV\01 - Docs\1MC06-ASC-EV-FRM-CS06_CL22-900008" xr:uid="{5872C487-11AE-47F9-B1A4-B1401E227A74}"/>
    <hyperlink ref="E853" r:id="rId2232" display="pw:\\arcadis-uk-pw.bentley.com:Arcadis-UK-07\Documents\Projects\1MC06-C2\Mixbury Emb\EV\01 - Docs\1MC06-ASC-EV-FRM-CS06_CL22-900009" xr:uid="{46F91D9C-BA03-40A6-A73F-963D903EA306}"/>
    <hyperlink ref="E854" r:id="rId2233" display="pw:\\arcadis-uk-pw.bentley.com:Arcadis-UK-07\Documents\Projects\1MC06-C2\Mixbury Emb\EV\01 - Docs\1MC06-ASC-EV-FRM-CS06_CL22-900010" xr:uid="{2AF35745-36E2-4D65-B2A8-2B00FAA8E8D0}"/>
    <hyperlink ref="E855" r:id="rId2234" display="pw:\\arcadis-uk-pw.bentley.com:Arcadis-UK-07\Documents\Projects\1MC06-C2\Mixbury Emb\EV\01 - Docs\1MC06-ASC-EV-FRM-CS06_CL22-900011" xr:uid="{01737906-2A9B-43E3-888A-95098A315FD5}"/>
    <hyperlink ref="E856" r:id="rId2235" display="pw:\\arcadis-uk-pw.bentley.com:Arcadis-UK-07\Documents\Projects\1MC06-C2\Westbury Emb\EV\01 - Docs\1MC06-ASC-EV-FRM-CS06_CL22-900012" xr:uid="{EF91EEF9-7D22-4B44-9204-F7A6D1BB1607}"/>
    <hyperlink ref="E858" r:id="rId2236" display="pw:\\arcadis-uk-pw.bentley.com:Arcadis-UK-07\Documents\Projects\1MC06-C2\Westbury Emb\EV\01 - Docs\1MC06-ASC-EV-FRM-CS06_CL22-900014" xr:uid="{B9B0EA1F-275A-4C1B-9B2D-163EEE32B4FB}"/>
    <hyperlink ref="E859" r:id="rId2237" display="pw:\\arcadis-uk-pw.bentley.com:Arcadis-UK-07\Documents\Projects\1MC06-C2\Westbury Emb\EV\01 - Docs\1MC06-ASC-EV-FRM-CS06_CL22-900015" xr:uid="{885EA59B-06A7-4FE4-A945-4C0690DBAC6D}"/>
    <hyperlink ref="E860" r:id="rId2238" display="pw:\\arcadis-uk-pw.bentley.com:Arcadis-UK-07\Documents\Projects\1MC06-C2\Westbury Emb\EV\01 - Docs\1MC06-ASC-EV-FRM-CS06_CL22-900016" xr:uid="{3AB150D5-BDA9-4B20-BC48-E69235904B44}"/>
    <hyperlink ref="E861" r:id="rId2239" display="pw:\\arcadis-uk-pw.bentley.com:Arcadis-UK-07\Documents\Projects\1MC06-C2\Westbury Emb\EV\01 - Docs\1MC06-ASC-EV-FRM-CS06_CL22-900017" xr:uid="{ED11BDD9-2687-45DC-B13A-9ABF6ED6F11B}"/>
    <hyperlink ref="E862" r:id="rId2240" display="pw:\\arcadis-uk-pw.bentley.com:Arcadis-UK-07\Documents\Projects\1MC06-C2\Westbury Emb\EV\01 - Docs\1MC06-ASC-EV-FRM-CS06_CL22-900018" xr:uid="{742E3D81-28F5-40BA-BC20-8A837753ED4E}"/>
    <hyperlink ref="E857" r:id="rId2241" display="pw:\\arcadis-uk-pw.bentley.com:Arcadis-UK-07\Documents\Projects\1MC06-C2\Westbury Emb\EV\01 - Docs\1MC06-ASC-EV-FRM-CS06_CL22-900013" xr:uid="{51C5363F-4F2C-46A1-80E9-B23A46382598}"/>
    <hyperlink ref="W845" r:id="rId2242" display="mailto:hassan.saab@setec.com" xr:uid="{6EF21E99-6060-481B-85C1-7CE98E32EBD5}"/>
    <hyperlink ref="W846:W862" r:id="rId2243" display="mailto:hassan.saab@setec.com" xr:uid="{1860A4FE-8E5A-42CC-BB0A-B83FD0DC09D8}"/>
    <hyperlink ref="E844" r:id="rId2244" display="pw:\\arcadis-uk-pw.bentley.com:Arcadis-UK-07\Documents\Projects\1MC06-C2\Waddesdon South Ctg\HW\01 - Docs\1MC06-ASC-HW-FRM-CS04_CL20-000025-ACBOS" xr:uid="{D98EFDA9-493F-45C0-9632-29291B22E4C8}"/>
    <hyperlink ref="K844" r:id="rId2245" display="pw:\\arcadis-uk-pw.bentley.com:Arcadis-UK-07\Documents\Projects\1MC06-C2\Waddesdon South Ctg\IM\01 - Docs\1MC06-CEK-IM-DAT-CS04_CL20-600015" xr:uid="{4EA6C994-4961-4F7A-A793-F2EBA3BBD4AA}"/>
    <hyperlink ref="W844" r:id="rId2246" display="mailto:sumith.upadhye@arcadis.com" xr:uid="{2CF999C0-D536-41B7-9391-3CE61AD1C9D9}"/>
    <hyperlink ref="E870" r:id="rId2247" display="pw:\\arcadis-uk-pw.bentley.com:Arcadis-UK-07\Documents\Projects\1MC06-C2\Doddershall Emb\CV\01 - Docs\1MC06-ASC-CV-FRM-CS05-000061-ACBOS" xr:uid="{060C93C5-5D3A-4E96-90CB-5F9A75047E25}"/>
    <hyperlink ref="E871" r:id="rId2248" display="pw:\\arcadis-uk-pw.bentley.com:Arcadis-UK-07\Documents\Projects\1MC06-C2\Doddershall Emb\CV\01 - Docs\1MC06-ASC-CV-FRM-CS05-000062-ACBOS" xr:uid="{3A3DD6F1-306F-448D-A295-22FCA46BC1B0}"/>
    <hyperlink ref="E868" r:id="rId2249" display="pw:\\arcadis-uk-pw.bentley.com:Arcadis-UK-07\Documents\Projects\1MC06-C2\Doddershall Emb\CV\01 - Docs\1MC06-ASC-CV-FRM-CS05-000063-ACBOS" xr:uid="{95D474F0-53E1-4FC0-B468-C1EC026BE628}"/>
    <hyperlink ref="E872" r:id="rId2250" display="pw:\\arcadis-uk-pw.bentley.com:Arcadis-UK-07\Documents\Projects\1MC06-C2\Doddershall Emb\CV\01 - Docs\1MC06-ASC-CV-FRM-CS05-000064-ACBOS" xr:uid="{9BF52E80-58FF-4E8B-B5D2-2DA146EA119F}"/>
    <hyperlink ref="E875" r:id="rId2251" display="pw:\\arcadis-uk-pw.bentley.com:Arcadis-UK-07\Documents\Projects\1MC06-C2\Doddershall Emb\CV\01 - Docs\1MC06-ASC-CV-FRM-CS05-000092-ACBOS" xr:uid="{1C1F4A59-1560-41A8-B81B-18D5C8FB8DC5}"/>
    <hyperlink ref="E876" r:id="rId2252" display="pw:\\arcadis-uk-pw.bentley.com:Arcadis-UK-07\Documents\Projects\1MC06-C2\Doddershall Emb\CV\01 - Docs\1MC06-ASC-CV-FRM-CS05-000093-ACBOS" xr:uid="{B02A33BF-8487-4B2E-B174-E1239ED0E237}"/>
    <hyperlink ref="E877" r:id="rId2253" display="pw:\\arcadis-uk-pw.bentley.com:Arcadis-UK-07\Documents\Projects\1MC06-C2\Doddershall Emb\CV\01 - Docs\1MC06-ASC-CV-FRM-CS05-000094-ACBOS" xr:uid="{4A01FB3B-FA87-4FAC-A590-C946CB223D81}"/>
    <hyperlink ref="E878" r:id="rId2254" display="pw:\\arcadis-uk-pw.bentley.com:Arcadis-UK-07\Documents\Projects\1MC06-C2\Doddershall Emb\CV\01 - Docs\1MC06-ASC-CV-FRM-CS05-000095-ACBOS" xr:uid="{ABAEBB76-8ACE-4DA4-B896-7BA0FE640E36}"/>
    <hyperlink ref="E869" r:id="rId2255" display="pw:\\arcadis-uk-pw.bentley.com:Arcadis-UK-07\Documents\Projects\1MC06-C2\Doddershall Emb\CV\01 - Docs\1MC06-ASC-CV-FRM-CS05-000096-ACBOS" xr:uid="{9D33F82F-86FC-4092-A40C-2263E5C38296}"/>
    <hyperlink ref="E873" r:id="rId2256" display="pw:\\arcadis-uk-pw.bentley.com:Arcadis-UK-07\Documents\Projects\1MC06-C2\Doddershall Emb\CV\01 - Docs\1MC06-ASC-CV-FRM-CS05-000090-ACBOS" xr:uid="{17075C09-4D48-4CC8-B7A8-40CC02E6E5E2}"/>
    <hyperlink ref="E874" r:id="rId2257" display="pw:\\arcadis-uk-pw.bentley.com:Arcadis-UK-07\Documents\Projects\1MC06-C2\Doddershall Emb\CV\01 - Docs\1MC06-ASC-CV-FRM-CS05-000091-ACBOS" xr:uid="{BE76CF4F-0456-4955-B114-3FAC60059A86}"/>
    <hyperlink ref="K870" r:id="rId2258" display="pw:\\arcadis-uk-pw.bentley.com:Arcadis-UK-07\Documents\Projects\1MC06-C2\Doddershall Emb\IM\01 - Docs\1MC06-CEK-IM-DAT-CS05-600199" xr:uid="{E03B065E-73EB-48D9-86C1-CEFF8C6065C8}"/>
    <hyperlink ref="K871" r:id="rId2259" display="pw:\\arcadis-uk-pw.bentley.com:Arcadis-UK-07\Documents\Projects\1MC06-C2\Doddershall Emb\IM\01 - Docs\1MC06-CEK-IM-DAT-CS05-600200" xr:uid="{66DC55A3-C7C8-41F0-BBFE-3A663BBB436E}"/>
    <hyperlink ref="K868" r:id="rId2260" display="pw:\\arcadis-uk-pw.bentley.com:Arcadis-UK-07\Documents\Projects\1MC06-C2\Doddershall Emb\IM\01 - Docs\1MC06-CEK-IM-DAT-CS05-600201" xr:uid="{7E6BDCC5-F30E-4E32-90F2-55D77758EF17}"/>
    <hyperlink ref="K872" r:id="rId2261" display="pw:\\arcadis-uk-pw.bentley.com:Arcadis-UK-07\Documents\Projects\1MC06-C2\Doddershall Emb\IM\01 - Docs\1MC06-CEK-IM-DAT-CS05-600202" xr:uid="{04CEE94B-0568-40CB-9CA8-BF8C04323A92}"/>
    <hyperlink ref="K876" r:id="rId2262" display="pw:\\arcadis-uk-pw.bentley.com:Arcadis-UK-07\Documents\Projects\1MC06-C2\Doddershall Emb\IM\01 - Docs\1MC06-CEK-IM-DAT-CS05-600207" xr:uid="{20B6BDB2-26E0-4533-A720-4D64E97EF9D7}"/>
    <hyperlink ref="K875" r:id="rId2263" display="pw:\\arcadis-uk-pw.bentley.com:Arcadis-UK-07\Documents\Projects\1MC06-C2\Doddershall Emb\IM\01 - Docs\1MC06-CEK-IM-DAT-CS05-600206" xr:uid="{99F0A2FB-C6C6-4743-A13D-881EF282B901}"/>
    <hyperlink ref="K873" r:id="rId2264" display="pw:\\arcadis-uk-pw.bentley.com:Arcadis-UK-07\Documents\Projects\1MC06-C2\Doddershall Emb\IM\01 - Docs\1MC06-CEK-IM-DAT-CS05-600205" xr:uid="{4897BBEF-86B1-46E0-B6E3-1390C8AAFF83}"/>
    <hyperlink ref="K874" r:id="rId2265" display="pw:\\arcadis-uk-pw.bentley.com:Arcadis-UK-07\Documents\Projects\1MC06-C2\Doddershall Emb\IM\01 - Docs\1MC06-CEK-IM-DAT-CS05-600204" xr:uid="{9E5D981A-D5D9-4DB3-B445-96E355C1EABC}"/>
    <hyperlink ref="E865" r:id="rId2266" display="pw:\\arcadis-uk-pw.bentley.com:Arcadis-UK-07\Documents\Projects\1MC07-C3\Thorpe Mandeville Emb\CV\01 - Docs\1MC07-ASC-CV-FRM-CS07_CL26-000083-ACBOS" xr:uid="{8D32DD95-162F-4490-8AD1-492E2C8EF2F4}"/>
    <hyperlink ref="E866" r:id="rId2267" display="pw:\\arcadis-uk-pw.bentley.com:Arcadis-UK-07\Documents\Projects\1MC07-C3\Thorpe Mandeville Emb\CV\01 - Docs\1MC07-ASC-CV-FRM-CS07_CL26-000107-ACBOS" xr:uid="{86954E22-149F-4B7C-87A2-73E7EE501804}"/>
    <hyperlink ref="K866" r:id="rId2268" display="pw:\\arcadis-uk-pw.bentley.com:Arcadis-UK-07\Documents\Projects\1MC07-C3\Thorpe Mandeville Emb\IM\01 - Docs\1MC07-CEK-IM-DAT-CS07_CL26-600155" xr:uid="{9E6C2A7B-958B-4958-BA76-139DDCBCBAA3}"/>
    <hyperlink ref="K865" r:id="rId2269" display="pw:\\arcadis-uk-pw.bentley.com:Arcadis-UK-07\Documents\Projects\1MC07-C3\Thorpe Mandeville Emb\IM\01 - Docs\1MC07-CEK-IM-DAT-CS07_CL26-600055" xr:uid="{6EB9430B-6E34-4462-8B09-3C581E30FF1C}"/>
    <hyperlink ref="W865" r:id="rId2270" display="mailto:neeraj.alluvada@arcadis.com" xr:uid="{38696000-651B-47B7-BDE5-957653334DD5}"/>
    <hyperlink ref="W866" r:id="rId2271" display="mailto:neeraj.alluvada@arcadis.com" xr:uid="{7BE90C3A-CE99-49AD-8980-D4EEE0BA5BEE}"/>
    <hyperlink ref="W879" r:id="rId2272" display="mailto:christopher.bolton@arcadis.com" xr:uid="{9F6F2753-8F77-4BA6-BE64-696F79A753BD}"/>
    <hyperlink ref="K879" r:id="rId2273" display="pw:\\arcadis-uk-pw.bentley.com:Arcadis-UK-07\Documents\Projects\1MC06-C2\Oxford Road Emb\IM\01 - Docs\1MC06-CEK-IM-DAT-CS04_CL19-600082" xr:uid="{F8BA6F6A-A7FA-4095-B672-D536ACB973C7}"/>
    <hyperlink ref="E879" r:id="rId2274" display="pw:\\arcadis-uk-pw.bentley.com:Arcadis-UK-07\Documents\Projects\1MC06-C2\Oxford Road Emb\CV\01 - Docs\1MC06-ASC-CV-FRM-CS04_CL19-000060-ACBOS" xr:uid="{2E8E5825-651E-49C6-8E7D-8FB345358A50}"/>
    <hyperlink ref="K795" r:id="rId2275" display="pw:\\arcadis-uk-pw.bentley.com:Arcadis-UK-07\Documents\Projects\1MC07-C3\Brackley South Ctg\IM\01 - Docs\1MC07-CEK-IM-DAT-CS07_CL12-600086" xr:uid="{353F34FC-AF48-45CF-B1A7-0C93F385C97A}"/>
    <hyperlink ref="E867" r:id="rId2276" display="pw:\\arcadis-uk-pw.bentley.com:Arcadis-UK-07\Documents\Projects\1MC06-C2\Calvert Ctg\HW\01 - Docs\1MC06-ASC-HW-FRM-CS06_CL09-000041-ACBOS" xr:uid="{81FFD493-BD81-400E-B51F-DC91D50BD4A0}"/>
    <hyperlink ref="K867" r:id="rId2277" display="pw:\\arcadis-uk-pw.bentley.com:Arcadis-UK-07\Documents\Projects\1MC06-C2\Calvert Ctg\IM\01 - Docs\1MC06-CEK-IM-DAT-CS06_CL09-600266" xr:uid="{3EB07A1E-5A1C-461D-B906-B9CD2B6B6FA4}"/>
    <hyperlink ref="W867" r:id="rId2278" display="mailto:adan@cowi.com" xr:uid="{87476B8D-92E7-46C0-A607-A5FC519CABC5}"/>
    <hyperlink ref="E864" r:id="rId2279" display="pw:\\arcadis-uk-pw.bentley.com:Arcadis-UK-07\Documents\Projects\1MC06-C2\Waddesdon South Ctg\UT\01 - Docs\1MC06-ASC-UT-FRM-CS04_CL20-000082-ACBOS" xr:uid="{425D852C-53CD-4B1E-B08A-81F20F30A051}"/>
    <hyperlink ref="K864" r:id="rId2280" display="pw://arcadis-uk-pw.bentley.com:Arcadis-UK-07/Documents/Projects/1MC06-C2/Waddesdon&amp;space;South&amp;space;Ctg/IM/01&amp;space;-&amp;space;Docs/1MC06-CEK-IM-DAT-CS04_CL20-600155" xr:uid="{DBCCEEEB-7377-485C-AD46-C43D506A1A24}"/>
    <hyperlink ref="W864" r:id="rId2281" xr:uid="{5B57F5DA-7A5B-45B9-B1AA-417D567DFB62}"/>
    <hyperlink ref="W870" r:id="rId2282" xr:uid="{C3E86A9C-4FC9-4252-BD3C-1619496459EE}"/>
    <hyperlink ref="E882" r:id="rId2283" display="pw://arcadis-uk-pw.bentley.com:Arcadis-UK-07/Documents/D%7bdd731565-16ba-434c-a921-a720c7cceb0a%7d" xr:uid="{8DBAABDC-DF9B-4498-95A7-A6E2DB5FFAB8}"/>
    <hyperlink ref="E883" r:id="rId2284" display="pw://arcadis-uk-pw.bentley.com:Arcadis-UK-07/Documents/D%7b4d008563-ccc9-4eef-b5de-aab5ed0a87e6%7d" xr:uid="{FC7C6993-DAB0-4D78-935D-0E77ED251E3E}"/>
    <hyperlink ref="E884" r:id="rId2285" display="pw://arcadis-uk-pw.bentley.com:Arcadis-UK-07/Documents/D%7bd791396e-eb3d-4b05-8c9a-719b8def7b3a%7d" xr:uid="{1BB3B9BA-3E49-45E7-9368-9A3C94BC9AA7}"/>
    <hyperlink ref="E885" r:id="rId2286" display="pw://arcadis-uk-pw.bentley.com:Arcadis-UK-07/Documents/D%7b8d0c0971-0e1e-40ca-be3d-7c61badcc6b2%7d" xr:uid="{21301917-B6DC-4E2F-A33B-3AF832FC42E1}"/>
    <hyperlink ref="E886" r:id="rId2287" display="pw://arcadis-uk-pw.bentley.com:Arcadis-UK-07/Documents/D%7b1935f429-a9ea-4a2f-804f-558a6a852a88%7d" xr:uid="{9EAFF659-B5A3-48BB-879C-8F9B92696EC8}"/>
    <hyperlink ref="E887" r:id="rId2288" display="pw://arcadis-uk-pw.bentley.com:Arcadis-UK-07/Documents/D%7bb3bace56-0b31-4e51-a43e-a347fca5ce40%7d" xr:uid="{8CCE4073-47E3-4792-AF79-D0BF260FBF10}"/>
    <hyperlink ref="E888" r:id="rId2289" display="pw://arcadis-uk-pw.bentley.com:Arcadis-UK-07/Documents/D%7b1fdbc8da-ff11-413f-8e1b-24fd282132d6%7d" xr:uid="{5E739BB1-BCBF-4F95-98AA-C4024D8B1162}"/>
    <hyperlink ref="E889" r:id="rId2290" display="pw://arcadis-uk-pw.bentley.com:Arcadis-UK-07/Documents/D%7bbf2c02a5-e7ac-4e1b-b8ba-f30733a479d2%7d" xr:uid="{30B29C98-F22B-449D-9A78-5F3F855484B0}"/>
    <hyperlink ref="E890" r:id="rId2291" display="pw://arcadis-uk-pw.bentley.com:Arcadis-UK-07/Documents/D%7bec7281cb-c427-436f-b60f-c7620ddb837f%7d" xr:uid="{808453B2-1C48-4B8F-A276-5520B4E01B06}"/>
    <hyperlink ref="E891" r:id="rId2292" display="pw://arcadis-uk-pw.bentley.com:Arcadis-UK-07/Documents/D%7b38f70e98-3d16-4f64-8122-b0adb683df6c%7d" xr:uid="{790D1023-E2B3-4176-BC33-F557FE606F39}"/>
    <hyperlink ref="E892" r:id="rId2293" display="pw://arcadis-uk-pw.bentley.com:Arcadis-UK-07/Documents/D%7b2e2712fe-3c78-4435-acb9-e217b5db12d7%7d" xr:uid="{EF0AB549-C366-4861-883A-CAAFFD8FA1CB}"/>
    <hyperlink ref="E893" r:id="rId2294" display="pw://arcadis-uk-pw.bentley.com:Arcadis-UK-07/Documents/D%7b50be43b9-15d3-47ea-ba73-bf19dfb0bcdf%7d" xr:uid="{75A7CBE6-ED6E-4C86-BEA1-14D216C454AF}"/>
    <hyperlink ref="E894" r:id="rId2295" display="pw://arcadis-uk-pw.bentley.com:Arcadis-UK-07/Documents/D%7bb2eb1077-08ec-4ffb-8ca2-79403b543349%7d" xr:uid="{8384AE19-C4E1-49FC-82A0-EECD62D4777E}"/>
    <hyperlink ref="E895" r:id="rId2296" display="pw://arcadis-uk-pw.bentley.com:Arcadis-UK-07/Documents/D%7b359c8147-8e76-4c02-9d56-8ec6c2bfbd3e%7d" xr:uid="{70BFE26B-E443-47D6-A370-A2AF8E29036A}"/>
    <hyperlink ref="E896" r:id="rId2297" display="pw://arcadis-uk-pw.bentley.com:Arcadis-UK-07/Documents/D%7bdd069817-e1bb-4ab6-a7f8-8caab3f2e4c6%7d" xr:uid="{0A348DA5-4D96-486A-B1B7-CB1CA158512D}"/>
    <hyperlink ref="E897" r:id="rId2298" display="pw://arcadis-uk-pw.bentley.com:Arcadis-UK-07/Documents/D%7b0a4545db-02d8-4e55-a688-0b6ae49e4a25%7d" xr:uid="{AB36C46E-8F62-4368-BAC6-FCF8CEBA25DE}"/>
    <hyperlink ref="E898" r:id="rId2299" display="pw://arcadis-uk-pw.bentley.com:Arcadis-UK-07/Documents/D%7b726b4ad9-dca0-48dc-b558-f7dfbb70d719%7d" xr:uid="{B896E217-4A20-420F-939D-AFF9C67F37E8}"/>
    <hyperlink ref="E899" r:id="rId2300" display="pw://arcadis-uk-pw.bentley.com:Arcadis-UK-07/Documents/D%7b8f247a13-646b-4d96-8aea-f730f37f8b6a%7d" xr:uid="{7D29178E-AE4F-46E8-98EC-62F1420EC0B2}"/>
    <hyperlink ref="E900" r:id="rId2301" display="pw://arcadis-uk-pw.bentley.com:Arcadis-UK-07/Documents/D%7beeca305c-178e-40f8-aaad-3c40a4014914%7d" xr:uid="{A1AD163A-259A-4E24-AABB-55FAEA206109}"/>
    <hyperlink ref="K900" r:id="rId2302" display="pw://arcadis-uk-pw.bentley.com:Arcadis-UK-07/Documents/D%7b9cfa5717-2ebe-4883-9167-7045664ee284%7d" xr:uid="{96ADD417-5A32-402D-87E9-BFA0CE9E63E2}"/>
    <hyperlink ref="K899" r:id="rId2303" display="pw://arcadis-uk-pw.bentley.com:Arcadis-UK-07/Documents/D%7bc4f76969-ddc9-4091-840c-6704c625127c%7d" xr:uid="{4FF101CD-3C3D-4664-901D-7715360A39A3}"/>
    <hyperlink ref="K898" r:id="rId2304" display="pw://arcadis-uk-pw.bentley.com:Arcadis-UK-07/Documents/D%7b8059f939-0cd4-4567-9ee5-9318e6eaee44%7d" xr:uid="{0E1FB92D-C883-4F45-ADD0-90D062A4174F}"/>
    <hyperlink ref="K897" r:id="rId2305" display="pw://arcadis-uk-pw.bentley.com:Arcadis-UK-07/Documents/D%7bf8b978b3-7aca-42ec-86f6-b7bfd1dfa802%7d" xr:uid="{81AA0CD1-3410-4A50-9A79-E5F9BF462CCA}"/>
    <hyperlink ref="K896" r:id="rId2306" display="pw://arcadis-uk-pw.bentley.com:Arcadis-UK-07/Documents/D%7b112cb150-7a9f-491a-8e7c-190c3861cc49%7d" xr:uid="{8A408C2A-4012-445D-852C-96574A0FF218}"/>
    <hyperlink ref="K895" r:id="rId2307" display="pw://arcadis-uk-pw.bentley.com:Arcadis-UK-07/Documents/D%7b8e80e5f7-e90d-4035-916c-0fc2534fc4fe%7d" xr:uid="{0CFB6A36-132E-4659-B5FD-9DA244ED9FD6}"/>
    <hyperlink ref="K894" r:id="rId2308" display="pw://arcadis-uk-pw.bentley.com:Arcadis-UK-07/Documents/D%7bb465d580-f535-48ce-a587-24f1cecdb621%7d" xr:uid="{D16275B6-AD08-42BB-8112-A2FE403AC0D3}"/>
    <hyperlink ref="K893" r:id="rId2309" display="pw://arcadis-uk-pw.bentley.com:Arcadis-UK-07/Documents/D%7beaf3371b-4f2c-4662-9fe7-80a9dd3ab16b%7d" xr:uid="{41374D30-321D-4905-B2C4-DBFD828C1845}"/>
    <hyperlink ref="K892" r:id="rId2310" display="pw://arcadis-uk-pw.bentley.com:Arcadis-UK-07/Documents/D%7bd14bc78c-d4ff-47f2-903f-7801d87a2171%7d" xr:uid="{742D7873-C2C0-41AC-A1E0-F87188512203}"/>
    <hyperlink ref="K889" r:id="rId2311" display="pw://arcadis-uk-pw.bentley.com:Arcadis-UK-07/Documents/D%7b73e7871d-e7a4-4755-a186-2ad6a68bc988%7d" xr:uid="{F8613BB2-83BE-4438-A16E-0CE6719ABE8A}"/>
    <hyperlink ref="K888" r:id="rId2312" display="pw://arcadis-uk-pw.bentley.com:Arcadis-UK-07/Documents/D%7b92c9ad1a-f860-440c-a19c-c12c17b30659%7d" xr:uid="{0A14C266-6C2D-4E3E-B7CC-D5C91A5AD77B}"/>
    <hyperlink ref="K887" r:id="rId2313" display="pw://arcadis-uk-pw.bentley.com:Arcadis-UK-07/Documents/D%7b5636d0f6-e237-448e-84af-ced7a0c1db4e%7d" xr:uid="{4828B7D0-AFF1-4EAC-87FC-A2D6418F2606}"/>
    <hyperlink ref="K886" r:id="rId2314" display="pw://arcadis-uk-pw.bentley.com:Arcadis-UK-07/Documents/D%7b31ce7f81-8023-467f-a173-ccf56f8000c8%7d" xr:uid="{8B4152B5-5FC6-4FC7-9033-21ABFFC611ED}"/>
    <hyperlink ref="K885" r:id="rId2315" display="pw://arcadis-uk-pw.bentley.com:Arcadis-UK-07/Documents/D%7b4e77a430-1f3c-41d9-8a3d-402e8a7874b0%7d" xr:uid="{4166EAED-4E64-4B50-9FE5-3A74B13A0A6E}"/>
    <hyperlink ref="K883" r:id="rId2316" display="pw://arcadis-uk-pw.bentley.com:Arcadis-UK-07/Documents/D%7b2a8c28a4-0094-47ac-a896-fea5baa16dd4%7d" xr:uid="{72E5A2DC-ABD9-453B-A305-C7C0D76BC1C8}"/>
    <hyperlink ref="K882" r:id="rId2317" display="pw://arcadis-uk-pw.bentley.com:Arcadis-UK-07/Documents/D%7bb6640500-e3ab-4bb4-9f8e-dbc23f531a2a%7d" xr:uid="{5349E6B3-E4D0-4F10-B8B4-52205C856383}"/>
    <hyperlink ref="K884" r:id="rId2318" display="pw:\\arcadis-uk-pw.bentley.com:Arcadis-UK-07\Documents\Projects\1MC07-C3\Lower Boddington Emb\IM\01 - Docs\1MC07-CEK-IM-DAT-CS07_CL14-600149" xr:uid="{6202941D-98DE-4F16-8B6E-6F200BEEA3E2}"/>
    <hyperlink ref="K890" r:id="rId2319" display="pw:\\arcadis-uk-pw.bentley.com:Arcadis-UK-07\Documents\Projects\1MC07-C3\Lower Boddington Emb\IM\01 - Docs\1MC07-CEK-IM-DAT-CS07_CL14-600155" xr:uid="{035D3FCC-99DC-4233-8CC9-D36004B093A6}"/>
    <hyperlink ref="K891" r:id="rId2320" display="pw:\\arcadis-uk-pw.bentley.com:Arcadis-UK-07\Documents\Projects\1MC07-C3\Lower Boddington Emb\IM\01 - Docs\1MC07-CEK-IM-DAT-CS07_CL14-600156" xr:uid="{A83FBA05-2F53-4B74-9FAE-1CB883C7B0C1}"/>
    <hyperlink ref="W882" r:id="rId2321" display="mailto:philip.clarke@arcadis.com" xr:uid="{6B46305A-50A6-491A-86A6-039C162312BC}"/>
    <hyperlink ref="W881:W898" r:id="rId2322" display="mailto:philip.clarke@arcadis.com" xr:uid="{E79DCA03-3971-46D8-87DD-E76902F5740F}"/>
    <hyperlink ref="E901" r:id="rId2323" display="pw://arcadis-uk-pw.bentley.com:Arcadis-UK-07/Documents/D%7b5582f095-82fe-4bd8-befa-6d245ea2c141%7d" xr:uid="{323846D1-75DA-48F8-B28D-A27E61512268}"/>
    <hyperlink ref="K901" r:id="rId2324" display="pw://arcadis-uk-pw.bentley.com:Arcadis-UK-07/Documents/D%7b788e207c-b644-497f-a401-4aa558dfb5c5%7d" xr:uid="{3C00E1F0-0C47-44C1-9B30-08B13EB4B02B}"/>
    <hyperlink ref="W901" r:id="rId2325" display="mailto:dan.quirante@arcadis.com" xr:uid="{2F2E51A7-CE02-4D16-ADB0-C9ECF568B830}"/>
    <hyperlink ref="E880" r:id="rId2326" display="pw:\\arcadis-uk-pw.bentley.com:Arcadis-UK-07\Documents\Projects\1MC07-C3\Ladbroke Ctg\HW\01 - Docs\1MC07-ASC-HW-FRM-CS07_CL24-000022-ACBOS" xr:uid="{5D98297F-AFE7-4883-B2D7-41BB56D9CB1E}"/>
    <hyperlink ref="K880" r:id="rId2327" display="pw:\\arcadis-uk-pw.bentley.com:Arcadis-UK-07\Documents\Projects\1MC07-C3\Ladbroke Ctg\IM\01 - Docs\1MC07-CEK-IM-DAT-CS07_CL24-600052" xr:uid="{E876A632-2C72-46D6-ABE8-81E544F5C4CD}"/>
    <hyperlink ref="W880" r:id="rId2328" display="mailto:Conor.Egan@wsp.com" xr:uid="{16A3D673-C8EC-4C64-ACA2-0C308C81A7D1}"/>
    <hyperlink ref="E881" r:id="rId2329" display="pw:\\arcadis-uk-pw.bentley.com:Arcadis-UK-07\Documents\Projects\1MC06-C2\Waddesdon South Ctg\HW\01 - Docs\1MC06-ASC-HW-FRM-CS04_CL20-000023-ACBOS" xr:uid="{D9683E33-1A85-460C-9C6B-9B8B16BB0D0A}"/>
    <hyperlink ref="K881" r:id="rId2330" display="pw:\\arcadis-uk-pw.bentley.com:Arcadis-UK-07\Documents\Projects\1MC06-C2\Waddesdon South Ctg\IM\01 - Docs\1MC06-CEK-IM-DAT-CS04_CL20-600016" xr:uid="{2F7D4597-89F5-4FB5-9E07-AD66087F428C}"/>
    <hyperlink ref="E903" r:id="rId2331" display="pw:\\arcadis-uk-pw.bentley.com:Arcadis-UK-07\Documents\Projects\1MC06-C2\Putlowes Ctg\HW\01 - Docs\1MC06-ASC-HW-FRM-CS04_CL20-000036-ACBOS" xr:uid="{12B23FED-FB94-4150-AB5B-B24CA1B6B8CD}"/>
    <hyperlink ref="K903" r:id="rId2332" display="pw:\\arcadis-uk-pw.bentley.com:Arcadis-UK-07\Documents\Projects\1MC06-C2\Putlowes Ctg\IM\01 - Docs\1MC06-CEK-IM-DAT-CS04_CL20-600023" xr:uid="{17EC42BA-17B3-4EF9-8DCA-0AE9517FE270}"/>
    <hyperlink ref="W903" r:id="rId2333" display="mailto:ABHS@cowi.com" xr:uid="{9204754B-C9AA-4F3F-9A53-0676A4BA4261}"/>
    <hyperlink ref="E906" r:id="rId2334" display="pw://arcadis-uk-pw.bentley.com:Arcadis-UK-07/Documents/D%7bd278ac68-8bae-46d0-9892-4f45f05b7c08%7d" xr:uid="{00D036C1-9429-40DC-836D-EA3A235DC0D7}"/>
    <hyperlink ref="K906" r:id="rId2335" display="pw://arcadis-uk-pw.bentley.com:Arcadis-UK-07/Documents/D%7bc9180e81-c085-4c7b-ad2e-8270512aa3d6%7d" xr:uid="{878CB79B-D7B9-419F-B6AD-E4C7E537E748}"/>
    <hyperlink ref="W906" r:id="rId2336" display="mailto:mtce@cowi.com" xr:uid="{AA44EC7F-EFBD-46FD-9AAC-F306122EFB1A}"/>
    <hyperlink ref="E902" r:id="rId2337" display="pw:\\arcadis-uk-pw.bentley.com:Arcadis-UK-07\Documents\Projects\1MC07-C3\Ladbroke Ctg\HW\01 - Docs\1MC07-ASC-HW-FRM-CS07_CL24-000031-ACBOS" xr:uid="{985CE5B4-C6C7-4DCB-A907-0431B7447C95}"/>
    <hyperlink ref="K902" r:id="rId2338" display="pw:\\arcadis-uk-pw.bentley.com:Arcadis-UK-07\Documents\Projects\1MC07-C3\Ladbroke Ctg\IM\01 - Docs\1MC07-CEK-IM-DAT-CS07_CL24-600067" xr:uid="{C7FADB9E-0ED7-427E-8BDE-CC6163EF0337}"/>
    <hyperlink ref="W902" r:id="rId2339" display="mailto:Conor.Egan@wsp.com" xr:uid="{7760EA69-D402-4ED2-842B-3152605DF9A8}"/>
    <hyperlink ref="E905" r:id="rId2340" display="pw:\\arcadis-uk-pw.bentley.com:Arcadis-UK-07\Documents\Projects\1MC06-C2\Stoke Mandeville South Emb\DR\01 - Docs\1MC06-ASC-DR-FRM-CS03_CL17-000082-ACBOS" xr:uid="{A0EAB3CD-6081-4C75-B28A-5376CADEB050}"/>
    <hyperlink ref="W905" r:id="rId2341" display="mailto:venkatesh.chavan@arcadis.com" xr:uid="{492C4B10-80A2-4D47-812A-45325E2FC4CE}"/>
    <hyperlink ref="E904" r:id="rId2342" display="pw:\\arcadis-uk-pw.bentley.com:Arcadis-UK-07\Documents\Projects\1MC06-C2\Putlowes Ctg\DR\01 - Docs\1MC06-ASC-DR-FRM-CS04_CL20-000116-ACBOS" xr:uid="{1A8C3FD3-4A3D-4176-B627-5023ECB2C318}"/>
    <hyperlink ref="W904" r:id="rId2343" display="mailto:saisravankumar.bulusu@arcadis.com" xr:uid="{69AF42EE-9EA2-4FA0-8041-0A22EEE24BAF}"/>
    <hyperlink ref="E907" r:id="rId2344" display="pw:\\arcadis-uk-pw.bentley.com:Arcadis-UK-07\Documents\Projects\1MC06-C2\Aylesbury Emb\CV\01 - Docs\1MC06-ASC-CV-FRM-CS04_CL18-000075-ACBOS" xr:uid="{F996AA99-15C0-47DD-9D40-0243C29BA9C4}"/>
    <hyperlink ref="K907" r:id="rId2345" display="pw:\\arcadis-uk-pw.bentley.com:Arcadis-UK-07\Documents\Projects\1MC06-C2\Aylesbury Emb\IM\01 - Docs\1MC06-CEK-IM-DAT-CS04_CL18-600155" xr:uid="{2C735E37-14BD-45CA-8650-1E210F6A77D4}"/>
    <hyperlink ref="W907" r:id="rId2346" display="mailto:bhargavi.saranga@arcadis.com" xr:uid="{295E3784-C371-4870-8151-250AFA41C537}"/>
    <hyperlink ref="K877" r:id="rId2347" display="pw:\\arcadis-uk-pw.bentley.com:Arcadis-UK-07\Documents\Projects\1MC06-C2\Doddershall Emb\IM\01 - Docs\1MC06-CEK-IM-DAT-CS05-600208" xr:uid="{50332B7C-F976-4E8C-9483-D87782B0C72B}"/>
    <hyperlink ref="K878" r:id="rId2348" display="pw:\\arcadis-uk-pw.bentley.com:Arcadis-UK-07\Documents\Projects\1MC06-C2\Doddershall Emb\IM\01 - Docs\1MC06-CEK-IM-DAT-CS05-600209" xr:uid="{92676500-5785-42CB-AFC9-3702BB82AEF9}"/>
    <hyperlink ref="K869" r:id="rId2349" display="pw:\\arcadis-uk-pw.bentley.com:Arcadis-UK-07\Documents\Projects\1MC06-C2\Doddershall Emb\IM\01 - Docs\1MC06-CEK-IM-DAT-CS05-600210" xr:uid="{58838070-D57B-4167-AFF1-F9037B17BF34}"/>
    <hyperlink ref="E909" r:id="rId2350" display="pw://arcadis-uk-pw.bentley.com:Arcadis-UK-07/Documents/D%7b44df2669-9001-4ca2-a5f9-5720656a532c%7d" xr:uid="{C99D238C-D340-444F-83F0-B4DCD40242A3}"/>
    <hyperlink ref="E910" r:id="rId2351" display="pw://arcadis-uk-pw.bentley.com:Arcadis-UK-07/Documents/D%7b63229e04-f2ae-41c0-83ae-1971926921e9%7d" xr:uid="{C7BCEB56-DD79-478E-8FD2-76976567ABF6}"/>
    <hyperlink ref="E911" r:id="rId2352" display="pw://arcadis-uk-pw.bentley.com:Arcadis-UK-07/Documents/D%7b63347dda-53ac-4b8c-876a-b1213a897e25%7d" xr:uid="{B9AB0D24-0273-42EF-8C7E-C15B1C437FEA}"/>
    <hyperlink ref="K910" r:id="rId2353" display="pw://arcadis-uk-pw.bentley.com:Arcadis-UK-07/Documents/D%7bc0e3aa3e-d107-4140-913e-706f97b93f3e%7d" xr:uid="{2F013CF4-B582-4A86-9215-3E6F3E18C273}"/>
    <hyperlink ref="K911" r:id="rId2354" display="pw://arcadis-uk-pw.bentley.com:Arcadis-UK-07/Documents/D%7bc0e3aa3e-d107-4140-913e-706f97b93f3e%7d" xr:uid="{E95898E7-26AD-441A-895A-299DF5A814B4}"/>
    <hyperlink ref="K909" r:id="rId2355" display="pw://arcadis-uk-pw.bentley.com:Arcadis-UK-07/Documents/D%7bc0e3aa3e-d107-4140-913e-706f97b93f3e%7d" xr:uid="{72EB4826-6DC9-4BB4-88D7-5A01C5EEF3AF}"/>
    <hyperlink ref="K908" r:id="rId2356" display="pw://arcadis-uk-pw.bentley.com:Arcadis-UK-07/Documents/D%7becf5f105-3e96-46bf-bcd0-43553e429d17%7d" xr:uid="{6973B4E9-76E9-4A24-B7FC-03B6191CBD99}"/>
    <hyperlink ref="E908" r:id="rId2357" display="pw://arcadis-uk-pw.bentley.com:Arcadis-UK-07/Documents/D%7b99a183e3-51db-4ba2-b595-94f28e767f19%7d" xr:uid="{E8180565-D524-40E2-A6B7-DEE32B757D3D}"/>
    <hyperlink ref="W908" r:id="rId2358" display="mailto:hristo.vasilev@arcadis.com" xr:uid="{5D1AFB16-8749-4662-8690-77FC93B814D9}"/>
    <hyperlink ref="E912" r:id="rId2359" display="pw:\\arcadis-uk-pw.bentley.com:Arcadis-UK-07\Documents\Projects\1MC06-C2\Chetwode Emb\DR\01 - Docs\1MC06-ASC-DR-FRM-CS06_CL10-000077-ACBOS" xr:uid="{D008E9DD-6A4A-4740-AB35-C2A4FF865300}"/>
    <hyperlink ref="K912" r:id="rId2360" display="pw:\\arcadis-uk-pw.bentley.com:Arcadis-UK-07\Documents\Projects\1MC06-C2\Chetwode Emb\IM\01 - Docs\1MC06-CEK-IM-DAT-CS06_CL10-600052" xr:uid="{C8ED5F51-D929-4CC5-B65F-AD24E87C58BF}"/>
    <hyperlink ref="W912" r:id="rId2361" display="mailto:gladys.kouekam-nassi@setec.com" xr:uid="{4E91C1C6-6658-475D-8AC2-C1216B9C110C}"/>
    <hyperlink ref="E913" r:id="rId2362" display="pw:\\arcadis-uk-pw.bentley.com:Arcadis-UK-07\Documents\Projects\1MC06-C2\Calvert Infrastructure MDG\EV\01 - Docs\1MC06-ASC-EV-FRM-CS06_CL09-900031" xr:uid="{6B7E7EF1-AE34-4241-9836-CB70F2B68F2B}"/>
    <hyperlink ref="E914" r:id="rId2363" display="pw:\\arcadis-uk-pw.bentley.com:Arcadis-UK-07\Documents\Projects\1MC06-C2\Calvert Infrastructure MDG\EV\01 - Docs\1MC06-ASC-EV-FRM-CS06_CL09-900032" xr:uid="{CEE7C5B3-D60B-443B-AB5D-FBE74FCDE8AA}"/>
    <hyperlink ref="E915" r:id="rId2364" display="pw:\\arcadis-uk-pw.bentley.com:Arcadis-UK-07\Documents\Projects\1MC06-C2\Calvert Infrastructure MDG\EV\01 - Docs\1MC06-ASC-EV-FRM-CS06_CL09-900033" xr:uid="{34CC4804-F06D-4734-A84B-462747296A5E}"/>
    <hyperlink ref="E916" r:id="rId2365" display="pw:\\arcadis-uk-pw.bentley.com:Arcadis-UK-07\Documents\Projects\1MC06-C2\Twyford Emb\EV\01 - Docs\1MC06-ASC-EV-FRM-CS06_CL09-900003" xr:uid="{15733B00-96BF-41FE-886A-9C8D6D234843}"/>
    <hyperlink ref="E917" r:id="rId2366" display="pw:\\arcadis-uk-pw.bentley.com:Arcadis-UK-07\Documents\Projects\1MC06-C2\Twyford Emb\EV\01 - Docs\1MC06-ASC-EV-FRM-CS06_CL09-900007" xr:uid="{7939EA45-F0D2-4FD4-B128-56F8E852AAC0}"/>
    <hyperlink ref="E918" r:id="rId2367" display="pw:\\arcadis-uk-pw.bentley.com:Arcadis-UK-07\Documents\Projects\1MC06-C2\Twyford Emb\EV\01 - Docs\1MC06-ASC-EV-FRM-CS06_CL09-900011" xr:uid="{27E23C31-3E74-4289-838E-D09CD026938A}"/>
    <hyperlink ref="E919" r:id="rId2368" display="pw:\\arcadis-uk-pw.bentley.com:Arcadis-UK-07\Documents\Projects\1MC06-C2\Twyford Emb\EV\01 - Docs\1MC06-ASC-EV-FRM-CS06_CL09-900015" xr:uid="{FBA2826C-18C6-4407-8FFD-8A5C6F312E69}"/>
    <hyperlink ref="E920" r:id="rId2369" display="pw:\\arcadis-uk-pw.bentley.com:Arcadis-UK-07\Documents\Projects\1MC06-C2\Twyford Emb\EV\01 - Docs\1MC06-ASC-EV-FRM-CS06_CL09-900023" xr:uid="{6B535C06-4915-4C77-B8FB-63DD815C2CA5}"/>
    <hyperlink ref="E921" r:id="rId2370" display="pw:\\arcadis-uk-pw.bentley.com:Arcadis-UK-07\Documents\Projects\1MC06-C2\Twyford Emb\EV\01 - Docs\1MC06-ASC-EV-FRM-CS06_CL10-900023" xr:uid="{35C38579-0A61-47C2-8EA4-A717467AA94D}"/>
    <hyperlink ref="E922" r:id="rId2371" display="pw:\\arcadis-uk-pw.bentley.com:Arcadis-UK-07\Documents\Projects\1MC06-C2\Twyford Emb\EV\01 - Docs\1MC06-ASC-EV-FRM-CS06_CL09-900027" xr:uid="{B4CAE97E-F3B3-4C74-A7FB-929A8C313EA3}"/>
    <hyperlink ref="E923" r:id="rId2372" display="pw:\\arcadis-uk-pw.bentley.com:Arcadis-UK-07\Documents\Projects\1MC06-C2\Calvert Ctg\EV\01 - Docs\1MC06-ASC-EV-FRM-CS06_CL09-900001" xr:uid="{EAC16F26-CFB3-4E6D-8CAB-FBC27427B803}"/>
    <hyperlink ref="E924" r:id="rId2373" display="pw:\\arcadis-uk-pw.bentley.com:Arcadis-UK-07\Documents\Projects\1MC06-C2\Calvert Ctg\EV\01 - Docs\1MC06-ASC-EV-FRM-CS06_CL09-900006" xr:uid="{EC13DACB-A443-4840-B2CE-4B50D1718688}"/>
    <hyperlink ref="E925" r:id="rId2374" display="pw:\\arcadis-uk-pw.bentley.com:Arcadis-UK-07\Documents\Projects\1MC06-C2\Calvert Ctg\EV\01 - Docs\1MC06-ASC-EV-FRM-CS06_CL09-900010" xr:uid="{BD0F9286-19FF-42C1-B671-1C83A1834184}"/>
    <hyperlink ref="E926" r:id="rId2375" display="pw:\\arcadis-uk-pw.bentley.com:Arcadis-UK-07\Documents\Projects\1MC06-C2\Calvert Ctg\EV\01 - Docs\1MC06-ASC-EV-FRM-CS06_CL09-900014" xr:uid="{40BF102E-BF28-4A9A-BAA5-D8C2374AC5A7}"/>
    <hyperlink ref="E927" r:id="rId2376" display="pw:\\arcadis-uk-pw.bentley.com:Arcadis-UK-07\Documents\Projects\1MC06-C2\Calvert Ctg\EV\01 - Docs\1MC06-ASC-EV-FRM-CS06_CL09-900020" xr:uid="{363565C7-3BE2-44D4-9158-98D20C0B6957}"/>
    <hyperlink ref="E928" r:id="rId2377" display="pw:\\arcadis-uk-pw.bentley.com:Arcadis-UK-07\Documents\Projects\1MC06-C2\Calvert Ctg\EV\01 - Docs\1MC06-ASC-EV-FRM-CS06_CL09-900024" xr:uid="{130B1852-4DC1-4134-8D0E-B8B0D177DA36}"/>
    <hyperlink ref="E929" r:id="rId2378" display="pw:\\arcadis-uk-pw.bentley.com:Arcadis-UK-07\Documents\Projects\1MC06-C2\Calvert Ctg\EV\01 - Docs\1MC06-ASC-EV-FRM-CS06_CL09-900028" xr:uid="{29ECEF71-0B07-4D3D-8149-444EA4D0BA13}"/>
    <hyperlink ref="K913" r:id="rId2379" display="pw:\\arcadis-uk-pw.bentley.com:Arcadis-UK-07\Documents\Projects\1MC06-C2\Calvert Infrastructure MDG\IM\01 - Docs\1MC06-CEK-IM-DAT-CS06_CL09-600302" xr:uid="{481172D6-CA92-491A-8A0F-01FFBDE2B9D4}"/>
    <hyperlink ref="K914" r:id="rId2380" display="pw:\\arcadis-uk-pw.bentley.com:Arcadis-UK-07\Documents\Projects\1MC06-C2\Calvert Infrastructure MDG\IM\01 - Docs\1MC06-CEK-IM-DAT-CS06_CL09-600301" xr:uid="{4D2DF3BB-A63D-4598-BC9B-E272708A9AF4}"/>
    <hyperlink ref="K915" r:id="rId2381" display="pw:\\arcadis-uk-pw.bentley.com:Arcadis-UK-07\Documents\Projects\1MC06-C2\Calvert Infrastructure MDG\IM\01 - Docs\1MC06-CEK-IM-DAT-CS06_CL09-600300" xr:uid="{D5FB8CBB-3CF3-462D-8AB2-49891511367A}"/>
    <hyperlink ref="K916" r:id="rId2382" display="pw:\\arcadis-uk-pw.bentley.com:Arcadis-UK-07\Documents\Projects\1MC06-C2\Twyford Emb\IM\01 - Docs\1MC06-CEK-IM-DAT-CS06_CL09-600312" xr:uid="{6B04E629-E9CB-4700-9E85-5AF475644653}"/>
    <hyperlink ref="K917" r:id="rId2383" display="pw:\\arcadis-uk-pw.bentley.com:Arcadis-UK-07\Documents\Projects\1MC06-C2\Twyford Emb\IM\01 - Docs\1MC06-CEK-IM-DAT-CS06_CL09-600310" xr:uid="{C387C65E-8F65-4F27-9356-C9596FD86CE7}"/>
    <hyperlink ref="K918" r:id="rId2384" display="pw:\\arcadis-uk-pw.bentley.com:Arcadis-UK-07\Documents\Projects\1MC06-C2\Twyford Emb\IM\01 - Docs\1MC06-CEK-IM-DAT-CS06_CL09-600308" xr:uid="{6B6F1C8F-98E1-400E-B367-FB643737432D}"/>
    <hyperlink ref="K919" r:id="rId2385" display="pw:\\arcadis-uk-pw.bentley.com:Arcadis-UK-07\Documents\Projects\1MC06-C2\Twyford Emb\IM\01 - Docs\1MC06-CEK-IM-DAT-CS06_CL10-600220" xr:uid="{65950477-AB62-4767-8EA3-80A0843EF799}"/>
    <hyperlink ref="K920" r:id="rId2386" display="pw:\\arcadis-uk-pw.bentley.com:Arcadis-UK-07\Documents\Projects\1MC06-C2\Twyford Emb\IM\01 - Docs\1MC06-CEK-IM-DAT-CS06_CL09-600306" xr:uid="{8461A733-7FE7-4DA9-BE48-160343EC5F1C}"/>
    <hyperlink ref="K921" r:id="rId2387" display="pw:\\arcadis-uk-pw.bentley.com:Arcadis-UK-07\Documents\Projects\1MC06-C2\Twyford Emb\IM\01 - Docs\1MC06-CEK-IM-DAT-CS06_CL10-600216" xr:uid="{B0161C0F-9879-4CFB-BE15-B9B13263CC05}"/>
    <hyperlink ref="K922" r:id="rId2388" display="pw:\\arcadis-uk-pw.bentley.com:Arcadis-UK-07\Documents\Projects\1MC06-C2\Twyford Emb\IM\01 - Docs\1MC06-CEK-IM-DAT-CS06_CL09-600305" xr:uid="{04CE6F94-CFE3-4A94-B251-3B50E03ADCA5}"/>
    <hyperlink ref="K923" r:id="rId2389" display="pw:\\arcadis-uk-pw.bentley.com:Arcadis-UK-07\Documents\Projects\1MC06-C2\Calvert Ctg\IM\01 - Docs\1MC06-CEK-IM-DAT-CS06_CL09-600298" xr:uid="{9EC3B427-A7F0-4C3E-A7DE-E9676C49443B}"/>
    <hyperlink ref="K924" r:id="rId2390" display="pw:\\arcadis-uk-pw.bentley.com:Arcadis-UK-07\Documents\Projects\1MC06-C2\Calvert Ctg\IM\01 - Docs\1MC06-CEK-IM-DAT-CS06_CL09-600295" xr:uid="{3425C7E0-32F2-400D-817E-44C197611C38}"/>
    <hyperlink ref="K925" r:id="rId2391" display="pw:\\arcadis-uk-pw.bentley.com:Arcadis-UK-07\Documents\Projects\1MC06-C2\Calvert Ctg\IM\01 - Docs\1MC06-CEK-IM-DAT-CS06_CL09-600293" xr:uid="{A238C292-B915-4CB6-914C-550D88DC852C}"/>
    <hyperlink ref="K926" r:id="rId2392" display="pw:\\arcadis-uk-pw.bentley.com:Arcadis-UK-07\Documents\Projects\1MC06-C2\Calvert Ctg\IM\01 - Docs\1MC06-CEK-IM-DAT-CS06_CL09-600291" xr:uid="{C9D29A45-3DF7-431F-8523-E559603DBE0E}"/>
    <hyperlink ref="K927" r:id="rId2393" display="pw:\\arcadis-uk-pw.bentley.com:Arcadis-UK-07\Documents\Projects\1MC06-C2\Calvert Ctg\IM\01 - Docs\1MC06-CEK-IM-DAT-CS06_CL09-600288" xr:uid="{8F930597-B8B9-49E1-806F-7B2F16C316BF}"/>
    <hyperlink ref="K928" r:id="rId2394" display="pw:\\arcadis-uk-pw.bentley.com:Arcadis-UK-07\Documents\Projects\1MC06-C2\Calvert Ctg\IM\01 - Docs\1MC06-CEK-IM-DAT-CS06_CL09-600286" xr:uid="{6D7EE6EE-4BD8-463A-A97D-E739E7A8A2AE}"/>
    <hyperlink ref="K929" r:id="rId2395" display="pw:\\arcadis-uk-pw.bentley.com:Arcadis-UK-07\Documents\Projects\1MC06-C2\Calvert Ctg\IM\01 - Docs\1MC06-CEK-IM-DAT-CS06_CL09-600283" xr:uid="{410767C7-A4FE-472F-A70C-8E296C4403A4}"/>
    <hyperlink ref="E794" r:id="rId2396" display="pw://arcadis-uk-pw.bentley.com:Arcadis-UK-07/Documents/Projects/1MC07-C3/Lower&amp;space;Thorpe&amp;space;South&amp;space;Emb/CV/01&amp;space;-&amp;space;Docs/1MC07-ASC-CV-FRM-CS07_CL26-000114-ACBOS" xr:uid="{1CB8FBE7-077B-4D47-AD12-8AE543E27878}"/>
    <hyperlink ref="K794" r:id="rId2397" display="pw://arcadis-uk-pw.bentley.com:Arcadis-UK-07/Documents/D%7b33f61e41-4455-4fb7-ae61-9c5bfc9e02a8%7d" xr:uid="{AD2F33AC-C01D-4CE0-8DD2-E4789D73F11A}"/>
    <hyperlink ref="E930" r:id="rId2398" display="pw:\\arcadis-uk-pw.bentley.com:Arcadis-UK-07\Documents\Projects\1MC06-C2\Quainton South Emb\DR\01 - Docs\1MC06-ASC-DR-FRM-CS04_CL20-000135-ACBOS" xr:uid="{DF4D6B49-8947-446C-A5EE-D3327CF5903D}"/>
    <hyperlink ref="K930" r:id="rId2399" display="pw:\\arcadis-uk-pw.bentley.com:Arcadis-UK-07\Documents\Projects\1MC06-C2\Quainton South Emb\IM\01 - Docs\1MC06-CEK-IM-DAT-CS04_CL20-600227" xr:uid="{E83924B7-91F2-4BEC-BD4A-0B7E7CB0B34B}"/>
    <hyperlink ref="W930" r:id="rId2400" display="mailto:andrew.rogers2@arcadis.com" xr:uid="{134633B3-50F1-49A6-B2A4-D49E8C49FE42}"/>
    <hyperlink ref="E931" r:id="rId2401" display="https://connect-projectwisewac.bentley.com/pwlink?datasource=Bentley.PW--arcadis-uk-pw.bentley.com~3AArcadis-UK-07&amp;objectId=c64c03e5-00e1-46f5-bbd5-9b0c567de79d&amp;objectType=doc&amp;workAreaId=6ab164b0-c2bd-447a-a601-fda32e138674&amp;projectId=f22a64a1-1359-489b-80fe-82820c4196bb&amp;app=pwe" xr:uid="{660A7914-9AF4-4F80-B58E-6AB4D2DA37B2}"/>
    <hyperlink ref="E932" r:id="rId2402" display="https://connect-projectwisewac.bentley.com/pwlink?datasource=Bentley.PW--arcadis-uk-pw.bentley.com~3AArcadis-UK-07&amp;objectId=a0474274-e0c7-44dc-be7a-58c6337e97eb&amp;objectType=doc&amp;workAreaId=6ab164b0-c2bd-447a-a601-fda32e138674&amp;projectId=f22a64a1-1359-489b-80fe-82820c4196bb&amp;app=pwe" xr:uid="{80E2A151-8613-40D2-A0E8-FD5821EE2D52}"/>
    <hyperlink ref="E933" r:id="rId2403" display="https://connect-projectwisewac.bentley.com/pwlink?datasource=Bentley.PW--arcadis-uk-pw.bentley.com~3AArcadis-UK-07&amp;objectId=b790649e-9b54-4443-bf62-3dd3fd49b977&amp;objectType=doc&amp;workAreaId=6ab164b0-c2bd-447a-a601-fda32e138674&amp;projectId=f22a64a1-1359-489b-80fe-82820c4196bb&amp;app=pwe" xr:uid="{13575166-38FE-49C1-8F58-E702F3269C4E}"/>
    <hyperlink ref="E934" r:id="rId2404" display="https://connect-projectwisewac.bentley.com/pwlink?datasource=Bentley.PW--arcadis-uk-pw.bentley.com~3AArcadis-UK-07&amp;objectId=d2b27ab7-e171-4199-8397-28febcdfee9c&amp;objectType=doc&amp;workAreaId=6ab164b0-c2bd-447a-a601-fda32e138674&amp;projectId=f22a64a1-1359-489b-80fe-82820c4196bb&amp;app=pwe" xr:uid="{A1AC159D-99DA-4D07-8276-F12E92A0E30D}"/>
    <hyperlink ref="W928:W935" r:id="rId2405" display="mailto:vijayakrishna.lade@arcadis.com" xr:uid="{91DBDDB1-D8F7-479A-8F93-9CEBBFE9296F}"/>
    <hyperlink ref="E935" r:id="rId2406" display="pw:\\arcadis-uk-pw.bentley.com:Arcadis-UK-07\Documents\Projects\1MC06-C2\Doddershall Emb\CV\01 - Docs\1MC06-ASC-CV-FRM-CS05-000063-ACBOS" xr:uid="{F71405B2-ACC9-42C4-95BE-D09D4738E16C}"/>
    <hyperlink ref="E936" r:id="rId2407" display="pw:\\arcadis-uk-pw.bentley.com:Arcadis-UK-07\Documents\Projects\1MC06-C2\Doddershall Emb\CV\01 - Docs\1MC06-ASC-CV-FRM-CS05-000096-ACBOS" xr:uid="{55261265-0307-4341-BEB0-91061123680C}"/>
    <hyperlink ref="K935" r:id="rId2408" display="pw:\\arcadis-uk-pw.bentley.com:Arcadis-UK-07\Documents\Projects\1MC06-C2\Doddershall Emb\IM\01 - Docs\1MC06-CEK-IM-DAT-CS05-600201" xr:uid="{49C8F5D0-881F-4835-BFC2-B94F8DB67F39}"/>
    <hyperlink ref="K936" r:id="rId2409" display="pw:\\arcadis-uk-pw.bentley.com:Arcadis-UK-07\Documents\Projects\1MC06-C2\Doddershall Emb\IM\01 - Docs\1MC06-CEK-IM-DAT-CS05-600210" xr:uid="{CCF5F003-C5A8-44BD-AD53-213F6FD79127}"/>
    <hyperlink ref="E944" r:id="rId2410" display="pw:\\arcadis-uk-pw.bentley.com:Arcadis-UK-07\Documents\Projects\1MC07-C3\Chipping Warden Green Tunnel\CV\01 - Docs\1MC07-ASC-CV-FRM-CS07_CL13-000019-ACBOS" xr:uid="{3861BDB9-F6C1-432C-A6CD-B61F64E12A48}"/>
    <hyperlink ref="W944" r:id="rId2411" display="mailto:apoorva.patil@arcadis.com" xr:uid="{1E6BA38C-B8A3-45AD-80CE-1595A41AA5F3}"/>
    <hyperlink ref="K948" r:id="rId2412" display="pw:\\arcadis-uk-pw.bentley.com:Arcadis-UK-07\Documents\Projects\1MC06-C2\Godington East Vdt\IM\01 - Docs\1MC06-CEK-IM-DAT-CS06_CL10-600106" xr:uid="{FE0CBD1E-EF25-4EB8-BF75-7E703BCE6FC8}"/>
    <hyperlink ref="K945" r:id="rId2413" display="pw:\\arcadis-uk-pw.bentley.com:Arcadis-UK-07\Documents\Projects\1MC06-C2\Godington West Vdt\IM\01 - Docs\1MC06-CEK-IM-DAT-CS06_CL10-600054" xr:uid="{75953232-CC24-4400-976E-23B7A9A7668B}"/>
    <hyperlink ref="K946" r:id="rId2414" display="pw:\\arcadis-uk-pw.bentley.com:Arcadis-UK-07\Documents\Projects\1MC06-C2\Godington West Vdt\IM\01 - Docs\1MC06-CEK-IM-DAT-CS06_CL10-600084" xr:uid="{9862E229-486D-4EF8-8F37-CB4168DFE5F8}"/>
    <hyperlink ref="K947" r:id="rId2415" display="pw:\\arcadis-uk-pw.bentley.com:Arcadis-UK-07\Documents\Projects\1MC06-C2\Godington West Vdt\IM\01 - Docs\1MC06-CEK-IM-DAT-CS06_CL10-600089" xr:uid="{C5E4446C-F547-4001-9B91-6A52FAE7D2DE}"/>
    <hyperlink ref="E948" r:id="rId2416" display="pw:\\arcadis-uk-pw.bentley.com:Arcadis-UK-07\Documents\Projects\1MC06-C2\Godington East Vdt\HW\01 - Docs\1MC06-ASC-HW-FRM-CS06_CL10-900011-ACBOS" xr:uid="{9D6E102A-E4EC-442A-AB2E-D05E420BC298}"/>
    <hyperlink ref="E945" r:id="rId2417" display="pw:\\arcadis-uk-pw.bentley.com:Arcadis-UK-07\Documents\Projects\1MC06-C2\Godington West Vdt\HW\01 - Docs\1MC06-ASC-HW-FRM-CS06_CL10-000022-ACBOS" xr:uid="{ED14D4B5-A9FA-409B-88AF-E08EDB253A2D}"/>
    <hyperlink ref="E946" r:id="rId2418" display="pw:\\arcadis-uk-pw.bentley.com:Arcadis-UK-07\Documents\Projects\1MC06-C2\Godington West Vdt\HW\01 - Docs\1MC06-ASC-HW-FRM-CS06_CL10-000024-ACBOS" xr:uid="{F253FC38-0379-409A-B86B-7270721DBD9D}"/>
    <hyperlink ref="E947" r:id="rId2419" display="pw:\\arcadis-uk-pw.bentley.com:Arcadis-UK-07\Documents\Projects\1MC06-C2\Godington West Vdt\HW\01 - Docs\1MC06-ASC-HW-FRM-CS06_CL10-900029-ACBOS" xr:uid="{94BDEF17-8CD4-4F1F-B1F4-113A12389A18}"/>
    <hyperlink ref="W948" r:id="rId2420" display="mailto:zakaria.khabouze@setec.com" xr:uid="{4C78F274-CBFD-4680-ABC2-99CC6A3A0957}"/>
    <hyperlink ref="W945" r:id="rId2421" display="mailto:zakaria.khabouze@setec.com" xr:uid="{EA0976FD-8194-4703-8A14-A5160E4BC30F}"/>
    <hyperlink ref="W946" r:id="rId2422" display="mailto:zakaria.khabouze@setec.com" xr:uid="{11798240-1603-4B78-891D-C3EE128E9925}"/>
    <hyperlink ref="W947" r:id="rId2423" display="mailto:zakaria.khabouze@setec.com" xr:uid="{D27CDAFB-55E0-4F5F-99A1-6BF8B093BFC5}"/>
    <hyperlink ref="E941" r:id="rId2424" display="pw:\\arcadis-uk-pw.bentley.com:Arcadis-UK-07\Documents\Projects\1MC06-C2\Small Dean Vdt\UT\01 - Docs\1MC06-ASC-UT-FRM-CS03_CL06-000107-ACBOS" xr:uid="{DF59EBCA-7996-4DA9-9357-31241AFE9248}"/>
    <hyperlink ref="E942" r:id="rId2425" display="pw:\\arcadis-uk-pw.bentley.com:Arcadis-UK-07\Documents\Projects\1MC06-C2\Small Dean Vdt\UT\01 - Docs\1MC06-ASC-UT-FRM-CS03_CL06-000105-ACBOS" xr:uid="{F53FC9EB-17CD-421D-BB52-E1442925662A}"/>
    <hyperlink ref="E943" r:id="rId2426" display="pw:\\arcadis-uk-pw.bentley.com:Arcadis-UK-07\Documents\Projects\1MC06-C2\Small Dean Vdt\UT\01 - Docs\1MC06-ASC-UT-FRM-CS03_CL06-000040-ACBOS" xr:uid="{0681B78F-80C0-44E4-9D3C-6E4D63369F7A}"/>
    <hyperlink ref="K943" r:id="rId2427" display="pw:\\arcadis-uk-pw.bentley.com:Arcadis-UK-07\Documents\Projects\1MC06-C2\Small Dean Vdt\IM\01 - Docs\1MC06-CEK-IM-DAT-CS03_CL05-600083" xr:uid="{800F33A3-485C-442D-967D-0EC6A15AC2CD}"/>
    <hyperlink ref="K941" r:id="rId2428" display="pw:\\arcadis-uk-pw.bentley.com:Arcadis-UK-07\Documents\Projects\1MC06-C2\Small Dean Vdt\IM\01 - Docs\1MC06-CEK-IM-DAT-CS03_CL06-600060" xr:uid="{255ED56F-80F5-4C59-A4BB-EAA92C23AEF8}"/>
    <hyperlink ref="K942" r:id="rId2429" display="pw:\\arcadis-uk-pw.bentley.com:Arcadis-UK-07\Documents\Projects\1MC06-C2\Small Dean Vdt\IM\01 - Docs\1MC06-CEK-IM-DAT-CS03_CL06-600069" xr:uid="{95CF5574-CF2F-43CB-9288-E67F863E8354}"/>
    <hyperlink ref="W942" r:id="rId2430" display="mailto:maya.bowles@arcadis.com" xr:uid="{B117F09A-76A4-47DA-8181-E9D61CEEA6D1}"/>
    <hyperlink ref="W941" r:id="rId2431" display="mailto:maya.bowles@arcadis.com" xr:uid="{D835EF28-8311-4153-A5EE-6DD19434DBD2}"/>
    <hyperlink ref="W943" r:id="rId2432" display="mailto:maya.bowles@arcadis.com" xr:uid="{3B17221F-904E-43DF-836E-9BD8BAD89BEF}"/>
    <hyperlink ref="E940" r:id="rId2433" display="pw:\\arcadis-uk-pw.bentley.com:Arcadis-UK-07\Documents\Projects\1MC06-C2\Calvert Ctg\UT\01 - Docs\1MC06-ASC-UT-FRM-CS06_CL09-000027-ACBOS" xr:uid="{A4958E11-831F-4117-BE77-54AA2DA5DACD}"/>
    <hyperlink ref="K940" r:id="rId2434" display="pw:\\arcadis-uk-pw.bentley.com:Arcadis-UK-07\Documents\Projects\1MC06-C2\Calvert Ctg\IM\01 - Docs\1MC06-CEK-IM-DAT-CS06_CL09-600087" xr:uid="{529C1A2E-57B6-4F7B-A579-2B95BDBE467E}"/>
    <hyperlink ref="W940" r:id="rId2435" display="mailto:maya.bowles@arcadis.com" xr:uid="{7BC8B119-32A4-4C02-8F47-238F91F888D3}"/>
    <hyperlink ref="E939" r:id="rId2436" display="pw:\\arcadis-uk-pw.bentley.com:Arcadis-UK-07\Documents\Projects\1MC07-C3\Southam Ctg\UT\01 - Docs\1MC07-ASC-UT-FRM-CS07_CL24-000075-ACBOS" xr:uid="{CB36D919-0DDF-4FC5-9D2E-E9D431C39707}"/>
    <hyperlink ref="E937" r:id="rId2437" display="pw:\\arcadis-uk-pw.bentley.com:Arcadis-UK-07\Documents\Projects\1MC07-C3\Southam Ctg\UT\01 - Docs\1MC07-ASC-UT-FRM-CS07_CL24-000031-ACBOS" xr:uid="{F9A910ED-6402-4BEB-A9A2-5A4080CB4396}"/>
    <hyperlink ref="E938" r:id="rId2438" display="pw:\\arcadis-uk-pw.bentley.com:Arcadis-UK-07\Documents\Projects\1MC07-C3\Southam Ctg\UT\01 - Docs\1MC07-ASC-UT-FRM-CS07_CL24-000037-ACBOS" xr:uid="{BE66A131-7CD9-497E-BF62-8154820B09E8}"/>
    <hyperlink ref="K939" r:id="rId2439" display="pw:\\arcadis-uk-pw.bentley.com:Arcadis-UK-07\Documents\Projects\1MC07-C3\Southam Ctg\IM\01 - Docs\1MC07-CEK-IM-DAT-CS07_CL24-600118" xr:uid="{C6C84F20-5E83-41CC-B02F-9EC49B924075}"/>
    <hyperlink ref="K937" r:id="rId2440" display="pw:\\arcadis-uk-pw.bentley.com:Arcadis-UK-07\Documents\Projects\1MC07-C3\Southam Ctg\IM\01 - Docs\1MC07-CEK-IM-DAT-CS07_CL24-600014" xr:uid="{75030E79-5D70-44C9-8959-89796CDE23F7}"/>
    <hyperlink ref="K938" r:id="rId2441" display="pw:\\arcadis-uk-pw.bentley.com:Arcadis-UK-07\Documents\Projects\1MC07-C3\Southam Ctg\IM\01 - Docs\1MC07-CEK-IM-DAT-CS07_CL24-600081" xr:uid="{A7A742D0-99CB-4DEE-A898-99DB71F1F593}"/>
    <hyperlink ref="W937" r:id="rId2442" display="mailto:sithrubi.t@arcadis.com" xr:uid="{A7D488B4-71DB-4647-8D40-701CEE397DE4}"/>
    <hyperlink ref="W938" r:id="rId2443" display="mailto:sithrubi.t@arcadis.com" xr:uid="{E9674217-D45E-4929-9D44-AF18485FBBB9}"/>
    <hyperlink ref="W939" r:id="rId2444" display="mailto:sithrubi.t@arcadis.com" xr:uid="{5D69996C-A57C-4624-A0B5-C2BFC308F415}"/>
    <hyperlink ref="E955" r:id="rId2445" display="pw://arcadis-uk-pw.bentley.com:Arcadis-UK-07/Documents/D%7b101e6991-8681-4c7d-b7f7-2e9fc04b4fbf%7d" xr:uid="{A2056035-5B7B-4C98-855C-6D86E2498310}"/>
    <hyperlink ref="E956" r:id="rId2446" display="pw://arcadis-uk-pw.bentley.com:Arcadis-UK-07/Documents/D%7bcb5b1b41-15cc-41b4-ab8f-c924a7a575b2%7d" xr:uid="{05730920-4AB6-40C1-9457-BB81FA55E11E}"/>
    <hyperlink ref="K956" r:id="rId2447" display="pw://arcadis-uk-pw.bentley.com:Arcadis-UK-07/Documents/D%7b04b4a7cc-f7d7-4c87-a270-49c09180d98b%7d" xr:uid="{64670648-307D-47AF-B36C-229B66634522}"/>
    <hyperlink ref="K955" r:id="rId2448" display="pw://arcadis-uk-pw.bentley.com:Arcadis-UK-07/Documents/D%7bf651440b-f3e3-4b44-bd77-f9a2d991cbdd%7d" xr:uid="{D507AB12-7BB8-4985-8FC9-991A3D3D1680}"/>
    <hyperlink ref="W956" r:id="rId2449" display="mailto:William.Whyte@arcadis.com" xr:uid="{806F6B3C-4C37-46A4-A7C9-117C5770DEBE}"/>
    <hyperlink ref="W955" r:id="rId2450" display="mailto:William.Whyte@arcadis.com" xr:uid="{F281B874-F24F-4800-AD2B-891570E932F1}"/>
    <hyperlink ref="E949" r:id="rId2451" display="pw://arcadis-uk-pw.bentley.com:Arcadis-UK-07/Documents/Projects/1MC06-C2/Quainton&amp;space;South&amp;space;Emb/HW/01&amp;space;-&amp;space;Docs/1MC06-ASC-HW-FRM-CS04_CL20-000013-ACBOS" xr:uid="{44C310F6-5738-49FF-8506-576482ED6594}"/>
    <hyperlink ref="E950" r:id="rId2452" display="pw://arcadis-uk-pw.bentley.com:Arcadis-UK-07/Documents/Projects/1MC06-C2/Quainton&amp;space;South&amp;space;Emb/HW/01&amp;space;-&amp;space;Docs/1MC06-ASC-HW-FRM-CS04_CL20-000014-ACBOS" xr:uid="{5D406198-7B30-4D63-A12D-07B5C7DBC0D8}"/>
    <hyperlink ref="K949" r:id="rId2453" display="pw://arcadis-uk-pw.bentley.com:Arcadis-UK-07/Documents/Projects/1MC06-C2/Quainton&amp;space;South&amp;space;Emb/IM/01&amp;space;-&amp;space;Docs/1MC06-CEK-IM-DAT-CS04_CL20-600108" xr:uid="{0A559718-9489-4A73-9030-BC4DC095BAB0}"/>
    <hyperlink ref="K950" r:id="rId2454" display="pw://arcadis-uk-pw.bentley.com:Arcadis-UK-07/Documents/Projects/1MC06-C2/Quainton&amp;space;South&amp;space;Emb/IM/01&amp;space;-&amp;space;Docs/1MC06-CEK-IM-DAT-CS04_CL20-600109" xr:uid="{2688F463-3570-482D-8711-8BB7D1043930}"/>
    <hyperlink ref="W950" r:id="rId2455" display="mailto:Shambhulinga.M@arcadis.com" xr:uid="{53FBEF75-0DE4-4A40-8E63-A8EEF512E8BF}"/>
    <hyperlink ref="W949" r:id="rId2456" display="mailto:Shambhulinga.M@arcadis.com" xr:uid="{B2BFA550-CDD8-4DEB-A8B9-902427E3EB08}"/>
    <hyperlink ref="E957" r:id="rId2457" display="pw://arcadis-uk-pw.bentley.com:Arcadis-UK-07/Documents/D%7b67cfd27b-860e-4548-8689-01dd7685ba8d%7d" xr:uid="{CFF3AA92-D910-475C-86D2-03411FEDB96E}"/>
    <hyperlink ref="E958" r:id="rId2458" display="pw://arcadis-uk-pw.bentley.com:Arcadis-UK-07/Documents/D%7bfa2087d7-dda6-452a-9ada-66497aabb842%7d" xr:uid="{A4C3584C-C0EB-4B6C-BD66-B2F6FD709FC5}"/>
    <hyperlink ref="W957" r:id="rId2459" display="mailto:PraveenReddy.Yaruva@arcadis.com" xr:uid="{E4EF21EB-A838-4856-B01E-9B13ACD4448B}"/>
    <hyperlink ref="W958" r:id="rId2460" display="mailto:PraveenReddy.Yaruva@arcadis.com" xr:uid="{3F3267CE-E35F-412F-B8FC-954665022658}"/>
    <hyperlink ref="E953" r:id="rId2461" display="pw://arcadis-uk-pw.bentley.com:Arcadis-UK-07/Documents/D%7bdbf8f466-2649-43f8-8a6c-0730e4abcf9f%7d" xr:uid="{034C32D2-31B0-49CD-9255-39283C0E6D40}"/>
    <hyperlink ref="K953" r:id="rId2462" display="pw://arcadis-uk-pw.bentley.com:Arcadis-UK-07/Documents/D%7b0185b5ca-d5f8-4e0e-82ab-35e1d1f912a8%7d" xr:uid="{18AD6B02-AE59-44F9-AA38-39446CE592C1}"/>
    <hyperlink ref="E954" r:id="rId2463" display="pw://arcadis-uk-pw.bentley.com:Arcadis-UK-07/Documents/D%7b5e65d086-8a63-467f-b3e5-f6892df9da20%7d" xr:uid="{1C3698D0-D1F5-4E29-812E-4B0D46B58511}"/>
    <hyperlink ref="K954" r:id="rId2464" display="pw://arcadis-uk-pw.bentley.com:Arcadis-UK-07/Documents/D%7bf81e7c67-1400-419f-96eb-bf69e2e09782%7d" xr:uid="{DEE24C83-DDBF-4A19-8EDF-C2C0F69532D6}"/>
    <hyperlink ref="E951" r:id="rId2465" display="pw:\\arcadis-uk-pw.bentley.com:Arcadis-UK-07\Documents\Projects\1MC07-C3\Boddington Ctg\CV\01 - Docs\1MC07-ASC-CV-FRM-CS07_CL14-900122-ACBOS" xr:uid="{DA650BAA-A38B-44E5-8ED4-E0E285C25ABA}"/>
    <hyperlink ref="K951" r:id="rId2466" display="pw:\\arcadis-uk-pw.bentley.com:Arcadis-UK-07\Documents\Projects\1MC07-C3\Boddington Ctg\IM\01 - Docs\1MC07-CEK-IM-DAT-CS07_CL14-600216" xr:uid="{E517D745-209E-4AE4-976D-C40987DB9870}"/>
    <hyperlink ref="W960" r:id="rId2467" display="mailto:ALBT@COWI.COM" xr:uid="{5876DCCA-580B-46AE-8708-B84441805FD7}"/>
    <hyperlink ref="K944" r:id="rId2468" display="pw://arcadis-uk-pw.bentley.com:Arcadis-UK-07/Documents/D%7bc749965a-94b6-431b-b7bd-fe6f82ce4d39%7d" xr:uid="{16203785-B0D1-4FCF-BAC0-671DBE6D236B}"/>
    <hyperlink ref="E959" r:id="rId2469" xr:uid="{0503DEE4-4D85-4E49-8E47-5F568696BC56}"/>
    <hyperlink ref="K959" r:id="rId2470" xr:uid="{DB306EAB-18FA-4E6C-BCD4-63C61BFE3E22}"/>
    <hyperlink ref="K960" r:id="rId2471" tooltip="https://connect-projectwisewac.bentley.com/pwlink?datasource=bentley.pw--arcadis-uk-pw.bentley.com~3aarcadis-uk-07&amp;objectid=dd0947c0-6d26-4b36-992b-30dff90232d4&amp;objecttype=doc&amp;workareaid=7672f74c-6d6c-4972-9396-16dce2e4867c&amp;projectid=e3f7388f-5b16-4382-a7" display="https://connect-projectwisewac.bentley.com/pwlink?datasource=Bentley.PW--arcadis-uk-pw.bentley.com~3AArcadis-UK-07&amp;objectId=dd0947c0-6d26-4b36-992b-30dff90232d4&amp;objectType=doc&amp;workAreaId=7672f74c-6d6c-4972-9396-16dce2e4867c&amp;projectId=e3f7388f-5b16-4382-a7b1-67b8398b51fa&amp;app=pwe" xr:uid="{49DB1DAE-7D77-42A0-BAA6-C11CA3920E9A}"/>
    <hyperlink ref="K968" r:id="rId2472" display="pw:\\arcadis-uk-pw.bentley.com:Arcadis-UK-07\Documents\Projects\1MC06-C2\Mixbury Emb\IM\01 - Docs\1MC06-CEK-IM-DAT-CS06_CL22-600231" xr:uid="{48119EB5-C163-4FE1-98D9-A667B26B4C66}"/>
    <hyperlink ref="K970" r:id="rId2473" display="pw:\\arcadis-uk-pw.bentley.com:Arcadis-UK-07\Documents\Projects\1MC06-C2\Mixbury Emb\IM\01 - Docs\1MC06-CEK-IM-DAT-CS06_CL22-600232" xr:uid="{84AEBEAE-E4B6-4A2C-915E-B844C29FA3F9}"/>
    <hyperlink ref="K969" r:id="rId2474" display="pw:\\arcadis-uk-pw.bentley.com:Arcadis-UK-07\Documents\Projects\1MC06-C2\Mixbury Emb\IM\01 - Docs\1MC06-CEK-IM-DAT-CS06_CL22-600230" xr:uid="{3850F8FB-9398-458B-AF17-ABDF48A55D46}"/>
    <hyperlink ref="E968" r:id="rId2475" display="pw:\\arcadis-uk-pw.bentley.com:Arcadis-UK-07\Documents\Projects\1MC06-C2\Mixbury Emb\BR\01 - Docs\1MC06-ASC-BR-FRM-CS06_CL22-900001" xr:uid="{5E5BAA78-82B2-4643-B87D-36D6C6F86FE5}"/>
    <hyperlink ref="E969" r:id="rId2476" display="pw:\\arcadis-uk-pw.bentley.com:Arcadis-UK-07\Documents\Projects\1MC06-C2\Mixbury Emb\BR\01 - Docs\1MC06-ASC-BR-FRM-CS06_CL22-900002" xr:uid="{20945546-599C-4FDD-8462-18D191070E8A}"/>
    <hyperlink ref="E970" r:id="rId2477" display="pw:\\arcadis-uk-pw.bentley.com:Arcadis-UK-07\Documents\Projects\1MC06-C2\Mixbury Emb\BR\01 - Docs\1MC06-ASC-BR-FRM-CS06_CL22-900004" xr:uid="{85DA37EC-33BE-435D-9181-266504FE2734}"/>
    <hyperlink ref="E973" r:id="rId2478" display="pw:\\arcadis-uk-pw.bentley.com:Arcadis-UK-07\Documents\Projects\1MC06-C2\Grendon Underwood Emb\HW\01 - Docs\1MC06-ASC-HW-FRM-CS05-000030-ACBOS" xr:uid="{DD7FACA0-3635-41AB-A635-DB71F9B6E030}"/>
    <hyperlink ref="E974" r:id="rId2479" display="pw:\\arcadis-uk-pw.bentley.com:Arcadis-UK-07\Documents\Projects\1MC06-C2\Grendon Underwood Emb\HW\01 - Docs\1MC06-ASC-HW-FRM-CS05-000029-ACBOS" xr:uid="{F782E207-ECC0-46AF-82CA-9D88BC9C14BE}"/>
    <hyperlink ref="E975" r:id="rId2480" display="pw:\\arcadis-uk-pw.bentley.com:Arcadis-UK-07\Documents\Projects\1MC06-C2\Calvert Ctg\HW\01 - Docs\1MC06-ASC-HW-FRM-CS05-000090-ACBOS" xr:uid="{7D01EF0C-F790-46D2-8479-CD7B6E585ECB}"/>
    <hyperlink ref="K973" r:id="rId2481" display="pw:\\arcadis-uk-pw.bentley.com:Arcadis-UK-07\Documents\Projects\1MC06-C2\Grendon Underwood Emb\IM\01 - Docs\1MC06-CEK-IM-DAT-CS05-600174" xr:uid="{7DA555EC-B5A6-4EC3-BF35-BB635C366034}"/>
    <hyperlink ref="K974" r:id="rId2482" display="pw:\\arcadis-uk-pw.bentley.com:Arcadis-UK-07\Documents\Projects\1MC06-C2\Grendon Underwood Emb\IM\01 - Docs\1MC06-CEK-IM-DAT-CS05-600173" xr:uid="{F667CEC8-5760-4751-9FAA-BEE2F3E10657}"/>
    <hyperlink ref="K975" r:id="rId2483" display="pw:\\arcadis-uk-pw.bentley.com:Arcadis-UK-07\Documents\Projects\1MC06-C2\Calvert Ctg\IM\01 - Docs\1MC06-CEK-IM-DAT-CS05-600175" xr:uid="{92FF19BB-371C-4B7C-9A7E-7A7664C89781}"/>
    <hyperlink ref="W973" r:id="rId2484" xr:uid="{8447AC22-B8C3-45DE-8530-48A9CA9A9E01}"/>
    <hyperlink ref="W974" r:id="rId2485" xr:uid="{B9043ACA-FF40-407B-BFFB-B04A6DF14EBB}"/>
    <hyperlink ref="W975" r:id="rId2486" display="mailto:SADV@cowi.com" xr:uid="{774B4137-BA47-4664-83B1-8170DB806627}"/>
    <hyperlink ref="W968" r:id="rId2487" display="mailto:guillaume.hervoches@setec.com" xr:uid="{F6C19F58-7564-445A-BF8E-34007B575ED6}"/>
    <hyperlink ref="W969" r:id="rId2488" display="mailto:guillaume.hervoches@setec.com" xr:uid="{D3269D15-B613-449E-A633-69A534A54881}"/>
    <hyperlink ref="E972" r:id="rId2489" display="pw:\\arcadis-uk-pw.bentley.com:Arcadis-UK-07\Documents\Projects\1MC06-C2\Godington West Vdt\BR\01 - Docs\1MC06-ASC-BR-FRM-CS06_CL10-900001" xr:uid="{8FB59FDD-4B4D-40CF-A7BC-CB42535F890C}"/>
    <hyperlink ref="W972" r:id="rId2490" display="mailto:guillaume.hervoches@setec.com" xr:uid="{9B23935D-2F28-4A36-A1F3-A4CBC1D8F6E5}"/>
    <hyperlink ref="E971" r:id="rId2491" display="pw:\\arcadis-uk-pw.bentley.com:Arcadis-UK-07\Documents\Projects\1MC06-C2\Barton to Mixbury Ctg\DR\01 - Docs\1MC06-ASC-DR-FRM-CS06_CL21-000055-ACBOS" xr:uid="{E3051FCC-AF68-45BB-8D5D-483D3615B94F}"/>
    <hyperlink ref="K971" r:id="rId2492" display="pw:\\arcadis-uk-pw.bentley.com:Arcadis-UK-07\Documents\Projects\1MC06-C2\Barton to Mixbury Ctg\IM\01 - Docs\1MC06-CEK-IM-DAT-CS06_CL21-600002" xr:uid="{EF6A6D4E-AB2F-432B-9EFF-CBF4980E8CEC}"/>
    <hyperlink ref="W971" r:id="rId2493" display="mailto:gladys.kouekam-nassi@setec.com" xr:uid="{407087B3-1C89-45CB-8BC5-2AC5B61EE2F3}"/>
    <hyperlink ref="W970" r:id="rId2494" display="mailto:guillaume.hervoches@setec.com" xr:uid="{56C40C03-872D-45E8-8002-384CBD4388F4}"/>
    <hyperlink ref="E964" r:id="rId2495" display="pw:\\arcadis-uk-pw.bentley.com:Arcadis-UK-07\Documents\Projects\1MC07-C3\Oxford Canal North Emb\UT\01 - Docs\1MC07-ASC-UT-FRM-CS07_CL23-000005-ACBOS" xr:uid="{030F756C-B771-4518-8C74-B316F9D93CF6}"/>
    <hyperlink ref="K964" r:id="rId2496" display="pw:\\arcadis-uk-pw.bentley.com:Arcadis-UK-07\Documents\Projects\1MC07-C3\Oxford Canal North Emb\IM\01 - Docs\1MC07-CEK-IM-DAT-CS07_CL23-600045" xr:uid="{3E86522C-602D-451A-8E6E-A191C2B17C76}"/>
    <hyperlink ref="W964" r:id="rId2497" display="mailto:mohit.kamboj@arcadis.com" xr:uid="{B56B851E-249E-4C9E-9379-023BD201D2E0}"/>
    <hyperlink ref="E966" r:id="rId2498" display="pw:\\arcadis-uk-pw.bentley.com:Arcadis-UK-07\Documents\Projects\1MC06-C2\Stoke Mandeville South Emb\DR\01 - Docs\1MC06-ASC-DR-FRM-CS03_CL17-000064-ACBOS" xr:uid="{39D2C224-D4B0-4C86-A104-77D9C31C9673}"/>
    <hyperlink ref="E967" r:id="rId2499" display="pw:\\arcadis-uk-pw.bentley.com:Arcadis-UK-07\Documents\Projects\1MC06-C2\Stoke Mandeville South Emb\DR\01 - Docs\1MC06-ASC-DR-FRM-CS03_CL17-000066-ACBOS" xr:uid="{BA17D088-3542-4D2E-9B99-C4DB3AECABB0}"/>
    <hyperlink ref="K965" r:id="rId2500" display="pw:\\arcadis-uk-pw.bentley.com:Arcadis-UK-07\Documents\Projects\1MC06-C2\Stoke Mandeville South Emb\IM\01 - Docs\1MC06-CEK-IM-DAT-CS03_CL17-600127" xr:uid="{D8BCF7A6-1695-45A2-B9BF-56EC2CC34357}"/>
    <hyperlink ref="K966" r:id="rId2501" display="pw:\\arcadis-uk-pw.bentley.com:Arcadis-UK-07\Documents\Projects\1MC06-C2\Stoke Mandeville South Emb\IM\01 - Docs\1MC06-CEK-IM-DAT-CS03_CL17-600128" xr:uid="{4F8F5128-21BC-46AD-AD4D-36FB683A7C57}"/>
    <hyperlink ref="K967" r:id="rId2502" display="pw:\\arcadis-uk-pw.bentley.com:Arcadis-UK-07\Documents\Projects\1MC06-C2\Stoke Mandeville South Emb\IM\01 - Docs\1MC06-CEK-IM-DAT-CS03_CL17-600129" xr:uid="{06F3223C-B52D-492F-BFCC-E5AC25E3E94A}"/>
    <hyperlink ref="W967" r:id="rId2503" display="mailto:Ravikiran.Mallya@arcadis.com" xr:uid="{BEFCF0E3-067E-4B73-813B-D2E97F30D4A2}"/>
    <hyperlink ref="W966" r:id="rId2504" display="mailto:Ravikiran.Mallya@arcadis.com" xr:uid="{1C896987-11A7-46DE-B687-7D94CB4A2835}"/>
    <hyperlink ref="W965" r:id="rId2505" display="mailto:Ravikiran.Mallya@arcadis.com" xr:uid="{20563208-2BA5-42BE-97D2-3E13C793F587}"/>
    <hyperlink ref="E963" r:id="rId2506" display="pw:\\arcadis-uk-pw.bentley.com:Arcadis-UK-07\Documents\Projects\1MC07-C3\Southam Ctg\UT\01 - Docs\1MC07-ASC-UT-FRM-CS07_CL24-000075-ACBOS" xr:uid="{C48BB847-5ADF-4F9D-8838-80B1BE4A1B59}"/>
    <hyperlink ref="E961" r:id="rId2507" display="pw:\\arcadis-uk-pw.bentley.com:Arcadis-UK-07\Documents\Projects\1MC07-C3\Southam Ctg\UT\01 - Docs\1MC07-ASC-UT-FRM-CS07_CL24-000031-ACBOS" xr:uid="{76D3FCBA-20B8-4773-8326-9F156EB0B39E}"/>
    <hyperlink ref="E962" r:id="rId2508" display="pw:\\arcadis-uk-pw.bentley.com:Arcadis-UK-07\Documents\Projects\1MC07-C3\Southam Ctg\UT\01 - Docs\1MC07-ASC-UT-FRM-CS07_CL24-000037-ACBOS" xr:uid="{59D5EF23-CABF-42F7-B7D5-6FD5C798BE01}"/>
    <hyperlink ref="K963" r:id="rId2509" display="pw:\\arcadis-uk-pw.bentley.com:Arcadis-UK-07\Documents\Projects\1MC07-C3\Southam Ctg\IM\01 - Docs\1MC07-CEK-IM-DAT-CS07_CL24-600118" xr:uid="{577EED9B-FD11-4082-935F-85DC4BBADF9E}"/>
    <hyperlink ref="K961" r:id="rId2510" display="pw:\\arcadis-uk-pw.bentley.com:Arcadis-UK-07\Documents\Projects\1MC07-C3\Southam Ctg\IM\01 - Docs\1MC07-CEK-IM-DAT-CS07_CL24-600014" xr:uid="{8A7C7357-AA3E-4FB6-A78A-876FE5D1E63B}"/>
    <hyperlink ref="K962" r:id="rId2511" display="pw:\\arcadis-uk-pw.bentley.com:Arcadis-UK-07\Documents\Projects\1MC07-C3\Southam Ctg\IM\01 - Docs\1MC07-CEK-IM-DAT-CS07_CL24-600081" xr:uid="{CD907FF0-D96A-44B6-B53C-B9F616C3E194}"/>
    <hyperlink ref="W963" r:id="rId2512" display="mailto:juilee.lokhande@arcadis.com" xr:uid="{479AF74B-4C5C-4020-B0F7-91039586F692}"/>
    <hyperlink ref="W961" r:id="rId2513" display="mailto:juilee.lokhande@arcadis.com" xr:uid="{3D65848B-E0AD-4463-9083-9C07D6DF8655}"/>
    <hyperlink ref="W962" r:id="rId2514" display="mailto:juilee.lokhande@arcadis.com" xr:uid="{07CC6A2E-D3B1-4584-B827-95973AB7A5ED}"/>
    <hyperlink ref="E976" r:id="rId2515" xr:uid="{C40AD0A3-031C-4E80-9E4E-7D49195A26B4}"/>
    <hyperlink ref="K976" r:id="rId2516" xr:uid="{8ED3A989-974B-49DD-9C9F-EAA4E84F9D4A}"/>
    <hyperlink ref="W976" r:id="rId2517" display="mailto:ANKZ@cowi.com" xr:uid="{DC428C0B-34D3-4091-A5CE-8BB9628699D7}"/>
    <hyperlink ref="E977" r:id="rId2518" display="pw://arcadis-uk-pw.bentley.com:Arcadis-UK-07/Documents/D%7b817ae69a-0ed0-4aef-b2bf-d6e9d3f409df%7d" xr:uid="{E8AE6AB1-DE14-4CBA-A304-A20B09EC7E9F}"/>
    <hyperlink ref="K977" r:id="rId2519" display="pw://arcadis-uk-pw.bentley.com:Arcadis-UK-07/Documents/D%7b0ef19c25-dfe5-4e7b-88af-def2b71034ea%7d" xr:uid="{55DEC75A-9D45-47A5-92D4-A9AA14CE6407}"/>
    <hyperlink ref="W977" r:id="rId2520" display="mailto:Jan.Cordero@arcadis.com" xr:uid="{7970A858-66A1-4845-9DEE-49C9E7E0AFB5}"/>
    <hyperlink ref="K905" r:id="rId2521" display="pw:\\arcadis-uk-pw.bentley.com:Arcadis-UK-07\Documents\Projects\1MC06-C2\Stoke Mandeville South Emb\IM\01 - Docs\1MC06-CEK-IM-DAT-CS03_CL17-600132" xr:uid="{1B16F761-C1B4-4130-B6C0-F0C452A51337}"/>
    <hyperlink ref="K904" r:id="rId2522" display="pw:\\arcadis-uk-pw.bentley.com:Arcadis-UK-07\Documents\Projects\1MC06-C2\Putlowes Ctg\IM\01 - Docs\1MC06-CEK-IM-DAT-CS04_CL20-600214" xr:uid="{7FE2EE52-6E18-4CC2-9D10-F2D6FB082C46}"/>
    <hyperlink ref="E979" r:id="rId2523" display="pw:\\arcadis-uk-pw.bentley.com:Arcadis-UK-07\Documents\Projects\1MC07-C3\Greatworth Green Tunnel\HW\01 - Docs\1MC07-ASC-HW-FRM-CS07_CL25-000023-ACBOS" xr:uid="{8911BF38-8B3F-466D-9A5A-52DDF99853CF}"/>
    <hyperlink ref="E978" r:id="rId2524" display="pw:\\arcadis-uk-pw.bentley.com:Arcadis-UK-07\Documents\Projects\1MC07-C3\Greatworth Green Tunnel\HW\01 - Docs\1MC07-ASC-HW-FRM-CS07_CL25-000022-ACBOS" xr:uid="{554F6FAE-5911-417E-8C86-AF83C9BD84E6}"/>
    <hyperlink ref="K979" r:id="rId2525" display="pw:\\arcadis-uk-pw.bentley.com:Arcadis-UK-07\Documents\Projects\1MC07-C3\Greatworth Green Tunnel\IM\01 - Docs\1MC07-CEK-IM-DAT-CS07_CL25-600035" xr:uid="{969853D2-986B-4468-B24C-3A2DA3D65BEC}"/>
    <hyperlink ref="W979" r:id="rId2526" display="mailto:MarcoAntonio.Tanseco@arcadis.com" xr:uid="{7316DD34-8140-4D8F-AB4F-3254CC5A22F8}"/>
    <hyperlink ref="W978" r:id="rId2527" display="mailto:MarcoAntonio.Tanseco@arcadis.com" xr:uid="{15A64CCC-CCA4-4CA8-9B42-A084B4FDA0AD}"/>
    <hyperlink ref="E980" r:id="rId2528" display="pw:\\arcadis-uk-pw.bentley.com:Arcadis-UK-07\Documents\Projects\1MC06-C2\Woodlands Ctg\CV\01 - Docs\1MC06-ASC-CV-FRM-CS05-000083-ACBOS" xr:uid="{634B9C73-26A5-439B-BABB-D47F4E5D35C8}"/>
    <hyperlink ref="E981" r:id="rId2529" display="pw:\\arcadis-uk-pw.bentley.com:Arcadis-UK-07\Documents\Projects\1MC06-C2\Grendon Underwood Emb\CV\01 - Docs\1MC06-ASC-CV-FRM-CS05-000081-ACBOS" xr:uid="{88AC1FB3-1DE5-4E65-A6E8-D94936C94709}"/>
    <hyperlink ref="E982" r:id="rId2530" display="pw:\\arcadis-uk-pw.bentley.com:Arcadis-UK-07\Documents\Projects\1MC06-C2\Grendon Underwood Emb\CV\01 - Docs\1MC06-ASC-CV-FRM-CS05-000089-ACBOS" xr:uid="{82C1671F-8A7C-498A-8705-8E58BACE19C5}"/>
    <hyperlink ref="E983" r:id="rId2531" display="pw:\\arcadis-uk-pw.bentley.com:Arcadis-UK-07\Documents\Projects\1MC06-C2\Grendon Underwood Emb\CV\01 - Docs\1MC06-ASC-CV-FRM-CS05-000140-ACBOS" xr:uid="{14F0DC8F-91F5-442B-95EA-A9D0F48A5A2B}"/>
    <hyperlink ref="E984" r:id="rId2532" display="pw:\\arcadis-uk-pw.bentley.com:Arcadis-UK-07\Documents\Projects\1MC06-C2\Grendon Underwood Emb\CV\01 - Docs\1MC06-ASC-CV-FRM-CS05-000141-ACBOS" xr:uid="{FB45B671-6232-4FE4-B139-B0CAC58A02B4}"/>
    <hyperlink ref="E985" r:id="rId2533" display="pw:\\arcadis-uk-pw.bentley.com:Arcadis-UK-07\Documents\Projects\1MC06-C2\Grendon Underwood Emb\CV\01 - Docs\1MC06-ASC-CV-FRM-CS05-000145-ACBOS" xr:uid="{35EE1C74-FBFA-4E6D-BA8F-E44950092BA3}"/>
    <hyperlink ref="E987" r:id="rId2534" display="pw:\\arcadis-uk-pw.bentley.com:Arcadis-UK-07\Documents\Projects\1MC06-C2\Barton to Mixbury Ctg\DR\01 - Docs\1MC06-ASC-DR-FRM-CS06_CL21-000014-ACBOS" xr:uid="{092EC712-F240-4BFC-A6BE-8621C818F5B8}"/>
    <hyperlink ref="K987" r:id="rId2535" display="pw:\\arcadis-uk-pw.bentley.com:Arcadis-UK-07\Documents\Projects\1MC06-C2\Barton to Mixbury Ctg\IM\01 - Docs\1MC06-CEK-IM-DAT-CS06_CL21-600082" xr:uid="{142F584A-C292-44B8-971D-FE8F63889A2B}"/>
    <hyperlink ref="W987" r:id="rId2536" display="mailto:gladys.kouekam-nassi@setec.com" xr:uid="{2B8CD498-AB99-4B94-80D1-B1B8F910EED1}"/>
    <hyperlink ref="E986" r:id="rId2537" display="pw://arcadis-uk-pw.bentley.com:Arcadis-UK-07/Documents/D%7b3555515b-6e05-4e10-a09d-195e6701f33d%7d" xr:uid="{D36EB6B5-1BCF-4F1B-BA7E-A06E3054510B}"/>
    <hyperlink ref="K986" r:id="rId2538" display="pw:\\arcadis-uk-pw.bentley.com:Arcadis-UK-07\Documents\Projects\1MC07-C3\Greatworth South Ctg\IM\01 - Docs\1MC07-CEK-IM-DAT-CS07_CL12-600137" xr:uid="{3CAA2A14-C1BB-4118-8CE2-8F4D5A4E65FD}"/>
    <hyperlink ref="W986" r:id="rId2539" display="mailto:Conor.Egan@wsp.com" xr:uid="{ADD68678-944F-4EE4-BD3D-6D371F7260B5}"/>
    <hyperlink ref="E988" r:id="rId2540" display="pw:\\arcadis-uk-pw.bentley.com:Arcadis-UK-07\Documents\Projects\1MC06-C2\Aylesbury Emb\CV\01 - Docs\1MC06-ASC-CV-FRM-CS04_CL18-000069-ACBOS" xr:uid="{EDF71180-BB2D-44F1-A88D-3801E91B3D10}"/>
    <hyperlink ref="K988" r:id="rId2541" display="pw:\\arcadis-uk-pw.bentley.com:Arcadis-UK-07\Documents\Projects\1MC06-C2\Aylesbury Emb\IM\01 - Docs\1MC06-CEK-IM-DAT-CS04_CL18-600152" xr:uid="{119E24E2-129D-4D9D-92A6-BD6A85B26287}"/>
    <hyperlink ref="W988" r:id="rId2542" display="mailto:orlando.sangalang@arcadis.com" xr:uid="{1B4C2265-7183-4227-861A-43E35841024E}"/>
    <hyperlink ref="W935" r:id="rId2543" xr:uid="{5B3FCC10-6E4A-42EE-804F-ECC0DF9D9F4F}"/>
    <hyperlink ref="E952" r:id="rId2544" display="pw:\\arcadis-uk-pw.bentley.com:Arcadis-UK-07\Documents\Projects\1MC07-C3\Greatworth South Ctg\DR\01 - Docs\1MC07-ASC-DR-FRM-CS07_CL12-000022-ACBOS" xr:uid="{C6357A22-2066-4353-8E42-59385B06CF2E}"/>
    <hyperlink ref="K952" r:id="rId2545" display="pw:\\arcadis-uk-pw.bentley.com:Arcadis-UK-07\Documents\Projects\1MC07-C3\Greatworth South Ctg\IM\01 - Docs\1MC07-CEK-IM-DAT-CS07_CL12-600017" xr:uid="{7FBB706F-D639-4041-AD59-ADFA4B8EA71A}"/>
    <hyperlink ref="W952" r:id="rId2546" display="mailto:Conor.Egan@wsp.com" xr:uid="{182F6A24-DA51-46F1-80D0-CB0CAA683C71}"/>
    <hyperlink ref="E994" r:id="rId2547" display="pw:\\arcadis-uk-pw.bentley.com:Arcadis-UK-07\Documents\Projects\1MC06-C2\Grendon Underwood Emb\BR\01 - Docs\1MC06-CEK-BR-FRM-CS05-600045" xr:uid="{733FCC3F-8B98-4546-A370-B8ED76642CF2}"/>
    <hyperlink ref="E993" r:id="rId2548" display="pw:\\arcadis-uk-pw.bentley.com:Arcadis-UK-07\Documents\Projects\1MC06-C2\Grendon Underwood Emb\BR\01 - Docs\1MC06-ASC-BR-FRM-CS05_CL09-000001" xr:uid="{E89F8AA3-6D93-45DA-BF21-8DEC4DB01E76}"/>
    <hyperlink ref="K994" r:id="rId2549" display="pw:\\arcadis-uk-pw.bentley.com:Arcadis-UK-07\Documents\Projects\1MC06-C2\Grendon Underwood Emb\IM\01 - Docs\1MC06-CEK-IM-DAT-CS05-600180" xr:uid="{F3D7A053-338D-4E22-B4DC-57FA30E8C929}"/>
    <hyperlink ref="W993" r:id="rId2550" display="mailto:alpk@cowi.com" xr:uid="{CCBE8883-97D3-4020-8BA9-74A98AABF721}"/>
    <hyperlink ref="W994" r:id="rId2551" display="mailto:alpk@cowi.com" xr:uid="{7F170F0E-45A1-4D4B-9A8C-066DE7549B3E}"/>
    <hyperlink ref="E990" r:id="rId2552" display="pw:\\arcadis-uk-pw.bentley.com:Arcadis-UK-07\Documents\Projects\1MC07-C3\Lower Boddington Emb\CV\01 - Docs\1MC07-ASC-CV-FRM-CS07_CL14-000015-ACBOS" xr:uid="{F37C776C-3855-4FB7-955D-069718C9175E}"/>
    <hyperlink ref="K990" r:id="rId2553" display="pw:\\arcadis-uk-pw.bentley.com:Arcadis-UK-07\Documents\Projects\1MC07-C3\Lower Boddington Emb\IM\01 - Docs\1MC07-CEK-IM-DAT-CS07_CL14-600044" xr:uid="{5AE8D554-451E-4FB9-9BD0-ECFC495B400D}"/>
    <hyperlink ref="W990" r:id="rId2554" display="mailto:apoorva.patil@arcadis.com" xr:uid="{D2C49E8E-1F0D-46D1-9DBC-8AE0D5A8FDB1}"/>
    <hyperlink ref="E989" r:id="rId2555" display="pw:\\arcadis-uk-pw.bentley.com:Arcadis-UK-07\Documents\Projects\1MC07-C3\Boddington Ctg\CV\01 - Docs\1MC07-ASC-CV-FRM-CS07_CL14-900121-ACBOS" xr:uid="{274CF395-5A08-4B71-9F8C-A81327247CAF}"/>
    <hyperlink ref="K989" r:id="rId2556" display="pw:\\arcadis-uk-pw.bentley.com:Arcadis-UK-07\Documents\Projects\1MC07-C3\Boddington Ctg\IM\01 - Docs\1MC07-CEK-IM-DAT-CS07_CL14-600215" xr:uid="{E34F2FB4-1324-4896-8733-3F0319C00EC8}"/>
    <hyperlink ref="E997" r:id="rId2557" display="pw:\\arcadis-uk-pw.bentley.com:Arcadis-UK-07\Documents\Projects\1MC06-C2\Oxford Road Emb\CV\01 - Docs\1MC06-ASC-CV-FRM-CS04_CL19-000059-ACBOS" xr:uid="{EE0BB21F-B562-43F6-B32D-1DFAC83E217C}"/>
    <hyperlink ref="K997" r:id="rId2558" display="pw:\\arcadis-uk-pw.bentley.com:Arcadis-UK-07\Documents\Projects\1MC06-C2\Oxford Road Emb\IM\01 - Docs\1MC06-CEK-IM-DAT-CS04_CL19-600081" xr:uid="{BDD052B6-4436-4624-916C-1308F293BB2D}"/>
    <hyperlink ref="W997" r:id="rId2559" display="mailto:max.rutherford@arcadis.com" xr:uid="{55BAF169-DD07-4673-AB26-FF3FA5B60CB3}"/>
    <hyperlink ref="E995" r:id="rId2560" display="pw:\\arcadis-uk-pw.bentley.com:Arcadis-UK-07\Documents\Projects\1MC06-C2\Calvert Ctg\HW\01 - Docs\1MC06-ASC-HW-FRM-CS05-000071-ACBOS" xr:uid="{2EFD5D12-3FA9-49C9-81A7-5D4242F1DDC3}"/>
    <hyperlink ref="E996" r:id="rId2561" display="pw:\\arcadis-uk-pw.bentley.com:Arcadis-UK-07\Documents\Projects\1MC06-C2\Calvert Ctg\HW\01 - Docs\1MC06-ASC-HW-FRM-CS05-000072-ACBOS" xr:uid="{9CFC3437-0200-4664-A9C8-E6DDFC0FD50D}"/>
    <hyperlink ref="K995" r:id="rId2562" display="pw:\\arcadis-uk-pw.bentley.com:Arcadis-UK-07\Documents\Projects\1MC06-C2\Calvert Ctg\IM\01 - Docs\1MC06-CEK-IM-DAT-CS05-600176" xr:uid="{086B025F-32CB-4695-A244-DC1B0A44CD20}"/>
    <hyperlink ref="K996" r:id="rId2563" display="pw:\\arcadis-uk-pw.bentley.com:Arcadis-UK-07\Documents\Projects\1MC06-C2\Calvert Ctg\IM\01 - Docs\1MC06-CEK-IM-DAT-CS05-600177" xr:uid="{C69540AF-AA72-404E-A6A8-8C2AD763901E}"/>
    <hyperlink ref="W995" r:id="rId2564" display="mailto:SADV@cowi.com" xr:uid="{5A71B411-B830-4913-B144-E11F08DB5C12}"/>
    <hyperlink ref="W996" r:id="rId2565" display="mailto:SADV@cowi.com" xr:uid="{21BDA39A-FF04-473F-8BEF-B994ED7B0A11}"/>
    <hyperlink ref="K991" r:id="rId2566" display="pw:\\arcadis-uk-pw.bentley.com:Arcadis-UK-07\Documents\Projects\1MC07-C3\Chipping Warden Green Tunnel\IM\01 - Docs\1MC07-CEK-IM-DAT-CS07_CL13-600032" xr:uid="{53A54B7B-4E0D-4324-80AE-0106834B5A5E}"/>
    <hyperlink ref="W991" r:id="rId2567" display="mailto:gopika.b@arcadis.com" xr:uid="{6534F9E3-001A-43C6-B057-42F618E01A08}"/>
    <hyperlink ref="E992" r:id="rId2568" display="pw:\\arcadis-uk-pw.bentley.com:Arcadis-UK-07\Documents\Projects\1MC07-C3\Greatworth South Ctg\BR\01 - Docs\1MC07-CEK-BR-FRM-CS07_CL12-000032" xr:uid="{EF0045AB-5D9B-4705-B3D7-508852E61231}"/>
    <hyperlink ref="K992" r:id="rId2569" display="pw:\\arcadis-uk-pw.bentley.com:Arcadis-UK-07\Documents\Projects\1MC07-C3\Greatworth South Ctg\IM\01 - Docs\1MC07-CEK-IM-DAT-CS07_CL12-600133" xr:uid="{6303FBEE-15B0-462C-94FC-7EA2A04F3D06}"/>
    <hyperlink ref="W992" r:id="rId2570" display="mailto:Conor.Egan@wsp.com" xr:uid="{2DCD4C99-BCD3-4DF5-B8CC-9F35D546ECED}"/>
    <hyperlink ref="E998" r:id="rId2571" display="pw:\\arcadis-uk-pw.bentley.com:Arcadis-UK-07\Documents\Projects\1MC07-C3\Thorpe Mandeville Emb\CV\01 - Docs\1MC07-ASC-CV-FRM-CS07_CL25-000018-ACBOS" xr:uid="{E5658F43-19A6-4051-87C8-518696EF5392}"/>
    <hyperlink ref="K998" r:id="rId2572" display="pw:\\arcadis-uk-pw.bentley.com:Arcadis-UK-07\Documents\Projects\1MC07-C3\Thorpe Mandeville Emb\IM\01 - Docs\1MC07-CEK-IM-DAT-CS07_CL25-600011" xr:uid="{7E60B44B-A816-4701-BCE3-D7CB92C9D980}"/>
    <hyperlink ref="W998" r:id="rId2573" display="mailto:keshavardhan.reddy@arcadis.com" xr:uid="{CB8CEF20-64A9-471C-A11B-C3CA3F8AA71C}"/>
    <hyperlink ref="E999" r:id="rId2574" display="pw:\\arcadis-uk-pw.bentley.com:Arcadis-UK-07\Documents\Projects\1MC07-C3\Thorpe Mandeville Emb\DR\01 - Docs\1MC07-ASC-DR-FRM-CS07_CL26-000005-ACBOS" xr:uid="{04244AFD-CBAB-4370-8AEA-F18027DE6C27}"/>
    <hyperlink ref="K999" r:id="rId2575" display="pw://arcadis-uk-pw.bentley.com:Arcadis-UK-07/Documents/Projects/1MC07-C3/Thorpe&amp;space;Mandeville&amp;space;Emb/IM/01&amp;space;-&amp;space;Docs/1MC07-CEK-IM-DAT-CS07_CL26-600018" xr:uid="{6D385927-8294-4468-BD17-675903FDAFB1}"/>
    <hyperlink ref="W999" r:id="rId2576" display="mailto:nischitha.m@arcadis.com" xr:uid="{3AC7F720-7432-4E30-A956-6C99E5EF3ED3}"/>
    <hyperlink ref="E965" r:id="rId2577" display="pw:\\arcadis-uk-pw.bentley.com:Arcadis-UK-07\Documents\Projects\1MC06-C2\Stoke Mandeville South Emb\DR\01 - Docs\1MC06-ASC-DR-FRM-CS03_CL17-000062-ACBOS" xr:uid="{DD9167CC-5BD3-4273-8E0E-019E432D4D3E}"/>
    <hyperlink ref="K957" r:id="rId2578" display="pw:\\arcadis-uk-pw.bentley.com:Arcadis-UK-07\Documents\Projects\1MC06-C2\Doddershall Emb\IM\01 - Docs\1MC06-CEK-IM-DAT-CS05-600124" xr:uid="{FBF05949-09F1-496B-80F5-9D824DB513D7}"/>
    <hyperlink ref="K958" r:id="rId2579" display="pw:\\arcadis-uk-pw.bentley.com:Arcadis-UK-07\Documents\Projects\1MC06-C2\Doddershall Emb\IM\01 - Docs\1MC06-CEK-IM-DAT-CS05-600082" xr:uid="{F7B2E3F3-A5B9-4472-B658-245206ED86FF}"/>
    <hyperlink ref="E1001" r:id="rId2580" display="pw://arcadis-uk-pw.bentley.com:Arcadis-UK-07/Documents/D%7bf5e6ca53-c552-4278-97db-1bb80eb1e8ee%7d" xr:uid="{FD1B03B5-BC9B-43BF-839D-74D45966CEB8}"/>
    <hyperlink ref="E1000" r:id="rId2581" display="pw:\\arcadis-uk-pw.bentley.com:Arcadis-UK-07\Documents\Projects\1MC07-C3\Boddington Ctg\HW\01 - Docs\1MC07-ASC-HW-FRM-CS07_CL14-000035-ACBOS" xr:uid="{319EBD14-DD8F-4F6E-B143-A15BDF09EE7C}"/>
    <hyperlink ref="K1000" r:id="rId2582" display="pw:\\arcadis-uk-pw.bentley.com:Arcadis-UK-07\Documents\Projects\1MC07-C3\Boddington Ctg\IM\01 - Docs\1MC07-CEK-IM-DAT-CS07_CL14-600024" xr:uid="{323306B3-4448-420F-9E14-AF33CF2DEF7F}"/>
    <hyperlink ref="W1001" r:id="rId2583" display="mailto:Jan.Cordero@arcadis.com" xr:uid="{9670DD02-4703-49C4-8FB0-ED35C99D9848}"/>
    <hyperlink ref="E1007" r:id="rId2584" display="pw:\\arcadis-uk-pw.bentley.com:Arcadis-UK-07\Documents\Projects\1MC06-C2\Aylesbury South Ctg\CV\01 - Docs\1MC06-ASC-CV-FRM-CS04_CL18-000055-ACBOS" xr:uid="{E560910D-AD7B-4D7F-BE6F-EDCAD4F6998A}"/>
    <hyperlink ref="K1007" r:id="rId2585" display="pw://arcadis-uk-pw.bentley.com:Arcadis-UK-07/Documents/D%7b9a21bcb4-b565-4906-b409-80252c1d9e7c%7d" xr:uid="{0363BDE3-49BC-42FB-A3BE-7006955443CB}"/>
    <hyperlink ref="W1007" r:id="rId2586" display="mailto:christopher.bolton@arcadis.com" xr:uid="{C172B30B-0E59-4B89-B389-D2428511DF16}"/>
    <hyperlink ref="E1002" r:id="rId2587" display="pw:\\arcadis-uk-pw.bentley.com:Arcadis-UK-07\Documents\Projects\1MC07-C3\Brackley North Ctg\UT\01 - Docs\1MC07-ASC-UT-FRM-CS07_CL12-000019-ACBOS" xr:uid="{81193199-ADA2-4AA8-A11E-693FE9E0CD92}"/>
    <hyperlink ref="K1002" r:id="rId2588" display="pw:\\arcadis-uk-pw.bentley.com:Arcadis-UK-07\Documents\Projects\1MC07-C3\Brackley North Ctg\IM\01 - Docs\1MC07-CEK-IM-DAT-CS07_CL12-600123" xr:uid="{0A92A693-4519-4240-A331-05B28F2A7398}"/>
    <hyperlink ref="W1002" r:id="rId2589" display="mailto:mohit.kamboj@arcadis.com" xr:uid="{6E1375FB-0C93-4EF0-A98B-405F71D9A565}"/>
    <hyperlink ref="K1003" r:id="rId2590" display="pw:\\arcadis-uk-pw.bentley.com:Arcadis-UK-07\Documents\Projects\1MC07-C3\Brackley North Ctg\IM\01 - Docs\1MC07-CEK-IM-DAT-CS07_CL12-600154" xr:uid="{0FA61682-E0F3-4A16-A32E-485A0493C63B}"/>
    <hyperlink ref="W1003" r:id="rId2591" display="mailto:mohit.kamboj@arcadis.com" xr:uid="{B075A878-C7FD-40B2-BB5F-122B4E60DCDE}"/>
    <hyperlink ref="E1003" r:id="rId2592" display="pw:\\arcadis-uk-pw.bentley.com:Arcadis-UK-07\Documents\Projects\1MC07-C3\Brackley North Ctg\UT\01 - Docs\1MC07-ASC-UT-FRM-CS07_CL12-000018-ACBOS" xr:uid="{C9A22378-CEFE-47A1-8349-F06162A8C593}"/>
    <hyperlink ref="E1006" r:id="rId2593" display="pw:\\arcadis-uk-pw.bentley.com:Arcadis-UK-07\Documents\Projects\1MC06-C2\Grendon Underwood Emb\UT\01 - Docs\1MC06-ASC-UT-FRM-CS06_CL09-000093-ACBOS" xr:uid="{BB1F8791-D0FC-45D9-99D6-3BDFEA70D2AC}"/>
    <hyperlink ref="K1006" r:id="rId2594" display="pw:\\arcadis-uk-pw.bentley.com:Arcadis-UK-07\Documents\Projects\1MC06-C2\Grendon Underwood Emb\IM\01 - Docs\1MC06-CEK-IM-DAT-CS06_CL09-600223" xr:uid="{2CDEC519-A396-4C30-8849-21C43D6EE2F3}"/>
    <hyperlink ref="W1006" r:id="rId2595" display="mailto:maya.bowles@arcadis.com" xr:uid="{4EB555F0-3B4A-40CC-82F5-1F29CD797BB0}"/>
    <hyperlink ref="W1004" r:id="rId2596" display="mailto:shiksha.adhikari@arcadis.com" xr:uid="{9E7D4164-5150-4F39-BA91-E1353ACEC322}"/>
    <hyperlink ref="W1005" r:id="rId2597" display="mailto:shiksha.adhikari@arcadis.com" xr:uid="{4A733934-C7C9-472F-AA50-BE01ED069E03}"/>
    <hyperlink ref="E1004" r:id="rId2598" display="pw:\\arcadis-uk-pw.bentley.com:Arcadis-UK-07\Documents\Projects\1MC06-C2\Wendover North Ctg\HW\01 - Docs\1MC06-ASC-HW-FRM-CS03_CL17-000013-ACBOS" xr:uid="{A602629C-73CD-4FB3-A8D7-B71711BC67A8}"/>
    <hyperlink ref="E1005" r:id="rId2599" display="pw://arcadis-uk-pw.bentley.com:Arcadis-UK-07/Documents/D%7bfef56406-81e5-4418-b438-989a0c56c8aa%7d" xr:uid="{B2FACF37-1FE7-4D1D-8113-D3560116B687}"/>
    <hyperlink ref="E1008" r:id="rId2600" display="pw:\\arcadis-uk-pw.bentley.com:Arcadis-UK-07\Documents\Projects\1MC07-C3\Ladbroke Ctg\UT\01 - Docs\1MC07-ASC-UT-FRM-CS07_CL24-000011-ACBOS" xr:uid="{B09FB227-7E22-4CF5-A708-C6DED2C2E80B}"/>
    <hyperlink ref="E1009" r:id="rId2601" display="pw:\\arcadis-uk-pw.bentley.com:Arcadis-UK-07\Documents\Projects\1MC07-C3\Ladbroke Ctg\UT\01 - Docs\1MC07-ASC-UT-FRM-CS07_CL24-000029-ACBOS" xr:uid="{A489AC99-D165-4393-A382-32D9819FA11B}"/>
    <hyperlink ref="E1010" r:id="rId2602" display="pw:\\arcadis-uk-pw.bentley.com:Arcadis-UK-07\Documents\Projects\1MC07-C3\Ladbroke Ctg\UT\01 - Docs\1MC07-ASC-UT-FRM-CS07_CL24-000064-ACBOS" xr:uid="{E70853B2-3BED-4FC1-8EA3-4209355A4A3D}"/>
    <hyperlink ref="K1008" r:id="rId2603" display="pw:\\arcadis-uk-pw.bentley.com:Arcadis-UK-07\Documents\Projects\1MC07-C3\Ladbroke Ctg\IM\01 - Docs\1MC07-CEK-IM-DAT-CS07_CL24-600068" xr:uid="{4040102B-F17B-470C-88C9-672EC7C19560}"/>
    <hyperlink ref="K1009" r:id="rId2604" display="pw:\\arcadis-uk-pw.bentley.com:Arcadis-UK-07\Documents\Projects\1MC07-C3\Ladbroke Ctg\IM\01 - Docs\1MC07-CEK-IM-DAT-CS07_CL24-600062" xr:uid="{82756663-EC20-40FA-AFF7-C40A1C7CBA8F}"/>
    <hyperlink ref="K1010" r:id="rId2605" display="pw:\\arcadis-uk-pw.bentley.com:Arcadis-UK-07\Documents\Projects\1MC07-C3\Ladbroke Ctg\IM\01 - Docs\1MC07-CEK-IM-DAT-CS07_CL24-600094" xr:uid="{10AF9137-A018-4AB8-BC36-3607D7D88843}"/>
    <hyperlink ref="W1008" r:id="rId2606" display="mailto:sithrubi.t@arcadis.com" xr:uid="{4F880D30-E242-46B7-AC80-47484FA949DF}"/>
    <hyperlink ref="W1010" r:id="rId2607" display="mailto:sithrubi.t@arcadis.com" xr:uid="{6467A999-FF68-473D-BFE4-F0383C40DD40}"/>
    <hyperlink ref="W1009" r:id="rId2608" display="mailto:sithrubi.t@arcadis.com" xr:uid="{7A35945B-2FCD-4858-8DA3-D00392BAFD13}"/>
    <hyperlink ref="E960" r:id="rId2609" display="pw:\\arcadis-uk-pw.bentley.com:Arcadis-UK-07\Documents\Projects\1MC06-C2\Grendon Underwood Emb\DR\01 - Docs\1MC06-ASC-DR-FRM-CS05-000024-ACBOS" xr:uid="{0D7B950A-EA3E-4089-86FA-5BF5A5767A7C}"/>
    <hyperlink ref="K972" r:id="rId2610" display="pw://arcadis-uk-pw.bentley.com:Arcadis-UK-07/Documents/D%7be7c6824e-159c-49d8-addc-2747184d93d4%7d" xr:uid="{5EA71E2E-FF59-4A55-A0A6-84B96AC0C796}"/>
    <hyperlink ref="E991" r:id="rId2611" display="pw:\\arcadis-uk-pw.bentley.com:Arcadis-UK-07\Documents\Projects\1MC07-C3\Chipping Warden Green Tunnel\DR\01 - Docs\1MC07-ASC-DR-FRM-CS07_CL13-000008-ACBOS" xr:uid="{B0AA5C9A-26E5-4A4C-9E65-CF3722DE5421}"/>
    <hyperlink ref="E1016" r:id="rId2612" display="https://connect-projectwisewac.bentley.com/pwlink?datasource=Bentley.PW--arcadis-uk-pw.bentley.com~3AArcadis-UK-07&amp;objectId=669556a7-7ddc-458a-8dbe-e2e2308cf6e8&amp;objectType=doc&amp;workAreaId=7672f74c-6d6c-4972-9396-16dce2e4867c&amp;projectId=e3f7388f-5b16-4382-a7b1-67b8398b51fa&amp;app=pwe" xr:uid="{CE04D16D-B88F-4754-97BC-6C87CA73A375}"/>
    <hyperlink ref="E1017" r:id="rId2613" display="https://connect-projectwisewac.bentley.com/pwlink?datasource=Bentley.PW--arcadis-uk-pw.bentley.com~3AArcadis-UK-07&amp;objectId=28b529be-3742-4fd4-8c0e-ca12b9b45936&amp;objectType=doc&amp;workAreaId=7672f74c-6d6c-4972-9396-16dce2e4867c&amp;projectId=e3f7388f-5b16-4382-a7b1-67b8398b51fa&amp;app=pwe" xr:uid="{CB0F11A3-E4E3-4D1A-93CC-A9868D420603}"/>
    <hyperlink ref="E1018" r:id="rId2614" display="https://connect-projectwisewac.bentley.com/pwlink?datasource=Bentley.PW--arcadis-uk-pw.bentley.com~3AArcadis-UK-07&amp;objectId=6e2f1141-ce04-4d1a-94d6-34b2e2f564df&amp;objectType=doc&amp;workAreaId=7672f74c-6d6c-4972-9396-16dce2e4867c&amp;projectId=e3f7388f-5b16-4382-a7b1-67b8398b51fa&amp;app=pwe" xr:uid="{CD8E2AEA-0B44-4E03-9877-AB780D3DD156}"/>
    <hyperlink ref="K1016" r:id="rId2615" display="https://connect-projectwisewac.bentley.com/pwlink?datasource=Bentley.PW--arcadis-uk-pw.bentley.com~3AArcadis-UK-07&amp;objectId=14be435f-a8e6-4f5a-8a46-00addba3eb17&amp;objectType=doc&amp;workAreaId=7672f74c-6d6c-4972-9396-16dce2e4867c&amp;projectId=e3f7388f-5b16-4382-a7b1-67b8398b51fa&amp;app=pwe" xr:uid="{511564D1-57AC-4232-84CF-27DDFA781357}"/>
    <hyperlink ref="K1017" r:id="rId2616" display="https://connect-projectwisewac.bentley.com/pwlink?datasource=Bentley.PW--arcadis-uk-pw.bentley.com~3AArcadis-UK-07&amp;objectId=ba6e0ab2-593b-4c73-908d-5bb116f61a98&amp;objectType=doc&amp;workAreaId=7672f74c-6d6c-4972-9396-16dce2e4867c&amp;projectId=e3f7388f-5b16-4382-a7b1-67b8398b51fa&amp;app=pwe" xr:uid="{16CA59FB-D292-462C-BBF6-1F79E3E55A1A}"/>
    <hyperlink ref="K1018" r:id="rId2617" display="https://connect-projectwisewac.bentley.com/pwlink?datasource=Bentley.PW--arcadis-uk-pw.bentley.com~3AArcadis-UK-07&amp;objectId=0fa29925-98e7-45d5-9c83-700ae9d8c9b4&amp;objectType=doc&amp;workAreaId=7672f74c-6d6c-4972-9396-16dce2e4867c&amp;projectId=e3f7388f-5b16-4382-a7b1-67b8398b51fa&amp;app=pwe" xr:uid="{CE156D5B-0FA7-47B4-AC64-50DE5AB61BA3}"/>
    <hyperlink ref="W1018" r:id="rId2618" display="mailto:pavana.um@arcadis.com" xr:uid="{337F7167-4BF8-4E3D-B576-2F2D857663C9}"/>
    <hyperlink ref="W1017" r:id="rId2619" display="mailto:pavana.um@arcadis.com" xr:uid="{0F7C9FB1-22C2-4B4D-B895-9F8C971409B7}"/>
    <hyperlink ref="W1016" r:id="rId2620" display="mailto:pavana.um@arcadis.com" xr:uid="{93588C98-902F-4708-B7DE-E5D243505B3F}"/>
    <hyperlink ref="E1014" r:id="rId2621" xr:uid="{87B3091A-38C3-49CD-B5E4-15E3E10BE31D}"/>
    <hyperlink ref="E1012" r:id="rId2622" xr:uid="{BA590088-3F47-4B2D-B2E6-D1EAC2EF80A4}"/>
    <hyperlink ref="E1015" r:id="rId2623" xr:uid="{03ED392E-D060-457A-AF3D-A18C4A791A36}"/>
    <hyperlink ref="E1011" r:id="rId2624" xr:uid="{3385DA2E-7B6B-459C-A54C-1D205E355875}"/>
    <hyperlink ref="E1013" r:id="rId2625" xr:uid="{486C0554-3BA3-44A5-AB55-00778EDE8100}"/>
    <hyperlink ref="K1011" r:id="rId2626" display="pw://arcadis-uk-pw.bentley.com:Arcadis-UK-07/Documents/Projects/1MC06-C2/Quainton&amp;space;South&amp;space;Emb/IM/01&amp;space;-&amp;space;Docs/1MC06-CEK-IM-DAT-CS04_CL20-600109" xr:uid="{63A3D668-F831-43C2-BC0A-125F5FED03A1}"/>
    <hyperlink ref="K1013" r:id="rId2627" display="pw:\\arcadis-uk-pw.bentley.com:Arcadis-UK-07\Documents\Projects\1MC06-C2\Quainton South Emb\IM\01 - Docs\1MC06-CEK-IM-DAT-CS04_CL20-600096" xr:uid="{5F7B9DF5-11FB-4EC0-ACA4-2683AAE01505}"/>
    <hyperlink ref="K1014" r:id="rId2628" display="pw:\\arcadis-uk-pw.bentley.com:Arcadis-UK-07\Documents\Projects\1MC06-C2\Quainton South Emb\IM\01 - Docs\1MC06-CEK-IM-DAT-CS04_CL20-600095" xr:uid="{B23CBFE3-B64B-4E79-B2DD-579BB7F4A828}"/>
    <hyperlink ref="K1012" r:id="rId2629" display="pw:\\arcadis-uk-pw.bentley.com:Arcadis-UK-07\Documents\Projects\1MC06-C2\Quainton South Emb\IM\01 - Docs\1MC06-CEK-IM-DAT-CS05-600093" xr:uid="{4CC6B506-29B5-40D0-861E-CD5A31D6026B}"/>
    <hyperlink ref="K1015" r:id="rId2630" display="pw:\\arcadis-uk-pw.bentley.com:Arcadis-UK-07\Documents\Projects\1MC06-C2\Quainton South Emb\IM\01 - Docs\1MC06-CEK-IM-DAT-CS05-600088" xr:uid="{B9804267-A062-43A4-8785-95C0E884F824}"/>
    <hyperlink ref="W1011" r:id="rId2631" display="mailto:Shambhulinga.M@arcadis.com" xr:uid="{EAF51D0C-7EEE-4DA3-B3FC-74697ABFFA08}"/>
    <hyperlink ref="W1013" r:id="rId2632" display="mailto:Shambhulinga.M@arcadis.com" xr:uid="{1A6D5500-7004-4F28-8E35-E9DB27E5782E}"/>
    <hyperlink ref="W1012" r:id="rId2633" display="mailto:Shambhulinga.M@arcadis.com" xr:uid="{A71415CA-3D7F-4776-BDE9-73C3006EB331}"/>
    <hyperlink ref="W1015" r:id="rId2634" display="mailto:Shambhulinga.M@arcadis.com" xr:uid="{E6FC47CA-5750-49B7-8FD5-121DA77B0EBE}"/>
    <hyperlink ref="W1014" r:id="rId2635" display="mailto:Shambhulinga.M@arcadis.com" xr:uid="{8E52B9B1-D47D-4A06-BE4A-17AAB28F2E05}"/>
    <hyperlink ref="K980" r:id="rId2636" display="pw:\\arcadis-uk-pw.bentley.com:Arcadis-UK-07\Documents\Projects\1MC06-C2\Woodlands Ctg\IM\01 - Docs\1MC06-CEK-IM-DAT-CS05-600282" xr:uid="{A63720BB-BB28-415F-981B-890BED09555A}"/>
    <hyperlink ref="E1022" r:id="rId2637" display="pw:\\arcadis-uk-pw.bentley.com:Arcadis-UK-07\Documents\Projects\1MC06-C2\Barton to Mixbury Ctg\HW\01 - Docs\1MC06-ASC-HW-FRM-CS06_CL21-000008-ACBOS" xr:uid="{F2630D41-F456-4434-8B6C-4C8EBB69D7A1}"/>
    <hyperlink ref="E1023" r:id="rId2638" display="pw:\\arcadis-uk-pw.bentley.com:Arcadis-UK-07\Documents\Projects\1MC06-C2\Barton to Mixbury Ctg\HW\01 - Docs\1MC06-ASC-HW-FRM-CS06_CL21-000020-ACBOS" xr:uid="{764DF857-E945-4368-992E-1DD8B398FF49}"/>
    <hyperlink ref="K1023" r:id="rId2639" display="pw:\\arcadis-uk-pw.bentley.com:Arcadis-UK-07\Documents\Projects\1MC06-C2\Barton to Mixbury Ctg\IM\01 - Docs\1MC06-CEK-IM-DAT-CS06_CL21-600095" xr:uid="{DA44C7AF-2A2D-4649-AA7C-8D7FB003DDB4}"/>
    <hyperlink ref="K1022" r:id="rId2640" display="pw:\\arcadis-uk-pw.bentley.com:Arcadis-UK-07\Documents\Projects\1MC06-C2\Barton to Mixbury Ctg\IM\01 - Docs\1MC06-CEK-IM-DAT-CS06_CL21-600025" xr:uid="{9267173E-9F89-4894-82DE-D6847B20A229}"/>
    <hyperlink ref="W1023" r:id="rId2641" display="mailto:thomas.goimard@setec.com" xr:uid="{115C5210-B0D4-4703-91BB-7D92BC421B6C}"/>
    <hyperlink ref="W1022" r:id="rId2642" display="mailto:thomas.goimard@setec.com" xr:uid="{810263E9-1C69-4FE7-9007-B4353489BD24}"/>
    <hyperlink ref="E1026" r:id="rId2643" display="http://www.pw.ol.gs/?pw://arcadis-uk-pw.bentley.com:Arcadis-UK-07/Documents/Projects/1MC06-C2/Aylesbury&amp;space;North&amp;space;Ctg/CV/01&amp;space;-&amp;space;Docs/1MC06-ASC-CV-FRM-CS04_CL18-000079-ACBOS" xr:uid="{D26E1C5D-81CE-4962-9E39-B9CB75231FF4}"/>
    <hyperlink ref="K1026" r:id="rId2644" display="pw:\\arcadis-uk-pw.bentley.com:Arcadis-UK-07\Documents\Projects\1MC06-C2\Aylesbury North Ctg\IM\01 - Docs\1MC06-CEK-IM-DAT-CS04_CL18-600115" xr:uid="{8E166F0D-C100-494B-B0CF-2573E4B486FE}"/>
    <hyperlink ref="W1026" r:id="rId2645" display="mailto:shreyas.alagundi@arcadis.com" xr:uid="{F84A459A-0BCB-4D1B-AC18-81D0B287243E}"/>
    <hyperlink ref="E1019" r:id="rId2646" display="pw:\\arcadis-uk-pw.bentley.com:Arcadis-UK-07\Documents\Projects\1MC06-C2\Stoke Mandeville South Emb\HW\01 - Docs\1MC06-ASC-HW-FRM-CS03_CL17-000055-ACBOS" xr:uid="{325893C6-ABA7-47B1-982F-946929D13911}"/>
    <hyperlink ref="E1020" r:id="rId2647" display="pw:\\arcadis-uk-pw.bentley.com:Arcadis-UK-07\Documents\Projects\1MC06-C2\Stoke Mandeville South Emb\HW\01 - Docs\1MC06-ASC-HW-FRM-CS03_CL17-000056-ACBOS" xr:uid="{F4C75A0E-085B-4CE5-8682-845C7227ABF9}"/>
    <hyperlink ref="E1021" r:id="rId2648" display="pw:\\arcadis-uk-pw.bentley.com:Arcadis-UK-07\Documents\Projects\1MC06-C2\Stoke Mandeville South Emb\HW\01 - Docs\1MC06-ASC-HW-FRM-CS03_CL17-000022-ACBOS" xr:uid="{952C7E5C-259B-4224-BFAB-F75978408CF6}"/>
    <hyperlink ref="K1019" r:id="rId2649" display="pw:\\arcadis-uk-pw.bentley.com:Arcadis-UK-07\Documents\Projects\1MC06-C2\Aylesbury South Ctg\IM\01 - Docs\1MC06-CEK-IM-DAT-CS03_CL17-600025" xr:uid="{EB3509D2-EA28-4D2B-872F-F34BFEA3615B}"/>
    <hyperlink ref="K1020" r:id="rId2650" display="pw:\\arcadis-uk-pw.bentley.com:Arcadis-UK-07\Documents\Projects\1MC06-C2\Stoke Mandeville South Emb\IM\01 - Docs\1MC06-CEK-IM-DAT-CS03_CL17-600133" xr:uid="{95BA3199-46FE-4A09-A461-8E8ED44A7E16}"/>
    <hyperlink ref="K1021" r:id="rId2651" display="pw:\\arcadis-uk-pw.bentley.com:Arcadis-UK-07\Documents\Projects\1MC06-C2\Stoke Mandeville South Emb\IM\01 - Docs\1MC06-CEK-IM-DAT-CS03_CL17-600014" xr:uid="{741AC921-37F8-4CE4-A615-414F0972FDBC}"/>
    <hyperlink ref="W1019" r:id="rId2652" display="mailto:joshua.jenkins@arcadis.com" xr:uid="{19D2672D-3C5E-41D1-8FA1-1D116B30C2AD}"/>
    <hyperlink ref="W1020" r:id="rId2653" display="mailto:joshua.jenkins@arcadis.com" xr:uid="{B37B7291-2C18-4F83-8B67-DDFFA93BB309}"/>
    <hyperlink ref="W1021" r:id="rId2654" display="mailto:joshua.jenkins@arcadis.com" xr:uid="{26608EF5-7B56-4BD7-9915-562BB29BCC21}"/>
    <hyperlink ref="K1025" r:id="rId2655" display="pw:\\arcadis-uk-pw.bentley.com:Arcadis-UK-07\Documents\Projects\1MC06-C2\Oxford Road Emb\IM\01 - Docs\1MC06-CEK-IM-DAT-CS04_CL19-600054" xr:uid="{5B9D4B29-C421-4AB4-9667-8EBBC0C416B6}"/>
    <hyperlink ref="E1025" r:id="rId2656" display="pw:\\arcadis-uk-pw.bentley.com:Arcadis-UK-07\Documents\Projects\1MC06-C2\Oxford Road Emb\CV\01 - Docs\1MC06-ASC-CV-FRM-CS04_CL19-000054-ACBOS" xr:uid="{1068CFAA-9870-47EE-9BE6-6F7DA0F4B318}"/>
    <hyperlink ref="W1025" r:id="rId2657" display="mailto:christopher.bolton@arcadis.com" xr:uid="{A4C143C4-98BB-4164-91FC-FCC9C1863D6E}"/>
    <hyperlink ref="E1024" r:id="rId2658" display="pw:\\arcadis-uk-pw.bentley.com:Arcadis-UK-07\Documents\Projects\1MC06-C2\Barton Hartshorn Emb\DR\01 - Docs\1MC06-ASC-DR-FRM-CS06_CL21-000088-ACBOS" xr:uid="{ED454B2B-8254-4024-8197-453E39145E0A}"/>
    <hyperlink ref="K1024" r:id="rId2659" display="pw:\\arcadis-uk-pw.bentley.com:Arcadis-UK-07\Documents\Projects\1MC06-C2\Barton Hartshorn Emb\IM\01 - Docs\1MC06-CEK-IM-DAT-CS06_CL21-600087" xr:uid="{A73EBC7D-02CD-48F2-A1A1-F77276792084}"/>
    <hyperlink ref="W1024" r:id="rId2660" display="mailto:alberto.lorusso@arcadis.com" xr:uid="{68830DAE-075E-4532-BA56-1B95457F584D}"/>
    <hyperlink ref="E1027" r:id="rId2661" display="pw://arcadis-uk-pw.bentley.com:Arcadis-UK-07/Documents/D%7b86f55951-d65f-4a43-a93d-238c5ad55b39%7d" xr:uid="{17E2A032-7727-45DD-A786-DDDAA2121BA1}"/>
    <hyperlink ref="K1027" r:id="rId2662" display="pw://arcadis-uk-pw.bentley.com:Arcadis-UK-07/Documents/D%7b17d2b4c6-5246-4f81-bc0c-00647e6cd317%7d" xr:uid="{AF73F8B4-B3A0-4376-8646-A7914F79DECE}"/>
    <hyperlink ref="K1004" r:id="rId2663" display="pw:\\arcadis-uk-pw.bentley.com:Arcadis-UK-07\Documents\Projects\1MC06-C2\Wendover North Ctg\IM\01 - Docs\1MC06-CEK-IM-DAT-CS03_CL17-600057" xr:uid="{6B42A6D4-908C-41A1-85CC-766A5C4CE401}"/>
    <hyperlink ref="K1028" r:id="rId2664" display="pw:\\arcadis-uk-pw.bentley.com:Arcadis-UK-07\Documents\Projects\1MC06-C2\Calvert Ctg\IM\01 - Docs\1MC06-CEK-IM-DAT-CS06_CL09-600318" xr:uid="{19BB3344-26F1-432D-B5FC-154C8A50F276}"/>
    <hyperlink ref="K1029" r:id="rId2665" display="pw:\\arcadis-uk-pw.bentley.com:Arcadis-UK-07\Documents\Projects\1MC06-C2\Grendon Underwood Emb\IM\01 - Docs\1MC06-CEK-IM-DAT-CS05-600297" xr:uid="{ED2A2B52-A24B-4334-9383-CC75A7BEC86B}"/>
    <hyperlink ref="W1029" r:id="rId2666" display="mailto:philip.clarke@arcadis.com" xr:uid="{D45BA41C-74E7-4C7D-B19A-97FF4E5F1A5C}"/>
    <hyperlink ref="W1028" r:id="rId2667" display="mailto:philip.clarke@arcadis.com" xr:uid="{121E377F-4D1F-4CB5-A15C-098357FF3A20}"/>
    <hyperlink ref="E1030" r:id="rId2668" xr:uid="{288088F4-DE48-4286-A1F4-09AD6AFEED85}"/>
    <hyperlink ref="K1030" r:id="rId2669" display="pw://arcadis-uk-pw.bentley.com:Arcadis-UK-07/Documents/D%7b56fb682d-a0ff-4738-8c5c-bf650aed779a%7d" xr:uid="{4D7C3511-F1A4-4BC4-8031-27DA92D82888}"/>
    <hyperlink ref="W1030" r:id="rId2670" display="mailto:eluned.miller@arcadis.com" xr:uid="{CC67869B-A761-45F4-87BC-4EC596D2249C}"/>
    <hyperlink ref="K1032" r:id="rId2671" display="pw://arcadis-uk-pw.bentley.com:Arcadis-UK-07/Documents/D%7b6f0a3db1-b69e-4ed3-8b68-9ed2086afeae%7d" xr:uid="{ADAA3F5A-7393-4E40-AA71-9229BB38D737}"/>
    <hyperlink ref="K1034" r:id="rId2672" display="pw://arcadis-uk-pw.bentley.com:Arcadis-UK-07/Documents/D%7b68568c1a-27e1-4abf-9c75-725bc81a6aea%7d" xr:uid="{741F85A3-8004-4B1F-8C04-22D0B347586C}"/>
    <hyperlink ref="K1033" r:id="rId2673" display="pw://arcadis-uk-pw.bentley.com:Arcadis-UK-07/Documents/D%7b24357d33-2245-4151-8b00-6827132853fd%7d" xr:uid="{26C12809-84CA-4D74-A4C6-18F21EF96AC7}"/>
    <hyperlink ref="K1031" r:id="rId2674" display="pw://arcadis-uk-pw.bentley.com:Arcadis-UK-07/Documents/D%7bff3e73cb-e31e-491e-a698-200f9759dd60%7d" xr:uid="{1F3C9713-4E31-4365-9ACB-ED7BF76ABAB0}"/>
    <hyperlink ref="E1031" r:id="rId2675" display="pw://arcadis-uk-pw.bentley.com:Arcadis-UK-07/Documents/D%7bbc470da7-3226-4a92-b0e1-61c43da6f196%7d" xr:uid="{89A74DE3-A16F-4B80-AAAE-306CA49783E0}"/>
    <hyperlink ref="E1032" r:id="rId2676" display="pw://arcadis-uk-pw.bentley.com:Arcadis-UK-07/Documents/D%7ba3269ef6-d2a1-4878-87ec-6a005a76d276%7d" xr:uid="{2E74473F-1900-46E0-9A9E-AE529CD31ECD}"/>
    <hyperlink ref="E1033" r:id="rId2677" display="pw://arcadis-uk-pw.bentley.com:Arcadis-UK-07/Documents/D%7be5e08bd4-f5b7-4dac-b666-d90cdab22501%7d" xr:uid="{DF4B6F27-BBD1-4866-A0A4-3B4493BB448C}"/>
    <hyperlink ref="E1034" r:id="rId2678" display="pw://arcadis-uk-pw.bentley.com:Arcadis-UK-07/Documents/D%7bc3179daf-772c-41b5-a40d-cdfbb59cd2c7%7d" xr:uid="{037C20CE-C74D-4E36-B1DE-C93F405C3656}"/>
    <hyperlink ref="W1031" r:id="rId2679" display="mailto:michaela.le@arcadis.com" xr:uid="{9298F49E-E4F9-4DF0-B155-6D9EA8A7EFB6}"/>
    <hyperlink ref="W1032" r:id="rId2680" display="mailto:michaela.le@arcadis.com" xr:uid="{14399870-0EDE-4663-9ED3-CAEA7A43B668}"/>
    <hyperlink ref="W1033" r:id="rId2681" display="mailto:michaela.le@arcadis.com" xr:uid="{36190D7E-9F89-4FEE-A4D2-FF11EE6F88D1}"/>
    <hyperlink ref="W1034" r:id="rId2682" display="mailto:michaela.le@arcadis.com" xr:uid="{1C4E6D34-1825-4DFB-B3E5-E1EDCFC530F0}"/>
    <hyperlink ref="E1037" r:id="rId2683" display="pw:\\arcadis-uk-pw.bentley.com:Arcadis-UK-07\Documents\Projects\1MC06-C2\Westbury Vdt\BR\01 - Docs\1MC06-ASC-BR-FRM-CS06_CL22-900005" xr:uid="{B7E48EEA-FC54-41D5-B506-7E76F491D63C}"/>
    <hyperlink ref="E1038" r:id="rId2684" display="pw:\\arcadis-uk-pw.bentley.com:Arcadis-UK-07\Documents\Projects\1MC07-C3\Turweston Emb\BR\01 - Docs\1MC07-ASC-BR-FRM-CS07_CL12-900002" xr:uid="{BFE5EA65-2F37-4E9E-BF00-E0709C081B9F}"/>
    <hyperlink ref="E1039" r:id="rId2685" display="pw:\\arcadis-uk-pw.bentley.com:Arcadis-UK-07\Documents\Projects\1MC07-C3\Turweston Vdt\BR\01 - Docs\1MC07-ASC-BR-FRM-CS07_CL12-900004" xr:uid="{79B6D449-9508-4557-8B6B-AAFBC43F4DDC}"/>
    <hyperlink ref="K1037" r:id="rId2686" display="pw:\\arcadis-uk-pw.bentley.com:Arcadis-UK-07\Documents\Projects\1MC06-C2\Westbury Vdt\IM\01 - Docs\1MC06-CEK-IM-DAT-CS06_CL22-600233" xr:uid="{F3EA7313-15C1-4B42-BAB6-89AB321DCB78}"/>
    <hyperlink ref="K1038" r:id="rId2687" display="pw:\\arcadis-uk-pw.bentley.com:Arcadis-UK-07\Documents\Projects\1MC07-C3\Turweston Emb\IM\01 - Docs\1MC07-CEK-IM-DAT-CS07_CL12-600292" xr:uid="{AA36DFB9-D0F5-4DB0-93F2-84A10AA1D9DB}"/>
    <hyperlink ref="K1039" r:id="rId2688" display="pw:\\arcadis-uk-pw.bentley.com:Arcadis-UK-07\Documents\Projects\1MC07-C3\Turweston Vdt\IM\01 - Docs\1MC07-CEK-IM-DAT-CS07_CL12-600291" xr:uid="{196B6466-2E70-480F-A2FC-DBFC147F35EE}"/>
    <hyperlink ref="W1037" r:id="rId2689" display="mailto:guillaume.hervoches@setec.com" xr:uid="{26F40CCC-F0DD-4B41-8536-437C3AB97B5F}"/>
    <hyperlink ref="W1038" r:id="rId2690" display="mailto:guillaume.hervoches@setec.com" xr:uid="{44FC2EA3-B620-489B-9259-ABEE064E38F3}"/>
    <hyperlink ref="W1039" r:id="rId2691" display="mailto:guillaume.hervoches@setec.com" xr:uid="{9A511B89-8C5D-4F46-AF7E-52CA21E3C624}"/>
    <hyperlink ref="E1035" r:id="rId2692" display="pw://arcadis-uk-pw.bentley.com:Arcadis-UK-07/Documents/D%7bec5136db-f1d0-4732-800d-35fc4c207868%7d" xr:uid="{BFEC22DC-3AF4-4C56-9404-B69C26507785}"/>
    <hyperlink ref="K1035" r:id="rId2693" display="pw:\\arcadis-uk-pw.bentley.com:Arcadis-UK-07\Documents\Projects\1MC06-C2\Wendover Dean South Emb\IM\01 - Docs\1MC06-CEK-IM-DAT-CS03_CL05-600165" xr:uid="{D7FDBD23-6F69-4704-A2A9-34A3152DDE30}"/>
    <hyperlink ref="W1035" r:id="rId2694" display="mailto:Ruel.Hallado@arcadis.com" xr:uid="{85243B03-EF47-42A1-886A-56499827CD44}"/>
    <hyperlink ref="W1036" r:id="rId2695" display="mailto:Ruel.Hallado@arcadis.com" xr:uid="{9E6625A3-0F1C-495D-8B99-D853196CD9C2}"/>
    <hyperlink ref="E1036" r:id="rId2696" display="pw://arcadis-uk-pw.bentley.com:Arcadis-UK-07/Documents/D%7b8fe89edc-ad20-4291-8e8a-f5f7fcd9aef2%7d" xr:uid="{4F9EB55D-6279-401A-9DF5-5879FAD8C055}"/>
    <hyperlink ref="K1036" r:id="rId2697" display="pw:\\arcadis-uk-pw.bentley.com:Arcadis-UK-07\Documents\Projects\1MC06-C2\Wendover Dean Vdt\IM\01 - Docs\1MC06-CEK-IM-DAT-CS03_CL05-600166" xr:uid="{5CFB701B-742F-4B4A-9E1A-1A487A7D6794}"/>
    <hyperlink ref="E1051" r:id="rId2698" display="pw:\\arcadis-uk-pw.bentley.com:Arcadis-UK-07\Documents\Projects\1MC07-C3\Helmdon Emb\BR\01 - Docs\1MC07-ASC-BR-FRM-CS07_CL12-000028-ACBOS" xr:uid="{1767FBC6-1E63-4883-AEDE-FF163F0E9C0F}"/>
    <hyperlink ref="K1051" r:id="rId2699" display="pw:\\arcadis-uk-pw.bentley.com:Arcadis-UK-07\Documents\Projects\1MC07-C3\Helmdon Emb\IM\01 - Docs\1MC07-CEK-IM-DAT-CS07_CL12-600281" xr:uid="{97CE8AA4-4E0F-43E9-B8C5-D35013C954BD}"/>
    <hyperlink ref="W1051" r:id="rId2700" display="mailto:gladys.kouekam-nassi@setec.com" xr:uid="{5E2C6E01-7E7B-405B-90F8-1DD267D68947}"/>
    <hyperlink ref="E1041" r:id="rId2701" display="pw://arcadis-uk-pw.bentley.com:Arcadis-UK-07/Documents/D%7b168103e8-d028-4048-bd56-22e9a6bc0d68%7d" xr:uid="{97C30425-BCC3-4DB8-AC3B-B84A97DADDA8}"/>
    <hyperlink ref="E1042" r:id="rId2702" display="pw://arcadis-uk-pw.bentley.com:Arcadis-UK-07/Documents/D%7b81844dd4-1cab-4d6c-aaa3-41ac34cd907b%7d" xr:uid="{9BF67729-491D-4A87-ACCB-A98D53CC5943}"/>
    <hyperlink ref="E1043" r:id="rId2703" display="pw://arcadis-uk-pw.bentley.com:Arcadis-UK-07/Documents/D%7be4e71710-71e3-4d6b-b74f-203110220c2d%7d" xr:uid="{8A8E71AB-BC54-446E-BD8B-8E5739D56753}"/>
    <hyperlink ref="E1044" r:id="rId2704" display="pw://arcadis-uk-pw.bentley.com:Arcadis-UK-07/Documents/D%7b8fa4d210-ff7c-43f8-bbe7-7a2dab8ae8f1%7d" xr:uid="{CBFE8069-403B-4241-9082-932AE482595F}"/>
    <hyperlink ref="E1045" r:id="rId2705" display="pw:\\arcadis-uk-pw.bentley.com:Arcadis-UK-07\Documents\Projects\1MC07-C3\Lower Thorpe Viaduct\EV\01 - Docs\1MC07-ASC-EV-REP-CS07_CL26-000001" xr:uid="{00AF04D4-F55F-493E-ACA6-7197CEF92230}"/>
    <hyperlink ref="E1046" r:id="rId2706" display="pw:\\arcadis-uk-pw.bentley.com:Arcadis-UK-07\Documents\Projects\1MC07-C3\Lower Thorpe Viaduct\EV\01 - Docs\1MC07-ASC-EV-REP-CS07_CL26-000002" xr:uid="{A7804F3A-7367-4EA4-B4E7-19DCEACC1D99}"/>
    <hyperlink ref="E1047" r:id="rId2707" display="pw:\\arcadis-uk-pw.bentley.com:Arcadis-UK-07\Documents\Projects\1MC07-C3\Lower Thorpe Viaduct\EV\01 - Docs\1MC07-ASC-EV-REP-CS07_CL26-000003" xr:uid="{4F06914F-4EE4-497E-825C-ED6D04F72378}"/>
    <hyperlink ref="E1048" r:id="rId2708" display="pw:\\arcadis-uk-pw.bentley.com:Arcadis-UK-07\Documents\Projects\1MC07-C3\Lower Thorpe Viaduct\EV\01 - Docs\1MC07-ASC-EV-REP-CS07_CL26-000004" xr:uid="{0FF38197-8F0F-433F-9DC0-D73D74A06A36}"/>
    <hyperlink ref="E1049" r:id="rId2709" display="pw:\\arcadis-uk-pw.bentley.com:Arcadis-UK-07\Documents\Projects\1MC07-C3\Lower Thorpe Viaduct\EV\01 - Docs\1MC07-ASC-EV-REP-CS07_CL26-000005" xr:uid="{917C048B-7B0C-4542-84BC-D67AE2A62CC4}"/>
    <hyperlink ref="E1050" r:id="rId2710" display="pw:\\arcadis-uk-pw.bentley.com:Arcadis-UK-07\Documents\Projects\1MC07-C3\Lower Thorpe Viaduct\EV\01 - Docs\1MC07-ASC-EV-REP-CS07_CL26-000006" xr:uid="{441BDC8D-59F2-4F4C-B432-2C3CF2A7F844}"/>
    <hyperlink ref="K1044" r:id="rId2711" display="pw://arcadis-uk-pw.bentley.com:Arcadis-UK-07/Documents/D%7b3b15291c-9749-445a-ad32-4ef7cb3b5898%7d" xr:uid="{109A490A-3130-4AF5-AB35-4B4B9E240334}"/>
    <hyperlink ref="K1043" r:id="rId2712" display="pw://arcadis-uk-pw.bentley.com:Arcadis-UK-07/Documents/D%7ba3dcca71-dec3-4e9d-9de2-df1b79db2548%7d" xr:uid="{1CE9D1F7-DABD-491D-8EAF-A7A84A102B6C}"/>
    <hyperlink ref="K1042" r:id="rId2713" display="pw://arcadis-uk-pw.bentley.com:Arcadis-UK-07/Documents/D%7b1167a618-a199-4499-b3af-faaa4bbf6daf%7d" xr:uid="{099D8282-AFC8-45BF-B2B2-76DA33AD1263}"/>
    <hyperlink ref="K1041" r:id="rId2714" display="pw://arcadis-uk-pw.bentley.com:Arcadis-UK-07/Documents/D%7b4da0645d-7766-4477-b4a4-0b17528c4711%7d" xr:uid="{30D19A33-E085-4A37-8E73-9E77E1046CFD}"/>
    <hyperlink ref="K1045" r:id="rId2715" display="pw:\\arcadis-uk-pw.bentley.com:Arcadis-UK-07\Documents\Projects\1MC07-C3\Lower Thorpe Viaduct\IM\01 - Docs\1MC07-CEK-IM-DAT-CS07_CL26-600132" xr:uid="{EA53D8E6-4293-4C8E-8193-39D15F777F02}"/>
    <hyperlink ref="K1047" r:id="rId2716" display="pw:\\arcadis-uk-pw.bentley.com:Arcadis-UK-07\Documents\Projects\1MC07-C3\Lower Thorpe Viaduct\IM\01 - Docs\1MC07-CEK-IM-DAT-CS07_CL26-600134" xr:uid="{45EF00FA-C4E1-4AFC-8679-03F2E3AA0622}"/>
    <hyperlink ref="K1049" r:id="rId2717" display="pw:\\arcadis-uk-pw.bentley.com:Arcadis-UK-07\Documents\Projects\1MC07-C3\Lower Thorpe Viaduct\IM\01 - Docs\1MC07-CEK-IM-DAT-CS07_CL26-600136" xr:uid="{78257AF2-9C90-4E90-9BF3-FF2BC3565477}"/>
    <hyperlink ref="K1050" r:id="rId2718" display="pw:\\arcadis-uk-pw.bentley.com:Arcadis-UK-07\Documents\Projects\1MC07-C3\Lower Thorpe Viaduct\IM\01 - Docs\1MC07-CEK-IM-DAT-CS07_CL26-600137" xr:uid="{8538D0A9-D0CC-486E-B28C-E3A22A4C934D}"/>
    <hyperlink ref="K1046" r:id="rId2719" display="pw:\\arcadis-uk-pw.bentley.com:Arcadis-UK-07\Documents\Projects\1MC07-C3\Lower Thorpe South Emb\IM\01 - Docs\1MC07-CEK-IM-DAT-CS07_CL26-600133" xr:uid="{DD4E1592-4E23-42C4-AA73-D4A8481451D5}"/>
    <hyperlink ref="K1048" r:id="rId2720" display="pw:\\arcadis-uk-pw.bentley.com:Arcadis-UK-07\Documents\Projects\1MC07-C3\Lower Thorpe South Emb\IM\01 - Docs\1MC07-CEK-IM-DAT-CS07_CL26-600135" xr:uid="{FDE09061-5878-4D4F-8266-9C73672EEC21}"/>
    <hyperlink ref="W1041" r:id="rId2721" display="mailto:philip.clarke@arcadis.com" xr:uid="{5010CD39-BEC9-48DC-AB3A-E4C9A807554D}"/>
    <hyperlink ref="W1042" r:id="rId2722" display="mailto:philip.clarke@arcadis.com" xr:uid="{7A337E63-A3C6-4F50-A9A9-81FD28439C4D}"/>
    <hyperlink ref="W1044" r:id="rId2723" display="mailto:philip.clarke@arcadis.com" xr:uid="{71A7C957-80A6-48CD-A879-E5E86D7017E6}"/>
    <hyperlink ref="W1043" r:id="rId2724" display="mailto:philip.clarke@arcadis.com" xr:uid="{A79CC810-8D36-4043-A24D-E811A3A6820D}"/>
    <hyperlink ref="W1046" r:id="rId2725" display="mailto:philip.clarke@arcadis.com" xr:uid="{2FA1864E-8A50-4BCC-B3F2-E5A6E77A16EE}"/>
    <hyperlink ref="W1045" r:id="rId2726" display="mailto:philip.clarke@arcadis.com" xr:uid="{F1F59700-74EA-4DC0-8F4B-A327F3EEED48}"/>
    <hyperlink ref="W1047" r:id="rId2727" display="mailto:philip.clarke@arcadis.com" xr:uid="{557B5DBA-D5AD-4B7B-B8C2-ED3A1D9B6F46}"/>
    <hyperlink ref="W1048" r:id="rId2728" display="mailto:philip.clarke@arcadis.com" xr:uid="{1E63FB85-5953-42F7-9776-38A21EE7393D}"/>
    <hyperlink ref="W1049" r:id="rId2729" display="mailto:philip.clarke@arcadis.com" xr:uid="{71A4E297-40DE-4402-891C-0F83E5E83507}"/>
    <hyperlink ref="W1050" r:id="rId2730" display="mailto:philip.clarke@arcadis.com" xr:uid="{D8DF8ACA-C65C-4218-8563-9E57572C4030}"/>
    <hyperlink ref="E1052" r:id="rId2731" display="pw:\\arcadis-uk-pw.bentley.com:Arcadis-UK-07\Documents\Projects\1MC06-C2\Woodlands Ctg\CV\01 - Docs\1MC06-ASC-CV-FRM-CS05-000083-ACBOS" xr:uid="{A450C4A3-9F5D-4C0C-9263-705081E616C2}"/>
    <hyperlink ref="E1040" r:id="rId2732" display="pw:\\arcadis-uk-pw.bentley.com:Arcadis-UK-07\Documents\Projects\1MC07-C3\Ladbroke Ctg\CV\01 - Docs\1MC07-ASC-CV-FRM-CS07_CL24-000053-ACBOS" xr:uid="{00000000-0004-0000-0000-000000000000}"/>
    <hyperlink ref="K1040" r:id="rId2733" display="pw:\\arcadis-uk-pw.bentley.com:Arcadis-UK-07\Documents\Projects\1MC07-C3\Ladbroke Ctg\IM\01 - Docs\1MC07-CEK-IM-DAT-CS07_CL24-600113" xr:uid="{00000000-0004-0000-0000-000001000000}"/>
    <hyperlink ref="E1058" r:id="rId2734" display="pw://arcadis-uk-pw.bentley.com:Arcadis-UK-07/Documents/D%7b23f54a7f-1d11-434f-86fd-90cea89aa745%7d" xr:uid="{CFABC5FC-2A5E-4F6B-BD5B-FBB769AEFE8C}"/>
    <hyperlink ref="K1058" r:id="rId2735" display="pw://arcadis-uk-pw.bentley.com:Arcadis-UK-07/Documents/D%7be3a1d3c1-2f28-4997-872f-610ceed8a4db%7d" xr:uid="{7615D66E-D543-4DC1-89EC-00886805789D}"/>
    <hyperlink ref="W1058" r:id="rId2736" display="mailto:Conor.Egan@wsp.com" xr:uid="{F6D7C169-3E7C-4082-990C-8AFC0075C44E}"/>
    <hyperlink ref="E1053" r:id="rId2737" display="pw:\\arcadis-uk-pw.bentley.com:Arcadis-UK-07\Documents\Projects\1MC07-C3\Brackley North Ctg\UT\01 - Docs\1MC07-ASC-UT-FRM-CS07_CL12-000018-ACBOS" xr:uid="{1E1B2357-33CA-4A13-A549-C0B203FA0E86}"/>
    <hyperlink ref="K1053" r:id="rId2738" display="pw:\\arcadis-uk-pw.bentley.com:Arcadis-UK-07\Documents\Projects\1MC07-C3\Brackley North Ctg\IM\01 - Docs\1MC07-CEK-IM-DAT-CS07_CL12-600154" xr:uid="{E15BD23F-4B24-47CE-910D-1F7994D1A3A6}"/>
    <hyperlink ref="W1053" r:id="rId2739" display="mailto:mohit.kamboj@arcadis.com" xr:uid="{CF96CC63-7A50-4D0F-BEF5-1B3158A44BD8}"/>
    <hyperlink ref="E1054" r:id="rId2740" display="pw:\\arcadis-uk-pw.bentley.com:Arcadis-UK-07\Documents\Projects\1MC07-C3\Brackley North Ctg\UT\01 - Docs\1MC07-ASC-UT-FRM-CS07_CL12-000019-ACBOS" xr:uid="{0785F9E2-8B9B-4A9C-A8A5-5C8DADEC1970}"/>
    <hyperlink ref="K1054" r:id="rId2741" display="pw:\\arcadis-uk-pw.bentley.com:Arcadis-UK-07\Documents\Projects\1MC07-C3\Brackley North Ctg\IM\01 - Docs\1MC07-CEK-IM-DAT-CS07_CL12-600123" xr:uid="{A5CA8B62-9D77-4D02-BC2D-797D2ADA0604}"/>
    <hyperlink ref="W1054" r:id="rId2742" display="mailto:mohit.kamboj@arcadis.com" xr:uid="{13F26939-FB60-4FCA-AAAA-A86BC13F492F}"/>
    <hyperlink ref="E1059" r:id="rId2743" display="pw://arcadis-uk-pw.bentley.com:Arcadis-UK-07/Documents/D%7bd14472a5-b5fc-43e5-898c-e4787e375ac9%7d" xr:uid="{0976CF4A-AE18-4B37-ACDB-FB0A8FAB6106}"/>
    <hyperlink ref="E1060" r:id="rId2744" display="pw://arcadis-uk-pw.bentley.com:Arcadis-UK-07/Documents/D%7bd2adcf4f-e82a-4e6d-be9b-f56255f317ba%7d" xr:uid="{CD6F2956-1CD8-41D7-8240-B27EA9FB3813}"/>
    <hyperlink ref="K1059" r:id="rId2745" display="pw://arcadis-uk-pw.bentley.com:Arcadis-UK-07/Documents/D%7b68105185-4248-43d8-9c9d-dd87e66e2700%7d" xr:uid="{731E0FAE-0FF5-47A2-B049-1B0F45822720}"/>
    <hyperlink ref="K1060" r:id="rId2746" display="pw://arcadis-uk-pw.bentley.com:Arcadis-UK-07/Documents/D%7b08b57d2d-82ae-487d-98e5-447ab557acb3%7d" xr:uid="{75156EB2-FE75-4DF9-A3D4-00694A135A77}"/>
    <hyperlink ref="W1060" r:id="rId2747" display="mailto:Conor.Egan@wsp.com" xr:uid="{3948346D-A194-4981-A0A5-AD8376B840CA}"/>
    <hyperlink ref="W1059" r:id="rId2748" display="mailto:Conor.Egan@wsp.com" xr:uid="{39C06FF2-F2F7-42D0-A181-DBC0C835C694}"/>
    <hyperlink ref="K982" r:id="rId2749" display="pw:\\arcadis-uk-pw.bentley.com:Arcadis-UK-07\Documents\Projects\1MC06-C2\Grendon Underwood Emb\IM\01 - Docs\1MC06-CEK-IM-DAT-CS05-600280" xr:uid="{E46A5B3D-24ED-485F-94F9-8C8C2425628D}"/>
    <hyperlink ref="K983" r:id="rId2750" display="pw:\\arcadis-uk-pw.bentley.com:Arcadis-UK-07\Documents\Projects\1MC06-C2\Grendon Underwood Emb\IM\01 - Docs\1MC06-CEK-IM-DAT-CS05-600276" xr:uid="{BCAE26EB-89D5-49C1-961A-ACD1ECFC4828}"/>
    <hyperlink ref="K984" r:id="rId2751" display="pw:\\arcadis-uk-pw.bentley.com:Arcadis-UK-07\Documents\Projects\1MC06-C2\Grendon Underwood Emb\IM\01 - Docs\1MC06-CEK-IM-DAT-CS05-600275" xr:uid="{4BE5420C-39AA-4B4C-9C96-DFF54327F7A6}"/>
    <hyperlink ref="K985" r:id="rId2752" display="pw:\\arcadis-uk-pw.bentley.com:Arcadis-UK-07\Documents\Projects\1MC06-C2\Grendon Underwood Emb\IM\01 - Docs\1MC06-CEK-IM-DAT-CS05-600273" xr:uid="{9ACADC89-AE3C-45BF-A434-F116B4E2D89A}"/>
    <hyperlink ref="K1052" r:id="rId2753" display="pw:\\arcadis-uk-pw.bentley.com:Arcadis-UK-07\Documents\Projects\1MC06-C2\Woodlands Ctg\IM\01 - Docs\1MC06-CEK-IM-DAT-CS05-600282" xr:uid="{6BA47C6A-1977-498C-A430-D27E92FFF4E4}"/>
    <hyperlink ref="E1056" r:id="rId2754" display="pw:\\arcadis-uk-pw.bentley.com:Arcadis-UK-07\Documents\Projects\1MC07-C3\Chipping Warden Green Tunnel\HW\01 - Docs\1MC07-ASC-HW-FRM-CS07_CL26-000036-ACBOS" xr:uid="{25C6B63C-A06E-4F81-BD1F-06D0BBC46DAA}"/>
    <hyperlink ref="E1057" r:id="rId2755" display="pw:\\arcadis-uk-pw.bentley.com:Arcadis-UK-07\Documents\Projects\1MC07-C3\Chipping Warden Green Tunnel\HW\01 - Docs\1MC07-ASC-HW-FRM-CS07_CL13-000066-ACBOS" xr:uid="{21F674EF-56AC-43AE-8CB9-4B619FFECCAF}"/>
    <hyperlink ref="K1057" r:id="rId2756" display="pw:\\arcadis-uk-pw.bentley.com:Arcadis-UK-07\Documents\Projects\1MC07-C3\Chipping Warden Green Tunnel\IM\01 - Docs\1MC07-CEK-IM-DAT-CS07_CL13-600038" xr:uid="{10DB0C2C-E302-4BF7-9219-557DA1DE081A}"/>
    <hyperlink ref="K1056" r:id="rId2757" display="pw:\\arcadis-uk-pw.bentley.com:Arcadis-UK-07\Documents\Projects\1MC07-C3\Chipping Warden Green Tunnel\IM\01 - Docs\1MC07-CEK-IM-DAT-CS07_CL26-600021" xr:uid="{9B299F09-1C7D-49C5-BD1E-AD916EF8D3D8}"/>
    <hyperlink ref="W1056" r:id="rId2758" display="mailto:MarcoAntonio.Tanseco@arcadis.com" xr:uid="{52D53FE5-B84A-460B-99B7-A7C5E49CE05A}"/>
    <hyperlink ref="W1057" r:id="rId2759" display="mailto:MarcoAntonio.Tanseco@arcadis.com" xr:uid="{36E0DAF2-CB61-41C7-928D-3576F8F96606}"/>
    <hyperlink ref="E1055" r:id="rId2760" display="pw:\\arcadis-uk-pw.bentley.com:Arcadis-UK-07\Documents\Projects\1MC07-C3\Boddington Ctg\HW\01 - Docs\1MC07-ASC-HW-FRM-CS07_CL14-000032-ACBOS" xr:uid="{2D6FCA50-C53D-4B04-A72C-7C162E59B451}"/>
    <hyperlink ref="K1055" r:id="rId2761" display="pw:\\arcadis-uk-pw.bentley.com:Arcadis-UK-07\Documents\Projects\1MC07-C3\Boddington Ctg\IM\01 - Docs\1MC07-CEK-IM-DAT-CS07_CL14-600016" xr:uid="{56730E31-7344-40E8-BB67-4D2411ECFFB6}"/>
    <hyperlink ref="W1055" r:id="rId2762" display="mailto:MarcoAntonio.Tanseco@arcadis.com" xr:uid="{8908BECF-E429-4060-8644-20C0ABA9B0D9}"/>
    <hyperlink ref="E1061" r:id="rId2763" display="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xr:uid="{64083545-90C2-4457-BCAD-188828F7DE2F}"/>
    <hyperlink ref="K1061" r:id="rId2764" display="pw:\\arcadis-uk-pw.bentley.com:Arcadis-UK-07\Documents\Projects\1MC06-C2\Twyford Emb\IM\01 - Docs\1MC06-CEK-IM-DAT-CS06_CL10-600210" xr:uid="{96AA750A-50B9-48AE-82A3-3FF4115BCFBE}"/>
    <hyperlink ref="W1061" r:id="rId2765" display="mailto:hammad.mashood@arcadis.com" xr:uid="{9EA8C05B-9ECF-4C81-9FF9-D33BFDFC24D6}"/>
    <hyperlink ref="E1064" r:id="rId2766" display="pw:\\arcadis-uk-pw.bentley.com:Arcadis-UK-07\Documents\Projects\1MC06-C2\Barton to Mixbury Ctg\CV\01 - Docs\1MC06-ASC-CV-FRM-CS06_CL21-900011-ACBOS" xr:uid="{DDA82427-0309-4090-92F2-8621619B807C}"/>
    <hyperlink ref="K1064" r:id="rId2767" display="pw:\\arcadis-uk-pw.bentley.com:Arcadis-UK-07\Documents\Projects\1MC06-C2\Barton to Mixbury Ctg\IM\01 - Docs\1MC06-CEK-IM-DAT-CS06_CL21-600108" xr:uid="{77A7C79A-9352-45EB-A512-DBB547E44F20}"/>
    <hyperlink ref="W1064" r:id="rId2768" display="mailto:alexandra.bonici@setec.com" xr:uid="{2DD2A47B-60D4-4722-A9BF-FE4B9295266A}"/>
    <hyperlink ref="E1066" r:id="rId2769" display="pw:\\arcadis-uk-pw.bentley.com:Arcadis-UK-07\Documents\Projects\1MC06-C2\Aylesbury Emb\CV\01 - Docs\1MC06-ASC-CV-FRM-CS04_CL18-000069-ACBOS" xr:uid="{7AED970A-F01C-4EB1-BF5D-1069492C7727}"/>
    <hyperlink ref="K1066" r:id="rId2770" display="pw:\\arcadis-uk-pw.bentley.com:Arcadis-UK-07\Documents\Projects\1MC06-C2\Aylesbury Emb\IM\01 - Docs\1MC06-CEK-IM-DAT-CS04_CL18-600152" xr:uid="{6CB6B2C5-9B77-4A6E-B352-2F1AE79BF635}"/>
    <hyperlink ref="W1066" r:id="rId2771" display="mailto:orlando.sangalang@arcadis.com" xr:uid="{D5568BF7-AED5-411C-92A4-613763C1DEF6}"/>
    <hyperlink ref="E1062" r:id="rId2772" display="pw:\\arcadis-uk-pw.bentley.com:Arcadis-UK-07\Documents\Projects\1MC07-C3\Highfurlong Brook Emb\CV\01 - Docs\1MC07-ASC-CV-FRM-CS07_CL14-000110-ACBOS" xr:uid="{6BD8937B-D870-4A38-8D36-53793BA2D038}"/>
    <hyperlink ref="E1063" r:id="rId2773" display="pw:\\arcadis-uk-pw.bentley.com:Arcadis-UK-07\Documents\Projects\1MC07-C3\Highfurlong Brook Emb\CV\01 - Docs\1MC07-ASC-CV-FRM-CS07_CL14-000112-ACBOS" xr:uid="{BB608E1B-43B5-46A2-A0C9-100D32B36853}"/>
    <hyperlink ref="K1062" r:id="rId2774" display="pw:\\arcadis-uk-pw.bentley.com:Arcadis-UK-07\Documents\Projects\1MC07-C3\Highfurlong Brook Emb\IM\01 - Docs\1MC07-CEK-IM-DAT-CS07_CL14-600192" xr:uid="{2319DEB5-89F3-40DA-B92E-3F87022F9CE7}"/>
    <hyperlink ref="K1063" r:id="rId2775" display="pw:\\arcadis-uk-pw.bentley.com:Arcadis-UK-07\Documents\Projects\1MC07-C3\Highfurlong Brook Emb\IM\01 - Docs\1MC07-CEK-IM-DAT-CS07_CL14-600194" xr:uid="{C678004A-8BFF-493B-B353-F29CEF2D77A7}"/>
    <hyperlink ref="W1062" r:id="rId2776" display="mailto:vruddhika.naik@arcadis.com" xr:uid="{3FFF43D9-461A-4E29-B9B4-4B0024AD27A6}"/>
    <hyperlink ref="W1063" r:id="rId2777" display="mailto:vruddhika.naik@arcadis.com" xr:uid="{1ED1E867-ABC5-484D-AF75-5CC5DC14493B}"/>
    <hyperlink ref="E1065" r:id="rId2778" display="pw:\\arcadis-uk-pw.bentley.com:Arcadis-UK-07\Documents\Projects\1MC06-C2\Calvert Ctg\DR\01 - Docs\1MC06-ASC-DR-FRM-CS06_CL09-000028-ACBOS" xr:uid="{9E83B261-C68D-449A-8FB8-0DE80600210C}"/>
    <hyperlink ref="K1065" r:id="rId2779" display="pw:\\arcadis-uk-pw.bentley.com:Arcadis-UK-07\Documents\Projects\1MC06-C2\Calvert Ctg\IM\01 - Docs\1MC06-CEK-IM-DAT-CS06_CL09-600201" xr:uid="{A2E7DA4A-511D-4917-BE5A-633F3A1E8AF8}"/>
    <hyperlink ref="W1065" r:id="rId2780" display="mailto:keerthan.raic@arcadis.com" xr:uid="{57706E71-4821-4ED6-9CAD-B0ECF80705C8}"/>
    <hyperlink ref="E1075" r:id="rId2781" display="pw://arcadis-uk-pw.bentley.com:Arcadis-UK-07/Documents/D%7bfeb0d0fc-f328-4fa0-b081-a90a6c718b70%7d" xr:uid="{C2752DD7-CDA1-4B3B-A06D-11B92DA6B87D}"/>
    <hyperlink ref="K1075" r:id="rId2782" display="pw://arcadis-uk-pw.bentley.com:Arcadis-UK-07/Documents/Projects/1MC06-C2/Rocky&amp;space;Lane&amp;space;Ctg/IM/01&amp;space;-&amp;space;Docs/1MC06-CEK-IM-DAT-CS03_CL05-600012" xr:uid="{6118B745-96A7-4591-BA26-358B45513E32}"/>
    <hyperlink ref="W1075" r:id="rId2783" display="mailto:Ruel.Hallado@arcadis.com" xr:uid="{DAFD5015-F3F1-4168-8C3F-73F237521E76}"/>
    <hyperlink ref="E1076" r:id="rId2784" display="pw://arcadis-uk-pw.bentley.com:Arcadis-UK-07/Documents/D%7b27e0be6c-6e17-4e32-9a96-cb3564ffbf94%7d" xr:uid="{A88BCE1B-C29B-44EF-A7EB-0AD13DE8F889}"/>
    <hyperlink ref="K1076" r:id="rId2785" display="pw://arcadis-uk-pw.bentley.com:Arcadis-UK-07/Documents/Projects/1MC06-C2/Wendover&amp;space;Green&amp;space;Tunnel/IM/01&amp;space;-&amp;space;Docs/1MC06-CEK-IM-DAT-CS03_CL05-600033" xr:uid="{0247FA8F-AB71-4BB9-967F-58CB485B046A}"/>
    <hyperlink ref="W1076" r:id="rId2786" display="mailto:Ruel.Hallado@arcadis.com" xr:uid="{79E65239-432C-4B82-85E2-C7772457D1DB}"/>
    <hyperlink ref="E1083" r:id="rId2787" display="pw:\\arcadis-uk-pw.bentley.com:Arcadis-UK-07\Documents\Projects\1MC06-C2\Aylesbury Emb\CV\01 - Docs\1MC06-ASC-CV-FRM-CS04_CL18-000075-ACBOS" xr:uid="{DB21A347-B725-4160-9E05-30A87D1BBA9E}"/>
    <hyperlink ref="K1083" r:id="rId2788" display="pw:\\arcadis-uk-pw.bentley.com:Arcadis-UK-07\Documents\Projects\1MC06-C2\Aylesbury Emb\IM\01 - Docs\1MC06-CEK-IM-DAT-CS04_CL18-600155" xr:uid="{0F7C4919-B297-493C-BBB6-8B5E47D7C9B1}"/>
    <hyperlink ref="W1083" r:id="rId2789" display="mailto:orlando.sangalang@arcadis.com" xr:uid="{B2DC3CD2-7490-4B62-9DBB-786EB6FC1695}"/>
    <hyperlink ref="E1081" r:id="rId2790" display="pw:\\arcadis-uk-pw.bentley.com:Arcadis-UK-07\Documents\Projects\1MC07-C3\Brackley Emb\BR\01 - Docs\1MC07-ASC-BR-FRM-CS07_CL12-900003" xr:uid="{E16BBF4F-2151-471B-94E7-DA8FC8D2E728}"/>
    <hyperlink ref="E1068" r:id="rId2791" display="pw:\\arcadis-uk-pw.bentley.com:Arcadis-UK-07\Documents\Projects\1MC07-C3\Brackley North Ctg\BR\01 - Docs\1MC07-ASC-BR-FRM-CS07_CL12-900001" xr:uid="{58B03405-EE50-46DA-A892-90AB521D660C}"/>
    <hyperlink ref="K1068" r:id="rId2792" display="pw:\\arcadis-uk-pw.bentley.com:Arcadis-UK-07\Documents\Projects\1MC07-C3\Brackley North Ctg\IM\01 - Docs\1MC07-CEK-IM-DAT-CS07_CL12-600294" xr:uid="{C527CC77-CE0A-4120-AE9C-622EEA7A6D0F}"/>
    <hyperlink ref="K1081" r:id="rId2793" display="pw:\\arcadis-uk-pw.bentley.com:Arcadis-UK-07\Documents\Projects\1MC07-C3\Brackley Emb\IM\01 - Docs\1MC07-CEK-IM-DAT-CS07_CL12-600295" xr:uid="{788F602E-AA50-441E-ACA9-A7A2830DA18E}"/>
    <hyperlink ref="W1068" r:id="rId2794" display="mailto:guillaume.hervoches@setec.com" xr:uid="{81435E41-2F12-4DFD-B3C9-BCC8FA47F79A}"/>
    <hyperlink ref="W1081" r:id="rId2795" display="mailto:guillaume.hervoches@setec.com" xr:uid="{8ECDCECD-53B8-4231-975F-391BFD690BD0}"/>
    <hyperlink ref="K1082" r:id="rId2796" display="pw:\\arcadis-uk-pw.bentley.com:Arcadis-UK-07\Documents\Projects\1MC06-C2\Godington East Emb\IM\01 - Docs\1MC06-CEK-IM-DAT-CS06_CL10-600229" xr:uid="{4B085F73-EF3F-4509-A598-0696D2C5DE32}"/>
    <hyperlink ref="K1069" r:id="rId2797" display="pw:\\arcadis-uk-pw.bentley.com:Arcadis-UK-07\Documents\Projects\1MC06-C2\Chetwode Emb\IM\01 - Docs\1MC06-CEK-IM-DAT-CS06_CL10-600231" xr:uid="{A892468F-4188-45AF-A0C0-BDA30D090418}"/>
    <hyperlink ref="K1070" r:id="rId2798" display="pw:\\arcadis-uk-pw.bentley.com:Arcadis-UK-07\Documents\Projects\1MC06-C2\Chetwode Emb\IM\01 - Docs\1MC06-CEK-IM-DAT-CS06_CL10-600228" xr:uid="{AB01CC3C-D538-44BF-88D3-CB25845B05DA}"/>
    <hyperlink ref="K1071" r:id="rId2799" display="pw:\\arcadis-uk-pw.bentley.com:Arcadis-UK-07\Documents\Projects\1MC06-C2\Chetwode Ctg\IM\01 - Docs\1MC06-CEK-IM-DAT-CS06_CL10-600230" xr:uid="{F7FBA5ED-A4AE-46A7-9541-15E554EAE006}"/>
    <hyperlink ref="K1072" r:id="rId2800" display="pw:\\arcadis-uk-pw.bentley.com:Arcadis-UK-07\Documents\Projects\1MC06-C2\Chetwode Ctg\IM\01 - Docs\1MC06-CEK-IM-DAT-CS06_CL10-600227" xr:uid="{90BEA9E9-496A-4E75-8021-C492657F887E}"/>
    <hyperlink ref="K1073" r:id="rId2801" display="pw:\\arcadis-uk-pw.bentley.com:Arcadis-UK-07\Documents\Projects\1MC06-C2\Barton Hartshorn Emb\IM\01 - Docs\1MC06-CEK-IM-DAT-CS06_CL21-600151" xr:uid="{B11ED930-E4A6-49E7-8F4B-C278BA181E15}"/>
    <hyperlink ref="K1074" r:id="rId2802" display="pw:\\arcadis-uk-pw.bentley.com:Arcadis-UK-07\Documents\Projects\1MC06-C2\Barton Hartshorn Emb\IM\01 - Docs\1MC06-CEK-IM-DAT-CS06_CL21-600150" xr:uid="{61FD339A-1FA7-4129-856E-FAC6CF91856B}"/>
    <hyperlink ref="W1075:W1081" r:id="rId2803" display="mailto:guillaume.hervoches@setec.com" xr:uid="{E5D46FC2-FAE6-4973-8E52-60F6399FA06B}"/>
    <hyperlink ref="K1067" r:id="rId2804" display="pw:\\arcadis-uk-pw.bentley.com:Arcadis-UK-07\Documents\Projects\1MC07-C3\Ladbroke Ctg\IM\01 - Docs\1MC07-CEK-IM-DAT-CS07_CL24-600119" xr:uid="{00000000-0004-0000-0000-000001000000}"/>
    <hyperlink ref="E1067" r:id="rId2805" display="pw:\\arcadis-uk-pw.bentley.com:Arcadis-UK-07\Documents\Projects\1MC07-C3\Ladbroke Ctg\CV\01 - Docs\1MC07-ASC-CV-FRM-CS07_CL24-000066-ACBOS" xr:uid="{00000000-0004-0000-0000-000000000000}"/>
    <hyperlink ref="W1067" r:id="rId2806" display="mailto:chris.gilmour@fairhurst.co.uk" xr:uid="{D084C247-9DF4-44F7-8F71-9C7E291772D2}"/>
    <hyperlink ref="E1077" r:id="rId2807" display="pw:\\arcadis-uk-pw.bentley.com:Arcadis-UK-07\Documents\Projects\1MC07-C3\Ladbroke Grove Ctg\CV\01 - Docs\1MC07-ASC-CV-FRM-CS07_CL23-000086-ACBOS" xr:uid="{9F53B207-A91B-4B2B-96C7-91CCC7A709F5}"/>
    <hyperlink ref="E1078" r:id="rId2808" display="pw:\\arcadis-uk-pw.bentley.com:Arcadis-UK-07\Documents\Projects\1MC07-C3\Ladbroke Grove Ctg\CV\01 - Docs\1MC07-ASC-CV-FRM-CS07_CL23-000087-ACBOS" xr:uid="{9B420858-EA2C-458D-BD45-A0994998011E}"/>
    <hyperlink ref="E1079" r:id="rId2809" display="pw:\\arcadis-uk-pw.bentley.com:Arcadis-UK-07\Documents\Projects\1MC07-C3\Ladbroke Grove Ctg\CV\01 - Docs\1MC07-ASC-CV-FRM-CS07_CL23-000088-ACBOS" xr:uid="{8470B1EB-83DC-4BFF-90B2-F8D1D2F9A75B}"/>
    <hyperlink ref="E1080" r:id="rId2810" display="pw:\\arcadis-uk-pw.bentley.com:Arcadis-UK-07\Documents\Projects\1MC07-C3\Ladbroke Grove Ctg\CV\01 - Docs\1MC07-ASC-CV-FRM-CS07_CL23-000089-ACBOS" xr:uid="{1B4BC568-2803-48E6-9375-4C009ED83559}"/>
    <hyperlink ref="K1077" r:id="rId2811" display="pw:\\arcadis-uk-pw.bentley.com:Arcadis-UK-07\Documents\Projects\1MC07-C3\Ladbroke Grove Ctg\IM\01 - Docs\1MC07-CEK-IM-DAT-CS07_CL23-600168" xr:uid="{0D918D78-79A8-4944-8EFE-0BBC32A67F80}"/>
    <hyperlink ref="K1078" r:id="rId2812" display="pw:\\arcadis-uk-pw.bentley.com:Arcadis-UK-07\Documents\Projects\1MC07-C3\Ladbroke Grove Ctg\IM\01 - Docs\1MC07-CEK-IM-DAT-CS07_CL23-600169" xr:uid="{5A0EB66F-D2C5-4974-AEE7-2564EAE8359E}"/>
    <hyperlink ref="K1079" r:id="rId2813" display="pw:\\arcadis-uk-pw.bentley.com:Arcadis-UK-07\Documents\Projects\1MC07-C3\Ladbroke Grove Ctg\IM\01 - Docs\1MC07-CEK-IM-DAT-CS07_CL23-600170" xr:uid="{38F82A0F-9ED6-42A0-8BDF-A3C9E1CF72E3}"/>
    <hyperlink ref="K1080" r:id="rId2814" display="pw:\\arcadis-uk-pw.bentley.com:Arcadis-UK-07\Documents\Projects\1MC07-C3\Ladbroke Grove Ctg\IM\01 - Docs\1MC07-CEK-IM-DAT-CS07_CL23-600171" xr:uid="{4BC9AF96-4F36-49BC-A92E-BE6165768702}"/>
    <hyperlink ref="W1077" r:id="rId2815" display="mailto:immanuel.philipose@arcadis.com" xr:uid="{9D78DC43-48A4-421D-B094-9B9B0DE4CB54}"/>
    <hyperlink ref="W1078" r:id="rId2816" display="mailto:immanuel.philipose@arcadis.com" xr:uid="{DA796472-6A95-47F0-AD57-9CD7624C1945}"/>
    <hyperlink ref="W1079" r:id="rId2817" display="mailto:immanuel.philipose@arcadis.com" xr:uid="{F7C62F63-99A7-46B5-82C0-C9E8B8C703DC}"/>
    <hyperlink ref="W1080" r:id="rId2818" display="mailto:immanuel.philipose@arcadis.com" xr:uid="{89C0EB69-71EE-4D1C-9F3C-E9573EDB9A6E}"/>
    <hyperlink ref="E1028" r:id="rId2819" display="pw:\\arcadis-uk-pw.bentley.com:Arcadis-UK-07\Documents\Projects\1MC06-C2\Calvert Ctg\EV\01 - Docs\1MC06-ASC-EV-REP-CS06_CL09-000002" xr:uid="{D7E9396E-9979-4679-83BD-7D29D1CE10B8}"/>
    <hyperlink ref="E1029" r:id="rId2820" display="pw:\\arcadis-uk-pw.bentley.com:Arcadis-UK-07\Documents\Projects\1MC06-C2\Grendon Underwood Emb\EV\01 - Docs\1MC06-ASC-EV-REP-CS05_CL09-000002" xr:uid="{BE730A53-2682-4CD6-A1A4-9C9D8491BD90}"/>
    <hyperlink ref="E1089" r:id="rId2821" display="pw:\\arcadis-uk-pw.bentley.com:Arcadis-UK-07\Documents\Projects\1MC06-C2\Grendon Underwood Emb\BR\01 - Docs\1MC06-CEK-BR-FRM-CS05-600045" xr:uid="{D4FD4B15-5D9F-489D-9EC3-0BCAC6D287A1}"/>
    <hyperlink ref="E1088" r:id="rId2822" display="https://connect-projectwisewac.bentley.com/pwlink?datasource=Bentley.PW--arcadis-uk-pw.bentley.com~3AArcadis-UK-07&amp;objectId=cf908b26-ec9c-461c-b8d2-f8cd9699ef4c&amp;objectType=doc&amp;workAreaId=7672f74c-6d6c-4972-9396-16dce2e4867c&amp;projectId=e3f7388f-5b16-4382-a7b1-67b8398b51fa&amp;app=pwe" xr:uid="{B7CED136-5156-4A4B-B0D4-D081152F2E13}"/>
    <hyperlink ref="K1089" r:id="rId2823" display="pw:\\arcadis-uk-pw.bentley.com:Arcadis-UK-07\Documents\Projects\1MC06-C2\Grendon Underwood Emb\IM\01 - Docs\1MC06-CEK-IM-DAT-CS05-600180" xr:uid="{17359BD7-3EEE-48DF-8744-838D1379947D}"/>
    <hyperlink ref="K1088" r:id="rId2824" display="https://connect-projectwisewac.bentley.com/pwlink?datasource=Bentley.PW--arcadis-uk-pw.bentley.com~3AArcadis-UK-07&amp;objectId=aa902cb2-d601-4fa9-958a-a3b4d9373987&amp;objectType=doc&amp;workAreaId=7672f74c-6d6c-4972-9396-16dce2e4867c&amp;projectId=e3f7388f-5b16-4382-a7b1-67b8398b51fa&amp;app=pwe" xr:uid="{C9060D1D-2454-4994-B50A-B60EEB52B4CB}"/>
    <hyperlink ref="W1088" r:id="rId2825" display="mailto:alpk@cowi.com" xr:uid="{9F52E596-DF2C-4314-960C-EB683C1FCD2F}"/>
    <hyperlink ref="W1089" r:id="rId2826" display="mailto:alpk@cowi.com" xr:uid="{D49CA4F0-5A61-4DDC-A3CA-380215F9CF4E}"/>
    <hyperlink ref="E1086" r:id="rId2827" display="pw:\\arcadis-uk-pw.bentley.com:Arcadis-UK-07\Documents\Projects\1MC06-C2\Small Dean South Emb\DR\01 - Docs\1MC06-ASC-DR-FRM-CS03_CL05-000019-ACBOS" xr:uid="{8F2C78E9-52C8-4767-A299-5FFA59644112}"/>
    <hyperlink ref="E1087" r:id="rId2828" display="pw:\\arcadis-uk-pw.bentley.com:Arcadis-UK-07\Documents\Projects\1MC06-C2\Small Dean South Emb\DR\01 - Docs\1MC06-ASC-DR-FRM-CS03_CL05-000018-ACBOS" xr:uid="{655E5C7D-3B83-4BEE-9174-671BB52E3C56}"/>
    <hyperlink ref="K1086" r:id="rId2829" display="pw:\\arcadis-uk-pw.bentley.com:Arcadis-UK-07\Documents\Projects\1MC06-C2\Small Dean South Emb\IM\01 - Docs\1MC06-CEK-IM-DAT-CS03_CL05-600054" xr:uid="{FA8AE136-30C4-43AF-9626-3639C12631C1}"/>
    <hyperlink ref="K1087" r:id="rId2830" display="pw:\\arcadis-uk-pw.bentley.com:Arcadis-UK-07\Documents\Projects\1MC06-C2\Small Dean South Emb\IM\01 - Docs\1MC06-CEK-IM-DAT-CS03_CL05-600048" xr:uid="{7BCD58F9-891D-4180-B70A-648A1401FB90}"/>
    <hyperlink ref="W1086" r:id="rId2831" display="mailto:Leomel.Ramos@arcadis.com" xr:uid="{5F58AFE8-06C1-494C-AE3F-A2CA66118E5B}"/>
    <hyperlink ref="W1087" r:id="rId2832" display="mailto:Leomel.Ramos@arcadis.com" xr:uid="{7F94BDA0-1896-4B89-BE02-27402AE6C3D3}"/>
    <hyperlink ref="E1084" r:id="rId2833" display="pw:\\arcadis-uk-pw.bentley.com:Arcadis-UK-07\Documents\Projects\1MC07-C3\Southam Ctg\UT\01 - Docs\1MC07-ASC-UT-FRM-CS07_CL24-000023-ACBOS" xr:uid="{31EB355B-1EF5-440C-AA78-4418D610A8C2}"/>
    <hyperlink ref="E1085" r:id="rId2834" display="pw:\\arcadis-uk-pw.bentley.com:Arcadis-UK-07\Documents\Projects\1MC07-C3\Southam Ctg\UT\01 - Docs\1MC07-ASC-UT-FRM-CS07_CL24-000025-ACBOS" xr:uid="{6FB5CCB5-08D7-484F-885D-A9EB82CDC003}"/>
    <hyperlink ref="K1084" r:id="rId2835" display="pw:\\arcadis-uk-pw.bentley.com:Arcadis-UK-07\Documents\Projects\1MC07-C3\Southam Ctg\IM\01 - Docs\1MC07-CEK-IM-DAT-CS07_CL24-600082" xr:uid="{8D7FF2BF-D956-4D45-B54E-0BA0D157C9F9}"/>
    <hyperlink ref="K1085" r:id="rId2836" display="pw:\\arcadis-uk-pw.bentley.com:Arcadis-UK-07\Documents\Projects\1MC07-C3\Southam Ctg\IM\01 - Docs\1MC07-CEK-IM-DAT-CS07_CL24-600117" xr:uid="{762845D6-AF9A-47DD-9CE9-DA83C30789B7}"/>
    <hyperlink ref="W1084" r:id="rId2837" display="mailto:sithrubi.t@arcadis.com" xr:uid="{00C5584E-384B-42C1-A82A-079029CD9122}"/>
    <hyperlink ref="W1085" r:id="rId2838" display="mailto:sithrubi.t@arcadis.com" xr:uid="{570C75C9-D8BD-49F8-A3F4-BE81BE22261F}"/>
    <hyperlink ref="K993" r:id="rId2839" display="https://connect-projectwisewac.bentley.com/pwlink?datasource=Bentley.PW--arcadis-uk-pw.bentley.com~3AArcadis-UK-07&amp;objectId=fd6042b4-9f73-4fab-890a-d750d07f9501&amp;objectType=doc&amp;workAreaId=7672f74c-6d6c-4972-9396-16dce2e4867c&amp;projectId=e3f7388f-5b16-4382-a7b1-67b8398b51fa&amp;app=pwe" xr:uid="{F47BE73C-97A7-4333-983A-21DACAD1231D}"/>
    <hyperlink ref="W1092" r:id="rId2840" display="mailto:youssef.miri@setec.com" xr:uid="{FAFDBFA7-700E-4A64-9EEB-CC71EDB6AA8B}"/>
    <hyperlink ref="W1093" r:id="rId2841" display="mailto:youssef.miri@setec.com" xr:uid="{5008E305-D8CC-4CFD-810F-A442CAE26591}"/>
    <hyperlink ref="W1094" r:id="rId2842" display="mailto:youssef.miri@setec.com" xr:uid="{90CFB180-8C15-4A3E-8C65-34A523704D8D}"/>
    <hyperlink ref="K1090" r:id="rId2843" display="pw://arcadis-uk-pw.bentley.com:Arcadis-UK-07/Documents/D%7bc00aac25-b6b4-45ab-b510-d0beba10e985%7d" xr:uid="{372182ED-B807-4F4C-9A47-A5B3765E45DB}"/>
    <hyperlink ref="W1090" r:id="rId2844" display="mailto:Qaiser.Mahmood@arcadis.com" xr:uid="{DCD0C54E-0DD6-4F7F-9B7A-A84426F1FAD1}"/>
    <hyperlink ref="K1095" r:id="rId2845" display="pw://arcadis-uk-pw.bentley.com:Arcadis-UK-07/Documents/D%7bc79db30e-bd83-4fae-8a9a-f02942fc681a%7d" xr:uid="{90130E4A-09D2-44B8-B507-1D8B3856AE52}"/>
    <hyperlink ref="K1096" r:id="rId2846" display="pw://arcadis-uk-pw.bentley.com:Arcadis-UK-07/Documents/D%7b672a1002-34c5-4ed1-bb37-743a3cc24ed2%7d" xr:uid="{E3FEFAA7-5489-4B65-A1A4-EACE3A33449C}"/>
    <hyperlink ref="E1095" r:id="rId2847" display="pw://arcadis-uk-pw.bentley.com:Arcadis-UK-07/Documents/D%7ba1fd6934-9f0f-406a-a3c8-09ec7d29b73a%7d" xr:uid="{CF9D75BF-2A4B-49C2-B41D-ECFF14F18D8C}"/>
    <hyperlink ref="E1096" r:id="rId2848" display="pw://arcadis-uk-pw.bentley.com:Arcadis-UK-07/Documents/D%7b05cf4fce-dfe4-4923-9b05-17269f168d6d%7d" xr:uid="{66E8799D-E582-4E89-8FEE-F9C449DB0ADD}"/>
    <hyperlink ref="E1091" r:id="rId2849" display="pw:\\arcadis-uk-pw.bentley.com:Arcadis-UK-07\Documents\Projects\1MC07-C3\Boddington Ctg\CV\01 - Docs\1MC07-ASC-CV-FRM-CS07_CL14-000018-ACBOS" xr:uid="{9F9602EA-8A12-49ED-BE1B-8D730D92B23A}"/>
    <hyperlink ref="K1091" r:id="rId2850" display="pw:\\arcadis-uk-pw.bentley.com:Arcadis-UK-07\Documents\Projects\1MC07-C3\Boddington Ctg\IM\01 - Docs\1MC07-CEK-IM-DAT-CS07_CL14-600125" xr:uid="{54DEF48E-D3A1-49FF-86D6-1B5716820D1F}"/>
    <hyperlink ref="W1091" r:id="rId2851" display="mailto:apoorva.patil@arcadis.com" xr:uid="{0F1DEC58-A672-4F75-8F53-28A4520EC0F0}"/>
    <hyperlink ref="K1100" r:id="rId2852" display="https://connect-projectwisewac.bentley.com/pwlink?datasource=Bentley.PW--arcadis-uk-pw.bentley.com~3AArcadis-UK-07&amp;objectId=2ef10891-a848-420b-bba7-aa002387b0ec&amp;objectType=doc&amp;workAreaId=7672f74c-6d6c-4972-9396-16dce2e4867c&amp;projectId=e3f7388f-5b16-4382-a7b1-67b8398b51fa&amp;app=pwe" xr:uid="{58869B97-9EEB-4ED6-BDD9-26BA361E7FC7}"/>
    <hyperlink ref="K1103" r:id="rId2853" display="https://connect-projectwisewac.bentley.com/pwlink?datasource=Bentley.PW--arcadis-uk-pw.bentley.com~3AArcadis-UK-07&amp;objectId=28ff9315-d693-4449-81b9-4f170fbae621&amp;objectType=doc&amp;workAreaId=7672f74c-6d6c-4972-9396-16dce2e4867c&amp;projectId=e3f7388f-5b16-4382-a7b1-67b8398b51fa&amp;app=pwe" xr:uid="{C8AE6BD5-D5E8-445B-976C-5DE5119BA38A}"/>
    <hyperlink ref="K1104" r:id="rId2854" display="https://connect-projectwisewac.bentley.com/pwlink?datasource=Bentley.PW--arcadis-uk-pw.bentley.com~3AArcadis-UK-07&amp;objectId=f75de5fb-34f6-40af-8871-778b1cc96eb3&amp;objectType=doc&amp;workAreaId=7672f74c-6d6c-4972-9396-16dce2e4867c&amp;projectId=e3f7388f-5b16-4382-a7b1-67b8398b51fa&amp;app=pwe" xr:uid="{99E1FB8E-4361-4805-8B2C-7792128AC89A}"/>
    <hyperlink ref="W1100" r:id="rId2855" display="mailto:sushmitha.shettigar@arcadis.com" xr:uid="{577B43AA-A9BA-424A-BD63-AA9873B4F4E6}"/>
    <hyperlink ref="W1101" r:id="rId2856" display="mailto:sushmitha.shettigar@arcadis.com" xr:uid="{B5EA69F9-EFB2-43DB-9088-4EFF7E850CC9}"/>
    <hyperlink ref="W1102" r:id="rId2857" display="mailto:sushmitha.shettigar@arcadis.com" xr:uid="{4F730CFE-755A-4188-935C-475C8D065CD6}"/>
    <hyperlink ref="W1103" r:id="rId2858" display="mailto:sushmitha.shettigar@arcadis.com" xr:uid="{DCC7CAEC-6397-43B7-AC5D-026D62172E12}"/>
    <hyperlink ref="W1104" r:id="rId2859" display="mailto:sushmitha.shettigar@arcadis.com" xr:uid="{21D035D4-5313-4DC4-ADEA-B9F19E874564}"/>
    <hyperlink ref="E1105" r:id="rId2860" display="pw:\\arcadis-uk-pw.bentley.com:Arcadis-UK-07\Documents\Projects\1MC06-C2\Oxford Road Emb\CV\01 - Docs\1MC06-ASC-CV-FRM-CS04_CL19-000069-ACBOS" xr:uid="{457A3EC3-5D77-489B-9D34-AD4DF4360551}"/>
    <hyperlink ref="E1106" r:id="rId2861" display="pw:\\arcadis-uk-pw.bentley.com:Arcadis-UK-07\Documents\Projects\1MC06-C2\Oxford Road Emb\CV\01 - Docs\1MC06-ASC-CV-FRM-CS04_CL19-000051-ACBOS" xr:uid="{2FD59225-5F9B-42DD-A836-0FE880E3CE6A}"/>
    <hyperlink ref="K1105" r:id="rId2862" display="pw:\\arcadis-uk-pw.bentley.com:Arcadis-UK-07\Documents\Projects\1MC06-C2\Oxford Road Emb\IM\01 - Docs\1MC06-CEK-IM-DAT-CS04_CL19-600103" xr:uid="{A0D1080F-EB45-45BA-8796-02366328351B}"/>
    <hyperlink ref="K1106" r:id="rId2863" display="pw:\\arcadis-uk-pw.bentley.com:Arcadis-UK-07\Documents\Projects\1MC06-C2\Oxford Road Emb\IM\01 - Docs\1MC06-CEK-IM-DAT-CS04_CL19-600105" xr:uid="{ACF02221-3993-4699-9091-1D3AC8E7029F}"/>
    <hyperlink ref="K1101" r:id="rId2864" display="https://connect-projectwisewac.bentley.com/pwlink?datasource=Bentley.PW--arcadis-uk-pw.bentley.com~3AArcadis-UK-07&amp;objectId=4c127684-ac2c-47ab-84a7-05f4fb521a58&amp;objectType=doc&amp;workAreaId=7672f74c-6d6c-4972-9396-16dce2e4867c&amp;projectId=e3f7388f-5b16-4382-a7b1-67b8398b51fa&amp;app=pwe" xr:uid="{05273228-AE70-49A8-884E-82E0451C1FD9}"/>
    <hyperlink ref="K1102" r:id="rId2865" display="pw:\\arcadis-uk-pw.bentley.com:Arcadis-UK-07\Documents\Projects\1MC06-C2\Grendon Underwood Emb\IM\01 - Docs\1MC06-CEK-IM-DAT-CS05-600184" xr:uid="{A4E63D6E-AC77-4772-971E-E10C64AF9E7B}"/>
    <hyperlink ref="E1097" r:id="rId2866" display="pw://arcadis-uk-pw.bentley.com:Arcadis-UK-07/Documents/D%7b2d730095-2805-4e19-b86e-a7652770078c%7d" xr:uid="{BEA636ED-2075-4B6C-84D8-26CFCAC67D44}"/>
    <hyperlink ref="E1098" r:id="rId2867" display="pw://arcadis-uk-pw.bentley.com:Arcadis-UK-07/Documents/D%7b1f1e11b4-a960-4ba2-bb38-452f1002452b%7d" xr:uid="{BCE5E4D7-0FE4-49C1-90D6-46DAE74077BD}"/>
    <hyperlink ref="E1099" r:id="rId2868" display="pw://arcadis-uk-pw.bentley.com:Arcadis-UK-07/Documents/D%7ba2712d61-e524-4810-8ac5-005757fd3d1f%7d" xr:uid="{C3367581-56C5-4DA6-83A5-1E118E4E19BE}"/>
    <hyperlink ref="K1097" r:id="rId2869" display="pw://arcadis-uk-pw.bentley.com:Arcadis-UK-07/Documents/D%7b367bdec9-9694-46bb-8caa-b6bf74c7c20e%7d" xr:uid="{9F2F82AA-8C79-4D73-84B4-1535F1B21641}"/>
    <hyperlink ref="K1098" r:id="rId2870" display="pw://arcadis-uk-pw.bentley.com:Arcadis-UK-07/Documents/D%7b1dd1e20e-9806-482b-80fb-e1d8ad25c244%7d" xr:uid="{6048CCE1-6F54-4605-9A32-CADE7AE48D8D}"/>
    <hyperlink ref="K1099" r:id="rId2871" display="pw://arcadis-uk-pw.bentley.com:Arcadis-UK-07/Documents/D%7b87cbf373-7cde-4468-a03b-a7cb82a30ff0%7d" xr:uid="{4755FEA9-9452-40A5-92C7-2A5A2E7F18DB}"/>
    <hyperlink ref="E1107" r:id="rId2872" display="pw:\\arcadis-uk-pw.bentley.com:Arcadis-UK-07\Documents\Projects\1MC07-C3\Brackley South Ctg\GT\01 - Docs\1MC07-ASC-GT-FRM-CS07_CL12-000028-ACBOS" xr:uid="{4FD90B3E-2722-4640-B080-535CA94D3738}"/>
    <hyperlink ref="K1107" r:id="rId2873" display="pw:\\arcadis-uk-pw.bentley.com:Arcadis-UK-07\Documents\Projects\1MC07-C3\Helmdon Emb\IM\01 - Docs\1MC07-CEK-IM-DAT-CS07_CL12-600167" xr:uid="{296B3BD7-2449-4C4D-A1F9-0967A36E8011}"/>
    <hyperlink ref="W1107" r:id="rId2874" display="mailto:gladys.kouekam-nassi@setec.com" xr:uid="{6A8A239F-14A5-477C-987A-E15D16037160}"/>
    <hyperlink ref="E1113" r:id="rId2875" display="pw://arcadis-uk-pw.bentley.com:Arcadis-UK-07/Documents/D%7b36a7d6dd-8d23-4000-b463-2b6a7d6d3631%7d" xr:uid="{C0C6B49F-BAA7-4992-A3F9-E7E6609AA93D}"/>
    <hyperlink ref="K1113" r:id="rId2876" display="pw://arcadis-uk-pw.bentley.com:Arcadis-UK-07/Documents/D%7bb9ce3ccf-3a92-4e03-b0af-5dc9c6c8d8b9%7d" xr:uid="{5C5476DC-737E-4125-8051-65BDEA1B3041}"/>
    <hyperlink ref="W1113" r:id="rId2877" display="mailto:William.Whyte@arcadis.com" xr:uid="{BA3AD054-A297-49D1-AA55-D78AF125F32D}"/>
    <hyperlink ref="K1112" r:id="rId2878" display="pw:\\arcadis-uk-pw.bentley.com:Arcadis-UK-07\Documents\Projects\1MC06-C2\South Heath Ctg\IM\01 - Docs\1MC06-CEK-IM-DAT-CS03_CL05-600043" xr:uid="{043A51A0-C694-4DBC-93BB-CECBCA89EA4B}"/>
    <hyperlink ref="E1112" r:id="rId2879" display="pw:\\arcadis-uk-pw.bentley.com:Arcadis-UK-07\Documents\Projects\1MC06-C2\South Heath Ctg\CV\01 - Docs\1MC06-ASC-CV-FRM-CS03_CL05-000021-ACBOS" xr:uid="{27C645BD-A81E-4DE2-92E3-93B7986FD12F}"/>
    <hyperlink ref="W1112" r:id="rId2880" display="mailto:aishwarya.tr@arcadis.com" xr:uid="{7DD4B10F-2969-4DC9-807B-9D14E8706567}"/>
    <hyperlink ref="E1108" r:id="rId2881" display="pw://arcadis-uk-pw.bentley.com:Arcadis-UK-07/Documents/Projects/1MC06-C2/Aylesbury&amp;space;North&amp;space;Ctg/UT/01&amp;space;-&amp;space;Docs/1MC06-ASC-UT-FRM-CS04_CL18-000024-ACBOS" xr:uid="{ABAAC3D8-6B1E-4002-8BF7-70BD167A7F38}"/>
    <hyperlink ref="E1109" r:id="rId2882" display="pw://arcadis-uk-pw.bentley.com:Arcadis-UK-07/Documents/Projects/1MC06-C2/Aylesbury&amp;space;North&amp;space;Ctg/UT/01&amp;space;-&amp;space;Docs/1MC06-ASC-UT-FRM-CS04_CL18-000022-ACBOS" xr:uid="{E160DEE6-F827-495E-8967-02234075923F}"/>
    <hyperlink ref="E1111" r:id="rId2883" display="pw:\\arcadis-uk-pw.bentley.com:Arcadis-UK-07\Documents\Projects\1MC06-C2\Aylesbury North Ctg\UT\01 - Docs\1MC06-ASC-UT-FRM-CS04_CL18-000055-ACBOS" xr:uid="{D15A85F6-046C-408F-9BFD-6CDA5EABB4F2}"/>
    <hyperlink ref="E1110" r:id="rId2884" display="pw:\\arcadis-uk-pw.bentley.com:Arcadis-UK-07\Documents\Projects\1MC06-C2\Aylesbury North Ctg\UT\01 - Docs\1MC06-ASC-UT-FRM-CS04_CL18-000056-ACBOS" xr:uid="{FA97044B-245A-4C0E-A070-5485B67567F4}"/>
    <hyperlink ref="K1111" r:id="rId2885" display="pw:\\arcadis-uk-pw.bentley.com:Arcadis-UK-07\Documents\Projects\1MC06-C2\Aylesbury North Ctg\IM\01 - Docs\1MC06-CEK-IM-DAT-CS04_CL18-600096" xr:uid="{8A214BA2-532F-4E00-880F-AAA94B8CB9BA}"/>
    <hyperlink ref="K1110" r:id="rId2886" display="pw:\\arcadis-uk-pw.bentley.com:Arcadis-UK-07\Documents\Projects\1MC06-C2\Aylesbury North Ctg\IM\01 - Docs\1MC06-CEK-IM-DAT-CS04_CL18-600097" xr:uid="{25212487-F2ED-4AA1-B018-9BB65E7D18D9}"/>
    <hyperlink ref="K1108" r:id="rId2887" display="pw:\\arcadis-uk-pw.bentley.com:Arcadis-UK-07\Documents\Projects\1MC06-C2\Aylesbury North Ctg\IM\01 - Docs\1MC06-CEK-IM-DAT-CS04_CL18-600007" xr:uid="{BC60CE63-CDD6-4B8F-8FFB-38039A9162FD}"/>
    <hyperlink ref="K1109" r:id="rId2888" display="pw:\\arcadis-uk-pw.bentley.com:Arcadis-UK-07\Documents\Projects\1MC06-C2\Aylesbury North Ctg\IM\01 - Docs\1MC06-CEK-IM-DAT-CS04_CL18-600011" xr:uid="{741F0795-3B52-4236-86D0-BC53A55C2C6F}"/>
    <hyperlink ref="W1108" r:id="rId2889" display="mailto:eloise.mainstone@arcadis.com" xr:uid="{D4A77A6E-58C0-4AF6-A338-6F49EC6A486C}"/>
    <hyperlink ref="W1111" r:id="rId2890" display="mailto:eloise.mainstone@arcadis.com" xr:uid="{0E123352-B05F-4680-8D35-8631758A00F7}"/>
    <hyperlink ref="W1109" r:id="rId2891" display="mailto:eloise.mainstone@arcadis.com" xr:uid="{7BF85292-91EB-4B19-B5D2-A2543C1A631B}"/>
    <hyperlink ref="W1110" r:id="rId2892" display="mailto:eloise.mainstone@arcadis.com" xr:uid="{B032B439-D93F-4EFD-8B4F-9E72C31188A8}"/>
    <hyperlink ref="E1147" r:id="rId2893" display="pw://arcadis-uk-pw.bentley.com:Arcadis-UK-07/Documents/D%7bbc782fd0-63ae-406a-a495-318cb214021e%7d" xr:uid="{2D6C2F2B-E03B-462F-B5D5-176822D49001}"/>
    <hyperlink ref="K1147" r:id="rId2894" display="pw://arcadis-uk-pw.bentley.com:Arcadis-UK-07/Documents/D%7bc065896a-acf5-4a26-85f5-1317d36ead97%7d" xr:uid="{9A76BDA6-A92A-48E6-ABC2-6CC90FD91B45}"/>
    <hyperlink ref="E1148" r:id="rId2895" display="pw://arcadis-uk-pw.bentley.com:Arcadis-UK-07/Documents/D%7b607e0084-f454-4f54-9c6b-b39ab6c637ee%7d" xr:uid="{E2960961-0B33-438B-9A95-E5E83AA864C3}"/>
    <hyperlink ref="K1148" r:id="rId2896" display="pw://arcadis-uk-pw.bentley.com:Arcadis-UK-07/Documents/D%7b1a626a4d-3940-4ccf-88bf-ee2530914043%7d" xr:uid="{32D1A76D-8F80-40D3-A34E-10DD54708783}"/>
    <hyperlink ref="E1114" r:id="rId2897" xr:uid="{7BAB0020-2FCC-46D4-8AAE-6C67057F5642}"/>
    <hyperlink ref="E1115" r:id="rId2898" xr:uid="{EE3FDFCF-CFB8-45AC-8DEF-E182750281B5}"/>
    <hyperlink ref="E1116" r:id="rId2899" xr:uid="{34125CDA-322A-4AB8-B5CB-70D96992B3EE}"/>
    <hyperlink ref="E1117" r:id="rId2900" xr:uid="{08DA55C2-7652-491B-BF79-DC441BB54717}"/>
    <hyperlink ref="E1118" r:id="rId2901" xr:uid="{520EA6D9-5929-4688-BF6F-053248C976FF}"/>
    <hyperlink ref="E1119" r:id="rId2902" xr:uid="{6CD06A76-A916-4100-BB2C-D5CFEFFD4381}"/>
    <hyperlink ref="E1120" r:id="rId2903" xr:uid="{8B5B5445-6904-4A5B-B2B5-D930409BA001}"/>
    <hyperlink ref="E1121" r:id="rId2904" xr:uid="{E256123F-01AD-4770-BE79-29BD04F3FBD0}"/>
    <hyperlink ref="E1122" r:id="rId2905" xr:uid="{F9DD7AAB-10D8-44A7-82A4-A7B9C332D2D1}"/>
    <hyperlink ref="E1123" r:id="rId2906" xr:uid="{94B95D8D-2B67-4DBF-94C0-88E554EA713F}"/>
    <hyperlink ref="E1124" r:id="rId2907" xr:uid="{2B667A2D-E4D4-4BF7-A7F7-17A9EFF3767C}"/>
    <hyperlink ref="E1125" r:id="rId2908" xr:uid="{90CFCD72-DA05-471C-BBCE-E550D1C9625E}"/>
    <hyperlink ref="E1126" r:id="rId2909" xr:uid="{304A02A2-FB16-4ADB-B556-A37D7CE2A10D}"/>
    <hyperlink ref="E1127" r:id="rId2910" xr:uid="{B5232851-ACFB-415E-9FC2-AE884F5EFC40}"/>
    <hyperlink ref="E1128" r:id="rId2911" xr:uid="{ABFA16D1-092C-4D61-A3EC-B2D60784172C}"/>
    <hyperlink ref="E1129" r:id="rId2912" xr:uid="{D8F88667-438A-4C7F-9C65-115C2A4D4A51}"/>
    <hyperlink ref="E1131" r:id="rId2913" xr:uid="{6DE4ADFF-DB19-443A-BD80-DF413148D622}"/>
    <hyperlink ref="E1132" r:id="rId2914" xr:uid="{A2F42908-6F53-4D7A-9DEF-B15EC548FE0F}"/>
    <hyperlink ref="E1133" r:id="rId2915" xr:uid="{F959A240-1CA9-4376-A608-153D89757B0B}"/>
    <hyperlink ref="E1135" r:id="rId2916" xr:uid="{0CB7EBE1-546C-4B4F-98DF-0B4932689E4A}"/>
    <hyperlink ref="E1136" r:id="rId2917" xr:uid="{5BC9F43C-0EF2-4D15-8C2F-E46ABF590EF9}"/>
    <hyperlink ref="E1137" r:id="rId2918" xr:uid="{3B81819A-80BB-4992-8536-518C5EC24066}"/>
    <hyperlink ref="E1138" r:id="rId2919" xr:uid="{B808BF42-CB9C-47A2-9054-AD36110F1A21}"/>
    <hyperlink ref="E1139" r:id="rId2920" xr:uid="{3DF8D72D-3082-409F-AA1B-41871D0A6786}"/>
    <hyperlink ref="E1140" r:id="rId2921" xr:uid="{06F1202D-8D6B-4F78-A66F-3DECB19BFA06}"/>
    <hyperlink ref="E1141" r:id="rId2922" xr:uid="{A6F4869F-B8EC-4BEA-8F05-A01A860C29C0}"/>
    <hyperlink ref="E1142" r:id="rId2923" xr:uid="{AE74351A-1212-428A-A78E-5AF5E06491C3}"/>
    <hyperlink ref="E1143" r:id="rId2924" xr:uid="{CB260324-D2CC-412E-87A6-FAC715AB2056}"/>
    <hyperlink ref="E1144" r:id="rId2925" xr:uid="{782E9F63-5D39-474B-AF62-E54C1867EF9F}"/>
    <hyperlink ref="E1145" r:id="rId2926" xr:uid="{F8936810-89FC-4E3A-B23C-0EDB5DBA9344}"/>
    <hyperlink ref="E1146" r:id="rId2927" xr:uid="{0C77CF5F-CFB2-4216-9ECD-A5B9DC901516}"/>
    <hyperlink ref="K1141" r:id="rId2928" xr:uid="{4EA8CD52-7950-45C2-B760-E1B4B58D0217}"/>
    <hyperlink ref="K1142" r:id="rId2929" xr:uid="{B9F50966-0396-4CF7-9253-9D4DB2D03B78}"/>
    <hyperlink ref="K1143" r:id="rId2930" xr:uid="{B3933A8C-B8A0-46A1-96D7-3C4D5E7E9964}"/>
    <hyperlink ref="K1144" r:id="rId2931" xr:uid="{E98DCF3D-F4DB-4F95-9738-286BC735D4AE}"/>
    <hyperlink ref="K1145" r:id="rId2932" xr:uid="{C3B631F8-8B39-4385-8101-B952443005EA}"/>
    <hyperlink ref="K1146" r:id="rId2933" xr:uid="{E4825C17-AD80-4DF0-93CE-AE79E1E2EC33}"/>
    <hyperlink ref="K1125" r:id="rId2934" xr:uid="{5433781B-F19F-4521-9791-E9BEAA50F362}"/>
    <hyperlink ref="K1128" r:id="rId2935" xr:uid="{ECA274FF-CED8-4DDA-A839-CFBC1E77C17D}"/>
    <hyperlink ref="K1126" r:id="rId2936" xr:uid="{32B51F24-E589-4B96-BA72-12E51CF52EB4}"/>
    <hyperlink ref="K1127" r:id="rId2937" xr:uid="{967C31CD-A696-44E4-94E0-D7BC82E47E17}"/>
    <hyperlink ref="K1129" r:id="rId2938" xr:uid="{BB492156-B013-47DD-9BAF-00A03273B114}"/>
    <hyperlink ref="K1130" r:id="rId2939" xr:uid="{775EDA4F-9788-4834-A1B4-D7A58066650A}"/>
    <hyperlink ref="K1131" r:id="rId2940" xr:uid="{CC3286FE-E974-4165-8593-DEEBA3F89870}"/>
    <hyperlink ref="K1132" r:id="rId2941" xr:uid="{BD3DCD2F-C598-4E6E-9799-0AE5E07278AD}"/>
    <hyperlink ref="K1133" r:id="rId2942" xr:uid="{6381901D-A4CA-4235-AE74-BAEC2DF7A261}"/>
    <hyperlink ref="K1134" r:id="rId2943" xr:uid="{BDBDEAD3-4EFE-4ADD-BB2C-5D7FC89597A6}"/>
    <hyperlink ref="K1135" r:id="rId2944" xr:uid="{013EAB49-5827-4EAB-82A5-A3A5B6113CD0}"/>
    <hyperlink ref="K1136" r:id="rId2945" xr:uid="{5DE46190-E718-4872-8274-D592028A7E6C}"/>
    <hyperlink ref="K1137" r:id="rId2946" xr:uid="{BB36D51C-071F-4FEB-98E4-F1764265747F}"/>
    <hyperlink ref="K1138" r:id="rId2947" xr:uid="{3BC6E7A2-1556-4CA6-9B69-8FC9B2AA56E3}"/>
    <hyperlink ref="K1139" r:id="rId2948" xr:uid="{341AD1A3-318B-4A83-AE07-FE2170D84E21}"/>
    <hyperlink ref="K1140" r:id="rId2949" xr:uid="{FDA4F7FC-A293-4D2E-8C8D-487E3271B72D}"/>
    <hyperlink ref="K1124" r:id="rId2950" xr:uid="{3EB88B3E-37D3-469B-954E-28F8ECA90D8A}"/>
    <hyperlink ref="K1123" r:id="rId2951" xr:uid="{E73EF880-B77D-428F-BEBC-D7E5B8A8A47D}"/>
    <hyperlink ref="K1122" r:id="rId2952" xr:uid="{C177E793-E763-4681-A6FC-A23482E44D54}"/>
    <hyperlink ref="K1121" r:id="rId2953" xr:uid="{99555C74-5187-4CAD-A50D-24257D87AD79}"/>
    <hyperlink ref="K1120" r:id="rId2954" xr:uid="{FB0E7447-632F-4372-9CEE-A55C8669E0F3}"/>
    <hyperlink ref="K1119" r:id="rId2955" xr:uid="{0C5EA764-226A-4E6D-B509-658FEC5F24D8}"/>
    <hyperlink ref="K1118" r:id="rId2956" xr:uid="{EBBD00E3-B02C-4C09-9D6B-578669237853}"/>
    <hyperlink ref="K1117" r:id="rId2957" xr:uid="{34076165-E4FF-408C-BDA1-7F53A9FF7206}"/>
    <hyperlink ref="K1116" r:id="rId2958" xr:uid="{5452F41E-F56C-45EF-9FC5-26BA0D333847}"/>
    <hyperlink ref="K1115" r:id="rId2959" xr:uid="{5D80ED6C-DC1D-4427-8FA6-83EDE02ECE33}"/>
    <hyperlink ref="K1114" r:id="rId2960" xr:uid="{33D6C633-D2B1-47A5-9C2E-A40A4A6EA142}"/>
    <hyperlink ref="W1114" r:id="rId2961" display="mailto:hassan.saab@setec.com" xr:uid="{E92F1C8D-32C3-475D-96A6-5CA64F841E34}"/>
    <hyperlink ref="W1120:W1151" r:id="rId2962" display="mailto:hassan.saab@setec.com" xr:uid="{2477C21E-1E49-4930-A755-52BA46AB2A6E}"/>
    <hyperlink ref="K1005" r:id="rId2963" display="pw://arcadis-uk-pw.bentley.com:Arcadis-UK-07/Documents/D%7b6b46ccc5-146a-4b74-a53d-b9c0e8c11dcd%7d" xr:uid="{9B06BD2D-7FCF-443A-A6E4-154D662F1B9E}"/>
    <hyperlink ref="E1152" r:id="rId2964" display="pw:\\arcadis-uk-pw.bentley.com:Arcadis-UK-07\Documents\Projects\1MC07-C3\Lower Boddington Emb\CV\01 - Docs\1MC07-ASC-CV-FRM-CS07_CL14-000015-ACBOS" xr:uid="{66F073FA-6F1A-4636-8ECA-2638F0C63B48}"/>
    <hyperlink ref="K1152" r:id="rId2965" display="pw:\\arcadis-uk-pw.bentley.com:Arcadis-UK-07\Documents\Projects\1MC07-C3\Lower Boddington Emb\IM\01 - Docs\1MC07-CEK-IM-DAT-CS07_CL14-600044" xr:uid="{1F6ADAB1-728F-48E0-842A-5449880692F0}"/>
    <hyperlink ref="W1152" r:id="rId2966" display="mailto:apoorva.patil@arcadis.com" xr:uid="{4957C8A1-B15A-4546-A0D2-21E19C227F91}"/>
    <hyperlink ref="E1154" r:id="rId2967" display="pw://arcadis-uk-pw.bentley.com:Arcadis-UK-07/Documents/D%7b43e81408-7487-42d6-a13b-1d5a90920eec%7d" xr:uid="{F1595EE1-5A9B-42DA-B4CF-965C866AF638}"/>
    <hyperlink ref="K1154" r:id="rId2968" display="pw://arcadis-uk-pw.bentley.com:Arcadis-UK-07/Documents/D%7ba9116385-0255-4ea0-9b1b-4c07f9b92e1a%7d" xr:uid="{E56EA499-76F2-4515-B73A-35DA8C548C3A}"/>
    <hyperlink ref="E1155" r:id="rId2969" tooltip="https://connect-projectwisewac.bentley.com/pwlink?datasource=bentley.pw--arcadis-uk-pw.bentley.com~3aarcadis-uk-07&amp;objectid=60c930df-741d-47b3-a63f-7690a6c9a09e&amp;objecttype=doc&amp;workareaid=7672f74c-6d6c-4972-9396-16dce2e4867c&amp;projectid=e3f7388f-5b16-4382-a7" display="https://connect-projectwisewac.bentley.com/pwlink?datasource=Bentley.PW--arcadis-uk-pw.bentley.com~3AArcadis-UK-07&amp;objectId=60c930df-741d-47b3-a63f-7690a6c9a09e&amp;objectType=doc&amp;workAreaId=7672f74c-6d6c-4972-9396-16dce2e4867c&amp;projectId=e3f7388f-5b16-4382-a7b1-67b8398b51fa&amp;app=pwe" xr:uid="{DE5078AF-F739-405C-BAAA-CB10C823D1AE}"/>
    <hyperlink ref="W1155" r:id="rId2970" display="mailto:alpk@cowi.com" xr:uid="{70D92061-FB0F-4F63-A84D-274414FE7335}"/>
    <hyperlink ref="E1153" r:id="rId2971" display="pw:\\arcadis-uk-pw.bentley.com:Arcadis-UK-07\Documents\Projects\1MC07-C3\Helmdon Emb\CV\01 - Docs\1MC07-ASC-CV-FRM-CS07_CL12-000054-ACBOS" xr:uid="{3AD4C3F5-F3EF-4FCD-B153-236C697339FA}"/>
    <hyperlink ref="K1153" r:id="rId2972" display="pw:\\arcadis-uk-pw.bentley.com:Arcadis-UK-07\Documents\Projects\1MC07-C3\Helmdon Emb\IM\01 - Docs\1MC07-CEK-IM-DAT-CS07_CL12-600011" xr:uid="{2CFDBC0B-0645-4004-85B8-FD24F61422DC}"/>
    <hyperlink ref="W1153" r:id="rId2973" display="mailto:alexandra.bonici@setec.com" xr:uid="{03A0E8A9-227B-4BC0-87B3-862ABFE9DAB4}"/>
    <hyperlink ref="E1151" r:id="rId2974" display="pw:\\arcadis-uk-pw.bentley.com:Arcadis-UK-07\Documents\Projects\1MC07-C3\Ladbroke Grove Emb\CV\01 - Docs\1MC07-ASC-CV-FRM-CS07_CL24-000067-ACBOS" xr:uid="{B41420E5-A5A5-44AF-B05B-2E695C0C64C2}"/>
    <hyperlink ref="K1151" r:id="rId2975" display="pw:\\arcadis-uk-pw.bentley.com:Arcadis-UK-07\Documents\Projects\1MC07-C3\Ladbroke Grove Emb\IM\01 - Docs\1MC07-CEK-IM-DAT-CS07_CL24-600120" xr:uid="{B8E1F930-581A-44D9-B04A-098B0382037F}"/>
    <hyperlink ref="K1150" r:id="rId2976" display="pw://arcadis-uk-pw.bentley.com:Arcadis-UK-07/Documents/Projects/1MC06-C2/Quainton&amp;space;South&amp;space;Emb/IM/01&amp;space;-&amp;space;Docs/1MC06-CEK-IM-DAT-CS04_CL20-600109" xr:uid="{107D02A6-FA61-44F4-821C-D2771A6DA728}"/>
    <hyperlink ref="K1149" r:id="rId2977" display="pw:\\arcadis-uk-pw.bentley.com:Arcadis-UK-07\Documents\Projects\1MC06-C2\Quainton South Emb\IM\01 - Docs\1MC06-CEK-IM-DAT-CS05-600093" xr:uid="{25EF16ED-F5A8-42B7-BC53-684938F0883C}"/>
    <hyperlink ref="W1149" r:id="rId2978" display="mailto:mallikarjun.shabad@arcadis.com" xr:uid="{DD8866C3-8226-4014-80F9-ED19170D2D07}"/>
    <hyperlink ref="W1150" r:id="rId2979" display="mailto:mallikarjun.shabad@arcadis.com" xr:uid="{2CA67D0F-9C4C-40E7-839E-197ADCD90183}"/>
    <hyperlink ref="E1092" r:id="rId2980" display="pw://arcadis-uk-pw.bentley.com:Arcadis-UK-07/Documents/D%7bc2bd4083-db67-44c6-a4b4-bb1261d426fd%7d" xr:uid="{7B426589-FFB2-4356-9657-34A7DF81152B}"/>
    <hyperlink ref="E1093" r:id="rId2981" display="pw://arcadis-uk-pw.bentley.com:Arcadis-UK-07/Documents/D%7bb7160db2-87d4-4ab7-bcc3-9e2f6c87894c%7d" xr:uid="{B14EEC8C-E7A0-4ADD-A2E4-D659C9D156C8}"/>
    <hyperlink ref="E1094" r:id="rId2982" display="pw://arcadis-uk-pw.bentley.com:Arcadis-UK-07/Documents/D%7b506a4bd9-3b57-4bfd-9d52-dfd281f5f362%7d" xr:uid="{F1E4845F-306D-431C-9258-5ACE5E733E2E}"/>
    <hyperlink ref="K1092" r:id="rId2983" display="pw://arcadis-uk-pw.bentley.com:Arcadis-UK-07/Documents/D%7bb40c08fa-afa5-4aab-82e4-02e49bc3eb25%7d" xr:uid="{A8834160-99C5-437D-BA59-DFA86A15BF4E}"/>
    <hyperlink ref="K1093" r:id="rId2984" display="pw://arcadis-uk-pw.bentley.com:Arcadis-UK-07/Documents/D%7b60575406-4443-4017-99ed-f5094e69fb6a%7d" xr:uid="{C28FAAF8-D4DB-4F05-BAFE-F596DB7BABE6}"/>
    <hyperlink ref="K1094" r:id="rId2985" display="pw://arcadis-uk-pw.bentley.com:Arcadis-UK-07/Documents/D%7bcd739b8f-f1fd-4f0b-8b85-3e918d3f4e6f%7d" xr:uid="{C91A694C-2743-4751-9034-CF9B421D28BD}"/>
    <hyperlink ref="W1147" r:id="rId2986" display="mailto:luke.mulholland@arcadis.com" xr:uid="{BC7B6A49-E2DE-4C28-9A88-DF30227B9858}"/>
    <hyperlink ref="W1148" r:id="rId2987" display="mailto:luke.mulholland@arcadis.com" xr:uid="{E59D4553-CCAE-4F98-80D1-94354BC77F42}"/>
    <hyperlink ref="W1154" r:id="rId2988" display="mailto:luke.mulholland@arcadis.com" xr:uid="{1B118C66-D2CC-4948-BCD9-D6638903A7E3}"/>
    <hyperlink ref="W1156" r:id="rId2989" display="mailto:William.Whyte@arcadis.com" xr:uid="{E2CF5FA4-FDA0-4CDE-BA7C-35A6D3C70685}"/>
    <hyperlink ref="E1158" r:id="rId2990" display="http://www.pw.ol.gs/?pw://arcadis-uk-pw.bentley.com:Arcadis-UK-07/Documents/Projects/1MC06-C2/Oxford&amp;space;Road&amp;space;Emb/CV/01&amp;space;-&amp;space;Docs/1MC06-ASC-CV-FRM-CS04_CL19-000062-ACBOS" xr:uid="{F8BFE3B4-FC9F-49C0-96D5-760B14E435BA}"/>
    <hyperlink ref="K1158" r:id="rId2991" display="pw:\\arcadis-uk-pw.bentley.com:Arcadis-UK-07\Documents\Projects\1MC06-C2\Oxford Road Emb\IM\01 - Docs\1MC06-CEK-IM-DAT-CS04_CL19-600084" xr:uid="{B6F5E94C-9132-4C95-AD25-32C1A706C9DA}"/>
    <hyperlink ref="W1158" r:id="rId2992" display="mailto:shreyas.alagundi@arcadis.com" xr:uid="{AEFDB69A-22E0-4209-B0E2-169D3045D27B}"/>
    <hyperlink ref="E1157" r:id="rId2993" display="pw:\\arcadis-uk-pw.bentley.com:Arcadis-UK-07\Documents\Projects\1MC07-C3\Ladbroke Grove Emb\CV\01 - Docs\1MC07-ASC-CV-FRM-CS07_CL24-000068-ACBOS" xr:uid="{7881D680-7E8F-47B4-A242-54EFE3A86D1C}"/>
    <hyperlink ref="K1157" r:id="rId2994" display="pw:\\arcadis-uk-pw.bentley.com:Arcadis-UK-07\Documents\Projects\1MC07-C3\Ladbroke Grove Emb\IM\01 - Docs\1MC07-CEK-IM-DAT-CS07_CL24-600121" xr:uid="{878BC944-3E60-4B06-B69B-F794E46CE88A}"/>
    <hyperlink ref="W1157" r:id="rId2995" display="mailto:apoorva.patil@arcadis.com" xr:uid="{C4852A8A-8DF7-4601-BB10-E661111E42BC}"/>
    <hyperlink ref="E1178" r:id="rId2996" display="pw://arcadis-uk-pw.bentley.com:Arcadis-UK-07/Documents/D%7b3b858617-da63-47d4-a1fa-3bfe87c22f91%7d" xr:uid="{0E873C6F-7CCD-4D3C-92BD-ED82E9C7A875}"/>
    <hyperlink ref="E1179" r:id="rId2997" display="pw://arcadis-uk-pw.bentley.com:Arcadis-UK-07/Documents/D%7b0272e0df-2bc4-4957-8392-1a7afb6fe4e5%7d" xr:uid="{3B07F8B7-029C-4375-A8A0-16826EA942A2}"/>
    <hyperlink ref="E1180" r:id="rId2998" display="pw://arcadis-uk-pw.bentley.com:Arcadis-UK-07/Documents/D%7b7a5e1945-692f-4aff-ac05-b55871c4d863%7d" xr:uid="{99B72884-ACF7-4757-9437-D8DC094A341A}"/>
    <hyperlink ref="E1181" r:id="rId2999" display="pw://arcadis-uk-pw.bentley.com:Arcadis-UK-07/Documents/D%7b8e9c4b8e-8b35-43a8-b9d1-0524987a7ea1%7d" xr:uid="{DD15E225-0B87-4B43-8772-8D504A245EE7}"/>
    <hyperlink ref="E1177" r:id="rId3000" display="pw://arcadis-uk-pw.bentley.com:Arcadis-UK-07/Documents/D%7b39bfa113-82f1-45e1-8057-e72bcf9747d5%7d" xr:uid="{4E7955FD-A0DF-4A97-95BB-BB570A5E106C}"/>
    <hyperlink ref="E1176" r:id="rId3001" display="pw://arcadis-uk-pw.bentley.com:Arcadis-UK-07/Documents/D%7b9f4e9312-1b11-4109-8838-0ffed819c2bb%7d" xr:uid="{A4D2ADCE-DDCE-480F-A8A3-5CAEC4F10EF5}"/>
    <hyperlink ref="E1175" r:id="rId3002" display="pw://arcadis-uk-pw.bentley.com:Arcadis-UK-07/Documents/D%7b14e6f859-12bf-4446-b4f7-ed2adbe23434%7d" xr:uid="{AF821700-F49E-49CE-98C3-C394E5F5E7DE}"/>
    <hyperlink ref="E1171" r:id="rId3003" display="pw://arcadis-uk-pw.bentley.com:Arcadis-UK-07/Documents/D%7b435f9707-2f00-44f7-a252-7a28c5cd06ef%7d" xr:uid="{ED1F599E-CE46-40FD-BEE6-BC362424D684}"/>
    <hyperlink ref="E1172" r:id="rId3004" display="pw://arcadis-uk-pw.bentley.com:Arcadis-UK-07/Documents/D%7bf1194ca1-ce1a-42c9-89c4-66bebbe0382c%7d" xr:uid="{9A9675CC-93C2-424F-A49D-6EB7C93D1AA1}"/>
    <hyperlink ref="E1173" r:id="rId3005" display="pw://arcadis-uk-pw.bentley.com:Arcadis-UK-07/Documents/D%7bc8dac0da-cff0-4c9c-aefb-9241c7b0cb44%7d" xr:uid="{62A0DA42-430F-495D-9CB9-3437E54CCEC9}"/>
    <hyperlink ref="E1174" r:id="rId3006" display="pw://arcadis-uk-pw.bentley.com:Arcadis-UK-07/Documents/D%7ba949c8b8-b8d1-4157-b12e-8ccd4ea5abcf%7d" xr:uid="{EEC04E46-69CB-4BFF-B2F6-1740690301C4}"/>
    <hyperlink ref="E1161" r:id="rId3007" display="pw://arcadis-uk-pw.bentley.com:Arcadis-UK-07/Documents/D%7b1fe478fe-9895-4fba-a37b-59130e7e10c0%7d" xr:uid="{E2E4ED5A-BA99-47F1-8F7F-EABB37710B6F}"/>
    <hyperlink ref="E1162" r:id="rId3008" display="pw://arcadis-uk-pw.bentley.com:Arcadis-UK-07/Documents/D%7bb0687f3d-8258-4288-af60-033cd7915f8b%7d" xr:uid="{D71E35C7-88F8-4027-AC0A-5865F49E5021}"/>
    <hyperlink ref="E1163" r:id="rId3009" display="pw://arcadis-uk-pw.bentley.com:Arcadis-UK-07/Documents/D%7b3cd9606f-ea33-4f2d-86b3-33f85feb4401%7d" xr:uid="{02BBDA33-2731-4894-ABBF-E44F851FD33B}"/>
    <hyperlink ref="E1164" r:id="rId3010" display="pw://arcadis-uk-pw.bentley.com:Arcadis-UK-07/Documents/D%7b266d1793-c5cf-4318-8e35-0ed52788bf14%7d" xr:uid="{F48CCCE8-E5AB-4F4E-B1B2-F8BF000D10CA}"/>
    <hyperlink ref="E1165" r:id="rId3011" display="pw://arcadis-uk-pw.bentley.com:Arcadis-UK-07/Documents/D%7b553b2a37-995e-4acb-8103-a5d9f8df4777%7d" xr:uid="{B108CC5B-239A-42BA-98C0-D51797459318}"/>
    <hyperlink ref="E1166" r:id="rId3012" display="pw://arcadis-uk-pw.bentley.com:Arcadis-UK-07/Documents/D%7b8c949c0d-b28b-4a3f-a82d-f3bb9b442a0b%7d" xr:uid="{34B1888B-AC4F-496A-9191-0984AD877A84}"/>
    <hyperlink ref="E1167" r:id="rId3013" display="pw://arcadis-uk-pw.bentley.com:Arcadis-UK-07/Documents/D%7bca7216a1-07b6-431d-9585-f95aa441f1ae%7d" xr:uid="{1C3D72AD-935C-415C-A20F-FB2C8A1C997B}"/>
    <hyperlink ref="E1168" r:id="rId3014" display="pw://arcadis-uk-pw.bentley.com:Arcadis-UK-07/Documents/D%7b90bc4b9a-789a-4dd3-8387-22cc28cc5b9a%7d" xr:uid="{C35CC47A-B6E7-4A0B-8D64-A5F6631AB445}"/>
    <hyperlink ref="K1161" r:id="rId3015" display="pw://arcadis-uk-pw.bentley.com:Arcadis-UK-07/Documents/D%7b75b26283-4ae4-44c6-90bd-ea70f5c6b126%7d" xr:uid="{108D742F-C523-46D4-A7E8-B7AD9BA70542}"/>
    <hyperlink ref="K1162" r:id="rId3016" display="pw://arcadis-uk-pw.bentley.com:Arcadis-UK-07/Documents/D%7bde6a217a-b9b9-46ba-9c86-111cbab6a60e%7d" xr:uid="{A368C9DE-932C-4CEA-A101-E2731D8BA4A8}"/>
    <hyperlink ref="K1163" r:id="rId3017" display="pw://arcadis-uk-pw.bentley.com:Arcadis-UK-07/Documents/D%7bfd56cfa9-4f4b-4ad4-899c-53ee472734b7%7d" xr:uid="{70873922-032D-47F3-BCEB-9CAF1C8007ED}"/>
    <hyperlink ref="K1164" r:id="rId3018" display="pw://arcadis-uk-pw.bentley.com:Arcadis-UK-07/Documents/D%7bfce647df-9227-46ee-b78d-252023745282%7d" xr:uid="{496E932D-EE64-413F-85DC-53D6BC2DFDA2}"/>
    <hyperlink ref="K1165" r:id="rId3019" display="pw://arcadis-uk-pw.bentley.com:Arcadis-UK-07/Documents/D%7b97acb433-d621-4e07-bce9-e64705c31c9c%7d" xr:uid="{7CA25B95-C8FA-464D-94DE-1435EED259C8}"/>
    <hyperlink ref="K1166" r:id="rId3020" display="pw://arcadis-uk-pw.bentley.com:Arcadis-UK-07/Documents/D%7b5b77d1af-90a8-4954-a968-748e022bedb9%7d" xr:uid="{8A705732-8CD9-40FB-A2CB-3044D47C84A5}"/>
    <hyperlink ref="K1167" r:id="rId3021" display="pw://arcadis-uk-pw.bentley.com:Arcadis-UK-07/Documents/D%7b2aa613c8-d3ee-4ffc-9eef-36e2968bf895%7d" xr:uid="{971E6320-8186-41BB-93BE-D6DA75DEB80E}"/>
    <hyperlink ref="K1168" r:id="rId3022" display="pw://arcadis-uk-pw.bentley.com:Arcadis-UK-07/Documents/D%7b8d0b8300-ec3f-4982-a6f2-6e0f7de8662a%7d" xr:uid="{EB37F455-C5F7-4CB6-89F0-0F7D5450D235}"/>
    <hyperlink ref="K1178" r:id="rId3023" display="pw://arcadis-uk-pw.bentley.com:Arcadis-UK-07/Documents/D%7b196c8524-21f2-4caf-a5f1-02b764240647%7d" xr:uid="{692F309A-D85E-44C2-AEB7-C5A438635260}"/>
    <hyperlink ref="K1179" r:id="rId3024" display="pw://arcadis-uk-pw.bentley.com:Arcadis-UK-07/Documents/D%7b2e8bfb84-e9ef-41d0-9423-cced6d3c8635%7d" xr:uid="{3691F2AA-1D7A-4589-8017-CA62F0BE5B5C}"/>
    <hyperlink ref="K1180" r:id="rId3025" display="pw://arcadis-uk-pw.bentley.com:Arcadis-UK-07/Documents/D%7bab79b17e-b8fa-418c-957e-bda456be3d88%7d" xr:uid="{51613E4A-6F0B-430D-ADC7-13752629EF45}"/>
    <hyperlink ref="K1181" r:id="rId3026" display="pw://arcadis-uk-pw.bentley.com:Arcadis-UK-07/Documents/D%7b0df99558-9ce2-488a-b60f-c5ee4fdfc3ac%7d" xr:uid="{8598F415-EF14-4118-9325-95897D9F3205}"/>
    <hyperlink ref="K1175" r:id="rId3027" display="pw://arcadis-uk-pw.bentley.com:Arcadis-UK-07/Documents/D%7b9162d504-f423-4a8e-a3a2-e7ae53a4c978%7d" xr:uid="{E96E1A60-BC81-473E-AC70-80410D70B720}"/>
    <hyperlink ref="K1176" r:id="rId3028" display="pw://arcadis-uk-pw.bentley.com:Arcadis-UK-07/Documents/D%7b4df7d8ae-c729-454e-9056-3e7466530a70%7d" xr:uid="{B68FC821-9897-47DC-B49E-B1FEC575EBF9}"/>
    <hyperlink ref="K1177" r:id="rId3029" display="pw://arcadis-uk-pw.bentley.com:Arcadis-UK-07/Documents/D%7b5dfb7658-3e00-4614-a326-96fd966643c4%7d" xr:uid="{1D002A03-C9FA-4C6A-8728-A09F47BE1459}"/>
    <hyperlink ref="K1171" r:id="rId3030" display="pw://arcadis-uk-pw.bentley.com:Arcadis-UK-07/Documents/D%7b5cce9bb2-171c-455c-a045-3382391a7a4c%7d" xr:uid="{28C63C2A-B6D3-4221-A90D-A45D85F404FF}"/>
    <hyperlink ref="K1172" r:id="rId3031" display="pw://arcadis-uk-pw.bentley.com:Arcadis-UK-07/Documents/D%7b7c1215e8-8fac-4146-8f48-d93045f2f5be%7d" xr:uid="{A6E28661-4A41-4525-8845-3ECC27E90258}"/>
    <hyperlink ref="K1173" r:id="rId3032" display="pw://arcadis-uk-pw.bentley.com:Arcadis-UK-07/Documents/D%7b3960cb91-791e-47df-a1dd-ad256b9d3424%7d" xr:uid="{4A4B72A8-AB0C-4FB7-AFD3-476D5ED5116F}"/>
    <hyperlink ref="K1174" r:id="rId3033" display="pw://arcadis-uk-pw.bentley.com:Arcadis-UK-07/Documents/D%7bcd5806eb-e214-46ef-892e-715faf6b3e6a%7d" xr:uid="{692C7407-9230-49FC-9A06-7AED36D66581}"/>
    <hyperlink ref="W1171" r:id="rId3034" display="mailto:ebrahim.jeewa@arcadis.com" xr:uid="{165A2183-A092-482A-9F76-49AE4FA2AEB2}"/>
    <hyperlink ref="W1163:W1180" r:id="rId3035" display="mailto:ebrahim.jeewa@arcadis.com" xr:uid="{8142C18A-0673-4B54-8B12-1DCA62EA4F12}"/>
    <hyperlink ref="E1185" r:id="rId3036" display="pw:\\arcadis-uk-pw.bentley.com:Arcadis-UK-07\Documents\Projects\1MC07-C3\Brackley South Ctg\HW\01 - Docs\1MC07-ASC-HW-FRM-CS07_CL12-000035-ACBOS" xr:uid="{58D23CCA-7731-4FAF-A799-5D9BA287FC46}"/>
    <hyperlink ref="E1182" r:id="rId3037" display="pw:\\arcadis-uk-pw.bentley.com:Arcadis-UK-07\Documents\Projects\1MC07-C3\Brackley South Ctg\HW\01 - Docs\1MC07-ASC-HW-FRM-CS07_CL12-000011-ACBOS" xr:uid="{E3DA1B7B-0797-4DB6-BA1D-DC1C473581B9}"/>
    <hyperlink ref="E1183" r:id="rId3038" display="pw:\\arcadis-uk-pw.bentley.com:Arcadis-UK-07\Documents\Projects\1MC07-C3\Brackley South Ctg\HW\01 - Docs\1MC07-ASC-HW-FRM-CS07_CL12-000018-ACBOS" xr:uid="{DA074CC9-51AC-4657-BEF4-2636EEB2AC32}"/>
    <hyperlink ref="E1184" r:id="rId3039" display="pw:\\arcadis-uk-pw.bentley.com:Arcadis-UK-07\Documents\Projects\1MC07-C3\Brackley South Ctg\HW\01 - Docs\1MC07-ASC-HW-FRM-CS07_CL12-000015-ACBOS" xr:uid="{03B23456-12FF-4708-90C8-D026CA2564C2}"/>
    <hyperlink ref="K1182" r:id="rId3040" display="pw:\\arcadis-uk-pw.bentley.com:Arcadis-UK-07\Documents\Projects\1MC07-C3\Brackley South Ctg\IM\01 - Docs\1MC07-CEK-IM-DAT-CS07_CL12-600095" xr:uid="{9515254E-693D-42C2-811F-43263A8BC2D9}"/>
    <hyperlink ref="K1183" r:id="rId3041" display="pw:\\arcadis-uk-pw.bentley.com:Arcadis-UK-07\Documents\Projects\1MC07-C3\Helmdon Emb\IM\01 - Docs\1MC07-CEK-IM-DAT-CS07_CL12-600096" xr:uid="{D8721853-3CCD-46FD-BFB4-3318478A1568}"/>
    <hyperlink ref="K1184" r:id="rId3042" display="pw:\\arcadis-uk-pw.bentley.com:Arcadis-UK-07\Documents\Projects\1MC07-C3\Helmdon Emb\IM\01 - Docs\1MC07-CEK-IM-DAT-CS07_CL12-600118" xr:uid="{226F8882-1468-4C7D-BF86-3BC41268DFC0}"/>
    <hyperlink ref="K1185" r:id="rId3043" display="pw:\\arcadis-uk-pw.bentley.com:Arcadis-UK-07\Documents\Projects\1MC07-C3\Brackley South Ctg\IM\01 - Docs\1MC07-CEK-IM-DAT-CS07_CL12-600166" xr:uid="{83E7E0D4-3683-4650-82AB-CAE7546169B4}"/>
    <hyperlink ref="W1182" r:id="rId3044" display="mailto:zakaria.khabouze@setec.com" xr:uid="{073ABFB3-E9E1-423C-BCDE-4FD7A36CC48B}"/>
    <hyperlink ref="W1183" r:id="rId3045" display="mailto:zakaria.khabouze@setec.com" xr:uid="{FA045B2C-54E4-425D-8B21-98FDB9A20DF7}"/>
    <hyperlink ref="W1184" r:id="rId3046" display="mailto:zakaria.khabouze@setec.com" xr:uid="{14C0030B-9D8C-47DA-802B-F99BE8108FB0}"/>
    <hyperlink ref="W1185" r:id="rId3047" display="mailto:zakaria.khabouze@setec.com" xr:uid="{A2C63DFB-AC4A-45DE-940C-B3C69AEACC3E}"/>
    <hyperlink ref="E1187" r:id="rId3048" display="pw:\\arcadis-uk-pw.bentley.com:Arcadis-UK-07\Documents\Projects\1MC07-C3\Helmdon Emb\DR\01 - Docs\1MC07-ASC-DR-FRM-CS07_CL12-000025-ACBOS" xr:uid="{B343767E-1509-4498-9DE6-D21A97B4C0CC}"/>
    <hyperlink ref="E1186" r:id="rId3049" display="pw:\\arcadis-uk-pw.bentley.com:Arcadis-UK-07\Documents\Projects\1MC07-C3\Brackley South Ctg\DR\01 - Docs\1MC07-ASC-DR-FRM-CS07_CL12-000005-ACBOS" xr:uid="{D14E168A-86F2-44E3-980F-959E42EF5747}"/>
    <hyperlink ref="E1188" r:id="rId3050" display="pw:\\arcadis-uk-pw.bentley.com:Arcadis-UK-07\Documents\Projects\1MC07-C3\Brackley South Ctg\DR\01 - Docs\1MC07-ASC-DR-FRM-CS07_CL12-000074-ACBOS" xr:uid="{6AFF49AE-3EAC-402F-BBFF-3160548C663B}"/>
    <hyperlink ref="E1189" r:id="rId3051" display="pw:\\arcadis-uk-pw.bentley.com:Arcadis-UK-07\Documents\Projects\1MC07-C3\Brackley South Ctg\DR\01 - Docs\1MC07-ASC-DR-FRM-CS07_CL12-000075-ACBOS" xr:uid="{FBE8CBF4-B160-4363-A966-BBCCA5864880}"/>
    <hyperlink ref="K1186" r:id="rId3052" display="pw:\\arcadis-uk-pw.bentley.com:Arcadis-UK-07\Documents\Projects\1MC07-C3\Brackley South Ctg\IM\01 - Docs\1MC07-CEK-IM-DAT-CS07_CL12-600094" xr:uid="{C49F20DE-3D81-4419-84A6-BC5739B38F80}"/>
    <hyperlink ref="K1187" r:id="rId3053" display="pw:\\arcadis-uk-pw.bentley.com:Arcadis-UK-07\Documents\Projects\1MC07-C3\Helmdon Emb\IM\01 - Docs\1MC07-CEK-IM-DAT-CS07_CL12-600117" xr:uid="{6985FC2C-8C27-436D-8648-2C8A85BA2FD3}"/>
    <hyperlink ref="K1188" r:id="rId3054" display="pw:\\arcadis-uk-pw.bentley.com:Arcadis-UK-07\Documents\Projects\1MC07-C3\Brackley South Ctg\IM\01 - Docs\1MC07-CEK-IM-DAT-CS07_CL12-600046" xr:uid="{11C949B1-597A-40F7-BC32-18DB895EFB3B}"/>
    <hyperlink ref="K1189" r:id="rId3055" display="pw:\\arcadis-uk-pw.bentley.com:Arcadis-UK-07\Documents\Projects\1MC07-C3\Brackley South Ctg\IM\01 - Docs\1MC07-CEK-IM-DAT-CS07_CL12-600045" xr:uid="{36175B09-B760-4893-89FD-74A74E61E379}"/>
    <hyperlink ref="W1189" r:id="rId3056" display="mailto:gladys.kouekam-nassi@setec.com" xr:uid="{5580C9B9-B98C-440E-AA58-44C5F218E029}"/>
    <hyperlink ref="W1186" r:id="rId3057" display="mailto:gladys.kouekam-nassi@setec.com" xr:uid="{7137313B-FE98-4237-B835-1ECACA21AADB}"/>
    <hyperlink ref="W1188" r:id="rId3058" display="mailto:gladys.kouekam-nassi@setec.com" xr:uid="{7E012DD4-A73F-4663-87EA-AFAACDDDE17A}"/>
    <hyperlink ref="W1187" r:id="rId3059" display="mailto:gladys.kouekam-nassi@setec.com" xr:uid="{B4780AC0-784E-4B50-81EA-55E3120EFDAE}"/>
    <hyperlink ref="E1134" r:id="rId3060" display="pw://arcadis-uk-pw.bentley.com:Arcadis-UK-07/Documents/D%7b60351f58-2b49-4048-a18e-18562809f9bf%7d" xr:uid="{4F0A3E52-071D-4353-95F3-3E90E2953A32}"/>
    <hyperlink ref="E1103" r:id="rId3061" display="https://connect-projectwisewac.bentley.com/pwlink?datasource=Bentley.PW--arcadis-uk-pw.bentley.com~3AArcadis-UK-07&amp;objectId=fb7126bb-05c0-48cd-b407-1fd7ce8c8401&amp;objectType=doc&amp;workAreaId=7672f74c-6d6c-4972-9396-16dce2e4867c&amp;projectId=e3f7388f-5b16-4382-a7b1-67b8398b51fa&amp;app=pwe" xr:uid="{0CD002C7-265F-45C7-8154-562A1EC49A8F}"/>
    <hyperlink ref="E1104" r:id="rId3062" display="https://connect-projectwisewac.bentley.com/pwlink?datasource=Bentley.PW--arcadis-uk-pw.bentley.com~3AArcadis-UK-07&amp;objectId=79f83830-008d-450e-b8ed-be9894faab45&amp;objectType=doc&amp;workAreaId=7672f74c-6d6c-4972-9396-16dce2e4867c&amp;projectId=e3f7388f-5b16-4382-a7b1-67b8398b51fa&amp;app=pwe" xr:uid="{9B367F86-536A-4B57-AD37-9747C258A02D}"/>
    <hyperlink ref="E1169" r:id="rId3063" display="pw:\\arcadis-uk-pw.bentley.com:Arcadis-UK-07\Documents\Projects\1MC06-C2\Small Dean South Emb\CV\01 - Docs\1MC06-ASC-CV-FRM-CS03_CL05-000036-ACBOS" xr:uid="{3955E0E5-C5F2-4064-963B-B57B6A8EC765}"/>
    <hyperlink ref="E1170" r:id="rId3064" display="pw:\\arcadis-uk-pw.bentley.com:Arcadis-UK-07\Documents\Projects\1MC06-C2\Small Dean South Emb\CV\01 - Docs\1MC06-ASC-CV-FRM-CS03_CL05-000042-ACBOS" xr:uid="{01D18F76-38E7-4B8B-93C6-F224D7B82879}"/>
    <hyperlink ref="K1169" r:id="rId3065" display="pw:\\arcadis-uk-pw.bentley.com:Arcadis-UK-07\Documents\Projects\1MC06-C2\Small Dean South Emb\IM\01 - Docs\1MC06-CEK-IM-DAT-CS03_CL05-600057" xr:uid="{20908AAF-3A09-497C-B30C-FA8B57CAA71D}"/>
    <hyperlink ref="K1170" r:id="rId3066" display="pw:\\arcadis-uk-pw.bentley.com:Arcadis-UK-07\Documents\Projects\1MC06-C2\Small Dean South Emb\IM\01 - Docs\1MC06-CEK-IM-DAT-CS03_CL05-600055" xr:uid="{0FB38598-7212-40F4-9AAF-B88DA6329443}"/>
    <hyperlink ref="W1170" r:id="rId3067" display="mailto:JRMY@COWI.COM" xr:uid="{2D6E514A-54D3-4E61-B731-089D91296F56}"/>
    <hyperlink ref="W1169" r:id="rId3068" display="mailto:JRMY@COWI.COM" xr:uid="{7D2C9604-8B7A-417B-9A5F-3C915566CFE7}"/>
    <hyperlink ref="E1190" r:id="rId3069" display="pw:\\arcadis-uk-pw.bentley.com:Arcadis-UK-07\Documents\Projects\1MC06-C2\Aylesbury North Ctg\CV\01 - Docs\1MC06-ASC-CV-FRM-CS04_CL18-000086-ACBOS" xr:uid="{184FEB3B-BC2A-4F8F-B4E9-296CF05763CC}"/>
    <hyperlink ref="K1190" r:id="rId3070" display="pw:\\arcadis-uk-pw.bentley.com:Arcadis-UK-07\Documents\Projects\1MC06-C2\Aylesbury North Ctg\IM\01 - Docs\1MC06-CEK-IM-DAT-CS04_CL18-600157" xr:uid="{6D0B6868-8A65-49FA-9D36-F3A8CB61900F}"/>
    <hyperlink ref="W1190" r:id="rId3071" display="mailto:max.rutherford@arcadis.com" xr:uid="{32A7C3B7-43E6-4B0E-A327-1E79114CD8DA}"/>
    <hyperlink ref="E1191" r:id="rId3072" display="pw:\\arcadis-uk-pw.bentley.com:Arcadis-UK-07\Documents\Projects\1MC06-C2\Oxford Road Emb\CV\01 - Docs\1MC06-ASC-CV-FRM-CS04_CL19-000056-ACBOS" xr:uid="{A581A30D-4763-4D84-BC63-F7A5D8D01D4A}"/>
    <hyperlink ref="K1191" r:id="rId3073" display="pw:\\arcadis-uk-pw.bentley.com:Arcadis-UK-07\Documents\Projects\1MC06-C2\Oxford Road Emb\IM\01 - Docs\1MC06-CEK-IM-DAT-CS04_CL19-600104" xr:uid="{67C3C374-8FA7-44B1-976C-3415A14F5590}"/>
    <hyperlink ref="W1191" r:id="rId3074" display="mailto:max.rutherford@arcadis.com" xr:uid="{7094DFA1-0BF2-4B89-8513-0E29D257D5A5}"/>
    <hyperlink ref="E1159" r:id="rId3075" display="pw:\\arcadis-uk-pw.bentley.com:Arcadis-UK-07\Documents\Projects\1MC06-C2\Wendover North Ctg\UT\01 - Docs\1MC06-ASC-UT-FRM-CS03_CL17-000018-ACBOS" xr:uid="{294FA432-B9AC-4328-BE63-2DFD6E902D3C}"/>
    <hyperlink ref="E1160" r:id="rId3076" display="pw:\\arcadis-uk-pw.bentley.com:Arcadis-UK-07\Documents\Projects\1MC06-C2\Wendover North Ctg\UT\01 - Docs\1MC06-ASC-UT-FRM-CS03_CL17-000019-ACBOS" xr:uid="{AD7D775D-A33D-4EC7-BDCA-C8ADE8C7C7B1}"/>
    <hyperlink ref="K1160" r:id="rId3077" display="pw:\\arcadis-uk-pw.bentley.com:Arcadis-UK-07\Documents\Projects\1MC06-C2\Stoke Mandeville South Emb\IM\01 - Docs\1MC06-CEK-IM-DAT-CS03_CL17-600034" xr:uid="{0EE836CE-9A54-4ABC-BC06-26931854512B}"/>
    <hyperlink ref="K1159" r:id="rId3078" display="pw:\\arcadis-uk-pw.bentley.com:Arcadis-UK-07\Documents\Projects\1MC06-C2\Stoke Mandeville South Emb\IM\01 - Docs\1MC06-CEK-IM-DAT-CS03_CL17-600039" xr:uid="{E0AE876B-61C5-4330-B13C-90CED5F09590}"/>
    <hyperlink ref="W1160" r:id="rId3079" display="mailto:maya.bowles@arcadis.com" xr:uid="{981E4B1A-F2C9-41DF-8CB3-D563901F8B58}"/>
    <hyperlink ref="W1159" r:id="rId3080" display="mailto:maya.bowles@arcadis.com" xr:uid="{8C4EE710-C690-4F54-B46D-F452EC1F556F}"/>
    <hyperlink ref="E1195" r:id="rId3081" display="pw://arcadis-uk-pw.bentley.com:Arcadis-UK-07/Documents/D%7b237965cc-fb17-41b8-aa54-e6912ccef91d%7d" xr:uid="{D6BCEBBD-FA3D-481F-9B91-7A82CB592BC4}"/>
    <hyperlink ref="K1195" r:id="rId3082" display="pw://arcadis-uk-pw.bentley.com:Arcadis-UK-07/Documents/D%7b69be4bec-2485-4b23-a3f9-bb873d3e9e2b%7d" xr:uid="{7476F591-A3A8-49AF-B1BD-431209833634}"/>
    <hyperlink ref="W1195" r:id="rId3083" display="mailto:devendrakumar.tiwari@arcadis.com" xr:uid="{B0BE4CF1-0BAC-407B-9029-B19D455A74C0}"/>
    <hyperlink ref="E1194" r:id="rId3084" display="pw:\\arcadis-uk-pw.bentley.com:Arcadis-UK-07\Documents\Projects\1MC07-C3\Ladbroke Grove Ctg\CV\01 - Docs\1MC07-ASC-CV-FRM-CS07_CL23-000061-ACBOS" xr:uid="{41160E2B-3947-4C80-B50E-25C36C620DCB}"/>
    <hyperlink ref="K1194" r:id="rId3085" display="pw:\\arcadis-uk-pw.bentley.com:Arcadis-UK-07\Documents\Projects\1MC07-C3\Ladbroke Grove Ctg\IM\01 - Docs\1MC07-CEK-IM-DAT-CS07_CL23-600155" xr:uid="{AA90F8E3-84E7-4D79-85A1-6E60B23D71B9}"/>
    <hyperlink ref="W1194" r:id="rId3086" display="mailto:apoorva.patil@arcadis.com" xr:uid="{24A4B290-ECEA-4F4A-9F56-A47D82D5E9B8}"/>
    <hyperlink ref="E1196" r:id="rId3087" display="pw://arcadis-uk-pw.bentley.com:Arcadis-UK-07/Documents/D%7b84990e62-8398-4bbb-85d1-1835ea106738%7d" xr:uid="{2A7F24EA-F248-46F4-85E2-1EC6791933F9}"/>
    <hyperlink ref="E1198" r:id="rId3088" display="pw://arcadis-uk-pw.bentley.com:Arcadis-UK-07/Documents/D%7b7d28c24e-6e2f-4a3c-907c-5f93153a2b19%7d" xr:uid="{43CB8F22-3557-4BA9-9C92-47489BEF0AF4}"/>
    <hyperlink ref="K1196" r:id="rId3089" display="pw://arcadis-uk-pw.bentley.com:Arcadis-UK-07/Documents/D%7bb0af7f35-bc43-4425-9a79-864d3383f37c%7d" xr:uid="{80252913-4C52-4C98-BC1C-F0F7542E82A7}"/>
    <hyperlink ref="K1197" r:id="rId3090" display="pw://arcadis-uk-pw.bentley.com:Arcadis-UK-07/Documents/D%7be3a645c2-71bf-45cf-8e68-dfb5346cdc4c%7d" xr:uid="{0B197C31-3F80-4E42-ACE8-A6D3554DBB27}"/>
    <hyperlink ref="K1198" r:id="rId3091" display="pw://arcadis-uk-pw.bentley.com:Arcadis-UK-07/Documents/D%7b6470138a-b46c-44a4-988d-854fa741f37d%7d" xr:uid="{E6E94D57-D62E-402B-8FDE-E3C4AFEB8A9C}"/>
    <hyperlink ref="W1198" r:id="rId3092" display="mailto:Jan.Cordero@arcadis.com" xr:uid="{B346861C-EA9A-4B14-9CC1-311449948C61}"/>
    <hyperlink ref="W1197" r:id="rId3093" display="mailto:Jan.Cordero@arcadis.com" xr:uid="{EE53E5AC-568A-4746-916F-6641D41860F9}"/>
    <hyperlink ref="W1196" r:id="rId3094" display="mailto:Jan.Cordero@arcadis.com" xr:uid="{A90F1BB1-9957-45E3-AD64-833757581260}"/>
    <hyperlink ref="E1192" r:id="rId3095" display="pw:\\arcadis-uk-pw.bentley.com:Arcadis-UK-07\Documents\Projects\1MC07-C3\Chipping Warden Green Tunnel\CV\01 - Docs\1MC07-ASC-CV-FRM-CS07_CL13-000141 - ACBOS" xr:uid="{4C2EAF17-E75A-4004-A115-ADA9B24AA24A}"/>
    <hyperlink ref="E1193" r:id="rId3096" display="pw:\\arcadis-uk-pw.bentley.com:Arcadis-UK-07\Documents\Projects\1MC07-C3\Chipping Warden Green Tunnel\CV\01 - Docs\1MC07-ASC-CV-FRM-CS07_CL13-000139 - ACBOS" xr:uid="{257A7D44-50CD-47B9-AB29-A038909EB102}"/>
    <hyperlink ref="K1192" r:id="rId3097" display="pw:\\arcadis-uk-pw.bentley.com:Arcadis-UK-07\Documents\Projects\1MC07-C3\Chipping Warden Green Tunnel\IM\01 - Docs\1MC07-CEK-IM-DAT-CS07_CL13-600050" xr:uid="{478F1763-83D3-4799-BCF0-5977A16B6767}"/>
    <hyperlink ref="K1193" r:id="rId3098" display="pw:\\arcadis-uk-pw.bentley.com:Arcadis-UK-07\Documents\Projects\1MC07-C3\Chipping Warden Green Tunnel\IM\01 - Docs\1MC07-CEK-IM-DAT-CS07_CL13-600052" xr:uid="{8F517DFE-9600-4BA2-A649-5C49DFB5A67A}"/>
    <hyperlink ref="W1193" r:id="rId3099" display="mailto:Joel.Martin@arcadis.com" xr:uid="{27E3EA91-D3E5-42C5-A136-AD5FCD8BC378}"/>
    <hyperlink ref="W1192" r:id="rId3100" display="mailto:Joel.Martin@arcadis.com" xr:uid="{92A4CA3A-7019-48DC-9C04-04E6CF2AFA9D}"/>
    <hyperlink ref="E1130" r:id="rId3101" display="pw://arcadis-uk-pw.bentley.com:Arcadis-UK-07/Documents/D%7b9e71b798-2cce-4376-be4c-e1ecb44435e8%7d" xr:uid="{4E60525A-DFBE-48C9-AA27-4A4B595FC1DC}"/>
    <hyperlink ref="E1213" r:id="rId3102" display="pw:\\arcadis-uk-pw.bentley.com:Arcadis-UK-07\Documents\Projects\1MC06-C2\Aylesbury South Ctg\CV\01 - Docs\1MC06-ASC-CV-FRM-CS04_CL18-000054-ACBOS" xr:uid="{96B0561A-08A4-4A1C-9032-24B710E34CD7}"/>
    <hyperlink ref="K1213" r:id="rId3103" display="pw:\\arcadis-uk-pw.bentley.com:Arcadis-UK-07\Documents\Projects\1MC06-C2\Aylesbury South Ctg\IM\01 - Docs\1MC06-CEK-IM-DAT-CS04_CL18-600162" xr:uid="{761445FD-B398-4E31-BAAB-BEBD0067FEEB}"/>
    <hyperlink ref="E1214" r:id="rId3104" display="pw:\\arcadis-uk-pw.bentley.com:Arcadis-UK-07\Documents\Projects\1MC06-C2\Aylesbury South Ctg\CV\01 - Docs\1MC06-ASC-CV-FRM-CS04_CL18-000053-ACBOS" xr:uid="{DF1F86EB-D0DB-4C1B-8F4D-25D5C40C9104}"/>
    <hyperlink ref="K1214" r:id="rId3105" display="pw:\\arcadis-uk-pw.bentley.com:Arcadis-UK-07\Documents\Projects\1MC06-C2\Aylesbury South Ctg\IM\01 - Docs\1MC06-CEK-IM-DAT-CS04_CL18-600161" xr:uid="{9C56AF65-087E-4CA9-9A28-D047C87C3674}"/>
    <hyperlink ref="E1210" r:id="rId3106" display="pw:\\arcadis-uk-pw.bentley.com:Arcadis-UK-07\Documents\Projects\1MC06-C2\Stoke Mandeville South Emb\HW\01 - Docs\1MC06-ASC-HW-FRM-CS03_CL17-000019-ACBOS" xr:uid="{F4437416-D989-4874-8552-C72CD6D01FE8}"/>
    <hyperlink ref="K1210" r:id="rId3107" display="pw:\\arcadis-uk-pw.bentley.com:Arcadis-UK-07\Documents\Projects\1MC06-C2\Stoke Mandeville South Emb\IM\01 - Docs\1MC06-CEK-IM-DAT-CS03_CL17-600013" xr:uid="{631C8F46-1AA3-4F28-B432-641CBA9D64D2}"/>
    <hyperlink ref="W1210" r:id="rId3108" display="mailto:joshua.jenkins@arcadis.com" xr:uid="{20B9F4AB-3502-41ED-A836-CF928B9665A9}"/>
    <hyperlink ref="E1208" r:id="rId3109" display="pw:\\arcadis-uk-pw.bentley.com:Arcadis-UK-07\Documents\Projects\1MC07-C3\Greatworth Green Tunnel\GT\01 - Docs\1MC07-ASC-GT-FRM-CS07_CL25-000007-ACBOS" xr:uid="{5B455513-C8F0-40C6-BACC-1CB354FD6F0D}"/>
    <hyperlink ref="K1208" r:id="rId3110" display="pw:\\arcadis-uk-pw.bentley.com:Arcadis-UK-07\Documents\Projects\1MC07-C3\Greatworth Green Tunnel\IM\01 - Docs\1MC07-CEK-IM-DAT-CS07_CL25-600013" xr:uid="{417BEB85-7B14-4837-BAF7-E9AA9DBAE958}"/>
    <hyperlink ref="W1208" r:id="rId3111" display="mailto:jocd@cowi.com" xr:uid="{D7050DBE-05FC-40EA-B159-C157540A499F}"/>
    <hyperlink ref="E1199" r:id="rId3112" display="pw:\\arcadis-uk-pw.bentley.com:Arcadis-UK-07\Documents\Projects\1MC07-C3\Highfurlong Brook Vdt\EV\01 - Docs\1MC07-ASC-EV-REP-CS07_CL14-000019" xr:uid="{DD0276C2-8DC5-4424-A756-757BB29F8C0E}"/>
    <hyperlink ref="E1200" r:id="rId3113" display="pw:\\arcadis-uk-pw.bentley.com:Arcadis-UK-07\Documents\Projects\1MC07-C3\Highfurlong Brook Vdt\EV\01 - Docs\1MC07-ASC-EV-REP-CS07_CL14-000020" xr:uid="{BFFBD46F-6FF3-445E-83FF-0285CD8F530C}"/>
    <hyperlink ref="E1201" r:id="rId3114" display="pw:\\arcadis-uk-pw.bentley.com:Arcadis-UK-07\Documents\Projects\1MC07-C3\Highfurlong Brook Vdt\EV\01 - Docs\1MC07-ASC-EV-REP-CS07_CL14-000021" xr:uid="{FC43031A-E925-4511-B494-7B5388F3D8A3}"/>
    <hyperlink ref="E1202" r:id="rId3115" display="pw:\\arcadis-uk-pw.bentley.com:Arcadis-UK-07\Documents\Projects\1MC07-C3\Highfurlong Brook Vdt\EV\01 - Docs\1MC07-ASC-EV-REP-CS07_CL14-000022" xr:uid="{16D2575B-625F-46FE-BFE3-E565AC36A521}"/>
    <hyperlink ref="E1203" r:id="rId3116" display="pw:\\arcadis-uk-pw.bentley.com:Arcadis-UK-07\Documents\Projects\1MC07-C3\Highfurlong Brook Emb\EV\01 - Docs\1MC07-ASC-EV-REP-CS07_CL14-000009" xr:uid="{26772A5A-FD1F-41C5-9A3B-5BF43039255A}"/>
    <hyperlink ref="E1204" r:id="rId3117" display="pw:\\arcadis-uk-pw.bentley.com:Arcadis-UK-07\Documents\Projects\1MC07-C3\Highfurlong Brook Emb\EV\01 - Docs\1MC07-ASC-EV-REP-CS07_CL14-000013" xr:uid="{F419AE8E-57D3-4745-8F09-C5B27D64EB09}"/>
    <hyperlink ref="E1205" r:id="rId3118" display="pw:\\arcadis-uk-pw.bentley.com:Arcadis-UK-07\Documents\Projects\1MC07-C3\Highfurlong Brook Emb\EV\01 - Docs\1MC07-ASC-EV-REP-CS07_CL14-000010" xr:uid="{4D2D8225-072F-4B2E-9BFE-F5FFDE6C1034}"/>
    <hyperlink ref="E1206" r:id="rId3119" display="pw:\\arcadis-uk-pw.bentley.com:Arcadis-UK-07\Documents\Projects\1MC07-C3\Highfurlong Brook Emb\EV\01 - Docs\1MC07-ASC-EV-REP-CS07_CL14-000011" xr:uid="{B49839EA-E8EE-4E30-B41F-6FC92340A4E5}"/>
    <hyperlink ref="E1207" r:id="rId3120" display="pw:\\arcadis-uk-pw.bentley.com:Arcadis-UK-07\Documents\Projects\1MC07-C3\Highfurlong Brook Emb\EV\01 - Docs\1MC07-ASC-EV-REP-CS07_CL14-000012" xr:uid="{9BAFA580-1203-4C25-8B0B-B2EA09CAEDA6}"/>
    <hyperlink ref="K1199" r:id="rId3121" display="pw:\\arcadis-uk-pw.bentley.com:Arcadis-UK-07\Documents\Projects\1MC07-C3\Highfurlong Brook Vdt\IM\01 - Docs\1MC07-CEK-IM-DAT-CS07_CL14-600121" xr:uid="{FEB7859A-8694-4A61-99EE-6EC6CD5E3004}"/>
    <hyperlink ref="K1201" r:id="rId3122" display="pw:\\arcadis-uk-pw.bentley.com:Arcadis-UK-07\Documents\Projects\1MC07-C3\Highfurlong Brook Vdt\IM\01 - Docs\1MC07-CEK-IM-DAT-CS07_CL14-600123" xr:uid="{90EAD711-64EB-4ACB-A666-185B6FB360C9}"/>
    <hyperlink ref="K1200" r:id="rId3123" display="pw:\\arcadis-uk-pw.bentley.com:Arcadis-UK-07\Documents\Projects\1MC07-C3\Highfurlong Brook Emb\IM\01 - Docs\1MC07-CEK-IM-DAT-CS07_CL14-600122" xr:uid="{6DF3C065-DCBD-43EA-A57E-ADFA0C8E62C2}"/>
    <hyperlink ref="K1202" r:id="rId3124" display="pw:\\arcadis-uk-pw.bentley.com:Arcadis-UK-07\Documents\Projects\1MC07-C3\Highfurlong Brook Emb\IM\01 - Docs\1MC07-CEK-IM-DAT-CS07_CL14-600124" xr:uid="{210DD5C4-4867-48DC-BD34-30BCFB3F1E81}"/>
    <hyperlink ref="K1203" r:id="rId3125" display="pw:\\arcadis-uk-pw.bentley.com:Arcadis-UK-07\Documents\Projects\1MC07-C3\Lower Boddington Ctg\IM\01 - Docs\1MC07-CEK-IM-DAT-CS07_CL14-600126" xr:uid="{1B52C70B-E736-4B74-B593-B5C5F9C6362A}"/>
    <hyperlink ref="K1204" r:id="rId3126" display="pw:\\arcadis-uk-pw.bentley.com:Arcadis-UK-07\Documents\Projects\1MC07-C3\Lower Boddington Ctg\IM\01 - Docs\1MC07-CEK-IM-DAT-CS07_CL14-600127" xr:uid="{6F20A2E5-90C7-4309-8F3D-70837E8F7CEC}"/>
    <hyperlink ref="K1205" r:id="rId3127" display="pw:\\arcadis-uk-pw.bentley.com:Arcadis-UK-07\Documents\Projects\1MC07-C3\Lower Boddington Ctg\IM\01 - Docs\1MC07-CEK-IM-DAT-CS07_CL14-600128" xr:uid="{0972D70A-D4DB-4BC4-A392-B8585CF816BC}"/>
    <hyperlink ref="K1206" r:id="rId3128" display="pw:\\arcadis-uk-pw.bentley.com:Arcadis-UK-07\Documents\Projects\1MC07-C3\Lower Boddington Ctg\IM\01 - Docs\1MC07-CEK-IM-DAT-CS07_CL14-600129" xr:uid="{2C93EB60-2985-4446-9BF7-191F50FFF409}"/>
    <hyperlink ref="K1207" r:id="rId3129" display="pw:\\arcadis-uk-pw.bentley.com:Arcadis-UK-07\Documents\Projects\1MC07-C3\Lower Boddington Ctg\IM\01 - Docs\1MC07-CEK-IM-DAT-CS07_CL14-600130" xr:uid="{7259B22A-E4DC-4C13-9098-38FC10DD396A}"/>
    <hyperlink ref="W1199" r:id="rId3130" display="mailto:philip.clarke@arcadis.com" xr:uid="{FA30982E-7131-4562-AB7C-08749C2BD268}"/>
    <hyperlink ref="W1200" r:id="rId3131" display="mailto:philip.clarke@arcadis.com" xr:uid="{44D05C26-3CC7-45E0-A5AD-682EE3327EFC}"/>
    <hyperlink ref="W1201" r:id="rId3132" display="mailto:philip.clarke@arcadis.com" xr:uid="{3745E78C-878F-47E0-935A-15BD9DF331E9}"/>
    <hyperlink ref="W1202" r:id="rId3133" display="mailto:philip.clarke@arcadis.com" xr:uid="{3AEAAEB4-4864-49A5-BE40-34902331223C}"/>
    <hyperlink ref="W1203" r:id="rId3134" display="mailto:philip.clarke@arcadis.com" xr:uid="{37C18DCE-09EF-41AE-A078-F0DDDD9710A7}"/>
    <hyperlink ref="W1207" r:id="rId3135" display="mailto:philip.clarke@arcadis.com" xr:uid="{2ABA0CD5-22F1-460D-8F3D-ECA90A9A926C}"/>
    <hyperlink ref="W1206" r:id="rId3136" display="mailto:philip.clarke@arcadis.com" xr:uid="{AF6BAFC0-84A8-4E89-9CE0-49B167C1AC39}"/>
    <hyperlink ref="W1205" r:id="rId3137" display="mailto:philip.clarke@arcadis.com" xr:uid="{4C1CCF85-3B3E-414C-A609-16747330700E}"/>
    <hyperlink ref="W1204" r:id="rId3138" display="mailto:philip.clarke@arcadis.com" xr:uid="{24ED48DA-F1A4-4EBF-B5B9-F690CFE67602}"/>
    <hyperlink ref="E1211" r:id="rId3139" display="pw:\\arcadis-uk-pw.bentley.com:Arcadis-UK-07\Documents\Projects\1MC06-C2\Stoke Mandeville South Emb\CV\01 - Docs\1MC06-ASC-CV-FRM-CS03_CL17-000019-ACBOS" xr:uid="{6B039472-8684-4E9C-BE34-CF230C06C464}"/>
    <hyperlink ref="E1212" r:id="rId3140" display="pw:\\arcadis-uk-pw.bentley.com:Arcadis-UK-07\Documents\Projects\1MC06-C2\Stoke Mandeville South Emb\CV\01 - Docs\1MC06-ASC-CV-FRM-CS03_CL17-000021-ACBOS" xr:uid="{51747753-6DB2-49DB-960F-F6CCE7ADED02}"/>
    <hyperlink ref="W1211" r:id="rId3141" display="mailto:JRMY@COWI.COM" xr:uid="{CC534225-19A3-4873-8F14-A3EB0927DF96}"/>
    <hyperlink ref="W1212" r:id="rId3142" display="mailto:JRMY@COWI.COM" xr:uid="{B63EA5E5-1D82-45CC-BAAD-D09E0F8C7A05}"/>
    <hyperlink ref="E1209" r:id="rId3143" display="pw:\\arcadis-uk-pw.bentley.com:Arcadis-UK-07\Documents\Projects\1MC07-C3\Greatworth North Ctg\GT\01 - Docs\1MC07-ASC-GT-FRM-CS07_CL12-000030-ACBOS" xr:uid="{67FD1160-8DC9-45C9-8D0A-F71B7F1371D9}"/>
    <hyperlink ref="K1209" r:id="rId3144" display="pw:\\arcadis-uk-pw.bentley.com:Arcadis-UK-07\Documents\Projects\1MC07-C3\Greatworth North Ctg\IM\01 - Docs\1MC07-CEK-IM-DAT-CS07_CL12-600301" xr:uid="{BB0DD692-90E7-41F8-AF2E-2B7D04AECA74}"/>
    <hyperlink ref="W1209" r:id="rId3145" display="mailto:jocd@cowi.com" xr:uid="{82B1AB7A-9E90-45DF-9DCC-121BBA495534}"/>
    <hyperlink ref="E1102" r:id="rId3146" display="https://pwlink.bentley.com/link?ds=arcadis-uk-pw.bentley.com~3AArcadis-UK-07&amp;doc=ef56fbb7768b43c0b68aa05cfe3a9cae&amp;wa=7672f74c6d6c4972939616dce2e4867c&amp;p=e3f7388f5b164382a7b167b8398b51fa&amp;app=web" xr:uid="{22FB137B-9EC7-4F31-8AC9-F36EF90C9CED}"/>
    <hyperlink ref="E1101" r:id="rId3147" display="https://pwlink.bentley.com/link?ds=arcadis-uk-pw.bentley.com~3AArcadis-UK-07&amp;doc=41596eb95270478891238097bcacd6ba&amp;wa=7672f74c6d6c4972939616dce2e4867c&amp;p=e3f7388f5b164382a7b167b8398b51fa&amp;app=web" xr:uid="{F26BB51F-DB33-449E-998C-5A8641603352}"/>
    <hyperlink ref="E1090" r:id="rId3148" display="pw:\\arcadis-uk-pw.bentley.com:Arcadis-UK-07\Documents\Projects\1MC06-C2\Small Dean Vdt\BR\01 - Docs\1MC06-ASC-BR-FRM-CS03_CL06-000004-ACBOS" xr:uid="{AB743770-C254-4AC8-B1DF-4EEF1B9211BB}"/>
    <hyperlink ref="E1215" r:id="rId3149" display="pw:\\arcadis-uk-pw.bentley.com:Arcadis-UK-07\Documents\Projects\1MC07-C3\Greatworth Green Tunnel\GT\01 - Docs\1MC07-ASC-GT-FRM-CS07_CL25-000011-ACBOS" xr:uid="{C2EB3326-51B7-4315-92B6-48F6C9C66D41}"/>
    <hyperlink ref="K1215" r:id="rId3150" display="pw:\\arcadis-uk-pw.bentley.com:Arcadis-UK-07\Documents\Projects\1MC07-C3\Greatworth Green Tunnel\IM\01 - Docs\1MC07-CEK-IM-DAT-CS07_CL25-600018" xr:uid="{788DBF03-27B2-4DB2-8936-C0668AB374E2}"/>
    <hyperlink ref="E1216" r:id="rId3151" display="pw://arcadis-uk-pw.bentley.com:Arcadis-UK-07/Documents/D%7b5582f095-82fe-4bd8-befa-6d245ea2c141%7d" xr:uid="{29710BBE-13EE-44E3-BF24-E97C454F1F8D}"/>
    <hyperlink ref="K1216" r:id="rId3152" display="pw://arcadis-uk-pw.bentley.com:Arcadis-UK-07/Documents/D%7b788e207c-b644-497f-a401-4aa558dfb5c5%7d" xr:uid="{2B99A544-8F90-434B-B7E3-E42D2E549E44}"/>
    <hyperlink ref="E1220" r:id="rId3153" display="pw:\\arcadis-uk-pw.bentley.com:Arcadis-UK-07\Documents\Projects\1MC06-C2\Doddershall Emb\EV\01 - Docs\1MC06-CEK-EV-FRM-CS05-600002" xr:uid="{A5BDE909-D3BE-4481-86E9-5C9F7600F30E}"/>
    <hyperlink ref="E1221" r:id="rId3154" display="pw:\\arcadis-uk-pw.bentley.com:Arcadis-UK-07\Documents\Projects\1MC06-C2\Doddershall Emb\EV\01 - Docs\1MC06-CEK-EV-FRM-CS05-600003" xr:uid="{BEB0A32C-D41F-4F57-B4FF-32A03BC46CD3}"/>
    <hyperlink ref="E1222" r:id="rId3155" display="pw:\\arcadis-uk-pw.bentley.com:Arcadis-UK-07\Documents\Projects\1MC06-C2\Doddershall Emb\EV\01 - Docs\1MC06-CEK-EV-FRM-CS05-600004" xr:uid="{D1BB8962-D6C1-4614-9726-C677DD5FF596}"/>
    <hyperlink ref="E1223" r:id="rId3156" display="pw:\\arcadis-uk-pw.bentley.com:Arcadis-UK-07\Documents\Projects\1MC06-C2\Doddershall Emb\EV\01 - Docs\1MC06-CEK-EV-FRM-CS05-600005" xr:uid="{D588D2A4-69B3-497F-B71B-2C116F11D91E}"/>
    <hyperlink ref="E1224" r:id="rId3157" display="pw:\\arcadis-uk-pw.bentley.com:Arcadis-UK-07\Documents\Projects\1MC06-C2\Doddershall Emb\EV\01 - Docs\1MC06-CEK-EV-FRM-CS05-600006" xr:uid="{D6B13C46-F1E5-418E-81C0-59B84D1E1EDE}"/>
    <hyperlink ref="E1225" r:id="rId3158" display="pw:\\arcadis-uk-pw.bentley.com:Arcadis-UK-07\Documents\Projects\1MC06-C2\Doddershall Emb\EV\01 - Docs\1MC06-CEK-EV-FRM-CS05-600007" xr:uid="{A7D6F521-5C03-47D5-8B1D-53C8FCBF5AEA}"/>
    <hyperlink ref="E1226" r:id="rId3159" display="pw:\\arcadis-uk-pw.bentley.com:Arcadis-UK-07\Documents\Projects\1MC06-C2\Doddershall Emb\EV\01 - Docs\1MC06-CEK-EV-FRM-CS05-600008" xr:uid="{532ECCB5-B6AF-49F3-B2E0-1282ED78EAA7}"/>
    <hyperlink ref="E1227" r:id="rId3160" display="pw:\\arcadis-uk-pw.bentley.com:Arcadis-UK-07\Documents\Projects\1MC06-C2\Doddershall Emb\EV\01 - Docs\1MC06-CEK-EV-FRM-CS05-600009" xr:uid="{1D3F75B8-7987-4301-929F-8817A38573B2}"/>
    <hyperlink ref="E1228" r:id="rId3161" display="pw:\\arcadis-uk-pw.bentley.com:Arcadis-UK-07\Documents\Projects\1MC06-C2\Doddershall Emb\EV\01 - Docs\1MC06-CEK-EV-FRM-CS05-600010" xr:uid="{0E809735-62D1-4A58-BC34-8E8621D99356}"/>
    <hyperlink ref="K1228" r:id="rId3162" display="pw:\\arcadis-uk-pw.bentley.com:Arcadis-UK-07\Documents\Projects\1MC06-C2\Doddershall Emb\IM\01 - Docs\1MC06-CEK-IM-DAT-CS05-600219" xr:uid="{EAC1F54F-B45D-4EAA-BE8C-B1B8E061FF47}"/>
    <hyperlink ref="K1227" r:id="rId3163" display="pw:\\arcadis-uk-pw.bentley.com:Arcadis-UK-07\Documents\Projects\1MC06-C2\Doddershall Emb\IM\01 - Docs\1MC06-CEK-IM-DAT-CS05-600218" xr:uid="{3AD5C168-A825-4EEE-B12C-4AF4DDB9FD7E}"/>
    <hyperlink ref="K1226" r:id="rId3164" display="pw:\\arcadis-uk-pw.bentley.com:Arcadis-UK-07\Documents\Projects\1MC06-C2\Doddershall Emb\IM\01 - Docs\1MC06-CEK-IM-DAT-CS05-600217" xr:uid="{9AE4F7EF-85F7-4D06-AC46-7752C3CA09C5}"/>
    <hyperlink ref="K1225" r:id="rId3165" display="pw:\\arcadis-uk-pw.bentley.com:Arcadis-UK-07\Documents\Projects\1MC06-C2\Doddershall Emb\IM\01 - Docs\1MC06-CEK-IM-DAT-CS05-600216" xr:uid="{4DA63BE4-1DCF-47B9-87F5-6E8F49461E23}"/>
    <hyperlink ref="K1224" r:id="rId3166" display="pw:\\arcadis-uk-pw.bentley.com:Arcadis-UK-07\Documents\Projects\1MC06-C2\Doddershall Emb\IM\01 - Docs\1MC06-CEK-IM-DAT-CS05-600215" xr:uid="{C0390381-AFE3-4FB3-B8B1-1C30765086F9}"/>
    <hyperlink ref="K1223" r:id="rId3167" display="pw:\\arcadis-uk-pw.bentley.com:Arcadis-UK-07\Documents\Projects\1MC06-C2\Doddershall Emb\IM\01 - Docs\1MC06-CEK-IM-DAT-CS05-600214" xr:uid="{6587ACA9-43B2-4642-AD42-84B8857AAE52}"/>
    <hyperlink ref="K1222" r:id="rId3168" display="pw:\\arcadis-uk-pw.bentley.com:Arcadis-UK-07\Documents\Projects\1MC06-C2\Doddershall Emb\IM\01 - Docs\1MC06-CEK-IM-DAT-CS05-600213" xr:uid="{91AC3874-0F94-4669-80F5-B9F7E568D2A1}"/>
    <hyperlink ref="K1221" r:id="rId3169" display="pw:\\arcadis-uk-pw.bentley.com:Arcadis-UK-07\Documents\Projects\1MC06-C2\Doddershall Emb\IM\01 - Docs\1MC06-CEK-IM-DAT-CS05-600212" xr:uid="{6E122D26-1226-40F0-A74D-2B6DD52DD7A0}"/>
    <hyperlink ref="K1220" r:id="rId3170" display="pw:\\arcadis-uk-pw.bentley.com:Arcadis-UK-07\Documents\Projects\1MC06-C2\Doddershall Emb\IM\01 - Docs\1MC06-CEK-IM-DAT-CS05-600211" xr:uid="{2269E451-99DD-4FAD-B5AF-627CD150FB9C}"/>
    <hyperlink ref="W1220" r:id="rId3171" display="mailto:sebastien.chillet@setec.com" xr:uid="{84B7BD4F-9DC9-4C71-BC66-34C3309575F1}"/>
    <hyperlink ref="W1221:W1228" r:id="rId3172" display="mailto:sebastien.chillet@setec.com" xr:uid="{FD02AC61-D220-47A2-ADEC-8FF54D42B173}"/>
    <hyperlink ref="E1217" r:id="rId3173" display="pw:\\arcadis-uk-pw.bentley.com:Arcadis-UK-07\Documents\Projects\1MC07-C3\Chipping Warden Green Tunnel\DR\01 - Docs\1MC07-ASC-DR-FRM-CS07_CL26-000062-ACBOS" xr:uid="{630285AA-56D7-43D3-BA26-5A22D9F485BF}"/>
    <hyperlink ref="K1217" r:id="rId3174" display="pw:\\arcadis-uk-pw.bentley.com:Arcadis-UK-07\Documents\Projects\1MC07-C3\Chipping Warden Green Tunnel\IM\01 - Docs\1MC07-CEK-IM-DAT-CS07_CL26-600064" xr:uid="{E176AB68-E720-43FD-9F9F-CC29BD52F0B0}"/>
    <hyperlink ref="W1217" r:id="rId3175" display="mailto:nischitha.m@arcadis.com" xr:uid="{AE3BE6BC-BF6D-4400-A164-8171A1EAC987}"/>
    <hyperlink ref="K1230" r:id="rId3176" display="pw:\\arcadis-uk-pw.bentley.com:Arcadis-UK-07\Documents\Projects\1MC06-C2\Oxford Road Emb\IM\01 - Docs\1MC06-CEK-IM-DAT-CS04_CL19-600083" xr:uid="{4C00879F-97BA-497E-8092-9FB0E782899E}"/>
    <hyperlink ref="E1230" r:id="rId3177" display="http://www.pw.ol.gs/?pw://arcadis-uk-pw.bentley.com:Arcadis-UK-07/Documents/Projects/1MC06-C2/Oxford&amp;space;Road&amp;space;Emb/CV/01&amp;space;-&amp;space;Docs/1MC06-ASC-CV-FRM-CS04_CL19-000061-ACBOS" xr:uid="{B7D28F68-9B9F-46E2-BCD3-49257ABF71E2}"/>
    <hyperlink ref="W1230" r:id="rId3178" display="mailto:shreyas.alagundi@arcadis.com" xr:uid="{2D9738A4-C2D6-4803-8FF3-22B66E132FC8}"/>
    <hyperlink ref="E1219" r:id="rId3179" display="pw:\\arcadis-uk-pw.bentley.com:Arcadis-UK-07\Documents\Projects\1MC07-C3\Greatworth North Ctg\CV\01 - Docs\1MC07-ASC-CV-FRM-CS07_CL12-000111-ACBOS" xr:uid="{77F789C9-A908-43E7-97BA-0DB9D4112B4B}"/>
    <hyperlink ref="K1219" r:id="rId3180" display="pw:\\arcadis-uk-pw.bentley.com:Arcadis-UK-07\Documents\Projects\1MC07-C3\Greatworth North Ctg\IM\01 - Docs\1MC07-CEK-IM-DAT-CS07_CL12-600288" xr:uid="{7EE43ABC-4FA8-44E7-B328-52CE5F59B999}"/>
    <hyperlink ref="W1219" r:id="rId3181" display="mailto:latika.behera@arcadis.com" xr:uid="{1A69ACD8-0FA1-4B41-B868-EAED16B80D9C}"/>
    <hyperlink ref="W1229" r:id="rId3182" display="mailto:albin.thambi@arcadis.com" xr:uid="{94266970-C474-48A1-BF9C-7BF57642F6AC}"/>
    <hyperlink ref="E1218" r:id="rId3183" display="pw:\\arcadis-uk-pw.bentley.com:Arcadis-UK-07\Documents\Projects\1MC06-C2\Woodlands Ctg\HW\01 - Docs\1MC06-ASC-HW-FRM-CS05-000019-ACBOS" xr:uid="{07D17D86-0815-4360-9C14-C9578F9B7412}"/>
    <hyperlink ref="K1218" r:id="rId3184" display="pw:\\arcadis-uk-pw.bentley.com:Arcadis-UK-07\Documents\Projects\1MC06-C2\Woodlands Ctg\IM\01 - Docs\1MC06-CEK-IM-DAT-CS05-600125" xr:uid="{F9C00CEE-E071-4F17-B31B-A22CC3C921E2}"/>
    <hyperlink ref="W1218" r:id="rId3185" display="mailto:james.ollier@arcadis.com" xr:uid="{68702F2E-202A-45EF-8940-3B001E93C52F}"/>
    <hyperlink ref="E1150" r:id="rId3186" xr:uid="{64D6A41C-EA61-4979-BA93-AEC9B0A4857D}"/>
    <hyperlink ref="E1149" r:id="rId3187" xr:uid="{D6770E43-4B75-43D8-B1C9-F9402729F342}"/>
    <hyperlink ref="E1232" r:id="rId3188" display="pw://arcadis-uk-pw.bentley.com:Arcadis-UK-07/Documents/D%7b10ec7602-df3d-4ea7-93c1-78eec98433f9%7d" xr:uid="{6C046C4D-B298-4D41-9664-14B74FFBBB62}"/>
    <hyperlink ref="K1232" r:id="rId3189" display="pw:\\arcadis-uk-pw.bentley.com:Arcadis-UK-07\Documents\Projects\1MC06-C2\Aylesbury South Ctg\IM\01 - Docs\1MC06-CEK-IM-DAT-CS04_CL18-600168" xr:uid="{E63FB3AF-4C04-401A-9942-6FD76AD56FC3}"/>
    <hyperlink ref="W1232" r:id="rId3190" display="mailto:max.rutherford@arcadis.com" xr:uid="{52EB6DCD-13C7-42E2-8709-69BD846B2C6B}"/>
    <hyperlink ref="E1231" r:id="rId3191" display="pw://arcadis-uk-pw.bentley.com:Arcadis-UK-07/Documents/D%7bf21bddf4-5f51-40c0-8973-262530e32911%7d" xr:uid="{510E30F5-3AC7-4DBB-99DA-328CAFAFE3C0}"/>
    <hyperlink ref="K1231" r:id="rId3192" display="pw:\\arcadis-uk-pw.bentley.com:Arcadis-UK-07\Documents\Projects\1MC06-C2\Aylesbury South Ctg\IM\01 - Docs\1MC06-CEK-IM-DAT-CS04_CL18-600167" xr:uid="{523400CE-AA08-468E-9291-56E88B5490E2}"/>
    <hyperlink ref="W1231" r:id="rId3193" display="mailto:max.rutherford@arcadis.com" xr:uid="{E2695A23-ADF2-48AF-AF01-AAD790EF6508}"/>
    <hyperlink ref="E1156" r:id="rId3194" display="pw://arcadis-uk-pw.bentley.com:Arcadis-UK-07/Documents/D%7b101e6991-8681-4c7d-b7f7-2e9fc04b4fbf%7d" xr:uid="{4803E40A-AFB1-49D1-976B-CB6961344A7A}"/>
    <hyperlink ref="K1233" r:id="rId3195" display="pw:\\arcadis-uk-pw.bentley.com:Arcadis-UK-07\Documents\Projects\1MC06-C2\Stoke Mandeville South Emb\IM\01 - Docs\1MC06-CEK-IM-DAT-CS03_CL17-600037" xr:uid="{9BBEEF14-A819-4BE8-8F8F-15649824E0EE}"/>
    <hyperlink ref="W1233" r:id="rId3196" display="mailto:aype@cowi.com" xr:uid="{21280720-A33C-4CA3-91F5-073014231777}"/>
    <hyperlink ref="K1237" r:id="rId3197" display="pw:\\arcadis-uk-pw.bentley.com:Arcadis-UK-07\Documents\Projects\1MC06-C2\Grendon Underwood Emb\IM\01 - Docs\1MC06-CEK-IM-DAT-CS05-600284" xr:uid="{71DE9CD9-61EE-4352-B7FF-2CC78BBBA7F3}"/>
    <hyperlink ref="K1235" r:id="rId3198" display="pw:\\arcadis-uk-pw.bentley.com:Arcadis-UK-07\Documents\Projects\1MC06-C2\Grendon Underwood Emb\IM\01 - Docs\1MC06-CEK-IM-DAT-CS05-600279" xr:uid="{7B893290-FBF5-43E9-8FA6-AFF318505772}"/>
    <hyperlink ref="K1236" r:id="rId3199" display="pw:\\arcadis-uk-pw.bentley.com:Arcadis-UK-07\Documents\Projects\1MC06-C2\Grendon Underwood Emb\IM\01 - Docs\1MC06-CEK-IM-DAT-CS05-600281" xr:uid="{2D85C521-D1F4-47FD-98AE-D87B23CC9993}"/>
    <hyperlink ref="K1234" r:id="rId3200" display="pw:\\arcadis-uk-pw.bentley.com:Arcadis-UK-07\Documents\Projects\1MC07-C3\Thorpe Mandeville Emb\IM\01 - Docs\1MC07-CEK-IM-DAT-CS07_CL26-600160" xr:uid="{D01B076D-01E0-4F62-B7B9-1E365F23DE47}"/>
    <hyperlink ref="W1234" r:id="rId3201" display="mailto:philip.clarke@arcadis.com" xr:uid="{79072152-0775-45F8-A1C2-0146980391C9}"/>
    <hyperlink ref="K1238" r:id="rId3202" display="pw:\\arcadis-uk-pw.bentley.com:Arcadis-UK-07\Documents\Projects\1MC06-C2\Aylesbury South Ctg\IM\01 - Docs\1MC06-CEK-IM-DAT-CS04_CL18-600158" xr:uid="{51A7CAF0-CB39-4B5B-B37B-B75906319384}"/>
    <hyperlink ref="W1238" r:id="rId3203" display="mailto:max.rutherford@arcadis.com" xr:uid="{2A5221EC-CB02-4D0D-AA35-5393EA7905EA}"/>
    <hyperlink ref="K1155" r:id="rId3204" display="pw:\\arcadis-uk-pw.bentley.com:Arcadis-UK-07\Documents\Projects\1MC06-C2\Grendon Underwood Emb\IM\01 - Docs\1MC06-CEK-IM-DAT-CS05-600298" xr:uid="{0890C662-C0A8-4EA4-A4D2-09E6D48A3304}"/>
    <hyperlink ref="E1283" r:id="rId3205" display="pw:\\arcadis-uk-pw.bentley.com:Arcadis-UK-07\Documents\Projects\1MC06-C2\Calvert Ctg\CV\01 - Docs\1MC06-ASC-CV-FRM-CS06_CL09-000093-ACBOS" xr:uid="{DF4AD455-A343-4452-A23D-C6EE1CFDCD6A}"/>
    <hyperlink ref="E1286" r:id="rId3206" display="pw:\\arcadis-uk-pw.bentley.com:Arcadis-UK-07\Documents\Projects\1MC06-C2\Calvert Ctg\CV\01 - Docs\1MC06-ASC-CV-FRM-CS06_CL09-000097-ACBOS" xr:uid="{DEB1F5B9-24E2-4740-9F34-C890CEB0ECD3}"/>
    <hyperlink ref="E1285" r:id="rId3207" display="pw:\\arcadis-uk-pw.bentley.com:Arcadis-UK-07\Documents\Projects\1MC06-C2\Calvert Ctg\CV\01 - Docs\1MC06-ASC-CV-FRM-CS06_CL09-000057-ACBOS" xr:uid="{C2CF069D-0C9E-4CBA-91D8-C2338C6288B1}"/>
    <hyperlink ref="K1281" r:id="rId3208" display="pw:\\arcadis-uk-pw.bentley.com:Arcadis-UK-07\Documents\Projects\1MC06-C2\Calvert Ctg\IM\01 - Docs\1MC06-CEK-IM-DAT-CS06_CL09-600345" xr:uid="{83D0FDF1-87FF-4EBE-9779-B78969F16962}"/>
    <hyperlink ref="K1282" r:id="rId3209" display="pw:\\arcadis-uk-pw.bentley.com:Arcadis-UK-07\Documents\Projects\1MC06-C2\Calvert Ctg\IM\01 - Docs\1MC06-CEK-IM-DAT-CS06_CL09-600340" xr:uid="{34EE3CCF-2F6C-49CB-A477-88B42C548507}"/>
    <hyperlink ref="K1283" r:id="rId3210" display="pw:\\arcadis-uk-pw.bentley.com:Arcadis-UK-07\Documents\Projects\1MC06-C2\Calvert Ctg\IM\01 - Docs\1MC06-CEK-IM-DAT-CS06_CL09-600337" xr:uid="{22B9D60D-A177-4DDF-A37C-0415C93CBAAC}"/>
    <hyperlink ref="K1285" r:id="rId3211" display="pw:\\arcadis-uk-pw.bentley.com:Arcadis-UK-07\Documents\Projects\1MC06-C2\Calvert Ctg\IM\01 - Docs\1MC06-CEK-IM-DAT-CS06_CL09-600346" xr:uid="{2772231A-4B60-4145-A853-5BB37779F3CA}"/>
    <hyperlink ref="K1286" r:id="rId3212" display="pw:\\arcadis-uk-pw.bentley.com:Arcadis-UK-07\Documents\Projects\1MC06-C2\Calvert Ctg\IM\01 - Docs\1MC06-CEK-IM-DAT-CS06_CL09-600335" xr:uid="{2459A5FE-4962-4A12-AA46-1112D2FF3667}"/>
    <hyperlink ref="W1281" r:id="rId3213" display="mailto:Isaac.wong@arcadis.com" xr:uid="{535A1C6E-1BA9-400F-B64F-34433531C97A}"/>
    <hyperlink ref="W1242:W1246" r:id="rId3214" display="mailto:Isaac.wong@arcadis.com" xr:uid="{AF723939-DB2B-4709-B9C4-74AA01F984D4}"/>
    <hyperlink ref="E1282" r:id="rId3215" display="pw:\\arcadis-uk-pw.bentley.com:Arcadis-UK-07\Documents\Projects\1MC06-C2\Calvert Ctg\CV\01 - Docs\1MC06-ASC-CV-FRM-CS06_CL09-000069-ACBOS" xr:uid="{3410A6D4-5EED-405B-82C6-825B262D8787}"/>
    <hyperlink ref="E1281" r:id="rId3216" display="pw:\\arcadis-uk-pw.bentley.com:Arcadis-UK-07\Documents\Projects\1MC06-C2\Calvert Ctg\CV\01 - Docs\1MC06-ASC-CV-FRM-CS06_CL09-000056-ACBOS" xr:uid="{16D08906-7D90-44FE-AB34-FD327CFA1B38}"/>
    <hyperlink ref="E1238" r:id="rId3217" display="pw:\\arcadis-uk-pw.bentley.com:Arcadis-UK-07\Documents\Projects\1MC06-C2\Aylesbury South Ctg\CV\01 - Docs\1MC06-ASC-CV-FRM-CS04_CL18-000088-ACBOS" xr:uid="{62BC0420-9402-41C1-A8E1-7416C6955F21}"/>
    <hyperlink ref="E1234" r:id="rId3218" display="pw:\\arcadis-uk-pw.bentley.com:Arcadis-UK-07\Documents\Projects\1MC07-C3\Thorpe Mandeville Emb\EV\01 - Docs\1MC07-ASC-EV-REP-CS07_CL26-000011" xr:uid="{B61A1DEC-E2C1-4742-BF5D-0FFA6663B557}"/>
    <hyperlink ref="E1237" r:id="rId3219" display="pw:\\arcadis-uk-pw.bentley.com:Arcadis-UK-07\Documents\Projects\1MC06-C2\Grendon Underwood Emb\CV\01 - Docs\1MC06-ASC-CV-FRM-CS05-000054-ACBOS" xr:uid="{410796D4-BDC4-458F-8C78-0E8C1EA1BF71}"/>
    <hyperlink ref="E1236" r:id="rId3220" display="pw:\\arcadis-uk-pw.bentley.com:Arcadis-UK-07\Documents\Projects\1MC06-C2\Grendon Underwood Emb\CV\01 - Docs\1MC06-ASC-CV-FRM-CS05-000078-ACBOS" xr:uid="{5ED65B0B-9FE6-4D31-98B0-978115C840C8}"/>
    <hyperlink ref="E1235" r:id="rId3221" display="pw:\\arcadis-uk-pw.bentley.com:Arcadis-UK-07\Documents\Projects\1MC06-C2\Grendon Underwood Emb\CV\01 - Docs\1MC06-ASC-CV-FRM-CS05-000101-ACBOS" xr:uid="{1B4602DC-CA6C-456D-AB0C-191C249E53AE}"/>
    <hyperlink ref="E1233" r:id="rId3222" display="pw:\\arcadis-uk-pw.bentley.com:Arcadis-UK-07\Documents\Projects\1MC06-C2\Wendover North Ctg\UT\01 - Docs\1MC06-ASC-UT-FRM-CS03_CL17-000021-ACBOS" xr:uid="{9BA0E928-4390-4AB0-B988-E2FDCC883D9B}"/>
    <hyperlink ref="E1197" r:id="rId3223" display="pw:\\arcadis-uk-pw.bentley.com:Arcadis-UK-07\Documents\Projects\1MC06-C2\Aylesbury Emb\DR\01 - Docs\1MC06-ASC-DR-FRM-CS04_CL18-000015-ACBOS" xr:uid="{93F91527-3696-46F2-9138-7BA2565FCBB2}"/>
    <hyperlink ref="W1151" r:id="rId3224" display="mailto:muhammed.afsal@arcadis.com" xr:uid="{5CD0FE72-FAA0-4E13-AF84-8AB7029E32B4}"/>
    <hyperlink ref="E1243" r:id="rId3225" display="pw://arcadis-uk-pw.bentley.com:Arcadis-UK-07/Documents/D%7b4ea16c2a-994e-4d3b-9509-525220b3eb6e%7d" xr:uid="{56E2EEC6-1EE8-406D-BB40-D55FC10985FA}"/>
    <hyperlink ref="E1244" r:id="rId3226" display="pw://arcadis-uk-pw.bentley.com:Arcadis-UK-07/Documents/D%7b5e17ebee-adc7-400f-a380-8577f35df300%7d" xr:uid="{FF1A4F8C-D3D2-457A-B807-137C71A21E90}"/>
    <hyperlink ref="E1245" r:id="rId3227" display="pw://arcadis-uk-pw.bentley.com:Arcadis-UK-07/Documents/D%7bd5624d00-fb98-40df-9e49-6714b6f860c8%7d" xr:uid="{C1DD58F0-6964-4AF0-B518-249BBA2A31FB}"/>
    <hyperlink ref="E1246" r:id="rId3228" display="pw://arcadis-uk-pw.bentley.com:Arcadis-UK-07/Documents/D%7ba69377ac-470a-4309-a6b5-8e8aa8a7e97b%7d" xr:uid="{E59C48B7-A4E0-4B9B-8B0F-3D6266ABAA4A}"/>
    <hyperlink ref="E1247" r:id="rId3229" display="pw://arcadis-uk-pw.bentley.com:Arcadis-UK-07/Documents/D%7bfa4c1cb5-74f9-4ddb-8869-69ba20c42427%7d" xr:uid="{A59715A5-4C35-49A6-8263-2B2DBA67D0EE}"/>
    <hyperlink ref="E1248" r:id="rId3230" display="pw://arcadis-uk-pw.bentley.com:Arcadis-UK-07/Documents/D%7b6be98653-dee9-48dd-b049-631a477814eb%7d" xr:uid="{330BB03A-2E33-412C-A5D0-97556AD0B762}"/>
    <hyperlink ref="E1249" r:id="rId3231" display="pw://arcadis-uk-pw.bentley.com:Arcadis-UK-07/Documents/D%7bb94370e1-12c2-4495-838b-bb53ddaea5fa%7d" xr:uid="{1A82B9E9-C63A-4A86-BB0F-6F2471DBFF35}"/>
    <hyperlink ref="E1250" r:id="rId3232" display="pw://arcadis-uk-pw.bentley.com:Arcadis-UK-07/Documents/D%7bbc137794-4144-4d2b-81bf-1103a1be4d08%7d" xr:uid="{D519D777-B446-48B1-83F4-8CBDAC0C5205}"/>
    <hyperlink ref="E1251" r:id="rId3233" display="pw://arcadis-uk-pw.bentley.com:Arcadis-UK-07/Documents/D%7bd79b6488-4d62-4af4-9e80-f3734e4a7610%7d" xr:uid="{A56B512E-CB06-4232-A2EA-C91BAF2347AA}"/>
    <hyperlink ref="W1243" r:id="rId3234" display="mailto:ebrahim.jeewa@arcadis.com" xr:uid="{3883BDE7-5FD8-4E56-AE94-A27BEA723BCE}"/>
    <hyperlink ref="W1244" r:id="rId3235" display="mailto:ebrahim.jeewa@arcadis.com" xr:uid="{A50B8B6E-A95D-4CA0-8CCC-A48AB7442C23}"/>
    <hyperlink ref="W1245" r:id="rId3236" display="mailto:ebrahim.jeewa@arcadis.com" xr:uid="{880098E6-9614-4FAA-A900-1C0C3C6C3A48}"/>
    <hyperlink ref="W1248" r:id="rId3237" display="mailto:ebrahim.jeewa@arcadis.com" xr:uid="{FD226569-76A6-4C07-A20B-A8F4DA1E8E3C}"/>
    <hyperlink ref="W1249" r:id="rId3238" display="mailto:ebrahim.jeewa@arcadis.com" xr:uid="{6738DDBB-E13E-43F9-9CEF-50806D0AA949}"/>
    <hyperlink ref="W1247" r:id="rId3239" display="mailto:ebrahim.jeewa@arcadis.com" xr:uid="{11030EAB-2A17-4299-96BD-CE1483662FA5}"/>
    <hyperlink ref="W1246" r:id="rId3240" display="mailto:ebrahim.jeewa@arcadis.com" xr:uid="{EF78DF7F-B35C-4AF7-BEF9-AD90BED1B3F9}"/>
    <hyperlink ref="W1251" r:id="rId3241" display="mailto:ebrahim.jeewa@arcadis.com" xr:uid="{A6F793AD-7AD3-4750-A91F-0346CA7730CD}"/>
    <hyperlink ref="W1250" r:id="rId3242" display="mailto:ebrahim.jeewa@arcadis.com" xr:uid="{F31AF960-DCFA-416F-AD20-A17CEF42D270}"/>
    <hyperlink ref="E1239" r:id="rId3243" display="pw:\\arcadis-uk-pw.bentley.com:Arcadis-UK-07\Documents\Projects\1MC07-C3\Southam Emb\UT\01 - Docs\1MC07-ASC-UT-FRM-CS07_CL24-000019-ACBOS" xr:uid="{17D3D8EB-219C-4150-A08A-B625DFFD3FA9}"/>
    <hyperlink ref="K1239" r:id="rId3244" display="pw:\\arcadis-uk-pw.bentley.com:Arcadis-UK-07\Documents\Projects\1MC07-C3\Southam Emb\IM\01 - Docs\1MC07-CEK-IM-DAT-CS07_CL24-600072" xr:uid="{4329C1E1-3932-45BA-8A04-7A3175F461B3}"/>
    <hyperlink ref="W1239" r:id="rId3245" display="mailto:sithrubi.t@arcadis.com" xr:uid="{8A7EB18C-5396-4727-8832-B25C22C9ED92}"/>
    <hyperlink ref="K1242" r:id="rId3246" display="pw:\\arcadis-uk-pw.bentley.com:Arcadis-UK-07\Documents\Projects\1MC07-C3\Edgcote Ctg\IM\01 - Docs\1MC07-CEK-IM-DAT-CS07_CL26-600163" xr:uid="{0C074C85-B485-4775-BCD2-12FE25F746EC}"/>
    <hyperlink ref="W1242" r:id="rId3247" display="mailto:nischitha.m@arcadis.com" xr:uid="{ECA72C20-F6D7-4209-A524-FDF0AEAF99F6}"/>
    <hyperlink ref="E1241" r:id="rId3248" display="pw:\\arcadis-uk-pw.bentley.com:Arcadis-UK-07\Documents\Projects\1MC06-C2\Small Dean Vdt\UT\01 - Docs\1MC06-ASC-UT-FRM-CS03_CL06-000107-ACBOS" xr:uid="{E0E48A8A-85C7-4DE9-962B-62989B814F5C}"/>
    <hyperlink ref="K1241" r:id="rId3249" display="pw:\\arcadis-uk-pw.bentley.com:Arcadis-UK-07\Documents\Projects\1MC06-C2\Small Dean Vdt\IM\01 - Docs\1MC06-CEK-IM-DAT-CS03_CL06-600060" xr:uid="{8A000928-10EE-4DD9-8E62-3AE6FA25F995}"/>
    <hyperlink ref="W1241" r:id="rId3250" display="mailto:aype@cowi.com" xr:uid="{07623849-604C-40E8-BBEF-656A8789CDA2}"/>
    <hyperlink ref="E1240" r:id="rId3251" display="pw:\\arcadis-uk-pw.bentley.com:Arcadis-UK-07\Documents\Projects\1MC06-C2\Wendover North Ctg\UT\01 - Docs\1MC06-ASC-UT-FRM-CS03_CL17-000026-ACBOS" xr:uid="{47F37DD4-5A58-4DFA-B203-AFC9DE1B923A}"/>
    <hyperlink ref="K1240" r:id="rId3252" display="pw:\\arcadis-uk-pw.bentley.com:Arcadis-UK-07\Documents\Projects\1MC06-C2\Wendover North Ctg\IM\01 - Docs\1MC06-CEK-IM-DAT-CS03_CL17-600033" xr:uid="{B3ADA379-5464-4B61-870C-54E5DEEDE33C}"/>
    <hyperlink ref="W1240" r:id="rId3253" display="mailto:aype@cowi.com" xr:uid="{CCC0062E-C1C6-4176-8951-9C4EA155C5E8}"/>
    <hyperlink ref="E1253" r:id="rId3254" display="pw://arcadis-uk-pw.bentley.com:Arcadis-UK-07/Documents/D%7be51e88f9-3f44-4791-be23-7da08747f5ab%7d" xr:uid="{AE926D7E-0BD4-41AD-B1CB-1FDD615A81EC}"/>
    <hyperlink ref="E1254" r:id="rId3255" display="pw:\\arcadis-uk-pw.bentley.com:Arcadis-UK-07\Documents\Projects\1MC06-C2\Stoke Mandeville South Emb\EV\01 - Docs\1MC06-ASC-EV-FRM-CS03_CL17-000002-ACBOS" xr:uid="{7E52C8B1-E4BA-4D6B-AF8C-BA10280C71FB}"/>
    <hyperlink ref="E1255" r:id="rId3256" display="pw:\\arcadis-uk-pw.bentley.com:Arcadis-UK-07\Documents\Projects\1MC06-C2\Stoke Mandeville South Emb\EV\01 - Docs\1MC06-ASC-EV-FRM-CS03_CL17-000004-ACBOS" xr:uid="{14F0A99A-A188-43E7-BFB0-7724980877D9}"/>
    <hyperlink ref="E1256" r:id="rId3257" display="pw:\\arcadis-uk-pw.bentley.com:Arcadis-UK-07\Documents\Projects\1MC06-C2\Stoke Mandeville South Emb\DR\01 - Docs\1MC06-ASC-DR-FRM-CS03_CL17-000076-ACBOS" xr:uid="{88870AE5-4D50-4654-910A-CDF941A940AF}"/>
    <hyperlink ref="E1257" r:id="rId3258" display="pw:\\arcadis-uk-pw.bentley.com:Arcadis-UK-07\Documents\Projects\1MC06-C2\Stoke Mandeville South Emb\DR\01 - Docs\1MC06-ASC-DR-FRM-CS03_CL17-000075-ACBOS" xr:uid="{534C796F-B280-4B9C-8C50-E85601D9E2F4}"/>
    <hyperlink ref="E1258" r:id="rId3259" display="pw:\\arcadis-uk-pw.bentley.com:Arcadis-UK-07\Documents\Projects\1MC06-C2\Stoke Mandeville South Emb\DR\01 - Docs\1MC06-ASC-DR-FRM-CS03_CL17-000077-ACBOS" xr:uid="{B022839E-9DC8-4ABF-8F33-D398AFD67197}"/>
    <hyperlink ref="K1253" r:id="rId3260" display="pw:\\arcadis-uk-pw.bentley.com:Arcadis-UK-07\Documents\Projects\1MC06-C2\Stoke Mandeville South Emb\IM\01 - Docs\1MC06-CEK-IM-DAT-CS03_CL17-600010" xr:uid="{EDC1A6DF-5F31-4696-A86C-DF7C354A6B89}"/>
    <hyperlink ref="K1254" r:id="rId3261" display="pw:\\arcadis-uk-pw.bentley.com:Arcadis-UK-07\Documents\Projects\1MC06-C2\Stoke Mandeville South Emb\IM\01 - Docs\1MC06-CEK-IM-DAT-CS03_CL17-600122" xr:uid="{CF878F2E-6BB1-4EFE-8812-597B48C7CBAF}"/>
    <hyperlink ref="K1255" r:id="rId3262" display="pw:\\arcadis-uk-pw.bentley.com:Arcadis-UK-07\Documents\Projects\1MC06-C2\Stoke Mandeville South Emb\IM\01 - Docs\1MC06-CEK-IM-DAT-CS03_CL17-600123" xr:uid="{9DA7C6BD-93C3-4690-876C-E9D35674C9DA}"/>
    <hyperlink ref="K1256" r:id="rId3263" display="pw:\\arcadis-uk-pw.bentley.com:Arcadis-UK-07\Documents\Projects\1MC06-C2\Stoke Mandeville South Emb\IM\01 - Docs\1MC06-CEK-IM-DAT-CS03_CL17-600124" xr:uid="{EE8C07AD-78F1-4DAE-B662-AE757D4ADFD8}"/>
    <hyperlink ref="K1257" r:id="rId3264" display="pw:\\arcadis-uk-pw.bentley.com:Arcadis-UK-07\Documents\Projects\1MC06-C2\Stoke Mandeville South Emb\IM\01 - Docs\1MC06-CEK-IM-DAT-CS03_CL17-600125" xr:uid="{BE8D0EBC-7CF9-41B8-843C-733107795616}"/>
    <hyperlink ref="K1258" r:id="rId3265" display="pw:\\arcadis-uk-pw.bentley.com:Arcadis-UK-07\Documents\Projects\1MC06-C2\Stoke Mandeville South Emb\IM\01 - Docs\1MC06-CEK-IM-DAT-CS03_CL17-600126" xr:uid="{9E938E41-D47E-4C4A-AD16-3D6662C0F1CD}"/>
    <hyperlink ref="W1253" r:id="rId3266" display="mailto:srinatha.ka@arcadis.com" xr:uid="{0DD26661-F798-4BA7-B70B-884A732FDA1A}"/>
    <hyperlink ref="W1254" r:id="rId3267" display="mailto:srinatha.ka@arcadis.com" xr:uid="{02F9B096-2A01-44A9-8069-A65FF3938412}"/>
    <hyperlink ref="W1255" r:id="rId3268" display="mailto:srinatha.ka@arcadis.com" xr:uid="{BB157BDF-9EE7-4A0C-94CE-017B96CD4972}"/>
    <hyperlink ref="W1256" r:id="rId3269" display="mailto:srinatha.ka@arcadis.com" xr:uid="{44344643-704C-4026-99CD-D8C1024E6065}"/>
    <hyperlink ref="W1257" r:id="rId3270" display="mailto:srinatha.ka@arcadis.com" xr:uid="{F9483BFF-B67B-4C74-B350-B70CA2573EA3}"/>
    <hyperlink ref="W1258" r:id="rId3271" display="mailto:srinatha.ka@arcadis.com" xr:uid="{62297248-669E-46D9-80A3-2362396DC80C}"/>
    <hyperlink ref="K1156" r:id="rId3272" display="pw://arcadis-uk-pw.bentley.com:Arcadis-UK-07/Documents/D%7bf651440b-f3e3-4b44-bd77-f9a2d991cbdd%7d" xr:uid="{65E4D8BD-93CA-438D-89B5-EEFA28AB6600}"/>
    <hyperlink ref="K1245" r:id="rId3273" display="pw://arcadis-uk-pw.bentley.com:Arcadis-UK-07/Documents/D%7b176dbb8f-f41d-4c8a-b475-0b5c958b1ec7%7d" xr:uid="{19B7407C-F2AF-4214-B8A6-C072436D5F5C}"/>
    <hyperlink ref="K1246" r:id="rId3274" display="pw://arcadis-uk-pw.bentley.com:Arcadis-UK-07/Documents/D%7b3ad7b74b-873d-4d19-a2f5-311e7db897b9%7d" xr:uid="{8CEEC039-B4C6-47ED-AAC1-92A38A03CF9B}"/>
    <hyperlink ref="K1247" r:id="rId3275" display="pw://arcadis-uk-pw.bentley.com:Arcadis-UK-07/Documents/D%7b1c659559-cccb-442a-9d89-24fd2f76bd2a%7d" xr:uid="{46771C6A-66E2-4FAB-ACE3-AC5A9DC2ACF4}"/>
    <hyperlink ref="K1248" r:id="rId3276" display="pw://arcadis-uk-pw.bentley.com:Arcadis-UK-07/Documents/D%7b06592a5a-6f8f-4799-b87a-ab8b80e02af1%7d" xr:uid="{9DB3A938-2209-4AB0-BF66-EE83450E3E34}"/>
    <hyperlink ref="K1249" r:id="rId3277" display="pw://arcadis-uk-pw.bentley.com:Arcadis-UK-07/Documents/D%7b06be5c53-0677-45b3-92b9-cab67f1c43d7%7d" xr:uid="{61B87D64-351E-4E6E-91B9-BF45136B7694}"/>
    <hyperlink ref="K1250" r:id="rId3278" display="pw://arcadis-uk-pw.bentley.com:Arcadis-UK-07/Documents/D%7bff97c981-cbe6-45ee-a120-eaf525fc98c1%7d" xr:uid="{222C49FA-110F-446E-883B-7905D557D23C}"/>
    <hyperlink ref="K1251" r:id="rId3279" display="pw://arcadis-uk-pw.bentley.com:Arcadis-UK-07/Documents/D%7ba2a98e3f-5c2c-4c83-b1e4-a2c9134dca0b%7d" xr:uid="{9797827D-DA48-437F-ADB7-5BD7C599B541}"/>
    <hyperlink ref="K1244" r:id="rId3280" display="pw://arcadis-uk-pw.bentley.com:Arcadis-UK-07/Documents/D%7b42ae0653-71e4-478a-8a7c-bf5c7d6703e2%7d" xr:uid="{6ABF375B-22E6-4468-8BAC-B37FFAB506A9}"/>
    <hyperlink ref="K1243" r:id="rId3281" display="pw://arcadis-uk-pw.bentley.com:Arcadis-UK-07/Documents/D%7b3dbb37aa-675b-4a86-bb5b-b54cafa00643%7d" xr:uid="{3803CDDD-5FE9-4567-9E9F-B498A9FFF283}"/>
    <hyperlink ref="W1266" r:id="rId3282" display="mailto:trno@cowi.com" xr:uid="{D9FCBD81-1EC7-4A25-91FF-9AF844E165CA}"/>
    <hyperlink ref="W1267" r:id="rId3283" display="mailto:trno@cowi.com" xr:uid="{044548E0-76FE-49F5-B455-34634C7914CB}"/>
    <hyperlink ref="W1268" r:id="rId3284" display="mailto:trno@cowi.com" xr:uid="{6BDF9ABE-BD0D-4496-B2F7-151B2B4B87D3}"/>
    <hyperlink ref="W1269" r:id="rId3285" display="mailto:trno@cowi.com" xr:uid="{E36A71EB-1F54-470B-BA44-F28965713F97}"/>
    <hyperlink ref="W1270" r:id="rId3286" display="mailto:trno@cowi.com" xr:uid="{A8745681-8EF4-415C-8CB6-B7E14DD9F94C}"/>
    <hyperlink ref="W1271" r:id="rId3287" display="mailto:trno@cowi.com" xr:uid="{7678E117-BFF8-40A7-848E-AED86254C99E}"/>
    <hyperlink ref="E1259" r:id="rId3288" display="pw://arcadis-uk-pw.bentley.com:Arcadis-UK-07/Documents/Projects/1MC06-C2/Grendon&amp;space;Underwood&amp;space;Emb/CV/01&amp;space;-&amp;space;Docs/1MC06-CEK-CV-FRM-CS05-600003" xr:uid="{1B69C068-866F-41F2-BDF8-1016811ADF14}"/>
    <hyperlink ref="K1259" r:id="rId3289" display="pw://arcadis-uk-pw.bentley.com:Arcadis-UK-07/Documents/Projects/1MC06-C2/Grendon&amp;space;Underwood&amp;space;Emb/IM/01&amp;space;-&amp;space;Docs/1MC06-CEK-IM-DAT-CS05-600181" xr:uid="{17F338FA-918B-4774-93E8-A2517FB04C96}"/>
    <hyperlink ref="W1259" r:id="rId3290" display="mailto:trno@cowi.com" xr:uid="{3C436A97-4AC6-4136-B4FD-B562913F2C93}"/>
    <hyperlink ref="E1252" r:id="rId3291" display="pw:\\arcadis-uk-pw.bentley.com:Arcadis-UK-07\Documents\Projects\1MC07-C3\Lower Boddington Emb\CV\01 - Docs\1MC07-ASC-CV-FRM-CS07_CL14-000041-ACBOS" xr:uid="{984688D7-C1E6-44C6-BEAA-B3FF6A600306}"/>
    <hyperlink ref="K1252" r:id="rId3292" display="pw:\\arcadis-uk-pw.bentley.com:Arcadis-UK-07\Documents\Projects\1MC07-C3\Lower Boddington Emb\IM\01 - Docs\1MC07-CEK-IM-DAT-CS07_CL14-600090" xr:uid="{973301EE-F4C7-466B-BC2F-C3F34AEBCE84}"/>
    <hyperlink ref="E1273" r:id="rId3293" display="pw:\\arcadis-uk-pw.bentley.com:Arcadis-UK-07\Documents\Projects\1MC07-C3\Highfurlong Brook Emb\CV\01 - Docs\1MC07-ASC-CV-FRM-CS07_CL14-000111-ACBOS" xr:uid="{E358B2A0-2F64-4616-A4A2-79AA2140C8C7}"/>
    <hyperlink ref="K1273" r:id="rId3294" display="pw:\\arcadis-uk-pw.bentley.com:Arcadis-UK-07\Documents\Projects\1MC07-C3\Highfurlong Brook Emb\IM\01 - Docs\1MC07-CEK-IM-DAT-CS07_CL14-600193" xr:uid="{8C8F6CE0-CBA4-4358-AFEB-863AA29A40D7}"/>
    <hyperlink ref="W1273" r:id="rId3295" display="mailto:immanuel.philipose@arcadis.com" xr:uid="{3B2282A6-014A-4F38-922A-FD67BEFAFFB9}"/>
    <hyperlink ref="W1260" r:id="rId3296" display="mailto:alex.fowler@arcadis.com" xr:uid="{9B4FC396-5AC7-46C5-B9BE-E6A1D3283891}"/>
    <hyperlink ref="W1261" r:id="rId3297" display="mailto:alex.fowler@arcadis.com" xr:uid="{3451E49A-9514-4D0B-83CD-92F1741A5557}"/>
    <hyperlink ref="W1262" r:id="rId3298" display="mailto:alex.fowler@arcadis.com" xr:uid="{4C8AC762-F6D9-4C34-BBE8-5E75DCA14C67}"/>
    <hyperlink ref="W1263" r:id="rId3299" display="mailto:alex.fowler@arcadis.com" xr:uid="{4F09E2BE-B397-4036-8F67-02833D70C5D4}"/>
    <hyperlink ref="W1264" r:id="rId3300" display="mailto:alex.fowler@arcadis.com" xr:uid="{143D29D6-7D2E-447D-A1D4-EA821739B0CD}"/>
    <hyperlink ref="W1265" r:id="rId3301" display="mailto:alex.fowler@arcadis.com" xr:uid="{30A61E98-B514-491B-A663-7FC857249476}"/>
    <hyperlink ref="K1272" r:id="rId3302" display="pw://arcadis-uk-pw.bentley.com:Arcadis-UK-07/Documents/Projects/1MC07-C3/Chipping&amp;space;Warden&amp;space;Green&amp;space;Tunnel/IM/01&amp;space;-&amp;space;Docs/1MC07-CEK-IM-DAT-CS07_CL13-600051" xr:uid="{E4E84B51-6512-4B63-B016-2B5A4CE053B2}"/>
    <hyperlink ref="E1272" r:id="rId3303" display="pw://arcadis-uk-pw.bentley.com:Arcadis-UK-07/Documents/Projects/1MC07-C3/Chipping&amp;space;Warden&amp;space;Green&amp;space;Tunnel/CV/01&amp;space;-&amp;space;Docs/1MC07-ASC-CV-FRM-CS07_CL13-000140&amp;space;-&amp;space;ACBOS" xr:uid="{E6AF6E9C-29C6-4F86-9C00-7E879AC11F8C}"/>
    <hyperlink ref="W1272" r:id="rId3304" display="mailto:abhisheka.ks@arcadis.com" xr:uid="{04331979-4543-4609-BABD-E3557427FF3E}"/>
    <hyperlink ref="E1266" r:id="rId3305" display="pw://arcadis-uk-pw.bentley.com:Arcadis-UK-07/Documents/Projects/1MC06-C2/Aylesbury&amp;space;South&amp;space;Ctg/CV/01&amp;space;-&amp;space;Docs/1MC06-CEK-CV-FRM-CS04_CL18-000001" xr:uid="{7D61622B-FE1B-4940-B9B4-00C9708A5867}"/>
    <hyperlink ref="E1267" r:id="rId3306" display="pw://arcadis-uk-pw.bentley.com:Arcadis-UK-07/Documents/Projects/1MC06-C2/Aylesbury&amp;space;Emb/CV/01&amp;space;-&amp;space;Docs/1MC06-CEK-CV-FRM-CS04_CL18-000002" xr:uid="{B705BA31-D4C1-4D8F-9E5B-4442BB3D157C}"/>
    <hyperlink ref="E1268" r:id="rId3307" display="pw://arcadis-uk-pw.bentley.com:Arcadis-UK-07/Documents/Projects/1MC06-C2/Aylesbury&amp;space;North&amp;space;Ctg/CV/01&amp;space;-&amp;space;Docs/1MC06-CEK-CV-FRM-CS04_CL18-000003" xr:uid="{0BF01EE8-4E6C-4A3F-AA69-131A6C02D874}"/>
    <hyperlink ref="E1269" r:id="rId3308" display="pw://arcadis-uk-pw.bentley.com:Arcadis-UK-07/Documents/Projects/1MC06-C2/Oxford&amp;space;Road&amp;space;Emb/CV/01&amp;space;-&amp;space;Docs/1MC06-CEK-CV-FRM-CS04_CL19-000001" xr:uid="{213A3862-66B4-47D6-A8D3-76D6E5DF4118}"/>
    <hyperlink ref="E1270" r:id="rId3309" display="pw://arcadis-uk-pw.bentley.com:Arcadis-UK-07/Documents/Projects/1MC06-C2/Whaddon&amp;space;Hill&amp;space;Ctg/CV/01&amp;space;-&amp;space;Docs/1MC06-CEK-CV-FRM-CS04_CL19-000002" xr:uid="{886103D9-B7A0-45C1-AA04-F746B2BD7E43}"/>
    <hyperlink ref="E1271" r:id="rId3310" display="pw://arcadis-uk-pw.bentley.com:Arcadis-UK-07/Documents/Projects/1MC06-C2/Thame&amp;space;Valley&amp;space;South&amp;space;Emb/CV/01&amp;space;-&amp;space;Docs/1MC06-CEK-CV-FRM-CS04_CL19-000050" xr:uid="{E27F7750-FC5C-4F21-8E0E-2FCB4E47ABFE}"/>
    <hyperlink ref="K1266" r:id="rId3311" display="pw://arcadis-uk-pw.bentley.com:Arcadis-UK-07/Documents/Projects/1MC06-C2/Aylesbury&amp;space;South&amp;space;Ctg/IM/01&amp;space;-&amp;space;Docs/1MC06-CEK-IM-DAT-CS04_CL18-600066" xr:uid="{DE2C3058-D64E-450F-8CA3-EE5EB1E998AB}"/>
    <hyperlink ref="K1267" r:id="rId3312" display="pw://arcadis-uk-pw.bentley.com:Arcadis-UK-07/Documents/Projects/1MC06-C2/Aylesbury&amp;space;Emb/IM/01&amp;space;-&amp;space;Docs/1MC06-CEK-IM-DAT-CS04_CL18-600019" xr:uid="{AE4AA6E5-46AC-4DC0-BDFB-DFEAC09E5AB3}"/>
    <hyperlink ref="K1268" r:id="rId3313" display="pw://arcadis-uk-pw.bentley.com:Arcadis-UK-07/Documents/Projects/1MC06-C2/Aylesbury&amp;space;North&amp;space;Ctg/IM/01&amp;space;-&amp;space;Docs/1MC06-CEK-IM-DAT-CS04_CL18-600034" xr:uid="{6FFC5602-9D11-41A5-81E2-1809C5E81A08}"/>
    <hyperlink ref="K1269" r:id="rId3314" display="pw://arcadis-uk-pw.bentley.com:Arcadis-UK-07/Documents/Projects/1MC06-C2/Oxford&amp;space;Road&amp;space;Emb/IM/01&amp;space;-&amp;space;Docs/1MC06-CEK-IM-DAT-CS04_CL19-600029" xr:uid="{456A6483-F93C-4BA6-8851-110CF0D79199}"/>
    <hyperlink ref="K1270" r:id="rId3315" display="pw://arcadis-uk-pw.bentley.com:Arcadis-UK-07/Documents/Projects/1MC06-C2/Whaddon&amp;space;Hill&amp;space;Ctg/IM/01&amp;space;-&amp;space;Docs/1MC06-CEK-IM-DAT-CS04_CL19-600038" xr:uid="{0AADD488-E66E-4579-B9F5-F29DB36939D3}"/>
    <hyperlink ref="K1271" r:id="rId3316" display="pw://arcadis-uk-pw.bentley.com:Arcadis-UK-07/Documents/Projects/1MC06-C2/Thame&amp;space;Valley&amp;space;South&amp;space;Emb/IM/01&amp;space;-&amp;space;Docs/1MC06-CEK-IM-DAT-CS04_CL19-600040" xr:uid="{045F9926-08E2-407D-A2D4-F65301E91353}"/>
    <hyperlink ref="E1261" r:id="rId3317" display="pw:\\arcadis-uk-pw.bentley.com:Arcadis-UK-07\Documents\Projects\1MC06-C2\Doddershall Emb\CV\01 - Docs\1MC06-CEK-CV-FRM-CS05-000056" xr:uid="{5726834D-5D02-4ED4-9C0D-C372C48FA4F3}"/>
    <hyperlink ref="E1262" r:id="rId3318" display="pw:\\arcadis-uk-pw.bentley.com:Arcadis-UK-07\Documents\Projects\1MC06-C2\Doddershall Emb\CV\01 - Docs\1MC06-CEK-CV-FRM-CS05-000057" xr:uid="{30EEF8E9-D5D8-439A-898A-90D72848B823}"/>
    <hyperlink ref="E1260" r:id="rId3319" display="pw:\\arcadis-uk-pw.bentley.com:Arcadis-UK-07\Documents\Projects\1MC06-C2\Doddershall Emb\CV\01 - Docs\1MC06-CEK-CV-FRM-CS05-000055" xr:uid="{D4A08CB2-34C9-4B33-AD12-FC612A86740D}"/>
    <hyperlink ref="E1263" r:id="rId3320" display="pw:\\arcadis-uk-pw.bentley.com:Arcadis-UK-07\Documents\Projects\1MC06-C2\Doddershall Emb\CV\01 - Docs\1MC06-CEK-CV-FRM-CS05-000049" xr:uid="{9289C7D2-81CE-49E9-A774-0F2122EAAAA1}"/>
    <hyperlink ref="E1265" r:id="rId3321" display="pw:\\arcadis-uk-pw.bentley.com:Arcadis-UK-07\Documents\Projects\1MC06-C2\Doddershall Emb\CV\01 - Docs\1MC06-CEK-CV-FRM-CS05-000051" xr:uid="{35D2F35B-365B-41B5-B350-0C80C2CA3481}"/>
    <hyperlink ref="E1264" r:id="rId3322" display="pw:\\arcadis-uk-pw.bentley.com:Arcadis-UK-07\Documents\Projects\1MC06-C2\Doddershall Emb\CV\01 - Docs\1MC06-CEK-CV-FRM-CS05-000050" xr:uid="{EB40585F-F675-49E9-BF85-0BE9B32259E1}"/>
    <hyperlink ref="K1260" r:id="rId3323" display="pw://arcadis-uk-pw.bentley.com:Arcadis-UK-07/Documents/D%7b4691418c-9fda-4ca6-bb72-2465356d32f4%7d" xr:uid="{EE3F29AA-909B-49A6-803D-BE4672D1ADC1}"/>
    <hyperlink ref="K1261" r:id="rId3324" display="pw://arcadis-uk-pw.bentley.com:Arcadis-UK-07/Documents/D%7bcadbbdea-2a3a-408b-acb5-f1dd7e6590ef%7d" xr:uid="{1E4E198C-808C-448D-BA00-501AB8010F45}"/>
    <hyperlink ref="K1262" r:id="rId3325" display="pw://arcadis-uk-pw.bentley.com:Arcadis-UK-07/Documents/D%7b90a13998-5aa2-4961-b2ab-96676c2d4fa5%7d" xr:uid="{CA7F6DD4-3AB2-4114-866E-0922C0390A01}"/>
    <hyperlink ref="K1264" r:id="rId3326" display="pw://arcadis-uk-pw.bentley.com:Arcadis-UK-07/Documents/D%7b157316da-f312-4e14-a8c2-0cecf168d269%7d" xr:uid="{5A59DBB9-13B0-46D9-8FDC-CB2A8E581E2E}"/>
    <hyperlink ref="K1265" r:id="rId3327" display="pw://arcadis-uk-pw.bentley.com:Arcadis-UK-07/Documents/D%7b432e6a18-cb5d-4cd6-b8e4-5e100baa007b%7d" xr:uid="{A47A82C2-D57A-480C-BC15-06C0734FE0F4}"/>
    <hyperlink ref="K1263" r:id="rId3328" display="pw://arcadis-uk-pw.bentley.com:Arcadis-UK-07/Documents/D%7b20b0cb4b-5adb-4f0c-8001-fcc5f1edc94b%7d" xr:uid="{1E3B0E02-6219-40EF-A774-36802CA314E1}"/>
    <hyperlink ref="E1274" r:id="rId3329" display="pw:\\arcadis-uk-pw.bentley.com:Arcadis-UK-07\Documents\Projects\1MC06-C2\Aylesbury South Ctg\DR\01 - Docs\1MC06-ASC-DR-FRM-CS04_CL18-000017-ACBOS" xr:uid="{2CC7DAA2-4BD1-403C-91FC-99941AA7FFB0}"/>
    <hyperlink ref="K1274" r:id="rId3330" display="pw:\\arcadis-uk-pw.bentley.com:Arcadis-UK-07\Documents\Projects\1MC06-C2\Aylesbury South Ctg\IM\01 - Docs\1MC06-CEK-IM-DAT-CS03_CL17-600028" xr:uid="{88EA5112-6ABB-4507-963B-C24069362533}"/>
    <hyperlink ref="W1274" r:id="rId3331" display="mailto:sudhakara.n@arcadis.com" xr:uid="{AAEEB6F2-6F76-4BE5-A5E1-52C38B36429E}"/>
    <hyperlink ref="E1287" r:id="rId3332" display="http://www.pw.ol.gs/?pw://arcadis-uk-pw.bentley.com:Arcadis-UK-07/Documents/Projects/1MC06-C2/Oxford&amp;space;Road&amp;space;Emb/CV/01&amp;space;-&amp;space;Docs/1MC06-ASC-CV-FRM-CS04_CL19-000058-ACBOS" xr:uid="{6C4E53F4-27C6-4D65-83BE-99D0F3593187}"/>
    <hyperlink ref="K1287" r:id="rId3333" display="pw:\\arcadis-uk-pw.bentley.com:Arcadis-UK-07\Documents\Projects\1MC06-C2\Oxford Road Emb\IM\01 - Docs\1MC06-CEK-IM-DAT-CS04_CL19-600080" xr:uid="{7194FD9B-AAC3-4BBD-8736-E5C60342FB2E}"/>
    <hyperlink ref="W1287" r:id="rId3334" display="mailto:shreyas.alagundi@arcadis.com" xr:uid="{8F56D21C-EF13-489E-8E99-D5508536498A}"/>
    <hyperlink ref="E1279" r:id="rId3335" display="pw:\\arcadis-uk-pw.bentley.com:Arcadis-UK-07\Documents\Projects\1MC06-C2\Calvert Infrastructure MDG\CV\01 - Docs\1MC06-ASC-CV-FRM-CS06_CL09-000099-ACBOS" xr:uid="{6A9F91BB-6DD9-4F3B-986F-48A41CF5C6FE}"/>
    <hyperlink ref="E1280" r:id="rId3336" display="pw:\\arcadis-uk-pw.bentley.com:Arcadis-UK-07\Documents\Projects\1MC06-C2\Calvert Infrastructure MDG\CV\01 - Docs\1MC06-ASC-CV-FRM-CS06_CL09-000100-ACBOS" xr:uid="{CDF9CF58-77C2-486C-9206-BA09D646DF96}"/>
    <hyperlink ref="K1279" r:id="rId3337" display="pw:\\arcadis-uk-pw.bentley.com:Arcadis-UK-07\Documents\Projects\1MC06-C2\Calvert Infrastructure MDG\IM\01 - Docs\1MC06-CEK-IM-DAT-CS06_CL09-600274" xr:uid="{7E160CF5-C395-467C-8FC9-8A34ABDE6BD0}"/>
    <hyperlink ref="K1280" r:id="rId3338" display="pw:\\arcadis-uk-pw.bentley.com:Arcadis-UK-07\Documents\Projects\1MC06-C2\Calvert Infrastructure MDG\IM\01 - Docs\1MC06-CEK-IM-DAT-CS06_CL09-600275" xr:uid="{4E3BFD56-C0C4-4DB4-856B-BAEA42551D7A}"/>
    <hyperlink ref="W1279" r:id="rId3339" display="mailto:jeet.mehta@arcadis.com" xr:uid="{28FB4DF9-ADF3-4DBE-A0BF-EA77EB8C0A1A}"/>
    <hyperlink ref="W1280" r:id="rId3340" display="mailto:jeet.mehta@arcadis.com" xr:uid="{DC408D3D-ACE1-45E1-9780-87D62017410D}"/>
    <hyperlink ref="E1284" r:id="rId3341" display="pw:\\arcadis-uk-pw.bentley.com:Arcadis-UK-07\Documents\Projects\1MC06-C2\Calvert Ctg\CV\01 - Docs\1MC06-ASC-CV-FRM-CS06_CL09-000058-ACBOS" xr:uid="{15542A5B-32E9-414F-9F03-37E7B6C7D314}"/>
    <hyperlink ref="K1284" r:id="rId3342" display="pw:\\arcadis-uk-pw.bentley.com:Arcadis-UK-07\Documents\Projects\1MC06-C2\Calvert Ctg\IM\01 - Docs\1MC06-CEK-IM-DAT-CS06_CL09-600343" xr:uid="{DAD9AC91-34DC-4BEA-8D93-6499D42C5065}"/>
    <hyperlink ref="E1288" r:id="rId3343" display="pw:\\arcadis-uk-pw.bentley.com:Arcadis-UK-07\Documents\Projects\1MC07-C3\Greatworth Green Tunnel\UT\01 - Docs\1MC07-ASC-UT-FRM-CS07_CL25-000073-ACBOS" xr:uid="{2205D54B-14C5-42AD-BD7B-567BA15938E2}"/>
    <hyperlink ref="E1289" r:id="rId3344" display="pw:\\arcadis-uk-pw.bentley.com:Arcadis-UK-07\Documents\Projects\1MC07-C3\Greatworth Green Tunnel\UT\01 - Docs\1MC07-ASC-UT-FRM-CS07_CL25-000071-ACBOS" xr:uid="{4EDA9D9F-9BEB-493F-B2D4-F9B7893D10AE}"/>
    <hyperlink ref="K1288" r:id="rId3345" display="pw:\\arcadis-uk-pw.bentley.com:Arcadis-UK-07\Documents\Projects\1MC07-C3\Greatworth Green Tunnel\IM\01 - Docs\1MC07-CEK-IM-DAT-CS07_CL25-600054" xr:uid="{C8DA66EA-7E10-4232-9588-0C824CABC0B9}"/>
    <hyperlink ref="W1288" r:id="rId3346" display="mailto:juilee.lokhande@arcadis.com" xr:uid="{5754DE9C-63FD-431C-8DC9-6DED1042964C}"/>
    <hyperlink ref="W1289" r:id="rId3347" display="mailto:juilee.lokhande@arcadis.com" xr:uid="{AE04E68B-A40B-4F74-9FF3-D1510631FEFB}"/>
    <hyperlink ref="E1275" r:id="rId3348" display="https://connect-projectwisewac.bentley.com/pwlink?datasource=Bentley.PW--arcadis-uk-pw.bentley.com~3AArcadis-UK-07&amp;objectId=669556a7-7ddc-458a-8dbe-e2e2308cf6e8&amp;objectType=doc&amp;workAreaId=7672f74c-6d6c-4972-9396-16dce2e4867c&amp;projectId=e3f7388f-5b16-4382-a7b1-67b8398b51fa&amp;app=pwe" xr:uid="{606E1301-38CA-470E-B15B-24EAD13A90D0}"/>
    <hyperlink ref="E1276" r:id="rId3349" display="https://connect-projectwisewac.bentley.com/pwlink?datasource=Bentley.PW--arcadis-uk-pw.bentley.com~3AArcadis-UK-07&amp;objectId=28b529be-3742-4fd4-8c0e-ca12b9b45936&amp;objectType=doc&amp;workAreaId=7672f74c-6d6c-4972-9396-16dce2e4867c&amp;projectId=e3f7388f-5b16-4382-a7b1-67b8398b51fa&amp;app=pwe" xr:uid="{AEFA1EC9-7634-4DA6-B449-FEB2D0F588C3}"/>
    <hyperlink ref="E1277" r:id="rId3350" display="https://connect-projectwisewac.bentley.com/pwlink?datasource=Bentley.PW--arcadis-uk-pw.bentley.com~3AArcadis-UK-07&amp;objectId=6e2f1141-ce04-4d1a-94d6-34b2e2f564df&amp;objectType=doc&amp;workAreaId=7672f74c-6d6c-4972-9396-16dce2e4867c&amp;projectId=e3f7388f-5b16-4382-a7b1-67b8398b51fa&amp;app=pwe" xr:uid="{F57ECD64-501B-4B3E-8F54-F1CDDC5BAD05}"/>
    <hyperlink ref="E1278" r:id="rId3351" display="https://pwlink.bentley.com/link?ds=arcadis-uk-pw.bentley.com~3AArcadis-UK-07&amp;doc=11ed21c0e806451b89419659ed1b908e&amp;wa=7672f74c6d6c4972939616dce2e4867c&amp;p=e3f7388f5b164382a7b167b8398b51fa&amp;app=pwe" xr:uid="{2D92513D-259D-43B3-8B8E-D73C87DA44FA}"/>
    <hyperlink ref="K1275" r:id="rId3352" display="https://connect-projectwisewac.bentley.com/pwlink?datasource=Bentley.PW--arcadis-uk-pw.bentley.com~3AArcadis-UK-07&amp;objectId=14be435f-a8e6-4f5a-8a46-00addba3eb17&amp;objectType=doc&amp;workAreaId=7672f74c-6d6c-4972-9396-16dce2e4867c&amp;projectId=e3f7388f-5b16-4382-a7b1-67b8398b51fa&amp;app=pwe" xr:uid="{B29E2227-7281-4BFA-B1E3-E3B3F0C29897}"/>
    <hyperlink ref="K1276" r:id="rId3353" display="https://connect-projectwisewac.bentley.com/pwlink?datasource=Bentley.PW--arcadis-uk-pw.bentley.com~3AArcadis-UK-07&amp;objectId=ba6e0ab2-593b-4c73-908d-5bb116f61a98&amp;objectType=doc&amp;workAreaId=7672f74c-6d6c-4972-9396-16dce2e4867c&amp;projectId=e3f7388f-5b16-4382-a7b1-67b8398b51fa&amp;app=pwe" xr:uid="{A853BFC1-92DA-4F91-958F-61A2A62D09CC}"/>
    <hyperlink ref="K1277" r:id="rId3354" display="https://connect-projectwisewac.bentley.com/pwlink?datasource=Bentley.PW--arcadis-uk-pw.bentley.com~3AArcadis-UK-07&amp;objectId=0fa29925-98e7-45d5-9c83-700ae9d8c9b4&amp;objectType=doc&amp;workAreaId=7672f74c-6d6c-4972-9396-16dce2e4867c&amp;projectId=e3f7388f-5b16-4382-a7b1-67b8398b51fa&amp;app=pwe" xr:uid="{344F0364-1926-4BF9-B5FB-8AE60B27D707}"/>
    <hyperlink ref="K1278" r:id="rId3355" display="https://pwlink.bentley.com/link?ds=arcadis-uk-pw.bentley.com~3AArcadis-UK-07&amp;doc=320b90f65efa4a59a9dde7ae389a103e&amp;wa=7672f74c6d6c4972939616dce2e4867c&amp;p=e3f7388f5b164382a7b167b8398b51fa&amp;app=pwe" xr:uid="{2775240C-C45E-4922-945C-D21712D2EDF3}"/>
    <hyperlink ref="W1275" r:id="rId3356" display="mailto:pavana.um@arcadis.com" xr:uid="{48672BE9-BC63-4A4E-AB69-D999312BC8C7}"/>
    <hyperlink ref="W1276" r:id="rId3357" display="mailto:pavana.um@arcadis.com" xr:uid="{8C1B2571-0F95-4B66-A4D9-0536C7898631}"/>
    <hyperlink ref="W1277" r:id="rId3358" display="mailto:pavana.um@arcadis.com" xr:uid="{F50F6B97-91B8-4D2F-A08D-30DF1CFA7C3D}"/>
    <hyperlink ref="W1278" r:id="rId3359" display="mailto:pavana.um@arcadis.com" xr:uid="{DEE922B5-AF44-4824-8B4A-F59F38539DE0}"/>
    <hyperlink ref="E1290" r:id="rId3360" display="pw:\\arcadis-uk-pw.bentley.com:Arcadis-UK-07\Documents\Projects\1MC06-C2\Stoke Mandeville South Emb\CV\01 - Docs\1MC06-ASC-CV-FRM-CS03_CL17-000045-ACBOS" xr:uid="{44ECEB88-C9A8-423C-968B-E933B7528100}"/>
    <hyperlink ref="K1290" r:id="rId3361" display="pw:\\arcadis-uk-pw.bentley.com:Arcadis-UK-07\Documents\Projects\1MC06-C2\Stoke Mandeville South Emb\IM\01 - Docs\1MC06-CEK-IM-DAT-CS03_CL17-600116" xr:uid="{0F55393A-8A89-40C5-B9F8-7F07AF904396}"/>
    <hyperlink ref="W1290" r:id="rId3362" display="mailto:andreea.tilici@arcadis.com" xr:uid="{198C3607-47B9-46B5-9E24-0B76291012AD}"/>
    <hyperlink ref="E1291" r:id="rId3363" display="pw:\\arcadis-uk-pw.bentley.com:Arcadis-UK-07\Documents\Projects\1MC06-C2\Stoke Mandeville South Emb\CV\01 - Docs\1MC06-ASC-CV-FRM-CS03_CL17-000038-ACBOS" xr:uid="{1C32A2DD-2B5D-4DED-8A56-41F631CE2B32}"/>
    <hyperlink ref="K1291" r:id="rId3364" display="pw:\\arcadis-uk-pw.bentley.com:Arcadis-UK-07\Documents\Projects\1MC06-C2\Stoke Mandeville South Emb\IM\01 - Docs\1MC06-CEK-IM-DAT-CS03_CL17-600120" xr:uid="{942FFA40-FB67-4D03-A729-F17A3C1BC3E4}"/>
    <hyperlink ref="W1291" r:id="rId3365" display="mailto:andreea.tilici@arcadis.com" xr:uid="{873FB481-44B3-49E9-B8B1-9A1F02E73728}"/>
    <hyperlink ref="E1292" r:id="rId3366" display="pw:\\arcadis-uk-pw.bentley.com:Arcadis-UK-07\Documents\Projects\1MC06-C2\Stoke Mandeville South Emb\CV\01 - Docs\1MC06-ASC-CV-FRM-CS03_CL17-000039-ACBOS" xr:uid="{3FF585DC-EE5B-4A93-AC81-2D86FB7B9125}"/>
    <hyperlink ref="K1292" r:id="rId3367" display="pw:\\arcadis-uk-pw.bentley.com:Arcadis-UK-07\Documents\Projects\1MC06-C2\Stoke Mandeville South Emb\IM\01 - Docs\1MC06-CEK-IM-DAT-CS03_CL17-600119" xr:uid="{69296F1A-4CA6-4101-BB10-AC9479D40A7E}"/>
    <hyperlink ref="W1292" r:id="rId3368" display="mailto:andreea.tilici@arcadis.com" xr:uid="{FC15780C-EC4D-4583-A870-5739DA70918B}"/>
    <hyperlink ref="K1293" r:id="rId3369" display="pw:\\arcadis-uk-pw.bentley.com:Arcadis-UK-07\Documents\Projects\1MC06-C2\Stoke Mandeville South Emb\IM\01 - Docs\1MC06-CEK-IM-DAT-CS03_CL17-600118" xr:uid="{C2F2CC86-16FE-463E-B910-6973CDD30944}"/>
    <hyperlink ref="W1293" r:id="rId3370" display="mailto:andreea.tilici@arcadis.com" xr:uid="{44E85866-5E9E-4B30-A5C4-7F67F867A842}"/>
    <hyperlink ref="E1293" r:id="rId3371" display="pw:\\arcadis-uk-pw.bentley.com:Arcadis-UK-07\Documents\Projects\1MC06-C2\Stoke Mandeville South Emb\CV\01 - Docs\1MC06-ASC-CV-FRM-CS03_CL17-000040-ACBOS" xr:uid="{BBB5DAB0-42FE-4FF4-B9D2-3A2207F3051C}"/>
    <hyperlink ref="E1294" r:id="rId3372" display="pw:\\arcadis-uk-pw.bentley.com:Arcadis-UK-07\Documents\Projects\1MC06-C2\Stoke Mandeville South Emb\CV\01 - Docs\1MC06-ASC-CV-FRM-CS03_CL17-000041-ACBOS" xr:uid="{B681E9B4-CD42-4BC6-8398-32D9FB5A3D0F}"/>
    <hyperlink ref="K1294" r:id="rId3373" display="pw:\\arcadis-uk-pw.bentley.com:Arcadis-UK-07\Documents\Projects\1MC06-C2\Stoke Mandeville South Emb\IM\01 - Docs\1MC06-CEK-IM-DAT-CS03_CL17-600117" xr:uid="{13E133F4-9498-495A-A727-C855B476D55E}"/>
    <hyperlink ref="W1294" r:id="rId3374" display="mailto:andreea.tilici@arcadis.com" xr:uid="{113EA8DF-C750-4D4B-B555-373E49E61980}"/>
    <hyperlink ref="W1295" r:id="rId3375" display="mailto:andreea.tilici@arcadis.com" xr:uid="{0CBE5AC1-45CA-4466-86A3-D1F5838ECE72}"/>
    <hyperlink ref="E1295" r:id="rId3376" display="pw:\\arcadis-uk-pw.bentley.com:Arcadis-UK-07\Documents\Projects\1MC06-C2\Stoke Mandeville South Emb\CV\01 - Docs\1MC06-ASC-CV-FRM-CS03_CL17-000056-ACBOS" xr:uid="{085CFC58-506F-4E47-A125-C4AEA78CC4A0}"/>
    <hyperlink ref="E1296" r:id="rId3377" display="pw:\\arcadis-uk-pw.bentley.com:Arcadis-UK-07\Documents\Projects\1MC06-C2\Stoke Mandeville South Emb\CV\01 - Docs\1MC06-ASC-CV-FRM-CS03_CL17-000046-ACBOS" xr:uid="{C8C56CBC-893D-45E7-97CF-7C10D9D945A2}"/>
    <hyperlink ref="W1296" r:id="rId3378" display="mailto:andreea.tilici@arcadis.com" xr:uid="{6974C996-7544-409B-A39C-84D689C7CBB2}"/>
    <hyperlink ref="K1296" r:id="rId3379" display="pw:\\arcadis-uk-pw.bentley.com:Arcadis-UK-07\Documents\Projects\1MC06-C2\Stoke Mandeville South Emb\IM\01 - Docs\1MC06-CEK-IM-DAT-CS03_CL17-600115" xr:uid="{FCE56C1F-707D-496F-904E-72C2E29ED333}"/>
    <hyperlink ref="K1297" r:id="rId3380" display="pw:\\arcadis-uk-pw.bentley.com:Arcadis-UK-07\Documents\Projects\1MC06-C2\Stoke Mandeville South Emb\IM\01 - Docs\1MC06-CEK-IM-DAT-CS03_CL17-600105" xr:uid="{4A9C75CA-9E51-4CD2-B1B0-9818E218AF40}"/>
    <hyperlink ref="E1297" r:id="rId3381" display="pw:\\arcadis-uk-pw.bentley.com:Arcadis-UK-07\Documents\Projects\1MC06-C2\Stoke Mandeville South Emb\CV\01 - Docs\1MC06-ASC-CV-FRM-CS03_CL17-000058-ACBOS" xr:uid="{4B4E601D-D24E-48BA-8890-AB4625522CFE}"/>
    <hyperlink ref="W1297" r:id="rId3382" display="mailto:andreea.tilici@arcadis.com" xr:uid="{93B6D272-8211-4CA1-AC22-D04D42459F3D}"/>
    <hyperlink ref="E1298" r:id="rId3383" display="pw:\\arcadis-uk-pw.bentley.com:Arcadis-UK-07\Documents\Projects\1MC06-C2\Stoke Mandeville South Emb\CV\01 - Docs\1MC06-ASC-CV-FRM-CS03_CL17-000047-ACBOS" xr:uid="{F53EA744-970F-45FA-AA6C-6BC43A1A1867}"/>
    <hyperlink ref="K1298" r:id="rId3384" display="pw:\\arcadis-uk-pw.bentley.com:Arcadis-UK-07\Documents\Projects\1MC06-C2\Stoke Mandeville South Emb\IM\01 - Docs\1MC06-CEK-IM-DAT-CS03_CL17-600114" xr:uid="{9E901885-DFD8-4367-81A1-63A27E32DAD4}"/>
    <hyperlink ref="W1298" r:id="rId3385" display="mailto:andreea.tilici@arcadis.com" xr:uid="{A1C5F7FF-DCE0-4BCE-A48E-B9CECFB7413A}"/>
    <hyperlink ref="W1299" r:id="rId3386" display="mailto:andreea.tilici@arcadis.com" xr:uid="{5E5C3EA6-A550-436A-A294-10CBEB7BA2D1}"/>
    <hyperlink ref="E1299" r:id="rId3387" display="pw:\\arcadis-uk-pw.bentley.com:Arcadis-UK-07\Documents\Projects\1MC06-C2\Stoke Mandeville South Emb\CV\01 - Docs\1MC06-ASC-CV-FRM-CS03_CL17-000048-ACBOS" xr:uid="{4DD4720C-C63D-4CF1-BA5C-90EDD66B376A}"/>
    <hyperlink ref="K1299" r:id="rId3388" display="pw:\\arcadis-uk-pw.bentley.com:Arcadis-UK-07\Documents\Projects\1MC06-C2\Stoke Mandeville South Emb\IM\01 - Docs\1MC06-CEK-IM-DAT-CS03_CL17-600113" xr:uid="{5442D75E-08B8-4FBE-97E1-7A7D87B9DA55}"/>
    <hyperlink ref="W1300" r:id="rId3389" display="mailto:andreea.tilici@arcadis.com" xr:uid="{E63F332B-5631-45B5-A00F-3FBEE51B1DF5}"/>
    <hyperlink ref="E1300" r:id="rId3390" display="pw:\\arcadis-uk-pw.bentley.com:Arcadis-UK-07\Documents\Projects\1MC06-C2\Stoke Mandeville South Emb\CV\01 - Docs\1MC06-ASC-CV-FRM-CS03_CL17-000057-ACBOS" xr:uid="{21FEAFC2-B515-4D67-8F0B-7B61E4FCB931}"/>
    <hyperlink ref="K1300" r:id="rId3391" display="pw:\\arcadis-uk-pw.bentley.com:Arcadis-UK-07\Documents\Projects\1MC06-C2\Stoke Mandeville South Emb\IM\01 - Docs\1MC06-CEK-IM-DAT-CS03_CL17-600111" xr:uid="{3416D4A6-06B0-47EE-B115-1DA049F26815}"/>
    <hyperlink ref="E1242" r:id="rId3392" display="pw:\\arcadis-uk-pw.bentley.com:Arcadis-UK-07\Documents\Projects\1MC07-C3\Edgcote Ctg\DR\01 - Docs\1MC07-ASC-DR-FRM-CS07_CL26-000114-ACBOS" xr:uid="{887A3627-2B03-43C2-A432-502FB19E820C}"/>
    <hyperlink ref="E1301" r:id="rId3393" display="pw:\\arcadis-uk-pw.bentley.com:Arcadis-UK-07\Documents\Projects\1MC07-C3\Brackley Emb\BR\01 - Docs\1MC07-ASC-BR-FRM-CS07_CL12-900003" xr:uid="{3E7AFCB8-58D4-4694-8759-4529AC3C8CEF}"/>
    <hyperlink ref="E1302" r:id="rId3394" display="pw:\\arcadis-uk-pw.bentley.com:Arcadis-UK-07\Documents\Projects\1MC07-C3\Brackley North Ctg\BR\01 - Docs\1MC07-ASC-BR-FRM-CS07_CL12-900001" xr:uid="{F1123BAD-7B8D-426C-93DB-CEEDFE30F7C5}"/>
    <hyperlink ref="K1301" r:id="rId3395" display="pw:\\arcadis-uk-pw.bentley.com:Arcadis-UK-07\Documents\Projects\1MC07-C3\Brackley Emb\IM\01 - Docs\1MC07-CEK-IM-DAT-CS07_CL12-600295" xr:uid="{E67F3001-3F28-46EE-ADC8-2745F72382A6}"/>
    <hyperlink ref="K1302" r:id="rId3396" display="pw:\\arcadis-uk-pw.bentley.com:Arcadis-UK-07\Documents\Projects\1MC07-C3\Brackley North Ctg\IM\01 - Docs\1MC07-CEK-IM-DAT-CS07_CL12-600294" xr:uid="{CE6D84A6-AA9B-4014-97DF-3220B60619C5}"/>
    <hyperlink ref="W1302" r:id="rId3397" display="mailto:guillaume.hervoches@setec.com" xr:uid="{DA1910DB-6DD5-4B1B-8249-2EED4028062F}"/>
    <hyperlink ref="W1301" r:id="rId3398" display="mailto:guillaume.hervoches@setec.com" xr:uid="{82DD6DF5-0CD8-43FD-9DCA-DE5742E9A325}"/>
    <hyperlink ref="E1082" r:id="rId3399" display="pw:\\arcadis-uk-pw.bentley.com:Arcadis-UK-07\Documents\Projects\1MC06-C2\Godington East Emb\BR\01 - Docs\1MC06-ASC-BR-FRM-CS06_CL10-900011" xr:uid="{D81FC3C6-7F6E-4119-AAE4-1E02B36ECCE1}"/>
    <hyperlink ref="E1069" r:id="rId3400" display="pw:\\arcadis-uk-pw.bentley.com:Arcadis-UK-07\Documents\Projects\1MC06-C2\Chetwode Emb\BR\01 - Docs\1MC06-ASC-BR-FRM-CS06_CL10-900008" xr:uid="{8B2D03B1-F45D-44EB-913A-92CA7B1A112E}"/>
    <hyperlink ref="E1070" r:id="rId3401" display="pw:\\arcadis-uk-pw.bentley.com:Arcadis-UK-07\Documents\Projects\1MC06-C2\Chetwode Emb\BR\01 - Docs\1MC06-ASC-BR-FRM-CS06_CL10-900004" xr:uid="{CC7889CD-59BD-414F-8DC8-4A4304102F80}"/>
    <hyperlink ref="E1071" r:id="rId3402" display="pw:\\arcadis-uk-pw.bentley.com:Arcadis-UK-07\Documents\Projects\1MC06-C2\Chetwode Ctg\BR\01 - Docs\1MC06-ASC-BR-FRM-CS06_CL10-900005" xr:uid="{70FC7248-38BF-4132-AA3F-B63493E82A58}"/>
    <hyperlink ref="E1072" r:id="rId3403" display="pw:\\arcadis-uk-pw.bentley.com:Arcadis-UK-07\Documents\Projects\1MC06-C2\Chetwode Ctg\BR\01 - Docs\1MC06-ASC-BR-FRM-CS06_CL10-900006" xr:uid="{BDC38A96-9F3E-4F9E-8A45-1323DC839CC8}"/>
    <hyperlink ref="E1073" r:id="rId3404" display="pw:\\arcadis-uk-pw.bentley.com:Arcadis-UK-07\Documents\Projects\1MC06-C2\Barton Hartshorn Emb\BR\01 - Docs\1MC06-ASC-BR-FRM-CS06_CL21-900001" xr:uid="{3A057866-11B3-4FD4-B7EC-17657253B925}"/>
    <hyperlink ref="E1074" r:id="rId3405" display="pw:\\arcadis-uk-pw.bentley.com:Arcadis-UK-07\Documents\Projects\1MC06-C2\Barton Hartshorn Emb\BR\01 - Docs\1MC06-ASC-BR-FRM-CS06_CL21-900002" xr:uid="{DDC366A5-83BE-4B70-B22B-A11F1522FDA8}"/>
    <hyperlink ref="E1305" r:id="rId3406" display="pw:\\arcadis-uk-pw.bentley.com:Arcadis-UK-07\Documents\Projects\1MC06-C2\Doddershall Emb\CV\01 - Docs\1MC06-CEK-CV-FRM-CS05-000054" xr:uid="{881A5B42-6DFD-4B40-8B31-D9FD56C056F8}"/>
    <hyperlink ref="E1303" r:id="rId3407" display="pw:\\arcadis-uk-pw.bentley.com:Arcadis-UK-07\Documents\Projects\1MC06-C2\Doddershall Emb\CV\01 - Docs\1MC06-CEK-CV-FRM-CS05-000052" xr:uid="{D5EC5ECE-C148-4F9B-A472-D50281CEC1BC}"/>
    <hyperlink ref="E1304" r:id="rId3408" display="pw:\\arcadis-uk-pw.bentley.com:Arcadis-UK-07\Documents\Projects\1MC06-C2\Doddershall Emb\CV\01 - Docs\1MC06-CEK-CV-FRM-CS05-000053" xr:uid="{EF154A3D-A471-4814-8DD2-A04AD4B997AB}"/>
    <hyperlink ref="K1303" r:id="rId3409" display="pw://arcadis-uk-pw.bentley.com:Arcadis-UK-07/Documents/D%7b8fd04978-17ba-43f4-9e2e-d979bb0cd642%7d" xr:uid="{5CC30F3F-8644-474D-96E6-4CF0C9537F15}"/>
    <hyperlink ref="K1304" r:id="rId3410" display="pw://arcadis-uk-pw.bentley.com:Arcadis-UK-07/Documents/D%7b1acbd567-c220-4139-a8ed-69e8d1c91015%7d" xr:uid="{B436C10D-B0FC-4EA0-9E52-096BE85D6E06}"/>
    <hyperlink ref="K1305" r:id="rId3411" display="pw://arcadis-uk-pw.bentley.com:Arcadis-UK-07/Documents/D%7b50e94f1c-77c3-47ec-9e98-c3b19ec68712%7d" xr:uid="{8CFFE123-9512-4680-9C1B-0B919CE6857F}"/>
    <hyperlink ref="W1303" r:id="rId3412" display="mailto:alex.fowler@arcadis.com" xr:uid="{7F3FE784-5F99-4DE5-BF2F-24E7F996E7F0}"/>
    <hyperlink ref="W1305" r:id="rId3413" display="mailto:alex.fowler@arcadis.com" xr:uid="{054D7E27-DC46-4C8A-BE3B-ED1DA6846D7F}"/>
    <hyperlink ref="W1304" r:id="rId3414" display="mailto:alex.fowler@arcadis.com" xr:uid="{A29B870F-09B7-4BE0-8B38-371C43C47EC3}"/>
    <hyperlink ref="E1307" r:id="rId3415" display="pw:\\arcadis-uk-pw.bentley.com:Arcadis-UK-07\Documents\Projects\1MC06-C2\Calvert Ctg\CV\01 - Docs\1MC06-ASC-CV-FRM-CS06_CL09-000098-ACBOS" xr:uid="{49050BD3-F3B1-4E6A-99EF-982A55CDD15D}"/>
    <hyperlink ref="E1308" r:id="rId3416" display="pw:\\arcadis-uk-pw.bentley.com:Arcadis-UK-07\Documents\Projects\1MC06-C2\Calvert Infrastructure MDG\CV\01 - Docs\1MC06-ASC-CV-FRM-CS06_CL09-000055-ACBOS" xr:uid="{27685248-6F67-45DA-BFED-ADE3E5CE653B}"/>
    <hyperlink ref="E1309" r:id="rId3417" display="pw:\\arcadis-uk-pw.bentley.com:Arcadis-UK-07\Documents\Projects\1MC06-C2\Calvert Infrastructure MDG\CV\01 - Docs\1MC06-ASC-CV-FRM-CS06_CL09-000092-ACBOS" xr:uid="{C5AD1FC4-23A9-4ACC-B692-128494F7E127}"/>
    <hyperlink ref="K1308" r:id="rId3418" display="pw:\\arcadis-uk-pw.bentley.com:Arcadis-UK-07\Documents\Projects\1MC06-C2\Calvert Infrastructure MDG\IM\01 - Docs\1MC06-CEK-IM-DAT-CS06_CL09-600344" xr:uid="{3B5D4373-96B0-47C0-8EAD-DE1632E31C20}"/>
    <hyperlink ref="K1309" r:id="rId3419" display="pw:\\arcadis-uk-pw.bentley.com:Arcadis-UK-07\Documents\Projects\1MC06-C2\Calvert Infrastructure MDG\IM\01 - Docs\1MC06-CEK-IM-DAT-CS06_CL09-600338" xr:uid="{A649AA0C-AEB2-4ECC-913A-82A4FB58AD1D}"/>
    <hyperlink ref="E1306" r:id="rId3420" display="pw:\\arcadis-uk-pw.bentley.com:Arcadis-UK-07\Documents\Projects\1MC07-C3\Greatworth Green Tunnel\CV\01 - Docs\1MC07-ASC-CV-FRM-CS07_CL25-000004-ACBOS" xr:uid="{E32F2D13-C93C-4169-9211-665B592FF42D}"/>
    <hyperlink ref="K1306" r:id="rId3421" display="pw:\\arcadis-uk-pw.bentley.com:Arcadis-UK-07\Documents\Projects\1MC07-C3\Greatworth Green Tunnel\IM\01 - Docs\1MC07-CEK-IM-DAT-CS07_CL25-600052" xr:uid="{32AE33B2-FA48-430D-92F0-C177A651B75A}"/>
    <hyperlink ref="W1306" r:id="rId3422" display="mailto:CHRG@COWI.COM" xr:uid="{A18CFD89-AA0B-41D9-95F0-92255E08EAA4}"/>
    <hyperlink ref="E1310" r:id="rId3423" display="https://pwlink.bentley.com/link?ds=arcadis-uk-pw.bentley.com~3AArcadis-UK-07&amp;doc=d80eea4227fb4ae0951b183d567f4083&amp;wa=7672f74c6d6c4972939616dce2e4867c&amp;p=e3f7388f5b164382a7b167b8398b51fa&amp;app=pwe" xr:uid="{4934C892-330B-420D-AA9A-ACA3C307C46C}"/>
    <hyperlink ref="K1310" r:id="rId3424" display="https://pwlink.bentley.com/link?ds=arcadis-uk-pw.bentley.com~3AArcadis-UK-07&amp;doc=7d0e20291fae41e98ff2d5d0ce8e76db&amp;wa=7672f74c6d6c4972939616dce2e4867c&amp;p=e3f7388f5b164382a7b167b8398b51fa&amp;app=pwe" xr:uid="{8A2B0334-0FED-4C84-878E-0AA4FB1C4638}"/>
    <hyperlink ref="W1310" r:id="rId3425" display="mailto:sal.khan@arcadis.com" xr:uid="{F9FEE161-440F-4FD1-89CA-224468043C3C}"/>
    <hyperlink ref="E1100" r:id="rId3426" display="pw://arcadis-uk-pw.bentley.com:Arcadis-UK-07/Documents/D%7b6db14297-b66f-4edc-8f5a-80e8709276f7%7d" xr:uid="{CADF9463-F66C-4D25-86A8-61B716E16544}"/>
    <hyperlink ref="E4" r:id="rId3427" display="pw://arcadis-uk-pw.bentley.com:Arcadis-UK-07/Documents/D%7b555364a7-342e-4016-abfa-d05f9a3d20ea%7d" xr:uid="{ED22A62D-B261-4160-AC50-C6C136002BD4}"/>
    <hyperlink ref="E1313" r:id="rId3428" display="pw:\\arcadis-uk-pw.bentley.com:Arcadis-UK-07\Documents\Projects\1MC07-C3\Greatworth Green Tunnel\CV\01 - Docs\1MC07-ASC-CV-FRM-CS07_CL25-000137 - ACBOS" xr:uid="{BCC87FE0-E77E-4205-8155-C5896816F9FB}"/>
    <hyperlink ref="E1312" r:id="rId3429" display="pw:\\arcadis-uk-pw.bentley.com:Arcadis-UK-07\Documents\Projects\1MC07-C3\Greatworth Green Tunnel\CV\01 - Docs\1MC07-ASC-CV-FRM-CS07_CL25-000136 - ACBOS" xr:uid="{8E88A20D-8F2D-4E3B-95B4-A352E2B6A384}"/>
    <hyperlink ref="K1313" r:id="rId3430" display="pw:\\arcadis-uk-pw.bentley.com:Arcadis-UK-07\Documents\Projects\1MC07-C3\Greatworth Green Tunnel\IM\01 - Docs\1MC07-CEK-IM-DAT-CS07_CL25-600075" xr:uid="{0A3BC75A-CF42-4602-BD89-AEEDF7D3087A}"/>
    <hyperlink ref="K1312" r:id="rId3431" display="pw:\\arcadis-uk-pw.bentley.com:Arcadis-UK-07\Documents\Projects\1MC07-C3\Greatworth Green Tunnel\IM\01 - Docs\1MC07-CEK-IM-DAT-CS07_CL25-600076" xr:uid="{C92C792D-F34E-4EB8-B52D-541A9596DAB4}"/>
    <hyperlink ref="W1312" r:id="rId3432" display="mailto:Joel.Martin@arcadis.com" xr:uid="{64763C2A-A3F9-470D-ADEB-1FC1A16B09C7}"/>
    <hyperlink ref="W1313" r:id="rId3433" display="mailto:Joel.Martin@arcadis.com" xr:uid="{80AACDC2-EE9E-4343-A9D5-AA8FC40D6617}"/>
    <hyperlink ref="E1316" r:id="rId3434" display="pw:\\arcadis-uk-pw.bentley.com:Arcadis-UK-07\Documents\Projects\1MC06-C2\Bicester Road Emb\CV\01 - Docs\1MC06-ASC-CV-FRM-CS04_CL20-000082-ACBOS" xr:uid="{C6351DD1-0C95-43F8-8233-9C9E56C944EA}"/>
    <hyperlink ref="K1316" r:id="rId3435" display="pw:\\arcadis-uk-pw.bentley.com:Arcadis-UK-07\Documents\Projects\1MC06-C2\Bicester Road Emb\IM\01 - Docs\1MC06-CEK-IM-DAT-CS04_CL20-600248" xr:uid="{726E9C7C-8779-448C-B365-BC547276161A}"/>
    <hyperlink ref="K1317" r:id="rId3436" display="pw:\\arcadis-uk-pw.bentley.com:Arcadis-UK-07\Documents\Projects\1MC06-C2\Whaddon Hill Ctg\IM\01 - Docs\1MC06-CEK-IM-DAT-CS04_CL19-600102" xr:uid="{576961A4-8429-45E4-9D9D-4D25C57C59FB}"/>
    <hyperlink ref="E1317" r:id="rId3437" display="pw:\\arcadis-uk-pw.bentley.com:Arcadis-UK-07\Documents\Projects\1MC06-C2\Whaddon Hill Ctg\CV\01 - Docs\1MC06-ASC-CV-FRM-CS04_CL19-000071-ACBOS" xr:uid="{5A7D76E9-7899-487C-A841-5AC4191DA933}"/>
    <hyperlink ref="E1314" r:id="rId3438" display="pw://arcadis-uk-pw.bentley.com:Arcadis-UK-07/Documents/D%7be2c7ef64-95e3-41f7-a3fe-861e3c37acc2%7d" xr:uid="{E892732B-9E20-4726-BB52-AA06EC34A3A9}"/>
    <hyperlink ref="K1314" r:id="rId3439" display="pw://arcadis-uk-pw.bentley.com:Arcadis-UK-07/Documents/D%7b5cd0b0b3-47ee-4f06-8104-8b748c1e5372%7d" xr:uid="{326B6EA6-E65E-4531-A6F2-CB861D563D6A}"/>
    <hyperlink ref="W1314" r:id="rId3440" display="mailto:William.Whyte@arcadis.com" xr:uid="{EA1E6185-A0A3-432B-A70A-88A004E6D498}"/>
    <hyperlink ref="E1311" r:id="rId3441" display="pw:\\arcadis-uk-pw.bentley.com:Arcadis-UK-07\Documents\Projects\1MC06-C2\Calvert Ctg\UT\01 - Docs\1MC06-ASC-UT-FRM-CS06_CL09-000027-ACBOS" xr:uid="{C25FBB1D-148A-40A3-99F9-7FB92C3AD72B}"/>
    <hyperlink ref="K1311" r:id="rId3442" display="pw:\\arcadis-uk-pw.bentley.com:Arcadis-UK-07\Documents\Projects\1MC06-C2\Calvert Ctg\IM\01 - Docs\1MC06-CEK-IM-DAT-CS06_CL09-600087" xr:uid="{BD597947-0048-4AED-8D2A-0AE1973B6DC9}"/>
    <hyperlink ref="W1311" r:id="rId3443" display="mailto:maya.bowles@arcadis.com" xr:uid="{21D1395C-9E49-4A7E-8DD1-2F7BD59DBCB3}"/>
    <hyperlink ref="E1315" r:id="rId3444" display="pw:\\arcadis-uk-pw.bentley.com:Arcadis-UK-07\Documents\Projects\1MC06-C2\Calvert Ctg\DR\01 - Docs\1MC06-ASC-DR-FRM-CS06_CL09-000027-ACBOS" xr:uid="{2FE9F169-699C-4FF1-A334-148453D0236B}"/>
    <hyperlink ref="K1315" r:id="rId3445" display="pw:\\arcadis-uk-pw.bentley.com:Arcadis-UK-07\Documents\Projects\1MC06-C2\Calvert Ctg\IM\01 - Docs\1MC06-CEK-IM-DAT-CS06_CL09-600110" xr:uid="{2E83389A-0645-40F8-B9F6-EEE59B30323E}"/>
    <hyperlink ref="W1315" r:id="rId3446" display="mailto:keerthan.raic@arcadis.com" xr:uid="{8365AF20-3EE1-4D5C-8EFE-2DF07C6A348E}"/>
    <hyperlink ref="E1229" r:id="rId3447" display="https://pwlink.bentley.com/link?ds=arcadis-uk-pw.bentley.com~3AArcadis-UK-07&amp;doc=5440f4c03720462aa1a817e1450b15ad&amp;wa=7672f74c6d6c4972939616dce2e4867c&amp;p=e3f7388f5b164382a7b167b8398b51fa&amp;app=web" xr:uid="{E9552280-E335-47FC-9B9D-0A1B9E0A2846}"/>
    <hyperlink ref="K1295" r:id="rId3448" display="pw:\\arcadis-uk-pw.bentley.com:Arcadis-UK-07\Documents\Projects\1MC06-C2\Stoke Mandeville South Emb\IM\01 - Docs\1MC06-CEK-IM-DAT-CS03_CL17-600106" xr:uid="{5D992111-5482-4E7A-9196-E3C5DE9E747E}"/>
    <hyperlink ref="K1289" r:id="rId3449" display="pw:\\arcadis-uk-pw.bentley.com:Arcadis-UK-07\Documents\Projects\1MC07-C3\Greatworth Green Tunnel\IM\01 - Docs\1MC07-CEK-IM-DAT-CS07_CL25-600049" xr:uid="{86E83134-992A-45C5-8B55-EBF70AD0A637}"/>
    <hyperlink ref="E1318" r:id="rId3450" display="pw:\\arcadis-uk-pw.bentley.com:Arcadis-UK-07\Documents\Projects\1MC07-C3\Thorpe Mandeville Emb\DR\01 - Docs\1MC07-ASC-DR-FRM-CS07_CL26-000005-ACBOS" xr:uid="{05D89E28-46F9-45F8-9AD8-FFC57C2DCBE1}"/>
    <hyperlink ref="K1318" r:id="rId3451" display="pw://arcadis-uk-pw.bentley.com:Arcadis-UK-07/Documents/Projects/1MC07-C3/Thorpe&amp;space;Mandeville&amp;space;Emb/IM/01&amp;space;-&amp;space;Docs/1MC07-CEK-IM-DAT-CS07_CL26-600018" xr:uid="{E8FEE4E1-DDD8-4655-96ED-58A7FF38F577}"/>
    <hyperlink ref="W1318" r:id="rId3452" display="mailto:nischitha.m@arcadis.com" xr:uid="{0B89005B-5307-4C97-A45A-F4479D37A7D8}"/>
    <hyperlink ref="E1319" r:id="rId3453" display="pw:\\arcadis-uk-pw.bentley.com:Arcadis-UK-07\Documents\Projects\1MC06-C2\Calvert Ctg\DR\01 - Docs\1MC06-ASC-DR-FRM-CS06_CL09-000011-ACBOS" xr:uid="{39414A89-C098-4C82-BE46-CF097FC17795}"/>
    <hyperlink ref="K1319" r:id="rId3454" display="pw:\\arcadis-uk-pw.bentley.com:Arcadis-UK-07\Documents\Projects\1MC06-C2\Calvert Ctg\IM\01 - Docs\1MC06-CEK-IM-DAT-CS06_CL09-600220?version=P02" xr:uid="{95AF2ED7-2968-4D63-B632-93C8E019FD64}"/>
    <hyperlink ref="E1320" r:id="rId3455" display="pw://arcadis-uk-pw.bentley.com:Arcadis-UK-07/Documents/D%7b19c6a0e6-8726-42d7-8a1a-0a9a31a1d24a%7d" xr:uid="{FAF011E1-85BB-44F3-B110-E0669BA7EEF9}"/>
    <hyperlink ref="K1320" r:id="rId3456" display="pw://arcadis-uk-pw.bentley.com:Arcadis-UK-07/Documents/D%7b4757a1f5-bcb7-49b3-97bd-bd4049fe2795%7d" xr:uid="{51C68029-C024-4A84-8B81-0C08E61EE893}"/>
    <hyperlink ref="W1320" r:id="rId3457" display="mailto:dan.quirante@arcadis.com" xr:uid="{59724D06-4452-42C9-8942-71A6F8074C20}"/>
    <hyperlink ref="E1321" r:id="rId3458" display="pw:\\arcadis-uk-pw.bentley.com:Arcadis-UK-07\Documents\Projects\1MC06-C2\Wendover North Ctg\UT\01 - Docs\1MC06-ASC-UT-FRM-CS03_CL17-000018-ACBOS" xr:uid="{FE4BB714-31FC-4BB9-8CF9-6474C1004CBB}"/>
    <hyperlink ref="E1322" r:id="rId3459" display="pw:\\arcadis-uk-pw.bentley.com:Arcadis-UK-07\Documents\Projects\1MC06-C2\Wendover North Ctg\UT\01 - Docs\1MC06-ASC-UT-FRM-CS03_CL17-000019-ACBOS" xr:uid="{05AED009-06E3-4B38-A3C1-B59EE8A0377A}"/>
    <hyperlink ref="K1322" r:id="rId3460" display="pw:\\arcadis-uk-pw.bentley.com:Arcadis-UK-07\Documents\Projects\1MC06-C2\Stoke Mandeville South Emb\IM\01 - Docs\1MC06-CEK-IM-DAT-CS03_CL17-600034" xr:uid="{50C0BB19-C70D-4B74-A6C4-B5A80D9E8FDB}"/>
    <hyperlink ref="K1321" r:id="rId3461" display="pw:\\arcadis-uk-pw.bentley.com:Arcadis-UK-07\Documents\Projects\1MC06-C2\Stoke Mandeville South Emb\IM\01 - Docs\1MC06-CEK-IM-DAT-CS03_CL17-600039" xr:uid="{A5D31FFA-2BC8-45CB-979E-1A2ABAA9A4A8}"/>
    <hyperlink ref="W1321" r:id="rId3462" display="mailto:maya.bowles@arcadis.com" xr:uid="{B8EEC69F-C795-4063-A362-99DFAC82ECB0}"/>
    <hyperlink ref="W1322" r:id="rId3463" display="mailto:maya.bowles@arcadis.com" xr:uid="{A64260C1-5128-4E9D-A4F8-03E7BD7002B9}"/>
    <hyperlink ref="E1327" r:id="rId3464" display="pw:\\arcadis-uk-pw.bentley.com:Arcadis-UK-07\Documents\Projects\1MC07-C3\Greatworth South Ctg\BR\01 - Docs\1MC07-CEK-BR-FRM-CS07_CL12-000032" xr:uid="{2DB3AB0F-56BE-4023-993D-76956C2BD60E}"/>
    <hyperlink ref="K1327" r:id="rId3465" display="pw:\\arcadis-uk-pw.bentley.com:Arcadis-UK-07\Documents\Projects\1MC07-C3\Greatworth South Ctg\IM\01 - Docs\1MC07-CEK-IM-DAT-CS07_CL12-600133" xr:uid="{DF1330A5-4EFE-4235-BEB5-C025241211FE}"/>
    <hyperlink ref="W1327" r:id="rId3466" display="mailto:anamika.puri@wsp.com" xr:uid="{1658D39B-450F-47C5-95A7-2FADCF90F456}"/>
    <hyperlink ref="K1325" r:id="rId3467" display="pw://arcadis-uk-pw.bentley.com:Arcadis-UK-07/Documents/D%7bcba0cc0d-2ec9-4535-bc2a-77689a0108f1%7d" xr:uid="{48D29E64-DCB9-449E-B091-353DC58399F6}"/>
    <hyperlink ref="W1325" r:id="rId3468" display="mailto:anamika.puri@wsp.com" xr:uid="{C1036863-7D24-4158-807A-1E62C9E2BF15}"/>
    <hyperlink ref="E1323" r:id="rId3469" display="pw:\\arcadis-uk-pw.bentley.com:Arcadis-UK-07\Documents\Projects\1MC06-C2\Calvert Ctg\DR\01 - Docs\1MC06-ASC-DR-FRM-CS06_CL09-000037-ACBOS" xr:uid="{A26F9548-EBC0-49B2-8F16-7B5427CCB27E}"/>
    <hyperlink ref="K1323" r:id="rId3470" display="pw:\\arcadis-uk-pw.bentley.com:Arcadis-UK-07\Documents\Projects\1MC06-C2\Calvert Ctg\IM\01 - Docs\1MC06-CEK-IM-DAT-CS06_CL09-600209" xr:uid="{812F173F-1DF6-482F-AEE2-7906CBE875E7}"/>
    <hyperlink ref="W1323" r:id="rId3471" display="mailto:thamer.saihi@setec.com" xr:uid="{87D64C17-9A51-45F8-B502-1161E7A6FDAC}"/>
    <hyperlink ref="E1324" r:id="rId3472" display="pw:\\arcadis-uk-pw.bentley.com:Arcadis-UK-07\Documents\Projects\1MC06-C2\Calvert Ctg\DR\01 - Docs\1MC06-ASC-DR-FRM-CS06_CL09-000035-ACBOS" xr:uid="{70A9CC09-DDE4-4DD8-A29E-DC7C16B61202}"/>
    <hyperlink ref="K1324" r:id="rId3473" display="pw:\\arcadis-uk-pw.bentley.com:Arcadis-UK-07\Documents\Projects\1MC06-C2\Calvert Ctg\IM\01 - Docs\1MC06-CEK-IM-DAT-CS06_CL09-600199" xr:uid="{1A124BFB-BE3B-4111-B78E-2777B7E3349C}"/>
    <hyperlink ref="W1324" r:id="rId3474" display="mailto:thamer.saihi@setec.com" xr:uid="{982C1480-A16A-4ABB-8633-C93411AEFF69}"/>
    <hyperlink ref="E1326" r:id="rId3475" display="pw://arcadis-uk-pw.bentley.com:Arcadis-UK-07/Documents/D%7b556bb424-2f29-483c-ad37-f7549407d76e%7d" xr:uid="{91C6E2E7-911A-4C72-A879-6C3CE51A2940}"/>
    <hyperlink ref="K1326" r:id="rId3476" display="pw://arcadis-uk-pw.bentley.com:Arcadis-UK-07/Documents/D%7bcf008fb0-7ab9-497d-b1ae-6448d936a7b9%7d" xr:uid="{94253E94-5CE5-4ECD-8ADA-1BC5E6EF9E71}"/>
    <hyperlink ref="W1326" r:id="rId3477" display="mailto:anamika.puri@wsp.com" xr:uid="{232688D3-543B-481C-A4ED-F1BAD67FFC21}"/>
    <hyperlink ref="K1331" r:id="rId3478" display="pw:\\arcadis-uk-pw.bentley.com:Arcadis-UK-07\Documents\Projects\1MC07-C3\Brackley Emb\IM\01 - Docs\1MC07-CEK-IM-DAT-CS07_CL12-600282" xr:uid="{B86F5E71-C61D-43F3-B8F6-A7D0E2439BEC}"/>
    <hyperlink ref="W1331" r:id="rId3479" display="mailto:zakaria.khabouze@setec.com" xr:uid="{0E352419-B0D0-4BE5-963A-C0C6FF294CA6}"/>
    <hyperlink ref="E1328" r:id="rId3480" display="pw:\\arcadis-uk-pw.bentley.com:Arcadis-UK-07\Documents\Projects\1MC06-C2\Quainton Ctg\GT\01 - Docs\1MC06-ASC-GT-FRM-CS05-000010-ACBOS" xr:uid="{7B2A951F-27C0-4840-A9B6-DC76FB26C400}"/>
    <hyperlink ref="K1328" r:id="rId3481" display="pw:\\arcadis-uk-pw.bentley.com:Arcadis-UK-07\Documents\Projects\1MC06-C2\Quainton Ctg\IM\01 - Docs\1MC06-CEK-IM-DAT-CS05-600098" xr:uid="{41772AE1-B490-4D80-8066-83149F21D2C0}"/>
    <hyperlink ref="W1328" r:id="rId3482" xr:uid="{369AFB5C-5E0D-4B01-AD34-34CF6CAC8993}"/>
    <hyperlink ref="E1329" r:id="rId3483" display="pw:\\arcadis-uk-pw.bentley.com:Arcadis-UK-07\Documents\Projects\1MC07-C3\Aston le Walls Emb\CV\01 - Docs\1MC07-ASC-CV-FRM-CS07_CL14-000079-ACBOS" xr:uid="{3F9D281F-B293-4E2C-B380-B7274E0C4C96}"/>
    <hyperlink ref="K1329" r:id="rId3484" display="pw:\\arcadis-uk-pw.bentley.com:Arcadis-UK-07\Documents\Projects\1MC07-C3\Aston le Walls Emb\IM\01 - Docs\1MC07-CEK-IM-DAT-CS07_CL14-600112" xr:uid="{89D8D6C3-F97A-4CE5-8C99-2481B863E4B6}"/>
    <hyperlink ref="W1329" r:id="rId3485" display="mailto:apoorva.patil@arcadis.com" xr:uid="{CE0A5938-7DBF-4582-B6E9-3F562F95EF1D}"/>
    <hyperlink ref="E1330" r:id="rId3486" display="pw:\\arcadis-uk-pw.bentley.com:Arcadis-UK-07\Documents\Projects\1MC07-C3\Greatworth North Emb\DR\01 - Docs\1MC07-ASC-DR-FRM-CS07_CL12-000016-ACBOS" xr:uid="{4365129C-9708-4E2C-8FA5-30B3572D5A97}"/>
    <hyperlink ref="K1330" r:id="rId3487" display="pw:\\arcadis-uk-pw.bentley.com:Arcadis-UK-07\Documents\Projects\1MC07-C3\Greatworth North Emb\IM\01 - Docs\1MC07-CEK-IM-DAT-CS07_CL12-600032" xr:uid="{102E178B-8445-4B9D-BEB3-A21D519A0C24}"/>
    <hyperlink ref="W1330" r:id="rId3488" xr:uid="{A3C3C741-14E3-4069-85E0-BD7993D7A9B2}"/>
    <hyperlink ref="K1307" r:id="rId3489" display="pw:\\arcadis-uk-pw.bentley.com:Arcadis-UK-07\Documents\Projects\1MC06-C2\Calvert Ctg\IM\01 - Docs\1MC06-CEK-IM-DAT-CS06_CL09-600332" xr:uid="{C7916724-6002-4E31-A18B-09BA69FF39D6}"/>
    <hyperlink ref="K1211" r:id="rId3490" display="pw:\\arcadis-uk-pw.bentley.com:Arcadis-UK-07\Documents\Projects\1MC06-C2\Stoke Mandeville South Emb\IM\01 - Docs\1MC06-CEK-IM-DAT-CS03_CL17-600052" xr:uid="{EBE37634-1630-4185-8E1C-9E1DE1F8104E}"/>
    <hyperlink ref="K1212" r:id="rId3491" display="pw:\\arcadis-uk-pw.bentley.com:Arcadis-UK-07\Documents\Projects\1MC06-C2\Stoke Mandeville South Emb\IM\01 - Docs\1MC06-CEK-IM-DAT-CS03_CL17-600048" xr:uid="{B2FDB15E-C732-458C-98F6-1A9D9FA6AB09}"/>
    <hyperlink ref="K1332" r:id="rId3492" display="pw://arcadis-uk-pw.bentley.com:Arcadis-UK-07/Documents/D%7becf5f105-3e96-46bf-bcd0-43553e429d17%7d" xr:uid="{8B588A51-D8D9-4175-AF0E-F1151C46C305}"/>
    <hyperlink ref="E1332" r:id="rId3493" display="pw://arcadis-uk-pw.bentley.com:Arcadis-UK-07/Documents/D%7b99a183e3-51db-4ba2-b595-94f28e767f19%7d" xr:uid="{CB34A00B-DEF1-4811-BE99-9EA82BAE3562}"/>
    <hyperlink ref="E1334" r:id="rId3494" display="pw:\\arcadis-uk-pw.bentley.com:Arcadis-UK-07\Documents\Projects\1MC07-C3\Greatworth North Emb\DR\01 - Docs\1MC07-ASC-DR-FRM-CS07_CL12-000018-ACBOS" xr:uid="{1808B61C-6AC5-4146-B1C8-3D60F9E27EF3}"/>
    <hyperlink ref="K1334" r:id="rId3495" display="pw:\\arcadis-uk-pw.bentley.com:Arcadis-UK-07\Documents\Projects\1MC07-C3\Greatworth North Emb\IM\01 - Docs\1MC07-CEK-IM-DAT-CS07_CL12-600031" xr:uid="{873EE49B-8126-440E-8A0B-0B744C608104}"/>
    <hyperlink ref="W1334" r:id="rId3496" display="mailto:pradeep.s@arcadis.com" xr:uid="{29C9F274-1530-4BEE-B006-15C47F5A1D93}"/>
    <hyperlink ref="E1335" r:id="rId3497" display="pw://arcadis-uk-pw.bentley.com:Arcadis-UK-07/Documents/D%7b355e7c91-7572-4aa2-95b0-7c9f5c7ab7c1%7d" xr:uid="{11477352-1A9C-430C-9BCC-1AF3F71D1F77}"/>
    <hyperlink ref="K1335" r:id="rId3498" display="pw://arcadis-uk-pw.bentley.com:Arcadis-UK-07/Documents/D%7b85c8ea34-89af-448f-9871-6b2a62b3a440%7d" xr:uid="{9A86A232-5AFA-4339-A58C-D63B3D13953F}"/>
    <hyperlink ref="W1335" r:id="rId3499" display="mailto:William.Whyte@arcadis.com" xr:uid="{4AFF868D-210D-4480-B6F7-0E64432A7BE2}"/>
    <hyperlink ref="E1342" r:id="rId3500" display="pw://arcadis-uk-pw.bentley.com:Arcadis-UK-07/Documents/D%7bb46f1f92-a356-4664-b608-067395a1be76%7d" xr:uid="{533E350F-793B-4793-8281-A84D93025C49}"/>
    <hyperlink ref="E1341" r:id="rId3501" display="pw://arcadis-uk-pw.bentley.com:Arcadis-UK-07/Documents/D%7bb160b08d-4bc5-4960-aa7a-42a81a908720%7d" xr:uid="{812473BD-F1EA-40AE-8187-756A1557F25B}"/>
    <hyperlink ref="E1339" r:id="rId3502" display="pw://arcadis-uk-pw.bentley.com:Arcadis-UK-07/Documents/D%7b00ea2192-b0c1-4514-b5bb-46d5feea34c1%7d" xr:uid="{5AE61257-658D-424B-841F-02285EA202FC}"/>
    <hyperlink ref="E1338" r:id="rId3503" display="pw://arcadis-uk-pw.bentley.com:Arcadis-UK-07/Documents/D%7b5c0160be-921b-4730-ad39-3248e68992f1%7d" xr:uid="{9AA569C3-64A4-4A1F-AD92-829B9353F104}"/>
    <hyperlink ref="E1337" r:id="rId3504" display="pw://arcadis-uk-pw.bentley.com:Arcadis-UK-07/Documents/D%7b46da68b4-7ff2-4e90-b5a3-eb2a1ce7968f%7d" xr:uid="{FFFC344F-24F8-480B-98DD-A273D8D11EAF}"/>
    <hyperlink ref="K1341" r:id="rId3505" display="pw://arcadis-uk-pw.bentley.com:Arcadis-UK-07/Documents/D%7b4b4ef7c9-786e-449a-ab78-00420efda9b9%7d" xr:uid="{75155778-3BBC-4BFD-91AD-47284DA3DA67}"/>
    <hyperlink ref="K1340" r:id="rId3506" display="pw://arcadis-uk-pw.bentley.com:Arcadis-UK-07/Documents/D%7b865f39c3-d2f0-4d34-94e0-99008c04b360%7d" xr:uid="{C25DB369-D64C-4210-95FE-D04403407A8C}"/>
    <hyperlink ref="K1339" r:id="rId3507" display="pw://arcadis-uk-pw.bentley.com:Arcadis-UK-07/Documents/D%7b76948946-f2a2-4116-910b-fbb49431b505%7d" xr:uid="{79FF4E48-4416-46BA-96DB-4B55F9B624AB}"/>
    <hyperlink ref="K1338" r:id="rId3508" display="pw://arcadis-uk-pw.bentley.com:Arcadis-UK-07/Documents/D%7b80d9768e-380e-41c6-a640-5749ffd6aa34%7d" xr:uid="{52C959C3-3437-4DB3-A43D-AFAAAB5DD1E7}"/>
    <hyperlink ref="K1337" r:id="rId3509" display="pw://arcadis-uk-pw.bentley.com:Arcadis-UK-07/Documents/D%7b5fffd649-a16b-4315-9745-24186e445bba%7d" xr:uid="{0277D5F2-330A-41E4-8B24-4B41BE15265A}"/>
    <hyperlink ref="K1342" r:id="rId3510" display="pw://arcadis-uk-pw.bentley.com:Arcadis-UK-07/Documents/D%7b9c8c5eff-862f-4713-84f0-780528d93e7b%7d" xr:uid="{DF9B1E15-1387-495B-98EF-F602F4427ACC}"/>
    <hyperlink ref="W1337" r:id="rId3511" display="mailto:jeet.mehta@arcadis.com" xr:uid="{584E4BB7-59E2-464C-BCEB-C93942BE186E}"/>
    <hyperlink ref="W1341:W1345" r:id="rId3512" display="mailto:jeet.mehta@arcadis.com" xr:uid="{8CA35985-5D44-4DCC-B0D4-985CB1BC5C52}"/>
    <hyperlink ref="E1333" r:id="rId3513" display="pw://arcadis-uk-pw.bentley.com:Arcadis-UK-07/Documents/D%7bd278ac68-8bae-46d0-9892-4f45f05b7c08%7d" xr:uid="{87299349-BE79-427C-9C0E-25D2518F7183}"/>
    <hyperlink ref="K1333" r:id="rId3514" display="pw://arcadis-uk-pw.bentley.com:Arcadis-UK-07/Documents/D%7bc9180e81-c085-4c7b-ad2e-8270512aa3d6%7d" xr:uid="{7E8DC3B5-B0AB-4CEF-8093-BD9AA64FAF76}"/>
    <hyperlink ref="W1333" r:id="rId3515" xr:uid="{4B0D84AE-4322-498F-BAC4-18FA559F03ED}"/>
    <hyperlink ref="E1343" r:id="rId3516" display="pw://arcadis-uk-pw.bentley.com:Arcadis-UK-07/Documents/Projects/1MC07-C3/Lower&amp;space;Thorpe&amp;space;South&amp;space;Emb/CV/01&amp;space;-&amp;space;Docs/1MC07-ASC-CV-FRM-CS07_CL26-000114-ACBOS" xr:uid="{3E9B1042-773A-40FC-90E3-C9049B4EB998}"/>
    <hyperlink ref="K1343" r:id="rId3517" display="pw://arcadis-uk-pw.bentley.com:Arcadis-UK-07/Documents/D%7b33f61e41-4455-4fb7-ae61-9c5bfc9e02a8%7d" xr:uid="{88E2D674-7DE4-4EBC-9902-C833E1D6366C}"/>
    <hyperlink ref="W1343" r:id="rId3518" display="mailto:Joel.Martin@arcadis.com" xr:uid="{EA996891-7506-40A2-8229-895663C6C320}"/>
    <hyperlink ref="E1336" r:id="rId3519" display="pw:\\arcadis-uk-pw.bentley.com:Arcadis-UK-07\Documents\Projects\1MC06-C2\Calvert Ctg\CV\01 - Docs\1MC06-ASC-CV-FRM-CS06_CL09-000060-ACBOS" xr:uid="{3EFBF105-9E88-4E1A-A2AF-EBB5D4E7EBBE}"/>
    <hyperlink ref="K1336" r:id="rId3520" display="pw:\\arcadis-uk-pw.bentley.com:Arcadis-UK-07\Documents\Projects\1MC06-C2\Calvert Ctg\IM\01 - Docs\1MC06-CEK-IM-DAT-CS06_CL09-600277" xr:uid="{1F8FF190-FDB7-4BF4-815F-779A9F7F36B6}"/>
    <hyperlink ref="W1336" r:id="rId3521" xr:uid="{0A0530A3-DFDA-4A71-9458-1EDF489F33B7}"/>
    <hyperlink ref="E1331" r:id="rId3522" display="pw:\\arcadis-uk-pw.bentley.com:Arcadis-UK-07\Documents\Projects\1MC07-C3\Brackley Emb\BR\01 - Docs\1MC07-ASC-BR-FRM-CS07_CL12-000030-ACBOS" xr:uid="{0E1B410C-8EFF-4009-BAD7-0CD34CFC50E5}"/>
    <hyperlink ref="E1344" r:id="rId3523" display="pw:\\arcadis-uk-pw.bentley.com:Arcadis-UK-07\Documents\Projects\1MC06-C2\Oxford Road Emb\CV\01 - Docs\1MC06-ASC-CV-FRM-CS04_CL19-000054-ACBOS" xr:uid="{2B245C71-3CDE-4BD3-853B-D8A8D251C89F}"/>
    <hyperlink ref="K1344" r:id="rId3524" display="pw:\\arcadis-uk-pw.bentley.com:Arcadis-UK-07\Documents\Projects\1MC06-C2\Oxford Road Emb\IM\01 - Docs\1MC06-CEK-IM-DAT-CS04_CL19-600054" xr:uid="{482DB4CF-F456-411B-95C9-E99951617D86}"/>
    <hyperlink ref="W1344" r:id="rId3525" display="mailto:shreyas.alagundi@arcadis.com" xr:uid="{2574D4BE-134A-4DEB-9DF8-179728397095}"/>
    <hyperlink ref="E1345" r:id="rId3526" display="http://www.pw.ol.gs/?pw://arcadis-uk-pw.bentley.com:Arcadis-UK-07/Documents/Projects/1MC06-C2/Aylesbury&amp;space;North&amp;space;Ctg/CV/01&amp;space;-&amp;space;Docs/1MC06-ASC-CV-FRM-CS04_CL18-000079-ACBOS" xr:uid="{93831039-10F8-4908-8A79-DCE508BEA5DB}"/>
    <hyperlink ref="K1345" r:id="rId3527" display="pw:\\arcadis-uk-pw.bentley.com:Arcadis-UK-07\Documents\Projects\1MC06-C2\Aylesbury North Ctg\IM\01 - Docs\1MC06-CEK-IM-DAT-CS04_CL18-600115" xr:uid="{78BB3B13-7627-4BF8-84C7-7E9FD62D0B6C}"/>
    <hyperlink ref="W1345" r:id="rId3528" display="mailto:shreyas.alagundi@arcadis.com" xr:uid="{17B80A2E-37D0-4267-BE3D-5C25EB6B096F}"/>
    <hyperlink ref="E1325" r:id="rId3529" display="pw://arcadis-uk-pw.bentley.com:Arcadis-UK-07/Documents/D%7b155c3728-89ec-431f-b858-11ec62472bd8%7d" xr:uid="{C824984E-56DE-49D8-B2AA-D0D0315068D2}"/>
    <hyperlink ref="E1351" r:id="rId3530" display="pw:\\arcadis-uk-pw.bentley.com:Arcadis-UK-07\Documents\Projects\1MC06-C2\Calvert Ctg\CV\01 - Docs\1MC06-ASC-CV-FRM-CS06_CL09-000101-ACBOS" xr:uid="{AB51F998-EC24-4BBE-9FD4-606280EABF18}"/>
    <hyperlink ref="E1347" r:id="rId3531" display="pw:\\arcadis-uk-pw.bentley.com:Arcadis-UK-07\Documents\Projects\1MC06-C2\Calvert Ctg\CV\01 - Docs\1MC06-ASC-CV-FRM-CS06_CL09-000063-ACBOS" xr:uid="{405BF611-686E-4941-980A-FA2EA3896F04}"/>
    <hyperlink ref="E1349" r:id="rId3532" display="pw:\\arcadis-uk-pw.bentley.com:Arcadis-UK-07\Documents\Projects\1MC06-C2\Calvert Ctg\CV\01 - Docs\1MC06-ASC-CV-FRM-CS06_CL09-000039-ACBOS" xr:uid="{E6AC238B-EDD7-4502-98CC-E47A9B5F6C38}"/>
    <hyperlink ref="E1350" r:id="rId3533" display="pw:\\arcadis-uk-pw.bentley.com:Arcadis-UK-07\Documents\Projects\1MC06-C2\Calvert Ctg\CV\01 - Docs\1MC06-ASC-CV-FRM-CS06_CL09-000102-ACBOS" xr:uid="{CE97FA90-8D30-4A43-AF41-FB46BDFBEE09}"/>
    <hyperlink ref="E1348" r:id="rId3534" display="pw:\\arcadis-uk-pw.bentley.com:Arcadis-UK-07\Documents\Projects\1MC06-C2\Calvert Ctg\CV\01 - Docs\1MC06-ASC-CV-FRM-CS06_CL09-000064-ACBOS" xr:uid="{00E12857-C472-4C2D-8A22-C6BFB6FAA04A}"/>
    <hyperlink ref="K1351" r:id="rId3535" display="pw:\\arcadis-uk-pw.bentley.com:Arcadis-UK-07\Documents\Projects\1MC06-C2\Calvert Ctg\IM\01 - Docs\1MC06-CEK-IM-DAT-CS06_CL09-600333" xr:uid="{B6F302D7-770D-47B8-B6BC-D93E1818A2A9}"/>
    <hyperlink ref="K1347" r:id="rId3536" display="pw:\\arcadis-uk-pw.bentley.com:Arcadis-UK-07\Documents\Projects\1MC06-C2\Calvert Ctg\IM\01 - Docs\1MC06-CEK-IM-DAT-CS06_CL09-600341" xr:uid="{6AA48F0E-CF19-4741-B2E0-DB20E1C0FA38}"/>
    <hyperlink ref="K1348" r:id="rId3537" display="pw:\\arcadis-uk-pw.bentley.com:Arcadis-UK-07\Documents\Projects\1MC06-C2\Calvert Ctg\IM\01 - Docs\1MC06-CEK-IM-DAT-CS06_CL09-600342" xr:uid="{614CBDD4-4B45-4516-888B-808C5CA1B256}"/>
    <hyperlink ref="K1349" r:id="rId3538" display="pw:\\arcadis-uk-pw.bentley.com:Arcadis-UK-07\Documents\Projects\1MC06-C2\Calvert Ctg\IM\01 - Docs\1MC06-CEK-IM-DAT-CS06_CL09-600347" xr:uid="{530046F4-4BD5-4E7A-8B0A-D1BB5536C7A2}"/>
    <hyperlink ref="K1350" r:id="rId3539" display="pw:\\arcadis-uk-pw.bentley.com:Arcadis-UK-07\Documents\Projects\1MC06-C2\Calvert Ctg\IM\01 - Docs\1MC06-CEK-IM-DAT-CS06_CL09-600334" xr:uid="{722B83CC-AECC-4037-B4AB-D9F26E7B0E37}"/>
    <hyperlink ref="W1347" r:id="rId3540" xr:uid="{76CA63E7-49D7-43C1-B98D-155D46D03E59}"/>
    <hyperlink ref="W1352:W1355" r:id="rId3541" display="mailto:mxhn@cowi.com" xr:uid="{843436AE-8EAC-4253-9579-6EB02DC066BE}"/>
    <hyperlink ref="E1346" r:id="rId3542" display="pw://arcadis-uk-pw.bentley.com:Arcadis-UK-07/Documents/D%7be51e88f9-3f44-4791-be23-7da08747f5ab%7d" xr:uid="{46A62B8B-2B2F-4AE9-90F3-8EEB6882C4A2}"/>
    <hyperlink ref="K1346" r:id="rId3543" display="pw:\\arcadis-uk-pw.bentley.com:Arcadis-UK-07\Documents\Projects\1MC06-C2\Stoke Mandeville South Emb\IM\01 - Docs\1MC06-CEK-IM-DAT-CS03_CL17-600010" xr:uid="{B158A19B-50FC-4A50-A6D3-A068D7C0B333}"/>
    <hyperlink ref="W1346" r:id="rId3544" xr:uid="{167138E9-EF0B-4409-A930-6BBB6AD3280A}"/>
    <hyperlink ref="E1366" r:id="rId3545" display="pw:\\arcadis-uk-pw.bentley.com:Arcadis-UK-07\Documents\Projects\1MC07-C3\Greatworth North Ctg\DR\01 - Docs\1MC07-ASC-DR-FRM-CS07_CL12-000017-ACBOS" xr:uid="{00269806-6526-475D-A0BA-523725C12347}"/>
    <hyperlink ref="K1366" r:id="rId3546" display="pw:\\arcadis-uk-pw.bentley.com:Arcadis-UK-07\Documents\Projects\1MC07-C3\Greatworth North Ctg\IM\01 - Docs\1MC07-CEK-IM-DAT-CS07_CL12-600008" xr:uid="{D781CEF5-5F39-467E-8DAD-FCCA8AD6ED9B}"/>
    <hyperlink ref="W1366" r:id="rId3547" display="mailto:pradeep.s@arcadis.com" xr:uid="{4378ABE7-7BAC-4E05-AA00-F93729077F97}"/>
    <hyperlink ref="E1352" r:id="rId3548" display="pw:\\arcadis-uk-pw.bentley.com:Arcadis-UK-07\Documents\Projects\1MC06-C2\Grendon Underwood Emb\UT\01 - Docs\1MC06-ASC-UT-FRM-CS05-000019-ACBOS" xr:uid="{DDF6F834-FA86-4ECD-ABA4-F580C04A81C1}"/>
    <hyperlink ref="K1352" r:id="rId3549" display="pw:\\arcadis-uk-pw.bentley.com:Arcadis-UK-07\Documents\Projects\1MC06-C2\Grendon Underwood Emb\IM\01 - Docs\1MC06-CEK-IM-DAT-CS05-600135" xr:uid="{6A559F8B-9F40-4903-BA46-FD64A2B01D29}"/>
    <hyperlink ref="W1352" r:id="rId3550" display="mailto:maya.bowles@arcadis.com" xr:uid="{004AA64C-3C41-4EE6-8EA3-12013AD1D84E}"/>
    <hyperlink ref="E1354" r:id="rId3551" display="https://connect-projectwisewac.bentley.com/pwlink?datasource=Bentley.PW--arcadis-uk-pw.bentley.com~3AArcadis-UK-07&amp;objectId=ae3614d2-afa5-41b9-bc17-31cf4b7c601b&amp;objectType=doc&amp;workAreaId=6ab164b0-c2bd-447a-a601-fda32e138674&amp;projectId=f22a64a1-1359-489b-80fe-82820c4196bb&amp;app=pwe" xr:uid="{ABCD4667-128D-4BE7-8A05-B9129DFA953A}"/>
    <hyperlink ref="E1355" r:id="rId3552" display="https://connect-projectwisewac.bentley.com/pwlink?datasource=Bentley.PW--arcadis-uk-pw.bentley.com~3AArcadis-UK-07&amp;objectId=be415958-cc7e-4e0c-b458-fd29e754fee0&amp;objectType=doc&amp;workAreaId=6ab164b0-c2bd-447a-a601-fda32e138674&amp;projectId=f22a64a1-1359-489b-80fe-82820c4196bb&amp;app=pwe" xr:uid="{55AA071F-F646-432D-9B1C-6B3D65FA7577}"/>
    <hyperlink ref="E1357" r:id="rId3553" display="https://connect-projectwisewac.bentley.com/pwlink?datasource=Bentley.PW--arcadis-uk-pw.bentley.com~3AArcadis-UK-07&amp;objectId=adb97337-28e9-41cf-ac7e-6b9ccee9d9e3&amp;objectType=doc&amp;workAreaId=6ab164b0-c2bd-447a-a601-fda32e138674&amp;projectId=f22a64a1-1359-489b-80fe-82820c4196bb&amp;app=pwe" xr:uid="{210A970A-3232-49B2-A944-A25311146DA8}"/>
    <hyperlink ref="E1358" r:id="rId3554" display="https://connect-projectwisewac.bentley.com/pwlink?datasource=Bentley.PW--arcadis-uk-pw.bentley.com~3AArcadis-UK-07&amp;objectId=7bc22a11-4d60-4c63-9970-f376e742c29a&amp;objectType=doc&amp;workAreaId=6ab164b0-c2bd-447a-a601-fda32e138674&amp;projectId=f22a64a1-1359-489b-80fe-82820c4196bb&amp;app=pwe" xr:uid="{592ABEF8-7ABD-442C-8064-413E7AD02D26}"/>
    <hyperlink ref="E1359" r:id="rId3555" display="https://connect-projectwisewac.bentley.com/pwlink?datasource=Bentley.PW--arcadis-uk-pw.bentley.com~3AArcadis-UK-07&amp;objectId=f9a1e0cc-db01-48d6-a6e8-9e89aaad6965&amp;objectType=doc&amp;workAreaId=6ab164b0-c2bd-447a-a601-fda32e138674&amp;projectId=f22a64a1-1359-489b-80fe-82820c4196bb&amp;app=pwe" xr:uid="{304DE27D-7A17-4301-9872-A1E0175BA02B}"/>
    <hyperlink ref="E1360" r:id="rId3556" display="https://connect-projectwisewac.bentley.com/pwlink?datasource=Bentley.PW--arcadis-uk-pw.bentley.com~3AArcadis-UK-07&amp;objectId=109f1f00-1605-4f8e-a06c-f9866f7d4eab&amp;objectType=doc&amp;workAreaId=6ab164b0-c2bd-447a-a601-fda32e138674&amp;projectId=f22a64a1-1359-489b-80fe-82820c4196bb&amp;app=pwe" xr:uid="{7C3A0641-06FC-4AFE-B37A-4989CE932D6D}"/>
    <hyperlink ref="E1361" r:id="rId3557" display="https://connect-projectwisewac.bentley.com/pwlink?datasource=Bentley.PW--arcadis-uk-pw.bentley.com~3AArcadis-UK-07&amp;objectId=93f8148f-5199-4b8d-937e-d30d9e42a255&amp;objectType=doc&amp;workAreaId=6ab164b0-c2bd-447a-a601-fda32e138674&amp;projectId=f22a64a1-1359-489b-80fe-82820c4196bb&amp;app=pwe" xr:uid="{66CEB891-AF74-4728-8258-0ED532623943}"/>
    <hyperlink ref="E1363" r:id="rId3558" display="https://connect-projectwisewac.bentley.com/pwlink?datasource=Bentley.PW--arcadis-uk-pw.bentley.com~3AArcadis-UK-07&amp;objectId=22bb834e-de9c-4dd2-a7ee-39acec68f1fd&amp;objectType=doc&amp;workAreaId=6ab164b0-c2bd-447a-a601-fda32e138674&amp;projectId=f22a64a1-1359-489b-80fe-82820c4196bb&amp;app=pwe" xr:uid="{C4AD0622-5214-4240-922F-70D08675AC8D}"/>
    <hyperlink ref="E1362" r:id="rId3559" display="https://connect-projectwisewac.bentley.com/pwlink?datasource=Bentley.PW--arcadis-uk-pw.bentley.com~3AArcadis-UK-07&amp;objectId=f7367ca2-bc2c-487b-a55b-36a87f0efc13&amp;objectType=doc&amp;workAreaId=6ab164b0-c2bd-447a-a601-fda32e138674&amp;projectId=f22a64a1-1359-489b-80fe-82820c4196bb&amp;app=pwe" xr:uid="{51AF5B16-7BB9-4552-8171-0E98E5DCB7B7}"/>
    <hyperlink ref="E1353" r:id="rId3560" display="pw://arcadis-uk-pw.bentley.com:Arcadis-UK-07/Documents/D%7b1e85ad1f-54ba-4216-9a85-48b9da22c840%7d" xr:uid="{EA475782-4ABD-4124-976F-E545DB30F32B}"/>
    <hyperlink ref="E1356" r:id="rId3561" display="pw://arcadis-uk-pw.bentley.com:Arcadis-UK-07/Documents/D%7bb8fd8e87-44fd-427d-a1e4-09d1646ba9a5%7d" xr:uid="{699FDC90-1655-42B7-9497-F0331CEF2F98}"/>
    <hyperlink ref="E1340" r:id="rId3562" display="pw://arcadis-uk-pw.bentley.com:Arcadis-UK-07/Documents/D%7b2c54a0ea-6648-4146-b35a-e7513dc7a2da%7d" xr:uid="{4DA3B1C9-9163-4CF6-AD77-7A40E23E1953}"/>
    <hyperlink ref="K1367" r:id="rId3563" display="pw:\\arcadis-uk-pw.bentley.com:Arcadis-UK-07\Documents\Projects\1MC07-C3\Chipping Warden Green Tunnel\IM\01 - Docs\1MC07-CEK-IM-DAT-CS07_CL13-600012" xr:uid="{0FEC5863-AA18-438A-A9F8-27875FCE79DD}"/>
    <hyperlink ref="K1368" r:id="rId3564" display="pw:\\arcadis-uk-pw.bentley.com:Arcadis-UK-07\Documents\Projects\1MC07-C3\Chipping Warden Green Tunnel\IM\01 - Docs\1MC07-CEK-IM-DAT-CS07_CL13-600012" xr:uid="{FB7BDC72-5C77-401B-8668-42BEBFF21DD3}"/>
    <hyperlink ref="K1369" r:id="rId3565" display="pw:\\arcadis-uk-pw.bentley.com:Arcadis-UK-07\Documents\Projects\1MC07-C3\Chipping Warden Green Tunnel\IM\01 - Docs\1MC07-CEK-IM-DAT-CS07_CL13-600012" xr:uid="{17E1D3B6-3596-42C3-AE60-6D794153A878}"/>
    <hyperlink ref="E1367" r:id="rId3566" display="pw:\\arcadis-uk-pw.bentley.com:Arcadis-UK-07\Documents\Projects\1MC07-C3\Chipping Warden Green Tunnel\TN\01 - Docs\1MC07-CEK-TN-FRM-CS07_CL13-000009" xr:uid="{6D77E1BE-20DA-43AB-AF97-101AC1742F45}"/>
    <hyperlink ref="E1368" r:id="rId3567" display="pw:\\arcadis-uk-pw.bentley.com:Arcadis-UK-07\Documents\Projects\1MC07-C3\Chipping Warden Green Tunnel\TN\01 - Docs\1MC07-ASC-TN-PLN-CS07_CL13-000014-ACBOS" xr:uid="{AB042676-C644-4A63-885D-5652323839FA}"/>
    <hyperlink ref="E1369" r:id="rId3568" display="pw:\\arcadis-uk-pw.bentley.com:Arcadis-UK-07\Documents\Projects\1MC07-C3\Chipping Warden Green Tunnel\TN\01 - Docs\1MC07-ASC-TN-FRM-CS07_CL13-000013-ACBOS" xr:uid="{B102A752-EC21-4E61-B43E-594860734930}"/>
    <hyperlink ref="E1371" r:id="rId3569" display="pw:\\arcadis-uk-pw.bentley.com:Arcadis-UK-07\Documents\Projects\1MC06-C2\Aylesbury South Ctg\UT\01 - Docs\1MC06-ASC-UT-FRM-CS04_CL18-000009-ACBOS" xr:uid="{2B44263E-835F-418E-8F7C-2B8B713C0284}"/>
    <hyperlink ref="E1372" r:id="rId3570" display="pw:\\arcadis-uk-pw.bentley.com:Arcadis-UK-07\Documents\Projects\1MC06-C2\Aylesbury South Ctg\UT\01 - Docs\1MC06-ASC-UT-FRM-CS04_CL18-000010-ACBOS" xr:uid="{31A11B7E-761D-4658-BEF9-B803070E765A}"/>
    <hyperlink ref="K1372" r:id="rId3571" display="pw:\\arcadis-uk-pw.bentley.com:Arcadis-UK-07\Documents\Projects\1MC06-C2\Aylesbury South Ctg\IM\01 - Docs\1MC06-CEK-IM-DAT-CS04_CL18-600044" xr:uid="{0CD583E5-F3BE-467B-9541-89B742578530}"/>
    <hyperlink ref="K1371" r:id="rId3572" display="pw:\\arcadis-uk-pw.bentley.com:Arcadis-UK-07\Documents\Projects\1MC06-C2\Aylesbury South Ctg\IM\01 - Docs\1MC06-CEK-IM-DAT-CS04_CL18-600047" xr:uid="{F625A2CC-9F39-4C10-9C76-83848605D880}"/>
    <hyperlink ref="W1371" r:id="rId3573" display="mailto:maya.bowles@arcadis.com" xr:uid="{A78699D3-6088-42D0-8CDA-9BAF3506DBD5}"/>
    <hyperlink ref="W1372" r:id="rId3574" display="mailto:maya.bowles@arcadis.com" xr:uid="{65350C94-D658-489E-94D3-02B2BB767D06}"/>
    <hyperlink ref="E1370" r:id="rId3575" display="pw:\\arcadis-uk-pw.bentley.com:Arcadis-UK-07\Documents\Projects\1MC07-C3\Ladbroke Ctg\UT\01 - Docs\1MC07-ASC-UT-FRM-CS07_CL24-000015-ACBOS" xr:uid="{279DEA96-2547-4EB3-97B3-B42C98F4ED42}"/>
    <hyperlink ref="K1370" r:id="rId3576" display="pw:\\arcadis-uk-pw.bentley.com:Arcadis-UK-07\Documents\Projects\1MC07-C3\Ladbroke Ctg\IM\01 - Docs\1MC07-CEK-IM-DAT-CS07_CL24-600064" xr:uid="{D2B34A2F-3B1F-481C-B1D0-5CBB4308A042}"/>
    <hyperlink ref="E1373" r:id="rId3577" display="pw:\\arcadis-uk-pw.bentley.com:Arcadis-UK-07\Documents\Projects\1MC06-C2\Aylesbury South Ctg\UT\01 - Docs\1MC06-ASC-UT-FRM-CS04_CL18-000052-ACBOS" xr:uid="{C20AF059-C064-4E1B-8D4D-C0F070E93932}"/>
    <hyperlink ref="E1374" r:id="rId3578" display="pw:\\arcadis-uk-pw.bentley.com:Arcadis-UK-07\Documents\Projects\1MC06-C2\Aylesbury South Ctg\UT\01 - Docs\1MC06-ASC-UT-FRM-CS04_CL18-000008-ACBOS" xr:uid="{CF903570-EB45-4011-86F2-9995AF932AD1}"/>
    <hyperlink ref="K1374" r:id="rId3579" display="pw:\\arcadis-uk-pw.bentley.com:Arcadis-UK-07\Documents\Projects\1MC06-C2\Aylesbury South Ctg\IM\01 - Docs\1MC06-CEK-IM-DAT-CS04_CL18-600060" xr:uid="{D87F60D9-D5AD-468F-95A0-74AEBEE723B7}"/>
    <hyperlink ref="K1373" r:id="rId3580" display="pw:\\arcadis-uk-pw.bentley.com:Arcadis-UK-07\Documents\Projects\1MC06-C2\Aylesbury South Ctg\IM\01 - Docs\1MC06-CEK-IM-DAT-CS04_CL18-600095" xr:uid="{F2F54F6F-876B-4D83-9346-F47F281F7B68}"/>
    <hyperlink ref="W1373" r:id="rId3581" display="mailto:maya.bowles@arcadis.com" xr:uid="{C3847496-C0F1-4FF4-96CF-DAC6C81B594C}"/>
    <hyperlink ref="W1374" r:id="rId3582" display="mailto:maya.bowles@arcadis.com" xr:uid="{3F3BB654-9D8B-4A54-911F-60FE0B12C445}"/>
    <hyperlink ref="W1370" r:id="rId3583" display="mailto:sithrubi.t@arcadis.com" xr:uid="{1EC6272D-0A1B-4A31-859A-F23E62694303}"/>
    <hyperlink ref="E1378" r:id="rId3584" display="pw:\\arcadis-uk-pw.bentley.com:Arcadis-UK-07\Documents\Projects\1MC06-C2\Calvert Ctg\DR\01 - Docs\1MC06-ASC-DR-FRM-CS06_CL09-000112-ACBOS" xr:uid="{1851F618-2727-4AB8-A5BF-4B93F29A0670}"/>
    <hyperlink ref="K1378" r:id="rId3585" display="pw:\\arcadis-uk-pw.bentley.com:Arcadis-UK-07\Documents\Projects\1MC06-C2\Calvert Ctg\IM\01 - Docs\1MC06-CEK-IM-DAT-CS06_CL09-600336" xr:uid="{A75615D7-ADB3-48B2-B261-C01C43227C5B}"/>
    <hyperlink ref="W1378" r:id="rId3586" display="mailto:thamer.saihi@setec.com" xr:uid="{13AFDF14-04FD-4CDF-8FC7-D3F39CA53736}"/>
    <hyperlink ref="E1475" r:id="rId3587" display="pw:\\arcadis-uk-pw.bentley.com:Arcadis-UK-07\Documents\Projects\1MC06-C2\Wendover North Ctg\BR\01 - Docs\1MC06-ASC-BR-FRM-CS03_CL17-000001-ACBOS" xr:uid="{68491A68-7AE1-4909-BB4E-2CB0EE4C9FF3}"/>
    <hyperlink ref="K1475" r:id="rId3588" display="pw://arcadis-uk-pw.bentley.com:Arcadis-UK-07/Documents/Projects/1MC06-C2/Wendover&amp;space;North&amp;space;Ctg/IM/01&amp;space;-&amp;space;Docs/1MC06-CEK-IM-DAT-CS03_CL17-600032" xr:uid="{B30611C6-2F33-4A49-81F2-E5AB3C63C6F1}"/>
    <hyperlink ref="W1475" r:id="rId3589" display="mailto:adewole.lasisi@arcadis.com" xr:uid="{E234F713-5078-4D4F-8A24-1488D810E2C7}"/>
    <hyperlink ref="W1375" r:id="rId3590" display="mailto:Conor.Egan@wsp.com" xr:uid="{D3024062-EDAE-4A71-B0E8-B32E7714D51F}"/>
    <hyperlink ref="K1375" r:id="rId3591" display="pw:\\arcadis-uk-pw.bentley.com:Arcadis-UK-07\Documents\Projects\1MC07-C3\Ladbroke Grove Emb\IM\01 - Docs\1MC07-CEK-IM-DAT-CS07_CL24-600055" xr:uid="{2A8EA072-CC00-447F-9C98-2B6DEF68FD2C}"/>
    <hyperlink ref="W1376" r:id="rId3592" display="mailto:Conor.Egan@wsp.com" xr:uid="{63901450-1CF6-4CD7-ACA5-9B3E7CEB4464}"/>
    <hyperlink ref="W1377" r:id="rId3593" display="mailto:Conor.Egan@wsp.com" xr:uid="{BC27DE8B-82DC-439B-95AD-452E047055E2}"/>
    <hyperlink ref="E1376" r:id="rId3594" display="pw:\\arcadis-uk-pw.bentley.com:Arcadis-UK-07\Documents\Projects\1MC07-C3\Ladbroke Grove Emb\CV\01 - Docs\1MC07-ASC-CV-FRM-CS07_CL24-000043-ACBOS" xr:uid="{458A51E0-FDF2-4D70-8138-B899393C108C}"/>
    <hyperlink ref="E1377" r:id="rId3595" display="pw:\\arcadis-uk-pw.bentley.com:Arcadis-UK-07\Documents\Projects\1MC07-C3\Ladbroke Grove Emb\CV\01 - Docs\1MC07-ASC-CV-FRM-CS07_CL24-000023-ACBOS" xr:uid="{1709D219-09D5-4D6B-B0E1-DC4A163C3117}"/>
    <hyperlink ref="K1376" r:id="rId3596" display="pw:\\arcadis-uk-pw.bentley.com:Arcadis-UK-07\Documents\Projects\1MC07-C3\Ladbroke Grove Emb\IM\01 - Docs\1MC07-CEK-IM-DAT-CS07_CL24-600046" xr:uid="{32C85E6A-0B6C-496A-A80A-8231F4248ADC}"/>
    <hyperlink ref="K1377" r:id="rId3597" display="pw:\\arcadis-uk-pw.bentley.com:Arcadis-UK-07\Documents\Projects\1MC07-C3\Ladbroke Grove Emb\IM\01 - Docs\1MC07-CEK-IM-DAT-CS07_CL24-600053" xr:uid="{B32BD811-E089-4ABC-8E46-1CFF9304271E}"/>
    <hyperlink ref="E1379" r:id="rId3598" display="pw:\\arcadis-uk-pw.bentley.com:Arcadis-UK-07\Documents\Projects\1MC06-C2\Aylesbury South Ctg\CV\01 - Docs\1MC06-ASC-CV-FRM-CS04_CL18-000054-ACBOS" xr:uid="{8CDDDC7F-EBE5-459D-A94A-16FF69C708D8}"/>
    <hyperlink ref="E1380" r:id="rId3599" display="pw:\\arcadis-uk-pw.bentley.com:Arcadis-UK-07\Documents\Projects\1MC06-C2\Oxford Road Emb\CV\01 - Docs\1MC06-ASC-CV-FRM-CS04_CL19-000069-ACBOS" xr:uid="{EE7273BC-9162-4841-9F4D-6D40B6B79897}"/>
    <hyperlink ref="E1381" r:id="rId3600" display="pw:\\arcadis-uk-pw.bentley.com:Arcadis-UK-07\Documents\Projects\1MC06-C2\Aylesbury South Ctg\CV\01 - Docs\1MC06-ASC-CV-FRM-CS04_CL18-000088-ACBOS" xr:uid="{5BF25729-5683-40BE-9938-E3D3013BDDAC}"/>
    <hyperlink ref="E1382" r:id="rId3601" display="pw:\\arcadis-uk-pw.bentley.com:Arcadis-UK-07\Documents\Projects\1MC06-C2\Aylesbury South Ctg\CV\01 - Docs\1MC06-ASC-CV-FRM-CS04_CL18-000091-ACBOS" xr:uid="{774EBB0C-A2EE-48D3-9EB6-7BB1AA5E5C81}"/>
    <hyperlink ref="E1383" r:id="rId3602" display="pw:\\arcadis-uk-pw.bentley.com:Arcadis-UK-07\Documents\Projects\1MC06-C2\Aylesbury North Ctg\CV\01 - Docs\1MC06-ASC-CV-FRM-CS04_CL18-000086-ACBOS" xr:uid="{64975726-55EB-4C05-B958-8F439B5F824D}"/>
    <hyperlink ref="K1379" r:id="rId3603" display="pw:\\arcadis-uk-pw.bentley.com:Arcadis-UK-07\Documents\Projects\1MC06-C2\Aylesbury South Ctg\IM\01 - Docs\1MC06-CEK-IM-DAT-CS04_CL18-600162" xr:uid="{CCA692CD-6AB9-4512-BD54-CAB4809F17A1}"/>
    <hyperlink ref="K1380" r:id="rId3604" display="pw:\\arcadis-uk-pw.bentley.com:Arcadis-UK-07\Documents\Projects\1MC06-C2\Oxford Road Emb\IM\01 - Docs\1MC06-CEK-IM-DAT-CS04_CL19-600103" xr:uid="{129E4A9B-35E6-44D6-A3C7-94C3A55FED31}"/>
    <hyperlink ref="K1381" r:id="rId3605" display="pw:\\arcadis-uk-pw.bentley.com:Arcadis-UK-07\Documents\Projects\1MC06-C2\Aylesbury South Ctg\IM\01 - Docs\1MC06-CEK-IM-DAT-CS04_CL18-600158" xr:uid="{3D091D47-6C50-4A81-9E92-07A1C70A3458}"/>
    <hyperlink ref="K1382" r:id="rId3606" display="pw:\\arcadis-uk-pw.bentley.com:Arcadis-UK-07\Documents\Projects\1MC06-C2\Aylesbury South Ctg\IM\01 - Docs\1MC06-CEK-IM-DAT-CS04_CL18-600167" xr:uid="{8119A044-A4D8-4C99-A3FA-95C474DD697C}"/>
    <hyperlink ref="K1383" r:id="rId3607" display="pw:\\arcadis-uk-pw.bentley.com:Arcadis-UK-07\Documents\Projects\1MC06-C2\Aylesbury North Ctg\IM\01 - Docs\1MC06-CEK-IM-DAT-CS04_CL18-600157" xr:uid="{2A4EB7DF-C081-4AE2-9BF0-FA180E94E05C}"/>
    <hyperlink ref="W1379" r:id="rId3608" display="mailto:mohamad.alzoubi@arcadis.com" xr:uid="{21F985D9-23FC-489A-9507-F87EF9832141}"/>
    <hyperlink ref="E1384" r:id="rId3609" display="pw:\\arcadis-uk-pw.bentley.com:Arcadis-UK-07\Documents\Projects\1MC06-C2\Aylesbury South Ctg\CV\01 - Docs\1MC06-ASC-CV-FRM-CS04_CL18-000087-ACBOS" xr:uid="{4E19F6D5-86BF-4AB9-BCA3-F8D43CEB1AE7}"/>
    <hyperlink ref="K1384" r:id="rId3610" display="pw:\\arcadis-uk-pw.bentley.com:Arcadis-UK-07\Documents\Projects\1MC06-C2\Aylesbury South Ctg\IM\01 - Docs\1MC06-CEK-IM-DAT-CS04_CL18-600159" xr:uid="{56E94811-C6CD-4990-8B21-83DE9C79F640}"/>
    <hyperlink ref="K1385" r:id="rId3611" display="pw:\\arcadis-uk-pw.bentley.com:Arcadis-UK-07\Documents\Projects\1MC06-C2\Whaddon Hill Ctg\IM\01 - Docs\1MC06-CEK-IM-DAT-CS04_CL19-600101" xr:uid="{7C08B39A-C129-4AA4-BF57-7DC07D01CB7C}"/>
    <hyperlink ref="E1385" r:id="rId3612" display="pw:\\arcadis-uk-pw.bentley.com:Arcadis-UK-07\Documents\Projects\1MC06-C2\Whaddon Hill Ctg\CV\01 - Docs\1MC06-ASC-CV-FRM-CS04_CL19-000072-ACBOS" xr:uid="{50839E0D-6E94-4960-B3B6-B58D7DF3277C}"/>
    <hyperlink ref="E1386" r:id="rId3613" display="pw:\\arcadis-uk-pw.bentley.com:Arcadis-UK-07\Documents\Projects\1MC07-C3\Ladbroke Ctg\UT\01 - Docs\1MC07-ASC-UT-FRM-CS07_CL24-000077-ACBOS" xr:uid="{4D6BA007-C1DA-45E4-9C41-199059E9D0BD}"/>
    <hyperlink ref="K1386" r:id="rId3614" display="pw:\\arcadis-uk-pw.bentley.com:Arcadis-UK-07\Documents\Projects\1MC07-C3\Ladbroke Ctg\IM\01 - Docs\1MC07-CEK-IM-DAT-CS07_CL24-600122" xr:uid="{D70BE678-AA22-4C33-A6CF-03BEF2419A8F}"/>
    <hyperlink ref="W1386" r:id="rId3615" display="mailto:sithrubi.t@arcadis.com" xr:uid="{67F5D871-3A60-46FE-9B0E-38759697B357}"/>
    <hyperlink ref="K1387" r:id="rId3616" display="pw:\\arcadis-uk-pw.bentley.com:Arcadis-UK-07\Documents\Projects\1MC07-C3\Chipping Warden Green Tunnel\IM\01 - Docs\1MC07-CEK-IM-DAT-CS07_CL13-000002" xr:uid="{2940EC78-C0D6-46D0-A54B-6517C06EC3DB}"/>
    <hyperlink ref="E1387" r:id="rId3617" display="pw:\\arcadis-uk-pw.bentley.com:Arcadis-UK-07\Documents\Projects\1MC07-C3\Chipping Warden Green Tunnel\CV\01 - Docs\1MC07-ASC-CV-FRM-CS07_CL13-000018-ACBOS" xr:uid="{C72A4534-C9EA-4701-9B33-B6E2DAF5C699}"/>
    <hyperlink ref="E1388" r:id="rId3618" display="pw:\\arcadis-uk-pw.bentley.com:Arcadis-UK-07\Documents\Projects\1MC06-C2\Calvert Ctg\CV\01 - Docs\1MC06-ASC-CV-FRM-CS06_CL09-000042-ACBOS" xr:uid="{253B5191-4B81-4823-8F53-C406D846473E}"/>
    <hyperlink ref="K1388" r:id="rId3619" display="pw:\\arcadis-uk-pw.bentley.com:Arcadis-UK-07\Documents\Projects\1MC06-C2\Calvert Ctg\IM\01 - Docs\1MC06-CEK-IM-DAT-CS06_CL09-600261" xr:uid="{DD6DC044-400C-45C6-A67B-7ECD4E9B8DF2}"/>
    <hyperlink ref="W1387" r:id="rId3620" display="mailto:apoorva.patil@arcadis.com" xr:uid="{24838439-AFB5-434C-9A27-71E7DA46032E}"/>
    <hyperlink ref="E1389" r:id="rId3621" display="pw://arcadis-uk-pw.bentley.com:Arcadis-UK-07/Documents/D%7b39b4242b-7d1d-4404-935e-c5b687c74999%7d" xr:uid="{271FB7B1-5041-4BE7-ADB5-24E1BD451336}"/>
    <hyperlink ref="K1389" r:id="rId3622" display="pw:\\arcadis-uk-pw.bentley.com:Arcadis-UK-07\Documents\Projects\1MC07-C3\Lower Boddington Ctg\IM\01 - Docs\1MC07-CEK-IM-DAT-CS07_CL14-600059" xr:uid="{FBDC7F6C-18A5-44E7-BD26-F6807FB4235F}"/>
    <hyperlink ref="K1363" r:id="rId3623" display="pw:\\arcadis-uk-pw.bentley.com:Arcadis-UK-07\Documents\Projects\1MC07-C3\Chipping Warden Green Tunnel\IM\01 - Docs\1MC07-CEK-IM-DAT-CS07_CL13-600009" xr:uid="{4BBB5AEF-D41E-4ACD-8048-3EEB1D949BA0}"/>
    <hyperlink ref="K1361" r:id="rId3624" display="pw:\\arcadis-uk-pw.bentley.com:Arcadis-UK-07\Documents\Projects\1MC07-C3\Chipping Warden Green Tunnel\IM\01 - Docs\1MC07-CEK-IM-DAT-CS07_CL13-600009" xr:uid="{47116DC3-2E9B-44DB-9E79-2A27831E440A}"/>
    <hyperlink ref="K1362" r:id="rId3625" display="pw:\\arcadis-uk-pw.bentley.com:Arcadis-UK-07\Documents\Projects\1MC07-C3\Chipping Warden Green Tunnel\IM\01 - Docs\1MC07-CEK-IM-DAT-CS07_CL13-600009" xr:uid="{18306FED-4A35-4F51-851E-13BD65B86153}"/>
    <hyperlink ref="K934" r:id="rId3626" display="pw:\\arcadis-uk-pw.bentley.com:Arcadis-UK-07\Documents\Projects\1MC07-C3\Chipping Warden Green Tunnel\IM\01 - Docs\1MC07-CEK-IM-DAT-CS07_CL13-600009" xr:uid="{17CFEF8A-B7D6-423E-897C-D1719FCDB341}"/>
    <hyperlink ref="K933" r:id="rId3627" display="pw:\\arcadis-uk-pw.bentley.com:Arcadis-UK-07\Documents\Projects\1MC07-C3\Chipping Warden Green Tunnel\IM\01 - Docs\1MC07-CEK-IM-DAT-CS07_CL13-600009" xr:uid="{68E3B87A-D4A5-4D53-8F7E-19C16E44A102}"/>
    <hyperlink ref="K932" r:id="rId3628" display="pw:\\arcadis-uk-pw.bentley.com:Arcadis-UK-07\Documents\Projects\1MC07-C3\Chipping Warden Green Tunnel\IM\01 - Docs\1MC07-CEK-IM-DAT-CS07_CL13-600009" xr:uid="{3F91A5B0-1482-40A2-98BD-97B9BCDC8F78}"/>
    <hyperlink ref="K1359" r:id="rId3629" display="pw:\\arcadis-uk-pw.bentley.com:Arcadis-UK-07\Documents\Projects\1MC07-C3\Chipping Warden Green Tunnel\IM\01 - Docs\1MC07-CEK-IM-DAT-CS07_CL13-600009" xr:uid="{95151EEA-B63E-4D67-B5F9-A9A124A486B8}"/>
    <hyperlink ref="K1360" r:id="rId3630" display="pw:\\arcadis-uk-pw.bentley.com:Arcadis-UK-07\Documents\Projects\1MC07-C3\Chipping Warden Green Tunnel\IM\01 - Docs\1MC07-CEK-IM-DAT-CS07_CL13-600009" xr:uid="{001F9BB8-46A7-470E-B812-467BA11356BF}"/>
    <hyperlink ref="K1358" r:id="rId3631" display="pw:\\arcadis-uk-pw.bentley.com:Arcadis-UK-07\Documents\Projects\1MC07-C3\Chipping Warden Green Tunnel\IM\01 - Docs\1MC07-CEK-IM-DAT-CS07_CL13-600009" xr:uid="{AA6E030A-214D-4E3C-B7D4-5B9CC34164EC}"/>
    <hyperlink ref="K1357" r:id="rId3632" display="pw:\\arcadis-uk-pw.bentley.com:Arcadis-UK-07\Documents\Projects\1MC07-C3\Chipping Warden Green Tunnel\IM\01 - Docs\1MC07-CEK-IM-DAT-CS07_CL13-600009" xr:uid="{7C269702-FF9F-432B-8BE8-474D469DF7CD}"/>
    <hyperlink ref="K1356" r:id="rId3633" display="pw:\\arcadis-uk-pw.bentley.com:Arcadis-UK-07\Documents\Projects\1MC07-C3\Chipping Warden Green Tunnel\IM\01 - Docs\1MC07-CEK-IM-DAT-CS07_CL13-600009" xr:uid="{C9630C30-EE00-4E7E-BE6C-AAD7C9DE6674}"/>
    <hyperlink ref="K1355" r:id="rId3634" display="pw:\\arcadis-uk-pw.bentley.com:Arcadis-UK-07\Documents\Projects\1MC07-C3\Chipping Warden Green Tunnel\IM\01 - Docs\1MC07-CEK-IM-DAT-CS07_CL13-600009" xr:uid="{D612562A-9ECD-452B-AB77-4A1258C9FD8F}"/>
    <hyperlink ref="K1354" r:id="rId3635" display="pw:\\arcadis-uk-pw.bentley.com:Arcadis-UK-07\Documents\Projects\1MC07-C3\Chipping Warden Green Tunnel\IM\01 - Docs\1MC07-CEK-IM-DAT-CS07_CL13-600009" xr:uid="{EAE791DB-DD07-43D8-A78A-93F57FF3DEF4}"/>
    <hyperlink ref="K931" r:id="rId3636" display="pw:\\arcadis-uk-pw.bentley.com:Arcadis-UK-07\Documents\Projects\1MC07-C3\Chipping Warden Green Tunnel\IM\01 - Docs\1MC07-CEK-IM-DAT-CS07_CL13-600009" xr:uid="{5670DED4-7BB4-4ACD-AEE3-91156F995940}"/>
    <hyperlink ref="K1353" r:id="rId3637" display="pw:\\arcadis-uk-pw.bentley.com:Arcadis-UK-07\Documents\Projects\1MC07-C3\Chipping Warden Green Tunnel\IM\01 - Docs\1MC07-CEK-IM-DAT-CS07_CL13-600009" xr:uid="{16B25541-874D-419D-81AA-D15E21F26633}"/>
    <hyperlink ref="W1390" r:id="rId3638" display="mailto:abhishekgowda.jk@arcadis.com" xr:uid="{35D931BB-E73B-4E02-9C65-0B988E32CAED}"/>
    <hyperlink ref="W1391" r:id="rId3639" display="mailto:abhishekgowda.jk@arcadis.com" xr:uid="{6F3E4924-A6E7-4523-B7E4-728BB164E64B}"/>
    <hyperlink ref="E1390" r:id="rId3640" display="pw://arcadis-uk-pw.bentley.com:Arcadis-UK-07/Documents/Projects/1MC07-C3/Chipping&amp;space;Warden&amp;space;Green&amp;space;Tunnel/GT/01&amp;space;-&amp;space;Docs/1MC07-ASC-GT-FRM-CS07_CL13-000005-ACBOS" xr:uid="{A0F4D953-8AD7-45AA-8236-F28ECECFBEC6}"/>
    <hyperlink ref="E1391" r:id="rId3641" display="pw://arcadis-uk-pw.bentley.com:Arcadis-UK-07/Documents/Projects/1MC07-C3/Edgcote&amp;space;Ctg/GT/01&amp;space;-&amp;space;Docs/1MC07-ASC-GT-FRM-CS07_CL26-000012-ACBOS" xr:uid="{114E532B-8BEB-4164-A166-A9BC5AC8A462}"/>
    <hyperlink ref="K1391" r:id="rId3642" display="pw://arcadis-uk-pw.bentley.com:Arcadis-UK-07/Documents/Projects/1MC07-C3/Edgcote&amp;space;Ctg/IM/01&amp;space;-&amp;space;Docs/1MC07-CEK-IM-DAT-CS07_CL26-600164" xr:uid="{8B6CF0A6-6CDF-4C20-BA8F-AD586A2F31B6}"/>
    <hyperlink ref="K1390" r:id="rId3643" display="pw://arcadis-uk-pw.bentley.com:Arcadis-UK-07/Documents/Projects/1MC07-C3/Chipping&amp;space;Warden&amp;space;Green&amp;space;Tunnel/IM/01&amp;space;-&amp;space;Docs/1MC07-CEK-IM-DAT-CS07_CL13-600053" xr:uid="{1B5DB263-B26A-4631-A06D-930BD6BA7D3C}"/>
    <hyperlink ref="K1400" r:id="rId3644" display="pw:\\arcadis-uk-pw.bentley.com:Arcadis-UK-07\Documents\Projects\1MC06-C2\Barton Hartshorn Emb\IM\01 - Docs\1MC06-CEK-IM-DAT-CS06_CL21-600058" xr:uid="{0471F996-1D14-40AF-AAC9-E31574E6D124}"/>
    <hyperlink ref="K1401" r:id="rId3645" display="pw:\\arcadis-uk-pw.bentley.com:Arcadis-UK-07\Documents\Projects\1MC06-C2\Chetwode Ctg\IM\01 - Docs\1MC06-CEK-IM-DAT-CS06_CL10-600001" xr:uid="{B02B1B38-7172-4F46-B18E-FB91C31C7960}"/>
    <hyperlink ref="K1402" r:id="rId3646" display="pw:\\arcadis-uk-pw.bentley.com:Arcadis-UK-07\Documents\Projects\1MC06-C2\Barton Hartshorn Emb\IM\01 - Docs\1MC06-CEK-IM-DAT-CS06_CL21-600015" xr:uid="{BDC2D575-8C8B-4939-8DE9-1811A36BD73D}"/>
    <hyperlink ref="K1403" r:id="rId3647" display="pw:\\arcadis-uk-pw.bentley.com:Arcadis-UK-07\Documents\Projects\1MC06-C2\Barton Hartshorn Emb\IM\01 - Docs\1MC06-CEK-IM-DAT-CS06_CL21-600084" xr:uid="{CC5957DA-0320-4DF8-9CB4-278C872960AC}"/>
    <hyperlink ref="K1404" r:id="rId3648" display="pw:\\arcadis-uk-pw.bentley.com:Arcadis-UK-07\Documents\Projects\1MC06-C2\Chetwode Emb\IM\01 - Docs\1MC06-CEK-IM-DAT-CS06_CL10-600116" xr:uid="{ADDED71A-5594-4404-91EA-062F05994565}"/>
    <hyperlink ref="K1405" r:id="rId3649" display="pw:\\arcadis-uk-pw.bentley.com:Arcadis-UK-07\Documents\Projects\1MC06-C2\Chetwode Emb\IM\01 - Docs\1MC06-CEK-IM-DAT-CS06_CL10-600204" xr:uid="{86E430A5-8ADC-47B0-92DB-9ECC4DA565A9}"/>
    <hyperlink ref="K1406" r:id="rId3650" display="pw:\\arcadis-uk-pw.bentley.com:Arcadis-UK-07\Documents\Projects\1MC06-C2\Godington East Emb\IM\01 - Docs\1MC06-CEK-IM-DAT-CS06_CL10-600206" xr:uid="{107E8EF9-F2B0-49EC-A008-79C89DAE3005}"/>
    <hyperlink ref="E1400" r:id="rId3651" display="pw:\\arcadis-uk-pw.bentley.com:Arcadis-UK-07\Documents\Projects\1MC06-C2\Barton Hartshorn Emb\DR\01 - Docs\1MC06-ASC-DR-FRM-CS06_CL21-000007-ACBOS" xr:uid="{0127C78C-5DC0-44F6-B06D-C380F5B0EAFD}"/>
    <hyperlink ref="E1401" r:id="rId3652" display="pw:\\arcadis-uk-pw.bentley.com:Arcadis-UK-07\Documents\Projects\1MC06-C2\Chetwode Ctg\DR\01 - Docs\1MC06-ASC-DR-FRM-CS06_CL21-000009-ACBOS" xr:uid="{D53F69B5-725E-4455-9F90-A15D14855102}"/>
    <hyperlink ref="E1402" r:id="rId3653" display="pw:\\arcadis-uk-pw.bentley.com:Arcadis-UK-07\Documents\Projects\1MC06-C2\Barton Hartshorn Emb\DR\01 - Docs\1MC06-ASC-DR-FRM-CS06_CL21-000047-ACBOS" xr:uid="{34F6C27A-5E6E-45EA-84BA-D44D212FC0B5}"/>
    <hyperlink ref="E1403" r:id="rId3654" display="pw:\\arcadis-uk-pw.bentley.com:Arcadis-UK-07\Documents\Projects\1MC06-C2\Barton Hartshorn Emb\DR\01 - Docs\1MC06-ASC-DR-FRM-CS06_CL21-900060-ACBOS" xr:uid="{6B733997-618A-440C-B6D9-D423CFC45640}"/>
    <hyperlink ref="E1404" r:id="rId3655" display="pw:\\arcadis-uk-pw.bentley.com:Arcadis-UK-07\Documents\Projects\1MC06-C2\Chetwode Emb\EV\01 - Docs\1MC06-ASC-EV-FRM-CS06_CL10-000013-ACBOS" xr:uid="{0ED4E82B-3E79-44CC-AE1A-113B01306E3A}"/>
    <hyperlink ref="E1405" r:id="rId3656" display="pw:\\arcadis-uk-pw.bentley.com:Arcadis-UK-07\Documents\Projects\1MC06-C2\Chetwode Emb\EV\01 - Docs\1MC06-ASC-EV-FRM-CS06_CL10-000014-ACBOS" xr:uid="{EC5C5730-DA7D-41FA-8958-7B5EEB8B26AD}"/>
    <hyperlink ref="E1406" r:id="rId3657" display="pw:\\arcadis-uk-pw.bentley.com:Arcadis-UK-07\Documents\Projects\1MC06-C2\Godington East Emb\BR\01 - Docs\1MC06-ASC-BR-FRM-CS06_CL10-000028-ACBOS" xr:uid="{26D23006-469B-4CEA-AF35-D21B0987DD79}"/>
    <hyperlink ref="W1400" r:id="rId3658" display="mailto:gladys.kouekam-nassi@setec.com" xr:uid="{B3DB5716-8A72-4BE0-8320-257E92936D8F}"/>
    <hyperlink ref="W1401" r:id="rId3659" display="mailto:gladys.kouekam-nassi@setec.com" xr:uid="{3C08F09C-6900-4A8E-87E4-8639F546E7FC}"/>
    <hyperlink ref="W1402" r:id="rId3660" display="mailto:gladys.kouekam-nassi@setec.com" xr:uid="{0B931638-0EFF-4BFC-9687-911F1E52ACFC}"/>
    <hyperlink ref="W1403" r:id="rId3661" display="mailto:gladys.kouekam-nassi@setec.com" xr:uid="{D2EFB694-A5DF-444E-8115-EA850B24EE7C}"/>
    <hyperlink ref="W1404" r:id="rId3662" display="mailto:gladys.kouekam-nassi@setec.com" xr:uid="{51240515-AD21-4EA4-B7F5-1DB4138699C0}"/>
    <hyperlink ref="W1405" r:id="rId3663" display="mailto:gladys.kouekam-nassi@setec.com" xr:uid="{A0CBB0AA-FD73-4CE5-B8E6-E10D896AAF27}"/>
    <hyperlink ref="W1406" r:id="rId3664" display="mailto:gladys.kouekam-nassi@setec.com" xr:uid="{B336F180-1A93-423D-8918-35061255BBF0}"/>
    <hyperlink ref="E1393" r:id="rId3665" display="pw:\\arcadis-uk-pw.bentley.com:Arcadis-UK-07\Documents\Projects\1MC07-C3\Greatworth North Ctg\HW\01 - Docs\1MC07-ASC-HW-FRM-CS07_CL25-000030-ACBOS" xr:uid="{9906A754-71DB-4060-BC3D-C66DAAA73B9D}"/>
    <hyperlink ref="K1393" r:id="rId3666" display="pw:\\arcadis-uk-pw.bentley.com:Arcadis-UK-07\Documents\Projects\1MC07-C3\Greatworth North Ctg\IM\01 - Docs\1MC07-CEK-IM-DAT-CS07_CL25-600038" xr:uid="{09D346D4-68DC-4015-B40A-FD20B1AA0C10}"/>
    <hyperlink ref="W1393" r:id="rId3667" display="mailto:MarcoAntonio.Tanseco@arcadis.com" xr:uid="{8EACFDBE-1E33-488B-ABBF-0FA455A72DD4}"/>
    <hyperlink ref="E1394" r:id="rId3668" display="pw:\\arcadis-uk-pw.bentley.com:Arcadis-UK-07\Documents\Projects\1MC07-C3\Brackley South Ctg\CV\01 - Docs\1MC07-ASC-CV-FRM-CS07_CL12-000030-ACBOS" xr:uid="{182A308A-C4FA-4F71-ABAF-8E6FA93070EE}"/>
    <hyperlink ref="E1395" r:id="rId3669" display="pw:\\arcadis-uk-pw.bentley.com:Arcadis-UK-07\Documents\Projects\1MC07-C3\Brackley Emb\CV\01 - Docs\1MC07-ASC-CV-FRM-CS07_CL12-000028-ACBOS" xr:uid="{C5916254-306E-4A89-86F8-DFCC779F9468}"/>
    <hyperlink ref="E1397" r:id="rId3670" display="pw:\\arcadis-uk-pw.bentley.com:Arcadis-UK-07\Documents\Projects\1MC07-C3\Brackley North Ctg\CV\01 - Docs\1MC07-ASC-CV-FRM-CS07_CL12-000036-ACBOS" xr:uid="{44723FD1-83F3-4BBA-A34A-850AA160ED3C}"/>
    <hyperlink ref="E1398" r:id="rId3671" display="pw:\\arcadis-uk-pw.bentley.com:Arcadis-UK-07\Documents\Projects\1MC07-C3\Brackley North Ctg\CV\01 - Docs\1MC07-ASC-CV-FRM-CS07_CL12-000029-ACBOS" xr:uid="{679BE252-8419-42ED-8FFF-1A999C2C3825}"/>
    <hyperlink ref="E1399" r:id="rId3672" display="pw:\\arcadis-uk-pw.bentley.com:Arcadis-UK-07\Documents\Projects\1MC07-C3\Brackley South Ctg\CV\01 - Docs\1MC07-ASC-CV-FRM-CS07_CL12-000037-ACBOS" xr:uid="{354B2B54-B94B-48C1-A06D-6244E26200BA}"/>
    <hyperlink ref="E1396" r:id="rId3673" display="pw:\\arcadis-uk-pw.bentley.com:Arcadis-UK-07\Documents\Projects\1MC07-C3\Brackley Emb\CV\01 - Docs\1MC07-ASC-CV-FRM-CS07_CL12-000035-ACBOS" xr:uid="{DFEC6612-E876-40EF-9025-CD814F8EA670}"/>
    <hyperlink ref="K1394" r:id="rId3674" display="pw:\\arcadis-uk-pw.bentley.com:Arcadis-UK-07\Documents\Projects\1MC07-C3\Brackley South Ctg\IM\01 - Docs\1MC07-CEK-IM-DAT-CS07_CL12-600091" xr:uid="{7ED31A24-A111-46BD-896A-8EF71F512ACA}"/>
    <hyperlink ref="K1395" r:id="rId3675" display="pw:\\arcadis-uk-pw.bentley.com:Arcadis-UK-07\Documents\Projects\1MC07-C3\Brackley Emb\IM\01 - Docs\1MC07-CEK-IM-DAT-CS07_CL12-600146" xr:uid="{C5C3AFBF-F033-487E-A093-5C6F41482C99}"/>
    <hyperlink ref="K1396" r:id="rId3676" display="pw:\\arcadis-uk-pw.bentley.com:Arcadis-UK-07\Documents\Projects\1MC07-C3\Brackley Emb\IM\01 - Docs\1MC07-CEK-IM-DAT-CS07_CL12-600140" xr:uid="{3DFE7842-0690-4565-91F4-E38FCAEB904B}"/>
    <hyperlink ref="K1397" r:id="rId3677" display="pw:\\arcadis-uk-pw.bentley.com:Arcadis-UK-07\Documents\Projects\1MC07-C3\Brackley North Ctg\IM\01 - Docs\1MC07-CEK-IM-DAT-CS07_CL12-600151" xr:uid="{5C9BCE24-E05D-44C7-B1AE-3EF3C6B95783}"/>
    <hyperlink ref="K1398" r:id="rId3678" display="pw:\\arcadis-uk-pw.bentley.com:Arcadis-UK-07\Documents\Projects\1MC07-C3\Brackley North Ctg\IM\01 - Docs\1MC07-CEK-IM-DAT-CS07_CL12-600127" xr:uid="{F875DE04-772E-4A89-A289-641749C6EBBB}"/>
    <hyperlink ref="K1399" r:id="rId3679" display="pw:\\arcadis-uk-pw.bentley.com:Arcadis-UK-07\Documents\Projects\1MC07-C3\Brackley South Ctg\IM\01 - Docs\1MC07-CEK-IM-DAT-CS07_CL12-600093" xr:uid="{BADBBC76-4F85-4633-ADAD-01450CBC4042}"/>
    <hyperlink ref="W1394" r:id="rId3680" display="mailto:thomas.goimard@setec.com" xr:uid="{4CA0BC39-70B6-491B-A64F-3AC5BD5B07E0}"/>
    <hyperlink ref="W1395" r:id="rId3681" display="mailto:thomas.goimard@setec.com" xr:uid="{6025F305-7A96-423F-9A25-D8F6859CE62B}"/>
    <hyperlink ref="W1396" r:id="rId3682" display="mailto:thomas.goimard@setec.com" xr:uid="{CFB633D0-CFD1-48A4-B198-83DC869B853F}"/>
    <hyperlink ref="W1397" r:id="rId3683" display="mailto:thomas.goimard@setec.com" xr:uid="{4C980A17-AFE7-4979-8B21-6ED6E5D58BC3}"/>
    <hyperlink ref="W1398" r:id="rId3684" display="mailto:thomas.goimard@setec.com" xr:uid="{4B522ADC-CB6F-4632-9D6E-12AD5603A7C9}"/>
    <hyperlink ref="W1399" r:id="rId3685" display="mailto:thomas.goimard@setec.com" xr:uid="{AC94CFAB-821E-4A83-A910-A8687A4E4636}"/>
    <hyperlink ref="E1392" r:id="rId3686" display="pw://arcadis-uk-pw.bentley.com:Arcadis-UK-07/Documents/D%7bb0687f3d-8258-4288-af60-033cd7915f8b%7d" xr:uid="{6222E8EA-92DF-4566-98D7-8225A011E25D}"/>
    <hyperlink ref="K1392" r:id="rId3687" display="pw://arcadis-uk-pw.bentley.com:Arcadis-UK-07/Documents/D%7bde6a217a-b9b9-46ba-9c86-111cbab6a60e%7d" xr:uid="{35E8F206-E97A-449B-9AB1-8C68C0682CC4}"/>
    <hyperlink ref="W1392" r:id="rId3688" display="mailto:philip.clarke@arcadis.com" xr:uid="{29F182AD-8772-4473-9D3C-057BDCD318ED}"/>
    <hyperlink ref="E1411" r:id="rId3689" display="pw:\\arcadis-uk-pw.bentley.com:Arcadis-UK-07\Documents\Projects\1MC07-C3\Brackley South Ctg\EV\01 - Docs\1MC07-ASC-EV-FRM-CS07_CL12-900048" xr:uid="{F2244C94-D7E1-4FD2-96FF-5C5E1F82BED1}"/>
    <hyperlink ref="E1412" r:id="rId3690" display="pw:\\arcadis-uk-pw.bentley.com:Arcadis-UK-07\Documents\Projects\1MC07-C3\Brackley South Ctg\EV\01 - Docs\1MC07-ASC-EV-FRM-CS07_CL12-900049" xr:uid="{784B3431-D80A-40B7-B4D3-84DC3D0DD2B3}"/>
    <hyperlink ref="E1413" r:id="rId3691" display="pw:\\arcadis-uk-pw.bentley.com:Arcadis-UK-07\Documents\Projects\1MC07-C3\Brackley South Ctg\EV\01 - Docs\1MC07-ASC-EV-FRM-CS07_CL12-900050" xr:uid="{BEF8464B-2CE0-4CB8-BF40-26A4A6EDB2A6}"/>
    <hyperlink ref="E1414" r:id="rId3692" display="pw:\\arcadis-uk-pw.bentley.com:Arcadis-UK-07\Documents\Projects\1MC07-C3\Brackley South Ctg\EV\01 - Docs\1MC07-ASC-EV-FRM-CS07_CL12-900051" xr:uid="{3972A13B-3A8A-464E-A841-F30DA7332C5B}"/>
    <hyperlink ref="E1415" r:id="rId3693" display="pw:\\arcadis-uk-pw.bentley.com:Arcadis-UK-07\Documents\Projects\1MC07-C3\Brackley South Ctg\EV\01 - Docs\1MC07-ASC-EV-FRM-CS07_CL12-900052" xr:uid="{842BC375-868B-49A4-BE86-EE697AB8805C}"/>
    <hyperlink ref="E1416" r:id="rId3694" display="pw:\\arcadis-uk-pw.bentley.com:Arcadis-UK-07\Documents\Projects\1MC07-C3\Brackley South Ctg\EV\01 - Docs\1MC07-ASC-EV-FRM-CS07_CL12-900053" xr:uid="{7BEC3918-AA88-45DD-98BD-70B08232D9B7}"/>
    <hyperlink ref="E1417" r:id="rId3695" display="pw:\\arcadis-uk-pw.bentley.com:Arcadis-UK-07\Documents\Projects\1MC07-C3\Brackley South Ctg\EV\01 - Docs\1MC07-ASC-EV-FRM-CS07_CL12-900054" xr:uid="{6F2AC8B1-2F26-4B2C-A12E-62A31983271B}"/>
    <hyperlink ref="E1418" r:id="rId3696" display="pw:\\arcadis-uk-pw.bentley.com:Arcadis-UK-07\Documents\Projects\1MC07-C3\Brackley South Ctg\EV\01 - Docs\1MC07-ASC-EV-FRM-CS07_CL12-900055" xr:uid="{22A4B6A2-BFE8-4C67-A017-0051EC306FDC}"/>
    <hyperlink ref="E1419" r:id="rId3697" display="pw:\\arcadis-uk-pw.bentley.com:Arcadis-UK-07\Documents\Projects\1MC07-C3\Brackley South Ctg\EV\01 - Docs\1MC07-ASC-EV-FRM-CS07_CL12-900056" xr:uid="{5ED9A752-882D-4748-97D4-8AB4A7797BBD}"/>
    <hyperlink ref="E1420" r:id="rId3698" display="pw:\\arcadis-uk-pw.bentley.com:Arcadis-UK-07\Documents\Projects\1MC07-C3\Brackley South Ctg\EV\01 - Docs\1MC07-ASC-EV-FRM-CS07_CL12-900057" xr:uid="{D4F24628-555A-4D78-B851-FAAF3BF3EB0D}"/>
    <hyperlink ref="E1421" r:id="rId3699" display="pw:\\arcadis-uk-pw.bentley.com:Arcadis-UK-07\Documents\Projects\1MC07-C3\Brackley South Ctg\EV\01 - Docs\1MC07-ASC-EV-FRM-CS07_CL12-900058" xr:uid="{A7DB6269-4593-4196-9806-F63E805B6936}"/>
    <hyperlink ref="E1422" r:id="rId3700" display="pw:\\arcadis-uk-pw.bentley.com:Arcadis-UK-07\Documents\Projects\1MC07-C3\Brackley South Ctg\EV\01 - Docs\1MC07-ASC-EV-FRM-CS07_CL12-900059" xr:uid="{4EE44BA1-FFB6-43DC-93C8-ECE4EDABEDCB}"/>
    <hyperlink ref="E1423" r:id="rId3701" display="pw:\\arcadis-uk-pw.bentley.com:Arcadis-UK-07\Documents\Projects\1MC07-C3\Brackley South Ctg\EV\01 - Docs\1MC07-ASC-EV-FRM-CS07_CL12-900060" xr:uid="{55F4DE22-6A25-43DC-A281-EE9916C70258}"/>
    <hyperlink ref="E1424" r:id="rId3702" display="pw:\\arcadis-uk-pw.bentley.com:Arcadis-UK-07\Documents\Projects\1MC07-C3\Brackley South Ctg\EV\01 - Docs\1MC07-ASC-EV-FRM-CS07_CL12-900061" xr:uid="{4DFF2C4E-E6F0-425C-A2D9-ECD5B11F790F}"/>
    <hyperlink ref="E1425" r:id="rId3703" display="pw:\\arcadis-uk-pw.bentley.com:Arcadis-UK-07\Documents\Projects\1MC07-C3\Brackley South Ctg\EV\01 - Docs\1MC07-ASC-EV-FRM-CS07_CL12-900062" xr:uid="{CF11AD9F-C955-4AEA-A205-120E72BBFD87}"/>
    <hyperlink ref="E1426" r:id="rId3704" display="pw:\\arcadis-uk-pw.bentley.com:Arcadis-UK-07\Documents\Projects\1MC07-C3\Brackley South Ctg\EV\01 - Docs\1MC07-ASC-EV-FRM-CS07_CL12-900063" xr:uid="{EE1AF07F-6020-4CA7-93B5-E40CABA9768F}"/>
    <hyperlink ref="E1427" r:id="rId3705" display="pw:\\arcadis-uk-pw.bentley.com:Arcadis-UK-07\Documents\Projects\1MC07-C3\Brackley Emb\EV\01 - Docs\1MC07-ASC-EV-FRM-CS07_CL12-900043" xr:uid="{AD61D9C9-7816-49B9-855F-8A8AFB98504A}"/>
    <hyperlink ref="E1428" r:id="rId3706" display="pw:\\arcadis-uk-pw.bentley.com:Arcadis-UK-07\Documents\Projects\1MC07-C3\Brackley Emb\EV\01 - Docs\1MC07-ASC-EV-FRM-CS07_CL12-900044" xr:uid="{FB8A8C0D-70BE-4C48-8833-C5516C45735D}"/>
    <hyperlink ref="E1430" r:id="rId3707" display="pw:\\arcadis-uk-pw.bentley.com:Arcadis-UK-07\Documents\Projects\1MC07-C3\Brackley Emb\EV\01 - Docs\1MC07-ASC-EV-FRM-CS07_CL12-900046" xr:uid="{9614253E-E0C9-42B7-AF52-DA97ECE16C26}"/>
    <hyperlink ref="E1431" r:id="rId3708" display="pw:\\arcadis-uk-pw.bentley.com:Arcadis-UK-07\Documents\Projects\1MC07-C3\Brackley Emb\EV\01 - Docs\1MC07-ASC-EV-FRM-CS07_CL12-900047" xr:uid="{A3B9EC7A-BBCC-4EAC-9DC1-628A009F490D}"/>
    <hyperlink ref="E1432" r:id="rId3709" display="pw:\\arcadis-uk-pw.bentley.com:Arcadis-UK-07\Documents\Projects\1MC07-C3\Brackley North Ctg\EV\01 - Docs\1MC07-ASC-EV-FRM-CS07_CL12-900030" xr:uid="{E7E78A44-AA4A-4343-8EF0-EB06187F2560}"/>
    <hyperlink ref="E1433" r:id="rId3710" display="pw:\\arcadis-uk-pw.bentley.com:Arcadis-UK-07\Documents\Projects\1MC07-C3\Brackley North Ctg\EV\01 - Docs\1MC07-ASC-EV-FRM-CS07_CL12-900031" xr:uid="{ECC8F495-BA11-46F7-92E9-569CA9177E08}"/>
    <hyperlink ref="E1434" r:id="rId3711" display="pw:\\arcadis-uk-pw.bentley.com:Arcadis-UK-07\Documents\Projects\1MC07-C3\Brackley North Ctg\EV\01 - Docs\1MC07-ASC-EV-FRM-CS07_CL12-900032" xr:uid="{81F44D2C-9448-41D6-8A53-994916D8F8EB}"/>
    <hyperlink ref="E1435" r:id="rId3712" display="pw:\\arcadis-uk-pw.bentley.com:Arcadis-UK-07\Documents\Projects\1MC07-C3\Brackley North Ctg\EV\01 - Docs\1MC07-ASC-EV-FRM-CS07_CL12-900034" xr:uid="{BF00CCA2-4D73-46A0-9DB6-D44FB36CDD83}"/>
    <hyperlink ref="E1436" r:id="rId3713" display="pw:\\arcadis-uk-pw.bentley.com:Arcadis-UK-07\Documents\Projects\1MC07-C3\Brackley North Ctg\EV\01 - Docs\1MC07-ASC-EV-FRM-CS07_CL12-900035" xr:uid="{24874469-A3EF-4027-8377-4BE7AB72BD3A}"/>
    <hyperlink ref="E1437" r:id="rId3714" display="pw:\\arcadis-uk-pw.bentley.com:Arcadis-UK-07\Documents\Projects\1MC07-C3\Brackley North Ctg\EV\01 - Docs\1MC07-ASC-EV-FRM-CS07_CL12-900037" xr:uid="{F0B4787D-E0F9-44C8-83EB-0E94E4EFD811}"/>
    <hyperlink ref="E1438" r:id="rId3715" display="pw:\\arcadis-uk-pw.bentley.com:Arcadis-UK-07\Documents\Projects\1MC07-C3\Brackley North Ctg\EV\01 - Docs\1MC07-ASC-EV-FRM-CS07_CL12-900038" xr:uid="{A0CD55F2-A832-4E67-82B1-F395B04DAC2B}"/>
    <hyperlink ref="E1439" r:id="rId3716" display="pw:\\arcadis-uk-pw.bentley.com:Arcadis-UK-07\Documents\Projects\1MC07-C3\Brackley North Ctg\EV\01 - Docs\1MC07-ASC-EV-FRM-CS07_CL12-900039" xr:uid="{5A83F458-024B-4307-A750-6781609A7BAF}"/>
    <hyperlink ref="E1440" r:id="rId3717" display="pw:\\arcadis-uk-pw.bentley.com:Arcadis-UK-07\Documents\Projects\1MC07-C3\Brackley North Ctg\EV\01 - Docs\1MC07-ASC-EV-FRM-CS07_CL12-900040" xr:uid="{A10E5941-5CAD-4A8C-8BA5-8DA15376D2D1}"/>
    <hyperlink ref="E1441" r:id="rId3718" display="pw:\\arcadis-uk-pw.bentley.com:Arcadis-UK-07\Documents\Projects\1MC07-C3\Brackley North Ctg\EV\01 - Docs\1MC07-ASC-EV-FRM-CS07_CL12-900041" xr:uid="{08D4A0B1-84CD-4E8B-892E-ACE1D74746BE}"/>
    <hyperlink ref="E1442" r:id="rId3719" display="pw:\\arcadis-uk-pw.bentley.com:Arcadis-UK-07\Documents\Projects\1MC07-C3\Brackley North Ctg\EV\01 - Docs\1MC07-ASC-EV-FRM-CS07_CL12-900042" xr:uid="{1AB1EBE7-37AC-4C9D-B735-859E6356C2FC}"/>
    <hyperlink ref="E1429" r:id="rId3720" display="pw:\\arcadis-uk-pw.bentley.com:Arcadis-UK-07\Documents\Projects\1MC07-C3\Brackley Emb\EV\01 - Docs\1MC07-ASC-EV-FRM-CS07_CL12-900064" xr:uid="{2FF45E34-3E25-49E0-A668-8082D556AAB2}"/>
    <hyperlink ref="K1411" r:id="rId3721" display="pw:\\arcadis-uk-pw.bentley.com:Arcadis-UK-07\Documents\Projects\1MC07-C3\Brackley South Ctg\IM\01 - Docs\1MC07-CEK-IM-DAT-CS07_CL12-600240" xr:uid="{3F071598-8AF8-4412-82A0-1DB9AB9A81EB}"/>
    <hyperlink ref="K1412" r:id="rId3722" display="pw:\\arcadis-uk-pw.bentley.com:Arcadis-UK-07\Documents\Projects\1MC07-C3\Brackley South Ctg\IM\01 - Docs\1MC07-CEK-IM-DAT-CS07_CL12-600241" xr:uid="{7B3BBD8F-7459-4439-BFEA-92FD065B1197}"/>
    <hyperlink ref="K1413" r:id="rId3723" display="pw:\\arcadis-uk-pw.bentley.com:Arcadis-UK-07\Documents\Projects\1MC07-C3\Brackley South Ctg\IM\01 - Docs\1MC07-CEK-IM-DAT-CS07_CL12-600242" xr:uid="{20EBB663-0415-4CDF-8483-CAF1AC831106}"/>
    <hyperlink ref="K1414" r:id="rId3724" display="pw:\\arcadis-uk-pw.bentley.com:Arcadis-UK-07\Documents\Projects\1MC07-C3\Brackley South Ctg\IM\01 - Docs\1MC07-CEK-IM-DAT-CS07_CL12-600243" xr:uid="{DA91EB47-A34C-4943-9266-17E1359C0569}"/>
    <hyperlink ref="K1415" r:id="rId3725" display="pw:\\arcadis-uk-pw.bentley.com:Arcadis-UK-07\Documents\Projects\1MC07-C3\Brackley South Ctg\IM\01 - Docs\1MC07-CEK-IM-DAT-CS07_CL12-600244" xr:uid="{095C37D4-42B5-4B43-8327-6BC0C9BDAF2B}"/>
    <hyperlink ref="K1416" r:id="rId3726" display="pw:\\arcadis-uk-pw.bentley.com:Arcadis-UK-07\Documents\Projects\1MC07-C3\Brackley South Ctg\IM\01 - Docs\1MC07-CEK-IM-DAT-CS07_CL12-600245" xr:uid="{DB470BF9-26B5-4939-9DEF-08E827F54DDF}"/>
    <hyperlink ref="K1417" r:id="rId3727" display="pw:\\arcadis-uk-pw.bentley.com:Arcadis-UK-07\Documents\Projects\1MC07-C3\Brackley South Ctg\IM\01 - Docs\1MC07-CEK-IM-DAT-CS07_CL12-600246" xr:uid="{726CA4EB-DE7D-4258-9122-5E321F80BCDC}"/>
    <hyperlink ref="K1418" r:id="rId3728" display="pw:\\arcadis-uk-pw.bentley.com:Arcadis-UK-07\Documents\Projects\1MC07-C3\Brackley South Ctg\IM\01 - Docs\1MC07-CEK-IM-DAT-CS07_CL12-600247" xr:uid="{8CDC02D3-773A-4F98-B372-9B50FE02A3D2}"/>
    <hyperlink ref="K1419" r:id="rId3729" display="pw:\\arcadis-uk-pw.bentley.com:Arcadis-UK-07\Documents\Projects\1MC07-C3\Brackley South Ctg\IM\01 - Docs\1MC07-CEK-IM-DAT-CS07_CL12-600248" xr:uid="{F9F0A874-A915-4FD9-8391-2F691B4E7AA6}"/>
    <hyperlink ref="K1420" r:id="rId3730" display="pw:\\arcadis-uk-pw.bentley.com:Arcadis-UK-07\Documents\Projects\1MC07-C3\Brackley South Ctg\IM\01 - Docs\1MC07-CEK-IM-DAT-CS07_CL12-600249" xr:uid="{25E4EEFF-CFA5-443E-8048-BE0D7B2D97A8}"/>
    <hyperlink ref="K1421" r:id="rId3731" display="pw:\\arcadis-uk-pw.bentley.com:Arcadis-UK-07\Documents\Projects\1MC07-C3\Brackley South Ctg\IM\01 - Docs\1MC07-CEK-IM-DAT-CS07_CL12-600250" xr:uid="{7E53482E-7CC4-4B39-B6F7-14C04A71B127}"/>
    <hyperlink ref="K1422" r:id="rId3732" display="pw:\\arcadis-uk-pw.bentley.com:Arcadis-UK-07\Documents\Projects\1MC07-C3\Brackley South Ctg\IM\01 - Docs\1MC07-CEK-IM-DAT-CS07_CL12-600251" xr:uid="{76F0897F-7DE5-48A9-A647-8FA27A69205E}"/>
    <hyperlink ref="K1423" r:id="rId3733" display="pw:\\arcadis-uk-pw.bentley.com:Arcadis-UK-07\Documents\Projects\1MC07-C3\Brackley South Ctg\IM\01 - Docs\1MC07-CEK-IM-DAT-CS07_CL12-600252" xr:uid="{4D52252E-E7E1-41CD-ADAD-1F010F573EF4}"/>
    <hyperlink ref="K1424" r:id="rId3734" display="pw:\\arcadis-uk-pw.bentley.com:Arcadis-UK-07\Documents\Projects\1MC07-C3\Brackley South Ctg\IM\01 - Docs\1MC07-CEK-IM-DAT-CS07_CL12-600253" xr:uid="{95BA0D9E-3796-45C7-B30D-7760C24F47AF}"/>
    <hyperlink ref="K1425" r:id="rId3735" display="pw:\\arcadis-uk-pw.bentley.com:Arcadis-UK-07\Documents\Projects\1MC07-C3\Brackley South Ctg\IM\01 - Docs\1MC07-CEK-IM-DAT-CS07_CL12-600254" xr:uid="{04C8F7BD-FF1D-4DA0-B088-C2ED4FD25B2A}"/>
    <hyperlink ref="K1426" r:id="rId3736" display="pw:\\arcadis-uk-pw.bentley.com:Arcadis-UK-07\Documents\Projects\1MC07-C3\Brackley South Ctg\IM\01 - Docs\1MC07-CEK-IM-DAT-CS07_CL12-600255" xr:uid="{ABC6946C-648F-44C3-9DAC-D190E38D6F08}"/>
    <hyperlink ref="K1427" r:id="rId3737" display="pw:\\arcadis-uk-pw.bentley.com:Arcadis-UK-07\Documents\Projects\1MC07-C3\Brackley Emb\IM\01 - Docs\1MC07-CEK-IM-DAT-CS07_CL12-600224" xr:uid="{6AC1AE83-16F5-4037-8D90-64799BE96962}"/>
    <hyperlink ref="K1428" r:id="rId3738" display="pw:\\arcadis-uk-pw.bentley.com:Arcadis-UK-07\Documents\Projects\1MC07-C3\Brackley Emb\IM\01 - Docs\1MC07-CEK-IM-DAT-CS07_CL12-600225" xr:uid="{16FE27C7-1738-436F-834C-4509CA4894FA}"/>
    <hyperlink ref="K1429" r:id="rId3739" display="pw:\\arcadis-uk-pw.bentley.com:Arcadis-UK-07\Documents\Projects\1MC07-C3\Brackley Emb\IM\01 - Docs\1MC07-CEK-IM-DAT-CS07_CL12-600226" xr:uid="{5E2260C1-0595-4B49-AB19-948736D21E10}"/>
    <hyperlink ref="K1430" r:id="rId3740" display="pw:\\arcadis-uk-pw.bentley.com:Arcadis-UK-07\Documents\Projects\1MC07-C3\Brackley Emb\IM\01 - Docs\1MC07-CEK-IM-DAT-CS07_CL12-600227" xr:uid="{4E9DC99A-8C40-40CF-8ABC-0B2A76BAAF83}"/>
    <hyperlink ref="K1431" r:id="rId3741" display="pw:\\arcadis-uk-pw.bentley.com:Arcadis-UK-07\Documents\Projects\1MC07-C3\Brackley Emb\IM\01 - Docs\1MC07-CEK-IM-DAT-CS07_CL12-600228" xr:uid="{B8424DE2-CBF5-40C3-8957-9C6D511EB91A}"/>
    <hyperlink ref="K1432" r:id="rId3742" display="pw:\\arcadis-uk-pw.bentley.com:Arcadis-UK-07\Documents\Projects\1MC07-C3\Brackley North Ctg\IM\01 - Docs\1MC07-CEK-IM-DAT-CS07_CL12-600229" xr:uid="{EB437A08-CA73-4728-B390-9424D067FF9A}"/>
    <hyperlink ref="K1433" r:id="rId3743" display="pw:\\arcadis-uk-pw.bentley.com:Arcadis-UK-07\Documents\Projects\1MC07-C3\Brackley North Ctg\IM\01 - Docs\1MC07-CEK-IM-DAT-CS07_CL12-600230" xr:uid="{A70E7EE0-6EF1-41C7-ABFB-3533EE2077E0}"/>
    <hyperlink ref="K1434" r:id="rId3744" display="pw:\\arcadis-uk-pw.bentley.com:Arcadis-UK-07\Documents\Projects\1MC07-C3\Brackley North Ctg\IM\01 - Docs\1MC07-CEK-IM-DAT-CS07_CL12-600231" xr:uid="{E8425388-A67A-456F-9439-EF67EF776FC2}"/>
    <hyperlink ref="K1435" r:id="rId3745" display="pw:\\arcadis-uk-pw.bentley.com:Arcadis-UK-07\Documents\Projects\1MC07-C3\Brackley North Ctg\IM\01 - Docs\1MC07-CEK-IM-DAT-CS07_CL12-600232" xr:uid="{4F325338-8B7D-4C1B-A502-848B3DB23535}"/>
    <hyperlink ref="K1436" r:id="rId3746" display="pw:\\arcadis-uk-pw.bentley.com:Arcadis-UK-07\Documents\Projects\1MC07-C3\Brackley North Ctg\IM\01 - Docs\1MC07-CEK-IM-DAT-CS07_CL12-600233" xr:uid="{5A954032-1ECD-4666-B8DC-4528693A18C2}"/>
    <hyperlink ref="K1437" r:id="rId3747" display="pw:\\arcadis-uk-pw.bentley.com:Arcadis-UK-07\Documents\Projects\1MC07-C3\Brackley North Ctg\IM\01 - Docs\1MC07-CEK-IM-DAT-CS07_CL12-600234" xr:uid="{FE6CD132-26AF-47CF-ABD1-1D625A0CDE2E}"/>
    <hyperlink ref="K1438" r:id="rId3748" display="pw:\\arcadis-uk-pw.bentley.com:Arcadis-UK-07\Documents\Projects\1MC07-C3\Brackley North Ctg\IM\01 - Docs\1MC07-CEK-IM-DAT-CS07_CL12-600235" xr:uid="{E4FA2901-A018-4201-A1DF-50BB61376703}"/>
    <hyperlink ref="K1439" r:id="rId3749" display="pw:\\arcadis-uk-pw.bentley.com:Arcadis-UK-07\Documents\Projects\1MC07-C3\Brackley North Ctg\IM\01 - Docs\1MC07-CEK-IM-DAT-CS07_CL12-600236" xr:uid="{7D900AC2-D54B-46F7-BC1F-A28E21E4FB62}"/>
    <hyperlink ref="K1440" r:id="rId3750" display="pw:\\arcadis-uk-pw.bentley.com:Arcadis-UK-07\Documents\Projects\1MC07-C3\Brackley North Ctg\IM\01 - Docs\1MC07-CEK-IM-DAT-CS07_CL12-600237" xr:uid="{AF433834-820D-4F83-A824-450921B89F64}"/>
    <hyperlink ref="K1441" r:id="rId3751" display="pw:\\arcadis-uk-pw.bentley.com:Arcadis-UK-07\Documents\Projects\1MC07-C3\Brackley North Ctg\IM\01 - Docs\1MC07-CEK-IM-DAT-CS07_CL12-600238" xr:uid="{EA73E3F2-3154-4B33-B56B-08EBD065475B}"/>
    <hyperlink ref="K1442" r:id="rId3752" display="pw:\\arcadis-uk-pw.bentley.com:Arcadis-UK-07\Documents\Projects\1MC07-C3\Brackley North Ctg\IM\01 - Docs\1MC07-CEK-IM-DAT-CS07_CL12-600239" xr:uid="{7F32B31F-2408-41E7-BBD0-B56701D031FC}"/>
    <hyperlink ref="E1407" r:id="rId3753" display="pw:\\arcadis-uk-pw.bentley.com:Arcadis-UK-07\Documents\Projects\1MC07-C3\Greatworth North Emb\CV\01 - Docs\1MC07-ASC-CV-FRM-CS07_CL12-000109-ACBOS" xr:uid="{A340AA64-497A-4D70-A85C-E521CCC84358}"/>
    <hyperlink ref="E1408" r:id="rId3754" display="pw:\\arcadis-uk-pw.bentley.com:Arcadis-UK-07\Documents\Projects\1MC07-C3\Greatworth North Emb\CV\01 - Docs\1MC07-ASC-CV-FRM-CS07_CL12-000110-ACBOS" xr:uid="{1D203C78-A4CA-4211-BE3E-036A7089E3AE}"/>
    <hyperlink ref="E1409" r:id="rId3755" display="pw:\\arcadis-uk-pw.bentley.com:Arcadis-UK-07\Documents\Projects\1MC07-C3\Greatworth North Ctg\CV\01 - Docs\1MC07-ASC-CV-FRM-CS07_CL12-000104-ACBOS" xr:uid="{574E90A2-E1BC-4214-BA52-AAC4ABF0E472}"/>
    <hyperlink ref="E1410" r:id="rId3756" display="pw:\\arcadis-uk-pw.bentley.com:Arcadis-UK-07\Documents\Projects\1MC07-C3\Greatworth North Ctg\CV\01 - Docs\1MC07-ASC-CV-FRM-CS07_CL12-000108-ACBOS" xr:uid="{4A6B95A1-3A66-47C0-971B-E9CE2ED0D589}"/>
    <hyperlink ref="K1408" r:id="rId3757" display="pw:\\arcadis-uk-pw.bentley.com:Arcadis-UK-07\Documents\Projects\1MC07-C3\Greatworth North Emb\IM\01 - Docs\1MC07-CEK-IM-DAT-CS07_CL12-600033" xr:uid="{2D670BC4-6A54-4E26-B6B0-009BB5DFAE05}"/>
    <hyperlink ref="K1407" r:id="rId3758" display="pw:\\arcadis-uk-pw.bentley.com:Arcadis-UK-07\Documents\Projects\1MC07-C3\Greatworth North Emb\IM\01 - Docs\1MC07-CEK-IM-DAT-CS07_CL12-600034" xr:uid="{62283B6D-852E-443A-9B93-6892CA31BDDA}"/>
    <hyperlink ref="K1410" r:id="rId3759" display="pw:\\arcadis-uk-pw.bentley.com:Arcadis-UK-07\Documents\Projects\1MC07-C3\Greatworth North Ctg\IM\01 - Docs\1MC07-CEK-IM-DAT-CS07_CL12-600001" xr:uid="{56172A9E-C5D8-4AE3-9762-65836EE4142D}"/>
    <hyperlink ref="K1409" r:id="rId3760" display="pw:\\arcadis-uk-pw.bentley.com:Arcadis-UK-07\Documents\Projects\1MC07-C3\Greatworth North Ctg\IM\01 - Docs\1MC07-CEK-IM-DAT-CS07_CL12-600002" xr:uid="{2589796D-1FB3-4826-97E7-6BF8EAD2ECA9}"/>
    <hyperlink ref="W1407" r:id="rId3761" display="mailto:Joel.Martin@arcadis.com" xr:uid="{90208E9A-B9FB-4C6D-A4C0-C3AF5024AC43}"/>
    <hyperlink ref="W1408" r:id="rId3762" display="mailto:Joel.Martin@arcadis.com" xr:uid="{CB6468F1-B31D-4F26-A7EF-F6004275BCE1}"/>
    <hyperlink ref="W1409" r:id="rId3763" display="mailto:Joel.Martin@arcadis.com" xr:uid="{9042C45A-33AD-4FF1-90CF-996F5A6A66A3}"/>
    <hyperlink ref="W1410" r:id="rId3764" display="mailto:Joel.Martin@arcadis.com" xr:uid="{3A1D9E26-0656-4417-A69D-D9B9A975FBFD}"/>
    <hyperlink ref="E1443" r:id="rId3765" display="pw://arcadis-uk-pw.bentley.com:Arcadis-UK-07/Documents/Projects/1MC07-C3/Highfurlong&amp;space;Brook&amp;space;Emb/CV/01&amp;space;-&amp;space;Docs/1MC07-ASC-CV-FRM-CS07_CL14-000142-ACBOS" xr:uid="{B7D799A2-A653-482E-AE3A-0F0263BC83A9}"/>
    <hyperlink ref="E1444" r:id="rId3766" display="pw://arcadis-uk-pw.bentley.com:Arcadis-UK-07/Documents/Projects/1MC07-C3/Highfurlong&amp;space;Brook&amp;space;Emb/CV/01&amp;space;-&amp;space;Docs/1MC07-ASC-CV-FRM-CS07_CL14-000143-ACBOS" xr:uid="{B02DD87F-270C-4B62-99BC-837E1033B6D2}"/>
    <hyperlink ref="K1443" r:id="rId3767" display="pw://arcadis-uk-pw.bentley.com:Arcadis-UK-07/Documents/Projects/1MC07-C3/Highfurlong&amp;space;Brook&amp;space;Emb/IM/01&amp;space;-&amp;space;Docs/1MC07-CEK-IM-DAT-CS07_CL14-600034" xr:uid="{58CF2162-17F4-4DDE-A872-BB835B3E9805}"/>
    <hyperlink ref="K1444" r:id="rId3768" display="pw://arcadis-uk-pw.bentley.com:Arcadis-UK-07/Documents/Projects/1MC07-C3/Highfurlong&amp;space;Brook&amp;space;Emb/IM/01&amp;space;-&amp;space;Docs/1MC07-CEK-IM-DAT-CS07_CL14-600225" xr:uid="{C72DEE22-96FC-4A07-8E06-413DC78BFF58}"/>
    <hyperlink ref="E1445" r:id="rId3769" display="pw://arcadis-uk-pw.bentley.com:Arcadis-UK-07/Documents/D%7b6e6b477a-5c2b-452e-92c7-615762eafdd3%7d" xr:uid="{99B1B188-1F53-4088-ABEA-7D73CEC24FC4}"/>
    <hyperlink ref="K1445" r:id="rId3770" display="pw://arcadis-uk-pw.bentley.com:Arcadis-UK-07/Documents/D%7bc9180e81-c085-4c7b-ad2e-8270512aa3d6%7d" xr:uid="{C8FBEC79-3C19-4F65-89B6-04DC22FA4A01}"/>
    <hyperlink ref="W1443" r:id="rId3771" display="mailto:abhisheka.ks@arcadis.com" xr:uid="{54FFA9E1-2642-4F34-8D37-C91D6A1495D0}"/>
    <hyperlink ref="W1444" r:id="rId3772" display="mailto:abhisheka.ks@arcadis.com" xr:uid="{819239EF-DAFF-4F5B-A34F-C5B760DAA412}"/>
    <hyperlink ref="W1445" r:id="rId3773" display="mailto:deepak.kp@arcadis.com" xr:uid="{754DA11A-F42B-4D1B-92FB-BD06A3EB1D3C}"/>
    <hyperlink ref="E1447" r:id="rId3774" display="pw://arcadis-uk-pw.bentley.com:Arcadis-UK-07/Documents/Projects/1MC06-C2/South&amp;space;Heath&amp;space;Ctg/BR/01&amp;space;-&amp;space;Docs/1MC06-CEK-BR-FRM-CS03_CL05-000037" xr:uid="{0B70F11E-1F12-429A-B5A2-6740D8940F7A}"/>
    <hyperlink ref="K1447" r:id="rId3775" display="pw://arcadis-uk-pw.bentley.com:Arcadis-UK-07/Documents/Projects/1MC06-C2/South&amp;space;Heath&amp;space;Ctg/IM/01&amp;space;-&amp;space;Docs/1MC06-CEK-IM-DAT-CS03_CL05-600081" xr:uid="{BDBB2AFC-1386-4BE0-B1F3-5F41D2106AB6}"/>
    <hyperlink ref="E1446" r:id="rId3776" display="pw:\\arcadis-uk-pw.bentley.com:Arcadis-UK-07\Documents\Projects\1MC06-C2\Small Dean North Emb\BR\01 - Docs\1MC06-ASC-BR-FRM-CS03_CL06-000003-ACBOS" xr:uid="{307D99F6-5A40-4264-9FC2-BC41490F5444}"/>
    <hyperlink ref="W1446" r:id="rId3777" display="mailto:surendar.loganathan@arcadis.com" xr:uid="{8AD9EA60-7FA9-4170-B108-61EC0797A58D}"/>
    <hyperlink ref="W1447" r:id="rId3778" display="mailto:ANL@cowi.com" xr:uid="{48549EFF-E01C-401A-BDD3-44940286C7C7}"/>
    <hyperlink ref="K1448" r:id="rId3779" display="pw:\\arcadis-uk-pw.bentley.com:Arcadis-UK-07\Documents\Projects\1MC07-C3\Greatworth North Ctg\IM\01 - Docs\1MC07-CEK-IM-DAT-CS07_CL25-600006" xr:uid="{AE6D5213-FF72-4BF8-B44F-C080F0AD005E}"/>
    <hyperlink ref="E1448" r:id="rId3780" display="pw:\\arcadis-uk-pw.bentley.com:Arcadis-UK-07\Documents\Projects\1MC07-C3\Greatworth North Ctg\DR\01 - Docs\1MC07-ASC-DR-FRM-CS07_CL25-000010-ACBOS" xr:uid="{1E23EAF1-5ACF-4034-804E-EB55A05E49DE}"/>
    <hyperlink ref="W1448" r:id="rId3781" display="mailto:pradeep.s@arcadis.com" xr:uid="{679B8848-E5EB-41D7-8AAF-184B09EFC1B3}"/>
    <hyperlink ref="E1450" r:id="rId3782" display="pw:\\arcadis-uk-pw.bentley.com:Arcadis-UK-07\Documents\Projects\1MC07-C3\Chipping Warden Green Tunnel\HW\01 - Docs\1MC07-ASC-HW-FRM-CS07_CL13-000003-ACBOS" xr:uid="{D907C9EF-3D7F-4BC3-858E-4CD9EF0EDC1D}"/>
    <hyperlink ref="E1449" r:id="rId3783" display="pw:\\arcadis-uk-pw.bentley.com:Arcadis-UK-07\Documents\Projects\1MC07-C3\Chipping Warden Green Tunnel\HW\01 - Docs\1MC07-ASC-HW-FRM-CS07_CL13-000013-ACBOS" xr:uid="{B0323E53-E5BC-43A9-B90F-2FF3ADB4EB8D}"/>
    <hyperlink ref="K1450" r:id="rId3784" display="pw:\\arcadis-uk-pw.bentley.com:Arcadis-UK-07\Documents\Projects\1MC07-C3\Chipping Warden Green Tunnel\IM\01 - Docs\1MC07-CEK-IM-DAT-CS07_CL13-600042" xr:uid="{4F11DFB3-CC1B-4685-A1AE-E65326554543}"/>
    <hyperlink ref="K1449" r:id="rId3785" display="pw:\\arcadis-uk-pw.bentley.com:Arcadis-UK-07\Documents\Projects\1MC07-C3\Chipping Warden Green Tunnel\IM\01 - Docs\1MC07-CEK-IM-DAT-CS07_CL13-600008" xr:uid="{9C2F8778-76B8-49CA-95B1-AAE770865394}"/>
    <hyperlink ref="W1450" r:id="rId3786" display="mailto:MarcoAntonio.Tanseco@arcadis.com" xr:uid="{4D178270-23B0-49E6-8C18-55491D8B4632}"/>
    <hyperlink ref="W1449" r:id="rId3787" display="mailto:MarcoAntonio.Tanseco@arcadis.com" xr:uid="{30718F84-955E-486F-914E-4A94559B2B7F}"/>
    <hyperlink ref="K1452" r:id="rId3788" display="pw://arcadis-uk-pw.bentley.com:Arcadis-UK-07/Documents/Projects/1MC07-C3/Boddington&amp;space;Ctg/IM/01&amp;space;-&amp;space;Docs/1MC07-CEK-IM-DAT-CS07_CL14-600017" xr:uid="{B18CF2F1-ECEE-448D-9F64-B9FF713EEDF9}"/>
    <hyperlink ref="E1452" r:id="rId3789" display="pw://arcadis-uk-pw.bentley.com:Arcadis-UK-07/Documents/D%7b3bc01a3a-8549-4796-9ea7-6fb1dcccc878%7d" xr:uid="{FA6116C4-C73A-47D0-A40F-55EC44E09857}"/>
    <hyperlink ref="W1452" r:id="rId3790" display="mailto:jake.marshall@arcadis.com" xr:uid="{D9ADDA28-0234-4099-A9D3-0D262FC4D333}"/>
    <hyperlink ref="E1453" r:id="rId3791" display="pw:\\arcadis-uk-pw.bentley.com:Arcadis-UK-07\Documents\Projects\1MC07-C3\Greatworth North Ctg\HW\01 - Docs\1MC07-ASC-HW-FRM-CS07_CL25-000025-ACBOS" xr:uid="{52AC9CFF-8D44-4243-9E44-EF84F443A7C2}"/>
    <hyperlink ref="E1454" r:id="rId3792" display="pw:\\arcadis-uk-pw.bentley.com:Arcadis-UK-07\Documents\Projects\1MC07-C3\Greatworth North Ctg\HW\01 - Docs\1MC07-ASC-HW-FRM-CS07_CL12-000029-ACBOS" xr:uid="{379E937D-DEEA-4529-9E33-9AC74EA9A1E9}"/>
    <hyperlink ref="K1453" r:id="rId3793" display="pw:\\arcadis-uk-pw.bentley.com:Arcadis-UK-07\Documents\Projects\1MC07-C3\Greatworth North Ctg\IM\01 - Docs\1MC07-CEK-IM-DAT-CS07_CL25-600041" xr:uid="{738A8677-1C57-4465-9C76-080E678F091C}"/>
    <hyperlink ref="K1454" r:id="rId3794" display="pw:\\arcadis-uk-pw.bentley.com:Arcadis-UK-07\Documents\Projects\1MC07-C3\Greatworth North Ctg\IM\01 - Docs\1MC07-CEK-IM-DAT-CS07_CL12-600005" xr:uid="{BF03630D-7B5F-40AE-ABDF-130304D5DE2C}"/>
    <hyperlink ref="W1453" r:id="rId3795" display="mailto:MarcoAntonio.Tanseco@arcadis.com" xr:uid="{FEDEE390-EB9D-4F74-85D6-8EFECCB8C997}"/>
    <hyperlink ref="W1454" r:id="rId3796" display="mailto:MarcoAntonio.Tanseco@arcadis.com" xr:uid="{1F88D8FA-3870-41DC-80BF-BC39E3755F82}"/>
    <hyperlink ref="E1455" r:id="rId3797" display="pw:\\arcadis-uk-pw.bentley.com:Arcadis-UK-07\Documents\Projects\1MC06-C2\Chetwode Emb\EV\01 - Docs\1MC06-ASC-EV-REP-CS06_CL10-000001" xr:uid="{EB3E6C5F-C3E1-47F0-9469-2BB0B64F99AA}"/>
    <hyperlink ref="E1456" r:id="rId3798" display="pw:\\arcadis-uk-pw.bentley.com:Arcadis-UK-07\Documents\Projects\1MC06-C2\Chetwode Emb\EV\01 - Docs\1MC06-ASC-EV-FRM-CS06_CL10-000013-ACBOS" xr:uid="{E726CF62-1FD9-4CB6-B58F-E9C87AD6A1AF}"/>
    <hyperlink ref="K1455" r:id="rId3799" display="pw:\\arcadis-uk-pw.bentley.com:Arcadis-UK-07\Documents\Projects\1MC06-C2\Chetwode Emb\IM\01 - Docs\1MC06-CEK-IM-DAT-CS06_CL10-600116" xr:uid="{0CD35271-EC5D-4BBA-9513-57FB0A13BA5B}"/>
    <hyperlink ref="K1456" r:id="rId3800" display="pw:\\arcadis-uk-pw.bentley.com:Arcadis-UK-07\Documents\Projects\1MC06-C2\Chetwode Emb\IM\01 - Docs\1MC06-CEK-IM-DAT-CS06_CL10-600116" xr:uid="{F76967A0-A752-4AA1-91B7-6C013C94B761}"/>
    <hyperlink ref="W1455" r:id="rId3801" display="mailto:zakaria.khabouze@setec.com" xr:uid="{0982835D-0AD3-4758-9E8A-E3AD1418CAC3}"/>
    <hyperlink ref="W1456" r:id="rId3802" display="mailto:zakaria.khabouze@setec.com" xr:uid="{8914FD88-F4E8-47BA-A661-19D597FB1A7D}"/>
    <hyperlink ref="E1451" r:id="rId3803" display="pw:\\arcadis-uk-pw.bentley.com:Arcadis-UK-07\Documents\Projects\1MC06-C2\Grendon Underwood Emb\DR\01 - Docs\1MC06-ASC-DR-FRM-CS05-000032-ACBOS" xr:uid="{0F270A93-604D-4189-A93B-0B3570E64D8C}"/>
    <hyperlink ref="K1451" r:id="rId3804" display="pw:\\arcadis-uk-pw.bentley.com:Arcadis-UK-07\Documents\Projects\1MC06-C2\Grendon Underwood Emb\IM\01 - Docs\1MC06-CEK-IM-DAT-CS05-600002" xr:uid="{C07F818D-A9FB-4894-957F-AFC67217DFAC}"/>
    <hyperlink ref="E1457" r:id="rId3805" display="pw:\\arcadis-uk-pw.bentley.com:Arcadis-UK-07\Documents\Projects\1MC06-C2\Stoke Mandeville South Emb\CV\01 - Docs\1MC06-ASC-CV-FRM-CS03_CL17-000021-ACBOS" xr:uid="{CEC1A1D6-2917-4E30-935A-D4174018EEF7}"/>
    <hyperlink ref="K1457" r:id="rId3806" display="pw:\\arcadis-uk-pw.bentley.com:Arcadis-UK-07\Documents\Projects\1MC06-C2\Stoke Mandeville South Emb\IM\01 - Docs\1MC06-CEK-IM-DAT-CS03_CL17-600048" xr:uid="{10C2CD23-02C9-4B5B-AA5C-3896D6C524C9}"/>
    <hyperlink ref="W1457" r:id="rId3807" display="mailto:jrmy@cowi.com" xr:uid="{4BFBF9C5-0A37-4667-8B82-BB33DFE9735B}"/>
    <hyperlink ref="K1446" r:id="rId3808" display="pw:\\arcadis-uk-pw.bentley.com:Arcadis-UK-07\Documents\Projects\1MC06-C2\Small Dean North Emb\IM\01 - Docs\1MC06-CEK-IM-DAT-CS03_CL06-600064" xr:uid="{9D80D39C-F1F8-4204-B598-5B521D885691}"/>
    <hyperlink ref="E1459" r:id="rId3809" display="pw:\\arcadis-uk-pw.bentley.com:Arcadis-UK-07\Documents\Projects\1MC06-C2\Barton to Mixbury Ctg\BR\01 - Docs\1MC06-ASC-BR-FRM-CS06_CL21-900013" xr:uid="{9B110198-69AA-42DB-85CA-4E4A53D02EF5}"/>
    <hyperlink ref="E1458" r:id="rId3810" display="pw:\\arcadis-uk-pw.bentley.com:Arcadis-UK-07\Documents\Projects\1MC06-C2\Barton to Mixbury Ctg\BR\01 - Docs\1MC06-ASC-BR-FRM-CS06_CL21-900012" xr:uid="{A3092BE4-F18A-49E5-92A0-F04AC71041AD}"/>
    <hyperlink ref="E1464" r:id="rId3811" display="pw:\\arcadis-uk-pw.bentley.com:Arcadis-UK-07\Documents\Projects\1MC06-C2\Barton to Mixbury Ctg\BR\01 - Docs\1MC06-ASC-BR-FRM-CS06_CL21-900006" xr:uid="{AED3C657-5F98-45A2-98AC-4D1C3E2EC871}"/>
    <hyperlink ref="E1460" r:id="rId3812" display="pw:\\arcadis-uk-pw.bentley.com:Arcadis-UK-07\Documents\Projects\1MC07-C3\Brackley South Ctg\BR\01 - Docs\1MC07-ASC-BR-FRM-CS07_CL12-900006" xr:uid="{93F38DFF-6AEB-4BE4-A568-1BB65CB186E5}"/>
    <hyperlink ref="E1461" r:id="rId3813" display="pw:\\arcadis-uk-pw.bentley.com:Arcadis-UK-07\Documents\Projects\1MC07-C3\Brackley South Ctg\BR\01 - Docs\1MC07-ASC-BR-FRM-CS07_CL12-900007" xr:uid="{140A64A6-CFD3-4901-A44F-3E563163C6F4}"/>
    <hyperlink ref="E1462" r:id="rId3814" display="pw:\\arcadis-uk-pw.bentley.com:Arcadis-UK-07\Documents\Projects\1MC07-C3\Brackley South Ctg\BR\01 - Docs\1MC07-ASC-BR-FRM-CS07_CL12-900008" xr:uid="{1A76A493-8BAA-4BF3-B202-38D21AFDF916}"/>
    <hyperlink ref="E1463" r:id="rId3815" display="pw:\\arcadis-uk-pw.bentley.com:Arcadis-UK-07\Documents\Projects\1MC07-C3\Brackley South Ctg\BR\01 - Docs\1MC07-ASC-BR-FRM-CS07_CL12-900009" xr:uid="{9E401A38-2953-4596-8442-8F9FFA22867B}"/>
    <hyperlink ref="E1465" r:id="rId3816" display="pw:\\arcadis-uk-pw.bentley.com:Arcadis-UK-07\Documents\Projects\1MC06-C2\Barton to Mixbury Ctg\BR\01 - Docs\1MC06-ASC-BR-FRM-CS06_CL21-900005" xr:uid="{5CE64528-2FD4-4B9B-98E2-BFC12F23A6F9}"/>
    <hyperlink ref="K1464" r:id="rId3817" display="pw:\\arcadis-uk-pw.bentley.com:Arcadis-UK-07\Documents\Projects\1MC06-C2\Barton to Mixbury Ctg\IM\01 - Docs\1MC06-CEK-IM-DAT-CS06_CL21-600154" xr:uid="{6EDC81CC-5D3F-4162-92B5-9E8E8859FACE}"/>
    <hyperlink ref="K1465" r:id="rId3818" display="pw:\\arcadis-uk-pw.bentley.com:Arcadis-UK-07\Documents\Projects\1MC06-C2\Barton to Mixbury Ctg\IM\01 - Docs\1MC06-CEK-IM-DAT-CS06_CL21-600153" xr:uid="{E59C7D14-DC1D-4D52-A8DE-5200B0217DB0}"/>
    <hyperlink ref="K1458" r:id="rId3819" display="pw:\\arcadis-uk-pw.bentley.com:Arcadis-UK-07\Documents\Projects\1MC06-C2\Barton to Mixbury Ctg\IM\01 - Docs\1MC06-CEK-IM-DAT-CS06_CL21-600157" xr:uid="{E23919E8-4200-4AA1-A200-177EA642F400}"/>
    <hyperlink ref="K1459" r:id="rId3820" display="pw:\\arcadis-uk-pw.bentley.com:Arcadis-UK-07\Documents\Projects\1MC06-C2\Barton to Mixbury Ctg\IM\01 - Docs\1MC06-CEK-IM-DAT-CS06_CL21-600156" xr:uid="{246618B9-71AA-4307-BB43-85ACF5CAEF8D}"/>
    <hyperlink ref="K1461" r:id="rId3821" display="pw:\\arcadis-uk-pw.bentley.com:Arcadis-UK-07\Documents\Projects\1MC07-C3\Helmdon Emb\IM\01 - Docs\1MC07-CEK-IM-DAT-CS07_CL12-600299" xr:uid="{B98FE9E9-4B84-4F52-AC29-CFC6F89F9A8B}"/>
    <hyperlink ref="K1462" r:id="rId3822" display="pw:\\arcadis-uk-pw.bentley.com:Arcadis-UK-07\Documents\Projects\1MC07-C3\Brackley South Ctg\IM\01 - Docs\1MC07-CEK-IM-DAT-CS07_CL12-600298" xr:uid="{26D6B0DA-1D03-404F-97F5-1685D6417F91}"/>
    <hyperlink ref="K1463" r:id="rId3823" display="pw:\\arcadis-uk-pw.bentley.com:Arcadis-UK-07\Documents\Projects\1MC07-C3\Brackley South Ctg\IM\01 - Docs\1MC07-CEK-IM-DAT-CS07_CL12-600297" xr:uid="{0C9D5406-93BF-4840-951B-44412A48A413}"/>
    <hyperlink ref="W1458" r:id="rId3824" display="mailto:guillaume.hervoches@setec.com" xr:uid="{3EA69DDE-8E6B-465F-8813-C572F1AC3EE8}"/>
    <hyperlink ref="W1460:W1466" r:id="rId3825" display="mailto:guillaume.hervoches@setec.com" xr:uid="{80C6AFAC-D723-473E-B635-39D486DC44EA}"/>
    <hyperlink ref="E1472" r:id="rId3826" display="pw:\\arcadis-uk-pw.bentley.com:Arcadis-UK-07\Documents\Projects\1MC06-C2\Barton to Mixbury Ctg\BR\01 - Docs\1MC06-ASC-BR-FRM-CS06_CL21-900011" xr:uid="{3413EE4A-85BC-4052-9656-15E6AC59FD8D}"/>
    <hyperlink ref="E1471" r:id="rId3827" display="pw:\\arcadis-uk-pw.bentley.com:Arcadis-UK-07\Documents\Projects\1MC06-C2\Barton to Mixbury Ctg\BR\01 - Docs\1MC06-ASC-BR-FRM-CS06_CL21-900010" xr:uid="{5BC7BB9E-313D-4CAE-BDAB-76700EC4FA53}"/>
    <hyperlink ref="E1470" r:id="rId3828" display="pw:\\arcadis-uk-pw.bentley.com:Arcadis-UK-07\Documents\Projects\1MC06-C2\Barton to Mixbury Ctg\BR\01 - Docs\1MC06-ASC-BR-FRM-CS06_CL21-900009" xr:uid="{BFCB1A6C-97E3-4B85-97B4-664A3F9F6C0C}"/>
    <hyperlink ref="E1469" r:id="rId3829" display="pw:\\arcadis-uk-pw.bentley.com:Arcadis-UK-07\Documents\Projects\1MC06-C2\Barton to Mixbury Ctg\BR\01 - Docs\1MC06-ASC-BR-FRM-CS06_CL21-900008" xr:uid="{C3085711-9328-4267-B9AB-C680C48EB7E9}"/>
    <hyperlink ref="E1468" r:id="rId3830" display="pw:\\arcadis-uk-pw.bentley.com:Arcadis-UK-07\Documents\Projects\1MC06-C2\Barton to Mixbury Ctg\BR\01 - Docs\1MC06-ASC-BR-FRM-CS06_CL21-900003" xr:uid="{0EA69827-E874-4CCE-BF61-7FDD6F670928}"/>
    <hyperlink ref="E1467" r:id="rId3831" display="pw:\\arcadis-uk-pw.bentley.com:Arcadis-UK-07\Documents\Projects\1MC06-C2\Barton to Mixbury Ctg\BR\01 - Docs\1MC06-ASC-BR-FRM-CS06_CL21-900007" xr:uid="{55866F9E-B84F-4DCF-A320-F9D9936D7725}"/>
    <hyperlink ref="E1466" r:id="rId3832" display="pw:\\arcadis-uk-pw.bentley.com:Arcadis-UK-07\Documents\Projects\1MC06-C2\Westbury Emb\BR\01 - Docs\1MC06-ASC-BR-FRM-CS06_CL22-900003" xr:uid="{F4836ACE-F924-40E0-95EC-059C9D9FB51F}"/>
    <hyperlink ref="K1467" r:id="rId3833" display="pw:\\arcadis-uk-pw.bentley.com:Arcadis-UK-07\Documents\Projects\1MC06-C2\Barton to Mixbury Ctg\IM\01 - Docs\1MC06-CEK-IM-DAT-CS06_CL21-600164" xr:uid="{C25BA5C1-DC23-4CAD-AC57-E4EA410D8E96}"/>
    <hyperlink ref="K1468" r:id="rId3834" display="pw:\\arcadis-uk-pw.bentley.com:Arcadis-UK-07\Documents\Projects\1MC06-C2\Barton to Mixbury Ctg\IM\01 - Docs\1MC06-CEK-IM-DAT-CS06_CL21-600152" xr:uid="{DD265CAA-CAE6-4202-AE53-4DB44833C966}"/>
    <hyperlink ref="K1469" r:id="rId3835" display="pw:\\arcadis-uk-pw.bentley.com:Arcadis-UK-07\Documents\Projects\1MC06-C2\Barton to Mixbury Ctg\IM\01 - Docs\1MC06-CEK-IM-DAT-CS06_CL21-600158" xr:uid="{92FCF755-024C-4B85-9F6A-3B2959204180}"/>
    <hyperlink ref="K1470" r:id="rId3836" display="pw:\\arcadis-uk-pw.bentley.com:Arcadis-UK-07\Documents\Projects\1MC06-C2\Barton to Mixbury Ctg\IM\01 - Docs\1MC06-CEK-IM-DAT-CS06_CL21-600159" xr:uid="{3DC0733F-30E4-479A-982A-3037DB5A505A}"/>
    <hyperlink ref="K1471" r:id="rId3837" display="pw:\\arcadis-uk-pw.bentley.com:Arcadis-UK-07\Documents\Projects\1MC06-C2\Barton to Mixbury Ctg\IM\01 - Docs\1MC06-CEK-IM-DAT-CS06_CL21-600160" xr:uid="{DC6D18E7-B34E-49DE-A87B-92D5DB383A9B}"/>
    <hyperlink ref="K1472" r:id="rId3838" display="pw:\\arcadis-uk-pw.bentley.com:Arcadis-UK-07\Documents\Projects\1MC06-C2\Barton to Mixbury Ctg\IM\01 - Docs\1MC06-CEK-IM-DAT-CS06_CL21-600161" xr:uid="{F9FA2F06-251B-45F7-93EC-A26C941551C6}"/>
    <hyperlink ref="K1466" r:id="rId3839" display="pw:\\arcadis-uk-pw.bentley.com:Arcadis-UK-07\Documents\Projects\1MC06-C2\Westbury Emb\IM\01 - Docs\1MC06-CEK-IM-DAT-CS06_CL22-600229" xr:uid="{2128F839-07F8-41DC-BAEF-45109DBF0ACF}"/>
    <hyperlink ref="W1466" r:id="rId3840" display="mailto:guillaume.hervoches@setec.com" xr:uid="{31A79025-C986-42A7-AAE7-5BDDB854B421}"/>
    <hyperlink ref="W1468:W1473" r:id="rId3841" display="mailto:guillaume.hervoches@setec.com" xr:uid="{ABCC025E-BA25-4F60-BFB1-0189F9CC036A}"/>
    <hyperlink ref="E1473" r:id="rId3842" display="https://pwlink.bentley.com/link?ds=arcadis-uk-pw.bentley.com~3AArcadis-UK-07&amp;doc=0f55f0f2408943f58319959a943c6e71&amp;wa=7672f74c6d6c4972939616dce2e4867c&amp;p=e3f7388f5b164382a7b167b8398b51fa&amp;app=pwe" xr:uid="{4C7BAC06-0E73-44A7-AA17-79B7D009BC18}"/>
    <hyperlink ref="K1460" r:id="rId3843" display="pw:\\arcadis-uk-pw.bentley.com:Arcadis-UK-07\Documents\Projects\1MC07-C3\Helmdon Emb\IM\01 - Docs\1MC07-CEK-IM-DAT-CS07_CL12-600300" xr:uid="{DBD1EAC9-CB03-47E9-8B60-F74089400470}"/>
    <hyperlink ref="E1476" r:id="rId3844" display="pw:\\arcadis-uk-pw.bentley.com:Arcadis-UK-07\Documents\Projects\1MC07-C3\Lower Boddington Ctg\CV\01 - Docs\1MC07-ASC-CV-FRM-CS07_CL14-000126-ACBOS" xr:uid="{1771BF10-70D1-483B-AD68-607B3169AB68}"/>
    <hyperlink ref="E1477" r:id="rId3845" display="pw:\\arcadis-uk-pw.bentley.com:Arcadis-UK-07\Documents\Projects\1MC07-C3\Lower Boddington Ctg\CV\01 - Docs\1MC07-ASC-CV-FRM-CS07_CL14-000128-ACBOS" xr:uid="{CAB635D7-2B73-49C1-A13B-7C9D1ACBC88D}"/>
    <hyperlink ref="K1476" r:id="rId3846" display="pw:\\arcadis-uk-pw.bentley.com:Arcadis-UK-07\Documents\Projects\1MC07-C3\Lower Boddington Ctg\IM\01 - Docs\1MC07-CEK-IM-DAT-CS07_CL14-600221" xr:uid="{E1DBB284-75E4-4D99-B480-9801FA677FD0}"/>
    <hyperlink ref="K1477" r:id="rId3847" display="pw:\\arcadis-uk-pw.bentley.com:Arcadis-UK-07\Documents\Projects\1MC07-C3\Lower Boddington Ctg\IM\01 - Docs\1MC07-CEK-IM-DAT-CS07_CL14-600223" xr:uid="{E727E25B-0A6B-407C-9BBD-3366D4F86B0D}"/>
    <hyperlink ref="E1478" r:id="rId3848" display="pw:\\arcadis-uk-pw.bentley.com:Arcadis-UK-07\Documents\Projects\1MC07-C3\Lower Boddington Ctg\CV\01 - Docs\1MC07-ASC-CV-FRM-CS07_CL14-000127-ACBOS" xr:uid="{F3FBA32F-4DEB-4375-B5B5-D2DF807EE075}"/>
    <hyperlink ref="K1478" r:id="rId3849" display="pw:\\arcadis-uk-pw.bentley.com:Arcadis-UK-07\Documents\Projects\1MC07-C3\Lower Boddington Ctg\IM\01 - Docs\1MC07-CEK-IM-DAT-CS07_CL14-600222" xr:uid="{FA7E1183-7E7B-445A-B1E9-6426C6CF5B4A}"/>
    <hyperlink ref="W1478" r:id="rId3850" display="mailto:muhammed.afsal@arcadis.com" xr:uid="{F5574E03-8BFD-4DD5-B72E-2CF5BC1FAE62}"/>
    <hyperlink ref="W1477" r:id="rId3851" display="mailto:apoorva.patil@arcadis.com" xr:uid="{3EE45D46-B518-4CCB-822C-68B314BB7A55}"/>
    <hyperlink ref="W1476" r:id="rId3852" display="mailto:apoorva.patil@arcadis.com" xr:uid="{03AA3813-D66B-4704-B40F-A0E25BED3D95}"/>
    <hyperlink ref="W1473" r:id="rId3853" display="mailto:richard.heinen@arcadis.com" xr:uid="{157331AC-F54C-4B8A-BC2B-6D7C568E2E37}"/>
    <hyperlink ref="E1479" r:id="rId3854" display="pw:\\arcadis-uk-pw.bentley.com:Arcadis-UK-07\Documents\Projects\1MC06-C2\Calvert Ctg\CV\01 - Docs\1MC06-ASC-CV-FRM-CS06_CL09-000097-ACBOS" xr:uid="{9D987FCB-5ABB-4218-9BD8-359211F746A8}"/>
    <hyperlink ref="K1479" r:id="rId3855" display="pw:\\arcadis-uk-pw.bentley.com:Arcadis-UK-07\Documents\Projects\1MC06-C2\Calvert Ctg\IM\01 - Docs\1MC06-CEK-IM-DAT-CS06_CL09-600335" xr:uid="{C5FC2596-E89F-4233-B0BA-2A71074F991D}"/>
    <hyperlink ref="E1474" r:id="rId3856" display="pw:\\arcadis-uk-pw.bentley.com:Arcadis-UK-07\Documents\Projects\1MC07-C3\Edgcote Ctg\DR\01 - Docs\1MC07-ASC-DR-FRM-CS07_CL26-000112-ACBOS" xr:uid="{FC11302A-6856-4616-A4C2-F5B7BAAFDAA8}"/>
    <hyperlink ref="K1474" r:id="rId3857" display="pw:\\arcadis-uk-pw.bentley.com:Arcadis-UK-07\Documents\Projects\1MC07-C3\Edgcote Ctg\IM\01 - Docs\1MC07-CEK-IM-DAT-CS07_CL26-600165" xr:uid="{76E8E675-C050-411F-8AD7-7D81BB99A68C}"/>
    <hyperlink ref="W1474" r:id="rId3858" display="mailto:gopika.b@arcadis.com" xr:uid="{74089D47-4BC7-4E7C-9012-A8390477885E}"/>
    <hyperlink ref="E1480" r:id="rId3859" display="pw:\\arcadis-uk-pw.bentley.com:Arcadis-UK-07\Documents\Projects\1MC07-C3\Greatworth North Ctg\HW\01 - Docs\1MC07-ASC-HW-FRM-CS07_CL25-000019-ACBOS" xr:uid="{D41DD535-AB17-41C3-AE30-4847B846EBAD}"/>
    <hyperlink ref="K1480" r:id="rId3860" display="pw:\\arcadis-uk-pw.bentley.com:Arcadis-UK-07\Documents\Projects\1MC07-C3\Greatworth North Ctg\IM\01 - Docs\1MC07-CEK-IM-DAT-CS07_CL25-600039" xr:uid="{2EE58E52-44D5-4566-9727-928749B46437}"/>
    <hyperlink ref="W1480" r:id="rId3861" xr:uid="{EFBDF65B-1D5D-44EA-97EC-C47A9EDC045A}"/>
    <hyperlink ref="E1481" r:id="rId3862" display="pw:\\arcadis-uk-pw.bentley.com:Arcadis-UK-07\Documents\Projects\1MC07-C3\Greatworth North Emb\DR\01 - Docs\1MC07-ASC-DR-FRM-CS07_CL12-000018-ACBOS" xr:uid="{1A8E75E7-A47D-437C-A25C-84841F407B54}"/>
    <hyperlink ref="K1481" r:id="rId3863" display="pw:\\arcadis-uk-pw.bentley.com:Arcadis-UK-07\Documents\Projects\1MC07-C3\Greatworth North Emb\IM\01 - Docs\1MC07-CEK-IM-DAT-CS07_CL12-600031" xr:uid="{E44FE68A-5A10-404E-BF22-3E74D080A6AA}"/>
    <hyperlink ref="W1481" r:id="rId3864" display="mailto:pradeep.s@arcadis.com" xr:uid="{F3AC5821-131F-4C04-B55A-A52027109A2B}"/>
    <hyperlink ref="E1482" r:id="rId3865" display="pw:\\arcadis-uk-pw.bentley.com:Arcadis-UK-07\Documents\Projects\1MC06-C2\Doddershall Emb\DR\01 - Docs\1MC06-ASC-DR-FRM-CS05-000026-ACBOS" xr:uid="{64125DA3-606B-4F1F-BF61-D30842B359C0}"/>
    <hyperlink ref="K1482" r:id="rId3866" display="pw:\\arcadis-uk-pw.bentley.com:Arcadis-UK-07\Documents\Projects\1MC06-C2\Doddershall Emb\IM\01 - Docs\1MC06-CEK-IM-DAT-CS05-600122" xr:uid="{3A17041F-A851-40E0-97EC-0C1DBF5EC13C}"/>
    <hyperlink ref="W1482" r:id="rId3867" display="mailto:thamer.saihi@setec.com" xr:uid="{1F58A240-EFC1-4656-91FF-82B39891068D}"/>
    <hyperlink ref="E1483" r:id="rId3868" display="pw:\\arcadis-uk-pw.bentley.com:Arcadis-UK-07\Documents\Projects\1MC06-C2\Doddershall Emb\DR\01 - Docs\1MC06-ASC-DR-FRM-CS06_CL09-000002-ACBOS" xr:uid="{D4313EB5-0249-4E7E-90FC-23F4A6CC5B7E}"/>
    <hyperlink ref="K1483" r:id="rId3869" display="pw:\\arcadis-uk-pw.bentley.com:Arcadis-UK-07\Documents\Projects\1MC06-C2\Doddershall Emb\IM\01 - Docs\1MC06-CEK-IM-DAT-CS05-600117" xr:uid="{7BB1A5F8-8326-4BD7-BA14-7AD321AA8DED}"/>
    <hyperlink ref="W1483" r:id="rId3870" display="mailto:thamer.saihi@setec.com" xr:uid="{46E40CD3-E3F3-42E6-84EE-53F4E64E34D9}"/>
    <hyperlink ref="K728" r:id="rId3871" display="pw://arcadis-uk-pw.bentley.com:Arcadis-UK-07/Documents/D%7b360272b2-9fad-4060-8c17-305ad0a75367%7d" xr:uid="{C66AD50B-DEB1-4560-AAFF-73E53BC841C4}"/>
    <hyperlink ref="E1484" r:id="rId3872" display="pw://arcadis-uk-pw.bentley.com:Arcadis-UK-07/Documents/Projects/1MC06-C2/Small&amp;space;Dean&amp;space;South&amp;space;Emb/CV/01&amp;space;-&amp;space;Docs/1MC06-CEK-CV-FRM-CS03_CL05-000070" xr:uid="{7A34FC4B-CF3A-4566-A49E-0EF5FA1BDAB4}"/>
    <hyperlink ref="E1485" r:id="rId3873" display="pw://arcadis-uk-pw.bentley.com:Arcadis-UK-07/Documents/Projects/1MC06-C2/Stoke&amp;space;Mandeville&amp;space;South&amp;space;Emb/CV/01&amp;space;-&amp;space;Docs/1MC06-CEK-CV-FRM-CS03_CL17-000052" xr:uid="{BBB04A3F-AD23-4F2D-AEB6-34FB9085AD60}"/>
    <hyperlink ref="K1484" r:id="rId3874" display="pw://arcadis-uk-pw.bentley.com:Arcadis-UK-07/Documents/Projects/1MC06-C2/Small&amp;space;Dean&amp;space;South&amp;space;Emb/IM/01&amp;space;-&amp;space;Docs/1MC06-CEK-IM-DAT-CS03_CL05-600056" xr:uid="{22E0D1AB-AA41-48C2-A38C-113E12C624CF}"/>
    <hyperlink ref="K1485" r:id="rId3875" display="pw://arcadis-uk-pw.bentley.com:Arcadis-UK-07/Documents/Projects/1MC06-C2/Stoke&amp;space;Mandeville&amp;space;South&amp;space;Emb/IM/01&amp;space;-&amp;space;Docs/1MC06-CEK-IM-DAT-CS03_CL17-600050" xr:uid="{20E5C8CA-5243-463C-AF90-36B30D9C1FB0}"/>
    <hyperlink ref="W1485" r:id="rId3876" display="mailto:trno@cowi.com" xr:uid="{FB08D49A-358E-4FC8-8DBE-CA8DFDF34B72}"/>
    <hyperlink ref="W1484" r:id="rId3877" display="mailto:trno@cowi.com" xr:uid="{9D22307F-1CCB-42C2-B1A1-20DD98C428F5}"/>
    <hyperlink ref="E1375" r:id="rId3878" display="pw:\\arcadis-uk-pw.bentley.com:Arcadis-UK-07\Documents\Projects\1MC07-C3\Ladbroke Grove Emb\DR\01 - Docs\1MC07-ASC-DR-FRM-CS07_CL23-000013-ACBOS" xr:uid="{EC8508A0-25D5-426F-B0CD-4C2D9F0ADEB8}"/>
    <hyperlink ref="E1489" r:id="rId3879" display="pw:\\arcadis-uk-pw.bentley.com:Arcadis-UK-07\Documents\Projects\1MC06-C2\Calvert Ctg\DR\01 - Docs\1MC06-ASC-DR-FRM-CS06_CL09-000112-ACBOS" xr:uid="{39C10495-9E71-4ECE-9A78-C8391A33A424}"/>
    <hyperlink ref="W1489" r:id="rId3880" display="mailto:thamer.saihi@setec.com" xr:uid="{54ACD479-2015-4B93-921D-37C641888445}"/>
    <hyperlink ref="K1489" r:id="rId3881" display="pw:\\arcadis-uk-pw.bentley.com:Arcadis-UK-07\Documents\Projects\1MC06-C2\Calvert Ctg\IM\01 - Docs\1MC06-CEK-IM-DAT-CS06_CL09-600336" xr:uid="{BE21A0E4-2CFC-4167-8B63-4FD5A27450AB}"/>
    <hyperlink ref="E1488" r:id="rId3882" display="pw://arcadis-uk-pw.bentley.com:Arcadis-UK-07/Documents/D%7b1a291ba4-65de-46d3-8b9b-874521a3702b%7d" xr:uid="{14A57AEE-A350-460B-94C1-BCE9F0669F82}"/>
    <hyperlink ref="K1488" r:id="rId3883" display="pw://arcadis-uk-pw.bentley.com:Arcadis-UK-07/Documents/D%7b8a46ce72-39b4-4fb1-be78-cd9457935c29%7d" xr:uid="{3FB1436E-154D-494E-8AAB-F9D347C837C7}"/>
    <hyperlink ref="W1488" r:id="rId3884" display="mailto:mtce@cowi.com" xr:uid="{4ABFF898-C0D3-4411-AD81-D55A2B6E0FF2}"/>
    <hyperlink ref="E1487" r:id="rId3885" display="pw:\\arcadis-uk-pw.bentley.com:Arcadis-UK-07\Documents\Projects\1MC07-C3\Lower Thorpe North Emb\CV\01 - Docs\1MC07-ASC-CV-FRM-CS07_CL26-000096-ACBOS" xr:uid="{92DAEE73-1ECB-47FB-9E27-630FC49A28E5}"/>
    <hyperlink ref="K1487" r:id="rId3886" display="pw:\\arcadis-uk-pw.bentley.com:Arcadis-UK-07\Documents\Projects\1MC07-C3\Lower Thorpe North Emb\IM\01 - Docs\1MC07-CEK-IM-DAT-CS07_CL26-600169" xr:uid="{EFC5D94F-35C4-45D3-959F-7499AFB92787}"/>
    <hyperlink ref="W1487" r:id="rId3887" xr:uid="{796EB33E-E75B-4A18-9E9D-0BC443E8FC5C}"/>
    <hyperlink ref="E1486" r:id="rId3888" display="pw:\\arcadis-uk-pw.bentley.com:Arcadis-UK-07\Documents\Projects\1MC07-C3\Chipping Warden Green Tunnel\CV\01 - Docs\1MC07-ASC-CV-FRM-CS07_CL13-000024-ACBOS" xr:uid="{B25B4E10-558E-41CD-A1D0-327CD28F6017}"/>
    <hyperlink ref="K1486" r:id="rId3889" display="pw:\\arcadis-uk-pw.bentley.com:Arcadis-UK-07\Documents\Projects\1MC07-C3\Chipping Warden Green Tunnel\IM\01 - Docs\1MC07-CEK-IM-DAT-CS07_CL13-600046" xr:uid="{AD0E301B-5271-40BF-95B6-A88B4DE4892B}"/>
    <hyperlink ref="W1486" r:id="rId3890" xr:uid="{3B598476-7BBD-475F-9B51-201C0BF55783}"/>
    <hyperlink ref="E1491" r:id="rId3891" display="pw:\\arcadis-uk-pw.bentley.com:Arcadis-UK-07\Documents\Projects\1MC06-C2\Calvert Ctg\DR\01 - Docs\1MC06-ASC-DR-FRM-CS06_CL09-000037-ACBOS" xr:uid="{15555F31-97A0-465F-A9F6-A0A2EB70CC8D}"/>
    <hyperlink ref="E1490" r:id="rId3892" display="pw:\\arcadis-uk-pw.bentley.com:Arcadis-UK-07\Documents\Projects\1MC06-C2\Calvert Ctg\CV\01 - Docs\1MC06-ASC-CV-FRM-CS06_CL09-000073-ACBOS" xr:uid="{CCEBECEB-059E-41DD-B708-46F6EE2CB0F9}"/>
    <hyperlink ref="K1490" r:id="rId3893" display="pw:\\arcadis-uk-pw.bentley.com:Arcadis-UK-07\Documents\Projects\1MC06-C2\Calvert Ctg\IM\01 - Docs\1MC06-CEK-IM-DAT-CS06_CL09-600259" xr:uid="{67D2D255-DA04-4EAC-A87D-9ABC03717379}"/>
    <hyperlink ref="E1492" r:id="rId3894" display="pw://arcadis-uk-pw.bentley.com:Arcadis-UK-07/Documents/Projects/1MC07-C3/Greatworth&amp;space;North&amp;space;Ctg/GT/01&amp;space;-&amp;space;Docs/1MC07-ASC-GT-FRM-CS07_CL12-000017-ACBOS" xr:uid="{7DADCC34-647B-4DD1-A2CE-A0E2AC677867}"/>
    <hyperlink ref="W1492" r:id="rId3895" display="mailto:deepak.kp@arcadis.com" xr:uid="{B612DD9E-D2FD-4CA7-8A70-42911DE734E6}"/>
    <hyperlink ref="E1494" r:id="rId3896" display="pw:\\arcadis-uk-pw.bentley.com:Arcadis-UK-07\Documents\Projects\1MC06-C2\Quainton South Emb\DR\01 - Docs\1MC06-ASC-DR-FRM-CS04_CL20-000133-ACBOS" xr:uid="{6C62BC1E-6C67-47D7-93F1-BA88A359BE70}"/>
    <hyperlink ref="K1494" r:id="rId3897" display="pw:\\arcadis-uk-pw.bentley.com:Arcadis-UK-07\Documents\Projects\1MC06-C2\Quainton South Emb\IM\01 - Docs\1MC06-CEK-IM-DAT-CS04_CL20-600226" xr:uid="{CDEA8A72-13D6-4E09-B497-F1F024049D9C}"/>
    <hyperlink ref="W1494" r:id="rId3898" display="mailto:andrew.rogers2@arcadis.com" xr:uid="{71A2E30B-6E70-48C3-8A0E-D96A8FA74237}"/>
    <hyperlink ref="Q1473" r:id="rId3899" display="https://pwlink.bentley.com/link?ds=arcadis-uk-pw.bentley.com~3AArcadis-UK-07&amp;doc=229a220608b74a619d6d073f91f62a25&amp;wa=7672f74c6d6c4972939616dce2e4867c&amp;p=e3f7388f5b164382a7b167b8398b51fa&amp;app=pwe" xr:uid="{6520C475-D3A3-42F6-BF17-B42DAD228E3A}"/>
    <hyperlink ref="K1473" r:id="rId3900" tooltip="pw:\\arcadis-uk-pw.bentley.com:Arcadis-UK-07\Documents\Projects\1MC06-C2\Mixbury Ctg\IM\01 - Docs\1MC06-CEK-IM-DAT-CS06_CL22-600061" display="pw:\\arcadis-uk-pw.bentley.com:Arcadis-UK-07\Documents\Projects\1MC06-C2\Mixbury Ctg\IM\01 - Docs\1MC06-CEK-IM-DAT-CS06_CL22-600061" xr:uid="{8B530633-99CA-40EB-AC56-D4ED7AE59EBF}"/>
    <hyperlink ref="K1495" r:id="rId3901" display="pw:\\arcadis-uk-pw.bentley.com:Arcadis-UK-07\Documents\Projects\1MC06-C2\Grendon Underwood Emb\IM\01 - Docs\1MC06-CEK-IM-DAT-CS05-600113" xr:uid="{65EE5C48-F909-4DC5-9BBC-6A29384FFB03}"/>
    <hyperlink ref="K1497" r:id="rId3902" display="pw:\\arcadis-uk-pw.bentley.com:Arcadis-UK-07\Documents\Projects\1MC06-C2\Grendon Underwood Emb\IM\01 - Docs\1MC06-CEK-IM-DAT-CS05-600113" xr:uid="{ECAE0ACF-6550-45EE-83B8-A3053E6E3FA6}"/>
    <hyperlink ref="W1495" r:id="rId3903" display="mailto:bhkh@cowi.com" xr:uid="{2ECAAD1F-9083-4A61-BFCA-EA3AE27898E5}"/>
    <hyperlink ref="W1496" r:id="rId3904" display="mailto:bhkh@cowi.com" xr:uid="{8C9C963D-1BDE-4413-9B8A-FF65C8AA522B}"/>
    <hyperlink ref="W1497" r:id="rId3905" display="mailto:bhkh@cowi.com" xr:uid="{58ACFDD5-BB61-4556-B6EC-61DAE265C4D9}"/>
    <hyperlink ref="K1498" r:id="rId3906" display="https://pwlink.bentley.com/link?ds=arcadis-uk-pw.bentley.com~3AArcadis-UK-07&amp;doc=7d0e20291fae41e98ff2d5d0ce8e76db&amp;wa=7672f74c6d6c4972939616dce2e4867c&amp;p=e3f7388f5b164382a7b167b8398b51fa&amp;app=pwe" xr:uid="{D4879F18-799F-4816-8356-A95FAC9F1E60}"/>
    <hyperlink ref="E1498" r:id="rId3907" display="https://pwlink.bentley.com/link?ds=arcadis-uk-pw.bentley.com~3AArcadis-UK-07&amp;doc=d80eea4227fb4ae0951b183d567f4083&amp;wa=7672f74c6d6c4972939616dce2e4867c&amp;p=e3f7388f5b164382a7b167b8398b51fa&amp;app=pwe" xr:uid="{A6CD5DC9-E4CA-4FAD-908F-0A9BACAFC968}"/>
    <hyperlink ref="W1498" r:id="rId3908" display="mailto:sal.khan@arcadis.com" xr:uid="{B0941DAA-34FB-40D3-81FE-6C142D49CF56}"/>
    <hyperlink ref="W1499" r:id="rId3909" display="mailto:srinatha.ka@arcadis.com" xr:uid="{C07BF61C-C05D-4CB6-A91C-1B8EE94EE58E}"/>
    <hyperlink ref="W1500" r:id="rId3910" display="mailto:srinatha.ka@arcadis.com" xr:uid="{719D9835-E9D6-4346-8D8D-076B6813BD1F}"/>
    <hyperlink ref="W1501" r:id="rId3911" display="mailto:srinatha.ka@arcadis.com" xr:uid="{C68A4515-C328-445B-807E-31A32372EE27}"/>
    <hyperlink ref="E1493" r:id="rId3912" display="pw:\\arcadis-uk-pw.bentley.com:Arcadis-UK-07\Documents\Projects\1MC07-C3\Chipping Warden Green Tunnel\DR\01 - Docs\1MC07-ASC-DR-FRM-CS07_CL13-000010-ACBOS" xr:uid="{D2C5EE33-6E11-4302-B6B4-BB958720D81F}"/>
    <hyperlink ref="K1493" r:id="rId3913" display="pw:\\arcadis-uk-pw.bentley.com:Arcadis-UK-07\Documents\Projects\1MC07-C3\Chipping Warden Green Tunnel\IM\01 - Docs\1MC07-CEK-IM-DAT-CS07_CL13-600054" xr:uid="{71B6C310-434B-4972-8B54-B5EC03889D2E}"/>
    <hyperlink ref="W1493" r:id="rId3914" display="mailto:gopika.b@arcadis.com" xr:uid="{3F0FC9BF-95D0-4069-8FC8-935D37E452C9}"/>
    <hyperlink ref="E1495" r:id="rId3915" display="pw:\\arcadis-uk-pw.bentley.com:Arcadis-UK-07\Documents\Projects\1MC06-C2\Grendon Underwood Emb\BR\01 - Docs\1MC06-CEK-BR-FRM-CS05-600032" xr:uid="{698CB07F-D9FB-48E5-8D5F-255B13D16EFC}"/>
    <hyperlink ref="E1496" r:id="rId3916" display="pw:\\arcadis-uk-pw.bentley.com:Arcadis-UK-07\Documents\Projects\1MC06-C2\Grendon Underwood Emb\BR\01 - Docs\1MC06-CEK-BR-FRM-CS05-600033" xr:uid="{CDC6359E-E2B8-4A5C-B96D-8B4EB5335EC4}"/>
    <hyperlink ref="E1497" r:id="rId3917" display="pw:\\arcadis-uk-pw.bentley.com:Arcadis-UK-07\Documents\Projects\1MC06-C2\Grendon Underwood Emb\EL\01 - Docs\1MC06-CEK-EL-FRM-CS05-000003" xr:uid="{3EB4B657-0A2F-4F9B-912A-9374D2906CCD}"/>
    <hyperlink ref="E1502" r:id="rId3918" display="pw:\\arcadis-uk-pw.bentley.com:Arcadis-UK-07\Documents\Projects\1MC06-C2\Oxford Road Emb\CV\01 - Docs\1MC06-ASC-CV-FRM-CS04_CL19-000056-ACBOS" xr:uid="{CED0E627-46C8-4282-9967-6DA88FC3D38B}"/>
    <hyperlink ref="K1502" r:id="rId3919" display="pw:\\arcadis-uk-pw.bentley.com:Arcadis-UK-07\Documents\Projects\1MC06-C2\Oxford Road Emb\IM\01 - Docs\1MC06-CEK-IM-DAT-CS04_CL19-600104" xr:uid="{298F3C40-1ECF-40B4-B10C-95B8686F19C1}"/>
    <hyperlink ref="W1502" r:id="rId3920" display="mailto:mohamad.alzoubi@arcadis.com" xr:uid="{FDCA2720-F849-4708-8A81-12F83FC92440}"/>
    <hyperlink ref="E1503" r:id="rId3921" display="pw:\\arcadis-uk-pw.bentley.com:Arcadis-UK-07\Documents\Projects\1MC06-C2\Aylesbury South Ctg\CV\01 - Docs\1MC06-ASC-CV-FRM-CS04_CL18-000087-ACBOS" xr:uid="{7BEAE6A0-62F9-4BA5-A799-9E961A3DA9A3}"/>
    <hyperlink ref="K1503" r:id="rId3922" display="pw:\\arcadis-uk-pw.bentley.com:Arcadis-UK-07\Documents\Projects\1MC06-C2\Aylesbury South Ctg\IM\01 - Docs\1MC06-CEK-IM-DAT-CS04_CL18-600159" xr:uid="{33B4781B-A215-488A-B9B6-4CA11FD4EA1F}"/>
    <hyperlink ref="W1503" r:id="rId3923" display="mailto:mohamad.alzoubi@arcadis.com" xr:uid="{90C6A5B7-8E3F-4067-B718-96C070D5F215}"/>
    <hyperlink ref="K1504" r:id="rId3924" display="pw:\\arcadis-uk-pw.bentley.com:Arcadis-UK-07\Documents\Projects\1MC06-C2\Whaddon Hill Ctg\IM\01 - Docs\1MC06-CEK-IM-DAT-CS04_CL19-600101" xr:uid="{145D3549-B317-4CBF-AA9E-9427A40E63DE}"/>
    <hyperlink ref="W1504" r:id="rId3925" display="mailto:mohamad.alzoubi@arcadis.com" xr:uid="{B99422A6-248E-4C6D-8580-A8882B1ADA00}"/>
    <hyperlink ref="E1504" r:id="rId3926" display="pw:\\arcadis-uk-pw.bentley.com:Arcadis-UK-07\Documents\Projects\1MC06-C2\Whaddon Hill Ctg\CV\01 - Docs\1MC06-ASC-CV-FRM-CS04_CL19-000072-ACBOS" xr:uid="{6759DF87-042E-4DF3-BD64-60C386380D19}"/>
    <hyperlink ref="E1499" r:id="rId3927" display="pw://arcadis-uk-pw.bentley.com:Arcadis-UK-07/Documents/D%7b38731308-f965-4ef9-b35e-2aabe7c9612a%7d" xr:uid="{EDC8D9A1-99B9-4D8B-B1DF-321FA78AC4EA}"/>
    <hyperlink ref="E1500" r:id="rId3928" display="pw:\\arcadis-uk-pw.bentley.com:Arcadis-UK-07\Documents\Projects\1MC06-C2\Oxford Road Emb\EV\01 - Docs\1MC06-ASC-EV-FRM-CS04_CL19-000004-ACBOS" xr:uid="{8AFF9EBC-DE72-424D-A5B5-FA882AA75FD4}"/>
    <hyperlink ref="E1501" r:id="rId3929" display="pw:\\arcadis-uk-pw.bentley.com:Arcadis-UK-07\Documents\Projects\1MC06-C2\Oxford Road Emb\EV\01 - Docs\1MC06-ASC-EV-FRM-CS04_CL19-000005-ACBOS" xr:uid="{5675CF1C-6FBB-468E-8654-098ADFFEC654}"/>
    <hyperlink ref="K1499" r:id="rId3930" display="pw:\\arcadis-uk-pw.bentley.com:Arcadis-UK-07\Documents\Projects\1MC06-C2\Aylesbury South Ctg\IM\01 - Docs\1MC06-CEK-IM-DAT-CS04_CL18-600127" xr:uid="{944E988F-2765-4039-B67E-DDE0AF9901BF}"/>
    <hyperlink ref="K1500" r:id="rId3931" display="pw:\\arcadis-uk-pw.bentley.com:Arcadis-UK-07\Documents\Projects\1MC06-C2\Oxford Road Emb\IM\01 - Docs\1MC06-CEK-IM-DAT-CS04_CL19-600060" xr:uid="{528E98CA-EC70-478F-B695-541A631EC83E}"/>
    <hyperlink ref="K1501" r:id="rId3932" display="pw:\\arcadis-uk-pw.bentley.com:Arcadis-UK-07\Documents\Projects\1MC06-C2\Oxford Road Emb\IM\01 - Docs\1MC06-CEK-IM-DAT-CS04_CL19-600061" xr:uid="{048A5471-3E29-459D-8684-4F9BB69072FD}"/>
    <hyperlink ref="E1505" r:id="rId3933" xr:uid="{6C3F162C-72A4-44FE-8536-B3F691E971F3}"/>
    <hyperlink ref="E1506" r:id="rId3934" xr:uid="{82719252-24D3-455A-AEB7-262270555DC5}"/>
    <hyperlink ref="W1505" r:id="rId3935" display="mailto:guillaume.hervoches@setec.com" xr:uid="{77C871AD-A747-443E-AC7F-463AD8761592}"/>
    <hyperlink ref="W1506" r:id="rId3936" display="mailto:guillaume.hervoches@setec.com" xr:uid="{BE4C69EB-62A0-4803-8ABC-DA5249469F65}"/>
    <hyperlink ref="E1507" r:id="rId3937" display="pw:\\arcadis-uk-pw.bentley.com:Arcadis-UK-07\Documents\Projects\1MC06-C2\Calvert Ctg\CV\01 - Docs\1MC06-ASC-CV-FRM-CS06_CL09-000074-ACBOS" xr:uid="{7D95DE40-7A3B-4F7E-9099-027F658CDB30}"/>
    <hyperlink ref="K1507" r:id="rId3938" display="pw:\\arcadis-uk-pw.bentley.com:Arcadis-UK-07\Documents\Projects\1MC06-C2\Calvert Ctg\IM\01 - Docs\1MC06-CEK-IM-DAT-CS06_CL09-600260" xr:uid="{3F113334-A68F-47DD-9E23-0C8105AC57E3}"/>
    <hyperlink ref="E1514" r:id="rId3939" display="pw:\\arcadis-uk-pw.bentley.com:Arcadis-UK-07\Documents\Projects\1MC06-C2\Godington East Emb\CV\01 - Docs\1MC06-ASC-CV-FRM-CS06_CL10-000033-ACBOS" xr:uid="{E89A9585-5BBD-48F8-9523-C0FCA56E0B2F}"/>
    <hyperlink ref="E1515" r:id="rId3940" display="pw:\\arcadis-uk-pw.bentley.com:Arcadis-UK-07\Documents\Projects\1MC06-C2\Godington East Emb\CV\01 - Docs\1MC06-ASC-CV-FRM-CS06_CL10-000029-ACBOS" xr:uid="{F717B5AC-6306-4ED1-AAB4-EDB5809D57C1}"/>
    <hyperlink ref="E1513" r:id="rId3941" display="pw:\\arcadis-uk-pw.bentley.com:Arcadis-UK-07\Documents\Projects\1MC06-C2\Godington West Emb\CV\01 - Docs\1MC06-ASC-CV-FRM-CS06_CL10-000027-ACBOS" xr:uid="{0D0222D2-9BA7-4F26-9A8A-A8AE1931B8A6}"/>
    <hyperlink ref="E1512" r:id="rId3942" display="pw:\\arcadis-uk-pw.bentley.com:Arcadis-UK-07\Documents\Projects\1MC06-C2\Godington West Emb\CV\01 - Docs\1MC06-ASC-CV-FRM-CS06_CL10-000034-ACBOS" xr:uid="{AE703107-F611-4DDE-88D9-D44C4F6A53C7}"/>
    <hyperlink ref="E1517" r:id="rId3943" display="pw:\\arcadis-uk-pw.bentley.com:Arcadis-UK-07\Documents\Projects\1MC06-C2\Barton Hartshorn Emb\CV\01 - Docs\1MC06-ASC-CV-FRM-CS06_CL21-000006-ACBOS" xr:uid="{2999D524-9671-423D-A58D-9038EE6AB6F3}"/>
    <hyperlink ref="E1516" r:id="rId3944" display="pw:\\arcadis-uk-pw.bentley.com:Arcadis-UK-07\Documents\Projects\1MC06-C2\Barton Hartshorn Emb\CV\01 - Docs\1MC06-ASC-CV-FRM-CS06_CL21-000009-ACBOS" xr:uid="{19B6DA1D-0708-4F9B-9826-3E60B6832879}"/>
    <hyperlink ref="E1509" r:id="rId3945" display="pw:\\arcadis-uk-pw.bentley.com:Arcadis-UK-07\Documents\Projects\1MC06-C2\Chetwode Ctg\CV\01 - Docs\1MC06-ASC-CV-FRM-CS06_CL10-000024-ACBOS" xr:uid="{F8312079-1A04-4DDF-94D9-165420ACB376}"/>
    <hyperlink ref="E1508" r:id="rId3946" display="pw:\\arcadis-uk-pw.bentley.com:Arcadis-UK-07\Documents\Projects\1MC06-C2\Chetwode Ctg\CV\01 - Docs\1MC06-ASC-CV-FRM-CS06_CL10-000030-ACBOS" xr:uid="{4FA10741-5079-4D48-A2C3-6D475F7236A1}"/>
    <hyperlink ref="E1510" r:id="rId3947" display="pw:\\arcadis-uk-pw.bentley.com:Arcadis-UK-07\Documents\Projects\1MC06-C2\Chetwode Emb\CV\01 - Docs\1MC06-ASC-CV-FRM-CS06_CL10-000031-ACBOS" xr:uid="{65F72208-249E-4682-AAC8-F54BCD9295DC}"/>
    <hyperlink ref="E1511" r:id="rId3948" display="pw:\\arcadis-uk-pw.bentley.com:Arcadis-UK-07\Documents\Projects\1MC06-C2\Chetwode Emb\CV\01 - Docs\1MC06-ASC-CV-FRM-CS06_CL10-000025-ACBOS" xr:uid="{FF90EAD9-4B4B-4E89-884C-1CB9B782056B}"/>
    <hyperlink ref="W1508" r:id="rId3949" display="mailto:zakaria.khabouze@setec.com" xr:uid="{4D593771-9FCF-465E-BAE8-BF1A89D4F949}"/>
    <hyperlink ref="W1509:W1517" r:id="rId3950" display="mailto:zakaria.khabouze@setec.com" xr:uid="{4136E1C0-B5BA-4F9C-B659-A8B2AF0BC920}"/>
    <hyperlink ref="E1518" r:id="rId3951" display="pw:\\arcadis-uk-pw.bentley.com:Arcadis-UK-07\Documents\Projects\1MC06-C2\Cowley Emb Group\CV\01 - Docs\1MC06-ASC-CV-FRM-CS06_CL10-000018-ACBOS" xr:uid="{2D3B4209-51B3-40C3-AB41-55AECDB09B4F}"/>
    <hyperlink ref="W1518" r:id="rId3952" display="mailto:thomas.goimard@setec.com" xr:uid="{B6831481-C88B-4FA8-8A72-69C46D4EB619}"/>
    <hyperlink ref="E1520" r:id="rId3953" display="pw://arcadis-uk-pw.bentley.com:Arcadis-UK-07/Documents/D%7b6e6b477a-5c2b-452e-92c7-615762eafdd3%7d" xr:uid="{D436BEFE-DF82-43EE-848A-AA472CEFEE88}"/>
    <hyperlink ref="W1520" r:id="rId3954" display="mailto:deepak.kp@arcadis.com" xr:uid="{FC206DB2-384C-428B-AF06-2251C87D3ABC}"/>
    <hyperlink ref="K1491" r:id="rId3955" display="pw://arcadis-uk-pw.bentley.com:Arcadis-UK-07/Documents/D%7bd4ed61ac-3dbf-482b-a9e4-14f0a1a98846%7d" xr:uid="{B2AE8889-A54C-464D-BF83-9F5D5C009CE6}"/>
    <hyperlink ref="E1521" r:id="rId3956" display="pw://arcadis-uk-pw.bentley.com:Arcadis-UK-07/Documents/D%7b0d779fd2-5f07-454f-8f40-ebeac63f8734%7d" xr:uid="{8777B14C-592B-49FD-ADDE-B048086C579F}"/>
    <hyperlink ref="K1521" r:id="rId3957" display="pw://arcadis-uk-pw.bentley.com:Arcadis-UK-07/Documents/D%7bd6fa1cd9-42cc-4339-a12e-751abc24a10a%7d" xr:uid="{7F4B4E93-601C-423C-BF78-E54AAA6B0A93}"/>
    <hyperlink ref="W1521" r:id="rId3958" display="mailto:youssef.miri@setec.com" xr:uid="{AC47DEF3-730A-47DF-AC0E-F807BBE2630D}"/>
    <hyperlink ref="K1505" r:id="rId3959" xr:uid="{25563450-5594-4372-8C8D-705635EA8115}"/>
    <hyperlink ref="K1506" r:id="rId3960" display="pw:\\arcadis-uk-pw.bentley.com:Arcadis-UK-07\Documents\Projects\1MC06-C2\Godington West Emb\IM\01 - Docs\1MC06-CEK-IM-DAT-CS06_CL10-600232" xr:uid="{3E0D7CDF-4011-4311-8AE2-001DE98B786A}"/>
    <hyperlink ref="E1524" r:id="rId3961" display="pw://arcadis-uk-pw.bentley.com:Arcadis-UK-07/Documents/D%7b32347c60-af0e-44ae-a453-87a86c42c7d9%7d" xr:uid="{9A135E16-0DB7-4B96-8A6D-230BCEB0C639}"/>
    <hyperlink ref="E1523" r:id="rId3962" display="pw://arcadis-uk-pw.bentley.com:Arcadis-UK-07/Documents/D%7b80279a3b-be06-4199-8512-04df0789fb90%7d" xr:uid="{B0F9E1DE-0B34-4ABC-B955-8AF0B7F13EFD}"/>
    <hyperlink ref="K1523" r:id="rId3963" display="pw://arcadis-uk-pw.bentley.com:Arcadis-UK-07/Documents/D%7bbfa1deaf-4c1b-4f77-86dc-dfbbc676bffa%7d" xr:uid="{C394B2E7-B42F-4793-8315-F43F972A6234}"/>
    <hyperlink ref="K1524" r:id="rId3964" display="pw://arcadis-uk-pw.bentley.com:Arcadis-UK-07/Documents/D%7ba83aa89e-d2eb-48b7-bff5-e525bfd314c1%7d" xr:uid="{520963D7-515F-4146-91B5-86193195CF98}"/>
    <hyperlink ref="W1523" r:id="rId3965" display="mailto:William.Whyte@arcadis.com" xr:uid="{660AA475-6AB8-4A87-9E92-156737CB9C97}"/>
    <hyperlink ref="W1524" r:id="rId3966" display="mailto:William.Whyte@arcadis.com" xr:uid="{B984A307-39F8-48B4-B12D-760FE3D8B4D0}"/>
    <hyperlink ref="E1522" r:id="rId3967" display="pw:\\arcadis-uk-pw.bentley.com:Arcadis-UK-07\Documents\Projects\1MC06-C2\Chetwode Ctg\DR\01 - Docs\1MC06-ASC-DR-FRM-CS06_CL10-000068-ACBOS" xr:uid="{17A29EAE-53F8-4FE6-AC7D-E5C9D032E6C2}"/>
    <hyperlink ref="K1522" r:id="rId3968" display="pw:\\arcadis-uk-pw.bentley.com:Arcadis-UK-07\Documents\Projects\1MC06-C2\Chetwode Ctg\IM\01 - Docs\1MC06-CEK-IM-DAT-CS06_CL10-600131" xr:uid="{5EF73BA4-DFF8-4D08-8261-8CB2FC2596FA}"/>
    <hyperlink ref="W1522" r:id="rId3969" display="mailto:zakaria.khabouze@setec.com" xr:uid="{0BD7BCBB-B4A5-4E72-9CD2-3DC5574AA504}"/>
    <hyperlink ref="E1519" r:id="rId3970" display="pw:\\arcadis-uk-pw.bentley.com:Arcadis-UK-07\Documents\Projects\1MC06-C2\Quainton South Emb\CV\01 - Docs\1MC06-ASC-CV-FRM-CS04_CL20-000087-ACBOS" xr:uid="{F2D6F321-0322-4CD1-9DDB-8D5675DD7E09}"/>
    <hyperlink ref="K1519" r:id="rId3971" display="pw:\\arcadis-uk-pw.bentley.com:Arcadis-UK-07\Documents\Projects\1MC06-C2\Quainton South Emb\IM\01 - Docs\1MC06-CEK-IM-DAT-CS04_CL20-600250" xr:uid="{EF070F83-37DD-43B3-A8F2-68FAF110B736}"/>
    <hyperlink ref="W1516" r:id="rId3972" xr:uid="{4B1B39D7-8B70-4F14-87D8-53300DF36828}"/>
    <hyperlink ref="K1508" r:id="rId3973" display="pw:\\arcadis-uk-pw.bentley.com:Arcadis-UK-07\Documents\Projects\1MC06-C2\Chetwode Ctg\IM\01 - Docs\1MC06-CEK-IM-DAT-CS06_CL10-600012" xr:uid="{D03882F8-C772-40A7-B9DD-CBC93A313285}"/>
    <hyperlink ref="K1509" r:id="rId3974" display="pw:\\arcadis-uk-pw.bentley.com:Arcadis-UK-07\Documents\Projects\1MC06-C2\Chetwode Ctg\IM\01 - Docs\1MC06-CEK-IM-DAT-CS06_CL10-600007" xr:uid="{CFD887DE-C88D-48BF-83A9-C3780B06D42D}"/>
    <hyperlink ref="K1510" r:id="rId3975" display="pw:\\arcadis-uk-pw.bentley.com:Arcadis-UK-07\Documents\Projects\1MC06-C2\Chetwode Emb\IM\01 - Docs\1MC06-CEK-IM-DAT-CS06_CL10-600093" xr:uid="{70BB9555-C3E8-4BBA-8761-BD8F21B92BAC}"/>
    <hyperlink ref="K1511" r:id="rId3976" display="pw:\\arcadis-uk-pw.bentley.com:Arcadis-UK-07\Documents\Projects\1MC06-C2\Chetwode Emb\IM\01 - Docs\1MC06-CEK-IM-DAT-CS06_CL10-600092" xr:uid="{9697BB47-C75A-4458-9979-1CEC749A8252}"/>
    <hyperlink ref="K1513" r:id="rId3977" display="pw:\\arcadis-uk-pw.bentley.com:Arcadis-UK-07\Documents\Projects\1MC06-C2\Godington West Emb\IM\01 - Docs\1MC06-CEK-IM-DAT-CS06_CL10-600097" xr:uid="{3D48CA5F-3611-45DC-9D28-9A53348C6EF1}"/>
    <hyperlink ref="K1512" r:id="rId3978" display="pw:\\arcadis-uk-pw.bentley.com:Arcadis-UK-07\Documents\Projects\1MC06-C2\Godington West Emb\IM\01 - Docs\1MC06-CEK-IM-DAT-CS06_CL10-600087" xr:uid="{B8FA545C-E49E-4003-BA28-50CFA22AD317}"/>
    <hyperlink ref="K1515" r:id="rId3979" display="pw:\\arcadis-uk-pw.bentley.com:Arcadis-UK-07\Documents\Projects\1MC06-C2\Godington East Emb\IM\01 - Docs\1MC06-CEK-IM-DAT-CS06_CL10-600098" xr:uid="{75917005-23F4-40BC-AE7B-B35CF3CB49C6}"/>
    <hyperlink ref="K1514" r:id="rId3980" display="pw:\\arcadis-uk-pw.bentley.com:Arcadis-UK-07\Documents\Projects\1MC06-C2\Godington East Emb\IM\01 - Docs\1MC06-CEK-IM-DAT-CS06_CL10-600100" xr:uid="{DF84D3E3-D165-45C1-87CA-4DBC1461C268}"/>
    <hyperlink ref="K1517" r:id="rId3981" display="pw:\\arcadis-uk-pw.bentley.com:Arcadis-UK-07\Documents\Projects\1MC06-C2\Barton Hartshorn Emb\IM\01 - Docs\1MC06-CEK-IM-DAT-CS06_CL21-600055" xr:uid="{7755DA9F-BC94-427E-BC01-9A8B85D0DFE6}"/>
    <hyperlink ref="K1516" r:id="rId3982" display="pw:\\arcadis-uk-pw.bentley.com:Arcadis-UK-07\Documents\Projects\1MC06-C2\Barton Hartshorn Emb\IM\01 - Docs\1MC06-CEK-IM-DAT-CS06_CL21-600063" xr:uid="{4D76CF5D-9346-4A24-8F05-170DA15AD6BF}"/>
    <hyperlink ref="E1528" r:id="rId3983" display="pw:\\arcadis-uk-pw.bentley.com:Arcadis-UK-07\Documents\Projects\1MC06-C2\Grendon Underwood Emb\GT\01 - Docs\1MC06-ASC-GT-FRM-CS05-000022-ACBOS" xr:uid="{066485D7-6E67-4C6B-B133-93996B522F23}"/>
    <hyperlink ref="K1528" r:id="rId3984" display="pw:\\arcadis-uk-pw.bentley.com:Arcadis-UK-07\Documents\Projects\1MC06-C2\Grendon Underwood Emb\IM\01 - Docs\1MC06-CEK-IM-DAT-CS05-600143" xr:uid="{9B10B0AA-1740-4607-B6D8-F6F44F7CAD04}"/>
    <hyperlink ref="K1529" r:id="rId3985" display="pw:\\arcadis-uk-pw.bentley.com:Arcadis-UK-07\Documents\Projects\1MC06-C2\Doddershall Emb\IM\01 - Docs\1MC06-CEK-IM-DAT-CS05-600101" xr:uid="{BF27D5DE-CA71-43C4-87C0-3AAF4651B807}"/>
    <hyperlink ref="E1529" r:id="rId3986" display="pw:\\arcadis-uk-pw.bentley.com:Arcadis-UK-07\Documents\Projects\1MC06-C2\Doddershall Emb\GT\01 - Docs\1MC06-ASC-GT-FRM-CS05-000014-ACBOS" xr:uid="{873569A3-E4A0-41DE-91F3-8AB674B07235}"/>
    <hyperlink ref="E1525" r:id="rId3987" display="pw://arcadis-uk-pw.bentley.com:Arcadis-UK-07/Documents/D%7b2813d342-aad1-4198-9dbb-b78507d0904e%7d" xr:uid="{C9727BB5-4464-4BB5-AADD-7283A937301F}"/>
    <hyperlink ref="E1527" r:id="rId3988" display="pw://arcadis-uk-pw.bentley.com:Arcadis-UK-07/Documents/D%7b1285f850-6ab4-4d29-8abd-80c7da56e3a0%7d" xr:uid="{A8A2B1CC-70C0-40CF-9B4A-33AD3CE25C37}"/>
    <hyperlink ref="K1525" r:id="rId3989" display="pw://arcadis-uk-pw.bentley.com:Arcadis-UK-07/Documents/D%7ba2f506fd-e56d-422f-86a6-7a2fa2fd9478%7d" xr:uid="{3BC373A5-78DC-4DD3-A67D-37469BC29B47}"/>
    <hyperlink ref="K1526" r:id="rId3990" display="pw://arcadis-uk-pw.bentley.com:Arcadis-UK-07/Documents/D%7ba2f506fd-e56d-422f-86a6-7a2fa2fd9478%7d" xr:uid="{17A8F6BA-9C3D-4C92-9B40-54709C576039}"/>
    <hyperlink ref="K1527" r:id="rId3991" display="pw://arcadis-uk-pw.bentley.com:Arcadis-UK-07/Documents/D%7ba2f506fd-e56d-422f-86a6-7a2fa2fd9478%7d" xr:uid="{855A3A2F-660A-498C-AC39-95D46371954D}"/>
    <hyperlink ref="K1520" r:id="rId3992" display="pw://arcadis-uk-pw.bentley.com:Arcadis-UK-07/Documents/D%7b8585c8a4-725a-461b-9910-717e9a61eb6d%7d" xr:uid="{6B516C6F-49E5-43C2-A972-75E2604D33C8}"/>
    <hyperlink ref="E1533" r:id="rId3993" display="pw:\\arcadis-uk-pw.bentley.com:Arcadis-UK-07\Documents\Projects\1MC07-C3\Lower Radbourne Emb\EV\01 - Docs\1MC07-ASC-EV-FRM-CS07_CL23-000002-ACBOS" xr:uid="{BB86C452-97A5-4FDD-94A7-723CA97C30BF}"/>
    <hyperlink ref="E1534" r:id="rId3994" display="pw:\\arcadis-uk-pw.bentley.com:Arcadis-UK-07\Documents\Projects\1MC07-C3\Oxford Canal North Emb\EV\01 - Docs\1MC07-ASC-EV-FRM-CS07_CL23-000003-ACBOS" xr:uid="{0AFE4CFA-2DE5-457B-A6C3-E9F06B42F1D8}"/>
    <hyperlink ref="E1535" r:id="rId3995" display="pw:\\arcadis-uk-pw.bentley.com:Arcadis-UK-07\Documents\Projects\1MC07-C3\Oxford Canal North Emb\EV\01 - Docs\1MC07-ASC-EV-FRM-CS07_CL23-000004-ACBOS" xr:uid="{4CE0256A-DCB9-4DBA-8EB9-89CF05D76610}"/>
    <hyperlink ref="E1536" r:id="rId3996" display="pw:\\arcadis-uk-pw.bentley.com:Arcadis-UK-07\Documents\Projects\1MC07-C3\Oxford Canal South Emb\EV\01 - Docs\1MC07-ASC-EV-FRM-CS07_CL23-000005-ACBOS" xr:uid="{5B3CA16B-5FB7-4B5E-AADF-A6308AD6C93C}"/>
    <hyperlink ref="E1537" r:id="rId3997" display="pw:\\arcadis-uk-pw.bentley.com:Arcadis-UK-07\Documents\Projects\1MC07-C3\Oxford Canal South Emb\EV\01 - Docs\1MC07-ASC-EV-FRM-CS07_CL23-000006-ACBOS" xr:uid="{4FBB6BCC-171D-4046-BAED-B6F4A359FE87}"/>
    <hyperlink ref="E1538" r:id="rId3998" display="pw:\\arcadis-uk-pw.bentley.com:Arcadis-UK-07\Documents\Projects\1MC07-C3\Oxford Canal South Emb\EV\01 - Docs\1MC07-ASC-EV-FRM-CS07_CL23-000007-ACBOS" xr:uid="{9305D1BD-4040-4252-97F8-41E3F579CFE1}"/>
    <hyperlink ref="K1533" r:id="rId3999" display="pw:\\arcadis-uk-pw.bentley.com:Arcadis-UK-07\Documents\Projects\1MC07-C3\Lower Radbourne Emb\IM\01 - Docs\1MC07-CEK-IM-DAT-CS07_CL23-600149" xr:uid="{23D0FE25-3AF0-4468-8AFB-D8A6DD1FC555}"/>
    <hyperlink ref="K1534" r:id="rId4000" display="pw:\\arcadis-uk-pw.bentley.com:Arcadis-UK-07\Documents\Projects\1MC07-C3\Oxford Canal North Emb\IM\01 - Docs\1MC07-CEK-IM-DAT-CS07_CL23-600150" xr:uid="{E6870BFF-622C-46DA-8C73-216CD0F31C40}"/>
    <hyperlink ref="K1535" r:id="rId4001" display="pw:\\arcadis-uk-pw.bentley.com:Arcadis-UK-07\Documents\Projects\1MC07-C3\Oxford Canal North Emb\IM\01 - Docs\1MC07-CEK-IM-DAT-CS07_CL23-600151" xr:uid="{BE48E8B5-2F8E-4F87-A4BC-444C32F5FBA9}"/>
    <hyperlink ref="K1536" r:id="rId4002" display="pw:\\arcadis-uk-pw.bentley.com:Arcadis-UK-07\Documents\Projects\1MC07-C3\Oxford Canal South Emb\IM\01 - Docs\1MC07-CEK-IM-DAT-CS07_CL23-600152" xr:uid="{93DB9F1E-1BDD-450B-8395-985F0CFC4596}"/>
    <hyperlink ref="K1537" r:id="rId4003" display="pw:\\arcadis-uk-pw.bentley.com:Arcadis-UK-07\Documents\Projects\1MC07-C3\Oxford Canal South Emb\IM\01 - Docs\1MC07-CEK-IM-DAT-CS07_CL23-600154" xr:uid="{E2648390-0CC2-4FD7-83AC-CCA9B0EF6110}"/>
    <hyperlink ref="K1538" r:id="rId4004" display="pw:\\arcadis-uk-pw.bentley.com:Arcadis-UK-07\Documents\Projects\1MC07-C3\Oxford Canal South Emb\IM\01 - Docs\1MC07-CEK-IM-DAT-CS07_CL23-600153" xr:uid="{4AD830E2-650C-4A4E-B33D-19E994ED0F79}"/>
    <hyperlink ref="W1533" r:id="rId4005" display="mailto:gopika.b@arcadis.com" xr:uid="{58005BF4-BA63-4924-ACE9-231FFBA69E72}"/>
    <hyperlink ref="W1534" r:id="rId4006" display="mailto:gopika.b@arcadis.com" xr:uid="{59732BC7-E51A-483F-8B27-BBCB56C3D483}"/>
    <hyperlink ref="W1535" r:id="rId4007" display="mailto:gopika.b@arcadis.com" xr:uid="{CFA485F0-5B9B-4B5A-B785-E9B9EBB1FED1}"/>
    <hyperlink ref="W1536" r:id="rId4008" display="mailto:gopika.b@arcadis.com" xr:uid="{9A35A2FB-585D-4090-BA16-905EB14BFBD6}"/>
    <hyperlink ref="W1538" r:id="rId4009" display="mailto:gopika.b@arcadis.com" xr:uid="{6FE410EC-501B-4C11-A77A-67BBCA5B5A38}"/>
    <hyperlink ref="W1537" r:id="rId4010" display="mailto:gopika.b@arcadis.com" xr:uid="{5CD8835B-CCB9-4263-839B-D17FDC60D003}"/>
    <hyperlink ref="E1539" r:id="rId4011" display="pw:\\arcadis-uk-pw.bentley.com:Arcadis-UK-07\Documents\Projects\1MC06-C2\Godington East Vdt\EV\01 - Docs\1MC06-ASC-EV-FRM-CS06_CL10-900030" xr:uid="{02FC9CBD-7D8D-4BFD-A9F1-3095F90DD0C5}"/>
    <hyperlink ref="E1540" r:id="rId4012" display="pw:\\arcadis-uk-pw.bentley.com:Arcadis-UK-07\Documents\Projects\1MC06-C2\Godington East Vdt\EV\01 - Docs\1MC06-ASC-EV-FRM-CS06_CL10-900031" xr:uid="{32E1255A-5A9A-4C6C-A8E4-9C0C7DBDB2DA}"/>
    <hyperlink ref="E1541" r:id="rId4013" display="pw:\\arcadis-uk-pw.bentley.com:Arcadis-UK-07\Documents\Projects\1MC06-C2\Godington East Vdt\EV\01 - Docs\1MC06-ASC-EV-FRM-CS06_CL10-900028" xr:uid="{071FD5AA-98AC-4FA0-BEED-7EB1E9C33BB3}"/>
    <hyperlink ref="E1542" r:id="rId4014" display="pw:\\arcadis-uk-pw.bentley.com:Arcadis-UK-07\Documents\Projects\1MC06-C2\Godington East Vdt\EV\01 - Docs\1MC06-ASC-EV-FRM-CS06_CL10-900029" xr:uid="{63B436AB-283C-4A28-925F-65D0D91A1769}"/>
    <hyperlink ref="E1543" r:id="rId4015" display="pw:\\arcadis-uk-pw.bentley.com:Arcadis-UK-07\Documents\Projects\1MC06-C2\Godington East Emb\EV\01 - Docs\1MC06-ASC-EV-FRM-CS06_CL10-900026" xr:uid="{E00A08F7-5BEB-4520-9ECE-F16987B96CDA}"/>
    <hyperlink ref="E1544" r:id="rId4016" display="pw:\\arcadis-uk-pw.bentley.com:Arcadis-UK-07\Documents\Projects\1MC06-C2\Godington East Emb\EV\01 - Docs\1MC06-ASC-EV-FRM-CS06_CL10-900027" xr:uid="{58837076-A073-4AA9-82C0-199C48318DD4}"/>
    <hyperlink ref="E1545" r:id="rId4017" display="pw:\\arcadis-uk-pw.bentley.com:Arcadis-UK-07\Documents\Projects\1MC06-C2\Godington East Emb\EV\01 - Docs\1MC06-ASC-EV-FRM-CS06_CL10-900025" xr:uid="{DE38A160-0F2E-431D-A952-C0A9048FB75E}"/>
    <hyperlink ref="E1546" r:id="rId4018" display="pw:\\arcadis-uk-pw.bentley.com:Arcadis-UK-07\Documents\Projects\1MC06-C2\Chetwode Emb\EV\01 - Docs\1MC06-ASC-EV-FRM-CS06_CL10-900044" xr:uid="{60895E1D-9D69-493B-91C7-90BC516CA9E5}"/>
    <hyperlink ref="E1547" r:id="rId4019" display="pw:\\arcadis-uk-pw.bentley.com:Arcadis-UK-07\Documents\Projects\1MC06-C2\Chetwode Emb\EV\01 - Docs\1MC06-ASC-EV-FRM-CS06_CL10-900045" xr:uid="{E74A4657-2B12-4BF1-AB3D-9229B1A001F4}"/>
    <hyperlink ref="E1548" r:id="rId4020" display="pw://arcadis-uk-pw.bentley.com:Arcadis-UK-07/Documents/Projects/1MC06-C2/Chetwode&amp;space;Emb/EV/01&amp;space;-&amp;space;Docs/1MC06-ASC-EV-FRM-CS06_CL10-900041" xr:uid="{2E23CAFF-2398-4205-81C3-FCFB09121C52}"/>
    <hyperlink ref="E1549" r:id="rId4021" display="pw://arcadis-uk-pw.bentley.com:Arcadis-UK-07/Documents/Projects/1MC06-C2/Chetwode&amp;space;Emb/EV/01&amp;space;-&amp;space;Docs/1MC06-ASC-EV-FRM-CS06_CL10-900046" xr:uid="{5E3A16FD-46F8-4EF5-A3F2-B86E02E40ADF}"/>
    <hyperlink ref="E1550" r:id="rId4022" display="pw:\\arcadis-uk-pw.bentley.com:Arcadis-UK-07\Documents\Projects\1MC06-C2\Chetwode Emb\EV\01 - Docs\1MC06-ASC-EV-FRM-CS06_CL10-900042" xr:uid="{8E30DC0A-4FFE-4615-8067-FD52A84A9878}"/>
    <hyperlink ref="E1551" r:id="rId4023" display="pw:\\arcadis-uk-pw.bentley.com:Arcadis-UK-07\Documents\Projects\1MC06-C2\Chetwode Ctg\EV\01 - Docs\1MC06-ASC-EV-FRM-CS06_CL10-900048" xr:uid="{9318FE29-180F-45FF-B590-5F1A702BA893}"/>
    <hyperlink ref="E1552" r:id="rId4024" display="pw:\\arcadis-uk-pw.bentley.com:Arcadis-UK-07\Documents\Projects\1MC06-C2\Chetwode Ctg\EV\01 - Docs\1MC06-ASC-EV-FRM-CS06_CL10-900043" xr:uid="{4DF82E93-64A7-4799-95C5-D8CEAD08C419}"/>
    <hyperlink ref="E1553" r:id="rId4025" display="pw:\\arcadis-uk-pw.bentley.com:Arcadis-UK-07\Documents\Projects\1MC06-C2\Chetwode Ctg\EV\01 - Docs\1MC06-ASC-EV-FRM-CS06_CL10-900051" xr:uid="{1A1859D8-0865-4813-9CBA-9AE74A1EBCB3}"/>
    <hyperlink ref="E1554" r:id="rId4026" display="pw:\\arcadis-uk-pw.bentley.com:Arcadis-UK-07\Documents\Projects\1MC06-C2\Chetwode Ctg\EV\01 - Docs\1MC06-ASC-EV-FRM-CS06_CL10-900054" xr:uid="{AA653631-2825-4EFA-8112-8BF3773265AC}"/>
    <hyperlink ref="E1555" r:id="rId4027" display="pw:\\arcadis-uk-pw.bentley.com:Arcadis-UK-07\Documents\Projects\1MC06-C2\Chetwode Ctg\EV\01 - Docs\1MC06-ASC-EV-FRM-CS06_CL10-900056" xr:uid="{58917106-4615-4C74-A236-2E392FE1EC1C}"/>
    <hyperlink ref="E1556" r:id="rId4028" display="pw:\\arcadis-uk-pw.bentley.com:Arcadis-UK-07\Documents\Projects\1MC06-C2\Chetwode Ctg\EV\01 - Docs\1MC06-ASC-EV-FRM-CS06_CL10-900057" xr:uid="{71B4F764-329E-4A23-9868-F0701620D2CE}"/>
    <hyperlink ref="E1557" r:id="rId4029" display="pw:\\arcadis-uk-pw.bentley.com:Arcadis-UK-07\Documents\Projects\1MC06-C2\Chetwode Ctg\EV\01 - Docs\1MC06-ASC-EV-FRM-CS06_CL10-900049" xr:uid="{6C1295DF-C155-4FD6-88BD-D32F658317BA}"/>
    <hyperlink ref="E1558" r:id="rId4030" display="pw:\\arcadis-uk-pw.bentley.com:Arcadis-UK-07\Documents\Projects\1MC06-C2\Chetwode Ctg\EV\01 - Docs\1MC06-ASC-EV-FRM-CS06_CL10-900047" xr:uid="{9C8CFED0-AC84-4574-8A6B-ABFCE8FFD3E4}"/>
    <hyperlink ref="E1559" r:id="rId4031" display="pw:\\arcadis-uk-pw.bentley.com:Arcadis-UK-07\Documents\Projects\1MC06-C2\Chetwode Ctg\EV\01 - Docs\1MC06-ASC-EV-FRM-CS06_CL10-900052" xr:uid="{408FCC87-9FC9-4399-BFFA-21B52B6AF2BE}"/>
    <hyperlink ref="E1560" r:id="rId4032" display="pw:\\arcadis-uk-pw.bentley.com:Arcadis-UK-07\Documents\Projects\1MC06-C2\Chetwode Ctg\EV\01 - Docs\1MC06-ASC-EV-FRM-CS06_CL10-900050" xr:uid="{D00A3EC0-97D6-401E-AB9D-D11ACE09CFC1}"/>
    <hyperlink ref="E1561" r:id="rId4033" display="pw:\\arcadis-uk-pw.bentley.com:Arcadis-UK-07\Documents\Projects\1MC06-C2\Chetwode Ctg\EV\01 - Docs\1MC06-ASC-EV-FRM-CS06_CL10-900053" xr:uid="{33506AAA-6CB2-409F-ABDB-D2ECCAFD6253}"/>
    <hyperlink ref="E1562" r:id="rId4034" display="pw:\\arcadis-uk-pw.bentley.com:Arcadis-UK-07\Documents\Projects\1MC06-C2\Chetwode Ctg\EV\01 - Docs\1MC06-ASC-EV-FRM-CS06_CL10-900055" xr:uid="{840C9EFE-8C20-4AC5-A9A8-D007AD9CECA5}"/>
    <hyperlink ref="E1563" r:id="rId4035" display="pw://arcadis-uk-pw.bentley.com:Arcadis-UK-07/Documents/Projects/1MC06-C2/Godington&amp;space;West&amp;space;Emb/EV/01&amp;space;-&amp;space;Docs/1MC06-ASC-EV-FRM-CS06_CL10-900033" xr:uid="{2726BF15-3DE7-447D-BD50-E1FF07FEF54C}"/>
    <hyperlink ref="E1564" r:id="rId4036" display="pw:\\arcadis-uk-pw.bentley.com:Arcadis-UK-07\Documents\Projects\1MC06-C2\Godington West Emb\EV\01 - Docs\1MC06-ASC-EV-FRM-CS06_CL10-900034" xr:uid="{FDC7F914-BA91-443B-A97F-5FE9D151D881}"/>
    <hyperlink ref="E1565" r:id="rId4037" display="pw:\\arcadis-uk-pw.bentley.com:Arcadis-UK-07\Documents\Projects\1MC06-C2\Godington West Emb\EV\01 - Docs\1MC06-ASC-EV-FRM-CS06_CL10-900032" xr:uid="{DD8DFAD5-8646-4429-AE0A-36A2959F3372}"/>
    <hyperlink ref="E1566" r:id="rId4038" display="pw:\\arcadis-uk-pw.bentley.com:Arcadis-UK-07\Documents\Projects\1MC06-C2\Godington West Emb\EV\01 - Docs\1MC06-ASC-EV-FRM-CS06_CL10-900035" xr:uid="{AEEF5C40-9282-4F7E-B0BA-053E1749FC44}"/>
    <hyperlink ref="E1567" r:id="rId4039" display="pw:\\arcadis-uk-pw.bentley.com:Arcadis-UK-07\Documents\Projects\1MC06-C2\Godington West Vdt\EV\01 - Docs\1MC06-ASC-EV-FRM-CS06_CL10-900037" xr:uid="{E3E09CAA-F660-47E0-806A-D0902E8952DD}"/>
    <hyperlink ref="E1568" r:id="rId4040" display="pw:\\arcadis-uk-pw.bentley.com:Arcadis-UK-07\Documents\Projects\1MC06-C2\Godington West Vdt\EV\01 - Docs\1MC06-ASC-EV-FRM-CS06_CL10-900039" xr:uid="{EB5BB07F-3F16-483B-9540-5E60DF2ACCCE}"/>
    <hyperlink ref="E1569" r:id="rId4041" display="pw:\\arcadis-uk-pw.bentley.com:Arcadis-UK-07\Documents\Projects\1MC06-C2\Godington West Vdt\EV\01 - Docs\1MC06-ASC-EV-FRM-CS06_CL10-900038" xr:uid="{04D74979-3D95-4ACD-B2A1-7426A04D683E}"/>
    <hyperlink ref="E1570" r:id="rId4042" display="pw:\\arcadis-uk-pw.bentley.com:Arcadis-UK-07\Documents\Projects\1MC06-C2\Barton Hartshorn Emb\EV\01 - Docs\1MC06-ASC-EV-FRM-CS06_CL21-900024" xr:uid="{81545850-5C0E-4C26-BEE3-4E6C673DA3A4}"/>
    <hyperlink ref="E1571" r:id="rId4043" display="pw:\\arcadis-uk-pw.bentley.com:Arcadis-UK-07\Documents\Projects\1MC06-C2\Barton Hartshorn Emb\EV\01 - Docs\1MC06-ASC-EV-FRM-CS06_CL21-900022" xr:uid="{524948F2-D927-45A9-BE47-1AEE609BB6E3}"/>
    <hyperlink ref="E1572" r:id="rId4044" display="pw:\\arcadis-uk-pw.bentley.com:Arcadis-UK-07\Documents\Projects\1MC06-C2\Barton Hartshorn Emb\EV\01 - Docs\1MC06-ASC-EV-FRM-CS06_CL21-900021" xr:uid="{42A4FBA7-CFAC-4AB0-AAC2-E19CBB800C95}"/>
    <hyperlink ref="E1573" r:id="rId4045" display="pw:\\arcadis-uk-pw.bentley.com:Arcadis-UK-07\Documents\Projects\1MC06-C2\Barton Hartshorn Emb\EV\01 - Docs\1MC06-ASC-EV-FRM-CS06_CL21-900023" xr:uid="{0DF36F9D-42BB-4D9B-A11F-5570647B0433}"/>
    <hyperlink ref="K1532" r:id="rId4046" display="pw://arcadis-uk-pw.bentley.com:Arcadis-UK-07/Documents/D%7b2cbc1e89-9cf9-46ec-9ed2-2c9c15343047%7d" xr:uid="{6D953520-AF36-4737-88B3-4DB28ACC33BC}"/>
    <hyperlink ref="W1532" r:id="rId4047" display="mailto:Harish.Neglur@arcadis.com" xr:uid="{53371315-2AEF-4B73-8ADD-E2FD7B9C8916}"/>
    <hyperlink ref="W1573" r:id="rId4048" display="mailto:tamara.georgescu@setec.com" xr:uid="{3CF285A6-7302-4961-B05D-42C28C8E5C38}"/>
    <hyperlink ref="W1536:W1569" r:id="rId4049" display="mailto:tamara.georgescu@setec.com" xr:uid="{EAA08A60-67CB-4D4B-B174-A4DF92A6C1C5}"/>
    <hyperlink ref="E1531" r:id="rId4050" display="pw://arcadis-uk-pw.bentley.com:Arcadis-UK-07/Documents/Projects/1MC07-C3/Greatworth&amp;space;Green&amp;space;Tunnel/DR/01&amp;space;-&amp;space;Docs/1MC07-ASC-DR-FRM-CS07_CL25-000003-ACBOS" xr:uid="{46DA2572-D93C-45D6-9C7A-93622CC81FDC}"/>
    <hyperlink ref="K1531" r:id="rId4051" display="pw://arcadis-uk-pw.bentley.com:Arcadis-UK-07/Documents/Projects/1MC07-C3/Greatworth&amp;space;Green&amp;space;Tunnel/IM/01&amp;space;-&amp;space;Docs/1MC07-CEK-IM-DAT-CS07_CL25-600005" xr:uid="{3E2F7619-2248-442F-B1CF-558EC2A30184}"/>
    <hyperlink ref="W1531" r:id="rId4052" display="mailto:nischitha.m@arcadis.com" xr:uid="{2663A186-D292-4A68-8124-5E8CD95F409B}"/>
    <hyperlink ref="E1530" r:id="rId4053" display="pw:\\arcadis-uk-pw.bentley.com:Arcadis-UK-07\Documents\Projects\1MC07-C3\Lower Thorpe North Emb\CV\01 - Docs\1MC07-ASC-CV-FRM-CS07_CL26-000096-ACBOS" xr:uid="{88504623-DF4C-43B6-801D-712B4A19B655}"/>
    <hyperlink ref="K1530" r:id="rId4054" display="pw:\\arcadis-uk-pw.bentley.com:Arcadis-UK-07\Documents\Projects\1MC07-C3\Lower Thorpe North Emb\IM\01 - Docs\1MC07-CEK-IM-DAT-CS07_CL26-600169" xr:uid="{4C19A907-F159-49AD-AE53-A62F1F22AD0D}"/>
    <hyperlink ref="W1530" r:id="rId4055" display="mailto:muhammed.afsal@arcadis.com" xr:uid="{94032A9A-D8D6-41D0-B92C-C44ECB0F58D8}"/>
    <hyperlink ref="E1576" r:id="rId4056" display="pw:\\arcadis-uk-pw.bentley.com:Arcadis-UK-07\Documents\Projects\1MC07-C3\Greatworth North Ctg\UT\01 - Docs\1MC07-ASC-UT-FRM-CS07_CL12-000098-ACBOS" xr:uid="{AAA24AB8-C397-45CC-9F18-9EF085F45E4F}"/>
    <hyperlink ref="K1576" r:id="rId4057" display="pw:\\arcadis-uk-pw.bentley.com:Arcadis-UK-07\Documents\Projects\1MC07-C3\Greatworth North Ctg\IM\01 - Docs\1MC07-CEK-IM-DAT-CS07_CL12-600053" xr:uid="{3D0640DC-5C20-4984-A019-33A2B5D6807A}"/>
    <hyperlink ref="W1576" r:id="rId4058" display="mailto:juilee.lokhande@arcadis.com" xr:uid="{ABDE2880-A79A-4D7B-810D-9C35D5D7A43B}"/>
    <hyperlink ref="E1577" r:id="rId4059" display="pw://arcadis-uk-pw.bentley.com:Arcadis-UK-07/Documents/Projects/1MC07-C3/Boddington&amp;space;Ctg/BR/01&amp;space;-&amp;space;Docs/1MC07-CEK-BR-FRM-CS07_CL14-000003" xr:uid="{317189D0-46F1-4CA8-8CCC-E883DCE98114}"/>
    <hyperlink ref="K1577" r:id="rId4060" display="pw://arcadis-uk-pw.bentley.com:Arcadis-UK-07/Documents/Projects/1MC07-C3/Boddington&amp;space;Ctg/IM/01&amp;space;-&amp;space;Docs/1MC07-CEK-IM-DAT-CS07_CL14-600019" xr:uid="{989D5CFE-F04B-4B22-BAA6-9C3011B26E77}"/>
    <hyperlink ref="W1577" r:id="rId4061" display="mailto:ANL@cowi.com" xr:uid="{BC89BB0E-1CDB-4F0B-9F13-A1122621CCF0}"/>
    <hyperlink ref="E1575" r:id="rId4062" display="pw://arcadis-uk-pw.bentley.com:Arcadis-UK-07/Documents/Projects/1MC07-C3/Greatworth&amp;space;Green&amp;space;Tunnel/DR/01&amp;space;-&amp;space;Docs/1MC07-ASC-DR-FRM-CS07_CL25-000004-ACBOS" xr:uid="{318BDA3A-AA8E-40C7-BB17-D19D113A1FD8}"/>
    <hyperlink ref="K1575" r:id="rId4063" display="pw://arcadis-uk-pw.bentley.com:Arcadis-UK-07/Documents/Projects/1MC07-C3/Greatworth&amp;space;Green&amp;space;Tunnel/IM/01&amp;space;-&amp;space;Docs/1MC07-CEK-IM-DAT-CS07_CL25-600004" xr:uid="{01BBA84A-4F42-4605-B283-EE56086ABFDA}"/>
    <hyperlink ref="W1575" r:id="rId4064" display="mailto:nischitha.m@arcadis.com" xr:uid="{A7D90B42-3C9F-4311-ACC2-A2F66DA3C502}"/>
    <hyperlink ref="K1574" r:id="rId4065" display="pw:\\arcadis-uk-pw.bentley.com:Arcadis-UK-07\Documents\Projects\1MC07-C3\Boddington Ctg\IM\01 - Docs\1MC07-CEK-IM-DAT-CS07_CL14-600220" xr:uid="{BA6B24D2-74D1-4A13-9A0A-1C1D2C145950}"/>
    <hyperlink ref="E1574" r:id="rId4066" display="pw:\\arcadis-uk-pw.bentley.com:Arcadis-UK-07\Documents\Projects\1MC07-C3\Boddington Ctg\BR\01 - Docs\1MC07-ASC-BR-FRM-CS07_CL14-000015-ACBOS" xr:uid="{E1D2C498-1203-4661-A033-2EE84B5416D5}"/>
    <hyperlink ref="E1526" r:id="rId4067" display="pw://arcadis-uk-pw.bentley.com:Arcadis-UK-07/Documents/D%7b2b3d9916-b57c-4051-899a-baa889230ed3%7d" xr:uid="{0123E07A-77BD-41EA-B3F6-2F5E599886EB}"/>
    <hyperlink ref="K1518" r:id="rId4068" display="pw:\\arcadis-uk-pw.bentley.com:Arcadis-UK-07\Documents\Projects\1MC06-C2\Cowley Emb Group\IM\01 - Docs\1MC06-CEK-IM-DAT-CS06_CL10-600061" xr:uid="{6232DE6A-AB33-4D35-B533-CCF750607EB7}"/>
    <hyperlink ref="E1578" r:id="rId4069" display="pw:\\arcadis-uk-pw.bentley.com:Arcadis-UK-07\Documents\Projects\1MC07-C3\Chipping Warden Green Tunnel\HW\01 - Docs\1MC07-ASC-HW-FRM-CS07_CL13-000065-ACBOS" xr:uid="{089D708A-3668-4FBE-87D5-2C36E72C0677}"/>
    <hyperlink ref="E1579" r:id="rId4070" display="pw:\\arcadis-uk-pw.bentley.com:Arcadis-UK-07\Documents\Projects\1MC07-C3\Chipping Warden Green Tunnel\HW\01 - Docs\1MC07-ASC-HW-FRM-CS07_CL13-000003-ACBOS" xr:uid="{6E04B074-3A40-4FDB-8E3C-7260B4C274A3}"/>
    <hyperlink ref="K1578" r:id="rId4071" display="pw:\\arcadis-uk-pw.bentley.com:Arcadis-UK-07\Documents\Projects\1MC07-C3\Chipping Warden Green Tunnel\IM\01 - Docs\1MC07-CEK-IM-DAT-CS07_CL13-600037" xr:uid="{06CD7ADA-4AF0-4A67-888E-F44FD248DBB5}"/>
    <hyperlink ref="K1579" r:id="rId4072" display="pw:\\arcadis-uk-pw.bentley.com:Arcadis-UK-07\Documents\Projects\1MC07-C3\Chipping Warden Green Tunnel\IM\01 - Docs\1MC07-CEK-IM-DAT-CS07_CL13-600042" xr:uid="{5897FDAB-A45B-4D05-8372-DCB8A0426882}"/>
    <hyperlink ref="W1578" r:id="rId4073" display="mailto:MarcoAntonio.Tanseco@arcadis.com" xr:uid="{34ECA790-B354-4EBC-8074-577B7B1D6047}"/>
    <hyperlink ref="W1579" r:id="rId4074" display="mailto:MarcoAntonio.Tanseco@arcadis.com" xr:uid="{BC5C90AF-72BA-4643-A79D-556BA4A82175}"/>
    <hyperlink ref="E1580" r:id="rId4075" display="pw:\\arcadis-uk-pw.bentley.com:Arcadis-UK-07\Documents\Projects\1MC06-C2\Waddesdon Emb\HW\01 - Docs\1MC06-ASC-HW-FRM-CS04_CL20-000055-ACBOS" xr:uid="{2942B449-8658-4150-95B4-88A24645B033}"/>
    <hyperlink ref="W1580" r:id="rId4076" display="mailto:ABHS@cowi.com" xr:uid="{8B989F77-CFD5-4131-A839-032B2961393D}"/>
    <hyperlink ref="E1581" r:id="rId4077" display="pw:\\arcadis-uk-pw.bentley.com:Arcadis-UK-07\Documents\Projects\1MC07-C3\Chipping Warden Green Tunnel\CV\01 - Docs\1MC07-ASC-CV-FRM-CS07_CL26-000108-ACBOS" xr:uid="{33B7273B-E7A0-4E8D-BB34-584B8028DA6F}"/>
    <hyperlink ref="K1581" r:id="rId4078" display="pw:\\arcadis-uk-pw.bentley.com:Arcadis-UK-07\Documents\Projects\1MC07-C3\Chipping Warden Green Tunnel\IM\01 - Docs\1MC07-CEK-IM-DAT-CS07_CL26-600166" xr:uid="{5F14A210-DF3B-4050-ABE0-A73FF9B38F04}"/>
    <hyperlink ref="W1581" r:id="rId4079" display="mailto:muhammed.afsal@arcadis.com" xr:uid="{2AC8FAD8-6D2C-4739-99A4-F1FEAB229A79}"/>
    <hyperlink ref="E1582" r:id="rId4080" display="pw:\\arcadis-uk-pw.bentley.com:Arcadis-UK-07\Documents\Projects\1MC07-C3\Greatworth North Emb\CV\01 - Docs\1MC07-ASC-CV-FRM-CS07_CL12-000109-ACBOS" xr:uid="{A8D718E9-5A15-41FA-89C3-086B6D086242}"/>
    <hyperlink ref="K1582" r:id="rId4081" display="pw:\\arcadis-uk-pw.bentley.com:Arcadis-UK-07\Documents\Projects\1MC07-C3\Greatworth North Emb\IM\01 - Docs\1MC07-CEK-IM-DAT-CS07_CL12-600034" xr:uid="{DEC338C7-AAD9-4AD9-94D9-9E732180A204}"/>
    <hyperlink ref="K1539" r:id="rId4082" display="pw:\\arcadis-uk-pw.bentley.com:Arcadis-UK-07\Documents\Projects\1MC06-C2\Godington East Vdt\IM\01 - Docs\1MC06-CEK-IM-DAT-CS06_CL10-600177" xr:uid="{AD5187D5-11E6-47C9-BF87-3AAED997CD46}"/>
    <hyperlink ref="K1540" r:id="rId4083" display="pw:\\arcadis-uk-pw.bentley.com:Arcadis-UK-07\Documents\Projects\1MC06-C2\Godington East Vdt\IM\01 - Docs\1MC06-CEK-IM-DAT-CS06_CL10-600178" xr:uid="{76BD3637-0724-4A24-8C6E-AC319814268C}"/>
    <hyperlink ref="K1541" r:id="rId4084" display="pw:\\arcadis-uk-pw.bentley.com:Arcadis-UK-07\Documents\Projects\1MC06-C2\Godington East Vdt\IM\01 - Docs\1MC06-CEK-IM-DAT-CS06_CL10-600179" xr:uid="{1B4C8F1B-EA2B-4BBE-A63D-8B880BC336FF}"/>
    <hyperlink ref="K1542" r:id="rId4085" display="pw:\\arcadis-uk-pw.bentley.com:Arcadis-UK-07\Documents\Projects\1MC06-C2\Godington East Vdt\IM\01 - Docs\1MC06-CEK-IM-DAT-CS06_CL10-600180" xr:uid="{4F71298F-046C-454C-8DDB-4E5513CAB043}"/>
    <hyperlink ref="K1543" r:id="rId4086" display="pw:\\arcadis-uk-pw.bentley.com:Arcadis-UK-07\Documents\Projects\1MC06-C2\Godington East Emb\IM\01 - Docs\1MC06-CEK-IM-DAT-CS06_CL10-600174" xr:uid="{7599CC10-7685-4A24-9C70-84B029915EB5}"/>
    <hyperlink ref="K1544" r:id="rId4087" display="pw:\\arcadis-uk-pw.bentley.com:Arcadis-UK-07\Documents\Projects\1MC06-C2\Godington East Emb\IM\01 - Docs\1MC06-CEK-IM-DAT-CS06_CL10-600175" xr:uid="{2A090A47-7AB5-4BBF-B11B-DC9EB0B7997A}"/>
    <hyperlink ref="K1545" r:id="rId4088" display="pw:\\arcadis-uk-pw.bentley.com:Arcadis-UK-07\Documents\Projects\1MC06-C2\Godington East Emb\IM\01 - Docs\1MC06-CEK-IM-DAT-CS06_CL10-600176" xr:uid="{E4E7DFC7-8170-437C-8C79-DD95DD70A79F}"/>
    <hyperlink ref="K1546" r:id="rId4089" display="pw:\\arcadis-uk-pw.bentley.com:Arcadis-UK-07\Documents\Projects\1MC06-C2\Chetwode Emb\IM\01 - Docs\1MC06-CEK-IM-DAT-CS06_CL10-600169" xr:uid="{71BD9AAC-DDA5-4682-9C44-95C8D2791284}"/>
    <hyperlink ref="E1532" r:id="rId4090" display="pw://arcadis-uk-pw.bentley.com:Arcadis-UK-07/Documents/D%7b96e497b0-1e61-434e-97fe-ab7ca9a695c1%7d" xr:uid="{114C7481-B6FD-46C0-8D96-68A69142CA6B}"/>
    <hyperlink ref="K1547" r:id="rId4091" display="pw:\\arcadis-uk-pw.bentley.com:Arcadis-UK-07\Documents\Projects\1MC06-C2\Chetwode Emb\IM\01 - Docs\1MC06-CEK-IM-DAT-CS06_CL10-600170" xr:uid="{3CC4764B-7092-4505-A321-1618C8DB2D91}"/>
    <hyperlink ref="K1548" r:id="rId4092" display="pw:\\arcadis-uk-pw.bentley.com:Arcadis-UK-07\Documents\Projects\1MC06-C2\Chetwode Emb\IM\01 - Docs\1MC06-CEK-IM-DAT-CS06_CL10-600171" xr:uid="{E3EA6DC3-5D7B-47E1-810D-B02717518289}"/>
    <hyperlink ref="K1549" r:id="rId4093" display="pw:\\arcadis-uk-pw.bentley.com:Arcadis-UK-07\Documents\Projects\1MC06-C2\Chetwode Emb\IM\01 - Docs\1MC06-CEK-IM-DAT-CS06_CL10-600172" xr:uid="{5FB8297B-129E-49AB-9565-6EE8114F7AF6}"/>
    <hyperlink ref="K1550" r:id="rId4094" display="pw:\\arcadis-uk-pw.bentley.com:Arcadis-UK-07\Documents\Projects\1MC06-C2\Chetwode Emb\IM\01 - Docs\1MC06-CEK-IM-DAT-CS06_CL10-600173" xr:uid="{1B039EEE-A36D-42FB-A201-2B8209714F4B}"/>
    <hyperlink ref="K1551" r:id="rId4095" display="pw:\\arcadis-uk-pw.bentley.com:Arcadis-UK-07\Documents\Projects\1MC06-C2\Chetwode Ctg\IM\01 - Docs\1MC06-CEK-IM-DAT-CS06_CL10-600157" xr:uid="{133F62AF-ADAF-448A-BD86-99925C991B5A}"/>
    <hyperlink ref="K1552" r:id="rId4096" display="pw:\\arcadis-uk-pw.bentley.com:Arcadis-UK-07\Documents\Projects\1MC06-C2\Chetwode Ctg\IM\01 - Docs\1MC06-CEK-IM-DAT-CS06_CL10-600161" xr:uid="{F1BE85F7-A24E-4360-BF36-85BFCA65679A}"/>
    <hyperlink ref="K1553" r:id="rId4097" display="pw:\\arcadis-uk-pw.bentley.com:Arcadis-UK-07\Documents\Projects\1MC06-C2\Chetwode Ctg\IM\01 - Docs\1MC06-CEK-IM-DAT-CS06_CL10-600162" xr:uid="{11FBF7D0-D3D8-4908-AC06-5A341F9A47F8}"/>
    <hyperlink ref="K1554" r:id="rId4098" display="pw:\\arcadis-uk-pw.bentley.com:Arcadis-UK-07\Documents\Projects\1MC06-C2\Chetwode Ctg\IM\01 - Docs\1MC06-CEK-IM-DAT-CS06_CL10-600163" xr:uid="{0C8DE60B-E3F1-42E5-B208-A1C7C90A2DB1}"/>
    <hyperlink ref="K1555" r:id="rId4099" display="pw:\\arcadis-uk-pw.bentley.com:Arcadis-UK-07\Documents\Projects\1MC06-C2\Chetwode Ctg\IM\01 - Docs\1MC06-CEK-IM-DAT-CS06_CL10-600164" xr:uid="{1A472635-409D-43E3-87DF-AA90658D3751}"/>
    <hyperlink ref="K1556" r:id="rId4100" display="pw:\\arcadis-uk-pw.bentley.com:Arcadis-UK-07\Documents\Projects\1MC06-C2\Chetwode Ctg\IM\01 - Docs\1MC06-CEK-IM-DAT-CS06_CL10-600165" xr:uid="{6223389D-C220-429E-B950-B1E5E8B63040}"/>
    <hyperlink ref="K1557" r:id="rId4101" display="pw:\\arcadis-uk-pw.bentley.com:Arcadis-UK-07\Documents\Projects\1MC06-C2\Chetwode Ctg\IM\01 - Docs\1MC06-CEK-IM-DAT-CS06_CL10-600166" xr:uid="{ADEDA286-8582-4B48-88F2-8D6D14CB7ABF}"/>
    <hyperlink ref="K1558" r:id="rId4102" display="pw:\\arcadis-uk-pw.bentley.com:Arcadis-UK-07\Documents\Projects\1MC06-C2\Chetwode Ctg\IM\01 - Docs\1MC06-CEK-IM-DAT-CS06_CL10-600167" xr:uid="{1CEDA3AE-FC43-45EF-8745-1B3A05378AB1}"/>
    <hyperlink ref="K1559" r:id="rId4103" display="pw:\\arcadis-uk-pw.bentley.com:Arcadis-UK-07\Documents\Projects\1MC06-C2\Chetwode Ctg\IM\01 - Docs\1MC06-CEK-IM-DAT-CS06_CL10-600168" xr:uid="{953DB903-3025-4481-8C06-C31B1B730920}"/>
    <hyperlink ref="K1560" r:id="rId4104" display="pw:\\arcadis-uk-pw.bentley.com:Arcadis-UK-07\Documents\Projects\1MC06-C2\Chetwode Ctg\IM\01 - Docs\1MC06-CEK-IM-DAT-CS06_CL10-600158" xr:uid="{95FC4777-2E15-46C9-B0E4-23390CDD3DA7}"/>
    <hyperlink ref="K1561" r:id="rId4105" display="pw:\\arcadis-uk-pw.bentley.com:Arcadis-UK-07\Documents\Projects\1MC06-C2\Chetwode Ctg\IM\01 - Docs\1MC06-CEK-IM-DAT-CS06_CL10-600159" xr:uid="{F9C339E6-EBEE-4541-9D2A-8967B95826C2}"/>
    <hyperlink ref="K1562" r:id="rId4106" display="pw:\\arcadis-uk-pw.bentley.com:Arcadis-UK-07\Documents\Projects\1MC06-C2\Chetwode Ctg\IM\01 - Docs\1MC06-CEK-IM-DAT-CS06_CL10-600160" xr:uid="{84715FB6-2A60-48D7-B459-DA9EAF798769}"/>
    <hyperlink ref="K1563" r:id="rId4107" display="pw:\\arcadis-uk-pw.bentley.com:Arcadis-UK-07\Documents\Projects\1MC06-C2\Godington West Emb\IM\01 - Docs\1MC06-CEK-IM-DAT-CS06_CL10-600181" xr:uid="{B656A767-7C1C-4298-B7AC-90C05E7886BB}"/>
    <hyperlink ref="K1564" r:id="rId4108" display="pw:\\arcadis-uk-pw.bentley.com:Arcadis-UK-07\Documents\Projects\1MC06-C2\Godington West Emb\IM\01 - Docs\1MC06-CEK-IM-DAT-CS06_CL10-600182" xr:uid="{9D721BB7-A9D1-4421-B506-A72D66886C33}"/>
    <hyperlink ref="K1565" r:id="rId4109" display="pw:\\arcadis-uk-pw.bentley.com:Arcadis-UK-07\Documents\Projects\1MC06-C2\Godington West Emb\IM\01 - Docs\1MC06-CEK-IM-DAT-CS06_CL10-600183" xr:uid="{36B6294A-31BE-4B59-A623-752723CA334A}"/>
    <hyperlink ref="K1566" r:id="rId4110" display="pw:\\arcadis-uk-pw.bentley.com:Arcadis-UK-07\Documents\Projects\1MC06-C2\Godington West Emb\IM\01 - Docs\1MC06-CEK-IM-DAT-CS06_CL10-600184" xr:uid="{A6B2A40A-D925-4328-96E6-BCE2D43D85D6}"/>
    <hyperlink ref="K1567" r:id="rId4111" display="pw:\\arcadis-uk-pw.bentley.com:Arcadis-UK-07\Documents\Projects\1MC06-C2\Godington West Vdt\IM\01 - Docs\1MC06-CEK-IM-DAT-CS06_CL10-600185" xr:uid="{7E53A625-29E2-4A19-93DA-AE00D868D89A}"/>
    <hyperlink ref="K1568" r:id="rId4112" display="pw:\\arcadis-uk-pw.bentley.com:Arcadis-UK-07\Documents\Projects\1MC06-C2\Godington West Vdt\IM\01 - Docs\1MC06-CEK-IM-DAT-CS06_CL10-600186" xr:uid="{2EC47A9E-52E8-44AC-8DE7-A3208AA447A9}"/>
    <hyperlink ref="K1569" r:id="rId4113" display="pw:\\arcadis-uk-pw.bentley.com:Arcadis-UK-07\Documents\Projects\1MC06-C2\Godington West Vdt\IM\01 - Docs\1MC06-CEK-IM-DAT-CS06_CL10-600187" xr:uid="{F0C2B08C-4C0A-4540-AF59-A3E153BB01D3}"/>
    <hyperlink ref="K1583" r:id="rId4114" display="https://pwlink.bentley.com/link?ds=arcadis-uk-pw.bentley.com~3AArcadis-UK-07&amp;doc=3ab353fb560c4d8fae891332d9bcb2a2&amp;wa=7672f74c6d6c4972939616dce2e4867c&amp;p=e3f7388f5b164382a7b167b8398b51fa&amp;app=pwe" xr:uid="{55F2BAF3-208D-46D1-8F22-0814F174AA1B}"/>
    <hyperlink ref="E1583" r:id="rId4115" display="https://pwlink.bentley.com/link?ds=arcadis-uk-pw.bentley.com~3AArcadis-UK-07&amp;doc=6c5d814d6cb94d36b7a60adb33c09f4e&amp;wa=7672f74c6d6c4972939616dce2e4867c&amp;p=e3f7388f5b164382a7b167b8398b51fa&amp;app=pwe" xr:uid="{220EA86E-3EEB-4FEA-B054-E9F1E5906947}"/>
    <hyperlink ref="W1583" r:id="rId4116" display="mailto:bhkh@cowi.com" xr:uid="{E27004E1-8EF7-408C-AA35-80669A0521A6}"/>
    <hyperlink ref="W1584" r:id="rId4117" display="mailto:maya.bowles@arcadis.com" xr:uid="{D5C69268-3E52-4DEE-BCE6-AA5E2181BC48}"/>
    <hyperlink ref="W1585:W1589" r:id="rId4118" display="mailto:maya.bowles@arcadis.com" xr:uid="{412ADCFC-22E7-4CBA-ACF0-859E28AEE2D3}"/>
    <hyperlink ref="K1584" r:id="rId4119" display="pw:\\arcadis-uk-pw.bentley.com:Arcadis-UK-07\Documents\Projects\1MC06-C2\Grendon Underwood Emb\IM\01 - Docs\1MC06-CEK-IM-DAT-CS05-600135" xr:uid="{DAFD038E-AC97-4887-97CA-8A1995C507AD}"/>
    <hyperlink ref="K1589" r:id="rId4120" display="pw:\\arcadis-uk-pw.bentley.com:Arcadis-UK-07\Documents\Projects\1MC06-C2\Grendon Underwood Emb\IM\01 - Docs\1MC06-CEK-IM-DAT-CS05-600133" xr:uid="{7348A779-2C96-4CBF-8158-96DB77154C5E}"/>
    <hyperlink ref="K1586" r:id="rId4121" display="pw:\\arcadis-uk-pw.bentley.com:Arcadis-UK-07\Documents\Projects\1MC06-C2\Grendon Underwood Emb\IM\01 - Docs\1MC06-CEK-IM-DAT-CS05-600303" xr:uid="{8DFD12E5-3CA1-4423-8947-CCFD26EC9824}"/>
    <hyperlink ref="K1588" r:id="rId4122" display="pw:\\arcadis-uk-pw.bentley.com:Arcadis-UK-07\Documents\Projects\1MC06-C2\Grendon Underwood Emb\IM\01 - Docs\1MC06-CEK-IM-DAT-CS05-600302" xr:uid="{B02BE6DE-1AE8-4238-90E5-ADD0B995DCD7}"/>
    <hyperlink ref="K1587" r:id="rId4123" display="pw:\\arcadis-uk-pw.bentley.com:Arcadis-UK-07\Documents\Projects\1MC06-C2\Grendon Underwood Emb\IM\01 - Docs\1MC06-CEK-IM-DAT-CS05-600307" xr:uid="{2E85818F-135D-48D2-B918-BAC72D350823}"/>
    <hyperlink ref="K1585" r:id="rId4124" display="pw:\\arcadis-uk-pw.bentley.com:Arcadis-UK-07\Documents\Projects\1MC06-C2\Grendon Underwood Emb\IM\01 - Docs\1MC06-CEK-IM-DAT-CS05-600132" xr:uid="{2ACD0B3B-C14B-41FF-837D-22D13BB14CBD}"/>
    <hyperlink ref="E1584" r:id="rId4125" display="pw:\\arcadis-uk-pw.bentley.com:Arcadis-UK-07\Documents\Projects\1MC06-C2\Grendon Underwood Emb\UT\01 - Docs\1MC06-ASC-UT-FRM-CS05-000019-ACBOS" xr:uid="{DFC65ACD-3DA6-47F9-9399-34A72A3B7CC8}"/>
    <hyperlink ref="E1586" r:id="rId4126" display="pw:\\arcadis-uk-pw.bentley.com:Arcadis-UK-07\Documents\Projects\1MC06-C2\Grendon Underwood Emb\UT\01 - Docs\1MC06-ASC-UT-FRM-CS05-000039-ACBOS" xr:uid="{BD2EFF32-8D83-4C4A-A1D5-DF366BDCA287}"/>
    <hyperlink ref="E1587" r:id="rId4127" display="pw:\\arcadis-uk-pw.bentley.com:Arcadis-UK-07\Documents\Projects\1MC06-C2\Grendon Underwood Emb\UT\01 - Docs\1MC06-ASC-UT-FRM-CS05-000040-ACBOS" xr:uid="{2A1AC9DF-D98C-469A-8AFE-9B31C74C9624}"/>
    <hyperlink ref="E1588" r:id="rId4128" display="pw:\\arcadis-uk-pw.bentley.com:Arcadis-UK-07\Documents\Projects\1MC06-C2\Grendon Underwood Emb\UT\01 - Docs\1MC06-ASC-UT-FRM-CS05-000036-ACBOS" xr:uid="{D83D8003-3C1C-494A-8A4D-38F702AD9BB2}"/>
    <hyperlink ref="E1589" r:id="rId4129" display="pw:\\arcadis-uk-pw.bentley.com:Arcadis-UK-07\Documents\Projects\1MC06-C2\Grendon Underwood Emb\UT\01 - Docs\1MC06-ASC-UT-FRM-CS05-000015-ACBOS" xr:uid="{0D60B9F3-63EC-4673-A8A6-A70E2A5C1BE5}"/>
    <hyperlink ref="E1585" r:id="rId4130" display="pw:\\arcadis-uk-pw.bentley.com:Arcadis-UK-07\Documents\Projects\1MC06-C2\Grendon Underwood Emb\UT\01 - Docs\1MC06-ASC-UT-FRM-CS05-000018-ACBOS" xr:uid="{0362329E-2913-42A7-ABE1-9AF748C7DB50}"/>
    <hyperlink ref="W1591" r:id="rId4131" display="mailto:alexandra.bonici@setec.com" xr:uid="{F10E2CF2-7CE9-4791-BFA9-37F9EA1AAB1F}"/>
    <hyperlink ref="E1591" r:id="rId4132" display="pw:\\arcadis-uk-pw.bentley.com:Arcadis-UK-07\Documents\Projects\1MC07-C3\Brackley South Ctg\CV\01 - Docs\1MC07-ASC-CV-FRM-CS07_CL12-000101-ACBOS" xr:uid="{B75902E7-F076-4729-8886-85B2EBB7F7B6}"/>
    <hyperlink ref="K1591" r:id="rId4133" display="pw:\\arcadis-uk-pw.bentley.com:Arcadis-UK-07\Documents\Projects\1MC07-C3\Brackley South Ctg\IM\01 - Docs\1MC07-CEK-IM-DAT-CS07_CL12-600171" xr:uid="{5C977903-9334-480E-B027-8DA17040B317}"/>
    <hyperlink ref="E1592" r:id="rId4134" display="pw:\\arcadis-uk-pw.bentley.com:Arcadis-UK-07\Documents\Projects\1MC06-C2\Cowley Emb Group\CV\01 - Docs\1MC06-ASC-CV-FRM-CS06_CL10-900027" xr:uid="{25DC9EBD-1B8F-4D75-9E50-A85A561721BF}"/>
    <hyperlink ref="E1593" r:id="rId4135" display="pw:\\arcadis-uk-pw.bentley.com:Arcadis-UK-07\Documents\Projects\1MC06-C2\Cowley Emb Group\CV\01 - Docs\1MC06-ASC-CV-FRM-CS06_CL10-900026" xr:uid="{E3D62543-F56D-46DC-9FA9-1B489B02C0D8}"/>
    <hyperlink ref="E1594" r:id="rId4136" display="pw:\\arcadis-uk-pw.bentley.com:Arcadis-UK-07\Documents\Projects\1MC06-C2\Twyford Ctg\CV\01 - Docs\1MC06-ASC-CV-FRM-CS06_CL10-900025" xr:uid="{897E5D6B-AA00-4E8B-B06A-B769C93FE306}"/>
    <hyperlink ref="E1595" r:id="rId4137" display="pw:\\arcadis-uk-pw.bentley.com:Arcadis-UK-07\Documents\Projects\1MC06-C2\Twyford Ctg\CV\01 - Docs\1MC06-ASC-CV-FRM-CS06_CL10-900024" xr:uid="{E1E2DA02-8911-498A-B24A-CE631C3D3A7E}"/>
    <hyperlink ref="E1596" r:id="rId4138" display="pw:\\arcadis-uk-pw.bentley.com:Arcadis-UK-07\Documents\Projects\1MC06-C2\Godington West Emb\CV\01 - Docs\1MC06-ASC-CV-FRM-CS06_CL10-900021" xr:uid="{53BC96B9-0B11-4F63-9AFB-BF87EF55E380}"/>
    <hyperlink ref="E1597" r:id="rId4139" display="pw:\\arcadis-uk-pw.bentley.com:Arcadis-UK-07\Documents\Projects\1MC06-C2\Godington West Emb\CV\01 - Docs\1MC06-ASC-CV-FRM-CS06_CL10-900018" xr:uid="{93916DE2-BA55-4D7D-8633-3FFB2D39AC34}"/>
    <hyperlink ref="E1598" r:id="rId4140" display="pw:\\arcadis-uk-pw.bentley.com:Arcadis-UK-07\Documents\Projects\1MC06-C2\Godington West Emb\CV\01 - Docs\1MC06-ASC-CV-FRM-CS06_CL10-900020" xr:uid="{8F0FC781-DBDD-4D87-93E3-2C2E73F89D0E}"/>
    <hyperlink ref="E1599" r:id="rId4141" display="pw:\\arcadis-uk-pw.bentley.com:Arcadis-UK-07\Documents\Projects\1MC06-C2\Godington West Emb\CV\01 - Docs\1MC06-ASC-CV-FRM-CS06_CL10-900019" xr:uid="{70279DF5-1663-445E-92DF-41C8A315D603}"/>
    <hyperlink ref="E1600" r:id="rId4142" display="pw:\\arcadis-uk-pw.bentley.com:Arcadis-UK-07\Documents\Projects\1MC06-C2\Chetwode Emb\CV\01 - Docs\1MC06-ASC-CV-FRM-CS06_CL10-900015" xr:uid="{74E11725-B68A-4B1A-90CE-FEA940DA6737}"/>
    <hyperlink ref="E1601" r:id="rId4143" display="pw:\\arcadis-uk-pw.bentley.com:Arcadis-UK-07\Documents\Projects\1MC06-C2\Chetwode Emb\CV\01 - Docs\1MC06-ASC-CV-FRM-CS06_CL10-900014" xr:uid="{BE257AE7-63B1-4AFC-ABE7-D454A182145E}"/>
    <hyperlink ref="E1602" r:id="rId4144" display="pw:\\arcadis-uk-pw.bentley.com:Arcadis-UK-07\Documents\Projects\1MC06-C2\Chetwode Ctg\CV\01 - Docs\1MC06-ASC-CV-FRM-CS06_CL10-900013" xr:uid="{86286985-4E9B-4719-86CB-FE917B7B4C34}"/>
    <hyperlink ref="E1603" r:id="rId4145" display="pw:\\arcadis-uk-pw.bentley.com:Arcadis-UK-07\Documents\Projects\1MC06-C2\Chetwode Ctg\CV\01 - Docs\1MC06-ASC-CV-FRM-CS06_CL10-900012" xr:uid="{39D5D93C-589F-49E0-9086-B8051112E6C5}"/>
    <hyperlink ref="E1604" r:id="rId4146" display="pw:\\arcadis-uk-pw.bentley.com:Arcadis-UK-07\Documents\Projects\1MC06-C2\Chetwode Ctg\CV\01 - Docs\1MC06-ASC-CV-FRM-CS06_CL10-900011" xr:uid="{F92719FC-08BA-4BB7-ADC9-9879CDC4702D}"/>
    <hyperlink ref="E1605" r:id="rId4147" display="pw:\\arcadis-uk-pw.bentley.com:Arcadis-UK-07\Documents\Projects\1MC06-C2\Chetwode Ctg\CV\01 - Docs\1MC06-ASC-CV-FRM-CS06_CL10-900010" xr:uid="{C5C75432-A5F2-429D-8A2B-33917B794CB6}"/>
    <hyperlink ref="E1606" r:id="rId4148" display="pw:\\arcadis-uk-pw.bentley.com:Arcadis-UK-07\Documents\Projects\1MC06-C2\Barton Hartshorn Emb\CV\01 - Docs\1MC06-ASC-CV-FRM-CS06_CL21-900002" xr:uid="{652D52A4-40C1-4D8D-851B-F7BCB19E2FBB}"/>
    <hyperlink ref="E1607" r:id="rId4149" display="pw:\\arcadis-uk-pw.bentley.com:Arcadis-UK-07\Documents\Projects\1MC06-C2\Barton Hartshorn Emb\CV\01 - Docs\1MC06-ASC-CV-FRM-CS06_CL21-900001" xr:uid="{88E5E71D-318E-46AB-8589-F3C93AE7A534}"/>
    <hyperlink ref="E1608" r:id="rId4150" display="pw:\\arcadis-uk-pw.bentley.com:Arcadis-UK-07\Documents\Projects\1MC06-C2\Barton to Mixbury Ctg\CV\01 - Docs\1MC06-ASC-CV-FRM-CS06_CL21-900011" xr:uid="{2DB52612-F121-42A3-9EEE-DB1C23DBEC27}"/>
    <hyperlink ref="E1609" r:id="rId4151" display="pw:\\arcadis-uk-pw.bentley.com:Arcadis-UK-07\Documents\Projects\1MC06-C2\Barton to Mixbury Ctg\CV\01 - Docs\1MC06-ASC-CV-FRM-CS06_CL21-900010" xr:uid="{C1B66302-8BBE-4D90-A30E-201F287AEBE1}"/>
    <hyperlink ref="E1610" r:id="rId4152" display="pw:\\arcadis-uk-pw.bentley.com:Arcadis-UK-07\Documents\Projects\1MC06-C2\Barton to Mixbury Ctg\CV\01 - Docs\1MC06-ASC-CV-FRM-CS06_CL21-900009" xr:uid="{654E442C-58A1-44ED-8345-E27A607655D2}"/>
    <hyperlink ref="E1611" r:id="rId4153" display="pw:\\arcadis-uk-pw.bentley.com:Arcadis-UK-07\Documents\Projects\1MC06-C2\Barton to Mixbury Ctg\CV\01 - Docs\1MC06-ASC-CV-FRM-CS06_CL21-900008" xr:uid="{6A64C419-AB91-4B2D-9369-0912FF3DE9E8}"/>
    <hyperlink ref="E1612" r:id="rId4154" display="pw:\\arcadis-uk-pw.bentley.com:Arcadis-UK-07\Documents\Projects\1MC06-C2\Barton to Mixbury Ctg\CV\01 - Docs\1MC06-ASC-CV-FRM-CS06_CL21-900007" xr:uid="{2FD3A84B-C2C1-4079-B6C8-8C4548FCA504}"/>
    <hyperlink ref="E1613" r:id="rId4155" display="pw:\\arcadis-uk-pw.bentley.com:Arcadis-UK-07\Documents\Projects\1MC06-C2\Barton to Mixbury Ctg\CV\01 - Docs\1MC06-ASC-CV-FRM-CS06_CL21-900006" xr:uid="{5E8A54FB-FD41-4974-8BBB-C9F8C81277AB}"/>
    <hyperlink ref="E1614" r:id="rId4156" display="pw:\\arcadis-uk-pw.bentley.com:Arcadis-UK-07\Documents\Projects\1MC06-C2\Barton to Mixbury Ctg\CV\01 - Docs\1MC06-ASC-CV-FRM-CS06_CL21-900005" xr:uid="{221008D6-E533-46D3-B0A4-F3F8EB44811A}"/>
    <hyperlink ref="E1615" r:id="rId4157" display="pw:\\arcadis-uk-pw.bentley.com:Arcadis-UK-07\Documents\Projects\1MC06-C2\Barton to Mixbury Ctg\CV\01 - Docs\1MC06-ASC-CV-FRM-CS06_CL21-900004" xr:uid="{6A41D4F9-6950-4103-B9EF-57D0157CAAF0}"/>
    <hyperlink ref="E1616" r:id="rId4158" display="pw:\\arcadis-uk-pw.bentley.com:Arcadis-UK-07\Documents\Projects\1MC06-C2\Barton to Mixbury Ctg\CV\01 - Docs\1MC06-ASC-CV-FRM-CS06_CL21-900003" xr:uid="{4FC75304-0C29-4A77-BC4D-B2139CA0A111}"/>
    <hyperlink ref="E1617" r:id="rId4159" display="pw:\\arcadis-uk-pw.bentley.com:Arcadis-UK-07\Documents\Projects\1MC06-C2\Mixbury Ctg\CV\01 - Docs\1MC06-ASC-CV-FRM-CS06_CL22-900008" xr:uid="{7ECE5D0D-6EB0-4180-B8B9-F484156619F9}"/>
    <hyperlink ref="E1618" r:id="rId4160" display="pw:\\arcadis-uk-pw.bentley.com:Arcadis-UK-07\Documents\Projects\1MC06-C2\Mixbury Ctg\CV\01 - Docs\1MC06-ASC-CV-FRM-CS06_CL22-900007" xr:uid="{65BDDBDC-7C85-4650-8A58-62DD33B6BE8A}"/>
    <hyperlink ref="E1619" r:id="rId4161" display="pw:\\arcadis-uk-pw.bentley.com:Arcadis-UK-07\Documents\Projects\1MC06-C2\Westbury Emb\CV\01 - Docs\1MC06-ASC-CV-FRM-CS06_CL22-900006" xr:uid="{6073C0B8-1453-4C57-B7FE-2FEEB199008B}"/>
    <hyperlink ref="E1620" r:id="rId4162" display="pw:\\arcadis-uk-pw.bentley.com:Arcadis-UK-07\Documents\Projects\1MC06-C2\Westbury Emb\CV\01 - Docs\1MC06-ASC-CV-FRM-CS06_CL22-900005" xr:uid="{EE44BBC8-10AB-4BA5-A833-0FE44DF8937B}"/>
    <hyperlink ref="E1621" r:id="rId4163" display="pw:\\arcadis-uk-pw.bentley.com:Arcadis-UK-07\Documents\Projects\1MC06-C2\Grovehill Emb\CV\01 - Docs\1MC06-ASC-CV-FRM-CS06_CL22-900004" xr:uid="{8564E8BB-B526-4A8E-8002-9602C7F54CFC}"/>
    <hyperlink ref="E1622" r:id="rId4164" display="pw:\\arcadis-uk-pw.bentley.com:Arcadis-UK-07\Documents\Projects\1MC06-C2\Grovehill Emb\CV\01 - Docs\1MC06-ASC-CV-FRM-CS06_CL22-900003" xr:uid="{5EC769F1-E4A6-4C6F-B640-1E09AA2798E8}"/>
    <hyperlink ref="E1623" r:id="rId4165" display="pw:\\arcadis-uk-pw.bentley.com:Arcadis-UK-07\Documents\Projects\1MC06-C2\Turweston Ctg\CV\01 - Docs\1MC06-ASC-CV-FRM-CS06_CL22-900002" xr:uid="{A570B56E-8A90-4CD2-AE1C-508076475529}"/>
    <hyperlink ref="E1624" r:id="rId4166" display="pw:\\arcadis-uk-pw.bentley.com:Arcadis-UK-07\Documents\Projects\1MC06-C2\Turweston Ctg\CV\01 - Docs\1MC06-ASC-CV-FRM-CS06_CL22-900001" xr:uid="{0E1C7CB3-9C95-4462-8AA0-04B4B7B27ECF}"/>
    <hyperlink ref="E1625" r:id="rId4167" display="pw:\\arcadis-uk-pw.bentley.com:Arcadis-UK-07\Documents\Projects\1MC07-C3\Helmdon Emb\CV\01 - Docs\1MC07-ASC-CV-FRM-CS07_CL12-900003" xr:uid="{A7483AD4-BA87-4498-B1D7-B2EF96BFB57E}"/>
    <hyperlink ref="E1626" r:id="rId4168" display="pw:\\arcadis-uk-pw.bentley.com:Arcadis-UK-07\Documents\Projects\1MC07-C3\Helmdon Emb\CV\01 - Docs\1MC07-ASC-CV-FRM-CS07_CL12-900002" xr:uid="{36DFDB4B-5DF0-4C73-A9F6-FEAC68FCE6BE}"/>
    <hyperlink ref="E1627" r:id="rId4169" display="pw:\\arcadis-uk-pw.bentley.com:Arcadis-UK-07\Documents\Projects\1MC07-C3\Brackley Emb\CV\01 - Docs\1MC07-ASC-CV-FRM-C003-CL12-900001" xr:uid="{D2C03CDD-BD65-41A2-8293-1A223C92726B}"/>
    <hyperlink ref="E1628" r:id="rId4170" display="pw:\\arcadis-uk-pw.bentley.com:Arcadis-UK-07\Documents\Projects\1MC07-C3\Brackley South Ctg\CV\01 - Docs\1MC07-ASC-CV-FRM-C003-CL12-900002" xr:uid="{B0D92090-FD45-4D77-83DC-5D5E02C7ECD4}"/>
    <hyperlink ref="E1629" r:id="rId4171" display="pw:\\arcadis-uk-pw.bentley.com:Arcadis-UK-07\Documents\Projects\1MC07-C3\Brackley North Ctg\CV\01 - Docs\1MC07-ASC-CV-FRM-CS07_CL12-900013" xr:uid="{A01FA13D-9CF5-416E-8391-1B0943892B2F}"/>
    <hyperlink ref="E1630" r:id="rId4172" display="pw:\\arcadis-uk-pw.bentley.com:Arcadis-UK-07\Documents\Projects\1MC07-C3\Brackley North Ctg\CV\01 - Docs\1MC07-ASC-CV-FRM-CS07_CL12-900012" xr:uid="{5EA6C368-2790-4807-AB5C-5F2E37DA2171}"/>
    <hyperlink ref="E1631" r:id="rId4173" display="pw:\\arcadis-uk-pw.bentley.com:Arcadis-UK-07\Documents\Projects\1MC07-C3\Brackley North Ctg\CV\01 - Docs\1MC07-ASC-CV-FRM-CS07_CL12-900011" xr:uid="{0D8BC59F-685B-4CB6-9DA6-E2723ADE9C75}"/>
    <hyperlink ref="E1632" r:id="rId4174" display="pw:\\arcadis-uk-pw.bentley.com:Arcadis-UK-07\Documents\Projects\1MC07-C3\Greatworth South Ctg\CV\01 - Docs\1MC07-ASC-CV-FRM-CS07_CL12-900010" xr:uid="{6D530924-21CC-481A-9D02-E9703A16D7AF}"/>
    <hyperlink ref="E1633" r:id="rId4175" display="pw:\\arcadis-uk-pw.bentley.com:Arcadis-UK-07\Documents\Projects\1MC07-C3\Greatworth South Ctg\CV\01 - Docs\1MC07-ASC-CV-FRM-CS07_CL12-900009" xr:uid="{7A9FD838-E53D-4C0F-9630-4643C955E6BA}"/>
    <hyperlink ref="E1634" r:id="rId4176" display="pw:\\arcadis-uk-pw.bentley.com:Arcadis-UK-07\Documents\Projects\1MC07-C3\Greatworth South Ctg\CV\01 - Docs\1MC07-ASC-CV-FRM-CS07_CL12-900008" xr:uid="{DDF02E72-EADF-4932-A340-B3F24F8F5614}"/>
    <hyperlink ref="E1635" r:id="rId4177" display="pw:\\arcadis-uk-pw.bentley.com:Arcadis-UK-07\Documents\Projects\1MC07-C3\Greatworth South Ctg\CV\01 - Docs\1MC07-ASC-CV-FRM-CS07_CL12-900007" xr:uid="{9641C13D-D12A-45D6-A1AF-DF52DF783D4E}"/>
    <hyperlink ref="E1636" r:id="rId4178" display="pw:\\arcadis-uk-pw.bentley.com:Arcadis-UK-07\Documents\Projects\1MC07-C3\Greatworth South Ctg\CV\01 - Docs\1MC07-ASC-CV-FRM-CS07_CL12-900006" xr:uid="{38057A15-5CEE-47B0-BA5A-6794AE9485AB}"/>
    <hyperlink ref="K1632" r:id="rId4179" display="pw:\\arcadis-uk-pw.bentley.com:Arcadis-UK-07\Documents\Projects\1MC07-C3\Greatworth South Ctg\IM\01 - Docs\1MC07-CEK-IM-DAT-CS07_CL12-600263" xr:uid="{A0519B4F-B89D-4411-B05F-1EFB2DEC16D5}"/>
    <hyperlink ref="K1633" r:id="rId4180" display="pw:\\arcadis-uk-pw.bentley.com:Arcadis-UK-07\Documents\Projects\1MC07-C3\Greatworth South Ctg\IM\01 - Docs\1MC07-CEK-IM-DAT-CS07_CL12-600262" xr:uid="{87E199C4-03F8-4099-B589-F56F15BEF555}"/>
    <hyperlink ref="K1634" r:id="rId4181" display="pw:\\arcadis-uk-pw.bentley.com:Arcadis-UK-07\Documents\Projects\1MC07-C3\Greatworth South Ctg\IM\01 - Docs\1MC07-CEK-IM-DAT-CS07_CL12-600261" xr:uid="{C458E78E-C20E-4211-BB4E-D99A6ABA208E}"/>
    <hyperlink ref="K1635" r:id="rId4182" display="pw:\\arcadis-uk-pw.bentley.com:Arcadis-UK-07\Documents\Projects\1MC07-C3\Greatworth South Ctg\IM\01 - Docs\1MC07-CEK-IM-DAT-CS07_CL12-600260" xr:uid="{85CDE080-F3DE-499C-A3F1-ED0F046225A3}"/>
    <hyperlink ref="K1636" r:id="rId4183" display="pw:\\arcadis-uk-pw.bentley.com:Arcadis-UK-07\Documents\Projects\1MC07-C3\Greatworth South Ctg\IM\01 - Docs\1MC07-CEK-IM-DAT-CS07_CL12-600259" xr:uid="{32DA531D-C9BC-4831-83C4-B2442E75A470}"/>
    <hyperlink ref="K1629" r:id="rId4184" display="pw:\\arcadis-uk-pw.bentley.com:Arcadis-UK-07\Documents\Projects\1MC07-C3\Brackley North Ctg\IM\01 - Docs\1MC07-CEK-IM-DAT-CS07_CL12-600268" xr:uid="{BD0BAEA0-5007-44E7-A680-7E5D43AAD2A3}"/>
    <hyperlink ref="K1630" r:id="rId4185" display="pw:\\arcadis-uk-pw.bentley.com:Arcadis-UK-07\Documents\Projects\1MC07-C3\Brackley North Ctg\IM\01 - Docs\1MC07-CEK-IM-DAT-CS07_CL12-600266" xr:uid="{899D546C-1D3E-4B1B-AD77-E7F6A9040B88}"/>
    <hyperlink ref="K1631" r:id="rId4186" display="pw:\\arcadis-uk-pw.bentley.com:Arcadis-UK-07\Documents\Projects\1MC07-C3\Brackley North Ctg\IM\01 - Docs\1MC07-CEK-IM-DAT-CS07_CL12-600265" xr:uid="{E557FF64-E085-46F0-B16E-A91FF830BA86}"/>
    <hyperlink ref="K1628" r:id="rId4187" display="pw:\\arcadis-uk-pw.bentley.com:Arcadis-UK-07\Documents\Projects\1MC07-C3\Brackley South Ctg\IM\01 - Docs\1MC07-CEK-IM-DAT-CS07_CL12-600303" xr:uid="{9B90EBCC-68D4-4F34-90A2-0F3D9B9D85AD}"/>
    <hyperlink ref="K1627" r:id="rId4188" display="pw:\\arcadis-uk-pw.bentley.com:Arcadis-UK-07\Documents\Projects\1MC07-C3\Brackley Emb\IM\01 - Docs\1MC07-CEK-IM-DAT-CS07_CL12-600269" xr:uid="{54759509-BAA5-461F-8265-C2DE8D509E62}"/>
    <hyperlink ref="K1625" r:id="rId4189" display="pw:\\arcadis-uk-pw.bentley.com:Arcadis-UK-07\Documents\Projects\1MC07-C3\Helmdon Emb\IM\01 - Docs\1MC07-CEK-IM-DAT-CS07_CL12-600274" xr:uid="{34CEC669-B7E0-4236-BD5A-B4A9CA1456A7}"/>
    <hyperlink ref="K1626" r:id="rId4190" display="pw:\\arcadis-uk-pw.bentley.com:Arcadis-UK-07\Documents\Projects\1MC07-C3\Helmdon Emb\IM\01 - Docs\1MC07-CEK-IM-DAT-CS07_CL12-600273" xr:uid="{B7807CEF-EA1C-4B82-97D6-B035EBD2E57C}"/>
    <hyperlink ref="K1624" r:id="rId4191" display="pw:\\arcadis-uk-pw.bentley.com:Arcadis-UK-07\Documents\Projects\1MC06-C2\Turweston Ctg\IM\01 - Docs\1MC06-CEK-IM-DAT-CS06_CL22-600208" xr:uid="{27340619-955A-4DCE-85F5-2EDEA10081C1}"/>
    <hyperlink ref="K1623" r:id="rId4192" display="pw:\\arcadis-uk-pw.bentley.com:Arcadis-UK-07\Documents\Projects\1MC06-C2\Turweston Ctg\IM\01 - Docs\1MC06-CEK-IM-DAT-CS06_CL22-600207" xr:uid="{65526D0C-9C18-4B12-B47C-AE6AA63F1295}"/>
    <hyperlink ref="K1622" r:id="rId4193" display="pw:\\arcadis-uk-pw.bentley.com:Arcadis-UK-07\Documents\Projects\1MC06-C2\Turweston Ctg\IM\01 - Docs\1MC06-CEK-IM-DAT-CS06_CL22-600181" xr:uid="{D186DABF-27FC-4FF4-9F09-3CFD88CCB979}"/>
    <hyperlink ref="K1592" r:id="rId4194" display="pw:\\arcadis-uk-pw.bentley.com:Arcadis-UK-07\Documents\Projects\1MC06-C2\Cowley Emb Group\IM\01 - Docs\1MC06-CEK-IM-DAT-CS06_CL10-600189" xr:uid="{9E3941C0-A650-4270-BCD9-268BC95D888D}"/>
    <hyperlink ref="K1593" r:id="rId4195" display="pw:\\arcadis-uk-pw.bentley.com:Arcadis-UK-07\Documents\Projects\1MC06-C2\Cowley Emb Group\IM\01 - Docs\1MC06-CEK-IM-DAT-CS06_CL10-600190" xr:uid="{8AE5D2FD-AA16-4444-8337-0569861D8E64}"/>
    <hyperlink ref="K1594" r:id="rId4196" display="pw:\\arcadis-uk-pw.bentley.com:Arcadis-UK-07\Documents\Projects\1MC06-C2\Twyford Ctg\IM\01 - Docs\1MC06-CEK-IM-DAT-CS06_CL10-600191" xr:uid="{AF13BFD0-2CCD-48B6-AA81-66A3FBE8E710}"/>
    <hyperlink ref="K1595" r:id="rId4197" display="pw:\\arcadis-uk-pw.bentley.com:Arcadis-UK-07\Documents\Projects\1MC06-C2\Twyford Ctg\IM\01 - Docs\1MC06-CEK-IM-DAT-CS06_CL10-600192" xr:uid="{85F7E5EF-B681-4785-A3E1-790E82BAB2B6}"/>
    <hyperlink ref="K1596" r:id="rId4198" display="pw:\\arcadis-uk-pw.bentley.com:Arcadis-UK-07\Documents\Projects\1MC06-C2\Godington West Emb\IM\01 - Docs\1MC06-CEK-IM-DAT-CS06_CL10-600195" xr:uid="{2E1E2F20-5EA6-4DF5-B8BB-90DDE94F61DD}"/>
    <hyperlink ref="K1597" r:id="rId4199" display="pw:\\arcadis-uk-pw.bentley.com:Arcadis-UK-07\Documents\Projects\1MC06-C2\Godington West Emb\IM\01 - Docs\1MC06-CEK-IM-DAT-CS06_CL10-600196" xr:uid="{3B6D48AA-5204-45EA-8D44-71A75C8E28D5}"/>
    <hyperlink ref="K1598" r:id="rId4200" display="pw:\\arcadis-uk-pw.bentley.com:Arcadis-UK-07\Documents\Projects\1MC06-C2\Godington West Emb\IM\01 - Docs\1MC06-CEK-IM-DAT-CS06_CL10-600197" xr:uid="{42A90B73-A5F1-4DBE-8C3F-ED38282E8661}"/>
    <hyperlink ref="K1599" r:id="rId4201" display="pw:\\arcadis-uk-pw.bentley.com:Arcadis-UK-07\Documents\Projects\1MC06-C2\Godington West Emb\IM\01 - Docs\1MC06-CEK-IM-DAT-CS06_CL10-600198" xr:uid="{26533633-12AB-41EB-BB88-3B0E15C63F95}"/>
    <hyperlink ref="K1600" r:id="rId4202" display="pw:\\arcadis-uk-pw.bentley.com:Arcadis-UK-07\Documents\Projects\1MC06-C2\Chetwode Emb\IM\01 - Docs\1MC06-CEK-IM-DAT-CS06_CL10-600199" xr:uid="{6448D910-A5CD-4BBD-8BAC-6BDFAC83E52E}"/>
    <hyperlink ref="K1601" r:id="rId4203" display="pw:\\arcadis-uk-pw.bentley.com:Arcadis-UK-07\Documents\Projects\1MC06-C2\Chetwode Emb\IM\01 - Docs\1MC06-CEK-IM-DAT-CS06_CL10-600200" xr:uid="{2C9C70DD-781F-4F7C-834D-EEC34CCCAAD5}"/>
    <hyperlink ref="K1602" r:id="rId4204" display="pw:\\arcadis-uk-pw.bentley.com:Arcadis-UK-07\Documents\Projects\1MC06-C2\Chetwode Ctg\IM\01 - Docs\1MC06-CEK-IM-DAT-CS06_CL10-600201" xr:uid="{54A884E1-7E35-437D-A2D0-BEEB79338B22}"/>
    <hyperlink ref="K1603" r:id="rId4205" display="pw:\\arcadis-uk-pw.bentley.com:Arcadis-UK-07\Documents\Projects\1MC06-C2\Chetwode Ctg\IM\01 - Docs\1MC06-CEK-IM-DAT-CS06_CL10-600202" xr:uid="{B30FEE66-DD06-41CC-AE8C-2E1A44735D26}"/>
    <hyperlink ref="K1605" r:id="rId4206" display="pw:\\arcadis-uk-pw.bentley.com:Arcadis-UK-07\Documents\Projects\1MC06-C2\Chetwode Ctg\IM\01 - Docs\1MC06-CEK-IM-DAT-CS06_CL10-600203" xr:uid="{7DED2010-0843-4ED0-82F6-91217C891D25}"/>
    <hyperlink ref="K1606" r:id="rId4207" display="pw:\\arcadis-uk-pw.bentley.com:Arcadis-UK-07\Documents\Projects\1MC06-C2\Barton Hartshorn Emb\IM\01 - Docs\1MC06-CEK-IM-DAT-CS06_CL21-600134" xr:uid="{3F246178-0A78-4EDD-93C1-9A1CF7A55CD2}"/>
    <hyperlink ref="K1607" r:id="rId4208" display="pw:\\arcadis-uk-pw.bentley.com:Arcadis-UK-07\Documents\Projects\1MC06-C2\Barton Hartshorn Emb\IM\01 - Docs\1MC06-CEK-IM-DAT-CS06_CL21-600135" xr:uid="{43BACA3C-9676-4BB2-8121-B91649578CD6}"/>
    <hyperlink ref="K1604" r:id="rId4209" display="pw:\\arcadis-uk-pw.bentley.com:Arcadis-UK-07\Documents\Projects\1MC06-C2\Barton to Mixbury Ctg\IM\01 - Docs\1MC06-CEK-IM-DAT-CS06_CL21-600133" xr:uid="{2A874893-98E7-4C41-B6A3-73077A1AF938}"/>
    <hyperlink ref="K1608" r:id="rId4210" display="pw:\\arcadis-uk-pw.bentley.com:Arcadis-UK-07\Documents\Projects\1MC06-C2\Barton to Mixbury Ctg\IM\01 - Docs\1MC06-CEK-IM-DAT-CS06_CL21-600162" xr:uid="{09F96E9A-B9CC-446D-AB22-358D26CCCB14}"/>
    <hyperlink ref="K1609" r:id="rId4211" display="pw:\\arcadis-uk-pw.bentley.com:Arcadis-UK-07\Documents\Projects\1MC06-C2\Barton to Mixbury Ctg\IM\01 - Docs\1MC06-CEK-IM-DAT-CS06_CL21-600136" xr:uid="{12D87DF0-3FB0-48F5-866E-44A093783584}"/>
    <hyperlink ref="K1610" r:id="rId4212" display="pw:\\arcadis-uk-pw.bentley.com:Arcadis-UK-07\Documents\Projects\1MC06-C2\Barton to Mixbury Ctg\IM\01 - Docs\1MC06-CEK-IM-DAT-CS06_CL21-600137" xr:uid="{8A06F16A-C9DB-473E-B21A-CDCEDED194B6}"/>
    <hyperlink ref="K1611" r:id="rId4213" display="pw:\\arcadis-uk-pw.bentley.com:Arcadis-UK-07\Documents\Projects\1MC06-C2\Barton to Mixbury Ctg\IM\01 - Docs\1MC06-CEK-IM-DAT-CS06_CL21-600138" xr:uid="{7E841907-F066-411C-9212-E36CC1E811CD}"/>
    <hyperlink ref="K1612" r:id="rId4214" display="pw:\\arcadis-uk-pw.bentley.com:Arcadis-UK-07\Documents\Projects\1MC06-C2\Barton to Mixbury Ctg\IM\01 - Docs\1MC06-CEK-IM-DAT-CS06_CL21-600139" xr:uid="{5B134CAF-E07B-4C51-BC9C-D3B599EE1D50}"/>
    <hyperlink ref="K1613" r:id="rId4215" display="pw:\\arcadis-uk-pw.bentley.com:Arcadis-UK-07\Documents\Projects\1MC06-C2\Barton to Mixbury Ctg\IM\01 - Docs\1MC06-CEK-IM-DAT-CS06_CL21-600140" xr:uid="{BF165311-7FF0-4974-BD68-95CC9E9BAD57}"/>
    <hyperlink ref="K1614" r:id="rId4216" display="pw:\\arcadis-uk-pw.bentley.com:Arcadis-UK-07\Documents\Projects\1MC06-C2\Barton to Mixbury Ctg\IM\01 - Docs\1MC06-CEK-IM-DAT-CS06_CL21-600141" xr:uid="{AE0B1F97-6D12-413E-9C90-47A89C88C08E}"/>
    <hyperlink ref="K1615" r:id="rId4217" display="pw:\\arcadis-uk-pw.bentley.com:Arcadis-UK-07\Documents\Projects\1MC06-C2\Barton to Mixbury Ctg\IM\01 - Docs\1MC06-CEK-IM-DAT-CS06_CL21-600142" xr:uid="{0E9B4BAE-295C-4188-A3CB-EE1086F69A8E}"/>
    <hyperlink ref="K1616" r:id="rId4218" display="pw:\\arcadis-uk-pw.bentley.com:Arcadis-UK-07\Documents\Projects\1MC06-C2\Barton to Mixbury Ctg\IM\01 - Docs\1MC06-CEK-IM-DAT-CS06_CL21-600143" xr:uid="{1360D325-C031-45F6-8CEA-CEBCEC6178E4}"/>
    <hyperlink ref="K1617" r:id="rId4219" display="pw:\\arcadis-uk-pw.bentley.com:Arcadis-UK-07\Documents\Projects\1MC06-C2\Mixbury Ctg\IM\01 - Docs\1MC06-CEK-IM-DAT-CS06_CL22-600212" xr:uid="{D9D881B0-0C38-4CA5-AC8C-114CB015AD55}"/>
    <hyperlink ref="K1618" r:id="rId4220" display="pw:\\arcadis-uk-pw.bentley.com:Arcadis-UK-07\Documents\Projects\1MC06-C2\Mixbury Ctg\IM\01 - Docs\1MC06-CEK-IM-DAT-CS06_CL22-600214" xr:uid="{40D7D243-BA5A-4B40-B85F-C9B1EDCB8A74}"/>
    <hyperlink ref="K1619" r:id="rId4221" display="pw:\\arcadis-uk-pw.bentley.com:Arcadis-UK-07\Documents\Projects\1MC06-C2\Westbury Emb\IM\01 - Docs\1MC06-CEK-IM-DAT-CS06_CL22-600211" xr:uid="{4B3E6851-0F03-47E7-8A0D-F7D6EBF884EE}"/>
    <hyperlink ref="K1620" r:id="rId4222" display="pw:\\arcadis-uk-pw.bentley.com:Arcadis-UK-07\Documents\Projects\1MC06-C2\Westbury Emb\IM\01 - Docs\1MC06-CEK-IM-DAT-CS06_CL22-600210" xr:uid="{D0D72752-C816-402C-A043-2CE31476F324}"/>
    <hyperlink ref="K1621" r:id="rId4223" display="pw:\\arcadis-uk-pw.bentley.com:Arcadis-UK-07\Documents\Projects\1MC06-C2\Grovehill Emb\IM\01 - Docs\1MC06-CEK-IM-DAT-CS06_CL22-600175" xr:uid="{8822A3E0-6DCF-46BF-9C0D-88CBF8ACF349}"/>
    <hyperlink ref="W1592" r:id="rId4224" display="mailto:guillaume.hervoches@setec.com" xr:uid="{79DE693C-FB8D-4231-A26F-41429B5B034A}"/>
    <hyperlink ref="W1593:W1636" r:id="rId4225" display="mailto:guillaume.hervoches@setec.com" xr:uid="{C2945007-E6EB-45CA-8145-0083BC713BEF}"/>
    <hyperlink ref="E1638" r:id="rId4226" display="pw:\\arcadis-uk-pw.bentley.com:Arcadis-UK-07\Documents\Projects\1MC07-C3\Edgcote Ctg\UT\01 - Docs\1MC07-ASC-UT-FRM-CS07_CL26-000063-ACBOS" xr:uid="{C7B328A5-A4F5-4786-89DC-AE4A29F07F9E}"/>
    <hyperlink ref="E1637" r:id="rId4227" display="pw:\\arcadis-uk-pw.bentley.com:Arcadis-UK-07\Documents\Projects\1MC07-C3\Edgcote Ctg\UT\01 - Docs\1MC07-ASC-UT-FRM-CS07_CL26-000061-ACBOS" xr:uid="{42D6F30B-C416-4949-BE21-6E0F9B89BAEC}"/>
    <hyperlink ref="K1637" r:id="rId4228" display="pw:\\arcadis-uk-pw.bentley.com:Arcadis-UK-07\Documents\Projects\1MC07-C3\Edgcote Ctg\IM\01 - Docs\1MC07-CEK-IM-DAT-CS07_CL26-600167" xr:uid="{6D8ABD90-ED62-41B1-A046-7C21802EE8AC}"/>
    <hyperlink ref="K1638" r:id="rId4229" display="pw:\\arcadis-uk-pw.bentley.com:Arcadis-UK-07\Documents\Projects\1MC07-C3\Edgcote Ctg\IM\01 - Docs\1MC07-CEK-IM-DAT-CS07_CL26-600168" xr:uid="{84EA22AB-3E64-407B-87FB-F1B9C3C4625E}"/>
    <hyperlink ref="W1638" r:id="rId4230" display="mailto:sithrubi.t@arcadis.com" xr:uid="{45A41C79-273C-42A4-AC0B-42334D10DEBD}"/>
    <hyperlink ref="W1637" r:id="rId4231" display="mailto:sithrubi.t@arcadis.com" xr:uid="{F9B78EDF-3B18-47D8-B8BB-36033AE58BD0}"/>
    <hyperlink ref="W1641" r:id="rId4232" display="mailto:dodji.laba@setec.com" xr:uid="{BB294525-622A-46A5-A5C4-003A3AC22700}"/>
    <hyperlink ref="W1639" r:id="rId4233" display="mailto:dodji.laba@setec.com" xr:uid="{6CBCABC6-1E1B-47A2-ABC9-DB58194D9417}"/>
    <hyperlink ref="W1640" r:id="rId4234" display="mailto:dodji.laba@setec.com" xr:uid="{7F396F16-92FA-41A0-B390-B51AAA28FDFD}"/>
    <hyperlink ref="E1642" r:id="rId4235" xr:uid="{4DF81D88-4967-467B-B828-410D918ED082}"/>
    <hyperlink ref="K1642" r:id="rId4236" display="pw://arcadis-uk-pw.bentley.com:Arcadis-UK-07/Documents/D%7b56fb682d-a0ff-4738-8c5c-bf650aed779a%7d" xr:uid="{0939BDEA-8BCB-44DF-9880-821375709245}"/>
    <hyperlink ref="W1642" r:id="rId4237" display="mailto:eluned.miller@arcadis.com" xr:uid="{68986ECA-5DC7-43FA-A36F-665F7D9C7AE0}"/>
    <hyperlink ref="E1643" r:id="rId4238" display="pw:\\arcadis-uk-pw.bentley.com:Arcadis-UK-07\Documents\Projects\1MC06-C2\Calvert Ctg\DR\01 - Docs\1MC06-ASC-DR-FRM-CS06_CL09-000112-ACBOS" xr:uid="{3840EB99-BDA4-48FE-9980-B4AAF88426A8}"/>
    <hyperlink ref="K1643" r:id="rId4239" display="pw:\\arcadis-uk-pw.bentley.com:Arcadis-UK-07\Documents\Projects\1MC06-C2\Calvert Ctg\IM\01 - Docs\1MC06-CEK-IM-DAT-CS06_CL09-600336" xr:uid="{38CCBCAC-35A7-4AB6-9413-416DE35CFFCA}"/>
    <hyperlink ref="K1644" r:id="rId4240" display="pw:\\arcadis-uk-pw.bentley.com:Arcadis-UK-07\Documents\Projects\1MC06-C2\Oxford Road Emb\IM\01 - Docs\1MC06-CEK-IM-DAT-CS04_CL19-600017" xr:uid="{59315D7A-797E-418E-89E4-4B9A2C6A5937}"/>
    <hyperlink ref="W1644" r:id="rId4241" display="mailto:HRFO@COWI.COM" xr:uid="{D7B49C95-F357-4B26-9839-AF9443C73C50}"/>
    <hyperlink ref="E1645" r:id="rId4242" display="pw://arcadis-uk-pw.bentley.com:Arcadis-UK-07/Documents/D%7b9fd8a267-e492-4ef1-bb66-907e5b67ac4c%7d" xr:uid="{D77251ED-E05D-40FF-97AD-E1D8129C7880}"/>
    <hyperlink ref="E1646" r:id="rId4243" display="pw:\\arcadis-uk-pw.bentley.com:Arcadis-UK-07\Documents\Projects\1MC06-C2\Aylesbury South Ctg\EV\01 - Docs\1MC06-ASC-EV-REP-CS04_CL18-000002" xr:uid="{380DB79D-2E61-47F1-8BBF-AFAEA12A222A}"/>
    <hyperlink ref="E1647" r:id="rId4244" display="pw:\\arcadis-uk-pw.bentley.com:Arcadis-UK-07\Documents\Projects\1MC06-C2\Aylesbury South Ctg\EV\01 - Docs\1MC06-ASC-EV-REP-CS04_CL18-000003" xr:uid="{C8CADD77-CCA8-4ADF-9D14-1A75CA5BA0A0}"/>
    <hyperlink ref="E1648" r:id="rId4245" display="pw:\\arcadis-uk-pw.bentley.com:Arcadis-UK-07\Documents\Projects\1MC06-C2\Aylesbury South Ctg\EV\01 - Docs\1MC06-ASC-EV-REP-CS04_CL18-000004" xr:uid="{45FA33D1-AECF-4A5C-BDCB-A3F32443CB49}"/>
    <hyperlink ref="E1649" r:id="rId4246" display="pw:\\arcadis-uk-pw.bentley.com:Arcadis-UK-07\Documents\Projects\1MC06-C2\Aylesbury South Ctg\EV\01 - Docs\1MC06-ASC-EV-REP-CS04_CL18-000005" xr:uid="{378820F3-B12A-45A0-A7F9-6297988B84E5}"/>
    <hyperlink ref="E1650" r:id="rId4247" display="pw:\\arcadis-uk-pw.bentley.com:Arcadis-UK-07\Documents\Projects\1MC06-C2\Aylesbury South Ctg\EV\01 - Docs\1MC06-ASC-EV-REP-CS04_CL18-000006" xr:uid="{4E14B451-71B6-4B98-915D-E5AF673D19FC}"/>
    <hyperlink ref="K1645" r:id="rId4248" display="pw:\\arcadis-uk-pw.bentley.com:Arcadis-UK-07\Documents\Projects\1MC06-C2\Aylesbury South Ctg\IM\01 - Docs\1MC06-CEK-IM-DAT-CS04_CL18-600173" xr:uid="{EF406AF9-BEC0-44B9-8144-BB8CD61C1186}"/>
    <hyperlink ref="K1646" r:id="rId4249" display="pw:\\arcadis-uk-pw.bentley.com:Arcadis-UK-07\Documents\Projects\1MC06-C2\Aylesbury South Ctg\IM\01 - Docs\1MC06-CEK-IM-DAT-CS04_CL18-600174" xr:uid="{8DA8FB26-91DF-4188-AECC-84CF483B0206}"/>
    <hyperlink ref="K1647" r:id="rId4250" display="pw:\\arcadis-uk-pw.bentley.com:Arcadis-UK-07\Documents\Projects\1MC06-C2\Aylesbury South Ctg\IM\01 - Docs\1MC06-CEK-IM-DAT-CS04_CL18-600175" xr:uid="{DB15B6C7-DB0B-470C-AEF6-CBB74AFE490C}"/>
    <hyperlink ref="K1648" r:id="rId4251" display="pw:\\arcadis-uk-pw.bentley.com:Arcadis-UK-07\Documents\Projects\1MC06-C2\Aylesbury South Ctg\IM\01 - Docs\1MC06-CEK-IM-DAT-CS04_CL18-600176" xr:uid="{88E58980-83D9-44CE-ABBE-2FD9E4385682}"/>
    <hyperlink ref="K1649" r:id="rId4252" display="pw:\\arcadis-uk-pw.bentley.com:Arcadis-UK-07\Documents\Projects\1MC06-C2\Aylesbury South Ctg\IM\01 - Docs\1MC06-CEK-IM-DAT-CS04_CL18-600177" xr:uid="{57EA50E3-8262-4305-9F36-09DC20BB6902}"/>
    <hyperlink ref="K1650" r:id="rId4253" display="pw:\\arcadis-uk-pw.bentley.com:Arcadis-UK-07\Documents\Projects\1MC06-C2\Aylesbury South Ctg\IM\01 - Docs\1MC06-CEK-IM-DAT-CS04_CL18-600178" xr:uid="{241EBA1D-B23F-42A0-AD42-9C940DF27F1C}"/>
    <hyperlink ref="W1650" r:id="rId4254" display="mailto:ebrahim.jeewa@arcadis.com" xr:uid="{EFD210DF-6F2D-4942-A183-CD1B05B2EC23}"/>
    <hyperlink ref="W1648" r:id="rId4255" display="mailto:ebrahim.jeewa@arcadis.com" xr:uid="{821CAAFC-E6A7-46FD-B11C-08E9E391B93C}"/>
    <hyperlink ref="W1646" r:id="rId4256" display="mailto:ebrahim.jeewa@arcadis.com" xr:uid="{75C62E6F-85ED-4CD4-ABA5-224B266D65FB}"/>
    <hyperlink ref="W1647" r:id="rId4257" display="mailto:ebrahim.jeewa@arcadis.com" xr:uid="{708CC288-DE69-42DD-B593-42E1D6FF434F}"/>
    <hyperlink ref="W1645" r:id="rId4258" display="mailto:ebrahim.jeewa@arcadis.com" xr:uid="{D92ECF18-3C13-4067-B63F-EE76F5CF6DA9}"/>
    <hyperlink ref="W1649" r:id="rId4259" display="mailto:ebrahim.jeewa@arcadis.com" xr:uid="{A4A2A354-D62A-4D7F-8B19-7AF847887AFF}"/>
    <hyperlink ref="K1492" r:id="rId4260" display="pw:\\arcadis-uk-pw.bentley.com:Arcadis-UK-07\Documents\Projects\1MC07-C3\Greatworth North Ctg\IM\01 - Docs\1MC07-CEK-IM-DAT-CS07_CL12-600009" xr:uid="{1D5ABE42-376A-4895-B494-20B40EB0F492}"/>
    <hyperlink ref="E1651" r:id="rId4261" display="pw://arcadis-uk-pw.bentley.com:Arcadis-UK-07/Documents/D%7bc5a6a6cf-a9b6-4a36-99d8-bb664bd9fc5b%7d" xr:uid="{F073B30F-AFAF-4FB8-83D4-07406240E29E}"/>
    <hyperlink ref="K1651" r:id="rId4262" display="pw:\\arcadis-uk-pw.bentley.com:Arcadis-UK-07\Documents\Projects\1MC06-C2\Oxford Road Emb\IM\01 - Docs\1MC06-CEK-IM-DAT-CS04_CL19-600016" xr:uid="{D4C20DD4-06FE-47D5-90DC-988ED21F0DA2}"/>
    <hyperlink ref="W1651" r:id="rId4263" xr:uid="{D9C8EE03-CA99-4611-BF8D-95287F6007FD}"/>
    <hyperlink ref="E1652" r:id="rId4264" display="pw:\\arcadis-uk-pw.bentley.com:Arcadis-UK-07\Documents\Projects\1MC06-C2\Calvert Ctg\GT\01 - Docs\1MC06-ASC-GT-FRM-CS06_CL09-000003-ACBOS" xr:uid="{C5980B4B-E054-4BF2-87D7-01C85B8209E1}"/>
    <hyperlink ref="K1652" r:id="rId4265" display="pw:\\arcadis-uk-pw.bentley.com:Arcadis-UK-07\Documents\Projects\1MC06-C2\Calvert Ctg\IM\01 - Docs\1MC06-CEK-IM-DAT-CS06_CL09-600122" xr:uid="{1D9A9546-7037-4CDF-89AF-143570F7C7BA}"/>
    <hyperlink ref="W1652" r:id="rId4266" display="mailto:fedi.benhmida@setec.com" xr:uid="{98C87089-7B70-4EC5-A7B2-1885CCD1956C}"/>
    <hyperlink ref="E1653" r:id="rId4267" display="pw://arcadis-uk-pw.bentley.com:Arcadis-UK-07/Documents/D%7b9a1d1d0f-b95c-473e-82b2-8aa5aec742d0%7d" xr:uid="{CBCE5D1B-FBE5-4B29-B00D-642AA9836127}"/>
    <hyperlink ref="E1654" r:id="rId4268" display="pw://arcadis-uk-pw.bentley.com:Arcadis-UK-07/Documents/D%7b259378d0-6a4d-496c-8966-9705c470f015%7d" xr:uid="{50E25718-14DE-4A3B-8570-C0372887CE88}"/>
    <hyperlink ref="K1653" r:id="rId4269" display="pw://arcadis-uk-pw.bentley.com:Arcadis-UK-07/Documents/D%7b6b21fcb0-e33b-4376-806d-8cf6c463c728%7d" xr:uid="{6DA33C56-E58A-4DC5-A7EF-D09A8C41F515}"/>
    <hyperlink ref="K1654" r:id="rId4270" display="pw://arcadis-uk-pw.bentley.com:Arcadis-UK-07/Documents/D%7b57bc9614-41a8-4a65-bd64-82797de2267d%7d" xr:uid="{55D5B0A4-C485-401F-B5F7-BBBB69606F1C}"/>
    <hyperlink ref="W1653" r:id="rId4271" xr:uid="{7A955E60-3F31-49A3-9D92-1394DC0D3B08}"/>
    <hyperlink ref="W1654" r:id="rId4272" xr:uid="{AE6DD58F-027D-4EC7-8605-F794C162BB3B}"/>
    <hyperlink ref="E1655" r:id="rId4273" display="pw:\\arcadis-uk-pw.bentley.com:Arcadis-UK-07\Documents\Projects\1MC07-C3\Chipping Warden Green Tunnel\CV\01 - Docs\1MC07-ASC-CV-FRM-CS07_CL13-000144-ACBOS" xr:uid="{5CF4C448-E2B6-4CBB-B705-BA3749C6AE45}"/>
    <hyperlink ref="E1656" r:id="rId4274" display="pw:\\arcadis-uk-pw.bentley.com:Arcadis-UK-07\Documents\Projects\1MC07-C3\Chipping Warden Green Tunnel\CV\01 - Docs\1MC07-ASC-CV-FRM-CS07_CL14-000145-ACBOS" xr:uid="{EE1439E1-9BA9-457B-8A07-CDFA2A81AC28}"/>
    <hyperlink ref="K1655" r:id="rId4275" display="pw:\\arcadis-uk-pw.bentley.com:Arcadis-UK-07\Documents\Projects\1MC07-C3\Chipping Warden Green Tunnel\IM\01 - Docs\1MC07-CEK-IM-DAT-CS07_CL13-600055" xr:uid="{2D83F5E9-EB0A-492D-8468-603C82440D19}"/>
    <hyperlink ref="K1656" r:id="rId4276" display="pw:\\arcadis-uk-pw.bentley.com:Arcadis-UK-07\Documents\Projects\1MC07-C3\Chipping Warden Green Tunnel\IM\01 - Docs\1MC07-CEK-IM-DAT-CS07_CL14-600227" xr:uid="{5F76723D-2A3F-41A9-A420-E4EC99F5758B}"/>
    <hyperlink ref="W1655" r:id="rId4277" display="mailto:Joel.Martin@arcadis.com" xr:uid="{FFA42F2C-150E-40B2-BED9-01766303DD6D}"/>
    <hyperlink ref="W1656" r:id="rId4278" display="mailto:Joel.Martin@arcadis.com" xr:uid="{440397D4-32A5-4B33-97EC-18D0EF742667}"/>
    <hyperlink ref="E1644" r:id="rId4279" display="pw:\\arcadis-uk-pw.bentley.com:Arcadis-UK-07\Documents\Projects\1MC06-C2\Oxford Road Emb\CV\01 - Docs\1MC06-CEK-CV-FRM-CS04_CL19-000047" xr:uid="{699964CF-12AA-414F-B2A1-6AA78710D94F}"/>
    <hyperlink ref="E1590" r:id="rId4280" display="pw:\\arcadis-uk-pw.bentley.com:Arcadis-UK-07\Documents\Projects\1MC06-C2\Grendon Underwood Emb\UT\01 - Docs\1MC06-ASC-UT-FRM-CS05-000017-ACBOS" xr:uid="{D17675BA-919F-4C32-BBCB-A5D2C578A657}"/>
    <hyperlink ref="K1590" r:id="rId4281" display="pw:\\arcadis-uk-pw.bentley.com:Arcadis-UK-07\Documents\Projects\1MC06-C2\Grendon Underwood Emb\IM\01 - Docs\1MC06-CEK-IM-DAT-CS05-600134" xr:uid="{38665752-1609-4F93-8CD2-643F3DA83E44}"/>
    <hyperlink ref="W1590" r:id="rId4282" display="mailto:maya.bowles@arcadis.com" xr:uid="{DBF1D5E5-DBC5-470D-8477-76706A1F4CD1}"/>
    <hyperlink ref="W1657" r:id="rId4283" display="mailto:shaun.ambrose@arcadis.com" xr:uid="{46A0F2DF-5DA3-4879-A09F-C1311313CA40}"/>
    <hyperlink ref="W1658" r:id="rId4284" display="mailto:shaun.ambrose@arcadis.com" xr:uid="{D04BA308-2643-4D55-A21B-446379CC7461}"/>
    <hyperlink ref="W1659" r:id="rId4285" display="mailto:shaun.ambrose@arcadis.com" xr:uid="{F43A4DDF-EFAC-4C6B-A1EA-037773DACEB6}"/>
    <hyperlink ref="E1660" r:id="rId4286" display="pw:\\arcadis-uk-pw.bentley.com:Arcadis-UK-07\Documents\Projects\1MC07-C3\Greatworth North Ctg\EV\01 - Docs\1MC07-ASC-EV-REP-CS07_CL12-000004" xr:uid="{D7669BB0-7410-44AE-BB68-C99EA79B9C13}"/>
    <hyperlink ref="E1661" r:id="rId4287" display="pw://arcadis-uk-pw.bentley.com:Arcadis-UK-07/Documents/D%7bc9b92da3-711c-46dc-9f68-bb5b48258287%7d" xr:uid="{D7449D2A-FB08-4307-826E-775083E4ACC1}"/>
    <hyperlink ref="E1662" r:id="rId4288" display="pw://arcadis-uk-pw.bentley.com:Arcadis-UK-07/Documents/D%7b4a641020-ff37-4301-b953-eec14e77ce10%7d" xr:uid="{F2B41640-35AE-48ED-B957-5A1CB3AD2C9B}"/>
    <hyperlink ref="E1663" r:id="rId4289" display="pw://arcadis-uk-pw.bentley.com:Arcadis-UK-07/Documents/D%7bac8e0641-e7c4-49eb-a5c3-d611662c3c6e%7d" xr:uid="{33080171-2CB6-4C79-AE1A-B80FE8304EFB}"/>
    <hyperlink ref="E1664" r:id="rId4290" display="pw://arcadis-uk-pw.bentley.com:Arcadis-UK-07/Documents/D%7ba5034157-20e0-4bcd-867e-4aefb053f1af%7d" xr:uid="{01B81298-3740-4B60-A664-65E023319E34}"/>
    <hyperlink ref="E1665" r:id="rId4291" display="pw://arcadis-uk-pw.bentley.com:Arcadis-UK-07/Documents/D%7b1284b9eb-f172-4c8d-8ea2-7439cc766429%7d" xr:uid="{1111E3DE-6736-4B64-A491-18EF73CE7B25}"/>
    <hyperlink ref="K1660" r:id="rId4292" display="pw://arcadis-uk-pw.bentley.com:Arcadis-UK-07/Documents/D%7b921c6474-7ab0-40b0-b72e-2c12734ab1d3%7d" xr:uid="{8575E430-AA0E-4A49-A1C1-FACA68AC8BB6}"/>
    <hyperlink ref="K1661" r:id="rId4293" display="pw://arcadis-uk-pw.bentley.com:Arcadis-UK-07/Documents/D%7bdb9f9d38-08b2-419b-8f5c-541643d20ba8%7d" xr:uid="{1F7336C0-5A52-4703-B3C6-0E6C0B7CBC75}"/>
    <hyperlink ref="K1662" r:id="rId4294" display="pw://arcadis-uk-pw.bentley.com:Arcadis-UK-07/Documents/D%7b69d49632-a23c-4b77-ae2e-cb9b5b4abcb9%7d" xr:uid="{F89CC52F-C242-48AC-919D-F67FCA4FD3E4}"/>
    <hyperlink ref="K1663" r:id="rId4295" display="pw://arcadis-uk-pw.bentley.com:Arcadis-UK-07/Documents/D%7b96e14be3-102b-465b-9c85-f61eb323eeaf%7d" xr:uid="{E4723BA0-834D-42AF-864F-68A1BD017987}"/>
    <hyperlink ref="K1664" r:id="rId4296" display="pw://arcadis-uk-pw.bentley.com:Arcadis-UK-07/Documents/D%7b624f83dd-9594-4dc5-ad1a-ea381935e4a4%7d" xr:uid="{669044DE-D8F6-4F68-8A61-0B502386B977}"/>
    <hyperlink ref="K1665" r:id="rId4297" display="pw://arcadis-uk-pw.bentley.com:Arcadis-UK-07/Documents/D%7bae815622-8368-48f9-b1f4-59b9118c3cfb%7d" xr:uid="{55AED3EF-30D0-4F60-8AA7-D7AA2A2C43BA}"/>
    <hyperlink ref="W1660" r:id="rId4298" display="mailto:ebrahim.jeewa@arcadis.com" xr:uid="{4534AED7-15F5-4F64-99F3-F549D2080552}"/>
    <hyperlink ref="W1661" r:id="rId4299" display="mailto:ebrahim.jeewa@arcadis.com" xr:uid="{BE7056DC-612E-426D-B3E8-126BDAFA0ED6}"/>
    <hyperlink ref="W1662" r:id="rId4300" display="mailto:ebrahim.jeewa@arcadis.com" xr:uid="{41B5686D-8E81-46D9-9C6F-ABE3A0158E51}"/>
    <hyperlink ref="W1663" r:id="rId4301" display="mailto:ebrahim.jeewa@arcadis.com" xr:uid="{49163B23-8306-4225-A59F-A09AD623AB9D}"/>
    <hyperlink ref="W1664" r:id="rId4302" display="mailto:ebrahim.jeewa@arcadis.com" xr:uid="{61C15B7E-E1CD-4DC0-9B05-F6C7137B0C1E}"/>
    <hyperlink ref="W1665" r:id="rId4303" display="mailto:ebrahim.jeewa@arcadis.com" xr:uid="{0F476CAB-7ED0-45B6-986B-BF3009763F56}"/>
    <hyperlink ref="K1657" r:id="rId4304" display="1MC06-CEK-IM-DAT-CS06_CL09-600356 " xr:uid="{2FE4B83C-16E0-4C31-A0B8-0CB065A301D1}"/>
    <hyperlink ref="K1658" r:id="rId4305" xr:uid="{14A00457-870D-40A1-BC27-69155C70619F}"/>
    <hyperlink ref="K1659" r:id="rId4306" xr:uid="{504F8142-09B5-46FE-B1BE-A9A1952BF1AD}"/>
    <hyperlink ref="E1666" r:id="rId4307" display="pw:\\arcadis-uk-pw.bentley.com:Arcadis-UK-07\Documents\Projects\1MC06-C2\Aylesbury South Ctg\EV\01 - Docs\1MC06-ASC-EV-FRM-CS04_CL18-000024-ACBOS" xr:uid="{110BC05D-8958-4818-B4C7-1870EB94B17C}"/>
    <hyperlink ref="E1667" r:id="rId4308" display="pw:\\arcadis-uk-pw.bentley.com:Arcadis-UK-07\Documents\Projects\1MC06-C2\Aylesbury South Ctg\EV\01 - Docs\1MC06-ASC-EV-FRM-CS04_CL18-000026-ACBOS" xr:uid="{96381F6F-70C7-4613-BAB5-8DB4E31A963A}"/>
    <hyperlink ref="E1668" r:id="rId4309" display="pw:\\arcadis-uk-pw.bentley.com:Arcadis-UK-07\Documents\Projects\1MC06-C2\Aylesbury South Ctg\EV\01 - Docs\1MC06-ASC-EV-FRM-CS04_CL18-000028-ACBOS" xr:uid="{FCA00D28-0DF0-4B38-BB09-9E9333E61A2D}"/>
    <hyperlink ref="E1669" r:id="rId4310" display="pw:\\arcadis-uk-pw.bentley.com:Arcadis-UK-07\Documents\Projects\1MC06-C2\Aylesbury North Ctg\EV\01 - Docs\1MC06-ASC-EV-FRM-CS04_CL18-000022-ACBOS" xr:uid="{B30D7953-4D7B-478F-8CD4-1FB8F92B8EE8}"/>
    <hyperlink ref="K1666" r:id="rId4311" display="pw:\\arcadis-uk-pw.bentley.com:Arcadis-UK-07\Documents\Projects\1MC06-C2\Aylesbury South Ctg\IM\01 - Docs\1MC06-CEK-IM-DAT-CS04_CL18-600169" xr:uid="{8D0FF4B0-5FD6-4521-83C8-6C29D25BD2A2}"/>
    <hyperlink ref="K1667" r:id="rId4312" display="pw:\\arcadis-uk-pw.bentley.com:Arcadis-UK-07\Documents\Projects\1MC06-C2\Aylesbury South Ctg\IM\01 - Docs\1MC06-CEK-IM-DAT-CS04_CL18-600170" xr:uid="{717CE51A-E525-455F-BFB3-0D51FA1F2F0E}"/>
    <hyperlink ref="K1668" r:id="rId4313" display="pw:\\arcadis-uk-pw.bentley.com:Arcadis-UK-07\Documents\Projects\1MC06-C2\Aylesbury South Ctg\IM\01 - Docs\1MC06-CEK-IM-DAT-CS04_CL18-600171" xr:uid="{008CB466-7B4F-4E47-AEAB-7B13849E6B79}"/>
    <hyperlink ref="K1669" r:id="rId4314" display="pw:\\arcadis-uk-pw.bentley.com:Arcadis-UK-07\Documents\Projects\1MC06-C2\Aylesbury North Ctg\IM\01 - Docs\1MC06-CEK-IM-DAT-CS04_CL18-600172" xr:uid="{529D43C0-9F3C-49D6-A348-4CB4BE08A533}"/>
    <hyperlink ref="W1666" r:id="rId4315" display="mailto:srinatha.ka@arcadis.com" xr:uid="{47D957DC-5FEB-4D3F-B202-9923514A1869}"/>
    <hyperlink ref="W1667" r:id="rId4316" display="mailto:srinatha.ka@arcadis.com" xr:uid="{04940778-D555-4365-B639-E9F6BA43EAB6}"/>
    <hyperlink ref="W1668" r:id="rId4317" display="mailto:srinatha.ka@arcadis.com" xr:uid="{3DDEC5F4-0B5A-455F-84BA-29C282942C66}"/>
    <hyperlink ref="W1669" r:id="rId4318" display="mailto:srinatha.ka@arcadis.com" xr:uid="{0232A7F9-37B2-47C8-BC65-D531C1666FA4}"/>
    <hyperlink ref="E1670" r:id="rId4319" display="pw:\\arcadis-uk-pw.bentley.com:Arcadis-UK-07\Documents\Projects\1MC06-C2\Calvert Infrastructure MDG\UT\01 - Docs\1MC06-ASC-UT-FRM-CS06_CL09-000105-ACBOS" xr:uid="{EF609EA7-0844-4D1E-84F8-D59A3AEF8BBB}"/>
    <hyperlink ref="K1670" r:id="rId4320" display="pw:\\arcadis-uk-pw.bentley.com:Arcadis-UK-07\Documents\Projects\1MC06-C2\Calvert Infrastructure MDG\IM\01 - Docs\1MC06-CEK-IM-DAT-CS06_CL09-600353" xr:uid="{F28B90BF-5026-48BD-97C8-6AAD0477A61B}"/>
    <hyperlink ref="W1670" r:id="rId4321" display="mailto:maya.bowles@arcadis.com" xr:uid="{44A6B24E-2836-458C-BA65-7E796B36E08E}"/>
    <hyperlink ref="E1671" r:id="rId4322" display="pw:\\arcadis-uk-pw.bentley.com:Arcadis-UK-07\Documents\Projects\1MC06-C2\Calvert Ctg\CV\01 - Docs\1MC06-ASC-CV-FRM-CS06_CL09-000103-ACBOS" xr:uid="{82893D7D-8F85-4FD0-9C7C-F70523D18358}"/>
    <hyperlink ref="K1671" r:id="rId4323" display="pw:\\arcadis-uk-pw.bentley.com:Arcadis-UK-07\Documents\Projects\1MC06-C2\Calvert Ctg\IM\01 - Docs\1MC06-CEK-IM-DAT-CS06_CL09-600352" xr:uid="{689BB27E-FC52-4941-8682-7686BF9A5496}"/>
    <hyperlink ref="K1570" r:id="rId4324" display="pw:\\arcadis-uk-pw.bentley.com:Arcadis-UK-07\Documents\Projects\1MC06-C2\Barton Hartshorn Emb\IM\01 - Docs\1MC06-CEK-IM-DAT-CS06_CL21-600132" xr:uid="{54D3F255-CCE3-491B-906F-DB0A8C595FC9}"/>
    <hyperlink ref="K1571" r:id="rId4325" display="pw:\\arcadis-uk-pw.bentley.com:Arcadis-UK-07\Documents\Projects\1MC06-C2\Barton Hartshorn Emb\IM\01 - Docs\1MC06-CEK-IM-DAT-CS06_CL21-600109" xr:uid="{5A240D2A-2989-4658-AC56-1D9225C3410F}"/>
    <hyperlink ref="K1572" r:id="rId4326" display="pw:\\arcadis-uk-pw.bentley.com:Arcadis-UK-07\Documents\Projects\1MC06-C2\Barton Hartshorn Emb\IM\01 - Docs\1MC06-CEK-IM-DAT-CS06_CL21-600110" xr:uid="{BC40D56C-FE1C-4D56-BCF8-2006498F93FD}"/>
    <hyperlink ref="K1573" r:id="rId4327" display="pw:\\arcadis-uk-pw.bentley.com:Arcadis-UK-07\Documents\Projects\1MC06-C2\Barton Hartshorn Emb\IM\01 - Docs\1MC06-CEK-IM-DAT-CS06_CL21-600111" xr:uid="{EE7FCC45-C821-4033-AF02-A36B5585D57B}"/>
    <hyperlink ref="W1672" r:id="rId4328" display="mailto:srinatha.ka@arcadis.com" xr:uid="{E57CEEAE-BECA-46D4-8880-5BE4ECD26B93}"/>
    <hyperlink ref="E1672" r:id="rId4329" display="pw://arcadis-uk-pw.bentley.com:Arcadis-UK-07/Documents/D%7b43bb5cd2-9861-440c-9a1d-7338c4559f47%7d" xr:uid="{2D392B1C-7E82-4113-A3C5-69585E161BD3}"/>
    <hyperlink ref="K1672" r:id="rId4330" display="pw:\\arcadis-uk-pw.bentley.com:Arcadis-UK-07\Documents\Projects\1MC06-C2\South Heath Ctg\IM\01 - Docs\1MC06-CEK-IM-DAT-CS03_CL05-600151" xr:uid="{C858A233-0F7C-4CD5-B050-7FD4FEFFB05E}"/>
    <hyperlink ref="E1658" r:id="rId4331" display="https://nam02.safelinks.protection.outlook.com/?url=https%3A%2F%2Fpwlink.bentley.com%2Flink%3Fds%3Darcadis-uk-pw.bentley.com~3AArcadis-UK-07%26doc%3Dd1322f54b89741baa8a9d1f1d98149d6%26wa%3D7672f74c6d6c4972939616dce2e4867c%26p%3De3f7388f5b164382a7b167b8398b51fa%26app%3Dpwe&amp;data=05%7C02%7Csupriyan.ck%40arcadis.com%7C75a75a52b9ba41a799da08dcf9b6ff9b%7C7f90057d3ea046feb07ce0568627081b%7C0%7C0%7C638659811715212713%7CUnknown%7CTWFpbGZsb3d8eyJWIjoiMC4wLjAwMDAiLCJQIjoiV2luMzIiLCJBTiI6Ik1haWwiLCJXVCI6Mn0%3D%7C0%7C%7C%7C&amp;sdata=CVpTfJO78ReQ9j%2FzjMeXdj%2FRgpBTRDIk%2B%2B2Sdqq0iXU%3D&amp;reserved=0" xr:uid="{6A563AC5-9C44-42B3-BFD4-E43CABB10282}"/>
    <hyperlink ref="E1659" r:id="rId4332" display="https://nam02.safelinks.protection.outlook.com/?url=https%3A%2F%2Fpwlink.bentley.com%2Flink%3Fds%3Darcadis-uk-pw.bentley.com~3AArcadis-UK-07%26doc%3D2aa03cd5c0834898b6e2cdb292450dce%26wa%3D7672f74c6d6c4972939616dce2e4867c%26p%3De3f7388f5b164382a7b167b8398b51fa%26app%3Dpwe&amp;data=05%7C02%7Csupriyan.ck%40arcadis.com%7C75a75a52b9ba41a799da08dcf9b6ff9b%7C7f90057d3ea046feb07ce0568627081b%7C0%7C0%7C638659811715234068%7CUnknown%7CTWFpbGZsb3d8eyJWIjoiMC4wLjAwMDAiLCJQIjoiV2luMzIiLCJBTiI6Ik1haWwiLCJXVCI6Mn0%3D%7C0%7C%7C%7C&amp;sdata=R1mO%2FuywqHgs13Y10tpctpx1wvG3vLf5TvSmOsYBTiI%3D&amp;reserved=0" xr:uid="{96EB6415-F5D3-48F0-B56F-62FB86B452BD}"/>
    <hyperlink ref="E1673" r:id="rId4333" display="pw:\\arcadis-uk-pw.bentley.com:Arcadis-UK-07\Documents\Projects\1MC06-C2\Aylesbury South Ctg\CV\01 - Docs\1MC06-ASC-CV-FRM-CS04_CL18-000092-ACBOS" xr:uid="{9C1218E7-0AED-4B95-AAFA-05884FB4FDB3}"/>
    <hyperlink ref="E1674" r:id="rId4334" display="pw:\\arcadis-uk-pw.bentley.com:Arcadis-UK-07\Documents\Projects\1MC06-C2\Aylesbury South Ctg\CV\01 - Docs\1MC06-ASC-CV-FRM-CS04_CL18-000093-ACBOS" xr:uid="{BFE1CA9C-8420-41D8-B684-A08AAAD13C01}"/>
    <hyperlink ref="E1675" r:id="rId4335" display="pw:\\arcadis-uk-pw.bentley.com:Arcadis-UK-07\Documents\Projects\1MC06-C2\Aylesbury South Ctg\CV\01 - Docs\1MC06-ASC-CV-FRM-CS04_CL18-000094-ACBOS" xr:uid="{A71915DA-FF5B-4C5E-8FCA-55A4BBD37083}"/>
    <hyperlink ref="E1676" r:id="rId4336" display="pw:\\arcadis-uk-pw.bentley.com:Arcadis-UK-07\Documents\Projects\1MC06-C2\Aylesbury South Ctg\CV\01 - Docs\1MC06-ASC-CV-FRM-CS04_CL18-000095-ACBOS" xr:uid="{E85AE066-7682-4074-87D0-9B10E81FA69D}"/>
    <hyperlink ref="E1677" r:id="rId4337" display="pw:\\arcadis-uk-pw.bentley.com:Arcadis-UK-07\Documents\Projects\1MC06-C2\Bicester Road Emb\CV\01 - Docs\1MC06-ASC-CV-FRM-CS04_CL20-000085-ACBOS" xr:uid="{5DDA8959-8C51-494E-BBAC-A575AEBB40B9}"/>
    <hyperlink ref="E1678" r:id="rId4338" display="pw:\\arcadis-uk-pw.bentley.com:Arcadis-UK-07\Documents\Projects\1MC06-C2\Bicester Road Emb\CV\01 - Docs\1MC06-ASC-CV-FRM-CS04_CL20-000086-ACBOS" xr:uid="{2D588AF5-5A04-4486-8F74-056BC6D8AA33}"/>
    <hyperlink ref="W1673" r:id="rId4339" display="mailto:max.rutherford@arcadis.com" xr:uid="{45EEF237-5368-42FA-80BC-3C9F5C4B6F95}"/>
    <hyperlink ref="W1674" r:id="rId4340" display="mailto:max.rutherford@arcadis.com" xr:uid="{8D9B9C8E-82E5-49B2-91BF-EA2F2EF0A670}"/>
    <hyperlink ref="W1675" r:id="rId4341" display="mailto:max.rutherford@arcadis.com" xr:uid="{46C87F46-24F5-4B5E-A0F6-ED22000C7AC9}"/>
    <hyperlink ref="W1676" r:id="rId4342" display="mailto:max.rutherford@arcadis.com" xr:uid="{6450649C-8076-4916-9427-0BA55C11F7E1}"/>
    <hyperlink ref="W1677" r:id="rId4343" display="mailto:max.rutherford@arcadis.com" xr:uid="{908F9C96-F6F9-40EF-9796-EFE951F24191}"/>
    <hyperlink ref="W1678" r:id="rId4344" display="mailto:max.rutherford@arcadis.com" xr:uid="{6E4923EC-4E90-4E80-93FD-F7563F07F78C}"/>
    <hyperlink ref="K1673" r:id="rId4345" display="pw://arcadis-uk-pw.bentley.com:Arcadis-UK-07/Documents/D%7be5d873e5-c409-41fc-9c87-b535ced4bbf7%7d" xr:uid="{26122C19-EE24-4723-8416-A42ADFED916B}"/>
    <hyperlink ref="K1674" r:id="rId4346" display="pw://arcadis-uk-pw.bentley.com:Arcadis-UK-07/Documents/D%7b1ca8a521-03a4-4a83-931f-09c5328521dc%7d" xr:uid="{94C9B168-38AB-4DD1-A76C-514CF7A8C82C}"/>
    <hyperlink ref="K1675" r:id="rId4347" display="pw://arcadis-uk-pw.bentley.com:Arcadis-UK-07/Documents/D%7b75b044e6-8b65-4f2f-a674-0c21a2cba300%7d" xr:uid="{7FAA6872-F23F-4BC8-B3EB-CFC0F73F70DD}"/>
    <hyperlink ref="K1676" r:id="rId4348" display="pw://arcadis-uk-pw.bentley.com:Arcadis-UK-07/Documents/D%7bb05cff36-a96e-48eb-98af-d09a1ec2df9e%7d" xr:uid="{8AE3099D-1CAB-42ED-AEFB-794C3E58F9B6}"/>
    <hyperlink ref="K1678" r:id="rId4349" display="pw://arcadis-uk-pw.bentley.com:Arcadis-UK-07/Documents/D%7b26282787-e41a-4aaa-89e5-299396a5fa55%7d" xr:uid="{215DE960-5A9C-4A33-BA75-13FD4C9FEDB3}"/>
    <hyperlink ref="K1677" r:id="rId4350" display="pw://arcadis-uk-pw.bentley.com:Arcadis-UK-07/Documents/D%7b459abab0-3924-4c4d-966e-2849442f5ab4%7d" xr:uid="{33A1B149-360C-4A98-9B31-DA4AF0658CC3}"/>
    <hyperlink ref="E1681" r:id="rId4351" display="pw://arcadis-uk-pw.bentley.com:Arcadis-UK-07/Documents/D%7bd4b808cd-9dc6-4a2c-8505-8cbcb9cf5450%7d" xr:uid="{4071E47A-3E18-4B82-B2C8-90F9EF0B10D3}"/>
    <hyperlink ref="W1681" r:id="rId4352" display="mailto:Ruel.Hallado@arcadis.com" xr:uid="{0FBD2A68-C466-4E49-B1BE-0DC9EA80ED1F}"/>
    <hyperlink ref="W1679" r:id="rId4353" display="mailto:immanuel.philipose@arcadis.com" xr:uid="{ED209B16-2C3E-4C42-8C5F-F3DE41EC8FCB}"/>
    <hyperlink ref="W1680" r:id="rId4354" display="mailto:immanuel.philipose@arcadis.com" xr:uid="{BA10388F-FFCD-444C-A154-A61C104EFB32}"/>
    <hyperlink ref="K1681" r:id="rId4355" display="pw://arcadis-uk-pw.bentley.com:Arcadis-UK-07/Documents/D%7b0c501725-8a45-4cc3-b701-183df7e37416%7d" xr:uid="{7D3F0531-FFDD-4EA8-A0D6-DD910D7DC67D}"/>
    <hyperlink ref="E1682" r:id="rId4356" display="pw://arcadis-uk-pw.bentley.com:Arcadis-UK-07/Documents/D%7b590c2ea7-a1d0-4b3d-baf1-aa027d5ed1f1%7d" xr:uid="{59E5D53F-1605-40E2-A378-6CF798FAC892}"/>
    <hyperlink ref="E1683" r:id="rId4357" display="pw://arcadis-uk-pw.bentley.com:Arcadis-UK-07/Documents/D%7be596a26d-dc1a-433a-bf02-e41a6bf2053b%7d" xr:uid="{E1B45DC9-52D8-4E44-9D3B-6D5EC23C66F3}"/>
    <hyperlink ref="E1684" r:id="rId4358" display="pw://arcadis-uk-pw.bentley.com:Arcadis-UK-07/Documents/D%7b68b34b24-f8de-456d-87d3-e4bbac9d84f4%7d" xr:uid="{A131AB0E-9D4C-420A-A4F6-02277B21650C}"/>
    <hyperlink ref="E1685" r:id="rId4359" display="pw://arcadis-uk-pw.bentley.com:Arcadis-UK-07/Documents/D%7bc9577579-3606-4812-96e9-c7976dcccfe8%7d" xr:uid="{7CD1674E-9F4F-4D12-A4A0-FD2CB95D79F8}"/>
    <hyperlink ref="E1686" r:id="rId4360" display="pw://arcadis-uk-pw.bentley.com:Arcadis-UK-07/Documents/D%7bf6093567-4b06-499b-8c8c-49e2bc211fcf%7d" xr:uid="{3B075887-7EE3-4203-99D6-DBD9F4090E9F}"/>
    <hyperlink ref="E1687" r:id="rId4361" display="pw://arcadis-uk-pw.bentley.com:Arcadis-UK-07/Documents/D%7b9a95b204-530c-4f7c-a460-f529befffe5e%7d" xr:uid="{8264472C-CB0B-472D-BF46-FCC6C8D4913A}"/>
    <hyperlink ref="E1688" r:id="rId4362" display="pw://arcadis-uk-pw.bentley.com:Arcadis-UK-07/Documents/D%7b68269dca-0a2b-41d5-a048-0f6715985bee%7d" xr:uid="{9A975722-0839-42E2-9935-7FD402AFC07B}"/>
    <hyperlink ref="E1689" r:id="rId4363" display="pw://arcadis-uk-pw.bentley.com:Arcadis-UK-07/Documents/D%7bf9548fa2-25ee-4dc3-9a1b-a91407d0f47d%7d" xr:uid="{2B30E799-B2C9-4AAF-BFEF-A1BA957622A4}"/>
    <hyperlink ref="E1690" r:id="rId4364" display="pw://arcadis-uk-pw.bentley.com:Arcadis-UK-07/Documents/D%7ba6442b37-834f-429e-aea2-57ca50871935%7d" xr:uid="{C01C6616-90BB-462F-B9ED-734A39FF440D}"/>
    <hyperlink ref="E1691" r:id="rId4365" display="pw://arcadis-uk-pw.bentley.com:Arcadis-UK-07/Documents/D%7bcc4e13c8-0af9-4405-aab9-3280cd1b4bab%7d" xr:uid="{5062F655-A22C-4A01-BDE3-7642FCF6168C}"/>
    <hyperlink ref="E1692" r:id="rId4366" display="pw://arcadis-uk-pw.bentley.com:Arcadis-UK-07/Documents/D%7b454df822-ae0e-4170-bfc6-b13482c65450%7d" xr:uid="{2E57B671-F741-4892-85B0-03936B84FF2C}"/>
    <hyperlink ref="E1693" r:id="rId4367" display="pw://arcadis-uk-pw.bentley.com:Arcadis-UK-07/Documents/D%7b6bbfad80-af80-4430-8279-c82438c14940%7d" xr:uid="{570A4E4D-8F5F-4E8A-92A8-1DD895765C78}"/>
    <hyperlink ref="E1694" r:id="rId4368" display="pw://arcadis-uk-pw.bentley.com:Arcadis-UK-07/Documents/D%7bc6fb7166-8dea-4223-9258-8ea03fa46497%7d" xr:uid="{73E9B4E3-348F-4964-B9FF-1A7DD947A3CD}"/>
    <hyperlink ref="E1695" r:id="rId4369" display="pw://arcadis-uk-pw.bentley.com:Arcadis-UK-07/Documents/D%7bad611702-d057-4f05-8eac-c92d7e964044%7d" xr:uid="{BAE91D24-53E7-4123-9791-CDC527F807E0}"/>
    <hyperlink ref="E1696" r:id="rId4370" display="pw://arcadis-uk-pw.bentley.com:Arcadis-UK-07/Documents/D%7bdca6ab3d-27a6-47bd-9aa0-39d0bae64ff1%7d" xr:uid="{4110F680-ADF3-48AC-8508-17DC7D7159E8}"/>
    <hyperlink ref="E1697" r:id="rId4371" display="pw://arcadis-uk-pw.bentley.com:Arcadis-UK-07/Documents/D%7b1d29ca7b-5c6c-4e4b-8e2d-6843cd651df9%7d" xr:uid="{CE74C6ED-0FD6-4C42-A35D-2D838CC23A67}"/>
    <hyperlink ref="E1698" r:id="rId4372" display="pw://arcadis-uk-pw.bentley.com:Arcadis-UK-07/Documents/D%7b42ee9dec-ad87-4421-a6d9-5905038607fc%7d" xr:uid="{D20B4BFF-87AE-4449-81FD-6B5CC59C85B2}"/>
    <hyperlink ref="E1699" r:id="rId4373" display="pw://arcadis-uk-pw.bentley.com:Arcadis-UK-07/Documents/D%7b661d9e46-50de-4b8e-8123-90ccfeaa00e6%7d" xr:uid="{A654B6EA-FD91-4C4D-B702-965B2CB93523}"/>
    <hyperlink ref="E1700" r:id="rId4374" display="pw://arcadis-uk-pw.bentley.com:Arcadis-UK-07/Documents/D%7b372985d1-7b53-4228-88cb-c8966100ffd9%7d" xr:uid="{54B8ACEA-CCAB-4B91-941B-9E6E3908B668}"/>
    <hyperlink ref="E1701" r:id="rId4375" display="pw://arcadis-uk-pw.bentley.com:Arcadis-UK-07/Documents/D%7b4c0b3189-e124-4e6c-9b50-7199e0f32ef9%7d" xr:uid="{1D06E797-8132-4979-A320-F0C43323313E}"/>
    <hyperlink ref="E1702" r:id="rId4376" display="pw://arcadis-uk-pw.bentley.com:Arcadis-UK-07/Documents/D%7b4a712d1b-d649-421c-82dc-0b3028397be0%7d" xr:uid="{859277A0-3606-4ACE-A5F2-B149AAC4C17C}"/>
    <hyperlink ref="E1703" r:id="rId4377" display="pw://arcadis-uk-pw.bentley.com:Arcadis-UK-07/Documents/D%7bbe20a18e-a815-4a91-864e-caae77635558%7d" xr:uid="{3E41F4E2-C646-49C9-9FE9-208FC79480B6}"/>
    <hyperlink ref="E1704" r:id="rId4378" display="pw://arcadis-uk-pw.bentley.com:Arcadis-UK-07/Documents/D%7b059debcf-0c1a-4c7e-b795-89a9c534c91e%7d" xr:uid="{86F1660E-BBC7-47D9-AF2A-DF9504C2CC6E}"/>
    <hyperlink ref="E1705" r:id="rId4379" display="pw://arcadis-uk-pw.bentley.com:Arcadis-UK-07/Documents/D%7b397050b8-7801-4d12-aea2-cc45bab20c5c%7d" xr:uid="{21E0705E-22F3-4DEC-8F70-E8CBE1AA7B23}"/>
    <hyperlink ref="E1706" r:id="rId4380" display="pw://arcadis-uk-pw.bentley.com:Arcadis-UK-07/Documents/D%7b5e9a4e97-f0f2-4a86-970a-7d2cf86de772%7d" xr:uid="{B08CA28E-BAF5-4505-8661-B6806DEB8184}"/>
    <hyperlink ref="E1707" r:id="rId4381" display="pw://arcadis-uk-pw.bentley.com:Arcadis-UK-07/Documents/D%7b35af86ce-6805-46cd-9d30-7836a686bafd%7d" xr:uid="{C57A7519-3725-4447-B9DD-3DE40D159DCB}"/>
    <hyperlink ref="E1708" r:id="rId4382" display="pw://arcadis-uk-pw.bentley.com:Arcadis-UK-07/Documents/D%7b6bf5df73-fdc2-4b2e-9ef7-c817a872f266%7d" xr:uid="{B0915090-608E-480D-8C20-F42B706AE79B}"/>
    <hyperlink ref="E1709" r:id="rId4383" display="pw://arcadis-uk-pw.bentley.com:Arcadis-UK-07/Documents/D%7b27e78c41-26c5-489d-b148-16a6d6a1b00c%7d" xr:uid="{330D9B3C-00A7-4BA2-A67F-FEEA1E1459FD}"/>
    <hyperlink ref="E1710" r:id="rId4384" display="pw://arcadis-uk-pw.bentley.com:Arcadis-UK-07/Documents/D%7b0af22f57-6b89-4b62-b610-f5e7dff90609%7d" xr:uid="{E99E5DDF-58E8-41D4-B5A8-B037E4DBF5EF}"/>
    <hyperlink ref="E1711" r:id="rId4385" display="pw://arcadis-uk-pw.bentley.com:Arcadis-UK-07/Documents/D%7bc72febbb-fc52-442a-bc28-af6cff30f404%7d" xr:uid="{D5100BAD-289D-43E4-B385-F7C547281E26}"/>
    <hyperlink ref="E1712" r:id="rId4386" display="pw://arcadis-uk-pw.bentley.com:Arcadis-UK-07/Documents/D%7b9bfb1745-9b4f-41bc-952f-f459de89be58%7d" xr:uid="{011FA000-55B1-40F6-A441-0405471B8AF2}"/>
    <hyperlink ref="E1713" r:id="rId4387" display="pw://arcadis-uk-pw.bentley.com:Arcadis-UK-07/Documents/D%7b14b29ea4-520f-49eb-a652-d7eeb4df1451%7d" xr:uid="{B1433677-D1B3-4EFA-94ED-DC48EFD5C2AF}"/>
    <hyperlink ref="K1687" r:id="rId4388" display="pw://arcadis-uk-pw.bentley.com:Arcadis-UK-07/Documents/D%7bcb12a2e0-7f03-484a-a69b-fe8d60d4e459%7d" xr:uid="{F837CCE8-DBBE-4841-95FF-D95C7F6E93F1}"/>
    <hyperlink ref="K1686" r:id="rId4389" display="pw://arcadis-uk-pw.bentley.com:Arcadis-UK-07/Documents/D%7bdf1f7158-2769-4534-bf6e-73df583c023f%7d" xr:uid="{B7A6912F-84C7-487B-AEE5-7497F5FBCECC}"/>
    <hyperlink ref="K1688" r:id="rId4390" display="pw://arcadis-uk-pw.bentley.com:Arcadis-UK-07/Documents/D%7b570fc66b-4c85-4202-86b9-7f74dad256e7%7d" xr:uid="{C473CCD3-43BA-40FB-A527-36737F715311}"/>
    <hyperlink ref="K1689" r:id="rId4391" display="pw://arcadis-uk-pw.bentley.com:Arcadis-UK-07/Documents/D%7b1c042b6a-fd27-4cb0-8699-ba6c742d3759%7d" xr:uid="{3680EAC7-ACA1-4149-AB61-2C0303082D79}"/>
    <hyperlink ref="K1690" r:id="rId4392" display="pw://arcadis-uk-pw.bentley.com:Arcadis-UK-07/Documents/D%7b88bc5808-d352-40a5-8154-7940b912c6a5%7d" xr:uid="{F6F43DAA-D621-45D2-A608-802798FB5CD2}"/>
    <hyperlink ref="K1691" r:id="rId4393" display="pw://arcadis-uk-pw.bentley.com:Arcadis-UK-07/Documents/D%7b8f97f80d-38ae-4cfc-8b6e-a42c901273b3%7d" xr:uid="{1FBAEFBF-40CA-471E-ABEE-DCE63E0CCC6D}"/>
    <hyperlink ref="K1692" r:id="rId4394" display="pw://arcadis-uk-pw.bentley.com:Arcadis-UK-07/Documents/D%7bdff47c5a-688b-446e-a617-612bfd4d4465%7d" xr:uid="{2113366C-DB7E-411E-B42E-CAAFB2E2FF6F}"/>
    <hyperlink ref="K1682" r:id="rId4395" display="pw://arcadis-uk-pw.bentley.com:Arcadis-UK-07/Documents/D%7b25f40085-d3ec-4405-b46c-7eeb9d1dec30%7d" xr:uid="{68CA287A-9550-4100-9728-62109683CDB9}"/>
    <hyperlink ref="K1683" r:id="rId4396" display="pw://arcadis-uk-pw.bentley.com:Arcadis-UK-07/Documents/D%7b709a7b33-71a7-4fd4-af72-9da5f215b118%7d" xr:uid="{C1EA7999-9118-49F5-A553-150376E40864}"/>
    <hyperlink ref="K1684" r:id="rId4397" display="pw://arcadis-uk-pw.bentley.com:Arcadis-UK-07/Documents/D%7bea62b64b-184b-4c26-983a-b4cb3673e290%7d" xr:uid="{AA6F912B-FDBB-46C9-85A2-A451B3E68AE7}"/>
    <hyperlink ref="K1685" r:id="rId4398" display="pw://arcadis-uk-pw.bentley.com:Arcadis-UK-07/Documents/D%7b922b063a-f01e-49e9-a0ec-d7d3831ed94a%7d" xr:uid="{A9C5A289-CDD7-4B33-B108-386C12C526B0}"/>
    <hyperlink ref="K1693" r:id="rId4399" display="pw://arcadis-uk-pw.bentley.com:Arcadis-UK-07/Documents/D%7b4605bde6-9ffd-4285-8484-095f6793929f%7d" xr:uid="{B0FE1D3C-D89B-4097-B3B7-D19E8DE66804}"/>
    <hyperlink ref="K1694" r:id="rId4400" display="pw://arcadis-uk-pw.bentley.com:Arcadis-UK-07/Documents/D%7b88cabdb2-0489-46c4-974e-26f98723c02c%7d" xr:uid="{4D4954B7-11D6-4614-9BD0-816CAE33A2C4}"/>
    <hyperlink ref="K1695" r:id="rId4401" display="pw://arcadis-uk-pw.bentley.com:Arcadis-UK-07/Documents/D%7b5517179b-1bac-4019-a189-d0ed64c02dff%7d" xr:uid="{62BD0814-C51F-4D18-9ADD-1C96D2C6E74D}"/>
    <hyperlink ref="K1696" r:id="rId4402" display="pw://arcadis-uk-pw.bentley.com:Arcadis-UK-07/Documents/D%7bc19625b3-a206-490d-96a4-e41fd6d1a75a%7d" xr:uid="{1DB0C4CE-92A8-4441-A590-6845322435E6}"/>
    <hyperlink ref="K1697" r:id="rId4403" display="pw://arcadis-uk-pw.bentley.com:Arcadis-UK-07/Documents/D%7b61a23256-0c0e-4220-8bbd-69a3d43e2153%7d" xr:uid="{86A23AD4-7C0A-4273-99E4-CFFF11AF981D}"/>
    <hyperlink ref="K1698" r:id="rId4404" display="pw://arcadis-uk-pw.bentley.com:Arcadis-UK-07/Documents/D%7b94b3cb1e-be13-4d98-9773-bb4bba2ed6ae%7d" xr:uid="{1DC3AB93-78C4-4DFC-9F00-8EB57AFC8294}"/>
    <hyperlink ref="K1699" r:id="rId4405" display="pw://arcadis-uk-pw.bentley.com:Arcadis-UK-07/Documents/D%7b0e847ef6-5d17-44c7-8c3b-5b1de440cf18%7d" xr:uid="{7A7B24E8-64EC-4B9B-816E-E9CB57489A1E}"/>
    <hyperlink ref="K1700" r:id="rId4406" display="pw://arcadis-uk-pw.bentley.com:Arcadis-UK-07/Documents/D%7bd3f867f0-1c51-4b7c-8282-05ab42909cc3%7d" xr:uid="{3ACD871C-7607-408F-8F9B-4127991DE2A6}"/>
    <hyperlink ref="K1701" r:id="rId4407" display="pw://arcadis-uk-pw.bentley.com:Arcadis-UK-07/Documents/D%7b8d8cfb79-93fc-4a62-b68b-897f7846d33c%7d" xr:uid="{CFC5C145-2AF9-4A92-BA8B-EB585CFCE43B}"/>
    <hyperlink ref="K1702" r:id="rId4408" display="pw://arcadis-uk-pw.bentley.com:Arcadis-UK-07/Documents/D%7bd6dee048-fe62-489c-9e76-36c78bb7621a%7d" xr:uid="{2AF410EA-3576-493E-B564-384C2DCF4724}"/>
    <hyperlink ref="K1708" r:id="rId4409" display="pw://arcadis-uk-pw.bentley.com:Arcadis-UK-07/Documents/D%7b7f1dded4-9579-4191-99db-a5c509465f4d%7d" xr:uid="{798C9035-1FC9-45A7-8B2F-4D5E4CB79F8D}"/>
    <hyperlink ref="K1709" r:id="rId4410" display="pw://arcadis-uk-pw.bentley.com:Arcadis-UK-07/Documents/D%7ba3ec137f-f36b-4f3f-a767-2bd792620ab4%7d" xr:uid="{3DC4F52C-A258-45E0-88AA-3EE76A01AE1B}"/>
    <hyperlink ref="K1710" r:id="rId4411" display="pw://arcadis-uk-pw.bentley.com:Arcadis-UK-07/Documents/D%7b69f75ecc-e8f5-4522-8bfe-e3d6332d75d7%7d" xr:uid="{81301ADA-6B0D-44A2-922B-A44EEC05557D}"/>
    <hyperlink ref="K1711" r:id="rId4412" display="pw://arcadis-uk-pw.bentley.com:Arcadis-UK-07/Documents/D%7bf2c64084-2129-44e4-901b-9fcb029e93f8%7d" xr:uid="{4D1B5F7D-FCC6-4A43-964E-10B4ECCCB1A1}"/>
    <hyperlink ref="K1712" r:id="rId4413" display="pw://arcadis-uk-pw.bentley.com:Arcadis-UK-07/Documents/D%7b1d76c75e-b09a-4b56-8446-d398cf3a197d%7d" xr:uid="{3B34D640-DC15-40BC-8DAE-E8284A427761}"/>
    <hyperlink ref="K1713" r:id="rId4414" display="pw://arcadis-uk-pw.bentley.com:Arcadis-UK-07/Documents/D%7b61229f53-c9e7-4390-aeb4-c274da2c04f5%7d" xr:uid="{7C3D0DAF-5AE8-47B9-AB09-230CF53C8728}"/>
    <hyperlink ref="K1703" r:id="rId4415" display="pw://arcadis-uk-pw.bentley.com:Arcadis-UK-07/Documents/D%7b56701a5f-da14-490d-87a4-52c53fadbe39%7d" xr:uid="{24EB62AC-8E15-40F7-ACBA-A10E59305DEA}"/>
    <hyperlink ref="K1704" r:id="rId4416" display="pw://arcadis-uk-pw.bentley.com:Arcadis-UK-07/Documents/D%7bfac9eeb1-4f15-4902-83f3-39dfb34c0f75%7d" xr:uid="{415DA98A-1964-4F26-9631-DEA8B34D82FE}"/>
    <hyperlink ref="K1705" r:id="rId4417" display="pw://arcadis-uk-pw.bentley.com:Arcadis-UK-07/Documents/D%7b905c3df0-2457-44a4-8d6c-308cc652592a%7d" xr:uid="{756C8EE7-2F34-4605-8AD0-04E3E49CF359}"/>
    <hyperlink ref="K1706" r:id="rId4418" display="pw://arcadis-uk-pw.bentley.com:Arcadis-UK-07/Documents/D%7b6113365c-5799-416b-bc0e-8bd63f054683%7d" xr:uid="{ADD2F070-81A5-4A05-A52C-F0108FB5451D}"/>
    <hyperlink ref="K1707" r:id="rId4419" display="pw://arcadis-uk-pw.bentley.com:Arcadis-UK-07/Documents/D%7b439bfb15-4ec1-4b9a-b5a7-8b64023b4b3d%7d" xr:uid="{CA23CC98-AC85-4B48-9DE5-AF2F51DB73E5}"/>
    <hyperlink ref="W1682" r:id="rId4420" display="mailto:ebrahim.jeewa@arcadis.com" xr:uid="{E70C0DC4-105C-4DD7-A6CB-250B68CD0093}"/>
    <hyperlink ref="W1683:W1713" r:id="rId4421" display="mailto:ebrahim.jeewa@arcadis.com" xr:uid="{F26C9210-25DA-4BD0-A791-2759DDC15469}"/>
    <hyperlink ref="E1714" r:id="rId4422" display="pw:\\arcadis-uk-pw.bentley.com:Arcadis-UK-07\Documents\Projects\1MC06-C2\Calvert Ctg\DR\01 - Docs\1MC06-ASC-DR-FRM-CS06_CL09-000113-ACBOS" xr:uid="{EBE853F2-52E3-468A-AC36-443B09169E04}"/>
    <hyperlink ref="K1714" r:id="rId4423" display="pw:\\arcadis-uk-pw.bentley.com:Arcadis-UK-07\Documents\Projects\1MC06-C2\Calvert Ctg\IM\01 - Docs\1MC06-CEK-IM-DAT-CS06_CL09-600357" xr:uid="{B867FAAA-412A-4013-9C8C-F0CBA410C2B9}"/>
    <hyperlink ref="W1714" r:id="rId4424" display="mailto:rani.muthappan@arcadis.com" xr:uid="{625466AF-8799-4508-BA26-987A71F75ECC}"/>
    <hyperlink ref="E1715" r:id="rId4425" display="pw:\\arcadis-uk-pw.bentley.com:Arcadis-UK-07\Documents\Projects\1MC06-C2\Calvert Ctg\UT\01 - Docs\1MC06-ASC-UT-FRM-CS06_CL09-000026-ACBOS" xr:uid="{DFF29ABD-11D1-4F2F-9020-4B3BE4EAB36E}"/>
    <hyperlink ref="K1715" r:id="rId4426" display="pw:\\arcadis-uk-pw.bentley.com:Arcadis-UK-07\Documents\Projects\1MC06-C2\Calvert Ctg\IM\01 - Docs\1MC06-CEK-IM-DAT-CS06_CL09-600118" xr:uid="{91CF15F0-28B7-4FA7-8CA3-5F6FA3F62409}"/>
    <hyperlink ref="W1715" r:id="rId4427" display="mailto:maya.bowles@arcadis.com" xr:uid="{6FB48FF6-DD09-40FD-8BE7-2ABD27E6EA5D}"/>
    <hyperlink ref="E1717" r:id="rId4428" display="pw://arcadis-uk-pw.bentley.com:Arcadis-UK-07/Documents/Projects/1MC06-C2/Calvert&amp;space;Ctg/HW/01&amp;space;-&amp;space;Docs/1MC06-ASC-HW-FRM-CS06_CL09-000082-ACBOS" xr:uid="{D9F7963B-61A5-4403-8EBA-D4B5B5529835}"/>
    <hyperlink ref="E1718" r:id="rId4429" display="pw://arcadis-uk-pw.bentley.com:Arcadis-UK-07/Documents/Projects/1MC06-C2/Calvert&amp;space;Infrastructure&amp;space;MDG/HW/01&amp;space;-&amp;space;Docs/1MC06-ASC-HW-FRM-CS06_CL09-000107-ACBOS" xr:uid="{88DEAADF-9B49-49DC-A86B-5857AED36689}"/>
    <hyperlink ref="K1717" r:id="rId4430" display="pw://arcadis-uk-pw.bentley.com:Arcadis-UK-07/Documents/Projects/1MC06-C2/Calvert&amp;space;Ctg/IM/01&amp;space;-&amp;space;Docs/1MC06-CEK-IM-DAT-CS06_CL09-600339" xr:uid="{F8543692-89C7-4BFB-A580-6D946ADE14B9}"/>
    <hyperlink ref="W1717" r:id="rId4431" display="mailto:craig.cooper@arcadis.com" xr:uid="{27120099-42ED-435E-85E7-830030289807}"/>
    <hyperlink ref="W1718" r:id="rId4432" display="mailto:craig.cooper@arcadis.com" xr:uid="{219E056E-651A-47CB-8986-19982F472A3D}"/>
    <hyperlink ref="E1719" r:id="rId4433" display="pw:\\arcadis-uk-pw.bentley.com:Arcadis-UK-07\Documents\Projects\1MC06-C2\South Heath Ctg\CV\01 - Docs\1MC06-ASC-CV-FRM-CS03_CL05-000065-ACBOS" xr:uid="{F97A37A1-90B5-4156-966D-2A442CAD4834}"/>
    <hyperlink ref="K1719" r:id="rId4434" display="pw:\\arcadis-uk-pw.bentley.com:Arcadis-UK-07\Documents\Projects\1MC06-C2\South Heath Ctg\IM\01 - Docs\1MC06-CEK-IM-DAT-CS03_CL05-600185" xr:uid="{D76888F9-2237-4A93-B06E-1D36613C3455}"/>
    <hyperlink ref="W1719" r:id="rId4435" display="mailto:aishwarya.tr@arcadis.com" xr:uid="{52DA4581-49E0-4EAF-8A79-0398C92D80D7}"/>
    <hyperlink ref="W1671" r:id="rId4436" xr:uid="{20D13D30-F23E-48C9-A937-459F47455273}"/>
    <hyperlink ref="E1657" r:id="rId4437" display="https://nam02.safelinks.protection.outlook.com/?url=https%3A%2F%2Fpwlink.bentley.com%2Flink%3Fds%3Darcadis-uk-pw.bentley.com~3AArcadis-UK-07%26doc%3D3a52d9e998c24dc9ad93c22710f7a849%26wa%3D7672f74c6d6c4972939616dce2e4867c%26p%3De3f7388f5b164382a7b167b8398b51fa%26app%3Dpwe&amp;data=05%7C02%7Clee.wilson%40arcadis.com%7C5a0974a9929a45ae338d08dcff207177%7C7f90057d3ea046feb07ce0568627081b%7C0%7C0%7C638665762011857235%7CUnknown%7CTWFpbGZsb3d8eyJWIjoiMC4wLjAwMDAiLCJQIjoiV2luMzIiLCJBTiI6Ik1haWwiLCJXVCI6Mn0%3D%7C0%7C%7C%7C&amp;sdata=%2F3PMO5KnWIz4IEmb54iNxjLydz64zdiAZSxodnKN4Mc%3D&amp;reserved=0" xr:uid="{79E7A89E-A6A4-49A5-BDCE-ED2AF277F1F0}"/>
    <hyperlink ref="E1720" r:id="rId4438" display="pw://arcadis-uk-pw.bentley.com:Arcadis-UK-07/Documents/Projects/1MC06-C2/Calvert&amp;space;Ctg/HW/01&amp;space;-&amp;space;Docs/1MC06-ASC-HW-FRM-CS06_CL09-000109-ACBOS" xr:uid="{57FC802D-63AC-4822-BF08-21DF0B695591}"/>
    <hyperlink ref="K1720" r:id="rId4439" tooltip="https://pwlink.bentley.com/link?ds=arcadis-uk-pw.bentley.com~3aarcadis-uk-07&amp;doc=2f56bbbae9b54b4a96459654f07672cb&amp;wa=7672f74c6d6c4972939616dce2e4867c&amp;p=e3f7388f5b164382a7b167b8398b51fa&amp;app=pwe" display="https://pwlink.bentley.com/link?ds=arcadis-uk-pw.bentley.com~3AArcadis-UK-07&amp;doc=2f56bbbae9b54b4a96459654f07672cb&amp;wa=7672f74c6d6c4972939616dce2e4867c&amp;p=e3f7388f5b164382a7b167b8398b51fa&amp;app=pwe" xr:uid="{7DE65D40-2002-423B-8105-3B0CB773B974}"/>
    <hyperlink ref="W1720" r:id="rId4440" display="mailto:craig.cooper@arcadis.com" xr:uid="{D4C0AC8B-9C29-46AF-A8E5-3FCDA6B94CE2}"/>
    <hyperlink ref="K1721" r:id="rId4441" display="pw://arcadis-uk-pw.bentley.com:Arcadis-UK-07/Documents/D%7b83114359-f60e-4b15-b737-32f28cda5649%7d" xr:uid="{B42CC3C4-53CD-40A6-A661-8F1586A38A1E}"/>
    <hyperlink ref="W1721" r:id="rId4442" xr:uid="{5BF532CF-CD6A-45B8-A61F-14320275C09D}"/>
    <hyperlink ref="E1722" r:id="rId4443" display="pw:\\arcadis-uk-pw.bentley.com:Arcadis-UK-07\Documents\Projects\1MC06-C2\Godington East Vdt\BR\01 - Docs\1MC06-CEK-BR-FRM-CS06_CL10-000001" xr:uid="{D7A52E6D-E4C8-4FEC-9D7D-DE68FBA48955}"/>
    <hyperlink ref="E1723" r:id="rId4444" display="pw:\\arcadis-uk-pw.bentley.com:Arcadis-UK-07\Documents\Projects\1MC06-C2\Godington West Vdt\BR\01 - Docs\1MC06-CEK-BR-FRM-CS06_CL10-000002" xr:uid="{D6855605-40A4-4A90-B4AF-2AF07ACF9EEC}"/>
    <hyperlink ref="W1722" r:id="rId4445" display="mailto:gabin.duport@arcadis.com" xr:uid="{784B9739-3591-4699-9E63-92FF43090EA8}"/>
    <hyperlink ref="W1723" r:id="rId4446" display="mailto:gabin.duport@arcadis.com" xr:uid="{880E310F-6F0B-4F8C-938F-107974129BEE}"/>
    <hyperlink ref="K1724" r:id="rId4447" display="pw://arcadis-uk-pw.bentley.com:Arcadis-UK-07/Documents/D%7b531138af-669f-4242-83da-a726605a9987%7d" xr:uid="{4499EBD5-4A61-4C01-A5FC-0E2D7DD5FA63}"/>
    <hyperlink ref="E1724" r:id="rId4448" display="pw://arcadis-uk-pw.bentley.com:Arcadis-UK-07/Documents/D%7b4e362a99-7b12-4a9b-b77d-cf7a0080c796%7d" xr:uid="{00C76949-E081-4E1C-AD6C-CA00656B1D00}"/>
    <hyperlink ref="W1724" r:id="rId4449" display="mailto:emma.quinn@arcadis.com" xr:uid="{CE4E200B-A40D-4463-ABEF-82B7233DF976}"/>
    <hyperlink ref="E1725" r:id="rId4450" display="pw://arcadis-uk-pw.bentley.com:Arcadis-UK-07/Documents/Projects/1MC06-C2/Calvert&amp;space;Infrastructure&amp;space;MDG/HW/01&amp;space;-&amp;space;Docs/1MC06-ASC-HW-FRM-CS06_CL09-000104-ACBOS" xr:uid="{57B8650D-7A27-4F03-A362-A9C55D219D9B}"/>
    <hyperlink ref="K1725" r:id="rId4451" tooltip="https://pwlink.bentley.com/link?ds=arcadis-uk-pw.bentley.com~3aarcadis-uk-07&amp;doc=6f220037d7264ad89c756cbe0c967943&amp;wa=7672f74c6d6c4972939616dce2e4867c&amp;p=e3f7388f5b164382a7b167b8398b51fa&amp;app=pwe" display="https://pwlink.bentley.com/link?ds=arcadis-uk-pw.bentley.com~3AArcadis-UK-07&amp;doc=6f220037d7264ad89c756cbe0c967943&amp;wa=7672f74c6d6c4972939616dce2e4867c&amp;p=e3f7388f5b164382a7b167b8398b51fa&amp;app=pwe" xr:uid="{039DCCFF-A32C-42CD-9D77-0EDFF1106F59}"/>
    <hyperlink ref="W1725" r:id="rId4452" display="mailto:craig.cooper@arcadis.com" xr:uid="{66D3F33B-AF7B-4938-8480-DBA4C79080EE}"/>
    <hyperlink ref="K1718" r:id="rId4453" display="pw:\\arcadis-uk-pw.bentley.com:Arcadis-UK-07\Documents\Projects\1MC06-C2\Calvert Infrastructure MDG\IM\01 - Docs\1MC06-CEK-IM-DAT-CS06_CL09-600273" xr:uid="{FB205413-9D81-432A-B26F-F03C63474AE9}"/>
    <hyperlink ref="E1727" r:id="rId4454" display="pw://arcadis-uk-pw.bentley.com:Arcadis-UK-07/Documents/D%7b6ce90d22-1993-4aec-89cd-193aaef3475c%7d" xr:uid="{84885235-9432-4D89-BB0F-EB68D3CE411B}"/>
    <hyperlink ref="E1726" r:id="rId4455" display="pw://arcadis-uk-pw.bentley.com:Arcadis-UK-07/Documents/D%7bd6581669-a61c-437f-9c8f-9e57b85e4cbf%7d" xr:uid="{5FC696DC-5725-4818-B65C-6150D7E49FED}"/>
    <hyperlink ref="K1726" r:id="rId4456" display="pw://arcadis-uk-pw.bentley.com:Arcadis-UK-07/Documents/D%7b1bb3133e-db98-46fe-822d-90fe0c73ca12%7d" xr:uid="{DA60BE8F-BF0A-4F05-BC98-2D4DC8BCB340}"/>
    <hyperlink ref="K1727" r:id="rId4457" display="pw://arcadis-uk-pw.bentley.com:Arcadis-UK-07/Documents/D%7b6aa82123-bf68-4cd1-b242-0c849734a4f7%7d" xr:uid="{1E9E6E66-811D-4206-9564-605994FBEE18}"/>
    <hyperlink ref="W1726" r:id="rId4458" display="mailto:William.Whyte@arcadis.com" xr:uid="{A7D5A168-3EC0-4A5C-9370-2A954A9BB0FE}"/>
    <hyperlink ref="W1727" r:id="rId4459" display="mailto:William.Whyte@arcadis.com" xr:uid="{6DA19AD9-1515-4F38-8098-EEBD254A3B86}"/>
    <hyperlink ref="E1728" r:id="rId4460" display="pw://arcadis-uk-pw.bentley.com:Arcadis-UK-07/Documents/D%7b3f9515de-21d7-444c-8f91-89fa5d2150ca%7d" xr:uid="{EB3B8CDF-E57D-4660-A680-02F851334073}"/>
    <hyperlink ref="W1728" r:id="rId4461" display="mailto:shreyas.alagundi@arcadis.com" xr:uid="{64AEE6DE-A75F-41C9-87E3-5E609F6FCE5D}"/>
    <hyperlink ref="K1729" r:id="rId4462" display="pw:\\arcadis-uk-pw.bentley.com:Arcadis-UK-07\Documents\Projects\1MC06-C2\Bicester Road Emb\IM\01 - Docs\1MC06-CEK-IM-DAT-CS04_CL20-600249" xr:uid="{7179210A-411C-41FA-8581-A72B43EFA769}"/>
    <hyperlink ref="W1729" r:id="rId4463" display="mailto:shreyas.alagundi@arcadis.com" xr:uid="{A59911B3-B306-45D8-AEF3-195CC9F42111}"/>
    <hyperlink ref="E1680" r:id="rId4464" display="pw:\\arcadis-uk-pw.bentley.com:Arcadis-UK-07\Documents\Projects\1MC07-C3\Boddington Ctg\CV\01 - Docs\1MC07-ASC-CV-FRM-CS07_CL14-000125-ACBOS" xr:uid="{166B8EA8-28C7-4080-952D-3C479C6112DA}"/>
    <hyperlink ref="K1679" r:id="rId4465" display="pw:\\arcadis-uk-pw.bentley.com:Arcadis-UK-07\Documents\Projects\1MC07-C3\Boddington Ctg\IM\01 - Docs\1MC07-CEK-IM-DAT-CS07_CL14-600218" xr:uid="{A385D931-FB81-4BA6-8A93-8F522DB43C2B}"/>
    <hyperlink ref="K1680" r:id="rId4466" display="pw:\\arcadis-uk-pw.bentley.com:Arcadis-UK-07\Documents\Projects\1MC07-C3\Boddington Ctg\IM\01 - Docs\1MC07-CEK-IM-DAT-CS07_CL14-600219" xr:uid="{C6AD5470-4432-4185-8336-38DE69C3F5E6}"/>
    <hyperlink ref="W1730" r:id="rId4467" xr:uid="{D1E6BC86-CB1F-4544-9E73-B98DE0401F28}"/>
    <hyperlink ref="E1731" r:id="rId4468" display="pw:\\arcadis-uk-pw.bentley.com:Arcadis-UK-07\Documents\Projects\1MC06-C2\Twyford Emb\CV\01 - Docs\1MC06-ASC-CV-FRM-CS06_CL10-000044-ACBOS" xr:uid="{A513E1FC-532F-47E7-A44F-AE41965DF138}"/>
    <hyperlink ref="E1732" r:id="rId4469" display="pw:\\arcadis-uk-pw.bentley.com:Arcadis-UK-07\Documents\Projects\1MC06-C2\Calvert Infrastructure MDG\CV\01 - Docs\1MC06-ASC-CV-FRM-CS06_CL09-000059-ACBOS" xr:uid="{9B6864E6-4AB3-4FD9-8747-37D76A9C032D}"/>
    <hyperlink ref="K1731" r:id="rId4470" display="pw:\\arcadis-uk-pw.bentley.com:Arcadis-UK-07\Documents\Projects\1MC06-C2\Twyford Emb\IM\01 - Docs\1MC06-CEK-IM-DAT-CS06_CL10-600188?version=P01" xr:uid="{6F99209B-7651-422A-82D3-A3D6A4D6EF34}"/>
    <hyperlink ref="E1734" r:id="rId4471" display="pw:\\arcadis-uk-pw.bentley.com:Arcadis-UK-07\Documents\Projects\1MC07-C3\Chipping Warden Green Tunnel\HW\01 - Docs\1MC07-ASC-HW-FRM-CS07_CL26-000036-ACBOS" xr:uid="{27984D72-B9BA-45B2-BDD5-6B4F19821B72}"/>
    <hyperlink ref="E1733" r:id="rId4472" display="pw:\\arcadis-uk-pw.bentley.com:Arcadis-UK-07\Documents\Projects\1MC07-C3\Chipping Warden Green Tunnel\HW\01 - Docs\1MC07-ASC-HW-FRM-CS07_CL26-000035-ACBOS" xr:uid="{AC67AC90-6F51-44B7-BE00-6AE2B1F19E93}"/>
    <hyperlink ref="E1735" r:id="rId4473" display="pw:\\arcadis-uk-pw.bentley.com:Arcadis-UK-07\Documents\Projects\1MC07-C3\Chipping Warden Green Tunnel\HW\01 - Docs\1MC07-ASC-HW-FRM-CS07_CL13-000017-ACBOS" xr:uid="{C3D9CE4F-FD55-4BC1-B27E-BAC42E97C05F}"/>
    <hyperlink ref="K1735" r:id="rId4474" display="pw:\\arcadis-uk-pw.bentley.com:Arcadis-UK-07\Documents\Projects\1MC07-C3\Chipping Warden Green Tunnel\IM\01 - Docs\1MC07-CEK-IM-DAT-CS07_CL13-600036" xr:uid="{C0895F64-56D8-4A23-B5B1-F29267A41EE8}"/>
    <hyperlink ref="K1734" r:id="rId4475" display="pw:\\arcadis-uk-pw.bentley.com:Arcadis-UK-07\Documents\Projects\1MC07-C3\Chipping Warden Green Tunnel\IM\01 - Docs\1MC07-CEK-IM-DAT-CS07_CL26-600021" xr:uid="{9DF06E66-A96E-4F3D-BB23-4ADA26C5FCF9}"/>
    <hyperlink ref="K1733" r:id="rId4476" display="pw:\\arcadis-uk-pw.bentley.com:Arcadis-UK-07\Documents\Projects\1MC07-C3\Chipping Warden Green Tunnel\IM\01 - Docs\1MC07-CEK-IM-DAT-CS07_CL26-600023" xr:uid="{3599C5A0-963C-4827-AEC8-39AD38F59184}"/>
    <hyperlink ref="W1733" r:id="rId4477" display="mailto:MarcoAntonio.Tanseco@arcadis.com" xr:uid="{66B0A84E-6522-4633-B423-660F4EA4B3BE}"/>
    <hyperlink ref="W1734" r:id="rId4478" display="mailto:MarcoAntonio.Tanseco@arcadis.com" xr:uid="{CFD80D3A-09C6-4044-9E65-81A6296101C1}"/>
    <hyperlink ref="W1735" r:id="rId4479" display="mailto:MarcoAntonio.Tanseco@arcadis.com" xr:uid="{AAAE97EB-B0F3-4346-93BC-2CF4DF6A605D}"/>
    <hyperlink ref="E1736" r:id="rId4480" display="pw:\\arcadis-uk-pw.bentley.com:Arcadis-UK-07\Documents\Projects\1MC07-C3\Ladbroke Ctg\HW\01 - Docs\1MC07-ASC-HW-FRM-CS07_CL24-000030-ACBOS" xr:uid="{B53BEE6D-3D6E-4936-B3AF-6BC8173470FB}"/>
    <hyperlink ref="K1736" r:id="rId4481" display="pw:\\arcadis-uk-pw.bentley.com:Arcadis-UK-07\Documents\Projects\1MC07-C3\Ladbroke Ctg\IM\01 - Docs\1MC07-CEK-IM-DAT-CS07_CL24-600025" xr:uid="{B978D126-D689-405A-944E-32CAF17B2FC4}"/>
    <hyperlink ref="W1736" r:id="rId4482" display="mailto:MarcoAntonio.Tanseco@arcadis.com" xr:uid="{F3D55B89-759C-43B6-BCB2-9455C9BE60A5}"/>
    <hyperlink ref="E1737" r:id="rId4483" xr:uid="{04BC29D4-B701-4768-9683-87FB03CFAA27}"/>
    <hyperlink ref="E1739" r:id="rId4484" xr:uid="{CB19FD77-1328-449F-93D5-B917CEFA8613}"/>
    <hyperlink ref="E1740" r:id="rId4485" xr:uid="{1F16AA8A-429A-4470-82A2-9BBA0EF930EA}"/>
    <hyperlink ref="E1741" r:id="rId4486" xr:uid="{B01EF32D-DF5D-440F-9B2C-F867E1610AC2}"/>
    <hyperlink ref="E1742" r:id="rId4487" xr:uid="{11DDC564-7D14-41B1-9008-CBF78C75478A}"/>
    <hyperlink ref="E1743" r:id="rId4488" xr:uid="{54A3066A-8A6D-4CCB-89C0-511EED922754}"/>
    <hyperlink ref="E1744" r:id="rId4489" xr:uid="{CFADC4F3-5EB9-4E71-B23B-7DAD0993212F}"/>
    <hyperlink ref="E1745" r:id="rId4490" xr:uid="{05A325D6-F6BD-41CE-B04B-DEB1B1FB6B7A}"/>
    <hyperlink ref="E1746" r:id="rId4491" xr:uid="{E01259EB-28D7-423C-B8EA-067F57B4E2FA}"/>
    <hyperlink ref="E1747" r:id="rId4492" xr:uid="{701445A1-456C-4F81-B84C-C4C13C8973F9}"/>
    <hyperlink ref="E1748" r:id="rId4493" xr:uid="{DB5536CF-E104-4B77-A91D-27FD561410B4}"/>
    <hyperlink ref="E1749" r:id="rId4494" xr:uid="{95486F19-E862-4DD1-B4FD-67F2D4BCB4DE}"/>
    <hyperlink ref="E1750" r:id="rId4495" xr:uid="{1C5AF7D0-C3F5-4BEA-A128-96E80E24970B}"/>
    <hyperlink ref="E1738" r:id="rId4496" xr:uid="{625187BD-C539-46A8-AE58-A1D7828AD54D}"/>
    <hyperlink ref="K1737" r:id="rId4497" display="pw:\\arcadis-uk-pw.bentley.com:Arcadis-UK-07\Documents\Projects\1MC06-C2\Calvert Ctg\IM\01 - Docs\1MC06-CEK-IM-DAT-CS06_CL09-600319" xr:uid="{0FAC9A05-E15E-4A78-A7C8-8F8A285C9067}"/>
    <hyperlink ref="K1738" r:id="rId4498" display="pw:\\arcadis-uk-pw.bentley.com:Arcadis-UK-07\Documents\Projects\1MC06-C2\Calvert Ctg\IM\01 - Docs\1MC06-CEK-IM-DAT-CS06_CL09-600360" xr:uid="{CD6AE130-809F-441D-A2D3-399DA53948F9}"/>
    <hyperlink ref="K1739" r:id="rId4499" display="pw:\\arcadis-uk-pw.bentley.com:Arcadis-UK-07\Documents\Projects\1MC06-C2\Calvert Ctg\IM\01 - Docs\1MC06-CEK-IM-DAT-CS06_CL09-600320" xr:uid="{7455599D-9579-4AEF-9961-29361F394C6E}"/>
    <hyperlink ref="K1740" r:id="rId4500" display="pw:\\arcadis-uk-pw.bentley.com:Arcadis-UK-07\Documents\Projects\1MC06-C2\Calvert Ctg\IM\01 - Docs\1MC06-CEK-IM-DAT-CS06_CL09-600321" xr:uid="{41310368-1EB3-4B89-8C8E-C12575F4B655}"/>
    <hyperlink ref="K1741" r:id="rId4501" display="pw:\\arcadis-uk-pw.bentley.com:Arcadis-UK-07\Documents\Projects\1MC06-C2\Calvert Ctg\IM\01 - Docs\1MC06-CEK-IM-DAT-CS06_CL09-600322" xr:uid="{6CE53526-1AD0-40DC-B6DE-42C77A04F39E}"/>
    <hyperlink ref="K1742" r:id="rId4502" display="pw:\\arcadis-uk-pw.bentley.com:Arcadis-UK-07\Documents\Projects\1MC06-C2\Calvert Ctg\IM\01 - Docs\1MC06-CEK-IM-DAT-CS06_CL09-600323" xr:uid="{66FD5F74-8EF8-40D6-AF29-5A03D53173F8}"/>
    <hyperlink ref="K1743" r:id="rId4503" display="pw:\\arcadis-uk-pw.bentley.com:Arcadis-UK-07\Documents\Projects\1MC06-C2\Calvert Ctg\IM\01 - Docs\1MC06-CEK-IM-DAT-CS06_CL09-600324" xr:uid="{9DC1BF47-107F-4C52-A3AF-DC7EBA7BC2B2}"/>
    <hyperlink ref="K1744" r:id="rId4504" display="pw:\\arcadis-uk-pw.bentley.com:Arcadis-UK-07\Documents\Projects\1MC06-C2\Calvert Ctg\IM\01 - Docs\1MC06-CEK-IM-DAT-CS06_CL09-600325" xr:uid="{D05329C2-E238-4F1B-89BE-1A4E55AB7FDD}"/>
    <hyperlink ref="K1745" r:id="rId4505" display="pw:\\arcadis-uk-pw.bentley.com:Arcadis-UK-07\Documents\Projects\1MC06-C2\Calvert Ctg\IM\01 - Docs\1MC06-CEK-IM-DAT-CS06_CL09-600326" xr:uid="{B5698646-6937-436B-8656-98AE3FC9DCB6}"/>
    <hyperlink ref="K1746" r:id="rId4506" display="pw:\\arcadis-uk-pw.bentley.com:Arcadis-UK-07\Documents\Projects\1MC06-C2\Calvert Ctg\IM\01 - Docs\1MC06-CEK-IM-DAT-CS06_CL09-600327" xr:uid="{E47E6DAA-A593-4E50-B845-D8848A26C815}"/>
    <hyperlink ref="K1747" r:id="rId4507" display="pw:\\arcadis-uk-pw.bentley.com:Arcadis-UK-07\Documents\Projects\1MC06-C2\Calvert Ctg\IM\01 - Docs\1MC06-CEK-IM-DAT-CS06_CL09-600328" xr:uid="{4DE0620A-5516-4981-A103-C4B664C176A5}"/>
    <hyperlink ref="K1748" r:id="rId4508" display="pw:\\arcadis-uk-pw.bentley.com:Arcadis-UK-07\Documents\Projects\1MC06-C2\Calvert Ctg\IM\01 - Docs\1MC06-CEK-IM-DAT-CS06_CL09-600329" xr:uid="{4C5BA764-5190-425D-9D73-0763CC1D0908}"/>
    <hyperlink ref="K1749" r:id="rId4509" display="pw:\\arcadis-uk-pw.bentley.com:Arcadis-UK-07\Documents\Projects\1MC06-C2\Calvert Ctg\IM\01 - Docs\1MC06-CEK-IM-DAT-CS06_CL09-600330" xr:uid="{A0788769-B1E7-4760-9DA9-4247CD693798}"/>
    <hyperlink ref="K1750" r:id="rId4510" display="pw:\\arcadis-uk-pw.bentley.com:Arcadis-UK-07\Documents\Projects\1MC06-C2\Calvert Ctg\IM\01 - Docs\1MC06-CEK-IM-DAT-CS06_CL09-600331" xr:uid="{2DB713BF-7F5D-4125-BE8C-279A4B83FD3E}"/>
    <hyperlink ref="W1737" r:id="rId4511" display="mailto:louis.knight@setec.com" xr:uid="{65188473-3B93-48A6-AE90-0CF343577D3E}"/>
    <hyperlink ref="W1738:W1750" r:id="rId4512" display="mailto:louis.knight@setec.com" xr:uid="{D974A83B-3F1D-4AA0-8030-E479DB083B72}"/>
    <hyperlink ref="W1751" r:id="rId4513" display="mailto:alex.fowler@arcadis.com" xr:uid="{C43A5353-BDF3-4B60-B281-7B7CF3D09A8C}"/>
    <hyperlink ref="W1752" r:id="rId4514" display="mailto:alex.fowler@arcadis.com" xr:uid="{5DA96F28-A283-490D-B433-F7C3F3391371}"/>
    <hyperlink ref="E1640" r:id="rId4515" display="pw:\\arcadis-uk-pw.bentley.com:Arcadis-UK-07\Documents\Projects\1MC06-C2\Godington West Emb\BR\01 - Docs\1MC06-ASC-BR-FRM-CS06_CL10-000033-ACBOS" xr:uid="{9547D531-C7D7-41C1-B667-D19AFA65D1B7}"/>
    <hyperlink ref="E1641" r:id="rId4516" display="pw:\\arcadis-uk-pw.bentley.com:Arcadis-UK-07\Documents\Projects\1MC06-C2\Barton to Mixbury Ctg\BR\01 - Docs\1MC06-ASC-BR-FRM-CS06_CL21-000022-ACBOS" xr:uid="{4BA5B67C-A9BE-42BF-BCDE-669D6C91A255}"/>
    <hyperlink ref="E1639" r:id="rId4517" display="pw:\\arcadis-uk-pw.bentley.com:Arcadis-UK-07\Documents\Projects\1MC06-C2\Godington West Emb\BR\01 - Docs\1MC06-ASC-BR-FRM-CS06_CL10-000031-ACBOS" xr:uid="{FC1A93CC-F715-4CAF-B42B-9F8975A46C60}"/>
    <hyperlink ref="K1639" r:id="rId4518" display="pw:\\arcadis-uk-pw.bentley.com:Arcadis-UK-07\Documents\Projects\1MC06-C2\Godington West Emb\IM\01 - Docs\1MC06-CEK-IM-DAT-CS06_CL10-600235" xr:uid="{F0F464C1-2551-4679-AB23-BD14D7BF3409}"/>
    <hyperlink ref="K1640" r:id="rId4519" display="pw:\\arcadis-uk-pw.bentley.com:Arcadis-UK-07\Documents\Projects\1MC06-C2\Godington West Emb\IM\01 - Docs\1MC06-CEK-IM-DAT-CS06_CL10-600234" xr:uid="{B23CA16B-11C2-4876-92F4-CD5829E0FB6A}"/>
    <hyperlink ref="K1641" r:id="rId4520" display="pw:\\arcadis-uk-pw.bentley.com:Arcadis-UK-07\Documents\Projects\1MC06-C2\Barton to Mixbury Ctg\IM\01 - Docs\1MC06-CEK-IM-DAT-CS06_CL21-600144" xr:uid="{CBC959A2-4241-44D4-97EF-126D8885F2E9}"/>
    <hyperlink ref="E1757" r:id="rId4521" display="pw:\\arcadis-uk-pw.bentley.com:Arcadis-UK-07\Documents\Projects\1MC06-C2\Thame Valley North Emb\CV\01 - Docs\1MC06-ASC-CV-FRM-CS04_CL19-000074-ACBOS" xr:uid="{621A2551-FCCC-4B6E-BAE5-2804C57C8074}"/>
    <hyperlink ref="E1756" r:id="rId4522" display="pw:\\arcadis-uk-pw.bentley.com:Arcadis-UK-07\Documents\Projects\1MC06-C2\Thame Valley North Emb\CV\01 - Docs\1MC06-ASC-CV-FRM-CS04_CL19-000075-ACBOS" xr:uid="{5933EE9D-9BC1-44C8-B6B8-47220547F1ED}"/>
    <hyperlink ref="E1755" r:id="rId4523" display="pw:\\arcadis-uk-pw.bentley.com:Arcadis-UK-07\Documents\Projects\1MC06-C2\Aylesbury South Ctg\CV\01 - Docs\1MC06-ASC-CV-FRM-CS04_CL18-000090-ACBOS" xr:uid="{2846C2C1-2007-4B0B-B8D3-DC3AD24DD177}"/>
    <hyperlink ref="E1754" r:id="rId4524" display="pw:\\arcadis-uk-pw.bentley.com:Arcadis-UK-07\Documents\Projects\1MC06-C2\Oxford Road Emb\CV\01 - Docs\1MC06-ASC-CV-FRM-CS04_CL19-000073-ACBOS" xr:uid="{02B7CC1F-DDD4-44DB-91EF-53B131148228}"/>
    <hyperlink ref="E1753" r:id="rId4525" display="pw:\\arcadis-uk-pw.bentley.com:Arcadis-UK-07\Documents\Projects\1MC06-C2\Bicester Road Emb\CV\01 - Docs\1MC06-ASC-CV-FRM-CS04_CL20-000083-ACBOS" xr:uid="{CAA5FB05-8330-40DA-BFF9-35CA2812C287}"/>
    <hyperlink ref="K1758" r:id="rId4526" display="https://pwlink.bentley.com/link?ds=arcadis-uk-pw.bentley.com~3AArcadis-UK-07&amp;doc=c7e770257d4c41fa866ba29c02d46edf&amp;wa=7672f74c6d6c4972939616dce2e4867c&amp;p=e3f7388f5b164382a7b167b8398b51fa&amp;app=pwe" xr:uid="{2808778B-1CA7-4057-9C41-6CAC51D20C0E}"/>
    <hyperlink ref="K1759" r:id="rId4527" display="https://pwlink.bentley.com/link?ds=arcadis-uk-pw.bentley.com~3AArcadis-UK-07&amp;doc=635015baafa044a78a6a8998dc89df65&amp;wa=7672f74c6d6c4972939616dce2e4867c&amp;p=e3f7388f5b164382a7b167b8398b51fa&amp;app=pwe" xr:uid="{CABBB16D-9CC0-49AB-B492-1D87DA990347}"/>
    <hyperlink ref="K1760" r:id="rId4528" display="https://pwlink.bentley.com/link?ds=arcadis-uk-pw.bentley.com~3AArcadis-UK-07&amp;doc=2dba7bf677cc4399ac8c7ac37ce37beb&amp;wa=7672f74c6d6c4972939616dce2e4867c&amp;p=e3f7388f5b164382a7b167b8398b51fa&amp;app=pwe" xr:uid="{C2351992-3606-4C4E-A927-003401CAC835}"/>
    <hyperlink ref="K1761" r:id="rId4529" display="https://pwlink.bentley.com/link?ds=arcadis-uk-pw.bentley.com~3AArcadis-UK-07&amp;doc=891f773768c34a4a9cd241bb4ecba7f6&amp;wa=7672f74c6d6c4972939616dce2e4867c&amp;p=e3f7388f5b164382a7b167b8398b51fa&amp;app=pwe" xr:uid="{D383FB55-19B6-442F-AEDA-040A72FEBC9E}"/>
    <hyperlink ref="W1757" r:id="rId4530" display="mailto:Yogesh.S@arcadis.com" xr:uid="{6F991E7F-3FA1-4B8B-9B40-D76E998E3FC2}"/>
    <hyperlink ref="W1753" r:id="rId4531" display="mailto:Yogesh.S@arcadis.com" xr:uid="{A7521415-9B0B-4607-BC9E-BAA024A92084}"/>
    <hyperlink ref="W1754:W1756" r:id="rId4532" display="mailto:Yogesh.S@arcadis.com" xr:uid="{AF2F2B12-3940-4DE8-BB78-903B38512243}"/>
    <hyperlink ref="W1758" r:id="rId4533" display="mailto:sal.khan@arcadis.com" xr:uid="{5A5B0D2D-DAD6-4017-8576-63149F93C5B4}"/>
    <hyperlink ref="W1759" r:id="rId4534" display="mailto:sal.khan@arcadis.com" xr:uid="{DA7088E0-473E-49F5-B721-7AB24BFD705E}"/>
    <hyperlink ref="W1761" r:id="rId4535" display="mailto:sal.khan@arcadis.com" xr:uid="{61A837AE-4854-4FE5-A030-CA7839758E62}"/>
    <hyperlink ref="W1760" r:id="rId4536" display="mailto:sal.khan@arcadis.com" xr:uid="{644A764E-9AD7-418B-815B-1000B7C38B9F}"/>
    <hyperlink ref="E1763" r:id="rId4537" display="pw:\\arcadis-uk-pw.bentley.com:Arcadis-UK-07\Documents\Projects\1MC07-C3\Greatworth Green Tunnel\CV\01 - Docs\1MC07-ASC-CV-FRM-CS07_CL25-000150-ACBOS" xr:uid="{F80C7E9D-8FED-4374-A353-3A37BCB3E437}"/>
    <hyperlink ref="E1762" r:id="rId4538" display="pw:\\arcadis-uk-pw.bentley.com:Arcadis-UK-07\Documents\Projects\1MC07-C3\Greatworth Green Tunnel\CV\01 - Docs\1MC07-ASC-CV-FRM-CS07_CL25-000151-ACBOS" xr:uid="{28E82F38-7A1D-44C3-A6DA-2793BE8F38A1}"/>
    <hyperlink ref="K1763" r:id="rId4539" display="pw:\\arcadis-uk-pw.bentley.com:Arcadis-UK-07\Documents\Projects\1MC07-C3\Greatworth Green Tunnel\IM\01 - Docs\1MC07-CEK-IM-DAT-CS07_CL25-600078" xr:uid="{D0FB1952-5725-4530-9EC6-24573C0FA8B6}"/>
    <hyperlink ref="K1762" r:id="rId4540" display="pw:\\arcadis-uk-pw.bentley.com:Arcadis-UK-07\Documents\Projects\1MC07-C3\Greatworth Green Tunnel\IM\01 - Docs\1MC07-CEK-IM-DAT-CS07_CL25-600080" xr:uid="{9E5A9945-A89F-4C9E-8D10-211B0F143E8E}"/>
    <hyperlink ref="K1753" r:id="rId4541" display="pw://arcadis-uk-pw.bentley.com:Arcadis-UK-07/Documents/D%7b297663b3-3305-4ae9-9802-c5edafc4dfc3%7d" xr:uid="{59D73BEE-D739-4FF1-A054-A67B7781A30E}"/>
    <hyperlink ref="K1754" r:id="rId4542" display="pw://arcadis-uk-pw.bentley.com:Arcadis-UK-07/Documents/D%7b52b6c009-1070-4fda-8f3a-c955ec4074d1%7d" xr:uid="{3CA7BE36-619D-4F5E-85CE-52B608E0F507}"/>
    <hyperlink ref="K1755" r:id="rId4543" display="pw://arcadis-uk-pw.bentley.com:Arcadis-UK-07/Documents/D%7b2fc2a3b1-6552-4a2a-aa83-e23d688d8e6a%7d" xr:uid="{2A34801B-08B8-4516-97E8-E76A426640BF}"/>
    <hyperlink ref="K1757" r:id="rId4544" display="pw://arcadis-uk-pw.bentley.com:Arcadis-UK-07/Documents/D%7b08801684-75ea-4324-a268-839b0180ac7b%7d" xr:uid="{8D29CC82-AF5D-4031-881E-ECE21B649CA9}"/>
    <hyperlink ref="K1756" r:id="rId4545" display="pw://arcadis-uk-pw.bentley.com:Arcadis-UK-07/Documents/D%7b39ade797-b7ba-47da-bb8b-c9db3120787e%7d" xr:uid="{913A0240-C91E-4A67-BAAC-955AD61653EA}"/>
    <hyperlink ref="E1764" r:id="rId4546" display="pw:\\arcadis-uk-pw.bentley.com:Arcadis-UK-07\Documents\Projects\1MC06-C2\Barton Hartshorn Emb\DR\01 - Docs\1MC06-ASC-DR-FRM-CS06_CL21-000088-ACBOS" xr:uid="{2F35C98E-9800-4E0F-BA60-515E0284E6CB}"/>
    <hyperlink ref="K1764" r:id="rId4547" display="pw:\\arcadis-uk-pw.bentley.com:Arcadis-UK-07\Documents\Projects\1MC06-C2\Barton Hartshorn Emb\IM\01 - Docs\1MC06-CEK-IM-DAT-CS06_CL21-600087" xr:uid="{6C5D931D-0F45-4F5D-A479-2F053C3F90C5}"/>
    <hyperlink ref="W1764" r:id="rId4548" display="mailto:andrew.rogers2@arcadis.com" xr:uid="{4FE0B404-7EFF-4C68-8E38-D9B1010EA84D}"/>
    <hyperlink ref="E1766" r:id="rId4549" display="pw:\\arcadis-uk-pw.bentley.com:Arcadis-UK-07\Documents\Projects\1MC07-C3\Greatworth Green Tunnel\UT\01 - Docs\1MC07-ASC-UT-FRM-CS07_CL25-000063-ACBOS" xr:uid="{782294B9-2296-4528-9962-C96DCDB7C863}"/>
    <hyperlink ref="E1769" r:id="rId4550" display="pw:\\arcadis-uk-pw.bentley.com:Arcadis-UK-07\Documents\Projects\1MC07-C3\Greatworth Green Tunnel\UT\01 - Docs\1MC07-ASC-UT-FRM-CS07_CL25-000080-ACBOS" xr:uid="{4C7B07F3-C559-47D4-A183-88F6681D8535}"/>
    <hyperlink ref="E1768" r:id="rId4551" display="pw:\\arcadis-uk-pw.bentley.com:Arcadis-UK-07\Documents\Projects\1MC07-C3\Greatworth Green Tunnel\UT\01 - Docs\1MC07-ASC-UT-FRM-CS07_CL25-000082-ACBOS" xr:uid="{C4D597D9-B9B0-4D27-9DFC-3AF60CD3C5BA}"/>
    <hyperlink ref="E1770" r:id="rId4552" display="pw:\\arcadis-uk-pw.bentley.com:Arcadis-UK-07\Documents\Projects\1MC07-C3\Greatworth Green Tunnel\UT\01 - Docs\1MC07-ASC-UT-FRM-CS07_CL25-000078-ACBOS" xr:uid="{99428622-6D93-4643-94EA-732F737F221C}"/>
    <hyperlink ref="E1765" r:id="rId4553" display="pw:\\arcadis-uk-pw.bentley.com:Arcadis-UK-07\Documents\Projects\1MC07-C3\Greatworth Green Tunnel\UT\01 - Docs\1MC07-ASC-UT-FRM-CS07_CL25-000048-ACBOS" xr:uid="{60A6CE01-A9B9-4527-8862-BA027EFD93B8}"/>
    <hyperlink ref="E1771" r:id="rId4554" display="pw:\\arcadis-uk-pw.bentley.com:Arcadis-UK-07\Documents\Projects\1MC07-C3\Lower Boddington Ctg\UT\01 - Docs\1MC07-ASC-UT-FRM-CS07_CL14-000037-ACBOS" xr:uid="{87DBC3C8-3407-451C-BDD5-228AA2E37E85}"/>
    <hyperlink ref="K1766" r:id="rId4555" display="pw:\\arcadis-uk-pw.bentley.com:Arcadis-UK-07\Documents\Projects\1MC07-C3\Greatworth Green Tunnel\IM\01 - Docs\1MC07-CEK-IM-DAT-CS07_CL25-600032" xr:uid="{C3CE732E-957C-481B-AB08-32945D20E6BB}"/>
    <hyperlink ref="K1769" r:id="rId4556" display="pw:\\arcadis-uk-pw.bentley.com:Arcadis-UK-07\Documents\Projects\1MC07-C3\Greatworth Green Tunnel\IM\01 - Docs\1MC07-CEK-IM-DAT-CS07_CL25-600073" xr:uid="{45E0EE18-77F1-4FD9-A479-1C995737CD05}"/>
    <hyperlink ref="K1767" r:id="rId4557" display="pw:\\arcadis-uk-pw.bentley.com:Arcadis-UK-07\Documents\Projects\1MC07-C3\Greatworth Green Tunnel\IM\01 - Docs\1MC07-CEK-IM-DAT-CS07_CL25-600031" xr:uid="{64DB71F1-C6A0-4C99-B8B3-E5139CAD562F}"/>
    <hyperlink ref="K1770" r:id="rId4558" display="pw:\\arcadis-uk-pw.bentley.com:Arcadis-UK-07\Documents\Projects\1MC07-C3\Greatworth Green Tunnel\IM\01 - Docs\1MC07-CEK-IM-DAT-CS07_CL25-600072" xr:uid="{5C2AECB2-6FD7-45AC-A616-6DEA893FB65F}"/>
    <hyperlink ref="K1765" r:id="rId4559" display="pw:\\arcadis-uk-pw.bentley.com:Arcadis-UK-07\Documents\Projects\1MC07-C3\Greatworth Green Tunnel\IM\01 - Docs\1MC07-CEK-IM-DAT-CS07_CL25-600037" xr:uid="{52DA0338-DADD-4F18-910F-2C5F3C9C7CAE}"/>
    <hyperlink ref="K1768" r:id="rId4560" display="pw:\\arcadis-uk-pw.bentley.com:Arcadis-UK-07\Documents\Projects\1MC07-C3\Greatworth Green Tunnel\IM\01 - Docs\1MC07-CEK-IM-DAT-CS07_CL25-600074" xr:uid="{5C9F3BF4-7A7E-405F-A2F4-68C67D25C4B2}"/>
    <hyperlink ref="W1765" r:id="rId4561" display="mailto:juilee.lokhande@arcadis.com" xr:uid="{6B0A0A56-E16B-40B7-9918-4C6605351B13}"/>
    <hyperlink ref="W1771" r:id="rId4562" display="mailto:juilee.lokhande@arcadis.com" xr:uid="{4FEC18AA-0F66-43BE-A22E-2E32EC7CD8B6}"/>
    <hyperlink ref="W1766:W1770" r:id="rId4563" display="mailto:juilee.lokhande@arcadis.com" xr:uid="{233C94DA-0220-462E-8D80-B0834BE69919}"/>
    <hyperlink ref="K1580" r:id="rId4564" display="pw://arcadis-uk-pw.bentley.com:Arcadis-UK-07/Documents/D%7b70333609-e0e1-49cb-8549-388fce5ef340%7d" xr:uid="{5F8C876F-ABA4-4C81-9029-B7CB80E9E450}"/>
    <hyperlink ref="E1772" r:id="rId4565" display="pw:\\arcadis-uk-pw.bentley.com:Arcadis-UK-07\Documents\Projects\1MC07-C3\Brackley Emb\DR\01 - Docs\1MC07-ASC-DR-FRM-CS07_CL12-000082-ACBOS" xr:uid="{0BC3A991-A324-464B-9E30-A839345DB2B2}"/>
    <hyperlink ref="K1772" r:id="rId4566" display="pw:\\arcadis-uk-pw.bentley.com:Arcadis-UK-07\Documents\Projects\1MC07-C3\Brackley Emb\IM\01 - Docs\1MC07-CEK-IM-DAT-CS07_CL12-600042" xr:uid="{B804CB0D-2998-4F4E-8063-A3DAC59E30D1}"/>
    <hyperlink ref="W1772" r:id="rId4567" display="mailto:saisravankumar.bulusu@arcadis.com" xr:uid="{C83134C2-DB65-4A32-867B-C37C425CCE8B}"/>
    <hyperlink ref="E1773" r:id="rId4568" display="pw://arcadis-uk-pw.bentley.com:Arcadis-UK-07/Documents/D%7b364c8159-98d9-4e19-ad2e-031f43c80431%7d" xr:uid="{08475CCE-4029-471D-92D2-F9205DDA846D}"/>
    <hyperlink ref="E1774" r:id="rId4569" display="pw://arcadis-uk-pw.bentley.com:Arcadis-UK-07/Documents/D%7bf0f5573d-0615-4823-ba4d-a3cb05131377%7d" xr:uid="{71F39753-55EA-4FEC-A036-9824FD5B80C6}"/>
    <hyperlink ref="E1775" r:id="rId4570" display="pw://arcadis-uk-pw.bentley.com:Arcadis-UK-07/Documents/D%7b60e47aee-ee53-412c-8c83-57e2dd167700%7d" xr:uid="{796F95A6-A8D0-4966-BB15-FC9C3E8908A5}"/>
    <hyperlink ref="E1776" r:id="rId4571" display="pw://arcadis-uk-pw.bentley.com:Arcadis-UK-07/Documents/D%7b0ca56b96-5bc9-4aea-9c84-d3754a652365%7d" xr:uid="{2EC7A6A4-46B5-4DFE-AF4E-E5B15BBBF57D}"/>
    <hyperlink ref="E1777" r:id="rId4572" display="pw://arcadis-uk-pw.bentley.com:Arcadis-UK-07/Documents/D%7bb1df7cb2-b71a-47f2-a70b-abae72783e0b%7d" xr:uid="{2C9FBEF3-090F-49CB-8F7E-18D980CD3E71}"/>
    <hyperlink ref="E1778" r:id="rId4573" display="pw://arcadis-uk-pw.bentley.com:Arcadis-UK-07/Documents/D%7bc5b01d3d-6c7a-43b2-81bc-2908c8808105%7d" xr:uid="{691F126E-CF9B-40AE-999A-150F64EBF29E}"/>
    <hyperlink ref="E1779" r:id="rId4574" display="pw://arcadis-uk-pw.bentley.com:Arcadis-UK-07/Documents/D%7bc2f984f5-3425-48db-9c9a-0ec98d3d8f84%7d" xr:uid="{2278961D-1601-4473-854B-352035D6C1BA}"/>
    <hyperlink ref="K1773" r:id="rId4575" display="pw:\\arcadis-uk-pw.bentley.com:Arcadis-UK-07\Documents\Projects\1MC07-C3\Greatworth Green Tunnel\IM\01 - Docs\1MC07-CEK-IM-DAT-CS07_CL25-600060" xr:uid="{F1C6653C-A338-4DBE-9BA8-A340356C7859}"/>
    <hyperlink ref="K1774" r:id="rId4576" display="pw://arcadis-uk-pw.bentley.com:Arcadis-UK-07/Documents/D%7b6b56fda4-443f-43a7-89b5-dbf012f091eb%7d" xr:uid="{B8BE0AF4-9B1F-4E81-810D-FF4A7DBBE78B}"/>
    <hyperlink ref="K1775" r:id="rId4577" display="pw://arcadis-uk-pw.bentley.com:Arcadis-UK-07/Documents/D%7bec0e13c4-1c2c-4640-abfd-9ce5c05e8619%7d" xr:uid="{1B6BB7DD-D581-4B2E-99A5-5B4F63F356E7}"/>
    <hyperlink ref="K1776" r:id="rId4578" display="pw://arcadis-uk-pw.bentley.com:Arcadis-UK-07/Documents/D%7b44b00d82-a43d-4ea4-9ab8-8f3440124982%7d" xr:uid="{09AF8209-AE1C-4694-941A-A6302ACFDB8B}"/>
    <hyperlink ref="K1777" r:id="rId4579" display="pw://arcadis-uk-pw.bentley.com:Arcadis-UK-07/Documents/D%7bb3df4cac-83b2-4881-8c25-50f3c60e1faa%7d" xr:uid="{3B941689-02E6-4759-985F-4A40EA664522}"/>
    <hyperlink ref="K1778" r:id="rId4580" display="pw://arcadis-uk-pw.bentley.com:Arcadis-UK-07/Documents/D%7bae85f19f-4a1b-4005-a1ec-5a975b084595%7d" xr:uid="{3106C71E-F3F2-49CB-BE6E-4C17D6755047}"/>
    <hyperlink ref="K1779" r:id="rId4581" display="pw://arcadis-uk-pw.bentley.com:Arcadis-UK-07/Documents/D%7b06ee87cb-09bf-4e80-a4c8-104cc46d6c0d%7d" xr:uid="{5D75E9F8-0ADD-4E66-AE83-78B1056D37DE}"/>
    <hyperlink ref="W1773" r:id="rId4582" display="mailto:ebrahim.jeewa@arcadis.com" xr:uid="{FC679F44-CF80-4024-9199-22701F58866A}"/>
    <hyperlink ref="W1779" r:id="rId4583" display="mailto:ebrahim.jeewa@arcadis.com" xr:uid="{282B3F0C-9248-4059-A90B-8E4DA31F4717}"/>
    <hyperlink ref="W1774:W1778" r:id="rId4584" display="mailto:ebrahim.jeewa@arcadis.com" xr:uid="{D3960C05-73FE-41B8-BFF3-08D1E7E5A771}"/>
    <hyperlink ref="E1780" r:id="rId4585" display="pw://arcadis-uk-pw.bentley.com:Arcadis-UK-07/Documents/D%7b60713f4e-e965-4a77-80c2-6d4de16f3f05%7d" xr:uid="{997665AC-3CBA-43C0-A768-4825CDC8E601}"/>
    <hyperlink ref="E1781" r:id="rId4586" display="pw://arcadis-uk-pw.bentley.com:Arcadis-UK-07/Documents/D%7b213396af-f82d-4324-8c99-e86ad1842a48%7d" xr:uid="{572BF296-3C60-401D-93D8-F8EB1EBEB810}"/>
    <hyperlink ref="K1780" r:id="rId4587" display="pw://arcadis-uk-pw.bentley.com:Arcadis-UK-07/Documents/D%7b8aed67c2-f982-4fa8-b1b6-55762a1a0c68%7d" xr:uid="{DCEE876E-A863-4262-A394-43A4E89F97DE}"/>
    <hyperlink ref="K1781" r:id="rId4588" display="pw://arcadis-uk-pw.bentley.com:Arcadis-UK-07/Documents/D%7ba8eb5607-117a-4c27-a9f2-37984b1251f4%7d" xr:uid="{2BF34E07-F424-40AF-B699-6B1A400E4B82}"/>
    <hyperlink ref="W1781" r:id="rId4589" display="mailto:SouravKumar.Chatterjee@arcadis.com" xr:uid="{5F4201EE-569D-4CFF-8726-955CF7AF5814}"/>
    <hyperlink ref="W1780" r:id="rId4590" display="mailto:SouravKumar.Chatterjee@arcadis.com" xr:uid="{0D3983D8-D13C-4600-ADDD-93A2561B4ECA}"/>
    <hyperlink ref="E1782" r:id="rId4591" display="pw://arcadis-uk-pw.bentley.com:Arcadis-UK-07/Documents/D%7b1e2686ec-5ea9-4a55-ba53-a8ec8ec18af3%7d" xr:uid="{F9F09D20-D888-44EA-9FBF-132172947301}"/>
    <hyperlink ref="E1783" r:id="rId4592" display="pw://arcadis-uk-pw.bentley.com:Arcadis-UK-07/Documents/D%7b3e85df33-27e1-46b2-a440-d3e586398f28%7d" xr:uid="{871E52CE-923C-45DB-B9DC-EAFCAD7F5FDA}"/>
    <hyperlink ref="K1782" r:id="rId4593" display="pw://arcadis-uk-pw.bentley.com:Arcadis-UK-07/Documents/D%7b1accf31c-6a60-45ae-b1b4-28baa143514a%7d" xr:uid="{9C41A3F4-C90B-441E-AF00-C563BB248581}"/>
    <hyperlink ref="K1783" r:id="rId4594" display="pw://arcadis-uk-pw.bentley.com:Arcadis-UK-07/Documents/D%7b5d6f0427-0e2e-4fa6-93cd-038afbc57625%7d" xr:uid="{1248DF9A-F9A0-4209-A3A9-26E01A1B839E}"/>
    <hyperlink ref="W1783" r:id="rId4595" display="mailto:SouravKumar.Chatterjee@arcadis.com" xr:uid="{63BFCE63-DC3A-42AC-8429-DAA6E01E64D7}"/>
    <hyperlink ref="W1782" r:id="rId4596" display="mailto:SouravKumar.Chatterjee@arcadis.com" xr:uid="{D9D54355-E104-4DBF-A41D-4727980CDEF6}"/>
    <hyperlink ref="E1729" r:id="rId4597" xr:uid="{5199C6BC-9CA0-40C4-9E71-DEDE83B6AA74}"/>
    <hyperlink ref="E1784" r:id="rId4598" display="pw:\\arcadis-uk-pw.bentley.com:Arcadis-UK-07\Documents\Projects\1MC06-C2\Godington West Emb\CV\01 - Docs\1MC06-ASC-CV-FRM-CS06_CL10-900023" xr:uid="{6357B7E5-D7BA-4BCF-923E-06FC947F214C}"/>
    <hyperlink ref="E1785" r:id="rId4599" display="pw:\\arcadis-uk-pw.bentley.com:Arcadis-UK-07\Documents\Projects\1MC06-C2\Godington West Emb\CV\01 - Docs\1MC06-ASC-CV-FRM-CS06_CL10-900022" xr:uid="{EEA1DD73-8D91-4ABA-88A8-A96885195350}"/>
    <hyperlink ref="E1786" r:id="rId4600" display="pw:\\arcadis-uk-pw.bentley.com:Arcadis-UK-07\Documents\Projects\1MC07-C3\Helmdon Emb\CV\01 - Docs\1MC07-ASC-CV-FRM-CS07_CL12-900005" xr:uid="{B050E49E-ED88-4361-B6A8-EF1AC7B92054}"/>
    <hyperlink ref="E1787" r:id="rId4601" display="pw:\\arcadis-uk-pw.bentley.com:Arcadis-UK-07\Documents\Projects\1MC07-C3\Helmdon Emb\CV\01 - Docs\1MC07-ASC-CV-FRM-CS07_CL12-900004" xr:uid="{599BFD6F-DE59-4AC4-B6D4-B2A4F56ABD8B}"/>
    <hyperlink ref="K1784" r:id="rId4602" display="pw:\\arcadis-uk-pw.bentley.com:Arcadis-UK-07\Documents\Projects\1MC06-C2\Godington East Emb\IM\01 - Docs\1MC06-CEK-IM-DAT-CS06_CL10-600193" xr:uid="{9B7E90E7-8CD9-4C10-9C34-C3573F47BD01}"/>
    <hyperlink ref="K1785" r:id="rId4603" display="pw:\\arcadis-uk-pw.bentley.com:Arcadis-UK-07\Documents\Projects\1MC06-C2\Godington East Emb\IM\01 - Docs\1MC06-CEK-IM-DAT-CS06_CL10-600194" xr:uid="{B48204B3-78E8-46DE-8515-D0927F493378}"/>
    <hyperlink ref="K1786" r:id="rId4604" display="pw:\\arcadis-uk-pw.bentley.com:Arcadis-UK-07\Documents\Projects\1MC07-C3\Turweston Emb\IM\01 - Docs\1MC07-CEK-IM-DAT-CS07_CL12-600276" xr:uid="{0741F104-D381-4EFC-B915-D1540E9ADBFF}"/>
    <hyperlink ref="K1787" r:id="rId4605" display="pw:\\arcadis-uk-pw.bentley.com:Arcadis-UK-07\Documents\Projects\1MC07-C3\Turweston Emb\IM\01 - Docs\1MC07-CEK-IM-DAT-CS07_CL12-600275" xr:uid="{21748368-7C6C-489A-A7A8-D286F8D6EAF3}"/>
    <hyperlink ref="W1784" r:id="rId4606" display="mailto:guillaume.hervoches@setec.com" xr:uid="{FB655D49-A4AD-4B35-88A6-31BA770602A9}"/>
    <hyperlink ref="W1785" r:id="rId4607" display="mailto:guillaume.hervoches@setec.com" xr:uid="{AE11F130-9667-4AA5-B65C-6473ED968EB2}"/>
    <hyperlink ref="W1786" r:id="rId4608" display="mailto:guillaume.hervoches@setec.com" xr:uid="{C586B48E-683C-46CA-A011-A6323BCDBE91}"/>
    <hyperlink ref="W1787" r:id="rId4609" display="mailto:guillaume.hervoches@setec.com" xr:uid="{F25837A6-220B-45A8-A81C-81476C8E90DE}"/>
    <hyperlink ref="E1788" r:id="rId4610" display="pw:\\arcadis-uk-pw.bentley.com:Arcadis-UK-07\Documents\Projects\1MC07-C3\Chipping Warden Green Tunnel\HW\01 - Docs\1MC07-ASC-HW-FRM-CS07_CL26-000034-ACBOS" xr:uid="{5FBB9A57-8DE6-459F-B0CD-24F900150653}"/>
    <hyperlink ref="K1788" r:id="rId4611" display="pw:\\arcadis-uk-pw.bentley.com:Arcadis-UK-07\Documents\Projects\1MC07-C3\Chipping Warden Green Tunnel\IM\01 - Docs\1MC07-CEK-IM-DAT-CS07_CL26-600022" xr:uid="{4E3A9A5B-B0E9-4D09-9516-C961F392DB77}"/>
    <hyperlink ref="W1788" r:id="rId4612" display="mailto:MarcoAntonio.Tanseco@arcadis.com" xr:uid="{FE98F483-FD59-4E02-A5EA-3AACB24094EA}"/>
    <hyperlink ref="E1789" r:id="rId4613" display="pw:\\arcadis-uk-pw.bentley.com:Arcadis-UK-07\Documents\Projects\1MC06-C2\Aylesbury North Ctg\UT\01 - Docs\1MC06-ASC-UT-FRM-CS04_CL18-000037-ACBOS" xr:uid="{2A04BBC0-867D-4264-B8BB-14C8EAC7449A}"/>
    <hyperlink ref="K1789" r:id="rId4614" display="pw:\\arcadis-uk-pw.bentley.com:Arcadis-UK-07\Documents\Projects\1MC06-C2\Aylesbury North Ctg\IM\01 - Docs\1MC06-CEK-IM-DAT-CS04_CL18-600006" xr:uid="{122FD2BF-6CBE-42F0-8372-B2001F320768}"/>
    <hyperlink ref="W1789" r:id="rId4615" display="mailto:mohit.kamboj@arcadis.com" xr:uid="{0570407B-A62A-4331-A873-3EA685ACC271}"/>
    <hyperlink ref="W1790" r:id="rId4616" display="mailto:mohit.kamboj@arcadis.com" xr:uid="{CC152BEE-7495-4310-973D-08127EB23A13}"/>
    <hyperlink ref="E1790" r:id="rId4617" display="pw:\\arcadis-uk-pw.bentley.com:Arcadis-UK-07\Documents\Projects\1MC06-C2\Aylesbury North Ctg\UT\01 - Docs\1MC06-ASC-UT-FRM-CS04_CL18-000041-ACBOS" xr:uid="{E783037D-216F-4100-B335-B5C92AEEC2D0}"/>
    <hyperlink ref="K1790" r:id="rId4618" display="pw:\\arcadis-uk-pw.bentley.com:Arcadis-UK-07\Documents\Projects\1MC06-C2\Aylesbury North Ctg\IM\01 - Docs\1MC06-CEK-IM-DAT-CS04_CL18-600094" xr:uid="{A384D0B7-F8E9-40E9-B456-310BE5EF8B09}"/>
    <hyperlink ref="E1791" r:id="rId4619" display="pw://arcadis-uk-pw.bentley.com:Arcadis-UK-07/Documents/D%7b95cebb8b-9360-4ea5-a7e0-ef7ffad9b70d%7d" xr:uid="{F5E7FDC9-DE09-4F14-9850-EE51E89335B1}"/>
    <hyperlink ref="K1791" r:id="rId4620" display="pw://arcadis-uk-pw.bentley.com:Arcadis-UK-07/Documents/D%7b141cb2e0-844f-483a-9638-fe825f8fbf5b%7d" xr:uid="{2DC5B4E4-E1A4-48F9-8766-29A6B4C85C33}"/>
    <hyperlink ref="W1791" r:id="rId4621" display="mailto:abhishekgowda.jk@arcadis.com" xr:uid="{85BFABAC-C206-43AF-B0B3-836ED106C913}"/>
    <hyperlink ref="E1792" r:id="rId4622" display="pw:\\arcadis-uk-pw.bentley.com:Arcadis-UK-07\Documents\Projects\1MC07-C3\Greatworth Green Tunnel\CV\01 - Docs\1MC07-ASC-CV-FRM-CS07_CL25-000152-ACBOS" xr:uid="{D9BCF97A-CF69-4C39-8B1F-8FA6AFAB6118}"/>
    <hyperlink ref="K1792" r:id="rId4623" display="pw:\\arcadis-uk-pw.bentley.com:Arcadis-UK-07\Documents\Projects\1MC07-C3\Greatworth Green Tunnel\IM\01 - Docs\1MC07-CEK-IM-DAT-CS07_CL25-600023" xr:uid="{D8EA12B1-B812-4427-926B-00E5E63719E7}"/>
    <hyperlink ref="W1792" r:id="rId4624" display="mailto:Joel.Martin@arcadis.com" xr:uid="{01985B3A-C3CE-48AE-9927-B6A878071D9F}"/>
    <hyperlink ref="E1793" r:id="rId4625" display="pw:\\arcadis-uk-pw.bentley.com:Arcadis-UK-07\Documents\Projects\1MC07-C3\Ladbroke Ctg\HW\01 - Docs\1MC07-ASC-HW-FRM-CS07_CL24-000029-ACBOS" xr:uid="{D1089092-07B7-49DA-8EFE-D77C4152B4A0}"/>
    <hyperlink ref="E1794" r:id="rId4626" display="pw:\\arcadis-uk-pw.bentley.com:Arcadis-UK-07\Documents\Projects\1MC07-C3\Ladbroke Ctg\HW\01 - Docs\1MC07-ASC-HW-FRM-CS07_CL24-000024-ACBOS" xr:uid="{67D262B9-CAE1-416B-9E4B-C54E7A7F1E00}"/>
    <hyperlink ref="K1793" r:id="rId4627" display="pw:\\arcadis-uk-pw.bentley.com:Arcadis-UK-07\Documents\Projects\1MC07-C3\Ladbroke Ctg\IM\01 - Docs\1MC07-CEK-IM-DAT-CS07_CL24-600079" xr:uid="{A054ED26-F1A7-4CDA-92D1-E7653A34F5F9}"/>
    <hyperlink ref="K1794" r:id="rId4628" display="pw:\\arcadis-uk-pw.bentley.com:Arcadis-UK-07\Documents\Projects\1MC07-C3\Ladbroke Ctg\IM\01 - Docs\1MC07-CEK-IM-DAT-CS07_CL24-600059" xr:uid="{E15C50DD-2A90-4FC8-B413-68BB8760031A}"/>
    <hyperlink ref="W1793" r:id="rId4629" display="mailto:Conor.Egan@wsp.com" xr:uid="{6322D99F-372C-4123-9AFE-09651EFD1A76}"/>
    <hyperlink ref="W1794" r:id="rId4630" display="mailto:Conor.Egan@wsp.com" xr:uid="{7DA88423-0715-4913-94D4-640FE60DBA6A}"/>
    <hyperlink ref="E1795" r:id="rId4631" display="pw:\\arcadis-uk-pw.bentley.com:Arcadis-UK-07\Documents\Projects\1MC07-C3\Ladbroke Ctg\DR\01 - Docs\1MC07-ASC-DR-FRM-CS07_CL24-000012-ACBOS" xr:uid="{47845254-B54F-41D9-B693-E30E830A05BF}"/>
    <hyperlink ref="K1795" r:id="rId4632" display="pw:\\arcadis-uk-pw.bentley.com:Arcadis-UK-07\Documents\Projects\1MC07-C3\Ladbroke Ctg\IM\01 - Docs\1MC07-CEK-IM-DAT-CS07_CL24-600076" xr:uid="{60BD864D-7D0B-418E-9D2E-DA13D11301F7}"/>
    <hyperlink ref="W1795" r:id="rId4633" display="mailto:Conor.Egan@wsp.com" xr:uid="{3BD39251-ED01-4CC6-8EBD-F591D82CF24E}"/>
    <hyperlink ref="E1797" r:id="rId4634" display="pw://arcadis-uk-pw.bentley.com:Arcadis-UK-07/Documents/D%7bbc6d37b6-0e89-493d-914e-30046750a3b2%7d" xr:uid="{F2571147-D1D5-4DBB-94AA-F78E703A93AD}"/>
    <hyperlink ref="E1798" r:id="rId4635" display="pw://arcadis-uk-pw.bentley.com:Arcadis-UK-07/Documents/D%7be84aaa11-272b-4d64-a72c-48f3ae598e12%7d" xr:uid="{223BA908-9728-4D53-9F04-9551C5185042}"/>
    <hyperlink ref="E1796" r:id="rId4636" display="pw://arcadis-uk-pw.bentley.com:Arcadis-UK-07/Documents/D%7b5658dddd-4b4b-4563-96d1-8da2b6918d01%7d" xr:uid="{DB0C8CAB-E0FB-4200-98F3-AD4DCE69377B}"/>
    <hyperlink ref="E1805" r:id="rId4637" display="pw://arcadis-uk-pw.bentley.com:Arcadis-UK-07/Documents/D%7b292af5bb-49d1-4c2b-ab20-7dfac652ec72%7d" xr:uid="{9C0B8CD8-60D5-4123-9502-4784B34A7ACC}"/>
    <hyperlink ref="E1809" r:id="rId4638" display="pw://arcadis-uk-pw.bentley.com:Arcadis-UK-07/Documents/D%7b0ed28e2f-0969-419b-93ac-4ddf94cd9e68%7d" xr:uid="{3BC80608-9E14-491C-B68C-FEB0BA2DE59C}"/>
    <hyperlink ref="E1808" r:id="rId4639" display="pw://arcadis-uk-pw.bentley.com:Arcadis-UK-07/Documents/D%7b207f7f3a-737b-442c-ab3f-dccf65fed253%7d" xr:uid="{66C3FD1B-982D-4488-A76F-86AFDA068369}"/>
    <hyperlink ref="E1807" r:id="rId4640" display="pw://arcadis-uk-pw.bentley.com:Arcadis-UK-07/Documents/D%7bf4f195ef-d189-40c6-bc35-e2561b6dea25%7d" xr:uid="{9CBC4F17-B82E-4888-8BE3-424FFFE15E5A}"/>
    <hyperlink ref="E1806" r:id="rId4641" display="pw://arcadis-uk-pw.bentley.com:Arcadis-UK-07/Documents/D%7bff06349a-a521-47a1-a829-26ac9c63dde3%7d" xr:uid="{D86890A9-BD55-4D82-9E69-D18EC0A87E17}"/>
    <hyperlink ref="E1804" r:id="rId4642" display="pw://arcadis-uk-pw.bentley.com:Arcadis-UK-07/Documents/D%7b0e2693b6-4ecb-4dc1-8330-e4ff3cf404a2%7d" xr:uid="{79167A8C-AC2E-450F-B690-AA7B4C3BA6A5}"/>
    <hyperlink ref="E1803" r:id="rId4643" display="pw://arcadis-uk-pw.bentley.com:Arcadis-UK-07/Documents/D%7bfdce4fcf-4358-4edf-871e-3999959e826f%7d" xr:uid="{A2B9804D-A900-4548-B08E-3CA28C4B55A0}"/>
    <hyperlink ref="E1802" r:id="rId4644" display="pw://arcadis-uk-pw.bentley.com:Arcadis-UK-07/Documents/D%7b4f68faba-5cdf-461d-9395-5e2ee1011be8%7d" xr:uid="{A7A0CA7D-F29C-40DF-96AC-1C3F7F7C85CE}"/>
    <hyperlink ref="E1801" r:id="rId4645" display="pw://arcadis-uk-pw.bentley.com:Arcadis-UK-07/Documents/D%7b8944c7b3-786d-472f-bf22-618488d3005f%7d" xr:uid="{28EB59B2-461C-4ECF-B8CB-E5E3CD6BA350}"/>
    <hyperlink ref="E1800" r:id="rId4646" display="pw://arcadis-uk-pw.bentley.com:Arcadis-UK-07/Documents/D%7b49a1bc10-ac8a-41a6-99ed-42969bf4ce96%7d" xr:uid="{A99F6161-0AF3-46B3-B1ED-7FDEA1C6D26D}"/>
    <hyperlink ref="E1799" r:id="rId4647" display="pw://arcadis-uk-pw.bentley.com:Arcadis-UK-07/Documents/D%7b4246b6da-abb0-4e6b-a73c-8d73d670c86d%7d" xr:uid="{76A457A7-E482-4475-B858-3F7F4EBF6CCA}"/>
    <hyperlink ref="E1810" r:id="rId4648" display="pw://arcadis-uk-pw.bentley.com:Arcadis-UK-07/Documents/D%7b22af92de-a67f-4a17-8e59-0c3123340ead%7d" xr:uid="{A9AB5A30-221C-442B-BBC7-9368C7553A1F}"/>
    <hyperlink ref="K1796" r:id="rId4649" display="pw:\\arcadis-uk-pw.bentley.com:Arcadis-UK-07\Documents\Projects\1MC07-C3\Greatworth Green Tunnel\IM\01 - Docs\1MC07-CEK-IM-DAT-CS07_CL25-600056" xr:uid="{4F5B75EB-3F63-4875-9988-F6EFA95AF3C2}"/>
    <hyperlink ref="K1797:K1810" r:id="rId4650" display="pw:\\arcadis-uk-pw.bentley.com:Arcadis-UK-07\Documents\Projects\1MC07-C3\Greatworth Green Tunnel\IM\01 - Docs\1MC07-CEK-IM-DAT-CS07_CL25-600056" xr:uid="{3901D7F7-4223-4A69-B053-07CE5FD4D21D}"/>
    <hyperlink ref="W1796" r:id="rId4651" display="mailto:vijayakrishna.lade@arcadis.com" xr:uid="{DC167F71-5E12-431F-8C37-822407B10949}"/>
    <hyperlink ref="W1797:W1809" r:id="rId4652" display="mailto:vijayakrishna.lade@arcadis.com" xr:uid="{2950A785-0B5A-4219-85B3-B622B60F4D9A}"/>
    <hyperlink ref="W1810" r:id="rId4653" display="mailto:vijayakrishna.lade@arcadis.com" xr:uid="{71D1BF31-4FA7-4738-89C9-F32D6744B2E1}"/>
    <hyperlink ref="E1811" r:id="rId4654" display="pw:\\arcadis-uk-pw.bentley.com:Arcadis-UK-07\Documents\Projects\1MC06-C2\Putlowes Ctg\CV\01 - Docs\1MC06-ASC-CV-FRM-CS04_CL20-000080-ACBOS" xr:uid="{37175AE3-9700-4DDB-9965-A837B8581025}"/>
    <hyperlink ref="K1811" r:id="rId4655" display="pw:\\arcadis-uk-pw.bentley.com:Arcadis-UK-07\Documents\Projects\1MC06-C2\Putlowes Ctg\IM\01 - Docs\1MC06-CEK-IM-DAT-CS04_CL20-600242" xr:uid="{2D28D1A4-62C2-4B1E-9D0C-F61FFFE51271}"/>
    <hyperlink ref="W1811" r:id="rId4656" display="mailto:shreyas.alagundi@arcadis.com" xr:uid="{8BC62589-C2B1-4D89-B807-027B182317DC}"/>
    <hyperlink ref="E1812" r:id="rId4657" display="pw:\\arcadis-uk-pw.bentley.com:Arcadis-UK-07\Documents\Projects\1MC06-C2\Calvert Ctg\UT\01 - Docs\1MC06-ASC-UT-FRM-CS06_CL09-000073-ACBOS" xr:uid="{EBB552E7-CC28-43F8-8AEB-39E210B72F6F}"/>
    <hyperlink ref="K1812" r:id="rId4658" display="pw:\\arcadis-uk-pw.bentley.com:Arcadis-UK-07\Documents\Projects\1MC06-C2\Twyford Emb\IM\01 - Docs\1MC06-CEK-IM-DAT-CS06_CL09-600226" xr:uid="{AAAB6555-C7B8-426A-92BA-F9BAC6232401}"/>
    <hyperlink ref="W1812" r:id="rId4659" display="mailto:maya.bowles@arcadis.com" xr:uid="{6C1DB87F-9B53-4837-831D-C87503821E25}"/>
    <hyperlink ref="E1813" r:id="rId4660" display="pw:\\arcadis-uk-pw.bentley.com:Arcadis-UK-07\Documents\Projects\1MC06-C2\Calvert Ctg\DR\01 - Docs\1MC06-ASC-DR-FRM-CS06_CL09-000095-ACBOS" xr:uid="{179A7AF3-7637-4111-97F9-36D5DA5919D8}"/>
    <hyperlink ref="K1813" r:id="rId4661" display="pw:\\arcadis-uk-pw.bentley.com:Arcadis-UK-07\Documents\Projects\1MC06-C2\Calvert Ctg\IM\01 - Docs\1MC06-CEK-IM-DAT-CS06_CL09-600254" xr:uid="{A7FD59BC-51AA-4DF9-B8D5-217EB42A74CF}"/>
    <hyperlink ref="W1813" r:id="rId4662" display="mailto:saisravankumar.bulusu@arcadis.com" xr:uid="{BA26C18A-BEEA-49B2-8941-72FF0E7F5700}"/>
    <hyperlink ref="E1814" r:id="rId4663" display="pw://arcadis-uk-pw.bentley.com:Arcadis-UK-07/Documents/D%7b36a7d6dd-8d23-4000-b463-2b6a7d6d3631%7d" xr:uid="{D303536B-BAAB-453C-AAAC-6DC5FFA86D51}"/>
    <hyperlink ref="K1814" r:id="rId4664" display="pw://arcadis-uk-pw.bentley.com:Arcadis-UK-07/Documents/D%7bb9ce3ccf-3a92-4e03-b0af-5dc9c6c8d8b9%7d" xr:uid="{A1888653-5E0D-4729-BE00-5A2C1B406D87}"/>
    <hyperlink ref="W1814" r:id="rId4665" display="mailto:William.Whyte@arcadis.com" xr:uid="{294E1128-6C52-4B7F-8EC7-0E0BB7ABD848}"/>
    <hyperlink ref="E1815" r:id="rId4666" display="pw://arcadis-uk-pw.bentley.com:Arcadis-UK-07/Documents/D%7bad0ba711-3599-41a3-a0a9-8fa9a152aa47%7d" xr:uid="{FD582440-25F1-4ACD-B67F-68E9D69BF71F}"/>
    <hyperlink ref="K1815" r:id="rId4667" display="pw://arcadis-uk-pw.bentley.com:Arcadis-UK-07/Documents/D%7ba57d3066-17de-4feb-8562-cfd823c69680%7d" xr:uid="{0B2908DC-B664-4C5B-BFA0-C3C399CD0573}"/>
    <hyperlink ref="E1816" r:id="rId4668" display="pw:\\arcadis-uk-pw.bentley.com:Arcadis-UK-07\Documents\Projects\1MC06-C2\Bicester Road Emb\CV\01 - Docs\1MC06-ASC-CV-FRM-CS04_CL20-000086-ACBOS" xr:uid="{B2805873-A84E-4ADD-B704-7E64AA7460CB}"/>
    <hyperlink ref="K1816" r:id="rId4669" display="pw://arcadis-uk-pw.bentley.com:Arcadis-UK-07/Documents/D%7b26282787-e41a-4aaa-89e5-299396a5fa55%7d" xr:uid="{7D1BA111-9EE3-4F06-ABD2-07B4DDEF3B87}"/>
    <hyperlink ref="W1816" r:id="rId4670" display="mailto:max.rutherford@arcadis.com" xr:uid="{55CA61BC-79C3-4EB4-B1C9-5577AB00F749}"/>
    <hyperlink ref="E1817" r:id="rId4671" display="pw:\\arcadis-uk-pw.bentley.com:Arcadis-UK-07\Documents\Projects\1MC06-C2\Turweston Ctg\DR\01 - Docs\1MC06-ASC-DR-FRM-CS06_CL22-000050-ACBOS" xr:uid="{D3E5DD3A-00CB-4F7B-AB00-9E3C2FE2BD1E}"/>
    <hyperlink ref="K1817" r:id="rId4672" display="pw:\\arcadis-uk-pw.bentley.com:Arcadis-UK-07\Documents\Projects\1MC06-C2\Turweston Ctg\IM\01 - Docs\1MC06-CEK-IM-DAT-CS06_CL22-600226" xr:uid="{F66E9C26-62F9-4A5C-86B5-F9A3755B50B4}"/>
    <hyperlink ref="W1817" r:id="rId4673" display="mailto:dodji.laba@setec.com" xr:uid="{7013505E-A82C-4735-9554-9824D13621CF}"/>
    <hyperlink ref="E1818" r:id="rId4674" display="pw:\\arcadis-uk-pw.bentley.com:Arcadis-UK-07\Documents\Projects\1MC06-C2\Aylesbury Emb\CV\01 - Docs\1MC06-ASC-CV-FRM-CS04_CL18-000039-ACBOS" xr:uid="{10A508A9-AE63-4A67-ABE0-21DA8A835473}"/>
    <hyperlink ref="E1819" r:id="rId4675" display="pw:\\arcadis-uk-pw.bentley.com:Arcadis-UK-07\Documents\Projects\1MC06-C2\Aylesbury Emb\CV\01 - Docs\1MC06-ASC-CV-FRM-CS04_CL18-000035-ACBOS" xr:uid="{51200048-AA7C-49D9-A1FC-51F4A93C49D2}"/>
    <hyperlink ref="E1820" r:id="rId4676" display="pw:\\arcadis-uk-pw.bentley.com:Arcadis-UK-07\Documents\Projects\1MC06-C2\Aylesbury North Ctg\CV\01 - Docs\1MC06-ASC-CV-FRM-CS04_CL18-000040-ACBOS" xr:uid="{4A711D49-5129-42E7-9AFE-D9DBE013E696}"/>
    <hyperlink ref="E1821" r:id="rId4677" display="pw:\\arcadis-uk-pw.bentley.com:Arcadis-UK-07\Documents\Projects\1MC06-C2\Aylesbury North Ctg\CV\01 - Docs\1MC06-ASC-CV-FRM-CS04_CL18-000036-ACBOS" xr:uid="{D03B7E99-2D51-4B4F-BAF4-E99A9390EE22}"/>
    <hyperlink ref="E1822" r:id="rId4678" display="pw:\\arcadis-uk-pw.bentley.com:Arcadis-UK-07\Documents\Projects\1MC06-C2\Aylesbury South Ctg\CV\01 - Docs\1MC06-ASC-CV-FRM-CS03_CL17-000028-ACBOS" xr:uid="{BBDDC600-42A4-4496-A2E1-55AA0FDA6B68}"/>
    <hyperlink ref="E1823" r:id="rId4679" display="pw:\\arcadis-uk-pw.bentley.com:Arcadis-UK-07\Documents\Projects\1MC06-C2\Oxford Road Emb\CV\01 - Docs\1MC06-ASC-CV-FRM-CS04_CL19-000023-ACBOS" xr:uid="{E7034D7D-AC21-4FA5-90AA-AD1CCBF9E45E}"/>
    <hyperlink ref="E1824" r:id="rId4680" display="pw:\\arcadis-uk-pw.bentley.com:Arcadis-UK-07\Documents\Projects\1MC06-C2\Oxford Road Emb\CV\01 - Docs\1MC06-ASC-CV-FRM-CS04_CL19-000017-ACBOS" xr:uid="{3FF0D144-61AD-4B80-ADCF-487345273BD5}"/>
    <hyperlink ref="E1825" r:id="rId4681" display="pw:\\arcadis-uk-pw.bentley.com:Arcadis-UK-07\Documents\Projects\1MC06-C2\Whaddon Hill Ctg\CV\01 - Docs\1MC06-ASC-CV-FRM-CS04_CL19-000031-ACBOS" xr:uid="{434E751C-69BE-4203-B1B4-4AD81C52F00B}"/>
    <hyperlink ref="E1826" r:id="rId4682" display="pw:\\arcadis-uk-pw.bentley.com:Arcadis-UK-07\Documents\Projects\1MC06-C2\Whaddon Hill Ctg\CV\01 - Docs\1MC06-ASC-CV-FRM-CS04_CL19-000018-ACBOS" xr:uid="{E973ECBA-7F09-4EDE-9933-2A3AA57DB095}"/>
    <hyperlink ref="K1818" r:id="rId4683" display="pw:\\arcadis-uk-pw.bentley.com:Arcadis-UK-07\Documents\Projects\1MC06-C2\Aylesbury Emb\IM\01 - Docs\1MC06-CEK-IM-DAT-CS04_CL18-600016" xr:uid="{58BD9714-561F-4E6F-A2B2-8D581A385208}"/>
    <hyperlink ref="K1819" r:id="rId4684" display="pw:\\arcadis-uk-pw.bentley.com:Arcadis-UK-07\Documents\Projects\1MC06-C2\Aylesbury Emb\IM\01 - Docs\1MC06-CEK-IM-DAT-CS04_CL18-600022" xr:uid="{BDD85664-0BA4-4FA4-8E20-1F8C267F1201}"/>
    <hyperlink ref="K1820" r:id="rId4685" display="pw:\\arcadis-uk-pw.bentley.com:Arcadis-UK-07\Documents\Projects\1MC06-C2\Aylesbury North Ctg\IM\01 - Docs\1MC06-CEK-IM-DAT-CS04_CL18-600041" xr:uid="{81E41381-6C2C-404B-BDAF-4CBF6E3DF6DA}"/>
    <hyperlink ref="K1821" r:id="rId4686" display="pw:\\arcadis-uk-pw.bentley.com:Arcadis-UK-07\Documents\Projects\1MC06-C2\Aylesbury North Ctg\IM\01 - Docs\1MC06-CEK-IM-DAT-CS04_CL18-600001" xr:uid="{11E8442F-6273-4045-AD9D-593B1F34B43F}"/>
    <hyperlink ref="K1822" r:id="rId4687" display="pw:\\arcadis-uk-pw.bentley.com:Arcadis-UK-07\Documents\Projects\1MC06-C2\Aylesbury South Ctg\IM\01 - Docs\1MC06-CEK-IM-DAT-CS03_CL17-600070" xr:uid="{40AA0985-988A-4284-9D28-DEAF8FF39011}"/>
    <hyperlink ref="K1823" r:id="rId4688" display="pw:\\arcadis-uk-pw.bentley.com:Arcadis-UK-07\Documents\Projects\1MC06-C2\Oxford Road Emb\IM\01 - Docs\1MC06-CEK-IM-DAT-CS04_CL19-600030" xr:uid="{9124BCDD-43D5-4800-8ABC-FB395F64F79B}"/>
    <hyperlink ref="K1824" r:id="rId4689" display="pw:\\arcadis-uk-pw.bentley.com:Arcadis-UK-07\Documents\Projects\1MC06-C2\Oxford Road Emb\IM\01 - Docs\1MC06-CEK-IM-DAT-CS04_CL19-600028" xr:uid="{CCF0F852-7488-4550-8793-5D5F7F6B9DC8}"/>
    <hyperlink ref="K1825" r:id="rId4690" display="pw:\\arcadis-uk-pw.bentley.com:Arcadis-UK-07\Documents\Projects\1MC06-C2\Whaddon Hill Ctg\IM\01 - Docs\1MC06-CEK-IM-DAT-CS04_CL19-600039" xr:uid="{F60DBDFF-F0FF-439F-A322-9985FE051A5D}"/>
    <hyperlink ref="K1826" r:id="rId4691" display="pw:\\arcadis-uk-pw.bentley.com:Arcadis-UK-07\Documents\Projects\1MC06-C2\Whaddon Hill Ctg\IM\01 - Docs\1MC06-CEK-IM-DAT-CS04_CL19-600037" xr:uid="{9B3205A4-B638-4C97-96A5-B6DEFA78F44B}"/>
    <hyperlink ref="W1825" r:id="rId4692" display="mailto:JRMY@COWI.COM" xr:uid="{3DA74D47-25FF-4C09-ABB3-8C8895D3797A}"/>
    <hyperlink ref="W1818" r:id="rId4693" display="mailto:JRMY@COWI.COM" xr:uid="{3A290FFF-E8F1-421D-850B-A88E16A6075C}"/>
    <hyperlink ref="W1821" r:id="rId4694" display="mailto:JRMY@COWI.COM" xr:uid="{E2E13B64-55DE-4D58-BE34-A96B9E1E9537}"/>
    <hyperlink ref="W1824" r:id="rId4695" display="mailto:JRMY@COWI.COM" xr:uid="{36101D98-0201-4624-861D-AFDD59FDAA96}"/>
    <hyperlink ref="W1823" r:id="rId4696" display="mailto:JRMY@COWI.COM" xr:uid="{531B8F58-9E43-4E61-8594-38671207F24B}"/>
    <hyperlink ref="W1822" r:id="rId4697" display="mailto:JRMY@COWI.COM" xr:uid="{35691323-9F4C-4995-B470-9D4949210C69}"/>
    <hyperlink ref="W1819" r:id="rId4698" display="mailto:JRMY@COWI.COM" xr:uid="{7052FAD0-9FE4-49C8-93CD-ABACA3C3DE20}"/>
    <hyperlink ref="W1820" r:id="rId4699" display="mailto:JRMY@COWI.COM" xr:uid="{3ECB22C2-AF76-41E6-967D-5BFA101C4FF6}"/>
    <hyperlink ref="E1827" r:id="rId4700" display="pw:\\arcadis-uk-pw.bentley.com:Arcadis-UK-07\Documents\Projects\1MC07-C3\Ladbroke Ctg\HW\01 - Docs\1MC07-ASC-HW-FRM-CS07_CL24-000023-ACBOS" xr:uid="{64E4350B-2ADE-41C5-A19B-64CA1EBCFB92}"/>
    <hyperlink ref="K1827" r:id="rId4701" display="pw:\\arcadis-uk-pw.bentley.com:Arcadis-UK-07\Documents\Projects\1MC07-C3\Ladbroke Ctg\IM\01 - Docs\1MC07-CEK-IM-DAT-CS07_CL24-600058" xr:uid="{D5811102-14CE-42A4-831D-05C642DAA202}"/>
    <hyperlink ref="W1827" r:id="rId4702" display="mailto:Conor.Egan@wsp.com" xr:uid="{088F6BD3-6F95-4FAE-8CAC-88320196A7C5}"/>
    <hyperlink ref="E1828" r:id="rId4703" display="pw:\\arcadis-uk-pw.bentley.com:Arcadis-UK-07\Documents\Projects\1MC07-C3\Ladbroke Ctg\HW\01 - Docs\1MC07-ASC-HW-FRM-CS07_CL24-000027-ACBOS" xr:uid="{90EAE548-80D4-44EB-A250-1F4737E1214F}"/>
    <hyperlink ref="K1828" r:id="rId4704" display="pw:\\arcadis-uk-pw.bentley.com:Arcadis-UK-07\Documents\Projects\1MC07-C3\Ladbroke Ctg\IM\01 - Docs\1MC07-CEK-IM-DAT-CS07_CL24-600066" xr:uid="{51810E1B-2C12-4A81-99A4-04871F10E10A}"/>
    <hyperlink ref="W1828" r:id="rId4705" display="mailto:steve.phillips@wsp.com" xr:uid="{9D2B2FE4-3D4A-492C-9ED7-FA654F466B53}"/>
    <hyperlink ref="K1829" r:id="rId4706" display="pw://arcadis-uk-pw.bentley.com:Arcadis-UK-07/Documents/D%7b23ddbf22-100a-4770-875e-a90474e5f4b5%7d" xr:uid="{44CAD0EF-CC93-44AD-B179-AAEB04289C0E}"/>
    <hyperlink ref="W1829" r:id="rId4707" display="mailto:steve.phillips@wsp.com" xr:uid="{F0575A7E-35A0-4029-BF94-4A7C5876C3B3}"/>
    <hyperlink ref="E1830" r:id="rId4708" display="pw:\\arcadis-uk-pw.bentley.com:Arcadis-UK-07\Documents\Projects\1MC06-C2\Quainton Ctg\EV\01 - Docs\1MC06-CEK-EV-FRM-CS05-600013" xr:uid="{54404F9F-CAB5-46A3-9B37-165A8033DF61}"/>
    <hyperlink ref="E1831" r:id="rId4709" display="pw:\\arcadis-uk-pw.bentley.com:Arcadis-UK-07\Documents\Projects\1MC06-C2\Quainton Ctg\EV\01 - Docs\1MC06-CEK-EV-FRM-CS05-600014" xr:uid="{BFFE51AB-1F6F-42EB-839F-5F4CB5F77F35}"/>
    <hyperlink ref="E1832" r:id="rId4710" display="pw:\\arcadis-uk-pw.bentley.com:Arcadis-UK-07\Documents\Projects\1MC06-C2\Quainton Ctg\EV\01 - Docs\1MC06-CEK-EV-FRM-CS05-600015" xr:uid="{CD0A5D67-399B-4057-88CF-EC9169A90E85}"/>
    <hyperlink ref="E1833" r:id="rId4711" display="pw:\\arcadis-uk-pw.bentley.com:Arcadis-UK-07\Documents\Projects\1MC06-C2\Quainton Ctg\EV\01 - Docs\1MC06-CEK-EV-FRM-CS05-600016" xr:uid="{CAADA851-199B-4AEF-9FCA-27F54F3BAE06}"/>
    <hyperlink ref="E1834" r:id="rId4712" display="pw:\\arcadis-uk-pw.bentley.com:Arcadis-UK-07\Documents\Projects\1MC06-C2\Quainton Ctg\EV\01 - Docs\1MC06-CEK-EV-FRM-CS05-600017" xr:uid="{2B1B3AEE-8E31-40AC-8074-04E640AB0099}"/>
    <hyperlink ref="E1835" r:id="rId4713" display="pw:\\arcadis-uk-pw.bentley.com:Arcadis-UK-07\Documents\Projects\1MC06-C2\Quainton Ctg\EV\01 - Docs\1MC06-CEK-EV-FRM-CS05-600019" xr:uid="{907CCB2C-CEFF-46FE-9384-EAE195FE849E}"/>
    <hyperlink ref="E1836" r:id="rId4714" display="pw:\\arcadis-uk-pw.bentley.com:Arcadis-UK-07\Documents\Projects\1MC06-C2\Quainton Ctg\EV\01 - Docs\1MC06-CEK-EV-FRM-CS05-600020" xr:uid="{0D7B59D2-56F3-463E-94C8-BF5988588A26}"/>
    <hyperlink ref="E1837" r:id="rId4715" display="pw:\\arcadis-uk-pw.bentley.com:Arcadis-UK-07\Documents\Projects\1MC06-C2\Quainton Ctg\EV\01 - Docs\1MC06-CEK-EV-FRM-CS05-600021" xr:uid="{F669D55F-9532-42B4-8529-6719E9325755}"/>
    <hyperlink ref="E1838" r:id="rId4716" display="pw:\\arcadis-uk-pw.bentley.com:Arcadis-UK-07\Documents\Projects\1MC06-C2\Quainton Ctg\EV\01 - Docs\1MC06-CEK-EV-FRM-CS05-600023" xr:uid="{15AB70ED-AB3A-4B0F-B334-78F30F1CC073}"/>
    <hyperlink ref="E1839" r:id="rId4717" display="pw:\\arcadis-uk-pw.bentley.com:Arcadis-UK-07\Documents\Projects\1MC06-C2\Quainton Ctg\EV\01 - Docs\1MC06-CEK-EV-FRM-CS05-600024" xr:uid="{1E282215-CE29-4550-86FA-40C6373E444F}"/>
    <hyperlink ref="K1830" r:id="rId4718" display="pw:\\arcadis-uk-pw.bentley.com:Arcadis-UK-07\Documents\Projects\1MC06-C2\Quainton Ctg\IM\01 - Docs\1MC06-CEK-IM-DAT-CS05-600250" xr:uid="{964B7525-B1EC-4CB1-88F3-355D6D976D9D}"/>
    <hyperlink ref="K1831" r:id="rId4719" display="pw:\\arcadis-uk-pw.bentley.com:Arcadis-UK-07\Documents\Projects\1MC06-C2\Quainton Ctg\IM\01 - Docs\1MC06-CEK-IM-DAT-CS05-600251" xr:uid="{83A68A75-5D09-4217-924F-091C1A9B828B}"/>
    <hyperlink ref="K1832" r:id="rId4720" display="pw:\\arcadis-uk-pw.bentley.com:Arcadis-UK-07\Documents\Projects\1MC06-C2\Quainton Ctg\IM\01 - Docs\1MC06-CEK-IM-DAT-CS05-600252" xr:uid="{1CD202C0-FC79-48BF-8A94-E0D87A004223}"/>
    <hyperlink ref="K1833" r:id="rId4721" display="pw:\\arcadis-uk-pw.bentley.com:Arcadis-UK-07\Documents\Projects\1MC06-C2\Quainton Ctg\IM\01 - Docs\1MC06-CEK-IM-DAT-CS05-600253" xr:uid="{F9988CE3-049D-43FA-AE9F-4AB1FEF93B99}"/>
    <hyperlink ref="K1834" r:id="rId4722" display="pw:\\arcadis-uk-pw.bentley.com:Arcadis-UK-07\Documents\Projects\1MC06-C2\Quainton Ctg\IM\01 - Docs\1MC06-CEK-IM-DAT-CS05-600254" xr:uid="{BE1AD2CC-112B-40D5-A6B0-C13E78CBC4E1}"/>
    <hyperlink ref="K1835" r:id="rId4723" display="pw:\\arcadis-uk-pw.bentley.com:Arcadis-UK-07\Documents\Projects\1MC06-C2\Quainton Ctg\IM\01 - Docs\1MC06-CEK-IM-DAT-CS05-600256" xr:uid="{02591BC4-D52F-4AF1-98F9-D4B5D14A1869}"/>
    <hyperlink ref="K1836" r:id="rId4724" display="pw:\\arcadis-uk-pw.bentley.com:Arcadis-UK-07\Documents\Projects\1MC06-C2\Quainton Ctg\IM\01 - Docs\1MC06-CEK-IM-DAT-CS05-600257" xr:uid="{08E1AA06-3E6F-472F-8A31-003C186ACA86}"/>
    <hyperlink ref="K1837" r:id="rId4725" display="pw:\\arcadis-uk-pw.bentley.com:Arcadis-UK-07\Documents\Projects\1MC06-C2\Quainton Ctg\IM\01 - Docs\1MC06-CEK-IM-DAT-CS05-600258" xr:uid="{C091D929-6F09-4AF9-8704-F429BE418BF0}"/>
    <hyperlink ref="K1838" r:id="rId4726" display="pw:\\arcadis-uk-pw.bentley.com:Arcadis-UK-07\Documents\Projects\1MC06-C2\Quainton Ctg\IM\01 - Docs\1MC06-CEK-IM-DAT-CS05-600260" xr:uid="{0945F1DF-00EC-451B-9AD6-FD8922858B28}"/>
    <hyperlink ref="K1839" r:id="rId4727" display="pw:\\arcadis-uk-pw.bentley.com:Arcadis-UK-07\Documents\Projects\1MC06-C2\Quainton Ctg\IM\01 - Docs\1MC06-CEK-IM-DAT-CS05-600261" xr:uid="{053EEDB3-6D68-4ECD-8AC8-B7BDBFC5886D}"/>
    <hyperlink ref="K1840" r:id="rId4728" display="pw:\\arcadis-uk-pw.bentley.com:Arcadis-UK-07\Documents\Projects\1MC06-C2\Quainton Ctg\IM\01 - Docs\1MC06-CEK-IM-DAT-CS05-600262" xr:uid="{15821E53-5D68-4988-8F9B-207F672C48C1}"/>
    <hyperlink ref="K1841" r:id="rId4729" display="pw:\\arcadis-uk-pw.bentley.com:Arcadis-UK-07\Documents\Projects\1MC06-C2\Quainton Ctg\IM\01 - Docs\1MC06-CEK-IM-DAT-CS05-600263" xr:uid="{A04B9A2A-2A64-47F0-9A92-CF36ED876651}"/>
    <hyperlink ref="K1842" r:id="rId4730" display="pw:\\arcadis-uk-pw.bentley.com:Arcadis-UK-07\Documents\Projects\1MC06-C2\Quainton Ctg\IM\01 - Docs\1MC06-CEK-IM-DAT-CS05-600265" xr:uid="{3806B740-8EB5-4FB7-91EA-F3D1A4A0448E}"/>
    <hyperlink ref="K1843" r:id="rId4731" display="pw:\\arcadis-uk-pw.bentley.com:Arcadis-UK-07\Documents\Projects\1MC06-C2\Quainton Ctg\IM\01 - Docs\1MC06-CEK-IM-DAT-CS05-600266" xr:uid="{4B06623D-154C-48D1-BB34-7D930ED196DF}"/>
    <hyperlink ref="K1844" r:id="rId4732" display="pw:\\arcadis-uk-pw.bentley.com:Arcadis-UK-07\Documents\Projects\1MC06-C2\Quainton Ctg\IM\01 - Docs\1MC06-CEK-IM-DAT-CS05-600268" xr:uid="{02CC092F-7614-4C93-9417-B9D56A4EA3E5}"/>
    <hyperlink ref="K1845" r:id="rId4733" display="pw:\\arcadis-uk-pw.bentley.com:Arcadis-UK-07\Documents\Projects\1MC06-C2\Quainton Ctg\IM\01 - Docs\1MC06-CEK-IM-DAT-CS05-600269" xr:uid="{4C2FCA04-0889-4E07-B88A-CC5092AD4B55}"/>
    <hyperlink ref="K1846" r:id="rId4734" display="pw:\\arcadis-uk-pw.bentley.com:Arcadis-UK-07\Documents\Projects\1MC06-C2\Quainton Ctg\IM\01 - Docs\1MC06-CEK-IM-DAT-CS05-600272" xr:uid="{1DE48858-A06A-4F59-AEE3-70F2D6285D81}"/>
    <hyperlink ref="W1830" r:id="rId4735" display="mailto:louis.knight@setec.com" xr:uid="{D03706EF-2952-4914-9AB7-E32CB93539D8}"/>
    <hyperlink ref="W1831:W1846" r:id="rId4736" display="mailto:louis.knight@setec.com" xr:uid="{BEDA4213-6D47-4B11-80F3-5B23E8ED99BA}"/>
    <hyperlink ref="K1848" r:id="rId4737" display="pw:\\arcadis-uk-pw.bentley.com:Arcadis-UK-07\Documents\Projects\1MC06-C2\Aylesbury South Ctg\IM\01 - Docs\1MC06-CEK-IM-DAT-CS04_CL18-600067" xr:uid="{95556A83-4452-4A6E-B995-AB8365C4FF9D}"/>
    <hyperlink ref="K1847" r:id="rId4738" display="pw:\\arcadis-uk-pw.bentley.com:Arcadis-UK-07\Documents\Projects\1MC06-C2\Aylesbury South Ctg\IM\01 - Docs\1MC06-CEK-IM-DAT-CS04_CL18-600073" xr:uid="{6AC77E98-1C6F-4524-844E-7CF11E743D16}"/>
    <hyperlink ref="W1847" r:id="rId4739" display="mailto:JRMY@COWI.COM" xr:uid="{4534A8F5-574F-4F87-8839-7D9E799A29FC}"/>
    <hyperlink ref="W1848" r:id="rId4740" display="mailto:JRMY@COWI.COM" xr:uid="{F0B41158-CE86-4157-9E8B-81D6F7306393}"/>
    <hyperlink ref="K1849" r:id="rId4741" display="pw:\\arcadis-uk-pw.bentley.com:Arcadis-UK-07\Documents\Projects\1MC07-C3\Chipping Warden Green Tunnel\IM\01 - Docs\1MC07-CEK-IM-DAT-CS07_CL13-600038" xr:uid="{75AB0A17-19D8-44E2-8288-1ACC9D782A08}"/>
    <hyperlink ref="W1849" r:id="rId4742" display="mailto:MarcoAntonio.Tanseco@arcadis.com" xr:uid="{CD6BA343-7D68-46FC-8242-D2DC3607CBF1}"/>
    <hyperlink ref="K1850" r:id="rId4743" display="pw:\\arcadis-uk-pw.bentley.com:Arcadis-UK-07\Documents\Projects\1MC06-C2\Calvert Ctg\IM\01 - Docs\1MC06-CEK-IM-DAT-CS06_CL09-600122" xr:uid="{7ED59E6C-BE5F-4F20-A283-256BF883E7C7}"/>
    <hyperlink ref="W1850" r:id="rId4744" display="mailto:fedi.benhmida@setec.com" xr:uid="{B8211731-AED4-4255-8F6F-B064DE1C901F}"/>
    <hyperlink ref="K1851" r:id="rId4745" display="pw:\\arcadis-uk-pw.bentley.com:Arcadis-UK-07\Documents\Projects\1MC06-C2\Turweston Ctg\IM\01 - Docs\1MC06-CEK-IM-DAT-CS06_CL22-600217" xr:uid="{A3B3885D-BE72-4F55-87AE-E9019352140A}"/>
    <hyperlink ref="K1852" r:id="rId4746" display="pw:\\arcadis-uk-pw.bentley.com:Arcadis-UK-07\Documents\Projects\1MC06-C2\Turweston Ctg\IM\01 - Docs\1MC06-CEK-IM-DAT-CS06_CL22-600218" xr:uid="{48BC85DA-1F2C-42F4-9453-E17F70EDDEC7}"/>
    <hyperlink ref="K1853" r:id="rId4747" display="pw:\\arcadis-uk-pw.bentley.com:Arcadis-UK-07\Documents\Projects\1MC06-C2\Turweston Ctg\IM\01 - Docs\1MC06-CEK-IM-DAT-CS06_CL22-600219" xr:uid="{20BB0DE5-D857-4B79-971A-29CC5160C1AF}"/>
    <hyperlink ref="K1854" r:id="rId4748" display="pw:\\arcadis-uk-pw.bentley.com:Arcadis-UK-07\Documents\Projects\1MC06-C2\Turweston Ctg\IM\01 - Docs\1MC06-CEK-IM-DAT-CS06_CL22-600220" xr:uid="{5C660B05-BD82-452B-ADBB-86BAA93871DC}"/>
    <hyperlink ref="W1851" r:id="rId4749" display="mailto:dodji.laba@setec.com" xr:uid="{8D41C5E6-8AE4-496B-95B1-5E9192BF12AB}"/>
    <hyperlink ref="W1854" r:id="rId4750" display="mailto:dodji.laba@setec.com" xr:uid="{F2513C47-4304-4F14-9A89-F87EC9FB68B9}"/>
    <hyperlink ref="W1853" r:id="rId4751" display="mailto:dodji.laba@setec.com" xr:uid="{CF47CD97-965A-46F3-B8E1-F3A18567656A}"/>
    <hyperlink ref="W1852" r:id="rId4752" display="mailto:dodji.laba@setec.com" xr:uid="{F7F9E483-BA97-44CA-B120-529E12EE6F4A}"/>
    <hyperlink ref="K1855" r:id="rId4753" display="pw:\\arcadis-uk-pw.bentley.com:Arcadis-UK-07\Documents\Projects\1MC06-C2\Small Dean Vdt\IM\01 - Docs\1MC06-CEK-IM-DAT-CS03_CL06-600107" xr:uid="{B431D39A-9885-4841-8EBB-8151EB1C3364}"/>
    <hyperlink ref="K1856" r:id="rId4754" display="pw:\\arcadis-uk-pw.bentley.com:Arcadis-UK-07\Documents\Projects\1MC06-C2\Small Dean Vdt\IM\01 - Docs\1MC06-CEK-IM-DAT-CS03_CL06-600108" xr:uid="{224E5639-489E-45B1-B01A-D17B958F52B2}"/>
    <hyperlink ref="W1856" r:id="rId4755" display="mailto:JRMY@COWI.COM" xr:uid="{98CC1FCC-1087-40B5-B45B-72DD96851279}"/>
    <hyperlink ref="W1855" r:id="rId4756" display="mailto:JRMY@COWI.COM" xr:uid="{8E3C401F-0D77-403F-9670-C65CC1E225ED}"/>
    <hyperlink ref="K1771" r:id="rId4757" display="pw:\\arcadis-uk-pw.bentley.com:Arcadis-UK-07\Documents\Projects\1MC07-C3\Lower Boddington Ctg\IM\01 - Docs\1MC07-CEK-IM-DAT-CS07_CL14-600228" xr:uid="{D2A4740A-E730-41E1-90CF-3CB00A67B740}"/>
    <hyperlink ref="K1857" r:id="rId4758" display="pw:\\arcadis-uk-pw.bentley.com:Arcadis-UK-07\Documents\Projects\1MC06-C2\Cowley Emb Group\IM\01 - Docs\1MC06-CEK-IM-DAT-CS06_CL10-600047" xr:uid="{0E847AD9-7DCF-4927-867C-516E20887BDD}"/>
    <hyperlink ref="W1857" r:id="rId4759" display="mailto:alexandra.bonici@setec.com" xr:uid="{D79CBF5D-1D64-444B-BFEE-FA6AE4B2BAE3}"/>
    <hyperlink ref="K1858" r:id="rId4760" display="pw://arcadis-uk-pw.bentley.com:Arcadis-UK-07/Documents/D%7b982efe6c-17ea-490b-9e57-0ba7a5c7d8e3%7d" xr:uid="{99CCA443-8368-4ADD-8B0E-11B7081D9262}"/>
    <hyperlink ref="W1858" r:id="rId4761" display="mailto:mtce@cowi.com" xr:uid="{3C558CA0-44F7-41B7-8267-8A754068193C}"/>
    <hyperlink ref="W1859" r:id="rId4762" display="mailto:emma.quinn@arcadis.com" xr:uid="{2A71792B-459F-4E6B-980D-28C79CDB4C9E}"/>
    <hyperlink ref="E1829" r:id="rId4763" display="pw://arcadis-uk-pw.bentley.com:Arcadis-UK-07/Documents/D%7b802a5ef6-c02f-44d8-a103-a7c1421b7351%7d" xr:uid="{B381F446-16ED-4AEB-AD29-AB8AC347E9FC}"/>
    <hyperlink ref="K1860" r:id="rId4764" display="pw://arcadis-uk-pw.bentley.com:Arcadis-UK-07/Documents/D%7b089d5896-7222-4060-a3af-e57814ff2ac4%7d" xr:uid="{85F58FF9-8EE3-4DED-84BE-7AB008206C2D}"/>
    <hyperlink ref="W1860" r:id="rId4765" display="mailto:mtce@cowi.com" xr:uid="{64CCA932-5EF5-4B17-8CBF-4F5898119B81}"/>
    <hyperlink ref="E1860" r:id="rId4766" display="pw://arcadis-uk-pw.bentley.com:Arcadis-UK-07/Documents/D%7b27aadbc0-6512-49e9-97d9-ce6d317a0471%7d" xr:uid="{86CC9D85-399C-47BF-9CD1-465B6DEB23E9}"/>
    <hyperlink ref="E1859" r:id="rId4767" display="pw://arcadis-uk-pw.bentley.com:Arcadis-UK-07/Documents/D%7bb54704c1-7bac-42fe-9cc5-20af1bc87ad0%7d" xr:uid="{5CDB5FF7-9D56-461C-9861-9A4F9845E7FB}"/>
    <hyperlink ref="E1858" r:id="rId4768" display="pw://arcadis-uk-pw.bentley.com:Arcadis-UK-07/Documents/D%7b7aa5b483-9443-4ef1-9295-6e25b89a5945%7d" xr:uid="{DA32C7D9-AD41-4879-BB6F-6676F14810C1}"/>
    <hyperlink ref="E1857" r:id="rId4769" display="pw:\\arcadis-uk-pw.bentley.com:Arcadis-UK-07\Documents\Projects\1MC06-C2\Cowley Emb Group\CV\01 - Docs\1MC06-ASC-CV-FRM-CS06_CL10-000038-ACBOS" xr:uid="{BD470FAF-0D37-4BE0-AE32-F0FA65EB4CD5}"/>
    <hyperlink ref="E1855" r:id="rId4770" display="pw:\\arcadis-uk-pw.bentley.com:Arcadis-UK-07\Documents\Projects\1MC06-C2\Small Dean Vdt\CV\01 - Docs\1MC06-ASC-CV-FRM-CS03_CL06-000060-ACBOS" xr:uid="{32529DD7-3826-4CF8-8CE4-A9CB80231F0D}"/>
    <hyperlink ref="E1856" r:id="rId4771" display="pw:\\arcadis-uk-pw.bentley.com:Arcadis-UK-07\Documents\Projects\1MC06-C2\Small Dean Vdt\CV\01 - Docs\1MC06-ASC-CV-FRM-CS03_CL06-000062-ACBOS" xr:uid="{5B816289-2AD4-4A1A-A628-2A1EABF9EC09}"/>
    <hyperlink ref="E1854" r:id="rId4772" display="pw:\\arcadis-uk-pw.bentley.com:Arcadis-UK-07\Documents\Projects\1MC06-C2\Turweston Ctg\GT\01 - Docs\1MC06-ASC-GT-FRM-CS06_CL22-000019-ACBOS" xr:uid="{FD4611DD-FEAF-4221-AB20-EACE3BFAB001}"/>
    <hyperlink ref="E1853" r:id="rId4773" display="pw:\\arcadis-uk-pw.bentley.com:Arcadis-UK-07\Documents\Projects\1MC06-C2\Turweston Ctg\GT\01 - Docs\1MC06-ASC-GT-FRM-CS06_CL22-000018-ACBOS" xr:uid="{75476C90-9A2B-4C75-838F-2DA48CDFC4AA}"/>
    <hyperlink ref="E1852" r:id="rId4774" display="pw:\\arcadis-uk-pw.bentley.com:Arcadis-UK-07\Documents\Projects\1MC06-C2\Turweston Ctg\GT\01 - Docs\1MC06-ASC-GT-FRM-CS06_CL22-000017-ACBOS" xr:uid="{ADC482D8-EB77-43CE-93DE-8A9451B8F4C7}"/>
    <hyperlink ref="E1851" r:id="rId4775" display="pw:\\arcadis-uk-pw.bentley.com:Arcadis-UK-07\Documents\Projects\1MC06-C2\Turweston Ctg\GT\01 - Docs\1MC06-ASC-GT-FRM-CS06_CL22-000016-ACBOS" xr:uid="{E64A6E96-85A4-4CCE-87EE-4241C9D3BA3E}"/>
    <hyperlink ref="E1850" r:id="rId4776" display="pw:\\arcadis-uk-pw.bentley.com:Arcadis-UK-07\Documents\Projects\1MC06-C2\Calvert Ctg\GT\01 - Docs\1MC06-ASC-GT-FRM-CS06_CL09-000003-ACBOS" xr:uid="{A8400294-85BC-4A9E-BE86-E5FA2E790EF7}"/>
    <hyperlink ref="E1849" r:id="rId4777" display="pw:\\arcadis-uk-pw.bentley.com:Arcadis-UK-07\Documents\Projects\1MC07-C3\Chipping Warden Green Tunnel\HW\01 - Docs\1MC07-ASC-HW-FRM-CS07_CL13-000066-ACBOS" xr:uid="{C09C9BA8-EF79-4DE5-9CEF-73123F39330F}"/>
    <hyperlink ref="E1847" r:id="rId4778" display="pw:\\arcadis-uk-pw.bentley.com:Arcadis-UK-07\Documents\Projects\1MC06-C2\Aylesbury South Ctg\CV\01 - Docs\1MC06-ASC-CV-FRM-CS04_CL18-000038-ACBOS" xr:uid="{B3B50C14-7211-46FD-A1BE-81276CCA0E95}"/>
    <hyperlink ref="E1848" r:id="rId4779" display="pw:\\arcadis-uk-pw.bentley.com:Arcadis-UK-07\Documents\Projects\1MC06-C2\Aylesbury South Ctg\CV\01 - Docs\1MC06-ASC-CV-FRM-CS04_CL18-000034-ACBOS" xr:uid="{A6220F0D-33C7-44C3-B3AD-A2EBFCF196CB}"/>
    <hyperlink ref="E1846" r:id="rId4780" display="pw:\\arcadis-uk-pw.bentley.com:Arcadis-UK-07\Documents\Projects\1MC06-C2\Quainton Ctg\EV\01 - Docs\1MC06-CEK-EV-FRM-CS05-600035" xr:uid="{172BC54A-E0CF-4B86-9920-CDDFED0EBCF3}"/>
    <hyperlink ref="E1845" r:id="rId4781" display="pw:\\arcadis-uk-pw.bentley.com:Arcadis-UK-07\Documents\Projects\1MC06-C2\Quainton Ctg\EV\01 - Docs\1MC06-CEK-EV-FRM-CS05-600032" xr:uid="{EB4EC86E-00B8-4D7E-81CD-ED34F4197B81}"/>
    <hyperlink ref="E1844" r:id="rId4782" display="pw:\\arcadis-uk-pw.bentley.com:Arcadis-UK-07\Documents\Projects\1MC06-C2\Quainton Ctg\EV\01 - Docs\1MC06-CEK-EV-FRM-CS05-600031" xr:uid="{95DF1F4E-FB71-4A29-8395-28961E10625E}"/>
    <hyperlink ref="E1843" r:id="rId4783" display="pw:\\arcadis-uk-pw.bentley.com:Arcadis-UK-07\Documents\Projects\1MC06-C2\Quainton Ctg\EV\01 - Docs\1MC06-CEK-EV-FRM-CS05-600029" xr:uid="{A87BEACA-33CA-4EB4-8A07-511C67121BD3}"/>
    <hyperlink ref="E1842" r:id="rId4784" display="pw:\\arcadis-uk-pw.bentley.com:Arcadis-UK-07\Documents\Projects\1MC06-C2\Quainton Ctg\EV\01 - Docs\1MC06-CEK-EV-FRM-CS05-600028" xr:uid="{843A0B37-AD8A-4FCB-8186-CFEBF9E48AF5}"/>
    <hyperlink ref="E1841" r:id="rId4785" display="pw:\\arcadis-uk-pw.bentley.com:Arcadis-UK-07\Documents\Projects\1MC06-C2\Quainton Ctg\EV\01 - Docs\1MC06-CEK-EV-FRM-CS05-600026" xr:uid="{9D0B21C7-BC36-4AC9-BE33-081E19AD1A22}"/>
    <hyperlink ref="E1840" r:id="rId4786" display="pw:\\arcadis-uk-pw.bentley.com:Arcadis-UK-07\Documents\Projects\1MC06-C2\Quainton Ctg\EV\01 - Docs\1MC06-CEK-EV-FRM-CS05-600025" xr:uid="{3DD847AE-374D-4CE4-B3FA-1B35923AF13F}"/>
    <hyperlink ref="E1861" r:id="rId4787" display="pw:\\arcadis-uk-pw.bentley.com:Arcadis-UK-07\Documents\Projects\1MC06-C2\Aylesbury North Ctg\UT\01 - Docs\1MC06-ASC-UT-FRM-CS04_CL18-000021-ACBOS" xr:uid="{522A6B2B-B4C0-40AC-A6FB-96086135FB9C}"/>
    <hyperlink ref="K1861" r:id="rId4788" display="pw:\\arcadis-uk-pw.bentley.com:Arcadis-UK-07\Documents\Projects\1MC06-C2\Aylesbury North Ctg\IM\01 - Docs\1MC06-CEK-IM-DAT-CS04_CL18-600009" xr:uid="{2F14B0E9-627D-483E-B92B-B77C8B44F1E1}"/>
    <hyperlink ref="W1861" r:id="rId4789" display="mailto:mohit.kamboj@arcadis.com" xr:uid="{DC78F242-7AE6-4296-9284-9FE6A4D7B0A4}"/>
    <hyperlink ref="E1862" r:id="rId4790" display="pw://arcadis-uk-pw.bentley.com:Arcadis-UK-07/Documents/Projects/1MC06-C2/South&amp;space;Heath&amp;space;Ctg/HW/01&amp;space;-&amp;space;Docs/1MC06-ASC-HW-FRM-CS03_CL05-000062-ACBOS" xr:uid="{1E45FB4D-DC18-4E7D-B811-05A962741229}"/>
    <hyperlink ref="E1863" r:id="rId4791" display="pw://arcadis-uk-pw.bentley.com:Arcadis-UK-07/Documents/Projects/1MC06-C2/South&amp;space;Heath&amp;space;Ctg/HW/01&amp;space;-&amp;space;Docs/1MC06-ASC-HW-FRM-CS03_CL05-000020-ACBOS" xr:uid="{200D47F7-7EC1-439B-9155-1E0E102E4E2D}"/>
    <hyperlink ref="E1864" r:id="rId4792" display="pw://arcadis-uk-pw.bentley.com:Arcadis-UK-07/Documents/Projects/1MC06-C2/South&amp;space;Heath&amp;space;Ctg/HW/01&amp;space;-&amp;space;Docs/1MC06-ASC-HW-FRM-CS03_CL05-900028-ACBOS" xr:uid="{0A223DA8-7812-4CDA-86CC-C13501E27667}"/>
    <hyperlink ref="K1862" r:id="rId4793" display="pw://arcadis-uk-pw.bentley.com:Arcadis-UK-07/Documents/Projects/1MC06-C2/South&amp;space;Heath&amp;space;Ctg/IM/01&amp;space;-&amp;space;Docs/1MC06-CEK-IM-DAT-CS03_CL05-600161" xr:uid="{D8EA4F63-624A-486D-A259-DA7C780C6CDC}"/>
    <hyperlink ref="K1864" r:id="rId4794" display="pw://arcadis-uk-pw.bentley.com:Arcadis-UK-07/Documents/Projects/1MC06-C2/South&amp;space;Heath&amp;space;Ctg/IM/01&amp;space;-&amp;space;Docs/1MC06-CEK-IM-DAT-CS03_CL05-600157" xr:uid="{0A508E51-A122-4557-B1F0-A515C38FBE99}"/>
    <hyperlink ref="K1863" r:id="rId4795" display="pw://arcadis-uk-pw.bentley.com:Arcadis-UK-07/Documents/Projects/1MC06-C2/South&amp;space;Heath&amp;space;Ctg/IM/01&amp;space;-&amp;space;Docs/1MC06-CEK-IM-DAT-CS03_CL05-600068" xr:uid="{E4D0EE00-3117-4F23-A4AF-72D2D3776A4A}"/>
    <hyperlink ref="W1862" r:id="rId4796" display="mailto:Chrysi.Burgham.Malin@arcadis.com" xr:uid="{5EA039EC-4CBF-4F96-A976-251797B28797}"/>
    <hyperlink ref="W1863" r:id="rId4797" display="mailto:Chrysi.Burgham.Malin@arcadis.com" xr:uid="{A071CA34-AF78-4C37-96C8-7D812073D9C5}"/>
    <hyperlink ref="W1864" r:id="rId4798" display="mailto:Chrysi.Burgham.Malin@arcadis.com" xr:uid="{FE0E2430-E128-4538-99CE-8F56D2E311C0}"/>
    <hyperlink ref="E1866" r:id="rId4799" display="https://pwlink.bentley.com/link?ds=arcadis-uk-pw.bentley.com~3AArcadis-UK-07&amp;doc=d907dfb9d4fe45819f1afb0e26d9e62a&amp;wa=7672f74c6d6c4972939616dce2e4867c&amp;p=e3f7388f5b164382a7b167b8398b51fa&amp;app=pwe" xr:uid="{2C376D46-C3AF-42C2-AF76-F314185E8501}"/>
    <hyperlink ref="E1865" r:id="rId4800" display="https://pwlink.bentley.com/link?ds=arcadis-uk-pw.bentley.com~3AArcadis-UK-07&amp;doc=a9259a5ac449470fa2f12708ee9265a8&amp;wa=7672f74c6d6c4972939616dce2e4867c&amp;p=e3f7388f5b164382a7b167b8398b51fa&amp;app=pwe" xr:uid="{C8A6065E-9D3B-4B89-B322-833F6E22E71A}"/>
    <hyperlink ref="K1865" r:id="rId4801" display="pw:\\arcadis-uk-pw.bentley.com:Arcadis-UK-07\Documents\Projects\1MC06-C2\South Heath Ctg\IM\01 - Docs\1MC06-CEK-IM-DAT-CS03_CL05-600018" xr:uid="{57A3D321-E6EC-43C5-9288-7ADD2D01840C}"/>
    <hyperlink ref="K1866" r:id="rId4802" display="pw:\\arcadis-uk-pw.bentley.com:Arcadis-UK-07\Documents\Projects\1MC06-C2\South Heath Ctg\IM\01 - Docs\1MC06-CEK-IM-DAT-CS03_CL05-600023" xr:uid="{9B669123-63CD-4FC9-A4FC-ACE50B01194F}"/>
    <hyperlink ref="W1865" r:id="rId4803" display="mailto:dnsw@cowi.com" xr:uid="{26B51DA5-1C05-4E7C-971A-93E7309D665A}"/>
    <hyperlink ref="W1866" r:id="rId4804" display="mailto:dnsw@cowi.com" xr:uid="{98BD9382-8F48-49A6-B21E-A925932B74BA}"/>
    <hyperlink ref="E1867" r:id="rId4805" display="pw://arcadis-uk-pw.bentley.com:Arcadis-UK-07/Documents/D%7b4aa5f310-032b-4f85-ad5b-27cfe677164c%7d" xr:uid="{23502995-B1FF-40A5-8B3A-0FFFCDBC5D01}"/>
    <hyperlink ref="K1867" r:id="rId4806" display="pw://arcadis-uk-pw.bentley.com:Arcadis-UK-07/Documents/D%7b15131a8f-74b2-4fe9-bb2f-ebe9310e011d%7d" xr:uid="{3B2FF4A2-3DBF-4BA1-A101-285DCB847F4C}"/>
    <hyperlink ref="E1869" r:id="rId4807" display="pw:\\arcadis-uk-pw.bentley.com:Arcadis-UK-07\Documents\Projects\1MC07-C3\Ladbroke Ctg\CV\01 - Docs\1MC07-ASC-CV-FRM-CS07_CL24-000053-ACBOS" xr:uid="{88295D31-0444-4FA7-8B63-0FAFBEBB198F}"/>
    <hyperlink ref="E1870" r:id="rId4808" display="pw:\\arcadis-uk-pw.bentley.com:Arcadis-UK-07\Documents\Projects\1MC07-C3\Ladbroke Ctg\CV\01 - Docs\1MC07-ASC-CV-FRM-CS07_CL24-000066-ACBOS" xr:uid="{5FD2AB5A-2185-4BBF-B61F-6214C985E9BF}"/>
    <hyperlink ref="K1869" r:id="rId4809" display="pw:\\arcadis-uk-pw.bentley.com:Arcadis-UK-07\Documents\Projects\1MC07-C3\Ladbroke Ctg\IM\01 - Docs\1MC07-CEK-IM-DAT-CS07_CL24-600113" xr:uid="{97631A38-CB76-405A-821D-8E2E2DDCA806}"/>
    <hyperlink ref="K1870" r:id="rId4810" display="pw:\\arcadis-uk-pw.bentley.com:Arcadis-UK-07\Documents\Projects\1MC07-C3\Ladbroke Ctg\IM\01 - Docs\1MC07-CEK-IM-DAT-CS07_CL24-600119" xr:uid="{CED8ED33-BFF4-487F-A13E-724E1F7D14D4}"/>
    <hyperlink ref="K1868" r:id="rId4811" display="pw://arcadis-uk-pw.bentley.com:Arcadis-UK-07/Documents/D%7bac46004b-9e12-4b19-bd06-b549903a6f12%7d" xr:uid="{C6721769-92B5-4BC3-B362-73D92FB71319}"/>
    <hyperlink ref="E1868" r:id="rId4812" display="pw:\\arcadis-uk-pw.bentley.com:Arcadis-UK-07\Documents\Projects\1MC07-C3\Ladbroke Ctg\BR\01 - Docs\1MC07-CEK-BR-FRM-CS07_CL24-000016?version=P04" xr:uid="{162849EC-78D8-455D-9250-16CF16896803}"/>
    <hyperlink ref="E1871" r:id="rId4813" display="pw://arcadis-uk-pw.bentley.com:Arcadis-UK-07/Documents/D%7b8f72f469-43fd-43e3-9315-34268c1e5161%7d" xr:uid="{01057A15-21C3-46C8-A1BC-F6A67DDCC30F}"/>
    <hyperlink ref="E1872" r:id="rId4814" display="pw://arcadis-uk-pw.bentley.com:Arcadis-UK-07/Documents/D%7b3da69706-06a6-42ae-86c1-8e2debf8aec2%7d" xr:uid="{B9D1A28C-16B2-45CA-923E-7DD2F9020F00}"/>
    <hyperlink ref="E1873" r:id="rId4815" display="pw://arcadis-uk-pw.bentley.com:Arcadis-UK-07/Documents/D%7b06700545-39e5-477a-9152-f24379374265%7d" xr:uid="{9ACA499A-690F-436F-B7B2-A77F09CEA0ED}"/>
    <hyperlink ref="E1874" r:id="rId4816" display="pw://arcadis-uk-pw.bentley.com:Arcadis-UK-07/Documents/D%7bc6a152ec-09db-4cd4-80da-8fda1a6e3dee%7d" xr:uid="{30B05B9A-9E28-4A67-A05B-A7BA791F5CEE}"/>
    <hyperlink ref="E1875" r:id="rId4817" display="pw://arcadis-uk-pw.bentley.com:Arcadis-UK-07/Documents/D%7bc80cc043-df61-4265-962c-102d096685df%7d" xr:uid="{D7AEE189-E06F-443B-AC9D-8E3D97F0B9D6}"/>
    <hyperlink ref="E1876" r:id="rId4818" display="pw://arcadis-uk-pw.bentley.com:Arcadis-UK-07/Documents/D%7be4b40fcb-4c17-4694-91bc-56cf1144b737%7d" xr:uid="{AA02246A-7AC0-4CBD-9A0C-949AC781F708}"/>
    <hyperlink ref="E1877" r:id="rId4819" display="pw://arcadis-uk-pw.bentley.com:Arcadis-UK-07/Documents/D%7b577ab12a-a85d-4aa8-a9f6-c2664c64753b%7d" xr:uid="{C5C2C272-CAC0-4D15-A84C-535A3088DF3B}"/>
    <hyperlink ref="E1878" r:id="rId4820" display="pw://arcadis-uk-pw.bentley.com:Arcadis-UK-07/Documents/D%7be3ac8cab-dd96-4553-b1bb-3858d8f6464b%7d" xr:uid="{DD947E03-D126-495A-A91B-4D3F4695D636}"/>
    <hyperlink ref="E1879" r:id="rId4821" display="pw:\\arcadis-uk-pw.bentley.com:Arcadis-UK-07\Documents\Projects\1MC06-C2\Turweston Ctg\EV\01 - Docs\1MC06-ASC-EV-FRM-CS06_CL22-900020" xr:uid="{E291DB1F-B437-4D86-B85C-DBC32B442641}"/>
    <hyperlink ref="E1880" r:id="rId4822" display="pw:\\arcadis-uk-pw.bentley.com:Arcadis-UK-07\Documents\Projects\1MC06-C2\Turweston Ctg\EV\01 - Docs\1MC06-ASC-EV-FRM-CS06_CL22-900021" xr:uid="{8D64849C-2057-4F08-8B82-ABF12E6D68AD}"/>
    <hyperlink ref="E1881" r:id="rId4823" display="pw:\\arcadis-uk-pw.bentley.com:Arcadis-UK-07\Documents\Projects\1MC07-C3\Turweston Emb\EV\01 - Docs\1MC07-ASC-EV-FRM-CS07_CL12-900017" xr:uid="{47262A5E-23BC-4588-95A5-A1D0123A93E1}"/>
    <hyperlink ref="K1879" r:id="rId4824" display="pw:\\arcadis-uk-pw.bentley.com:Arcadis-UK-07\Documents\Projects\1MC06-C2\Turweston Ctg\IM\01 - Docs\1MC06-CEK-IM-DAT-CS06_CL22-600170" xr:uid="{8119DC38-83DF-4FDB-8A45-EAF1DC2CEDC3}"/>
    <hyperlink ref="K1880" r:id="rId4825" display="pw:\\arcadis-uk-pw.bentley.com:Arcadis-UK-07\Documents\Projects\1MC06-C2\Turweston Ctg\IM\01 - Docs\1MC06-CEK-IM-DAT-CS06_CL22-600171" xr:uid="{18E78474-99D2-462A-88F7-0857A67B7419}"/>
    <hyperlink ref="K1881" r:id="rId4826" display="pw:\\arcadis-uk-pw.bentley.com:Arcadis-UK-07\Documents\Projects\1MC07-C3\Turweston Emb\IM\01 - Docs\1MC07-CEK-IM-DAT-CS07_CL12-600289" xr:uid="{7E67C518-52CE-4738-9925-FB9B8DD41221}"/>
    <hyperlink ref="W1881" r:id="rId4827" display="mailto:tamara.georgescu@setec.com" xr:uid="{8E2787B9-9CC1-4C11-AFDA-12818F2B8D88}"/>
    <hyperlink ref="W1880" r:id="rId4828" display="mailto:tamara.georgescu@setec.com" xr:uid="{C9E71791-C51C-49E2-A0A6-66746D85831A}"/>
    <hyperlink ref="W1879" r:id="rId4829" display="mailto:tamara.georgescu@setec.com" xr:uid="{E2DEDC09-CA37-4778-B448-61F775BA6DB0}"/>
    <hyperlink ref="E1882" r:id="rId4830" display="pw:\\arcadis-uk-pw.bentley.com:Arcadis-UK-07\Documents\Projects\1MC06-C2\Turweston Ctg\CV\01 - Docs\1MC06-ASC-CV-FRM-CS06_CL22-000072-ACBOS" xr:uid="{3A8AF9CA-70AB-4748-AC03-BAEB60FD2068}"/>
    <hyperlink ref="K1882" r:id="rId4831" display="pw:\\arcadis-uk-pw.bentley.com:Arcadis-UK-07\Documents\Projects\1MC06-C2\Turweston Ctg\IM\01 - Docs\1MC06-CEK-IM-DAT-CS06_CL22-600223" xr:uid="{BA633302-AE5B-459B-99DB-2AF59A25466C}"/>
    <hyperlink ref="E1883" r:id="rId4832" display="pw:\\arcadis-uk-pw.bentley.com:Arcadis-UK-07\Documents\Projects\1MC06-C2\Barton to Mixbury Ctg\CV\01 - Docs\1MC06-ASC-CV-FRM-CS06_CL21-000007-ACBOS" xr:uid="{A7055AD6-6984-4876-BD51-8C8485771445}"/>
    <hyperlink ref="E1884" r:id="rId4833" display="pw:\\arcadis-uk-pw.bentley.com:Arcadis-UK-07\Documents\Projects\1MC06-C2\Barton to Mixbury Ctg\CV\01 - Docs\1MC06-ASC-CV-FRM-CS06_CL21-000008-ACBOS" xr:uid="{4CF617F2-ADC5-41B1-AC4B-8942F01680DB}"/>
    <hyperlink ref="K1884" r:id="rId4834" display="pw:\\arcadis-uk-pw.bentley.com:Arcadis-UK-07\Documents\Projects\1MC06-C2\Barton to Mixbury Ctg\IM\01 - Docs\1MC06-CEK-IM-DAT-CS06_CL21-600069" xr:uid="{7B599709-2B5D-4406-9580-72E2FCDD43ED}"/>
    <hyperlink ref="K1883" r:id="rId4835" display="pw:\\arcadis-uk-pw.bentley.com:Arcadis-UK-07\Documents\Projects\1MC06-C2\Barton to Mixbury Ctg\IM\01 - Docs\1MC06-CEK-IM-DAT-CS06_CL21-600067" xr:uid="{FEE61FF4-BD0D-4AB1-BD06-B2321F8E3E86}"/>
    <hyperlink ref="E1885" r:id="rId4836" display="pw://arcadis-uk-pw.bentley.com:Arcadis-UK-07/Documents/D%7bc7bf6ba5-78e4-46dc-9296-9531f0970a49%7d" xr:uid="{5EC0D1C0-A92F-43EF-A1F0-77A0F5616CFD}"/>
    <hyperlink ref="K1885" r:id="rId4837" display="pw://arcadis-uk-pw.bentley.com:Arcadis-UK-07/Documents/D%7bc95722f2-0517-4cf4-9b66-5729a1b31a43%7d" xr:uid="{C313E544-F5A9-4D75-9B47-DA44B5D249B5}"/>
    <hyperlink ref="W1885" r:id="rId4838" display="mailto:emma.quinn@arcadis.com" xr:uid="{8E1EDB74-B0EC-4AA0-B41A-F5BA90BD9EB2}"/>
    <hyperlink ref="E1886" r:id="rId4839" display="pw://arcadis-uk-pw.bentley.com:Arcadis-UK-07/Documents/D%7b4bd9aad5-d353-4224-8415-4e01b32e532a%7d" xr:uid="{99FCEB13-5320-4779-A17C-E97C0F6136EA}"/>
    <hyperlink ref="K1886" r:id="rId4840" display="pw://arcadis-uk-pw.bentley.com:Arcadis-UK-07/Documents/D%7bb2a13980-e005-409a-ad3c-9703df672ee5%7d" xr:uid="{FF32C0EF-FC43-4805-B95B-500478EEF95B}"/>
    <hyperlink ref="W1886" r:id="rId4841" display="mailto:SouravKumar.Chatterjee@arcadis.com" xr:uid="{958681FD-70D7-45E5-A7A6-F290A3B778FC}"/>
    <hyperlink ref="E1887" r:id="rId4842" display="pw:\\arcadis-uk-pw.bentley.com:Arcadis-UK-07\Documents\Projects\1MC06-C2\Grendon Underwood Emb\EV\01 - Docs\1MC06-ASC-EV-FRM-CS05-000002-ACBOS" xr:uid="{5AAF793E-2AB8-4AC5-99BA-25E81892A10B}"/>
    <hyperlink ref="K1887" r:id="rId4843" display="pw:\\arcadis-uk-pw.bentley.com:Arcadis-UK-07\Documents\Projects\1MC06-C2\Grendon Underwood Emb\IM\01 - Docs\1MC06-CEK-IM-DAT-CS05-600308" xr:uid="{3D51FEC8-5C16-48B6-AA6F-0BA1BBD43A0F}"/>
    <hyperlink ref="W1887" r:id="rId4844" display="mailto:srinatha.ka@arcadis.com" xr:uid="{93B825E0-089F-449C-A8EC-9ECCAA0398DE}"/>
    <hyperlink ref="K1892" r:id="rId4845" display="pw://arcadis-uk-pw.bentley.com:Arcadis-UK-07/Documents/Projects/1MC06-C2/Calvert&amp;space;Ctg/IM/01&amp;space;-&amp;space;Docs/1MC06-CEK-IM-DAT-CS06_CL09-600095" xr:uid="{C638CD58-40B0-4E06-958F-C8CC84DF3B10}"/>
    <hyperlink ref="K1889" r:id="rId4846" xr:uid="{3A663CF6-F0FC-4EAF-B8EB-4EFE1F1A04A7}"/>
    <hyperlink ref="K1890" r:id="rId4847" xr:uid="{61CD906F-3151-4C53-A33B-A92E5709A25D}"/>
    <hyperlink ref="K1891" r:id="rId4848" xr:uid="{05B5EE24-2D62-4D56-AE68-485E72CD53F4}"/>
    <hyperlink ref="K1888" r:id="rId4849" xr:uid="{925CD8C9-F5B4-4824-B589-7CF72B726600}"/>
    <hyperlink ref="E1890" r:id="rId4850" xr:uid="{DE8E6ACA-C51B-4D95-9115-31EA1A31F141}"/>
    <hyperlink ref="E1891" r:id="rId4851" xr:uid="{98D5D4B1-CE4E-430F-A053-083927D3D2A7}"/>
    <hyperlink ref="E1892" r:id="rId4852" xr:uid="{6ABF2DF0-6537-4DE5-9CDC-C3ED8B4A54DB}"/>
    <hyperlink ref="E1889" r:id="rId4853" xr:uid="{424A5F46-D1B8-4D79-94F2-01AA4BC1ECA9}"/>
    <hyperlink ref="E1888" r:id="rId4854" xr:uid="{AA40CE78-2CC3-487A-A22B-56BDAE3CD69E}"/>
    <hyperlink ref="W1888" r:id="rId4855" display="mailto:mallikarjun.shabad@arcadis.com" xr:uid="{68130F4B-73AC-4430-8578-C53EDDCBA966}"/>
    <hyperlink ref="W1890" r:id="rId4856" display="mailto:mallikarjun.shabad@arcadis.com" xr:uid="{C8B71394-759C-487E-AE81-F61AF395C360}"/>
    <hyperlink ref="W1891" r:id="rId4857" display="mailto:mallikarjun.shabad@arcadis.com" xr:uid="{5C6A9B08-0E5F-4C25-A6E7-F7521ECB1985}"/>
    <hyperlink ref="W1889" r:id="rId4858" display="mailto:mallikarjun.shabad@arcadis.com" xr:uid="{67D32E17-1689-46EA-97B9-A126DFD931A3}"/>
    <hyperlink ref="W1892" r:id="rId4859" display="mailto:mallikarjun.shabad@arcadis.com" xr:uid="{13246AA5-D18E-486F-AB08-3979614ECDBC}"/>
    <hyperlink ref="E1893" r:id="rId4860" display="pw:\\arcadis-uk-pw.bentley.com:Arcadis-UK-07\Documents\Projects\1MC07-C3\Chipping Warden Green Tunnel\CV\01 - Docs\1MC07-ASC-CV-FRM-CS07_CL13-000027-ACBOS" xr:uid="{85C32849-3ED8-4F30-A6F6-080A332D782D}"/>
    <hyperlink ref="K1893" r:id="rId4861" display="pw:\\arcadis-uk-pw.bentley.com:Arcadis-UK-07\Documents\Projects\1MC07-C3\Chipping Warden Green Tunnel\IM\01 - Docs\1MC07-CEK-IM-DAT-CS07_CL13-600045" xr:uid="{0ABE3325-644F-4C04-B1B9-8D14248D5AF3}"/>
    <hyperlink ref="W1893" r:id="rId4862" display="mailto:terry.lok@arcadis.com" xr:uid="{52BFC9ED-9733-43E1-9119-884487240C2F}"/>
    <hyperlink ref="E1894" r:id="rId4863" display="pw://arcadis-uk-pw.bentley.com:Arcadis-UK-07/Documents/D%7b75340426-c6c2-4e64-b8c9-ddef722b5113%7d" xr:uid="{94F1A927-B177-4DEA-8568-1020CC445C7B}"/>
    <hyperlink ref="K1894" r:id="rId4864" display="pw://arcadis-uk-pw.bentley.com:Arcadis-UK-07/Documents/D%7b6fbed31b-86e2-4dbb-8f4c-e471f415599b%7d" xr:uid="{B1E3B70D-F4C4-4E72-B551-C4ACE4DC8E40}"/>
    <hyperlink ref="W1894" r:id="rId4865" display="mailto:emma.quinn@arcadis.com" xr:uid="{603B0135-47F1-45CC-9DB7-64A05B186F05}"/>
    <hyperlink ref="K1871" r:id="rId4866" display="pw://arcadis-uk-pw.bentley.com:Arcadis-UK-07/Documents/D%7b3cd7ce36-2682-422a-998f-9d6b0ee70059%7d" xr:uid="{CE6919DF-A7BC-40F0-8BD4-B78A78711E17}"/>
    <hyperlink ref="E1895" r:id="rId4867" display="pw://arcadis-uk-pw.bentley.com:Arcadis-UK-07/Documents/Projects/1MC07-C3/Ladbroke&amp;space;Ctg/BR/01&amp;space;-&amp;space;Docs/1MC07-CEK-BR-FRM-CS07_CL24-000003" xr:uid="{41DA3264-11EB-42D7-A349-080210B2A4C3}"/>
    <hyperlink ref="K1895" r:id="rId4868" display="pw://arcadis-uk-pw.bentley.com:Arcadis-UK-07/Documents/Projects/1MC07-C3/Ladbroke&amp;space;Ctg/IM/01&amp;space;-&amp;space;Docs/1MC07-CEK-IM-DAT-CS07_CL24-600047" xr:uid="{CF2B4683-6DBE-4C22-9B91-93B7E105C75E}"/>
    <hyperlink ref="W1895" r:id="rId4869" display="mailto:ANL@COWI.Com" xr:uid="{00366D04-28A5-48A4-AA90-83D61D8D6D11}"/>
    <hyperlink ref="E1896" r:id="rId4870" display="pw:\\arcadis-uk-pw.bentley.com:Arcadis-UK-07\Documents\Projects\1MC06-C2\Waddesdon South Ctg\UT\01 - Docs\1MC06-ASC-UT-FRM-CS04_CL20-000098-ACBOS" xr:uid="{16846FE6-8F21-4E46-BB76-499C497A5AAA}"/>
    <hyperlink ref="W1896" r:id="rId4871" display="mailto:mohit.kamboj@arcadis.com" xr:uid="{BAE4C678-2899-410B-B65F-6B9FA069CBE3}"/>
    <hyperlink ref="K1872" r:id="rId4872" display="pw://arcadis-uk-pw.bentley.com:Arcadis-UK-07/Documents/D%7b43075423-71b6-47ae-8e71-f4e7e64c45c0%7d" xr:uid="{2F54E91D-510F-4321-9D43-26786EF57D59}"/>
    <hyperlink ref="K1873" r:id="rId4873" display="pw://arcadis-uk-pw.bentley.com:Arcadis-UK-07/Documents/D%7be93f49b1-12f4-485d-9575-043f6a17c8b1%7d" xr:uid="{C397D05B-BABB-4ADF-A409-EAACC0929B98}"/>
    <hyperlink ref="K1874" r:id="rId4874" display="pw://arcadis-uk-pw.bentley.com:Arcadis-UK-07/Documents/D%7babc1c53c-d602-47f3-820e-d73489d1d13a%7d" xr:uid="{069FC176-3AEA-401E-A197-8363F2C4D28C}"/>
    <hyperlink ref="K1875" r:id="rId4875" display="pw://arcadis-uk-pw.bentley.com:Arcadis-UK-07/Documents/D%7b1f25a417-dee0-4fd0-867c-b4c87d27d31a%7d" xr:uid="{7CAEEBE4-1E0C-4D21-8654-FEBDD9578AFE}"/>
    <hyperlink ref="K1876" r:id="rId4876" display="pw://arcadis-uk-pw.bentley.com:Arcadis-UK-07/Documents/D%7be268ab84-1db1-4765-b2d7-887fa3b0c400%7d" xr:uid="{E17C7FB6-76FE-414D-B416-9AB0CF9CF30F}"/>
    <hyperlink ref="K1877" r:id="rId4877" display="pw://arcadis-uk-pw.bentley.com:Arcadis-UK-07/Documents/D%7b7fb7b410-0b43-4a7f-924d-c019d2a5919b%7d" xr:uid="{32CDED3C-A875-4774-9A34-E712F1CDA76F}"/>
    <hyperlink ref="K1878" r:id="rId4878" display="pw://arcadis-uk-pw.bentley.com:Arcadis-UK-07/Documents/D%7bf5c8b541-4eba-499d-bec9-a6b15c70b2b9%7d" xr:uid="{BBAF1AA9-0321-4FCC-81B6-1F39F35BDC46}"/>
    <hyperlink ref="E1899" r:id="rId4879" display="pw://arcadis-uk-pw.bentley.com:Arcadis-UK-07/Documents/D%7bf347d827-5906-4eb9-9744-f675dba4260a%7d" xr:uid="{B334258A-3573-4F48-801B-DCD555CA75BB}"/>
    <hyperlink ref="E1900" r:id="rId4880" display="pw://arcadis-uk-pw.bentley.com:Arcadis-UK-07/Documents/D%7b4d6b87f8-1c3e-4855-bcb2-59aaa68d86d4%7d" xr:uid="{661B3260-C654-4DC5-B6C1-E533346E576E}"/>
    <hyperlink ref="E1901" r:id="rId4881" display="pw://arcadis-uk-pw.bentley.com:Arcadis-UK-07/Documents/D%7b9eb0843c-4b20-4baa-9767-28e786e5c264%7d" xr:uid="{3FCAD565-0612-455B-B06F-6C3F4826EF01}"/>
    <hyperlink ref="E1902" r:id="rId4882" display="pw://arcadis-uk-pw.bentley.com:Arcadis-UK-07/Documents/D%7b24b69ca9-8d21-424b-a170-72800a4fdc21%7d" xr:uid="{2963DAE2-917E-4BD2-9BEC-E89EAD1E9F0D}"/>
    <hyperlink ref="E1897" r:id="rId4883" display="pw://arcadis-uk-pw.bentley.com:Arcadis-UK-07/Documents/D%7b0e29f712-b437-4c7d-841e-31bfafc3413e%7d" xr:uid="{BB45E92A-271B-474F-8815-511095A4754A}"/>
    <hyperlink ref="E1898" r:id="rId4884" display="pw://arcadis-uk-pw.bentley.com:Arcadis-UK-07/Documents/D%7b5fed016b-1705-4a9d-8278-b0fbf6ff8627%7d" xr:uid="{DB562B58-04ED-4775-AAF5-59700FCBC911}"/>
    <hyperlink ref="K1897" r:id="rId4885" display="pw://arcadis-uk-pw.bentley.com:Arcadis-UK-07/Documents/D%7b7fc877b9-959a-4d6f-9b92-a577ece747fd%7d" xr:uid="{EBA4FDEF-3D5C-4A32-9E6C-8EBBBE7B15DD}"/>
    <hyperlink ref="K1898" r:id="rId4886" display="pw://arcadis-uk-pw.bentley.com:Arcadis-UK-07/Documents/D%7bfe2cb09e-46ba-4e55-9ca4-0a5a41aaab79%7d" xr:uid="{72A84106-35EE-4162-A179-46104A66FFC3}"/>
    <hyperlink ref="K1899" r:id="rId4887" display="pw://arcadis-uk-pw.bentley.com:Arcadis-UK-07/Documents/D%7b170cf689-07b3-4ef6-84bc-e662172c1120%7d" xr:uid="{91ACD230-071F-4610-B0F5-8DE4A4D6C81A}"/>
    <hyperlink ref="K1900" r:id="rId4888" display="pw://arcadis-uk-pw.bentley.com:Arcadis-UK-07/Documents/D%7bb55de39a-6224-4eaf-a0de-490bc171677d%7d" xr:uid="{35D1C4D0-DA70-4C0B-9671-3322C94881C3}"/>
    <hyperlink ref="K1901" r:id="rId4889" display="pw://arcadis-uk-pw.bentley.com:Arcadis-UK-07/Documents/D%7bbb32135b-326f-46b6-9f6a-31fbc1cb0c29%7d" xr:uid="{09BA031E-098D-4208-8DAC-EAA0B499CED3}"/>
    <hyperlink ref="K1902" r:id="rId4890" display="pw://arcadis-uk-pw.bentley.com:Arcadis-UK-07/Documents/D%7b79811f27-31f0-490d-9ea1-cb08a0fed4b0%7d" xr:uid="{36DD2D80-E65B-4649-9E92-86425725BD13}"/>
    <hyperlink ref="E1716" r:id="rId4891" display="pw://arcadis-uk-pw.bentley.com:Arcadis-UK-07/Documents/D%7bcae409be-fc8b-4fed-86ac-07fa41625b8f%7d" xr:uid="{FECA6C6E-A80C-4C54-A69C-F37301DFC756}"/>
    <hyperlink ref="K1716" r:id="rId4892" display="pw://arcadis-uk-pw.bentley.com:Arcadis-UK-07/Documents/D%7b136d9585-8091-4568-a30d-1dab46f7ee01%7d" xr:uid="{3F9B69CE-BE32-4E7B-8078-EABD3BA94444}"/>
    <hyperlink ref="K1732" r:id="rId4893" display="pw://arcadis-uk-pw.bentley.com:Arcadis-UK-07/Documents/D%7b9c1218dc-7d5f-4bcb-b203-c2c8a855155a%7d" xr:uid="{7B9DBC9B-CDBB-436D-A694-8A70EA45528E}"/>
    <hyperlink ref="E1903" r:id="rId4894" display="pw:\\arcadis-uk-pw.bentley.com:Arcadis-UK-07\Documents\Projects\1MC06-C2\Calvert Ctg\DR\01 - Docs\1MC06-ASC-DR-FRM-CS06_CL09-000028-ACBOS" xr:uid="{0590F378-E076-46A5-855D-1273531F2827}"/>
    <hyperlink ref="K1903" r:id="rId4895" display="pw:\\arcadis-uk-pw.bentley.com:Arcadis-UK-07\Documents\Projects\1MC06-C2\Calvert Ctg\IM\01 - Docs\1MC06-CEK-IM-DAT-CS06_CL09-600201" xr:uid="{6C012014-706B-4B6D-9C38-AB81CE9D0E15}"/>
    <hyperlink ref="E1904" r:id="rId4896" display="pw:\\arcadis-uk-pw.bentley.com:Arcadis-UK-07\Documents\Projects\1MC06-C2\Grendon Underwood Emb\DR\01 - Docs\1MC06-CEK-DR-FRM-CS05-000065" xr:uid="{8B2D3D1E-AB3B-4AA5-ABE7-EE50D4F61D90}"/>
    <hyperlink ref="K1904" r:id="rId4897" display="pw:\\arcadis-uk-pw.bentley.com:Arcadis-UK-07\Documents\Projects\1MC06-C2\Grendon Underwood Emb\IM\01 - Docs\1MC06-CEK-IM-DAT-CS05-600010" xr:uid="{77785DDD-D97C-42C6-A629-5ADF30C59B19}"/>
    <hyperlink ref="K1905" r:id="rId4898" display="pw://arcadis-uk-pw.bentley.com:Arcadis-UK-07/Documents/D%7bf2d11cbb-1363-4b90-8311-e656d99cd4b7%7d" xr:uid="{C06DC59D-B441-4534-B8A7-028E7E920CBE}"/>
    <hyperlink ref="W1905" r:id="rId4899" display="mailto:mtce@cowi.com" xr:uid="{6A1D96A9-5F47-4783-8AC5-224C3B079567}"/>
    <hyperlink ref="W1882" r:id="rId4900" xr:uid="{1E8D9249-C42F-4785-86B4-A9D81930ECD0}"/>
    <hyperlink ref="E1906" r:id="rId4901" display="pw:\\arcadis-uk-pw.bentley.com:Arcadis-UK-07\Documents\Projects\1MC06-C2\Cowley Emb Group\CV\01 - Docs\1MC06-ASC-CV-FRM-CS06_CL10-000018-ACBOS" xr:uid="{C69AEDD4-D9E2-4DF1-84E0-C0C4ED453AAC}"/>
    <hyperlink ref="K1906" r:id="rId4902" xr:uid="{9A0FD2C2-D303-4B1B-8631-89A4DF12AD59}"/>
    <hyperlink ref="W1906" r:id="rId4903" display="mailto:thomas.goimard@setec.com" xr:uid="{2E20EA76-69EA-422F-84A4-A653BA66F807}"/>
    <hyperlink ref="E1907" r:id="rId4904" display="pw:\\arcadis-uk-pw.bentley.com:Arcadis-UK-07\Documents\Projects\1MC07-C3\Chipping Warden Green Tunnel\HW\01 - Docs\1MC07-ASC-HW-FRM-CS07_CL26-000043-ACBOS" xr:uid="{8F354C96-52D2-4C61-889B-26F19E06CC97}"/>
    <hyperlink ref="K1907" r:id="rId4905" display="pw:\\arcadis-uk-pw.bentley.com:Arcadis-UK-07\Documents\Projects\1MC07-C3\Edgcote Ctg\IM\01 - Docs\1MC07-CEK-IM-DAT-CS07_CL26-600032" xr:uid="{8049F571-D125-41D4-992A-5438CE913E20}"/>
    <hyperlink ref="W1907" r:id="rId4906" display="mailto:MarcoAntonio.Tanseco@arcadis.com" xr:uid="{8C104BC1-61B4-46B3-AAEF-885491CDB95E}"/>
    <hyperlink ref="K1896" r:id="rId4907" display="pw:\\arcadis-uk-pw.bentley.com:Arcadis-UK-07\Documents\Projects\1MC06-C2\Waddesdon South Ctg\IM\01 - Docs\1MC06-CEK-IM-DAT-CS04_CL20-600254" xr:uid="{4418780F-F551-4DE2-8ADD-5A7AB317F5A8}"/>
    <hyperlink ref="E1908" r:id="rId4908" display="pw:\\arcadis-uk-pw.bentley.com:Arcadis-UK-07\Documents\Projects\1MC07-C3\Aston le Walls Emb\DR\01 - Docs\1MC07-ASC-DR-FRM-CS07_CL14-000013-ACBOS" xr:uid="{9231FD61-5CF7-4BA3-A7E0-11BA446B47E5}"/>
    <hyperlink ref="K1908" r:id="rId4909" display="pw://arcadis-uk-pw.bentley.com:Arcadis-UK-07/Documents/Projects/1MC07-C3/Aston&amp;space;le&amp;space;Walls&amp;space;Emb/IM/01&amp;space;-&amp;space;Docs/1MC07-CEK-IM-DAT-CS07_CL14-600076" xr:uid="{5147322E-7A08-4931-B2A5-E37C50006A6A}"/>
    <hyperlink ref="W1908" r:id="rId4910" display="mailto:gopika.b@arcadis.com" xr:uid="{5C2F8291-5432-46D2-9D65-243191B4B511}"/>
    <hyperlink ref="E1909" r:id="rId4911" display="pw://arcadis-uk-pw.bentley.com:Arcadis-UK-07/Documents/D%7beb2b0d23-dd41-4a65-bd8c-187fe0abb9fa%7d" xr:uid="{0BFF899A-B3A2-4852-84C0-CD5BC6306522}"/>
    <hyperlink ref="K1909" r:id="rId4912" display="pw://arcadis-uk-pw.bentley.com:Arcadis-UK-07/Documents/D%7bea142246-5156-45d5-85d7-3272750cad77%7d" xr:uid="{ADA2A601-7FD0-43EF-BFC7-B3BEF5BC9098}"/>
    <hyperlink ref="E1751" r:id="rId4913" display="pw:\\arcadis-uk-pw.bentley.com:Arcadis-UK-07\Documents\Projects\1MC06-C2\Quainton Ctg\CV\01 - Docs\1MC06-ASC-CV-FRM-CS05_CL09-900015" xr:uid="{AB5CDE68-65C4-49BD-B619-13D991A31411}"/>
    <hyperlink ref="K1751" r:id="rId4914" display="pw:\\arcadis-uk-pw.bentley.com:Arcadis-UK-07\Documents\Projects\1MC06-C2\Quainton Ctg\IM\01 - Docs\1MC06-CEK-IM-DAT-CS05-600188" xr:uid="{00EB3AE1-21DC-46CC-911C-A1941A2EC678}"/>
    <hyperlink ref="E1911" r:id="rId4915" display="pw:\\arcadis-uk-pw.bentley.com:Arcadis-UK-07\Documents\Projects\1MC06-C2\Calvert Ctg\CV\01 - Docs\1MC06-ASC-CV-FRM-CS06_CL09-000081-ACBOS" xr:uid="{5D1A5B4C-62E7-445C-A9B7-EB2AA92A6235}"/>
    <hyperlink ref="E1910" r:id="rId4916" display="pw:\\arcadis-uk-pw.bentley.com:Arcadis-UK-07\Documents\Projects\1MC06-C2\Calvert Ctg\CV\01 - Docs\1MC06-ASC-CV-FRM-CS06_CL09-000083-ACBOS" xr:uid="{F5F177A9-65D3-43B1-9BEC-E6D26EAEE803}"/>
    <hyperlink ref="K1911" r:id="rId4917" display="pw:\\arcadis-uk-pw.bentley.com:Arcadis-UK-07\Documents\Projects\1MC06-C2\Calvert Ctg\IM\01 - Docs\1MC06-CEK-IM-DAT-CS06_CL09-600181?version=P02" xr:uid="{CE2B6133-192C-4894-8F3F-A4A224DE7FF1}"/>
    <hyperlink ref="K1910" r:id="rId4918" display="pw:\\arcadis-uk-pw.bentley.com:Arcadis-UK-07\Documents\Projects\1MC06-C2\Calvert Ctg\IM\01 - Docs\1MC06-CEK-IM-DAT-CS06_CL09-600180?version=P01" xr:uid="{DD38CDAA-F108-4944-893A-978ECE584D75}"/>
    <hyperlink ref="W1910" r:id="rId4919" display="mailto:abdurrahman.ibrahim@arcadis.com" xr:uid="{FD5DEDA5-5FCE-410D-AD58-E35EB372E41A}"/>
    <hyperlink ref="W1911" r:id="rId4920" display="mailto:abdurrahman.ibrahim@arcadis.com" xr:uid="{5D7753A1-3498-4FF3-9808-FF4A7E46D6A5}"/>
    <hyperlink ref="E1914" r:id="rId4921" display="pw:\\arcadis-uk-pw.bentley.com:Arcadis-UK-07\Documents\Projects\1MC07-C3\Chipping Warden Green Tunnel\UT\01 - Docs\1MC07-ASC-UT-FRM-CS07_CL13-000036-ACBOS" xr:uid="{0824A7F2-3D79-410C-BEB8-84DF00B75923}"/>
    <hyperlink ref="E1912" r:id="rId4922" display="pw:\\arcadis-uk-pw.bentley.com:Arcadis-UK-07\Documents\Projects\1MC07-C3\Chipping Warden Green Tunnel\UT\01 - Docs\1MC07-ASC-UT-FRM-CS07_CL13-000038-ACBOS" xr:uid="{C7FEF358-3ABA-4F80-AFDC-3AC6130F806F}"/>
    <hyperlink ref="E1913" r:id="rId4923" display="pw:\\arcadis-uk-pw.bentley.com:Arcadis-UK-07\Documents\Projects\1MC07-C3\Chipping Warden Green Tunnel\UT\01 - Docs\1MC07-ASC-UT-FRM-CS07_CL13-000034-ACBOS" xr:uid="{231C2F13-594D-45D9-BE9B-EC8453C1F26D}"/>
    <hyperlink ref="K1912" r:id="rId4924" display="pw:\\arcadis-uk-pw.bentley.com:Arcadis-UK-07\Documents\Projects\1MC07-C3\Chipping Warden Green Tunnel\IM\01 - Docs\1MC07-CEK-IM-DAT-CS07_CL13-600024" xr:uid="{753EF40B-4030-49CA-BC0A-5D0393A38574}"/>
    <hyperlink ref="K1914" r:id="rId4925" display="pw:\\arcadis-uk-pw.bentley.com:Arcadis-UK-07\Documents\Projects\1MC07-C3\Chipping Warden Green Tunnel\IM\01 - Docs\1MC07-CEK-IM-DAT-CS07_CL13-600022" xr:uid="{73ED7058-0DB8-48C7-AE15-D5B0B1E29981}"/>
    <hyperlink ref="K1913" r:id="rId4926" display="pw:\\arcadis-uk-pw.bentley.com:Arcadis-UK-07\Documents\Projects\1MC07-C3\Chipping Warden Green Tunnel\IM\01 - Docs\1MC07-CEK-IM-DAT-CS07_CL13-600043" xr:uid="{3AF17378-20D1-499F-9A36-5C5EFD9F2246}"/>
    <hyperlink ref="W1912" r:id="rId4927" display="mailto:sithrubi.t@arcadis.com" xr:uid="{AE06C23C-18E2-4B23-9372-184DB88D7870}"/>
    <hyperlink ref="W1913" r:id="rId4928" display="mailto:sithrubi.t@arcadis.com" xr:uid="{9760C144-4255-4CFF-91D7-3B348398800C}"/>
    <hyperlink ref="W1914" r:id="rId4929" display="mailto:sithrubi.t@arcadis.com" xr:uid="{2142E416-B938-4AD0-9B65-33DF17309BA2}"/>
    <hyperlink ref="E1916" r:id="rId4930" display="pw:\\arcadis-uk-pw.bentley.com:Arcadis-UK-07\Documents\Projects\1MC06-C2\Waddesdon Emb\UT\01 - Docs\1MC06-ASC-UT-FRM-CS04_CL20-000016-ACBOS" xr:uid="{D81D4EA5-1364-43B1-B05B-1B16464FEA21}"/>
    <hyperlink ref="E1915" r:id="rId4931" display="pw:\\arcadis-uk-pw.bentley.com:Arcadis-UK-07\Documents\Projects\1MC06-C2\Waddesdon Emb\UT\01 - Docs\1MC06-ASC-UT-FRM-CS04_CL20-000091-ACBOS" xr:uid="{4BDDD37E-450E-4566-AE13-BAEBF39A3DA7}"/>
    <hyperlink ref="E1917" r:id="rId4932" display="pw:\\arcadis-uk-pw.bentley.com:Arcadis-UK-07\Documents\Projects\1MC06-C2\Waddesdon Emb\HW\01 - Docs\1MC06-ASC-HW-FRM-CS04_CL20-000055-ACBOS" xr:uid="{47790FBD-2077-4393-A987-C384C152EFE1}"/>
    <hyperlink ref="K1916" r:id="rId4933" display="pw:\\arcadis-uk-pw.bentley.com:Arcadis-UK-07\Documents\Projects\1MC06-C2\Waddesdon Emb\IM\01 - Docs\1MC06-CEK-IM-DAT-CS04_CL20-600113" xr:uid="{FA2C4021-A5E6-4463-8E6F-46D428AA3D37}"/>
    <hyperlink ref="K1915" r:id="rId4934" display="pw:\\arcadis-uk-pw.bentley.com:Arcadis-UK-07\Documents\Projects\1MC06-C2\Waddesdon Emb\IM\01 - Docs\1MC06-CEK-IM-DAT-CS04_CL20-600245" xr:uid="{A617C44B-2162-4CEF-A7A4-D00254995D8F}"/>
    <hyperlink ref="K1917" r:id="rId4935" display="pw:\\arcadis-uk-pw.bentley.com:Arcadis-UK-07\Documents\Projects\1MC06-C2\Waddesdon Emb\IM\01 - Docs\1MC06-CEK-IM-DAT-CS04_CL20-600253" xr:uid="{C101D263-3AA2-4346-B244-BCC9F7FA7854}"/>
    <hyperlink ref="W1916" r:id="rId4936" display="mailto:eloise.mainstone@arcadis.com" xr:uid="{FB34F067-186E-48F4-B3D3-5A5FD204AC3A}"/>
    <hyperlink ref="W1915" r:id="rId4937" display="mailto:eloise.mainstone@arcadis.com" xr:uid="{97620799-2E80-4AFD-B967-B6CD0835DA16}"/>
    <hyperlink ref="W1917" r:id="rId4938" display="mailto:eloise.mainstone@arcadis.com" xr:uid="{98C5F997-125E-4654-9A60-01D27081C119}"/>
    <hyperlink ref="E1918" r:id="rId4939" display="pw://arcadis-uk-pw.bentley.com:Arcadis-UK-07/Documents/D%7b414eb5f3-8312-4b88-b24c-08aba460e7d0%7d" xr:uid="{4E736DE5-D8CE-428D-B474-B0850EDE3A27}"/>
    <hyperlink ref="K1918" r:id="rId4940" display="pw://arcadis-uk-pw.bentley.com:Arcadis-UK-07/Documents/D%7bd536e0a3-88d4-4c2e-a4fa-1c4a3335eac8%7d" xr:uid="{0F1325D3-0DF0-4C95-9137-82C2125277EF}"/>
    <hyperlink ref="W1918" r:id="rId4941" display="mailto:mtce@cowi.com" xr:uid="{1BF57DF6-1B1D-47A3-89E0-2721EC69207B}"/>
    <hyperlink ref="E1920" r:id="rId4942" display="pw:\\arcadis-uk-pw.bentley.com:Arcadis-UK-07\Documents\Projects\1MC07-C3\Greatworth Green Tunnel\HW\01 - Docs\1MC07-ASC-HW-FRM-CS07_CL25-000002 - ACBOS" xr:uid="{4973792D-D3E3-4E54-8054-90623B742067}"/>
    <hyperlink ref="E1919" r:id="rId4943" display="pw:\\arcadis-uk-pw.bentley.com:Arcadis-UK-07\Documents\Projects\1MC07-C3\Greatworth Green Tunnel\HW\01 - Docs\1MC07-ASC-HW-FRM-CS07_CL25-000021-ACBOS" xr:uid="{C252A417-7E38-4505-9992-190F0363C45C}"/>
    <hyperlink ref="K1919" r:id="rId4944" display="pw:\\arcadis-uk-pw.bentley.com:Arcadis-UK-07\Documents\Projects\1MC07-C3\Greatworth Green Tunnel\IM\01 - Docs\1MC07-CEK-IM-DAT-CS07_CL25-600046" xr:uid="{0F6E8A19-B261-44B6-889C-9E0D94A74450}"/>
    <hyperlink ref="K1920" r:id="rId4945" display="pw:\\arcadis-uk-pw.bentley.com:Arcadis-UK-07\Documents\Projects\1MC07-C3\Greatworth Green Tunnel\IM\01 - Docs\1MC07-CEK-IM-DAT-CS07_CL25-600071" xr:uid="{1EEB3107-241C-4C27-85E3-05A75BBBA4D5}"/>
    <hyperlink ref="W1920" r:id="rId4946" display="mailto:MarcoAntonio.Tanseco@arcadis.com" xr:uid="{7FAE6F61-BE38-499B-9DBE-9089E44FBB1F}"/>
    <hyperlink ref="W1919" r:id="rId4947" display="mailto:MarcoAntonio.Tanseco@arcadis.com" xr:uid="{4DCE5FFC-70FD-4F77-9FD0-537492CA1589}"/>
    <hyperlink ref="E1921" r:id="rId4948" display="pw:\\arcadis-uk-pw.bentley.com:Arcadis-UK-07\Documents\Projects\1MC06-C2\Barton to Mixbury Ctg\CV\01 - Docs\1MC06-ASC-CV-FRM-CS06_CL21-000028-ACBOS" xr:uid="{6B36F072-2982-48E0-9C0C-31215DBBB451}"/>
    <hyperlink ref="K1921" r:id="rId4949" display="pw:\\arcadis-uk-pw.bentley.com:Arcadis-UK-07\Documents\Projects\1MC06-C2\Barton to Mixbury Ctg\IM\01 - Docs\1MC06-CEK-IM-DAT-CS06_CL21-000009" xr:uid="{70BD197B-151B-4E3E-8085-DCACEC087ADC}"/>
    <hyperlink ref="K1859" r:id="rId4950" display="https://pwlink.bentley.com/link?ds=arcadis-uk-pw.bentley.com~3AArcadis-UK-07&amp;doc=523ec4a3f3e247e48b519b8025e14368&amp;wa=6ab164b0c2bd447aa601fda32e138674&amp;p=f22a64a11359489b80fe82820c4196bb&amp;app=pwe" xr:uid="{2E9A30B4-A73D-45CA-86DB-456C8D467998}"/>
    <hyperlink ref="E1922" r:id="rId4951" display="pw:\\arcadis-uk-pw.bentley.com:Arcadis-UK-07\Documents\Projects\1MC06-C2\Aylesbury North Ctg\UT\01 - Docs\1MC06-ASC-UT-FRM-CS04_CL18-000021-ACBOS" xr:uid="{FDDC4F73-B8FE-4DCC-8780-12937F27668A}"/>
    <hyperlink ref="K1922" r:id="rId4952" display="pw:\\arcadis-uk-pw.bentley.com:Arcadis-UK-07\Documents\Projects\1MC06-C2\Aylesbury North Ctg\IM\01 - Docs\1MC06-CEK-IM-DAT-CS04_CL18-600009" xr:uid="{F4CF9649-5DAD-4E1B-8F46-3EE40BDCD08E}"/>
    <hyperlink ref="W1922" r:id="rId4953" display="mailto:maya.bowles@arcadis.com" xr:uid="{95C850EA-97BC-4616-9F8B-37C4EFE0EFC0}"/>
    <hyperlink ref="E1923" r:id="rId4954" display="pw://arcadis-uk-pw.bentley.com:Arcadis-UK-07/Documents/D%7b7aa5b483-9443-4ef1-9295-6e25b89a5945%7d" xr:uid="{A7639638-FB7A-4032-8FA4-D0A4D0D321F7}"/>
    <hyperlink ref="K1923" r:id="rId4955" display="pw://arcadis-uk-pw.bentley.com:Arcadis-UK-07/Documents/D%7b982efe6c-17ea-490b-9e57-0ba7a5c7d8e3%7d" xr:uid="{1ABA3899-312C-463F-8051-A84389FFC9F0}"/>
    <hyperlink ref="W1923" r:id="rId4956" display="mailto:mtce@cowi.com" xr:uid="{3D33F23F-3FB0-4D0D-BD9B-2D0A3210C77E}"/>
    <hyperlink ref="E1721" r:id="rId4957" display="pw:\\arcadis-uk-pw.bentley.com:Arcadis-UK-07\Documents\Projects\1MC06-C2\Mixbury Ctg\BR\01 - Docs\1MC06-CEK-BR-FRM-CS06_CL22-000004" xr:uid="{26FC5690-F145-4C6B-90D0-FDAECE607758}"/>
    <hyperlink ref="E1924" r:id="rId4958" display="pw://arcadis-uk-pw.bentley.com:Arcadis-UK-07/Documents/D%7b17dad29a-9906-4592-9db1-3383ca44d222%7d" xr:uid="{0F98F57A-B2F2-45B6-A133-2049BA7D3795}"/>
    <hyperlink ref="K1924" r:id="rId4959" display="pw://arcadis-uk-pw.bentley.com:Arcadis-UK-07/Documents/D%7bf5fcad02-216b-490f-a65f-4fcd5a39ce9c%7d" xr:uid="{8CCBE219-F9AA-4ABF-A067-6E01DA2AD6E3}"/>
    <hyperlink ref="W1924" r:id="rId4960" display="mailto:william.whyte@arcadis.com" xr:uid="{76DF29A8-248D-416E-BA27-D72E6BC3CB67}"/>
    <hyperlink ref="E1925" r:id="rId4961" display="pw:\\arcadis-uk-pw.bentley.com:Arcadis-UK-07\Documents\Projects\1MC06-C2\Barton to Mixbury Ctg\EV\01 - Docs\1MC06-ASC-EV-FRM-CS06_CL21-000007-ACBOS" xr:uid="{2E3639D7-5FC7-4A0E-9BBF-04F746C68C00}"/>
    <hyperlink ref="K1925" r:id="rId4962" display="pw:\\arcadis-uk-pw.bentley.com:Arcadis-UK-07\Documents\Projects\1MC06-C2\Barton to Mixbury Ctg\IM\01 - Docs\1MC06-CEK-IM-DAT-CS06_CL21-600145" xr:uid="{D6D78DC8-0D0C-4A4E-87B3-B0BDA360CB12}"/>
    <hyperlink ref="W1925" r:id="rId4963" display="mailto:mate.markus@setec.com" xr:uid="{8009F3D7-6099-4B7D-BF44-D8351D983AE2}"/>
    <hyperlink ref="E1927" r:id="rId4964" display="pw://arcadis-uk-pw.bentley.com:Arcadis-UK-07/Documents/Projects/1MC06-C2/Waddesdon&amp;space;South&amp;space;Ctg/UT/01&amp;space;-&amp;space;Docs/1MC06-ASC-UT-FRM-CS04_CL20-000038-ACBOS" xr:uid="{7C9A15D1-DAD3-458C-BCD1-00018741F7E6}"/>
    <hyperlink ref="E1926" r:id="rId4965" display="pw://arcadis-uk-pw.bentley.com:Arcadis-UK-07/Documents/Projects/1MC06-C2/Waddesdon&amp;space;South&amp;space;Ctg/UT/01&amp;space;-&amp;space;Docs/1MC06-ASC-UT-FRM-CS04_CL20-000017-ACBOS" xr:uid="{E5EF1EEE-A5E0-482F-92C9-ED13EAD0555C}"/>
    <hyperlink ref="K1927" r:id="rId4966" display="pw://arcadis-uk-pw.bentley.com:Arcadis-UK-07/Documents/Projects/1MC06-C2/Waddesdon&amp;space;South&amp;space;Ctg/IM/01&amp;space;-&amp;space;Docs/1MC06-CEK-IM-DAT-CS04_CL20-600149" xr:uid="{394DC1F6-557B-4589-9EBB-765DC04034F7}"/>
    <hyperlink ref="K1926" r:id="rId4967" display="pw://arcadis-uk-pw.bentley.com:Arcadis-UK-07/Documents/Projects/1MC06-C2/Waddesdon&amp;space;South&amp;space;Ctg/IM/01&amp;space;-&amp;space;Docs/1MC06-CEK-IM-DAT-CS04_CL20-600150" xr:uid="{9604D5E2-3210-4152-893D-8E6FA5478007}"/>
    <hyperlink ref="W1926" r:id="rId4968" display="mailto:eloise.mainstone@arcadis.com" xr:uid="{F103FF48-F360-42DE-BF6D-E4146F147340}"/>
    <hyperlink ref="W1927" r:id="rId4969" display="mailto:eloise.mainstone@arcadis.com" xr:uid="{4048CF35-1D52-4B3D-8DB8-1990688A164E}"/>
    <hyperlink ref="E1928" r:id="rId4970" display="pw:\\arcadis-uk-pw.bentley.com:Arcadis-UK-07\Documents\Projects\1MC06-C2\Calvert Ctg\DR\01 - Docs\1MC06-CEK-DR-FRM-CS06_CL09-000053" xr:uid="{F0B79DF4-E7B6-4721-8E96-60B45936DB1C}"/>
    <hyperlink ref="K1928" r:id="rId4971" display="pw:\\arcadis-uk-pw.bentley.com:Arcadis-UK-07\Documents\Projects\1MC06-C2\Calvert Ctg\IM\01 - Docs\1MC06-CEK-IM-DAT-CS06_CL09-600248" xr:uid="{5D65ECA9-0B0F-476B-BC05-5C076001FE37}"/>
    <hyperlink ref="W1928" r:id="rId4972" xr:uid="{FBDD4D0B-5098-49B7-9288-C0EFBF3F6837}"/>
    <hyperlink ref="E1929" r:id="rId4973" display="pw://arcadis-uk-pw.bentley.com:Arcadis-UK-07/Documents/Projects/1MC07-C3/Thorpe&amp;space;Mandeville&amp;space;Emb/DR/01&amp;space;-&amp;space;Docs/1MC07-ASC-DR-FRM-CS07_CL26-000005-ACBOS" xr:uid="{0673C5B5-6C70-40A5-965C-0C4482F7EC70}"/>
    <hyperlink ref="K1929" r:id="rId4974" display="pw://arcadis-uk-pw.bentley.com:Arcadis-UK-07/Documents/Projects/1MC07-C3/Thorpe&amp;space;Mandeville&amp;space;Emb/IM/01&amp;space;-&amp;space;Docs/1MC07-CEK-IM-DAT-CS07_CL26-600018" xr:uid="{E57B41FA-BF44-4A6A-90B0-F5F78EF4419E}"/>
    <hyperlink ref="W1929" r:id="rId4975" display="mailto:gopika.b@arcadis.com" xr:uid="{DE167EA8-B989-4183-89D1-13F8F9384391}"/>
    <hyperlink ref="E1930" r:id="rId4976" display="pw:\\arcadis-uk-pw.bentley.com:Arcadis-UK-07\Documents\Projects\1MC07-C3\Greatworth North Ctg\UT\01 - Docs\1MC07-ASC-UT-FRM-CS07_CL12-000096-ACBOS" xr:uid="{37769C28-3037-496E-BB07-DF0929AA3DE5}"/>
    <hyperlink ref="E1931" r:id="rId4977" display="pw:\\arcadis-uk-pw.bentley.com:Arcadis-UK-07\Documents\Projects\1MC07-C3\Greatworth North Ctg\UT\01 - Docs\1MC07-ASC-UT-FRM-CS07_CL12-000092-ACBOS" xr:uid="{4943E232-440A-4A10-BCE1-FDD23B245D30}"/>
    <hyperlink ref="E1932" r:id="rId4978" display="pw:\\arcadis-uk-pw.bentley.com:Arcadis-UK-07\Documents\Projects\1MC07-C3\Greatworth North Ctg\UT\01 - Docs\1MC07-ASC-UT-FRM-CS07_CL12-000094-ACBOS" xr:uid="{F7212443-44E9-4FC7-B9A3-662AA633D645}"/>
    <hyperlink ref="E1933" r:id="rId4979" display="pw:\\arcadis-uk-pw.bentley.com:Arcadis-UK-07\Documents\Projects\1MC07-C3\Greatworth North Ctg\UT\01 - Docs\1MC07-ASC-UT-FRM-CS07_CL12-000098-ACBOS" xr:uid="{B3E64DEB-BAF6-437F-9E6A-5306893F3063}"/>
    <hyperlink ref="K1933" r:id="rId4980" display="pw:\\arcadis-uk-pw.bentley.com:Arcadis-UK-07\Documents\Projects\1MC07-C3\Greatworth North Ctg\IM\01 - Docs\1MC07-CEK-IM-DAT-CS07_CL12-600053" xr:uid="{2EC3E097-FCBE-48BE-89D6-995EB653A039}"/>
    <hyperlink ref="K1930" r:id="rId4981" display="pw:\\arcadis-uk-pw.bentley.com:Arcadis-UK-07\Documents\Projects\1MC07-C3\Greatworth North Ctg\IM\01 - Docs\1MC07-CEK-IM-DAT-CS07_CL12-600052" xr:uid="{6AD12D72-A4CC-4611-AD8A-4AE0CD812E86}"/>
    <hyperlink ref="K1931" r:id="rId4982" display="pw:\\arcadis-uk-pw.bentley.com:Arcadis-UK-07\Documents\Projects\1MC07-C3\Greatworth North Ctg\UT\01 - Docs\1MC07-CEK-IM-DAT-CS07_CL12-600050" xr:uid="{87B21616-BE3C-472B-AF4E-A3F8580D1D2A}"/>
    <hyperlink ref="K1932" r:id="rId4983" display="pw:\\arcadis-uk-pw.bentley.com:Arcadis-UK-07\Documents\Projects\1MC07-C3\Greatworth North Ctg\UT\01 - Docs\1MC07-CEK-IM-DAT-CS07_CL12-600051" xr:uid="{C02414D2-76B6-43B2-8109-E85FCD6F3FF6}"/>
    <hyperlink ref="W1930" r:id="rId4984" display="mailto:juilee.lokhande@arcadis.com" xr:uid="{58895A92-6A6F-45A3-8DF8-D2F2EB172F81}"/>
    <hyperlink ref="W1931" r:id="rId4985" display="mailto:juilee.lokhande@arcadis.com" xr:uid="{92763C72-35C5-4085-999F-EB7FD56877BE}"/>
    <hyperlink ref="W1932" r:id="rId4986" display="mailto:juilee.lokhande@arcadis.com" xr:uid="{040BBC20-2BA4-45D4-BF25-3A4E35291042}"/>
    <hyperlink ref="W1933" r:id="rId4987" display="mailto:juilee.lokhande@arcadis.com" xr:uid="{582DB1E8-BC70-4721-AABF-40417E7ED8CE}"/>
    <hyperlink ref="E1758" r:id="rId4988" display="https://pwlink.bentley.com/link?ds=arcadis-uk-pw.bentley.com~3AArcadis-UK-07&amp;doc=efb3822930f34a689e8f172387f89abe&amp;wa=7672f74c6d6c4972939616dce2e4867c&amp;p=e3f7388f5b164382a7b167b8398b51fa&amp;app=pwe" xr:uid="{3695AE8D-C4F3-4903-A8A5-DE4B7C41D0B3}"/>
    <hyperlink ref="E1759" r:id="rId4989" display="https://pwelink.bentley.com/link?ds=arcadis-uk-pw.bentley.com~3AArcadis-UK-07&amp;doc=dd5867108f2345cd9e39f030724b56d8&amp;wa=7672f74c6d6c4972939616dce2e4867c&amp;p=e3f7388f5b164382a7b167b8398b51fa&amp;app=pwe" xr:uid="{A7733DDC-989A-4BAD-9A61-C4FD06C5F68E}"/>
    <hyperlink ref="E1760" r:id="rId4990" display="https://pwelink.bentley.com/link?ds=arcadis-uk-pw.bentley.com~3AArcadis-UK-07&amp;doc=fe2372bdb993463cb6bdfc75ea1bbcbc&amp;wa=7672f74c6d6c4972939616dce2e4867c&amp;p=e3f7388f5b164382a7b167b8398b51fa&amp;app=pwe" xr:uid="{7859072B-5384-489C-8B4E-1BD5867CE4DB}"/>
    <hyperlink ref="E1761" r:id="rId4991" display="https://pwelink.bentley.com/link?ds=arcadis-uk-pw.bentley.com~3AArcadis-UK-07&amp;doc=873896c561864159aedd01e95da04fec&amp;wa=7672f74c6d6c4972939616dce2e4867c&amp;p=e3f7388f5b164382a7b167b8398b51fa&amp;app=pwe" xr:uid="{379AE421-BD30-4A3E-8225-C03EE821C60D}"/>
    <hyperlink ref="E1934" r:id="rId4992" display="pw:\\arcadis-uk-pw.bentley.com:Arcadis-UK-07\Documents\Projects\1MC06-C2\Grendon Underwood Emb\UT\01 - Docs\1MC06-ASC-UT-FRM-CS05-000016-ACBOS" xr:uid="{C7FC6DB9-6DA6-45CA-BFDD-640C0175D33B}"/>
    <hyperlink ref="K1934" r:id="rId4993" display="pw:\\arcadis-uk-pw.bentley.com:Arcadis-UK-07\Documents\Projects\1MC06-C2\Grendon Underwood Emb\IM\01 - Docs\1MC06-CEK-IM-DAT-CS05-600136" xr:uid="{D041D2E2-1DBE-4E21-8560-3352E9C3C39E}"/>
    <hyperlink ref="W1934" r:id="rId4994" display="mailto:maya.bowles@arcadis.com" xr:uid="{313DE3E1-7C76-4F45-BCBA-05978A8BA9AB}"/>
    <hyperlink ref="K1728" r:id="rId4995" display="pw:\\arcadis-uk-pw.bentley.com:Arcadis-UK-07\Documents\Projects\1MC06-C2\Bicester Road Emb\IM\01 - Docs\1MC06-CEK-IM-DAT-CS04_CL20-600238" xr:uid="{A74656DA-63B3-4243-B60D-D563BF9C0378}"/>
    <hyperlink ref="E1935" r:id="rId4996" display="pw:\\arcadis-uk-pw.bentley.com:Arcadis-UK-07\Documents\Projects\1MC07-C3\Chipping Warden Green Tunnel\DR\01 - Docs\1MC07-ASC-DR-FRM-CS07_CL13-000002-ACBOS" xr:uid="{F61B59D9-D119-484D-AADB-54A5B8DB2958}"/>
    <hyperlink ref="K1935" r:id="rId4997" display="pw:\\arcadis-uk-pw.bentley.com:Arcadis-UK-07\Documents\Projects\1MC07-C3\Chipping Warden Green Tunnel\IM\01 - Docs\1MC07-CEK-IM-DAT-CS07_CL13-600003" xr:uid="{1FE2E53D-8D8A-445D-A6D8-F6B6EF099A2E}"/>
    <hyperlink ref="W1935" r:id="rId4998" display="mailto:gopika.b@arcadis.com" xr:uid="{DAF7B544-40D1-4679-897D-344437D482DC}"/>
    <hyperlink ref="E1936" r:id="rId4999" display="pw:\\arcadis-uk-pw.bentley.com:Arcadis-UK-07\Documents\Projects\1MC07-C3\Aston le Walls Emb\CV\01 - Docs\1MC07-ASC-CV-FRM-CS07_CL14-000079-ACBOS" xr:uid="{2D118103-5D33-4AEA-963A-8E91B47FDB80}"/>
    <hyperlink ref="K1936" r:id="rId5000" display="pw:\\arcadis-uk-pw.bentley.com:Arcadis-UK-07\Documents\Projects\1MC07-C3\Aston le Walls Emb\IM\01 - Docs\1MC07-CEK-IM-DAT-CS07_CL14-600112" xr:uid="{E95EC1FC-011B-4747-80D9-2F2604414D45}"/>
    <hyperlink ref="W1936" r:id="rId5001" display="mailto:apoorva.patil@arcadis.com" xr:uid="{4DF9136A-E149-4BA4-A27D-8EFC01393402}"/>
    <hyperlink ref="E1937" r:id="rId5002" display="pw://arcadis-uk-pw.bentley.com:Arcadis-UK-07/Documents/D%7b715ac409-a280-46d8-9b48-a2e91f80261e%7d" xr:uid="{C8DA00E4-31EE-4548-9CB6-8CE2085321FC}"/>
    <hyperlink ref="K1937" r:id="rId5003" display="pw://arcadis-uk-pw.bentley.com:Arcadis-UK-07/Documents/D%7bf347c09c-cbf2-4fe2-a715-4dde0a3e0f39%7d" xr:uid="{6483BDB9-4088-46B7-8815-ADBE738065BD}"/>
    <hyperlink ref="W1937" r:id="rId5004" display="mailto:mtce@cowi.com" xr:uid="{A87F4353-E507-4BA0-8894-4497E254B1A5}"/>
    <hyperlink ref="E1905" r:id="rId5005" display="pw:\\arcadis-uk-pw.bentley.com:Arcadis-UK-07\Documents\Projects\1MC07-C3\Ladbroke Grove Ctg\HW\01 - Docs\1MC07-ASC-HW-FRM-CS07_CL23-000038-ACBOS" xr:uid="{F57AA2CB-1BB0-4071-8A26-85C0178DC78D}"/>
    <hyperlink ref="E1938" r:id="rId5006" display="pw:\\arcadis-uk-pw.bentley.com:Arcadis-UK-07\Documents\Projects\1MC06-C2\Doddershall Emb\DR\01 - Docs\1MC06-ASC-DR-FRM-CS05-000021-ACBOS" xr:uid="{CF3DA8D6-C98F-427D-A33E-F18ADACA02B7}"/>
    <hyperlink ref="K1938" r:id="rId5007" display="pw:\\arcadis-uk-pw.bentley.com:Arcadis-UK-07\Documents\Projects\1MC06-C2\Doddershall Emb\IM\01 - Docs\1MC06-CEK-IM-DAT-CS05-600009" xr:uid="{9887E1BA-0406-478B-99B3-E82357D496C3}"/>
    <hyperlink ref="W1938" r:id="rId5008" display="mailto:rani.muthappan@arcadis.com" xr:uid="{33FD34B0-8BA7-47C8-B5C7-5169566978E4}"/>
    <hyperlink ref="E1939" r:id="rId5009" display="pw:\\arcadis-uk-pw.bentley.com:Arcadis-UK-07\Documents\Projects\1MC06-C2\Calvert Ctg\DR\01 - Docs\1MC06-ASC-DR-FRM-CS06_CL09-000037-ACBOS" xr:uid="{B44B57D6-784C-4D54-BB88-C8E0098E6583}"/>
    <hyperlink ref="K1939" r:id="rId5010" display="pw:\\arcadis-uk-pw.bentley.com:Arcadis-UK-07\Documents\Projects\1MC06-C2\Calvert Ctg\IM\01 - Docs\1MC06-CEK-IM-DAT-CS06_CL09-600209" xr:uid="{A8338FDC-62C5-4B8F-AC49-C41BFF6DF408}"/>
    <hyperlink ref="W1939" r:id="rId5011" display="mailto:fedi.benhmida@setec.com" xr:uid="{44A0627B-8C09-43BE-96F3-161882A5FE15}"/>
    <hyperlink ref="E1940" r:id="rId5012" display="pw:\\arcadis-uk-pw.bentley.com:Arcadis-UK-07\Documents\Projects\1MC07-C3\Greatworth Green Tunnel\HW\01 - Docs\1MC07-ASC-HW-FRM-CS07_CL25-000024-ACBOS" xr:uid="{6653ABA1-3A1A-4C46-809D-A95C55A86218}"/>
    <hyperlink ref="K1940" r:id="rId5013" display="pw:\\arcadis-uk-pw.bentley.com:Arcadis-UK-07\Documents\Projects\1MC07-C3\Greatworth Green Tunnel\IM\01 - Docs\1MC07-CEK-IM-DAT-CS07_CL25-600036" xr:uid="{7EFD1E78-5167-4229-9C8A-70A346768440}"/>
    <hyperlink ref="W1940" r:id="rId5014" display="mailto:veenadhari.bavanam@arcadis.com" xr:uid="{57312CD5-1AE7-4130-8C1C-FA8212E16616}"/>
    <hyperlink ref="W1941" r:id="rId5015" display="mailto:veenadhari.bavanam@arcadis.com" xr:uid="{A28B3D34-6623-4E0F-BA8B-CDB47B73DF6B}"/>
    <hyperlink ref="E1941" r:id="rId5016" display="pw:\\arcadis-uk-pw.bentley.com:Arcadis-UK-07\Documents\Projects\1MC07-C3\Greatworth Green Tunnel\HW\01 - Docs\1MC07-ASC-HW-FRM-CS07_CL25-000026-ACBOS" xr:uid="{1BEF78FB-069A-40D7-B61B-110AD4EBD379}"/>
    <hyperlink ref="K1941" r:id="rId5017" display="pw:\\arcadis-uk-pw.bentley.com:Arcadis-UK-07\Documents\Projects\1MC07-C3\Greatworth Green Tunnel\IM\01 - Docs\1MC07-CEK-IM-DAT-CS07_CL25-600058" xr:uid="{BF4B59B4-FD84-4208-8CD6-02E0ACE689D4}"/>
    <hyperlink ref="E1942" r:id="rId5018" display="pw:\\arcadis-uk-pw.bentley.com:Arcadis-UK-07\Documents\Projects\1MC07-C3\Greatworth Green Tunnel\HW\01 - Docs\1MC07-ASC-HW-FRM-CS07_CL25-000027-ACBOS" xr:uid="{963702B1-0BE0-4836-B42F-0EB41D15A67D}"/>
    <hyperlink ref="K1942" r:id="rId5019" display="pw:\\arcadis-uk-pw.bentley.com:Arcadis-UK-07\Documents\Projects\1MC07-C3\Greatworth Green Tunnel\IM\01 - Docs\1MC07-CEK-IM-DAT-CS07_CL25-600048" xr:uid="{07C3A5FC-D218-4DCD-95A2-3CD2901A6D7D}"/>
    <hyperlink ref="W1942" r:id="rId5020" display="mailto:veenadhari.bavanam@arcadis.com" xr:uid="{AF3159E2-2BFD-4507-AF77-D6CFDB4B72A3}"/>
    <hyperlink ref="E1943" r:id="rId5021" display="pw://arcadis-uk-pw.bentley.com:Arcadis-UK-07/Documents/D%7bf5dd6866-b505-4b4a-991a-68cb6e7b3bbe%7d" xr:uid="{837986DE-E0A6-4F42-B1C4-96222BEF3060}"/>
    <hyperlink ref="K1943" r:id="rId5022" display="pw://arcadis-uk-pw.bentley.com:Arcadis-UK-07/Documents/D%7b0fff16d8-0696-41b4-af60-3171cd97d7b8%7d" xr:uid="{00C49F17-AC1D-4EF7-8661-AEFEC51FF5CE}"/>
    <hyperlink ref="W1943" r:id="rId5023" display="mailto:ebrahim.jeewa@arcadis.com" xr:uid="{950D34B2-1F0D-4149-A98D-71C26F48AC60}"/>
    <hyperlink ref="K1722" r:id="rId5024" display="pw://arcadis-uk-pw.bentley.com:Arcadis-UK-07/Documents/D%7b3d875104-8d5a-44ba-a46a-5261894f4f53%7d" xr:uid="{3A5080EE-D062-4190-98BA-E50AF013134B}"/>
    <hyperlink ref="K1723" r:id="rId5025" display="pw://arcadis-uk-pw.bentley.com:Arcadis-UK-07/Documents/D%7b4f5541ce-90ec-4683-9a5e-cadc6c982ca2%7d" xr:uid="{0614713C-F1C9-49F5-A815-E16B4D822BE6}"/>
    <hyperlink ref="K1944" r:id="rId5026" display="pw:\\arcadis-uk-pw.bentley.com:Arcadis-UK-07\Documents\Projects\1MC06-C2\Doddershall Emb\IM\01 - Docs\1MC06-CEK-IM-DAT-CS05-600081" xr:uid="{5F2081B7-F58E-4D9C-9FB9-4C93577648FB}"/>
    <hyperlink ref="E1944" r:id="rId5027" display="pw:\\arcadis-uk-pw.bentley.com:Arcadis-UK-07\Documents\Projects\1MC06-C2\Doddershall Emb\DR\01 - Docs\1MC06-ASC-DR-FRM-CS05-000027-ACBOS" xr:uid="{6F101CD2-2C75-4E2D-B690-9D8B3E7B2E62}"/>
    <hyperlink ref="W1945" r:id="rId5028" display="mailto:fedi.benhmida@setec.com" xr:uid="{541461E3-20A0-44E4-B69D-390AA9D383DC}"/>
    <hyperlink ref="K1945" r:id="rId5029" display="pw:\\arcadis-uk-pw.bentley.com:Arcadis-UK-07\Documents\Projects\1MC06-C2\Doddershall Emb\IM\01 - Docs\1MC06-CEK-IM-DAT-CS05-600123" xr:uid="{9E02A8EA-606E-4723-B85A-9A5599BD9208}"/>
    <hyperlink ref="E1945" r:id="rId5030" display="pw:\\arcadis-uk-pw.bentley.com:Arcadis-UK-07\Documents\Projects\1MC06-C2\Doddershall Emb\DR\01 - Docs\1MC06-ASC-DR-FRM-CS05-000003-ACBOS" xr:uid="{C858469E-C314-4739-A04F-0DA303A5BF74}"/>
    <hyperlink ref="W1944" r:id="rId5031" display="mailto:fedi.benhmida@setec.com" xr:uid="{5E81B1C4-8585-4E80-9650-3086427228F2}"/>
    <hyperlink ref="E1946" r:id="rId5032" display="pw:\\arcadis-uk-pw.bentley.com:Arcadis-UK-07\Documents\Projects\1MC06-C2\Grendon Underwood Emb\DR\01 - Docs\1MC06-ASC-DR-FRM-CS05-000006-ACBOS" xr:uid="{263F3437-6579-447C-9631-204EBD7BCC30}"/>
    <hyperlink ref="K1946" r:id="rId5033" display="pw:\\arcadis-uk-pw.bentley.com:Arcadis-UK-07\Documents\Projects\1MC06-C2\Grendon Underwood Emb\IM\01 - Docs\1MC06-CEK-IM-DAT-CS05-600031" xr:uid="{4DF9BC34-F7DE-4BC7-8B49-33A8A6D73F58}"/>
    <hyperlink ref="W1946" r:id="rId5034" display="mailto:fedi.benhmida@setec.com" xr:uid="{B3C7C2CF-F095-487C-A585-366EDD7B4960}"/>
    <hyperlink ref="E1947" r:id="rId5035" display="pw:\\arcadis-uk-pw.bentley.com:Arcadis-UK-07\Documents\Projects\1MC06-C2\Doddershall Emb\DR\01 - Docs\1MC06-ASC-DR-FRM-CS05-000013-ACBOS" xr:uid="{082D5A0E-C42F-4ECB-ABED-A02D93483A8E}"/>
    <hyperlink ref="K1947" r:id="rId5036" display="pw:\\arcadis-uk-pw.bentley.com:Arcadis-UK-07\Documents\Projects\1MC06-C2\Doddershall Emb\IM\01 - Docs\1MC06-CEK-IM-DAT-CS05-600118" xr:uid="{62259157-AFF2-4CFC-9FF5-A0AB8DDFF44F}"/>
    <hyperlink ref="W1947" r:id="rId5037" display="mailto:fedi.benhmida@setec.com" xr:uid="{C8707C4E-7DD2-4C79-9BF2-910DE08F42EC}"/>
    <hyperlink ref="E1948" r:id="rId5038" display="pw:\\arcadis-uk-pw.bentley.com:Arcadis-UK-07\Documents\Projects\1MC06-C2\Doddershall Emb\DR\01 - Docs\1MC06-ASC-DR-FRM-CS05-000005-ACBOS" xr:uid="{A18DA0D9-5D1B-4928-B89E-9701F2D33D61}"/>
    <hyperlink ref="K1948" r:id="rId5039" display="pw:\\arcadis-uk-pw.bentley.com:Arcadis-UK-07\Documents\Projects\1MC06-C2\Doddershall Emb\IM\01 - Docs\1MC06-CEK-IM-DAT-CS05-600120" xr:uid="{CDF71695-30E3-48B0-A098-9924677106D5}"/>
    <hyperlink ref="W1948" r:id="rId5040" display="mailto:fedi.benhmida@setec.com" xr:uid="{97BF0D10-35D9-4F77-BD82-469E91A47FC9}"/>
    <hyperlink ref="E1949" r:id="rId5041" display="pw://arcadis-uk-pw.bentley.com:Arcadis-UK-07/Documents/D%7beee511a4-b157-4af9-aa88-e78726609ecc%7d" xr:uid="{5DA7E901-7967-498A-9216-598C369CDE0B}"/>
    <hyperlink ref="W1949" r:id="rId5042" display="mailto:deepak.kp@arcadis.com" xr:uid="{DD834387-BC39-4454-A963-FA8C5CA1B789}"/>
    <hyperlink ref="E1950" r:id="rId5043" display="pw:\\arcadis-uk-pw.bentley.com:Arcadis-UK-07\Documents\Projects\1MC06-C2\Calvert Ctg\UT\01 - Docs\1MC06-ASC-UT-FRM-CS05-000006-ACBOS" xr:uid="{ABDD530E-7A6F-4DA1-A1A3-2EC73B29F502}"/>
    <hyperlink ref="K1950" r:id="rId5044" display="pw:\\arcadis-uk-pw.bentley.com:Arcadis-UK-07\Documents\Projects\1MC06-C2\Calvert Ctg\IM\01 - Docs\1MC06-CEK-IM-DAT-CS04_CL20-600067" xr:uid="{61469832-9CD2-478A-B9B4-55833636CF0A}"/>
    <hyperlink ref="W1950" r:id="rId5045" display="mailto:maya.bowles@arcadis.com" xr:uid="{92D19380-69EB-4F50-A6A8-32E5279670B7}"/>
    <hyperlink ref="W1951" r:id="rId5046" display="mailto:maya.bowles@arcadis.com" xr:uid="{68B8354A-1451-4738-9C99-14CEB444C6DA}"/>
    <hyperlink ref="K1951" r:id="rId5047" display="pw:\\arcadis-uk-pw.bentley.com:Arcadis-UK-07\Documents\Projects\1MC06-C2\Waddesdon South Ctg\IM\01 - Docs\1MC06-CEK-IM-DAT-CS04_CL20-600154" xr:uid="{3E9F5241-B3A6-47CA-9E5C-12841E3B2D0E}"/>
    <hyperlink ref="E1951" r:id="rId5048" display="pw:\\arcadis-uk-pw.bentley.com:Arcadis-UK-07\Documents\Projects\1MC06-C2\Waddesdon South Ctg\UT\01 - Docs\1MC06-ASC-UT-FRM-CS04_CL20-000072-ACBOS" xr:uid="{CB9737CA-56E9-43A0-9E0E-E5606D6A3759}"/>
    <hyperlink ref="K1949" r:id="rId5049" display="pw://arcadis-uk-pw.bentley.com:Arcadis-UK-07/Documents/D%7b0023a147-6398-4642-8574-34310ed51a3a%7d" xr:uid="{46EFC1CF-04C3-41EB-9E30-948CB21AE2E8}"/>
    <hyperlink ref="E1953" r:id="rId5050" display="pw://arcadis-uk-pw.bentley.com:Arcadis-UK-07/Documents/D%7b4bd2bdb2-622c-4909-9979-ea0cb54435ee%7d" xr:uid="{BED4B65A-0651-410A-B03F-6D5F9694BABF}"/>
    <hyperlink ref="E1954" r:id="rId5051" display="pw://arcadis-uk-pw.bentley.com:Arcadis-UK-07/Documents/D%7bcfe7e80a-6e15-4c7c-b890-571d7a50ed4c%7d" xr:uid="{F7BA964D-8DEC-43CA-A87A-F6E0B56557E7}"/>
    <hyperlink ref="E1952" r:id="rId5052" display="pw://arcadis-uk-pw.bentley.com:Arcadis-UK-07/Documents/D%7b810b8d20-6c63-40cf-b4d8-62cacc847f71%7d" xr:uid="{1166009D-5312-41ED-A59D-EF9C39543110}"/>
    <hyperlink ref="E1955" r:id="rId5053" display="pw://arcadis-uk-pw.bentley.com:Arcadis-UK-07/Documents/D%7b74b63a04-8de3-4f67-a3c5-fa810bc0a5b9%7d" xr:uid="{D117F6A9-5FC9-45B2-8089-991A63AD1D0B}"/>
    <hyperlink ref="K1953" r:id="rId5054" display="pw:\\arcadis-uk-pw.bentley.com:Arcadis-UK-07\Documents\Projects\1MC06-C2\Small Dean South Emb\IM\01 - Docs\1MC06-CEK-IM-DAT-CS03_CL05-600036" xr:uid="{458AA77F-3428-475B-A309-37E82D74291B}"/>
    <hyperlink ref="K1952" r:id="rId5055" display="pw:\\arcadis-uk-pw.bentley.com:Arcadis-UK-07\Documents\Projects\1MC06-C2\Small Dean South Emb\IM\01 - Docs\1MC06-CEK-IM-DAT-CS03_CL05-600052" xr:uid="{08FC6D45-69EB-466F-9522-28AEB063F755}"/>
    <hyperlink ref="K1954" r:id="rId5056" display="pw:\\arcadis-uk-pw.bentley.com:Arcadis-UK-07\Documents\Projects\1MC06-C2\Small Dean South Emb\IM\01 - Docs\1MC06-CEK-IM-DAT-CS03_CL05-600050" xr:uid="{EFF39287-D6A0-4D1A-8E13-264AC4E0605D}"/>
    <hyperlink ref="K1955" r:id="rId5057" display="pw:\\arcadis-uk-pw.bentley.com:Arcadis-UK-07\Documents\Projects\1MC06-C2\Small Dean South Emb\IM\01 - Docs\1MC06-CEK-IM-DAT-CS03_CL05-600098" xr:uid="{95B43ED0-A45A-4B40-815D-3A1F99C39CF9}"/>
    <hyperlink ref="E1956" r:id="rId5058" display="pw:\\arcadis-uk-pw.bentley.com:Arcadis-UK-07\Documents\Projects\1MC07-C3\Boddington Ctg\UT\01 - Docs\1MC07-ASC-UT-FRM-CS07_CL14-000009-ACBOS" xr:uid="{BDD26D18-73D3-4610-A2DE-D451EC9CD70D}"/>
    <hyperlink ref="K1956" r:id="rId5059" display="pw:\\arcadis-uk-pw.bentley.com:Arcadis-UK-07\Documents\Projects\1MC07-C3\Boddington Ctg\IM\01 - Docs\1MC07-CEK-IM-DAT-CS07_CL14-600014" xr:uid="{51C243EB-7514-4AC2-B9DE-3128C682A59E}"/>
    <hyperlink ref="W1956" r:id="rId5060" display="mailto:maya.bowles@arcadis.com" xr:uid="{ABA1CA2E-A824-420F-A2CD-44D4B0A4BBEE}"/>
    <hyperlink ref="E1957" r:id="rId5061" display="https://pwlink.bentley.com/link?ds=arcadis-uk-pw.bentley.com~3AArcadis-UK-07&amp;doc=743b83321c37415c8ed9671a633b9760&amp;wa=7672f74c6d6c4972939616dce2e4867c&amp;p=e3f7388f5b164382a7b167b8398b51fa&amp;app=pwe" xr:uid="{B8A6A346-D3F4-4EB5-BF2F-D1681ABBE6D8}"/>
    <hyperlink ref="K1957" r:id="rId5062" display="https://pwlink.bentley.com/link?ds=arcadis-uk-pw.bentley.com~3AArcadis-UK-07&amp;doc=b0f66532bab24830bbc95b7257e2ce85&amp;wa=7672f74c6d6c4972939616dce2e4867c&amp;p=e3f7388f5b164382a7b167b8398b51fa&amp;app=pwe" xr:uid="{A65677CD-EF09-45AF-B9DD-C3D6A6A87E75}"/>
    <hyperlink ref="W1957" r:id="rId5063" display="mailto:karthick.s2@arcadis.com" xr:uid="{922837EA-3E64-4B4A-BA09-E59FDBE678C6}"/>
    <hyperlink ref="E1958" r:id="rId5064" display="pw:\\arcadis-uk-pw.bentley.com:Arcadis-UK-07\Documents\Projects\1MC06-C2\Waddesdon South Ctg\UT\01 - Docs\1MC06-ASC-UT-FRM-CS04_CL20-000082-ACBOS" xr:uid="{F66609B5-2A06-4B67-A505-92F17DB33DA0}"/>
    <hyperlink ref="K1958" r:id="rId5065" display="pw:\\arcadis-uk-pw.bentley.com:Arcadis-UK-07\Documents\Projects\1MC06-C2\Waddesdon South Ctg\IM\01 - Docs\1MC06-CEK-IM-DAT-CS04_CL20-600155" xr:uid="{08EF129E-B76C-472E-B928-8E58F5DEB6F3}"/>
    <hyperlink ref="W1958" r:id="rId5066" display="mailto:maya.bowles@arcadis.com" xr:uid="{0CDEDDFD-0BC0-4CEE-B96A-A518E044F686}"/>
    <hyperlink ref="E1959" r:id="rId5067" display="pw://arcadis-uk-pw.bentley.com:Arcadis-UK-07/Documents/D%7bcd2e6430-cc40-4802-8d7c-9e773d33b624%7d" xr:uid="{99F77BA5-CEF0-4D88-85B6-38EE55EE81FC}"/>
    <hyperlink ref="E1960" r:id="rId5068" display="pw://arcadis-uk-pw.bentley.com:Arcadis-UK-07/Documents/D%7bb1a410ac-38fa-458d-8398-a7103955d24d%7d" xr:uid="{26530C30-F56D-442B-9306-990E8CAC4739}"/>
    <hyperlink ref="E1961" r:id="rId5069" display="pw://arcadis-uk-pw.bentley.com:Arcadis-UK-07/Documents/D%7b25d2a9a9-9e87-4642-ab9b-152627b62969%7d" xr:uid="{7405B37D-E557-4877-BA9B-C8345239C3DE}"/>
    <hyperlink ref="E1962" r:id="rId5070" display="pw://arcadis-uk-pw.bentley.com:Arcadis-UK-07/Documents/D%7bcb52f8f1-88a4-4612-9d8f-5542ff078e0b%7d" xr:uid="{C46999C6-4007-4AC9-B38C-E0B8A3A529B4}"/>
    <hyperlink ref="E1963" r:id="rId5071" display="pw://arcadis-uk-pw.bentley.com:Arcadis-UK-07/Documents/D%7b160a8445-af6b-411d-8929-4f0ad8640a2c%7d" xr:uid="{E430E315-1007-40AB-9063-53D6ACB8C530}"/>
    <hyperlink ref="E1964" r:id="rId5072" display="pw://arcadis-uk-pw.bentley.com:Arcadis-UK-07/Documents/D%7b448e98b9-a85e-449f-b7b7-19d64432c616%7d" xr:uid="{5AC2F4B4-242B-4B0D-B0C3-145957E37FAB}"/>
    <hyperlink ref="E1965" r:id="rId5073" display="pw://arcadis-uk-pw.bentley.com:Arcadis-UK-07/Documents/D%7b3f838333-0104-488c-9201-a04a01439978%7d" xr:uid="{05141BDC-84AF-4B4A-94B7-990EA002CFED}"/>
    <hyperlink ref="E1966" r:id="rId5074" display="pw://arcadis-uk-pw.bentley.com:Arcadis-UK-07/Documents/D%7b7c46a4de-fb9e-4d24-84c1-519430ed6e9e%7d" xr:uid="{A0078640-9D7A-4493-BB87-67A7E2C29C6E}"/>
    <hyperlink ref="E1967" r:id="rId5075" display="pw://arcadis-uk-pw.bentley.com:Arcadis-UK-07/Documents/D%7bae79b8c5-cc00-4f4a-b9d7-25e52cd47e33%7d" xr:uid="{A1A13746-9E63-437C-951C-F511610F4586}"/>
    <hyperlink ref="E1968" r:id="rId5076" display="pw://arcadis-uk-pw.bentley.com:Arcadis-UK-07/Documents/D%7bccb2a281-eaeb-4d0b-b447-b9ae175cb563%7d" xr:uid="{AD27B912-8981-41A0-A2D9-5F8CBBB49E82}"/>
    <hyperlink ref="E1969" r:id="rId5077" display="pw://arcadis-uk-pw.bentley.com:Arcadis-UK-07/Documents/D%7b5018e6eb-5d49-4a15-823f-02271c5201c3%7d" xr:uid="{DCBD5358-241E-4974-AB5D-606D6E2C64E9}"/>
    <hyperlink ref="E1970" r:id="rId5078" display="pw://arcadis-uk-pw.bentley.com:Arcadis-UK-07/Documents/D%7b9b643248-9a1f-493b-b840-4493b643746b%7d" xr:uid="{8BE4664D-6751-4974-A347-EF3797ED8356}"/>
    <hyperlink ref="E1971" r:id="rId5079" display="pw://arcadis-uk-pw.bentley.com:Arcadis-UK-07/Documents/D%7b688d9c29-c189-4a16-a8f3-26fb03583721%7d" xr:uid="{743BD005-9F59-461C-A992-B003CE827C5E}"/>
    <hyperlink ref="E1972" r:id="rId5080" display="pw://arcadis-uk-pw.bentley.com:Arcadis-UK-07/Documents/D%7b447d8c6a-b512-4e9f-98a3-37f7f07be7cb%7d" xr:uid="{20B439A5-3891-4E8F-9192-B2EABED63243}"/>
    <hyperlink ref="E1973" r:id="rId5081" display="pw://arcadis-uk-pw.bentley.com:Arcadis-UK-07/Documents/D%7b39102101-a75b-4eec-80c4-f8bf19563abe%7d" xr:uid="{0CAB85E4-F17C-4C76-9734-135F6F6A6F66}"/>
    <hyperlink ref="E1974" r:id="rId5082" display="pw://arcadis-uk-pw.bentley.com:Arcadis-UK-07/Documents/D%7bcf90c219-b607-43bc-a1b6-9f7987a4249a%7d" xr:uid="{61AFB21A-90EE-4D05-A0DD-DA035F4E341C}"/>
    <hyperlink ref="K1959" r:id="rId5083" display="pw://arcadis-uk-pw.bentley.com:Arcadis-UK-07/Documents/D%7b05a55b63-763c-4c6d-8697-9d5d0b31fb6c%7d" xr:uid="{8208CEE3-D53D-4838-AA3D-5133AAD065BE}"/>
    <hyperlink ref="K1960" r:id="rId5084" display="pw://arcadis-uk-pw.bentley.com:Arcadis-UK-07/Documents/D%7bf84de11f-e717-4ca8-b798-30f988d3cd7e%7d" xr:uid="{AED09BBE-3FC5-4464-994D-2897200C6396}"/>
    <hyperlink ref="K1961" r:id="rId5085" display="pw://arcadis-uk-pw.bentley.com:Arcadis-UK-07/Documents/D%7bc40fc105-0a44-4b2d-a311-398191f33f77%7d" xr:uid="{0CDA964D-0159-4ADA-B196-AE105ACBB387}"/>
    <hyperlink ref="K1962" r:id="rId5086" display="pw://arcadis-uk-pw.bentley.com:Arcadis-UK-07/Documents/D%7bdfab0214-7cac-4638-965f-f757a4227935%7d" xr:uid="{4844F8E3-A3CE-4936-91A9-F0952348E090}"/>
    <hyperlink ref="K1963" r:id="rId5087" display="pw://arcadis-uk-pw.bentley.com:Arcadis-UK-07/Documents/D%7b41198f87-329b-4c7a-83bb-6ef2f0978b32%7d" xr:uid="{80A60042-2E82-41C2-BFF0-E191F0505BC0}"/>
    <hyperlink ref="K1964" r:id="rId5088" display="pw://arcadis-uk-pw.bentley.com:Arcadis-UK-07/Documents/D%7b138b6ad7-28fc-4591-9173-35bf21d876df%7d" xr:uid="{880EF31C-3C37-49AA-9E83-5851DA33D59F}"/>
    <hyperlink ref="K1965" r:id="rId5089" display="pw://arcadis-uk-pw.bentley.com:Arcadis-UK-07/Documents/D%7beccc262f-ac21-40cf-a4fa-2815c5db4dd9%7d" xr:uid="{0ABF47ED-67F2-4DEB-8453-CFB6063D9E62}"/>
    <hyperlink ref="K1966" r:id="rId5090" display="pw://arcadis-uk-pw.bentley.com:Arcadis-UK-07/Documents/D%7b24f1b0ef-9be7-49c8-94e4-073cfae9c04e%7d" xr:uid="{E93D2C5F-BC67-4940-94F7-72565941E63F}"/>
    <hyperlink ref="K1967" r:id="rId5091" display="pw://arcadis-uk-pw.bentley.com:Arcadis-UK-07/Documents/D%7b1f449841-4962-497b-bc5a-d6c5578a5651%7d" xr:uid="{5DC7E7DB-DCDA-4B3C-8EBD-3BE16B22BF86}"/>
    <hyperlink ref="K1968" r:id="rId5092" display="pw://arcadis-uk-pw.bentley.com:Arcadis-UK-07/Documents/D%7b5dc475c4-2c9e-4f02-a538-e255c7cecc58%7d" xr:uid="{3870B189-664A-4A17-AB6B-7CC85F9C434E}"/>
    <hyperlink ref="K1969" r:id="rId5093" display="pw://arcadis-uk-pw.bentley.com:Arcadis-UK-07/Documents/D%7bb46bd90b-65ad-4e48-b870-c337a121de66%7d" xr:uid="{E36E927B-DC53-4990-B97C-6B811F859A01}"/>
    <hyperlink ref="K1970" r:id="rId5094" display="pw://arcadis-uk-pw.bentley.com:Arcadis-UK-07/Documents/D%7b73e3e125-797a-4fa4-aa2f-e549437a2379%7d" xr:uid="{E6775A96-402D-4D6D-866B-D23459278E39}"/>
    <hyperlink ref="K1971" r:id="rId5095" display="pw://arcadis-uk-pw.bentley.com:Arcadis-UK-07/Documents/D%7bb0b0877a-6d79-42ed-9ee4-32f7243f9074%7d" xr:uid="{475E8F38-55D3-49EF-8B1B-A1178B4788BF}"/>
    <hyperlink ref="K1972" r:id="rId5096" display="pw://arcadis-uk-pw.bentley.com:Arcadis-UK-07/Documents/D%7bc8bc1166-c18f-4ede-8706-af174563ac91%7d" xr:uid="{D8AD6F54-B0F0-43C3-945D-D4615E480431}"/>
    <hyperlink ref="K1973" r:id="rId5097" display="pw://arcadis-uk-pw.bentley.com:Arcadis-UK-07/Documents/D%7b16ca3f93-356f-44a5-9b05-bae9af236f84%7d" xr:uid="{DCAA445F-21F5-4578-9FAA-9ABCCB1AA8F5}"/>
    <hyperlink ref="K1974" r:id="rId5098" display="pw://arcadis-uk-pw.bentley.com:Arcadis-UK-07/Documents/D%7b046a4051-ba24-4c05-9d88-6f9af4a03e3c%7d" xr:uid="{F25548B7-8264-466E-9A0B-7740904D5713}"/>
    <hyperlink ref="W1959" r:id="rId5099" display="mailto:ebrahim.jeewa@arcadis.com" xr:uid="{7629B176-9D4F-4505-A2DF-E3AEF5A5B344}"/>
    <hyperlink ref="W1960" r:id="rId5100" display="mailto:ebrahim.jeewa@arcadis.com" xr:uid="{AAAD0967-4C38-4001-97AF-533FCA63B03C}"/>
    <hyperlink ref="W1961" r:id="rId5101" display="mailto:ebrahim.jeewa@arcadis.com" xr:uid="{51AC5FC0-BF9B-41D7-A1B0-7FC8DDC74083}"/>
    <hyperlink ref="W1962" r:id="rId5102" display="mailto:ebrahim.jeewa@arcadis.com" xr:uid="{E4593CEB-3FB3-4C4E-A617-2002CE4A88BC}"/>
    <hyperlink ref="W1963" r:id="rId5103" display="mailto:ebrahim.jeewa@arcadis.com" xr:uid="{53DC61CA-4247-4720-B7F6-E68D9DE28C0D}"/>
    <hyperlink ref="W1964" r:id="rId5104" display="mailto:ebrahim.jeewa@arcadis.com" xr:uid="{5A6D9027-05BD-4D55-971B-003F7CBB8882}"/>
    <hyperlink ref="W1965" r:id="rId5105" display="mailto:ebrahim.jeewa@arcadis.com" xr:uid="{93D4C0AE-9E0F-47C0-AB02-4B0A046E3398}"/>
    <hyperlink ref="W1966" r:id="rId5106" display="mailto:ebrahim.jeewa@arcadis.com" xr:uid="{BA073866-AFFA-489F-BB68-FAF2472767D8}"/>
    <hyperlink ref="W1967" r:id="rId5107" display="mailto:ebrahim.jeewa@arcadis.com" xr:uid="{7993BB42-742D-4499-AB79-C5C11B30E2C9}"/>
    <hyperlink ref="W1968" r:id="rId5108" display="mailto:ebrahim.jeewa@arcadis.com" xr:uid="{34DE4D5A-63E1-42D7-A969-58ACF21ABD90}"/>
    <hyperlink ref="W1969" r:id="rId5109" display="mailto:ebrahim.jeewa@arcadis.com" xr:uid="{E2E3870D-BA1A-44C0-9FC3-15F030F89418}"/>
    <hyperlink ref="W1970" r:id="rId5110" display="mailto:ebrahim.jeewa@arcadis.com" xr:uid="{FD052DFF-4728-43A2-8AE7-812D4DF2B196}"/>
    <hyperlink ref="W1971" r:id="rId5111" display="mailto:ebrahim.jeewa@arcadis.com" xr:uid="{DE88C05B-3B26-40E5-8CE2-DC9549D25E91}"/>
    <hyperlink ref="W1972" r:id="rId5112" display="mailto:ebrahim.jeewa@arcadis.com" xr:uid="{D3CAC7BB-A47F-4053-B9EC-2E2A7F83F27C}"/>
    <hyperlink ref="W1973" r:id="rId5113" display="mailto:ebrahim.jeewa@arcadis.com" xr:uid="{C7661CF8-5DC9-43F7-9E00-F85CA9EF4C3E}"/>
    <hyperlink ref="W1974" r:id="rId5114" display="mailto:ebrahim.jeewa@arcadis.com" xr:uid="{323FC609-88FF-4148-B62C-CA04B11D7820}"/>
    <hyperlink ref="E1975" r:id="rId5115" display="pw://arcadis-uk-pw.bentley.com:Arcadis-UK-07/Documents/D%7bc34739eb-3647-484e-84e0-69a17acdc5e3%7d" xr:uid="{8764AE23-59D0-49C4-96D0-D20B6FF2D420}"/>
    <hyperlink ref="E1976" r:id="rId5116" display="pw://arcadis-uk-pw.bentley.com:Arcadis-UK-07/Documents/D%7b47c35983-f920-4cc4-9e30-d4e6c06fca4b%7d" xr:uid="{E9E97666-E378-4CB9-B4B2-21BFB6634EB5}"/>
    <hyperlink ref="E1977" r:id="rId5117" display="pw://arcadis-uk-pw.bentley.com:Arcadis-UK-07/Documents/D%7bf280d292-20a7-466e-a555-06bc3939a848%7d" xr:uid="{F6200100-C2D9-43C7-8DE2-3CDEB483948A}"/>
    <hyperlink ref="E1978" r:id="rId5118" display="pw://arcadis-uk-pw.bentley.com:Arcadis-UK-07/Documents/D%7bb9f69082-c9f7-4c89-873c-89d474fceb79%7d" xr:uid="{2E6C0B26-8D10-4373-971D-C20CA3764BA3}"/>
    <hyperlink ref="E1979" r:id="rId5119" display="pw://arcadis-uk-pw.bentley.com:Arcadis-UK-07/Documents/D%7b04d410a0-7aff-4bff-978d-68514456036e%7d" xr:uid="{A3FEBD72-F0CD-43CA-AC18-F3DA3234FA8B}"/>
    <hyperlink ref="E1980" r:id="rId5120" display="pw://arcadis-uk-pw.bentley.com:Arcadis-UK-07/Documents/D%7bbfb34ad3-9361-4849-9062-acb24671413a%7d" xr:uid="{B8D76CF9-1A19-460B-87DF-467945C15168}"/>
    <hyperlink ref="E1981" r:id="rId5121" display="pw://arcadis-uk-pw.bentley.com:Arcadis-UK-07/Documents/D%7b1b8cffbf-dee0-4577-a016-804ff1b12260%7d" xr:uid="{48AD9FA4-C08F-419A-BEF2-B0BCA65E73B5}"/>
    <hyperlink ref="E1982" r:id="rId5122" display="pw://arcadis-uk-pw.bentley.com:Arcadis-UK-07/Documents/D%7b7d80c1a7-bf0e-49ab-84fb-05318e92c56a%7d" xr:uid="{3D66D05E-61EB-43FC-BCDF-0F47AF8194B7}"/>
    <hyperlink ref="E1983" r:id="rId5123" display="pw://arcadis-uk-pw.bentley.com:Arcadis-UK-07/Documents/D%7bc4fc2b5a-8eb3-4aa2-94ce-97f6788303f7%7d" xr:uid="{388B0C91-80ED-45BE-95C1-B29594A59190}"/>
    <hyperlink ref="E1984" r:id="rId5124" display="pw://arcadis-uk-pw.bentley.com:Arcadis-UK-07/Documents/D%7b1b2c80b9-a548-4149-b80f-b168205dd79e%7d" xr:uid="{F855824C-81A5-432B-8EEB-62DED980B9FC}"/>
    <hyperlink ref="E1985" r:id="rId5125" display="pw://arcadis-uk-pw.bentley.com:Arcadis-UK-07/Documents/D%7bf1afef8b-446e-4fa4-877b-2321174cce29%7d" xr:uid="{7C39B5CD-9009-4710-9B4A-F8413CFF1E77}"/>
    <hyperlink ref="E1986" r:id="rId5126" display="pw://arcadis-uk-pw.bentley.com:Arcadis-UK-07/Documents/D%7b36d17066-8ee3-4c35-a7d7-1dd459bdd940%7d" xr:uid="{9C14C426-9422-4778-A507-992A54191FAA}"/>
    <hyperlink ref="E1987" r:id="rId5127" display="pw://arcadis-uk-pw.bentley.com:Arcadis-UK-07/Documents/D%7b37580c11-bbf8-4311-97e3-e33ed052fc97%7d" xr:uid="{3E807594-277D-40A1-9941-0520A242FB81}"/>
    <hyperlink ref="E1988" r:id="rId5128" display="pw://arcadis-uk-pw.bentley.com:Arcadis-UK-07/Documents/D%7b8b3e4ed1-855a-4ed4-bfa7-6dae3fbba6d3%7d" xr:uid="{79D18303-9104-4430-8A1E-D0737B4C47F9}"/>
    <hyperlink ref="E1989" r:id="rId5129" display="pw://arcadis-uk-pw.bentley.com:Arcadis-UK-07/Documents/D%7b5042350d-eb6d-4d9a-ba13-846799ad7a71%7d" xr:uid="{EDFB0188-D2FE-487C-ADD7-95BFACFED0BC}"/>
    <hyperlink ref="K1975" r:id="rId5130" display="pw:\\arcadis-uk-pw.bentley.com:Arcadis-UK-07\Documents\Projects\1MC07-C3\Chipping Warden Green Tunnel\IM\01 - Docs\1MC07-CEK-IM-DAT-CS07_CL14-600119" xr:uid="{50A174B4-8609-4E4A-8171-A6AA9F86FC48}"/>
    <hyperlink ref="W1975" r:id="rId5131" display="mailto:shashank.bs@arcadis.com" xr:uid="{A7896FD7-679B-4C88-94E2-E58FDA513FC4}"/>
    <hyperlink ref="W1976" r:id="rId5132" display="mailto:shashank.bs@arcadis.com" xr:uid="{D180091D-79AA-4FAE-A937-0EA6271DE31C}"/>
    <hyperlink ref="W1978" r:id="rId5133" display="mailto:shashank.bs@arcadis.com" xr:uid="{AC615513-E4BD-4863-8B12-FC4BB32EFD6E}"/>
    <hyperlink ref="W1984" r:id="rId5134" display="mailto:shashank.bs@arcadis.com" xr:uid="{896EA658-5F62-4A1C-A9B6-05455B8FC682}"/>
    <hyperlink ref="W1981" r:id="rId5135" display="mailto:shashank.bs@arcadis.com" xr:uid="{3C77EA90-56FE-4EB2-8B5B-E45B3689F0CA}"/>
    <hyperlink ref="W1977" r:id="rId5136" display="mailto:shashank.bs@arcadis.com" xr:uid="{6D9EC53D-E65E-42CA-B8AF-01072667F336}"/>
    <hyperlink ref="W1979" r:id="rId5137" display="mailto:shashank.bs@arcadis.com" xr:uid="{A04A413C-ECE4-4D93-B13E-57E457607090}"/>
    <hyperlink ref="W1982" r:id="rId5138" display="mailto:shashank.bs@arcadis.com" xr:uid="{9986FEBD-6F75-449B-8B26-D5235B2FEFA2}"/>
    <hyperlink ref="W1983" r:id="rId5139" display="mailto:shashank.bs@arcadis.com" xr:uid="{F5A16493-CB40-4BF1-94FC-9F2FFB76F349}"/>
    <hyperlink ref="W1980" r:id="rId5140" display="mailto:shashank.bs@arcadis.com" xr:uid="{A7858A0B-6808-41DB-B257-78592689397D}"/>
    <hyperlink ref="W1985" r:id="rId5141" display="mailto:shashank.bs@arcadis.com" xr:uid="{FB5FBE85-2EB1-42AB-9BBD-80D41F46AA0B}"/>
    <hyperlink ref="W1986" r:id="rId5142" display="mailto:shashank.bs@arcadis.com" xr:uid="{B722688D-399E-44AC-9E9D-79CAC2EE8B49}"/>
    <hyperlink ref="W1987" r:id="rId5143" display="mailto:shashank.bs@arcadis.com" xr:uid="{CA02DC42-F4F1-4950-885C-0E9DBE20C25A}"/>
    <hyperlink ref="W1988" r:id="rId5144" display="mailto:shashank.bs@arcadis.com" xr:uid="{BAC0D085-E974-4D66-B1F9-6CAFD66280E0}"/>
    <hyperlink ref="W1989" r:id="rId5145" display="mailto:shashank.bs@arcadis.com" xr:uid="{40D3A75F-46C4-4FBA-836B-EA424B20D354}"/>
    <hyperlink ref="E1990" r:id="rId5146" display="pw:\\arcadis-uk-pw.bentley.com:Arcadis-UK-07\Documents\Projects\1MC06-C2\Chetwode Ctg\CV\01 - Docs\1MC06-ASC-CV-FRM-CS06_CL10-000036-ACBOS" xr:uid="{DA3B4BC1-EFAB-41CA-938D-A1CD3D45ECE1}"/>
    <hyperlink ref="K1990" r:id="rId5147" display="pw:\\arcadis-uk-pw.bentley.com:Arcadis-UK-07\Documents\Projects\1MC06-C2\Chetwode Ctg\IM\01 - Docs\1MC06-CEK-IM-DAT-CS06_CL10-600043" xr:uid="{C4CE156B-4E0A-4235-9E32-89497AC1FAFB}"/>
    <hyperlink ref="W1990" r:id="rId5148" display="mailto:alexandra.bonici@setec.com" xr:uid="{159B174D-3152-44AE-B29E-525D22557469}"/>
    <hyperlink ref="E1991" r:id="rId5149" display="pw:\\arcadis-uk-pw.bentley.com:Arcadis-UK-07\Documents\Projects\1MC07-C3\Brackley South Ctg\CV\01 - Docs\1MC07-ASC-CV-FRM-CS07_CL12-000101-ACBOS" xr:uid="{6411EBB9-2C5D-40B6-B3A5-CB3B404AC310}"/>
    <hyperlink ref="K1991" r:id="rId5150" display="pw:\\arcadis-uk-pw.bentley.com:Arcadis-UK-07\Documents\Projects\1MC07-C3\Brackley South Ctg\IM\01 - Docs\1MC07-CEK-IM-DAT-CS07_CL12-600171" xr:uid="{BCEE5ADC-2484-4F14-A083-449C4A8B16ED}"/>
    <hyperlink ref="W1991" r:id="rId5151" display="mailto:alexandra.bonici@setec.com" xr:uid="{BE1BC047-5047-43E4-9102-917663C60358}"/>
    <hyperlink ref="E1992" r:id="rId5152" display="pw:\\arcadis-uk-pw.bentley.com:Arcadis-UK-07\Documents\Projects\1MC06-C2\Waddesdon South Ctg\UT\01 - Docs\1MC06-ASC-UT-FRM-CS04_CL20-000035-ACBOS" xr:uid="{261F59F1-53FC-44C6-842F-7280BC8B5259}"/>
    <hyperlink ref="K1992" r:id="rId5153" display="pw:\\arcadis-uk-pw.bentley.com:Arcadis-UK-07\Documents\Projects\1MC06-C2\Waddesdon South Ctg\IM\01 - Docs\1MC06-CEK-IM-DAT-CS04_CL20-600143" xr:uid="{AE73CE27-4FCA-429B-BF46-28E2A19515C4}"/>
    <hyperlink ref="W1992" r:id="rId5154" display="mailto:maya.bowles@arcadis.com" xr:uid="{CD8F1475-E628-461A-A987-BF23CFA2BF0B}"/>
    <hyperlink ref="E1993" r:id="rId5155" display="pw:\\arcadis-uk-pw.bentley.com:Arcadis-UK-07\Documents\Projects\1MC06-C2\Bicester Road Emb\UT\01 - Docs\1MC06-ASC-UT-FRM-CS04_CL20-000033-ACBOS" xr:uid="{A8961E3A-5942-4F54-BAC5-AD728FA69A01}"/>
    <hyperlink ref="K1993" r:id="rId5156" display="pw:\\arcadis-uk-pw.bentley.com:Arcadis-UK-07\Documents\Projects\1MC06-C2\Bicester Road Emb\IM\01 - Docs\1MC06-CEK-IM-DAT-CS04_CL20-600127" xr:uid="{5BDA9F33-6ADF-4599-BF0E-182AC1D85CF8}"/>
    <hyperlink ref="K1994" r:id="rId5157" display="pw:\\arcadis-uk-pw.bentley.com:Arcadis-UK-07\Documents\Projects\1MC06-C2\Grendon Underwood Emb\IM\01 - Docs\1MC06-CEK-IM-DAT-CS05-600136" xr:uid="{C1CC2996-3942-4837-9D5E-57D334D028E8}"/>
    <hyperlink ref="E1994" r:id="rId5158" display="pw:\\arcadis-uk-pw.bentley.com:Arcadis-UK-07\Documents\Projects\1MC06-C2\Grendon Underwood Emb\UT\01 - Docs\1MC06-ASC-UT-FRM-CS05-000016-ACBOS" xr:uid="{F4FB64FA-8AFD-434C-B84E-3872849ECD2E}"/>
    <hyperlink ref="W1994" r:id="rId5159" display="mailto:maya.bowles@arcadis.com" xr:uid="{1ECC8ABC-6C7E-4B30-A52B-79A7F3044E53}"/>
    <hyperlink ref="W1993" r:id="rId5160" display="mailto:maya.bowles@arcadis.com" xr:uid="{3C917F49-FB60-4080-99A1-5787237DEEBA}"/>
    <hyperlink ref="E1995" r:id="rId5161" display="pw:\\arcadis-uk-pw.bentley.com:Arcadis-UK-07\Documents\Projects\1MC07-C3\Boddington Ctg\UT\01 - Docs\1MC07-ASC-UT-FRM-CS07_CL14-000003-ACBOS" xr:uid="{C3E66BD0-6788-4307-AFD1-48701E6B9E94}"/>
    <hyperlink ref="K1995" r:id="rId5162" display="pw:\\arcadis-uk-pw.bentley.com:Arcadis-UK-07\Documents\Projects\1MC07-C3\Boddington Ctg\IM\01 - Docs\1MC07-CEK-IM-DAT-CS07_CL14-600015" xr:uid="{F058F79A-604A-47B3-AE12-EFD4F69A50CF}"/>
    <hyperlink ref="W1995" r:id="rId5163" display="mailto:sithrubi.t@arcadis.com" xr:uid="{EA018FD4-367B-4419-B80C-19BCBAE6FFB3}"/>
    <hyperlink ref="E1996" r:id="rId5164" xr:uid="{73328D78-B399-416C-8A44-53E2F90C21A3}"/>
    <hyperlink ref="K1996" r:id="rId5165" xr:uid="{98CFF28A-E9E8-45C6-8007-C6468E1739D3}"/>
    <hyperlink ref="W1996" r:id="rId5166" display="mailto:sergio.deoliveira@setec.com" xr:uid="{2ACB7634-5A39-4DB5-B005-8EA398FEF8EB}"/>
    <hyperlink ref="W1997" r:id="rId5167" display="mailto:abdurrahman.ibrahim@arcadis.com" xr:uid="{AFD3F0D6-235C-4E4A-882E-1A93718366AD}"/>
    <hyperlink ref="W1998" r:id="rId5168" display="mailto:abdurrahman.ibrahim@arcadis.com" xr:uid="{46644C60-50E6-4500-840D-A17BD2C24B50}"/>
    <hyperlink ref="W1999" r:id="rId5169" display="mailto:abdurrahman.ibrahim@arcadis.com" xr:uid="{63DAA95B-0BB4-4002-BF5D-1212D458863E}"/>
    <hyperlink ref="W2000" r:id="rId5170" display="mailto:abdurrahman.ibrahim@arcadis.com" xr:uid="{5D66DB98-8F70-4C9A-AF1C-472BB8A4A393}"/>
    <hyperlink ref="E2001" r:id="rId5171" display="pw:\\arcadis-uk-pw.bentley.com:Arcadis-UK-07\Documents\Projects\1MC06-C2\Calvert Ctg\HW\01 - Docs\1MC06-ASC-HW-FRM-CS06_CL09-000038-ACBOS" xr:uid="{AFA83B93-7703-4FE7-9236-AA7128393548}"/>
    <hyperlink ref="K2001" r:id="rId5172" display="pw:\\arcadis-uk-pw.bentley.com:Arcadis-UK-07\Documents\Projects\1MC06-C2\Calvert Ctg\IM\01 - Docs\1MC06-CEK-IM-DAT-CS06_CL09-600265" xr:uid="{174C832E-E2CF-413A-A815-5D2CF2AF352B}"/>
    <hyperlink ref="W2001" r:id="rId5173" display="mailto:adan@cowi.com" xr:uid="{8E4296ED-5D5D-4F15-B506-4203904698D9}"/>
    <hyperlink ref="K1997" r:id="rId5174" display="pw:\\arcadis-uk-pw.bentley.com:Arcadis-UK-07\Documents\Projects\1MC06-C2\Grendon Underwood Emb\IM\01 - Docs\1MC06-CEK-IM-DAT-CS05-600014" xr:uid="{DD843391-51E1-4D13-B737-4A56AE91F54E}"/>
    <hyperlink ref="K1998" r:id="rId5175" display="pw:\\arcadis-uk-pw.bentley.com:Arcadis-UK-07\Documents\Projects\1MC06-C2\Grendon Underwood Emb\IM\01 - Docs\1MC06-CEK-IM-DAT-CS05-600015" xr:uid="{04F1ACAF-56FE-47A0-8CA5-0100712A61C1}"/>
    <hyperlink ref="K1999" r:id="rId5176" display="pw:\\arcadis-uk-pw.bentley.com:Arcadis-UK-07\Documents\Projects\1MC06-C2\Woodlands Ctg\IM\01 - Docs\1MC06-CEK-IM-DAT-CS05-600104" xr:uid="{0114799C-C293-483F-854A-5C869EA295CE}"/>
    <hyperlink ref="K2000" r:id="rId5177" display="pw:\\arcadis-uk-pw.bentley.com:Arcadis-UK-07\Documents\Projects\1MC06-C2\Woodlands Ctg\IM\01 - Docs\1MC06-CEK-IM-DAT-CS05-600109" xr:uid="{63F099BF-2A3E-4F7E-B0A2-6A4A34F4D5A3}"/>
    <hyperlink ref="E1997" r:id="rId5178" display="pw:\\arcadis-uk-pw.bentley.com:Arcadis-UK-07\Documents\Projects\1MC06-C2\Grendon Underwood Emb\CV\01 - Docs\1MC06-ASC-CV-FRM-CS05-000119-ACBOS" xr:uid="{AABF6451-5D51-49CE-B13E-174BDA868648}"/>
    <hyperlink ref="E1998" r:id="rId5179" display="pw:\\arcadis-uk-pw.bentley.com:Arcadis-UK-07\Documents\Projects\1MC06-C2\Grendon Underwood Emb\CV\01 - Docs\1MC06-ASC-CV-FRM-CS05-000117-ACBOS" xr:uid="{8A33D591-1B7A-49B3-99F3-B27E4E52CFA1}"/>
    <hyperlink ref="E2000" r:id="rId5180" display="pw:\\arcadis-uk-pw.bentley.com:Arcadis-UK-07\Documents\Projects\1MC06-C2\Woodlands Ctg\CV\01 - Docs\1MC06-ASC-CV-FRM-CS05-000131-ACBOS" xr:uid="{4C34E6BE-5A43-4BAB-8D9D-D4D581F8455D}"/>
    <hyperlink ref="E1999" r:id="rId5181" display="pw:\\arcadis-uk-pw.bentley.com:Arcadis-UK-07\Documents\Projects\1MC06-C2\Woodlands Ctg\CV\01 - Docs\1MC06-ASC-CV-FRM-CS05-000129-ACBOS" xr:uid="{4B9A5DCE-3633-487F-B409-1FE8641ABF25}"/>
    <hyperlink ref="E1364" r:id="rId5182" display="pw:\\arcadis-uk-pw.bentley.com:Arcadis-UK-07\Documents\Projects\1MC06-C2\Calvert Ctg\HW\01 - Docs\1MC06-ASC-HW-FRM-CS06_CL09-000045-ACBOS" xr:uid="{BF14A4A4-8342-410D-924F-2A46AC03E83C}"/>
    <hyperlink ref="E1365" r:id="rId5183" display="pw:\\arcadis-uk-pw.bentley.com:Arcadis-UK-07\Documents\Projects\1MC06-C2\Calvert Ctg\HW\01 - Docs\1MC06-ASC-HW-FRM-CS06_CL09-000041-ACBOS" xr:uid="{4C203057-7F23-4E4C-8467-232224750FFD}"/>
    <hyperlink ref="K1365" r:id="rId5184" display="pw:\\arcadis-uk-pw.bentley.com:Arcadis-UK-07\Documents\Projects\1MC06-C2\Calvert Ctg\IM\01 - Docs\1MC06-CEK-IM-DAT-CS06_CL09-600266" xr:uid="{0AB9BC48-96AC-4651-A2E0-682D30697B3F}"/>
    <hyperlink ref="K1364" r:id="rId5185" display="pw:\\arcadis-uk-pw.bentley.com:Arcadis-UK-07\Documents\Projects\1MC06-C2\Calvert Ctg\IM\01 - Docs\1MC06-CEK-IM-DAT-CS06_CL09-600263" xr:uid="{1AE18D66-E358-4EB2-89BE-E463B88A0591}"/>
    <hyperlink ref="K1976:K1988" r:id="rId5186" display="pw:\\arcadis-uk-pw.bentley.com:Arcadis-UK-07\Documents\Projects\1MC07-C3\Chipping Warden Green Tunnel\IM\01 - Docs\1MC07-CEK-IM-DAT-CS07_CL14-600119" xr:uid="{F591E957-3E12-485D-A131-90E8368CDEB2}"/>
    <hyperlink ref="K1989" r:id="rId5187" display="pw:\\arcadis-uk-pw.bentley.com:Arcadis-UK-07\Documents\Projects\1MC07-C3\Chipping Warden Green Tunnel\IM\01 - Docs\1MC07-CEK-IM-DAT-CS07_CL14-600119" xr:uid="{D0C1B685-BE44-4208-879D-FD352E4BB414}"/>
    <hyperlink ref="E2002" r:id="rId5188" display="pw:\\arcadis-uk-pw.bentley.com:Arcadis-UK-07\Documents\Projects\1MC06-C2\Woodlands Ctg\DR\01 - Docs\1MC06-ASC-DR-FRM-CS05-000007-ACBOS" xr:uid="{60FE7BBA-C762-488D-ACBB-32088D313F75}"/>
    <hyperlink ref="K2002" r:id="rId5189" display="pw:\\arcadis-uk-pw.bentley.com:Arcadis-UK-07\Documents\Projects\1MC06-C2\Woodlands Ctg\IM\01 - Docs\1MC06-CEK-IM-DAT-CS05-600155" xr:uid="{E7C7A693-B723-4424-9AD7-7482DC7702BF}"/>
    <hyperlink ref="W2002" r:id="rId5190" display="mailto:fedi.benhmida@setec.com" xr:uid="{4C03367C-A74A-4E4D-8B3A-748B523754BA}"/>
    <hyperlink ref="W2003" r:id="rId5191" display="mailto:fedi.benhmida@setec.com" xr:uid="{048CF2C8-3882-476C-9022-F50CF85129E8}"/>
    <hyperlink ref="E2003" r:id="rId5192" display="pw:\\arcadis-uk-pw.bentley.com:Arcadis-UK-07\Documents\Projects\1MC06-C2\Grendon Underwood Emb\DR\01 - Docs\1MC06-ASC-DR-FRM-CS05-000029-ACBOS" xr:uid="{D3C09A30-05F0-494B-92F9-93E35A27717F}"/>
    <hyperlink ref="K2003" r:id="rId5193" display="pw:\\arcadis-uk-pw.bentley.com:Arcadis-UK-07\Documents\Projects\1MC06-C2\Woodlands Ctg\IM\01 - Docs\1MC06-CEK-IM-DAT-CS05-600154" xr:uid="{E693A015-3197-4B4E-8DD7-9E2C293350C8}"/>
    <hyperlink ref="E2004" r:id="rId5194" display="pw:\\arcadis-uk-pw.bentley.com:Arcadis-UK-07\Documents\Projects\1MC06-C2\Wendover Green Tunnel\HW\01 - Docs\1MC06-ASC-HW-FRM-CS03_CL17-000002-ACBOS" xr:uid="{FAFA48D5-BC16-4570-94DD-44ED643E314C}"/>
    <hyperlink ref="K2004" r:id="rId5195" display="pw:\\arcadis-uk-pw.bentley.com:Arcadis-UK-07\Documents\Projects\1MC06-C2\Wendover Green Tunnel\IM\01 - Docs\1MC06-CEK-IM-DAT-CS03_CL06-600054" xr:uid="{34111E35-FFD6-45BA-9BBB-AF233F56FBC4}"/>
    <hyperlink ref="W2004" r:id="rId5196" display="mailto:ABHS@cowi.com" xr:uid="{675BD34B-AC36-4F8E-854A-AFDC88483BB3}"/>
    <hyperlink ref="E2005" r:id="rId5197" display="pw:\\arcadis-uk-pw.bentley.com:Arcadis-UK-07\Documents\Projects\1MC07-C3\Lower Boddington Emb\UT\01 - Docs\1MC07-ASC-UT-FRM-CS07_CL14-000026-ACBOS" xr:uid="{25DBBBBE-6FD6-4317-85D8-E0BFE5A6E3BB}"/>
    <hyperlink ref="K2005" r:id="rId5198" display="pw:\\arcadis-uk-pw.bentley.com:Arcadis-UK-07\Documents\Projects\1MC07-C3\Lower Boddington Emb\IM\01 - Docs\1MC07-CEK-IM-DAT-CS07_CL14-600114" xr:uid="{50FC0CA7-BFAD-4B95-A050-1CC106CCF2AA}"/>
    <hyperlink ref="W2005" r:id="rId5199" display="mailto:maya.bowles@arcadis.com" xr:uid="{45D86CCF-78F9-443C-AA25-6411EB05A168}"/>
    <hyperlink ref="W2006" r:id="rId5200" display="mailto:alexandra.bonici@setec.com" xr:uid="{36107F46-AEED-484C-9E90-D026321883BA}"/>
    <hyperlink ref="E2006" r:id="rId5201" display="pw:\\arcadis-uk-pw.bentley.com:Arcadis-UK-07\Documents\Projects\1MC07-C3\Helmdon Emb\CV\01 - Docs\1MC07-ASC-CV-FRM-CS07_CL12-000054-ACBOS" xr:uid="{B7228CEC-1EE6-417B-9C09-63B9CCFF5A2F}"/>
    <hyperlink ref="K2006" r:id="rId5202" display="pw:\\arcadis-uk-pw.bentley.com:Arcadis-UK-07\Documents\Projects\1MC07-C3\Helmdon Emb\IM\01 - Docs\1MC07-CEK-IM-DAT-CS07_CL12-600011" xr:uid="{730F816E-4A94-454F-B4F8-A4C96D7A38F0}"/>
    <hyperlink ref="E2007" r:id="rId5203" display="pw:\\arcadis-uk-pw.bentley.com:Arcadis-UK-07\Documents\Projects\1MC06-C2\Waddesdon South Ctg\UT\01 - Docs\1MC06-ASC-UT-FRM-CS04_CL20-000090-ACBOS" xr:uid="{4CFCC42F-6680-4056-8CDB-14CC7F328091}"/>
    <hyperlink ref="K2007" r:id="rId5204" display="pw:\\arcadis-uk-pw.bentley.com:Arcadis-UK-07\Documents\Projects\1MC06-C2\Waddesdon South Ctg\UT\01 - Docs\1MC06-CEK-UT-DAT-CS04_CL20-000001" xr:uid="{3E581EA9-4A66-46A2-A4F6-A0D223E6972B}"/>
    <hyperlink ref="W2007" r:id="rId5205" display="mailto:maya.bowles@arcadis.com" xr:uid="{1A079363-96C1-4B5F-839E-B3FAB339FA02}"/>
    <hyperlink ref="E2008" r:id="rId5206" display="pw:\\arcadis-uk-pw.bentley.com:Arcadis-UK-07\Documents\Projects\1MC06-C2\Barton to Mixbury Ctg\CV\01 - Docs\1MC06-ASC-CV-FRM-CS06_CL21-900011-ACBOS" xr:uid="{39980E93-E84E-47F3-8829-B3BC77A2799A}"/>
    <hyperlink ref="K2008" r:id="rId5207" display="pw:\\arcadis-uk-pw.bentley.com:Arcadis-UK-07\Documents\Projects\1MC06-C2\Barton to Mixbury Ctg\IM\01 - Docs\1MC06-CEK-IM-DAT-CS06_CL21-600108" xr:uid="{0E0EAC17-4EAE-415B-94FF-BD60FCD6FD87}"/>
    <hyperlink ref="E2009" r:id="rId5208" display="pw:\\arcadis-uk-pw.bentley.com:Arcadis-UK-07\Documents\Projects\1MC06-C2\Barton to Mixbury Ctg\EV\01 - Docs\1MC06-ASC-EV-FRM-CS06_CL21-900002" xr:uid="{787B0984-4020-4CD5-8D50-CF3BABDC6F50}"/>
    <hyperlink ref="E2010" r:id="rId5209" display="pw:\\arcadis-uk-pw.bentley.com:Arcadis-UK-07\Documents\Projects\1MC06-C2\Barton to Mixbury Ctg\EV\01 - Docs\1MC06-ASC-EV-FRM-CS06_CL21-900003" xr:uid="{A01A3409-020A-4027-A530-D6A9559257B1}"/>
    <hyperlink ref="E2011" r:id="rId5210" display="pw:\\arcadis-uk-pw.bentley.com:Arcadis-UK-07\Documents\Projects\1MC06-C2\Barton to Mixbury Ctg\EV\01 - Docs\1MC06-ASC-EV-FRM-CS06_CL21-900007" xr:uid="{84CC0A50-8C67-44A8-AEE2-C7BA99CE7F2E}"/>
    <hyperlink ref="E2012" r:id="rId5211" display="pw:\\arcadis-uk-pw.bentley.com:Arcadis-UK-07\Documents\Projects\1MC06-C2\Barton to Mixbury Ctg\EV\01 - Docs\1MC06-ASC-EV-FRM-CS06_CL21-900008" xr:uid="{FDB1D5F6-894F-4622-B055-7CBCD822E0EF}"/>
    <hyperlink ref="E2013" r:id="rId5212" display="pw:\\arcadis-uk-pw.bentley.com:Arcadis-UK-07\Documents\Projects\1MC06-C2\Barton to Mixbury Ctg\EV\01 - Docs\1MC06-ASC-EV-FRM-CS06_CL21-900010" xr:uid="{FCC4BB6B-8E42-437B-8B10-A2D74DE55B46}"/>
    <hyperlink ref="E2014" r:id="rId5213" display="pw:\\arcadis-uk-pw.bentley.com:Arcadis-UK-07\Documents\Projects\1MC06-C2\Barton to Mixbury Ctg\EV\01 - Docs\1MC06-ASC-EV-FRM-CS06_CL21-900011" xr:uid="{AD6514E0-B005-442D-9B35-89F96CE58472}"/>
    <hyperlink ref="E2015" r:id="rId5214" display="pw:\\arcadis-uk-pw.bentley.com:Arcadis-UK-07\Documents\Projects\1MC06-C2\Barton to Mixbury Ctg\EV\01 - Docs\1MC06-ASC-EV-FRM-CS06_CL21-900015" xr:uid="{37CD34B9-158E-4751-8F27-53FE30D0A72D}"/>
    <hyperlink ref="E2016" r:id="rId5215" display="pw:\\arcadis-uk-pw.bentley.com:Arcadis-UK-07\Documents\Projects\1MC06-C2\Barton to Mixbury Ctg\EV\01 - Docs\1MC06-ASC-EV-FRM-CS06_CL21-900014" xr:uid="{2EE499E5-A0C1-41C0-AB33-CF78014958FF}"/>
    <hyperlink ref="E2017" r:id="rId5216" display="pw:\\arcadis-uk-pw.bentley.com:Arcadis-UK-07\Documents\Projects\1MC06-C2\Barton to Mixbury Ctg\EV\01 - Docs\1MC06-ASC-EV-FRM-CS06_CL21-900019" xr:uid="{3DF866B7-864B-4DE4-889C-C2E13F1A82DD}"/>
    <hyperlink ref="E2018" r:id="rId5217" display="pw:\\arcadis-uk-pw.bentley.com:Arcadis-UK-07\Documents\Projects\1MC06-C2\Barton to Mixbury Ctg\EV\01 - Docs\1MC06-ASC-EV-FRM-CS06_CL21-900018" xr:uid="{A79C1BE4-D690-4E32-A86F-51B784F812DA}"/>
    <hyperlink ref="E2019" r:id="rId5218" display="pw:\\arcadis-uk-pw.bentley.com:Arcadis-UK-07\Documents\Projects\1MC06-C2\Barton to Mixbury Ctg\EV\01 - Docs\1MC06-ASC-EV-FRM-CS06_CL21-900020" xr:uid="{F06C2756-FAB9-4CF6-A369-8B9E3E5CE8C8}"/>
    <hyperlink ref="E2020" r:id="rId5219" display="pw:\\arcadis-uk-pw.bentley.com:Arcadis-UK-07\Documents\Projects\1MC06-C2\Barton to Mixbury Ctg\EV\01 - Docs\1MC06-ASC-EV-FRM-CS06_CL21-900004" xr:uid="{476E0B39-234E-4E33-8D74-9DCC5CB7D346}"/>
    <hyperlink ref="E2021" r:id="rId5220" display="pw:\\arcadis-uk-pw.bentley.com:Arcadis-UK-07\Documents\Projects\1MC06-C2\Barton to Mixbury Ctg\EV\01 - Docs\1MC06-ASC-EV-FRM-CS06_CL21-900001" xr:uid="{B2387A85-10E5-4EE0-83C7-3D825CCE1770}"/>
    <hyperlink ref="E2022" r:id="rId5221" display="pw:\\arcadis-uk-pw.bentley.com:Arcadis-UK-07\Documents\Projects\1MC06-C2\Barton to Mixbury Ctg\EV\01 - Docs\1MC06-ASC-EV-FRM-CS06_CL21-900005" xr:uid="{E9B96F75-F79D-4C42-BA06-26CAA0F93A39}"/>
    <hyperlink ref="E2023" r:id="rId5222" display="pw:\\arcadis-uk-pw.bentley.com:Arcadis-UK-07\Documents\Projects\1MC06-C2\Barton to Mixbury Ctg\EV\01 - Docs\1MC06-ASC-EV-FRM-CS06_CL21-900006" xr:uid="{7C3006C0-E844-4BD2-9C07-777091F59460}"/>
    <hyperlink ref="E2024" r:id="rId5223" display="pw:\\arcadis-uk-pw.bentley.com:Arcadis-UK-07\Documents\Projects\1MC06-C2\Barton to Mixbury Ctg\EV\01 - Docs\1MC06-ASC-EV-FRM-CS06_CL21-900009" xr:uid="{0C267574-71B9-4AA5-AB60-CB665355B0CC}"/>
    <hyperlink ref="E2025" r:id="rId5224" display="pw:\\arcadis-uk-pw.bentley.com:Arcadis-UK-07\Documents\Projects\1MC06-C2\Barton to Mixbury Ctg\EV\01 - Docs\1MC06-ASC-EV-FRM-CS06_CL21-900012" xr:uid="{EDC5B709-AA75-486B-9D3D-EA658BCB2B1A}"/>
    <hyperlink ref="E2026" r:id="rId5225" display="pw:\\arcadis-uk-pw.bentley.com:Arcadis-UK-07\Documents\Projects\1MC06-C2\Barton to Mixbury Ctg\EV\01 - Docs\1MC06-ASC-EV-FRM-CS06_CL21-900013" xr:uid="{3E8774AF-2A17-47D3-84C3-214327AA9D81}"/>
    <hyperlink ref="E2027" r:id="rId5226" display="pw:\\arcadis-uk-pw.bentley.com:Arcadis-UK-07\Documents\Projects\1MC06-C2\Barton to Mixbury Ctg\EV\01 - Docs\1MC06-ASC-EV-FRM-CS06_CL21-900016" xr:uid="{7869E3B1-8DBD-41E5-9643-CE8E8D5B3BE7}"/>
    <hyperlink ref="E2028" r:id="rId5227" display="pw:\\arcadis-uk-pw.bentley.com:Arcadis-UK-07\Documents\Projects\1MC06-C2\Barton to Mixbury Ctg\EV\01 - Docs\1MC06-ASC-EV-FRM-CS06_CL21-900017" xr:uid="{6FA85B49-B409-4C4C-B073-4E2542E01D4D}"/>
    <hyperlink ref="K2009" r:id="rId5228" display="pw:\\arcadis-uk-pw.bentley.com:Arcadis-UK-07\Documents\Projects\1MC06-C2\Barton to Mixbury Ctg\IM\01 - Docs\1MC06-CEK-IM-DAT-CS06_CL21-600130" xr:uid="{1EB3D0C9-71F6-4D2F-B64C-C1D092A75BB6}"/>
    <hyperlink ref="K2010" r:id="rId5229" display="pw:\\arcadis-uk-pw.bentley.com:Arcadis-UK-07\Documents\Projects\1MC06-C2\Barton to Mixbury Ctg\IM\01 - Docs\1MC06-CEK-IM-DAT-CS06_CL21-600129" xr:uid="{C41BB30A-DC39-4C3F-8E82-50813CB61348}"/>
    <hyperlink ref="K2011" r:id="rId5230" display="pw:\\arcadis-uk-pw.bentley.com:Arcadis-UK-07\Documents\Projects\1MC06-C2\Barton to Mixbury Ctg\IM\01 - Docs\1MC06-CEK-IM-DAT-CS06_CL21-600125" xr:uid="{EEF55C2C-F52A-40B0-AA7F-141F117B3BD7}"/>
    <hyperlink ref="K2012" r:id="rId5231" display="pw:\\arcadis-uk-pw.bentley.com:Arcadis-UK-07\Documents\Projects\1MC06-C2\Barton to Mixbury Ctg\IM\01 - Docs\1MC06-CEK-IM-DAT-CS06_CL21-600124" xr:uid="{3CB4B11B-D694-44EC-B04A-2548B685B6BF}"/>
    <hyperlink ref="K2013" r:id="rId5232" display="pw:\\arcadis-uk-pw.bentley.com:Arcadis-UK-07\Documents\Projects\1MC06-C2\Barton to Mixbury Ctg\IM\01 - Docs\1MC06-CEK-IM-DAT-CS06_CL21-600122" xr:uid="{89609E3B-73E3-4AC6-AA0E-F49F9A10C126}"/>
    <hyperlink ref="K2014" r:id="rId5233" display="pw:\\arcadis-uk-pw.bentley.com:Arcadis-UK-07\Documents\Projects\1MC06-C2\Barton to Mixbury Ctg\IM\01 - Docs\1MC06-CEK-IM-DAT-CS06_CL21-600121" xr:uid="{F1F755F5-85C8-4700-8E5F-5574161F428B}"/>
    <hyperlink ref="K2015" r:id="rId5234" display="pw:\\arcadis-uk-pw.bentley.com:Arcadis-UK-07\Documents\Projects\1MC06-C2\Barton to Mixbury Ctg\IM\01 - Docs\1MC06-CEK-IM-DAT-CS06_CL21-600117" xr:uid="{67E4E846-1D8C-4D46-927F-99E49E8D5D2D}"/>
    <hyperlink ref="K2016" r:id="rId5235" display="pw:\\arcadis-uk-pw.bentley.com:Arcadis-UK-07\Documents\Projects\1MC06-C2\Barton to Mixbury Ctg\IM\01 - Docs\1MC06-CEK-IM-DAT-CS06_CL21-600118" xr:uid="{BC8F873D-8357-470A-910F-CA61E71E04DA}"/>
    <hyperlink ref="K2017" r:id="rId5236" display="pw:\\arcadis-uk-pw.bentley.com:Arcadis-UK-07\Documents\Projects\1MC06-C2\Barton to Mixbury Ctg\IM\01 - Docs\1MC06-CEK-IM-DAT-CS06_CL21-600113" xr:uid="{08753BF5-47BC-403D-96CE-EAB03F2042D0}"/>
    <hyperlink ref="K2018" r:id="rId5237" display="pw:\\arcadis-uk-pw.bentley.com:Arcadis-UK-07\Documents\Projects\1MC06-C2\Barton to Mixbury Ctg\IM\01 - Docs\1MC06-CEK-IM-DAT-CS06_CL21-600114" xr:uid="{9CF4B2B6-07E5-4C6A-A63C-57088C4A3508}"/>
    <hyperlink ref="K2019" r:id="rId5238" display="pw:\\arcadis-uk-pw.bentley.com:Arcadis-UK-07\Documents\Projects\1MC06-C2\Barton to Mixbury Ctg\IM\01 - Docs\1MC06-CEK-IM-DAT-CS06_CL21-600112" xr:uid="{FA3FEE4E-60D8-4170-988D-03180C08352F}"/>
    <hyperlink ref="K2020" r:id="rId5239" display="pw:\\arcadis-uk-pw.bentley.com:Arcadis-UK-07\Documents\Projects\1MC06-C2\Barton to Mixbury Ctg\IM\01 - Docs\1MC06-CEK-IM-DAT-CS06_CL21-600128" xr:uid="{F19597EE-2ED9-4BC8-8A68-FEC62F9C9D56}"/>
    <hyperlink ref="K2021" r:id="rId5240" display="pw:\\arcadis-uk-pw.bentley.com:Arcadis-UK-07\Documents\Projects\1MC06-C2\Barton to Mixbury Ctg\IM\01 - Docs\1MC06-CEK-IM-DAT-CS06_CL21-600131" xr:uid="{EF312320-C9EC-4262-829B-9AFE3D9A950E}"/>
    <hyperlink ref="K2022" r:id="rId5241" display="pw:\\arcadis-uk-pw.bentley.com:Arcadis-UK-07\Documents\Projects\1MC06-C2\Barton to Mixbury Ctg\IM\01 - Docs\1MC06-CEK-IM-DAT-CS06_CL21-600127" xr:uid="{B0C5230F-2E2C-4AE1-99EA-30BA0F6920A2}"/>
    <hyperlink ref="K2023" r:id="rId5242" display="pw:\\arcadis-uk-pw.bentley.com:Arcadis-UK-07\Documents\Projects\1MC06-C2\Barton to Mixbury Ctg\IM\01 - Docs\1MC06-CEK-IM-DAT-CS06_CL21-600126" xr:uid="{14E4EE36-7E24-4950-BB71-4EE95A23FC9A}"/>
    <hyperlink ref="K2024" r:id="rId5243" display="pw:\\arcadis-uk-pw.bentley.com:Arcadis-UK-07\Documents\Projects\1MC06-C2\Barton to Mixbury Ctg\IM\01 - Docs\1MC06-CEK-IM-DAT-CS06_CL21-600123" xr:uid="{E56E7F07-014D-4C3D-B243-97E57D2EB7AD}"/>
    <hyperlink ref="K2025" r:id="rId5244" display="pw:\\arcadis-uk-pw.bentley.com:Arcadis-UK-07\Documents\Projects\1MC06-C2\Barton to Mixbury Ctg\IM\01 - Docs\1MC06-CEK-IM-DAT-CS06_CL21-600120" xr:uid="{008FBC97-0AC8-4399-A2E8-6620FE7C208A}"/>
    <hyperlink ref="K2026" r:id="rId5245" display="pw:\\arcadis-uk-pw.bentley.com:Arcadis-UK-07\Documents\Projects\1MC06-C2\Barton to Mixbury Ctg\IM\01 - Docs\1MC06-CEK-IM-DAT-CS06_CL21-600119" xr:uid="{57AA642F-2109-4F1C-B835-30FFA8761441}"/>
    <hyperlink ref="K2027" r:id="rId5246" display="pw:\\arcadis-uk-pw.bentley.com:Arcadis-UK-07\Documents\Projects\1MC06-C2\Barton to Mixbury Ctg\IM\01 - Docs\1MC06-CEK-IM-DAT-CS06_CL21-600116" xr:uid="{D7A7A3C4-5802-4210-8168-2AB6CAA16866}"/>
    <hyperlink ref="K2028" r:id="rId5247" display="pw:\\arcadis-uk-pw.bentley.com:Arcadis-UK-07\Documents\Projects\1MC06-C2\Barton to Mixbury Ctg\IM\01 - Docs\1MC06-CEK-IM-DAT-CS06_CL21-600115" xr:uid="{7E74A623-8838-44B6-952F-0DE6EFA9D8E7}"/>
    <hyperlink ref="W2028" r:id="rId5248" display="mailto:louis.knight@setec.com" xr:uid="{34DC3612-A4E4-4AD7-9563-1126AB7D5733}"/>
    <hyperlink ref="W2027" r:id="rId5249" display="mailto:louis.knight@setec.com" xr:uid="{D37351E0-CE0D-44CE-B39A-3414C87AD626}"/>
    <hyperlink ref="W2026" r:id="rId5250" display="mailto:louis.knight@setec.com" xr:uid="{08A1409A-FC93-4659-A7C4-19077FDC81F2}"/>
    <hyperlink ref="W2025" r:id="rId5251" display="mailto:louis.knight@setec.com" xr:uid="{413356C5-564B-49A2-8D7B-063F2DCB3F2F}"/>
    <hyperlink ref="W2024" r:id="rId5252" display="mailto:louis.knight@setec.com" xr:uid="{54A823E9-CE85-4D90-A38E-174FA3284440}"/>
    <hyperlink ref="W2023" r:id="rId5253" display="mailto:louis.knight@setec.com" xr:uid="{035AE7F0-5A11-4AFC-9F21-EA8B6FB942A7}"/>
    <hyperlink ref="W2022" r:id="rId5254" display="mailto:louis.knight@setec.com" xr:uid="{435F2053-EE5B-49D9-A6A4-DF6541011C54}"/>
    <hyperlink ref="W2021" r:id="rId5255" display="mailto:louis.knight@setec.com" xr:uid="{03273F61-E8EB-4E94-858A-45E59E0C71F9}"/>
    <hyperlink ref="W2020" r:id="rId5256" display="mailto:louis.knight@setec.com" xr:uid="{BE8FCA7A-8F72-45EE-BE7C-82474BB27B18}"/>
    <hyperlink ref="W2008" r:id="rId5257" display="mailto:alexandra.bonici@setec.com" xr:uid="{D1B84255-388D-46E7-84AF-2DC4B81D859E}"/>
    <hyperlink ref="W2019" r:id="rId5258" display="mailto:louis.knight@setec.com" xr:uid="{50F96FE0-5497-4209-812F-53C5F17FB756}"/>
    <hyperlink ref="W2018" r:id="rId5259" display="mailto:louis.knight@setec.com" xr:uid="{E3311376-4A20-4142-8798-7CE941D13165}"/>
    <hyperlink ref="W2017" r:id="rId5260" display="mailto:louis.knight@setec.com" xr:uid="{19917202-06F4-42CC-AEC1-CE1010D36139}"/>
    <hyperlink ref="W2016" r:id="rId5261" display="mailto:louis.knight@setec.com" xr:uid="{038E398C-9A91-4818-BE90-BB0DF7823D4A}"/>
    <hyperlink ref="W2015" r:id="rId5262" display="mailto:louis.knight@setec.com" xr:uid="{06B6AFDA-F317-437B-BE3D-00E8A8B83AFD}"/>
    <hyperlink ref="W2014" r:id="rId5263" display="mailto:louis.knight@setec.com" xr:uid="{0CD4D943-DF66-41AD-9503-E560E7CB65E1}"/>
    <hyperlink ref="W2013" r:id="rId5264" display="mailto:louis.knight@setec.com" xr:uid="{5D68E85F-CB77-4778-93FA-B11A544AF948}"/>
    <hyperlink ref="W2012" r:id="rId5265" display="mailto:louis.knight@setec.com" xr:uid="{9EDFB259-0CEF-49A4-9C71-CEE719C58682}"/>
    <hyperlink ref="W2011" r:id="rId5266" display="mailto:louis.knight@setec.com" xr:uid="{98E8994E-233B-4C62-8955-5C3BADD93811}"/>
    <hyperlink ref="W2010" r:id="rId5267" display="mailto:louis.knight@setec.com" xr:uid="{C4CBC490-45F6-4366-B9D0-25382E9DA0C8}"/>
    <hyperlink ref="W2009" r:id="rId5268" display="mailto:louis.knight@setec.com" xr:uid="{A8FAAC16-98AF-435C-8DE8-71EFB5640860}"/>
    <hyperlink ref="E2029" r:id="rId5269" display="pw:\\arcadis-uk-pw.bentley.com:Arcadis-UK-07\Documents\Projects\1MC06-C2\Quainton South Emb\UT\01 - Docs\1MC06-ASC-UT-FRM-CS04_CL20-000086-ACBOS" xr:uid="{58FCCBC8-5797-486F-81B7-755B77262584}"/>
    <hyperlink ref="E2030" r:id="rId5270" display="pw:\\arcadis-uk-pw.bentley.com:Arcadis-UK-07\Documents\Projects\1MC06-C2\Quainton South Emb\UT\01 - Docs\1MC06-ASC-UT-FRM-CS04_CL20-000084-ACBOS" xr:uid="{B7E68884-7FB9-4C99-B870-989499021CA1}"/>
    <hyperlink ref="K2029" r:id="rId5271" display="pw:\\arcadis-uk-pw.bentley.com:Arcadis-UK-07\Documents\Projects\1MC06-C2\Quainton South Emb\IM\01 - Docs\1MC06-CEK-IM-DAT-CS04_CL20-600107" xr:uid="{D74F55B9-96D6-48A4-B705-19FC211B02C5}"/>
    <hyperlink ref="K2030" r:id="rId5272" display="pw:\\arcadis-uk-pw.bentley.com:Arcadis-UK-07\Documents\Projects\1MC06-C2\Quainton South Emb\IM\01 - Docs\1MC06-CEK-IM-DAT-CS04_CL20-600082" xr:uid="{B135FC40-95A2-4C09-A1D4-B6E49E28B290}"/>
    <hyperlink ref="W2029" r:id="rId5273" display="mailto:maya.bowles@arcadis.com" xr:uid="{D1D99051-D7EE-4584-80A5-9367800E0545}"/>
    <hyperlink ref="W2030" r:id="rId5274" display="mailto:maya.bowles@arcadis.com" xr:uid="{E1D7333F-33F6-4CFC-9FD0-F83B762131B2}"/>
    <hyperlink ref="E2031" r:id="rId5275" display="pw:\\arcadis-uk-pw.bentley.com:Arcadis-UK-07\Documents\Projects\1MC07-C3\Ladbroke Grove Emb\DR\01 - Docs\1MC07-ASC-DR-FRM-CS07_CL23-000013-ACBOS" xr:uid="{F60D2936-81F2-4B18-AA22-DAF159047065}"/>
    <hyperlink ref="K2031" r:id="rId5276" display="pw:\\arcadis-uk-pw.bentley.com:Arcadis-UK-07\Documents\Projects\1MC07-C3\Ladbroke Grove Emb\IM\01 - Docs\1MC07-CEK-IM-DAT-CS07_CL24-600055" xr:uid="{0C429F6B-A694-46F1-B803-BA7B1BD70700}"/>
    <hyperlink ref="W2031" r:id="rId5277" display="mailto:Conor.Egan@wsp.com" xr:uid="{72F37054-F581-455D-B67C-F22E39BEE482}"/>
    <hyperlink ref="E2032" r:id="rId5278" display="pw:\\arcadis-uk-pw.bentley.com:Arcadis-UK-07\Documents\Projects\1MC06-C2\Calvert Infrastructure MDG\DR\01 - Docs\1MC06-CEK-DR-FRM-CS06_CL09-000054" xr:uid="{B189C809-2A7F-4496-A28A-E73F68923024}"/>
    <hyperlink ref="K2032" r:id="rId5279" display="pw:\\arcadis-uk-pw.bentley.com:Arcadis-UK-07\Documents\Projects\1MC06-C2\Calvert Infrastructure MDG\IM\01 - Docs\1MC06-CEK-IM-DAT-CS06_CL09-600313" xr:uid="{3150D520-90F3-44B0-8B15-615842F43713}"/>
    <hyperlink ref="W2032" r:id="rId5280" display="mailto:rani.muthappan@arcadis.com" xr:uid="{C7D67214-5F0E-4660-AAAF-2898C52A74C2}"/>
    <hyperlink ref="E2033" r:id="rId5281" display="pw:\\arcadis-uk-pw.bentley.com:Arcadis-UK-07\Documents\Projects\1MC06-C2\Quainton Ctg\UT\01 - Docs\1MC06-ASC-UT-FRM-CS04_CL20-000062-ACBOS" xr:uid="{7F1F47C1-686A-4E9F-9073-AB0D69DD8CF3}"/>
    <hyperlink ref="K2033" r:id="rId5282" display="pw:\\arcadis-uk-pw.bentley.com:Arcadis-UK-07\Documents\Projects\1MC06-C2\Quainton Ctg\IM\01 - Docs\1MC06-CEK-IM-DAT-CS04_CL20-600052" xr:uid="{A59715A6-E42A-41E3-9E03-2742757D7D34}"/>
    <hyperlink ref="W2033" r:id="rId5283" display="mailto:maya.bowles@arcadis.com" xr:uid="{6AC1AF66-2BFA-41C4-9185-A1ED2E5092A3}"/>
    <hyperlink ref="E2034" r:id="rId5284" display="pw://arcadis-uk-pw.bentley.com:Arcadis-UK-07/Documents/Projects/1MC07-C3/Thorpe&amp;space;Mandeville&amp;space;Emb/DR/01&amp;space;-&amp;space;Docs/1MC07-ASC-DR-FRM-CS07_CL26-000005-ACBOS" xr:uid="{834D75E7-DE61-4833-AC30-B4387FF19D8D}"/>
    <hyperlink ref="K2034" r:id="rId5285" display="pw://arcadis-uk-pw.bentley.com:Arcadis-UK-07/Documents/Projects/1MC07-C3/Thorpe&amp;space;Mandeville&amp;space;Emb/IM/01&amp;space;-&amp;space;Docs/1MC07-CEK-IM-DAT-CS07_CL26-600018" xr:uid="{E5D02DB0-D17E-4845-8429-AE0BA8FFE4AB}"/>
    <hyperlink ref="W2034" r:id="rId5286" display="mailto:gopika.b@arcadis.com" xr:uid="{AC2F8BC5-2D7F-411E-8122-9A2E862897A1}"/>
    <hyperlink ref="E2035" r:id="rId5287" display="pw:\\arcadis-uk-pw.bentley.com:Arcadis-UK-07\Documents\Projects\1MC07-C3\Chipping Warden Green Tunnel\HW\01 - Docs\1MC07-ASC-HW-FRM-CS07_CL13-000011-ACBOS" xr:uid="{13A7D532-40B9-4175-A3AC-72F78BB34C44}"/>
    <hyperlink ref="E2036" r:id="rId5288" display="pw:\\arcadis-uk-pw.bentley.com:Arcadis-UK-07\Documents\Projects\1MC07-C3\Chipping Warden Green Tunnel\HW\01 - Docs\1MC07-ASC-HW-FRM-CS07_CL13-000012-ACBOS" xr:uid="{49BF688A-17F7-435B-9651-14CCB0E0D401}"/>
    <hyperlink ref="E2037" r:id="rId5289" display="pw:\\arcadis-uk-pw.bentley.com:Arcadis-UK-07\Documents\Projects\1MC07-C3\Chipping Warden Green Tunnel\HW\01 - Docs\1MC07-ASC-HW-FRM-CS07_CL13-000014-ACBOS" xr:uid="{51C8514F-8F10-46B7-81E5-15AA50101F8F}"/>
    <hyperlink ref="K2035" r:id="rId5290" display="pw:\\arcadis-uk-pw.bentley.com:Arcadis-UK-07\Documents\Projects\1MC07-C3\Chipping Warden Green Tunnel\IM\01 - Docs\1MC07-CEK-IM-DAT-CS07_CL13-600020" xr:uid="{EF12ECFF-A400-4E94-9227-66DC85567A93}"/>
    <hyperlink ref="K2036" r:id="rId5291" display="pw:\\arcadis-uk-pw.bentley.com:Arcadis-UK-07\Documents\Projects\1MC07-C3\Chipping Warden Green Tunnel\IM\01 - Docs\1MC07-CEK-IM-DAT-CS07_CL13-600026" xr:uid="{48032870-D5AC-4227-8A8F-73E88F4A57B5}"/>
    <hyperlink ref="K2037" r:id="rId5292" display="pw:\\arcadis-uk-pw.bentley.com:Arcadis-UK-07\Documents\Projects\1MC07-C3\Chipping Warden Green Tunnel\IM\01 - Docs\1MC07-CEK-IM-DAT-CS07_CL13-600013" xr:uid="{75191392-4EDE-448D-8DF8-506AB50A9EDC}"/>
    <hyperlink ref="W2035" r:id="rId5293" display="mailto:MarcoAntonio.Tanseco@arcadis.com" xr:uid="{B5A87743-A563-4499-8AC3-4298C26052A3}"/>
    <hyperlink ref="W2036" r:id="rId5294" display="mailto:MarcoAntonio.Tanseco@arcadis.com" xr:uid="{FEF08D63-17B3-4617-84AB-D0528C4612F5}"/>
    <hyperlink ref="W2037" r:id="rId5295" display="mailto:MarcoAntonio.Tanseco@arcadis.com" xr:uid="{00087FCD-1181-4012-8FDA-880A975F94FA}"/>
    <hyperlink ref="E2038" r:id="rId5296" display="pw:\\arcadis-uk-pw.bentley.com:Arcadis-UK-07\Documents\Projects\1MC06-C2\Calvert Ctg\DR\01 - Docs\1MC06-ASC-DR-FRM-CS06_CL09-000033-ACBOS" xr:uid="{B7766B46-67C5-4087-A16C-658F5472003C}"/>
    <hyperlink ref="K2038" r:id="rId5297" display="pw:\\arcadis-uk-pw.bentley.com:Arcadis-UK-07\Documents\Projects\1MC06-C2\Calvert Ctg\IM\01 - Docs\1MC06-CEK-IM-DAT-CS06_CL09-600108" xr:uid="{9741F861-D8F6-4356-84F1-DCA519EE7A8A}"/>
    <hyperlink ref="E2042" r:id="rId5298" xr:uid="{24947DB6-4D29-4079-9798-DC3F88FB9FA5}"/>
    <hyperlink ref="E2039" r:id="rId5299" xr:uid="{8F24CB22-7B1F-48B1-9DC7-BA063ADFF57F}"/>
    <hyperlink ref="E2040" r:id="rId5300" xr:uid="{311AC7F0-6333-41F9-B574-808A9BD9853E}"/>
    <hyperlink ref="E2041" r:id="rId5301" xr:uid="{834BACBD-2248-49BF-BA41-65110042C729}"/>
    <hyperlink ref="K2042" r:id="rId5302" xr:uid="{425E373A-8C88-4403-AFB9-26237457EACE}"/>
    <hyperlink ref="K2039" r:id="rId5303" xr:uid="{C882F87E-692F-4F5F-8A5D-FBDC1F192B10}"/>
    <hyperlink ref="K2040" r:id="rId5304" xr:uid="{9FAD7EC9-EFC9-41DF-9FB9-64BCDF8D1F51}"/>
    <hyperlink ref="K2041" r:id="rId5305" xr:uid="{F7BD4EC0-EE27-4263-BC33-8B926A17DF8E}"/>
    <hyperlink ref="W2039" r:id="rId5306" display="mailto:mate.markus@setec.com" xr:uid="{251553B7-AEA7-4AD0-AA30-AC4B8239C9B8}"/>
    <hyperlink ref="W2040" r:id="rId5307" display="mailto:mate.markus@setec.com" xr:uid="{B0B3D14E-AB49-48C2-9E81-BEBC33D96500}"/>
    <hyperlink ref="W2042" r:id="rId5308" display="mailto:mate.markus@setec.com" xr:uid="{3FC8B8CD-2465-43E6-A71E-DA71AA83EAD1}"/>
    <hyperlink ref="W2041" r:id="rId5309" display="mailto:mate.markus@setec.com" xr:uid="{E3594BB6-18CC-469E-9D0F-ABA9B6A5C977}"/>
    <hyperlink ref="E2043" r:id="rId5310" display="pw:\\arcadis-uk-pw.bentley.com:Arcadis-UK-07\Documents\Projects\1MC06-C2\Wendover Green Tunnel\DR\01 - Docs\1MC06-ASC-DR-FRM-CS03_CL17-000014-ACBOS" xr:uid="{2D6DB98E-C2B8-413D-BEC5-0C3E3A43A622}"/>
    <hyperlink ref="K2043" r:id="rId5311" display="pw:\\arcadis-uk-pw.bentley.com:Arcadis-UK-07\Documents\Projects\1MC06-C2\Wendover Green Tunnel\IM\01 - Docs\1MC06-CEK-IM-DAT-CS03_CL17-600029" xr:uid="{C67E2816-CF4E-418F-A323-7B97B683E290}"/>
    <hyperlink ref="W2043" r:id="rId5312" display="mailto:Leomel.Ramos@arcadis.com" xr:uid="{2AFF50DD-6B64-4F0D-8EDA-D0F155734745}"/>
    <hyperlink ref="E2044" r:id="rId5313" display="pw:\\arcadis-uk-pw.bentley.com:Arcadis-UK-07\Documents\Projects\1MC06-C2\Stoke Mandeville South Emb\HW\01 - Docs\1MC06-ASC-HW-FRM-CS03_CL17-000022-ACBOS" xr:uid="{0620CE4F-DFCF-40A0-ABE2-743E33FB2C7B}"/>
    <hyperlink ref="K2044" r:id="rId5314" display="pw:\\arcadis-uk-pw.bentley.com:Arcadis-UK-07\Documents\Projects\1MC06-C2\Stoke Mandeville South Emb\IM\01 - Docs\1MC06-CEK-IM-DAT-CS03_CL17-600014" xr:uid="{103F39AF-641C-43C9-9C24-EB855F3B5BC5}"/>
    <hyperlink ref="W2044" r:id="rId5315" display="mailto:suraj.mundada@arcadis.com" xr:uid="{C9AE7592-9E81-4ABE-A2E6-63C3CCC8FF05}"/>
    <hyperlink ref="W2045" r:id="rId5316" display="mailto:mate.markus@setec.com" xr:uid="{DD66E2A3-DF90-4FBA-B25E-DB4182344A20}"/>
    <hyperlink ref="E2045" r:id="rId5317" xr:uid="{41374F65-D49F-46B8-8DE1-A49880E88D05}"/>
    <hyperlink ref="K2045" r:id="rId5318" xr:uid="{340AD97A-A96A-470E-8AB3-C7BDFD1DB80A}"/>
    <hyperlink ref="W2046" r:id="rId5319" display="mailto:zakaria.khabouze@setec.com" xr:uid="{F3ABFFA7-F0F2-49E8-8D92-6DBE2135B319}"/>
    <hyperlink ref="K2046" r:id="rId5320" display="pw:\\arcadis-uk-pw.bentley.com:Arcadis-UK-07\Documents\Projects\1MC07-C3\Turweston Emb\IM\01 - Docs\1MC07-CEK-IM-DAT-CS07_CL12-600101" xr:uid="{A4882092-D5F3-4B61-8FB0-7DA48A99FE64}"/>
    <hyperlink ref="E2046" r:id="rId5321" display="pw:\\arcadis-uk-pw.bentley.com:Arcadis-UK-07\Documents\Projects\1MC07-C3\Turweston Emb\CV\01 - Docs\1MC07-ASC-CV-FRM-CS07_CL12-000021-ACBOS" xr:uid="{65972118-55F9-4E6C-8742-0F4AF83670BC}"/>
    <hyperlink ref="W2047" r:id="rId5322" display="mailto:slim.trabelsi@setec.com" xr:uid="{D8318C93-E9F4-4CCF-AEBB-37DDFC8EA7F9}"/>
    <hyperlink ref="W2048" r:id="rId5323" display="mailto:slim.trabelsi@setec.com" xr:uid="{F0172FF8-CECF-404B-83A2-856BD921BA94}"/>
    <hyperlink ref="E2047" r:id="rId5324" display="pw:\\arcadis-uk-pw.bentley.com:Arcadis-UK-07\Documents\Projects\1MC06-C2\Barton Hartshorn Emb\CV\01 - Docs\1MC06-ASC-CV-FRM-CS06_CL21-000005-ACBOS" xr:uid="{14F46312-B88A-4B2A-BA2C-DFC7635F6F9E}"/>
    <hyperlink ref="E2048" r:id="rId5325" display="pw:\\arcadis-uk-pw.bentley.com:Arcadis-UK-07\Documents\Projects\1MC06-C2\Turweston Ctg\CV\01 - Docs\1MC06-ASC-CV-FRM-CS06_CL22-000015-ACBOS" xr:uid="{747B8748-496C-4719-B76D-A947FE1ADCBF}"/>
    <hyperlink ref="K2047" r:id="rId5326" display="pw:\\arcadis-uk-pw.bentley.com:Arcadis-UK-07\Documents\Projects\1MC06-C2\Barton Hartshorn Emb\IM\01 - Docs\1MC06-CEK-IM-DAT-CS06_CL21-600059" xr:uid="{F130889E-8D70-4E89-89DE-5EB83C6A738A}"/>
    <hyperlink ref="K2048" r:id="rId5327" display="pw:\\arcadis-uk-pw.bentley.com:Arcadis-UK-07\Documents\Projects\1MC06-C2\Turweston Ctg\IM\01 - Docs\1MC06-CEK-IM-DAT-CS06_CL22-600098" xr:uid="{3B744DFF-D8A0-4669-A70B-4482BB25D5AA}"/>
    <hyperlink ref="E2049" r:id="rId5328" display="pw://arcadis-uk-pw.bentley.com:Arcadis-UK-07/Documents/Projects/1MC06-C2/Wendover&amp;space;North&amp;space;Ctg/HW/01&amp;space;-&amp;space;Docs/1MC06-ASC-HW-FRM-CS03_CL17-000027-ACBOS" xr:uid="{9B89E2E0-C93C-4A7D-9229-8676E6C7379F}"/>
    <hyperlink ref="K2049" r:id="rId5329" display="pw:\\arcadis-uk-pw.bentley.com:Arcadis-UK-07\Documents\Projects\1MC06-C2\Wendover North Ctg\IM\01 - Docs\1MC06-CEK-IM-DAT-CS03_CL17-600036" xr:uid="{9FDD0945-9B9F-4982-9EB3-26DF842F2979}"/>
    <hyperlink ref="W2049" r:id="rId5330" display="mailto:ABHS@cowi.com" xr:uid="{A0116DAE-E1DF-4E19-92D9-2E4F4E861BE5}"/>
    <hyperlink ref="E2050" r:id="rId5331" display="pw:\\arcadis-uk-pw.bentley.com:Arcadis-UK-07\Documents\Projects\1MC07-C3\Boddington Ctg\HW\01 - Docs\1MC07-ASC-HW-FRM-CS07_CL14-000032-ACBOS" xr:uid="{6BB90627-3DCF-47C4-886E-1D616C74AC5E}"/>
    <hyperlink ref="E2051" r:id="rId5332" display="pw:\\arcadis-uk-pw.bentley.com:Arcadis-UK-07\Documents\Projects\1MC07-C3\Boddington Ctg\HW\01 - Docs\1MC07-ASC-HW-FRM-CS07_CL14-000035-ACBOS" xr:uid="{C2E6886E-25AD-4772-A06B-5F519A478FA2}"/>
    <hyperlink ref="E2052" r:id="rId5333" display="pw:\\arcadis-uk-pw.bentley.com:Arcadis-UK-07\Documents\Projects\1MC07-C3\Boddington Ctg\HW\01 - Docs\1MC07-ASC-HW-FRM-CS07_CL14-000042-ACBOS" xr:uid="{4D8BD548-A738-4EE4-A5B4-84DBF39411C2}"/>
    <hyperlink ref="E2053" r:id="rId5334" display="pw:\\arcadis-uk-pw.bentley.com:Arcadis-UK-07\Documents\Projects\1MC07-C3\Boddington Ctg\HW\01 - Docs\1MC07-ASC-HW-FRM-CS07_CL14-000040-ACBOS" xr:uid="{D36BE930-9614-4A88-98E7-8242A6F96600}"/>
    <hyperlink ref="K2050" r:id="rId5335" display="pw:\\arcadis-uk-pw.bentley.com:Arcadis-UK-07\Documents\Projects\1MC07-C3\Boddington Ctg\IM\01 - Docs\1MC07-CEK-IM-DAT-CS07_CL14-600016" xr:uid="{264BBC5B-14E0-4F66-B87F-F3ADCC375D41}"/>
    <hyperlink ref="K2051" r:id="rId5336" display="pw:\\arcadis-uk-pw.bentley.com:Arcadis-UK-07\Documents\Projects\1MC07-C3\Boddington Ctg\IM\01 - Docs\1MC07-CEK-IM-DAT-CS07_CL14-600024" xr:uid="{C8B3FF2D-735C-488F-9FEF-E164EC2E5AF9}"/>
    <hyperlink ref="K2052" r:id="rId5337" display="pw:\\arcadis-uk-pw.bentley.com:Arcadis-UK-07\Documents\Projects\1MC07-C3\Boddington Ctg\IM\01 - Docs\1MC07-CEK-IM-DAT-CS07_CL14-600026" xr:uid="{877BF379-8015-4BDE-B04A-3590A2B3EAEF}"/>
    <hyperlink ref="K2053" r:id="rId5338" display="pw:\\arcadis-uk-pw.bentley.com:Arcadis-UK-07\Documents\Projects\1MC07-C3\Boddington Ctg\IM\01 - Docs\1MC07-CEK-IM-DAT-CS07_CL14-600008" xr:uid="{1E631A2F-F4C3-4658-9BD4-96E9CE623DBE}"/>
    <hyperlink ref="W2050" r:id="rId5339" display="mailto:MarcoAntonio.Tanseco@arcadis.com" xr:uid="{F5A6C2B2-94C0-406D-9C39-337FA3E10AF3}"/>
    <hyperlink ref="W2051" r:id="rId5340" xr:uid="{8B637CA7-768B-491E-BD83-F20E1B82FAC5}"/>
    <hyperlink ref="W2052" r:id="rId5341" display="mailto:MarcoAntonio.Tanseco@arcadis.com" xr:uid="{B56896C1-0866-43FC-88FB-2D7B7D11374B}"/>
    <hyperlink ref="W2053" r:id="rId5342" display="mailto:MarcoAntonio.Tanseco@arcadis.com" xr:uid="{C75EBD22-27FE-48C3-BDAC-E2659973322A}"/>
    <hyperlink ref="E2054" r:id="rId5343" display="pw:\\arcadis-uk-pw.bentley.com:Arcadis-UK-07\Documents\Projects\1MC07-C3\Greatworth Green Tunnel\DR\01 - Docs\1MC07-ASC-DR-FRM-CS07_CL25-000008-ACBOS" xr:uid="{78B54158-6E1E-4D6D-A1AC-1288D35898BC}"/>
    <hyperlink ref="K2054" r:id="rId5344" display="pw:\\arcadis-uk-pw.bentley.com:Arcadis-UK-07\Documents\Projects\1MC07-C3\Greatworth Green Tunnel\IM\01 - Docs\1MC07-CEK-IM-DAT-CS07_CL25-600053" xr:uid="{A3CE61CD-85FE-4848-BC5C-B9C0C8D342A1}"/>
    <hyperlink ref="W2054" r:id="rId5345" display="mailto:gopika.b@arcadis.com" xr:uid="{0BF08CC3-2DA5-4DDA-BACC-8232D5D1B0E3}"/>
    <hyperlink ref="E2055" r:id="rId5346" xr:uid="{4EBC467C-FCB7-40B4-AF3D-1B6E625BF7AC}"/>
    <hyperlink ref="K2055" r:id="rId5347" xr:uid="{2BEDC99E-705B-4598-A4C3-9432FCEA2E09}"/>
    <hyperlink ref="W2055" r:id="rId5348" display="mailto:mallikarjun.shabad@arcadis.com" xr:uid="{544C899C-EA6A-4A96-98A4-AAEF2CCD072E}"/>
    <hyperlink ref="E2056" r:id="rId5349" display="pw:\\arcadis-uk-pw.bentley.com:Arcadis-UK-07\Documents\Projects\1MC07-C3\Lower Radbourne South Vdt\CV\01 - Docs\1MC07-ASC-CV-FRM-CS07_CL23-000049-ACBOS" xr:uid="{F2F5421D-7672-4445-9951-FDA9930DA140}"/>
    <hyperlink ref="K2056" r:id="rId5350" display="pw:\\arcadis-uk-pw.bentley.com:Arcadis-UK-07\Documents\Projects\1MC07-C3\Lower Radbourne South Vdt\IM\01 - Docs\1MC07-CEK-IM-DAT-CS07_CL23-600076" xr:uid="{5AC2CEDB-ADF3-4B65-A977-09C46BF5C021}"/>
    <hyperlink ref="W2056" r:id="rId5351" display="mailto:Joel.Martin@arcadis.com" xr:uid="{E4A551D2-7616-4040-B3B4-AE42A7E0E802}"/>
    <hyperlink ref="E2057" r:id="rId5352" display="pw:\\arcadis-uk-pw.bentley.com:Arcadis-UK-07\Documents\Projects\1MC06-C2\Grendon Underwood Emb\DR\01 - Docs\1MC06-ASC-DR-FRM-CS05-000001-ACBOS" xr:uid="{45F7F9DD-C283-4897-B02C-8229DF35199B}"/>
    <hyperlink ref="K2057" r:id="rId5353" display="pw:\\arcadis-uk-pw.bentley.com:Arcadis-UK-07\Documents\Projects\1MC06-C2\Grendon Underwood Emb\IM\01 - Docs\1MC06-CEK-IM-DAT-CS05-600148" xr:uid="{9D6D34CE-08B6-46AC-8D0A-C14392BBF4C2}"/>
    <hyperlink ref="K2058" r:id="rId5354" display="pw:\\arcadis-uk-pw.bentley.com:Arcadis-UK-07\Documents\Projects\1MC06-C2\Woodlands Ctg\IM\01 - Docs\1MC06-CEK-IM-DAT-CS05-600153" xr:uid="{6F468ADE-B832-4C1A-B965-B1809BA27245}"/>
    <hyperlink ref="E2058" r:id="rId5355" display="pw:\\arcadis-uk-pw.bentley.com:Arcadis-UK-07\Documents\Projects\1MC06-C2\Woodlands Ctg\DR\01 - Docs\1MC06-ASC-DR-FRM-CS05-000028-ACBOS" xr:uid="{79884F19-B7BF-4C7C-8DBD-608EABBB0E44}"/>
  </hyperlinks>
  <pageMargins left="0.7" right="0.7" top="0.75" bottom="0.75" header="0.3" footer="0.3"/>
  <pageSetup paperSize="9" orientation="portrait" horizontalDpi="300" r:id="rId5356"/>
  <legacyDrawing r:id="rId5357"/>
  <tableParts count="1">
    <tablePart r:id="rId535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0AE07-CC29-4D0D-AC12-BD55E8042A3B}">
  <sheetPr codeName="Sheet2"/>
  <dimension ref="A1:G14"/>
  <sheetViews>
    <sheetView workbookViewId="0">
      <selection activeCell="G21" sqref="G21"/>
    </sheetView>
  </sheetViews>
  <sheetFormatPr defaultRowHeight="15"/>
  <cols>
    <col min="1" max="1" width="29.5703125" bestFit="1" customWidth="1"/>
    <col min="5" max="5" width="10.85546875" bestFit="1" customWidth="1"/>
    <col min="7" max="7" width="32.85546875" customWidth="1"/>
  </cols>
  <sheetData>
    <row r="1" spans="1:7">
      <c r="A1" t="s">
        <v>8697</v>
      </c>
      <c r="E1" t="s">
        <v>8698</v>
      </c>
    </row>
    <row r="2" spans="1:7">
      <c r="A2" t="s">
        <v>8688</v>
      </c>
      <c r="E2" s="33">
        <v>45285</v>
      </c>
    </row>
    <row r="3" spans="1:7">
      <c r="A3" t="s">
        <v>8654</v>
      </c>
      <c r="E3" s="33">
        <v>45286</v>
      </c>
    </row>
    <row r="4" spans="1:7">
      <c r="A4" t="s">
        <v>8699</v>
      </c>
      <c r="C4" t="s">
        <v>8700</v>
      </c>
      <c r="E4" s="33">
        <v>45287</v>
      </c>
      <c r="G4" t="s">
        <v>8701</v>
      </c>
    </row>
    <row r="5" spans="1:7">
      <c r="A5" t="s">
        <v>8702</v>
      </c>
      <c r="C5" t="s">
        <v>8703</v>
      </c>
      <c r="E5" s="33">
        <v>45288</v>
      </c>
    </row>
    <row r="6" spans="1:7">
      <c r="A6" t="s">
        <v>8643</v>
      </c>
      <c r="E6" s="33">
        <v>45289</v>
      </c>
    </row>
    <row r="7" spans="1:7">
      <c r="A7" t="s">
        <v>8704</v>
      </c>
      <c r="E7" s="33">
        <v>45292</v>
      </c>
    </row>
    <row r="8" spans="1:7">
      <c r="A8" t="s">
        <v>8665</v>
      </c>
      <c r="E8" s="33">
        <v>45380</v>
      </c>
    </row>
    <row r="9" spans="1:7">
      <c r="A9" t="s">
        <v>8624</v>
      </c>
      <c r="E9" s="33">
        <v>45383</v>
      </c>
    </row>
    <row r="10" spans="1:7">
      <c r="A10" t="s">
        <v>106</v>
      </c>
      <c r="E10" s="33">
        <v>45418</v>
      </c>
    </row>
    <row r="11" spans="1:7">
      <c r="A11" t="s">
        <v>7155</v>
      </c>
      <c r="E11" s="33">
        <v>45439</v>
      </c>
    </row>
    <row r="12" spans="1:7">
      <c r="A12" t="s">
        <v>6565</v>
      </c>
      <c r="E12" s="33">
        <v>45530</v>
      </c>
    </row>
    <row r="13" spans="1:7">
      <c r="A13" t="s">
        <v>257</v>
      </c>
      <c r="E13" s="33">
        <v>45651</v>
      </c>
    </row>
    <row r="14" spans="1:7">
      <c r="E14" s="33">
        <v>45652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F0D7-D4BB-4AFA-9983-01DD12E9294C}">
  <sheetPr codeName="Sheet3"/>
  <dimension ref="A1:D13"/>
  <sheetViews>
    <sheetView workbookViewId="0"/>
  </sheetViews>
  <sheetFormatPr defaultRowHeight="15"/>
  <cols>
    <col min="1" max="1" width="15.140625" style="10" customWidth="1"/>
    <col min="2" max="2" width="49.42578125" bestFit="1" customWidth="1"/>
    <col min="3" max="3" width="39.85546875" customWidth="1"/>
    <col min="4" max="4" width="65.7109375" customWidth="1"/>
  </cols>
  <sheetData>
    <row r="1" spans="1:4">
      <c r="A1" s="14" t="s">
        <v>73</v>
      </c>
      <c r="B1" s="14" t="s">
        <v>8705</v>
      </c>
      <c r="C1" s="14" t="s">
        <v>8706</v>
      </c>
      <c r="D1" s="14" t="s">
        <v>8707</v>
      </c>
    </row>
    <row r="4" spans="1:4" ht="15.75" thickBot="1"/>
    <row r="5" spans="1:4" ht="15.75" thickBot="1">
      <c r="A5" s="15">
        <v>224.1</v>
      </c>
      <c r="B5" s="16" t="s">
        <v>8708</v>
      </c>
      <c r="C5" s="17" t="s">
        <v>8709</v>
      </c>
      <c r="D5" t="s">
        <v>8710</v>
      </c>
    </row>
    <row r="6" spans="1:4" ht="15.75" thickBot="1"/>
    <row r="7" spans="1:4" ht="15.75" thickBot="1">
      <c r="A7" s="15">
        <v>224.1</v>
      </c>
      <c r="B7" s="16" t="s">
        <v>8711</v>
      </c>
      <c r="C7" s="18" t="s">
        <v>8712</v>
      </c>
      <c r="D7" t="s">
        <v>8710</v>
      </c>
    </row>
    <row r="8" spans="1:4" ht="15.75" thickBot="1"/>
    <row r="9" spans="1:4" ht="15.75" thickBot="1">
      <c r="A9" s="19">
        <v>215.01</v>
      </c>
      <c r="B9" s="20" t="s">
        <v>8713</v>
      </c>
      <c r="C9" s="18" t="s">
        <v>8714</v>
      </c>
      <c r="D9" t="s">
        <v>8710</v>
      </c>
    </row>
    <row r="10" spans="1:4" ht="15.75" thickBot="1"/>
    <row r="11" spans="1:4" ht="15.75" thickBot="1">
      <c r="A11" s="19">
        <v>215.01</v>
      </c>
      <c r="B11" s="21" t="s">
        <v>8715</v>
      </c>
      <c r="C11" s="18" t="s">
        <v>8716</v>
      </c>
      <c r="D11" t="s">
        <v>8710</v>
      </c>
    </row>
    <row r="12" spans="1:4" ht="15.75" thickBot="1"/>
    <row r="13" spans="1:4" ht="30.75" thickBot="1">
      <c r="A13" s="22" t="s">
        <v>8237</v>
      </c>
      <c r="B13" s="23" t="s">
        <v>8717</v>
      </c>
      <c r="C13" s="17" t="s">
        <v>8241</v>
      </c>
      <c r="D13" t="s">
        <v>8710</v>
      </c>
    </row>
  </sheetData>
  <hyperlinks>
    <hyperlink ref="C5" r:id="rId1" display="pw:\\arcadis-uk-pw.bentley.com:Arcadis-UK-07\Documents\Projects\1MC06-C2\Turweston Ctg\IM\01 - Docs\1MC06-CEK-IM-DAT-CS06_CL22-600075" xr:uid="{92FBC4A1-C5D2-46EF-BBBC-B004216CBB4B}"/>
    <hyperlink ref="C7" r:id="rId2" display="pw:\\arcadis-uk-pw.bentley.com:Arcadis-UK-07\Documents\Projects\1MC06-C2\Turweston Ctg\IM\01 - Docs\1MC06-CEK-IM-DAT-CS06_CL22-600090" xr:uid="{982BB62A-E840-423A-AAE7-CD6C6791F3E1}"/>
    <hyperlink ref="C9" r:id="rId3" display="pw:\\arcadis-uk-pw.bentley.com:Arcadis-UK-07\Documents\Projects\1MC06-C2\Calvert Ctg\IM\01 - Docs\1MC06-CEK-IM-DAT-CS06_CL09-600091" xr:uid="{C79D3FFD-8F92-4313-8D21-3AF27C794B00}"/>
    <hyperlink ref="C11" r:id="rId4" display="pw:\\arcadis-uk-pw.bentley.com:Arcadis-UK-07\Documents\Projects\1MC06-C2\Calvert Ctg\IM\01 - Docs\1MC06-CEK-IM-DAT-CS06_CL09-600153" xr:uid="{B63A39F6-0E11-4AD9-985F-29D42BDCF52C}"/>
    <hyperlink ref="C13" r:id="rId5" display="pw:\\arcadis-uk-pw.bentley.com:Arcadis-UK-07\Documents\Projects\1MC06-C2\Grendon Underwood Emb\IM\01 - Docs\1MC06-CEK-IM-DAT-CS05-600116" xr:uid="{2D3BA9E9-44BB-4C54-A4A8-D613995E330A}"/>
  </hyperlinks>
  <pageMargins left="0.7" right="0.7" top="0.75" bottom="0.75" header="0.3" footer="0.3"/>
  <pageSetup paperSize="9" orientation="portrait" horizontalDpi="300"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0B3BE-203E-48F7-9D57-7A4C0276BD99}">
  <sheetPr codeName="Sheet5"/>
  <dimension ref="A1:P4463"/>
  <sheetViews>
    <sheetView zoomScale="115" zoomScaleNormal="115" workbookViewId="0">
      <selection activeCell="C2" sqref="C2"/>
    </sheetView>
  </sheetViews>
  <sheetFormatPr defaultRowHeight="15"/>
  <cols>
    <col min="1" max="1" width="15" style="9" customWidth="1"/>
    <col min="2" max="2" width="17.85546875" bestFit="1" customWidth="1"/>
    <col min="3" max="3" width="14.85546875" customWidth="1"/>
    <col min="4" max="4" width="19.140625" bestFit="1" customWidth="1"/>
    <col min="5" max="5" width="16.7109375" customWidth="1"/>
    <col min="6" max="6" width="31.85546875" bestFit="1" customWidth="1"/>
    <col min="7" max="8" width="16.28515625" customWidth="1"/>
    <col min="9" max="9" width="76.7109375" customWidth="1"/>
    <col min="10" max="10" width="60.85546875" customWidth="1"/>
    <col min="11" max="11" width="75.140625" customWidth="1"/>
    <col min="12" max="12" width="15.7109375" bestFit="1" customWidth="1"/>
    <col min="13" max="13" width="18.7109375" customWidth="1"/>
    <col min="14" max="14" width="15.7109375" style="9" bestFit="1" customWidth="1"/>
    <col min="15" max="15" width="31.85546875" style="9" bestFit="1" customWidth="1"/>
    <col min="16" max="16" width="17.42578125" style="9" bestFit="1" customWidth="1"/>
  </cols>
  <sheetData>
    <row r="1" spans="1:16">
      <c r="A1" s="9" t="s">
        <v>8718</v>
      </c>
      <c r="B1" t="s">
        <v>74</v>
      </c>
      <c r="C1" t="s">
        <v>8719</v>
      </c>
      <c r="D1" t="s">
        <v>8720</v>
      </c>
      <c r="E1" t="s">
        <v>8721</v>
      </c>
      <c r="F1" t="s">
        <v>8</v>
      </c>
      <c r="G1" s="33" t="s">
        <v>8722</v>
      </c>
      <c r="H1" s="33"/>
      <c r="I1" t="s">
        <v>8723</v>
      </c>
      <c r="J1" t="s">
        <v>8724</v>
      </c>
      <c r="K1" t="s">
        <v>8725</v>
      </c>
      <c r="L1" t="s">
        <v>8719</v>
      </c>
      <c r="M1" t="s">
        <v>8726</v>
      </c>
      <c r="N1" s="9" t="s">
        <v>8727</v>
      </c>
      <c r="O1" s="9" t="s">
        <v>8</v>
      </c>
      <c r="P1" s="237" t="s">
        <v>8722</v>
      </c>
    </row>
    <row r="2" spans="1:16">
      <c r="A2" s="9" t="s">
        <v>97</v>
      </c>
      <c r="B2" t="s">
        <v>98</v>
      </c>
      <c r="C2" t="str">
        <f>IF(LEFT(TrackerTbl[[#This Row],[WorkPackage]],1)="U",TrackerTbl[[#This Row],[WorkPackage]],"IDR "&amp;TRIM(TrackerTbl[[#This Row],[WorkPackage]]))</f>
        <v>IDR 233.01-2</v>
      </c>
      <c r="D2" t="str">
        <f>TRIM(TrackerTbl[[#This Row],[UAID_2]])</f>
        <v>HS2-00002NJ06</v>
      </c>
      <c r="E2" s="33">
        <f>_xlfn.MAXIFS(Central_Team!G:G,Central_Team!C:C,TrackerTbl[[#This Row],[UAID_2]])</f>
        <v>45392</v>
      </c>
      <c r="F2" t="str" cm="1">
        <f t="array" ref="F2">INDEX(MainTracker[#Data],MATCH(1,(TrackerTbl[[#This Row],[UAID_2]]=MainTracker[UAID_2])*(TrackerTbl[[#This Row],[Request Date]]=MainTracker[Request sent on (Date)])*1,0),21)</f>
        <v>10 - Complete</v>
      </c>
      <c r="G2" s="33" cm="1">
        <f t="array" ref="G2">INDEX(MainTracker[#Data],MATCH(1,(TrackerTbl[[#This Row],[UAID_2]]=MainTracker[UAID_2])*(TrackerTbl[[#This Row],[Request Date]]=MainTracker[Request sent on (Date)])*1,0),9)</f>
        <v>45414</v>
      </c>
      <c r="H2" s="33"/>
      <c r="I2" t="s">
        <v>8728</v>
      </c>
      <c r="J2" t="s">
        <v>8729</v>
      </c>
      <c r="K2" t="s">
        <v>8728</v>
      </c>
      <c r="L2" t="str">
        <f>LEFT(Table58[[#This Row],[L3 (Last Work Package only)]],FIND(" - ",Table58[[#This Row],[L3 (Last Work Package only)]])-1)</f>
        <v>UFDR 238.E</v>
      </c>
      <c r="M2" t="str">
        <f>LEFT(Table58[[#This Row],[Assets]],FIND(" - ",Table58[[#This Row],[Assets]])-1)</f>
        <v>HS2-00003L5EE</v>
      </c>
      <c r="N2" s="237">
        <f>INDEX(TrackerTbl[#Data],MATCH(Table58[[#This Row],[L2]],TrackerTbl[Cleansed_UAID_2],0),5)</f>
        <v>45544</v>
      </c>
      <c r="O2" s="9" t="str">
        <f>INDEX(TrackerTbl[#Data],MATCH(Table58[[#This Row],[L2]],TrackerTbl[Cleansed_UAID_2],0),6)</f>
        <v>10 - Complete</v>
      </c>
      <c r="P2" s="237">
        <f>INDEX(TrackerTbl[#Data],MATCH(Table58[[#This Row],[L2]],TrackerTbl[Cleansed_UAID_2],0),7)</f>
        <v>45546</v>
      </c>
    </row>
    <row r="3" spans="1:16">
      <c r="A3" s="9">
        <v>236.01</v>
      </c>
      <c r="B3" t="s">
        <v>108</v>
      </c>
      <c r="C3" t="str">
        <f>IF(LEFT(TrackerTbl[[#This Row],[WorkPackage]],1)="U",TrackerTbl[[#This Row],[WorkPackage]],"IDR "&amp;TRIM(TrackerTbl[[#This Row],[WorkPackage]]))</f>
        <v>IDR 236.01</v>
      </c>
      <c r="D3" t="str">
        <f>TRIM(TrackerTbl[[#This Row],[UAID_2]])</f>
        <v>HS2-00002XCBC</v>
      </c>
      <c r="E3" s="33">
        <f>_xlfn.MAXIFS(Central_Team!G:G,Central_Team!C:C,TrackerTbl[[#This Row],[UAID_2]])</f>
        <v>45230</v>
      </c>
      <c r="F3" t="str" cm="1">
        <f t="array" ref="F3">INDEX(MainTracker[#Data],MATCH(1,(TrackerTbl[[#This Row],[UAID_2]]=MainTracker[UAID_2])*(TrackerTbl[[#This Row],[Request Date]]=MainTracker[Request sent on (Date)])*1,0),21)</f>
        <v>10 - Complete</v>
      </c>
      <c r="G3" s="33" cm="1">
        <f t="array" ref="G3">INDEX(MainTracker[#Data],MATCH(1,(TrackerTbl[[#This Row],[UAID_2]]=MainTracker[UAID_2])*(TrackerTbl[[#This Row],[Request Date]]=MainTracker[Request sent on (Date)])*1,0),9)</f>
        <v>45240</v>
      </c>
      <c r="H3" s="33"/>
      <c r="J3" t="s">
        <v>8730</v>
      </c>
      <c r="K3" t="s">
        <v>8731</v>
      </c>
      <c r="L3" t="str">
        <f>LEFT(Table58[[#This Row],[L3 (Last Work Package only)]],FIND(" - ",Table58[[#This Row],[L3 (Last Work Package only)]])-1)</f>
        <v>UFDR 239.E</v>
      </c>
      <c r="M3" t="str">
        <f>LEFT(Table58[[#This Row],[Assets]],FIND(" - ",Table58[[#This Row],[Assets]])-1)</f>
        <v>HS2-000020CKR</v>
      </c>
      <c r="N3" s="237">
        <f>INDEX(TrackerTbl[#Data],MATCH(Table58[[#This Row],[L2]],TrackerTbl[Cleansed_UAID_2],0),5)</f>
        <v>45484</v>
      </c>
      <c r="O3" s="9" t="str">
        <f>INDEX(TrackerTbl[#Data],MATCH(Table58[[#This Row],[L2]],TrackerTbl[Cleansed_UAID_2],0),6)</f>
        <v>10 - Complete</v>
      </c>
      <c r="P3" s="237">
        <f>INDEX(TrackerTbl[#Data],MATCH(Table58[[#This Row],[L2]],TrackerTbl[Cleansed_UAID_2],0),7)</f>
        <v>45489</v>
      </c>
    </row>
    <row r="4" spans="1:16">
      <c r="A4" s="9">
        <v>216.01</v>
      </c>
      <c r="B4" t="s">
        <v>117</v>
      </c>
      <c r="C4" t="str">
        <f>IF(LEFT(TrackerTbl[[#This Row],[WorkPackage]],1)="U",TrackerTbl[[#This Row],[WorkPackage]],"IDR "&amp;TRIM(TrackerTbl[[#This Row],[WorkPackage]]))</f>
        <v>IDR 216.01</v>
      </c>
      <c r="D4" t="str">
        <f>TRIM(TrackerTbl[[#This Row],[UAID_2]])</f>
        <v>HS2-00002CT9B</v>
      </c>
      <c r="E4" s="33">
        <f>_xlfn.MAXIFS(Central_Team!G:G,Central_Team!C:C,TrackerTbl[[#This Row],[UAID_2]])</f>
        <v>45230</v>
      </c>
      <c r="F4" t="str" cm="1">
        <f t="array" ref="F4">INDEX(MainTracker[#Data],MATCH(1,(TrackerTbl[[#This Row],[UAID_2]]=MainTracker[UAID_2])*(TrackerTbl[[#This Row],[Request Date]]=MainTracker[Request sent on (Date)])*1,0),21)</f>
        <v>10 - Complete</v>
      </c>
      <c r="G4" s="33" cm="1">
        <f t="array" ref="G4">INDEX(MainTracker[#Data],MATCH(1,(TrackerTbl[[#This Row],[UAID_2]]=MainTracker[UAID_2])*(TrackerTbl[[#This Row],[Request Date]]=MainTracker[Request sent on (Date)])*1,0),9)</f>
        <v>45639</v>
      </c>
      <c r="H4" s="33"/>
      <c r="J4" t="s">
        <v>8732</v>
      </c>
      <c r="K4" t="s">
        <v>8731</v>
      </c>
      <c r="L4" t="str">
        <f>LEFT(Table58[[#This Row],[L3 (Last Work Package only)]],FIND(" - ",Table58[[#This Row],[L3 (Last Work Package only)]])-1)</f>
        <v>UFDR 239.E</v>
      </c>
      <c r="M4" t="str">
        <f>LEFT(Table58[[#This Row],[Assets]],FIND(" - ",Table58[[#This Row],[Assets]])-1)</f>
        <v>HS2-00002CTKR</v>
      </c>
      <c r="N4" s="237">
        <f>INDEX(TrackerTbl[#Data],MATCH(Table58[[#This Row],[L2]],TrackerTbl[Cleansed_UAID_2],0),5)</f>
        <v>45484</v>
      </c>
      <c r="O4" s="9" t="str">
        <f>INDEX(TrackerTbl[#Data],MATCH(Table58[[#This Row],[L2]],TrackerTbl[Cleansed_UAID_2],0),6)</f>
        <v>10 - Complete</v>
      </c>
      <c r="P4" s="237">
        <f>INDEX(TrackerTbl[#Data],MATCH(Table58[[#This Row],[L2]],TrackerTbl[Cleansed_UAID_2],0),7)</f>
        <v>45489</v>
      </c>
    </row>
    <row r="5" spans="1:16">
      <c r="A5" s="9">
        <v>216.01</v>
      </c>
      <c r="B5" t="s">
        <v>117</v>
      </c>
      <c r="C5" t="str">
        <f>IF(LEFT(TrackerTbl[[#This Row],[WorkPackage]],1)="U",TrackerTbl[[#This Row],[WorkPackage]],"IDR "&amp;TRIM(TrackerTbl[[#This Row],[WorkPackage]]))</f>
        <v>IDR 216.01</v>
      </c>
      <c r="D5" t="str">
        <f>TRIM(TrackerTbl[[#This Row],[UAID_2]])</f>
        <v>HS2-00002CT9B</v>
      </c>
      <c r="E5" s="33">
        <f>_xlfn.MAXIFS(Central_Team!G:G,Central_Team!C:C,TrackerTbl[[#This Row],[UAID_2]])</f>
        <v>45230</v>
      </c>
      <c r="F5" t="str" cm="1">
        <f t="array" ref="F5">INDEX(MainTracker[#Data],MATCH(1,(TrackerTbl[[#This Row],[UAID_2]]=MainTracker[UAID_2])*(TrackerTbl[[#This Row],[Request Date]]=MainTracker[Request sent on (Date)])*1,0),21)</f>
        <v>10 - Complete</v>
      </c>
      <c r="G5" s="33" cm="1">
        <f t="array" ref="G5">INDEX(MainTracker[#Data],MATCH(1,(TrackerTbl[[#This Row],[UAID_2]]=MainTracker[UAID_2])*(TrackerTbl[[#This Row],[Request Date]]=MainTracker[Request sent on (Date)])*1,0),9)</f>
        <v>45639</v>
      </c>
      <c r="H5" s="33"/>
      <c r="J5" t="s">
        <v>8733</v>
      </c>
      <c r="K5" t="s">
        <v>8734</v>
      </c>
      <c r="L5" t="str">
        <f>LEFT(Table58[[#This Row],[L3 (Last Work Package only)]],FIND(" - ",Table58[[#This Row],[L3 (Last Work Package only)]])-1)</f>
        <v>UFDR 239.D</v>
      </c>
      <c r="M5" t="str">
        <f>LEFT(Table58[[#This Row],[Assets]],FIND(" - ",Table58[[#This Row],[Assets]])-1)</f>
        <v>HS2-000020CKX</v>
      </c>
      <c r="N5" s="237" t="e">
        <f>INDEX(TrackerTbl[#Data],MATCH(Table58[[#This Row],[L2]],TrackerTbl[Cleansed_UAID_2],0),5)</f>
        <v>#N/A</v>
      </c>
      <c r="O5" s="9" t="e">
        <f>INDEX(TrackerTbl[#Data],MATCH(Table58[[#This Row],[L2]],TrackerTbl[Cleansed_UAID_2],0),6)</f>
        <v>#N/A</v>
      </c>
      <c r="P5" s="237" t="e">
        <f>INDEX(TrackerTbl[#Data],MATCH(Table58[[#This Row],[L2]],TrackerTbl[Cleansed_UAID_2],0),7)</f>
        <v>#N/A</v>
      </c>
    </row>
    <row r="6" spans="1:16">
      <c r="A6" s="9">
        <v>216.01</v>
      </c>
      <c r="B6" t="s">
        <v>117</v>
      </c>
      <c r="C6" t="str">
        <f>IF(LEFT(TrackerTbl[[#This Row],[WorkPackage]],1)="U",TrackerTbl[[#This Row],[WorkPackage]],"IDR "&amp;TRIM(TrackerTbl[[#This Row],[WorkPackage]]))</f>
        <v>IDR 216.01</v>
      </c>
      <c r="D6" t="str">
        <f>TRIM(TrackerTbl[[#This Row],[UAID_2]])</f>
        <v>HS2-00002CT9B</v>
      </c>
      <c r="E6" s="33">
        <f>_xlfn.MAXIFS(Central_Team!G:G,Central_Team!C:C,TrackerTbl[[#This Row],[UAID_2]])</f>
        <v>45230</v>
      </c>
      <c r="F6" t="str" cm="1">
        <f t="array" ref="F6">INDEX(MainTracker[#Data],MATCH(1,(TrackerTbl[[#This Row],[UAID_2]]=MainTracker[UAID_2])*(TrackerTbl[[#This Row],[Request Date]]=MainTracker[Request sent on (Date)])*1,0),21)</f>
        <v>10 - Complete</v>
      </c>
      <c r="G6" s="33" cm="1">
        <f t="array" ref="G6">INDEX(MainTracker[#Data],MATCH(1,(TrackerTbl[[#This Row],[UAID_2]]=MainTracker[UAID_2])*(TrackerTbl[[#This Row],[Request Date]]=MainTracker[Request sent on (Date)])*1,0),9)</f>
        <v>45639</v>
      </c>
      <c r="H6" s="33"/>
      <c r="J6" t="s">
        <v>8735</v>
      </c>
      <c r="K6" t="s">
        <v>8736</v>
      </c>
      <c r="L6" t="str">
        <f>LEFT(Table58[[#This Row],[L3 (Last Work Package only)]],FIND(" - ",Table58[[#This Row],[L3 (Last Work Package only)]])-1)</f>
        <v>UFDR 239.B</v>
      </c>
      <c r="M6" t="str">
        <f>LEFT(Table58[[#This Row],[Assets]],FIND(" - ",Table58[[#This Row],[Assets]])-1)</f>
        <v>HS2-00002H9MN</v>
      </c>
      <c r="N6" s="237" t="e">
        <f>INDEX(TrackerTbl[#Data],MATCH(Table58[[#This Row],[L2]],TrackerTbl[Cleansed_UAID_2],0),5)</f>
        <v>#N/A</v>
      </c>
      <c r="O6" s="9" t="e">
        <f>INDEX(TrackerTbl[#Data],MATCH(Table58[[#This Row],[L2]],TrackerTbl[Cleansed_UAID_2],0),6)</f>
        <v>#N/A</v>
      </c>
      <c r="P6" s="237" t="e">
        <f>INDEX(TrackerTbl[#Data],MATCH(Table58[[#This Row],[L2]],TrackerTbl[Cleansed_UAID_2],0),7)</f>
        <v>#N/A</v>
      </c>
    </row>
    <row r="7" spans="1:16">
      <c r="A7" s="9">
        <v>216.01</v>
      </c>
      <c r="B7" t="s">
        <v>117</v>
      </c>
      <c r="C7" t="str">
        <f>IF(LEFT(TrackerTbl[[#This Row],[WorkPackage]],1)="U",TrackerTbl[[#This Row],[WorkPackage]],"IDR "&amp;TRIM(TrackerTbl[[#This Row],[WorkPackage]]))</f>
        <v>IDR 216.01</v>
      </c>
      <c r="D7" t="str">
        <f>TRIM(TrackerTbl[[#This Row],[UAID_2]])</f>
        <v>HS2-00002CT9B</v>
      </c>
      <c r="E7" s="33">
        <f>_xlfn.MAXIFS(Central_Team!G:G,Central_Team!C:C,TrackerTbl[[#This Row],[UAID_2]])</f>
        <v>45230</v>
      </c>
      <c r="F7" t="str" cm="1">
        <f t="array" ref="F7">INDEX(MainTracker[#Data],MATCH(1,(TrackerTbl[[#This Row],[UAID_2]]=MainTracker[UAID_2])*(TrackerTbl[[#This Row],[Request Date]]=MainTracker[Request sent on (Date)])*1,0),21)</f>
        <v>10 - Complete</v>
      </c>
      <c r="G7" s="33" cm="1">
        <f t="array" ref="G7">INDEX(MainTracker[#Data],MATCH(1,(TrackerTbl[[#This Row],[UAID_2]]=MainTracker[UAID_2])*(TrackerTbl[[#This Row],[Request Date]]=MainTracker[Request sent on (Date)])*1,0),9)</f>
        <v>45639</v>
      </c>
      <c r="H7" s="33"/>
      <c r="J7" t="s">
        <v>8737</v>
      </c>
      <c r="K7" t="s">
        <v>8738</v>
      </c>
      <c r="L7" t="str">
        <f>LEFT(Table58[[#This Row],[L3 (Last Work Package only)]],FIND(" - ",Table58[[#This Row],[L3 (Last Work Package only)]])-1)</f>
        <v>UFDR 239.A</v>
      </c>
      <c r="M7" t="str">
        <f>LEFT(Table58[[#This Row],[Assets]],FIND(" - ",Table58[[#This Row],[Assets]])-1)</f>
        <v>HS2-000020CKS</v>
      </c>
      <c r="N7" s="237">
        <f>INDEX(TrackerTbl[#Data],MATCH(Table58[[#This Row],[L2]],TrackerTbl[Cleansed_UAID_2],0),5)</f>
        <v>45455</v>
      </c>
      <c r="O7" s="9" t="str">
        <f>INDEX(TrackerTbl[#Data],MATCH(Table58[[#This Row],[L2]],TrackerTbl[Cleansed_UAID_2],0),6)</f>
        <v>10 - Complete</v>
      </c>
      <c r="P7" s="237">
        <f>INDEX(TrackerTbl[#Data],MATCH(Table58[[#This Row],[L2]],TrackerTbl[Cleansed_UAID_2],0),7)</f>
        <v>45461</v>
      </c>
    </row>
    <row r="8" spans="1:16">
      <c r="A8" s="9" t="s">
        <v>140</v>
      </c>
      <c r="B8" t="s">
        <v>141</v>
      </c>
      <c r="C8" t="str">
        <f>IF(LEFT(TrackerTbl[[#This Row],[WorkPackage]],1)="U",TrackerTbl[[#This Row],[WorkPackage]],"IDR "&amp;TRIM(TrackerTbl[[#This Row],[WorkPackage]]))</f>
        <v>IDR 204.3-1</v>
      </c>
      <c r="D8" t="str">
        <f>TRIM(TrackerTbl[[#This Row],[UAID_2]])</f>
        <v>HS2-00002BJS0</v>
      </c>
      <c r="E8" s="33">
        <f>_xlfn.MAXIFS(Central_Team!G:G,Central_Team!C:C,TrackerTbl[[#This Row],[UAID_2]])</f>
        <v>45350</v>
      </c>
      <c r="F8" t="str" cm="1">
        <f t="array" ref="F8">INDEX(MainTracker[#Data],MATCH(1,(TrackerTbl[[#This Row],[UAID_2]]=MainTracker[UAID_2])*(TrackerTbl[[#This Row],[Request Date]]=MainTracker[Request sent on (Date)])*1,0),21)</f>
        <v>10 - Complete</v>
      </c>
      <c r="G8" s="33" cm="1">
        <f t="array" ref="G8">INDEX(MainTracker[#Data],MATCH(1,(TrackerTbl[[#This Row],[UAID_2]]=MainTracker[UAID_2])*(TrackerTbl[[#This Row],[Request Date]]=MainTracker[Request sent on (Date)])*1,0),9)</f>
        <v>45356</v>
      </c>
      <c r="H8" s="33"/>
      <c r="J8" t="s">
        <v>8739</v>
      </c>
      <c r="K8" t="s">
        <v>8738</v>
      </c>
      <c r="L8" t="str">
        <f>LEFT(Table58[[#This Row],[L3 (Last Work Package only)]],FIND(" - ",Table58[[#This Row],[L3 (Last Work Package only)]])-1)</f>
        <v>UFDR 239.A</v>
      </c>
      <c r="M8" t="str">
        <f>LEFT(Table58[[#This Row],[Assets]],FIND(" - ",Table58[[#This Row],[Assets]])-1)</f>
        <v>HS2-000020CKZ</v>
      </c>
      <c r="N8" s="237">
        <f>INDEX(TrackerTbl[#Data],MATCH(Table58[[#This Row],[L2]],TrackerTbl[Cleansed_UAID_2],0),5)</f>
        <v>45455</v>
      </c>
      <c r="O8" s="9" t="str">
        <f>INDEX(TrackerTbl[#Data],MATCH(Table58[[#This Row],[L2]],TrackerTbl[Cleansed_UAID_2],0),6)</f>
        <v>10 - Complete</v>
      </c>
      <c r="P8" s="237">
        <f>INDEX(TrackerTbl[#Data],MATCH(Table58[[#This Row],[L2]],TrackerTbl[Cleansed_UAID_2],0),7)</f>
        <v>45461</v>
      </c>
    </row>
    <row r="9" spans="1:16">
      <c r="A9" s="9">
        <v>236.01</v>
      </c>
      <c r="B9" t="s">
        <v>147</v>
      </c>
      <c r="C9" t="str">
        <f>IF(LEFT(TrackerTbl[[#This Row],[WorkPackage]],1)="U",TrackerTbl[[#This Row],[WorkPackage]],"IDR "&amp;TRIM(TrackerTbl[[#This Row],[WorkPackage]]))</f>
        <v>IDR 236.01</v>
      </c>
      <c r="D9" t="str">
        <f>TRIM(TrackerTbl[[#This Row],[UAID_2]])</f>
        <v>HS2-00003B585</v>
      </c>
      <c r="E9" s="33">
        <f>_xlfn.MAXIFS(Central_Team!G:G,Central_Team!C:C,TrackerTbl[[#This Row],[UAID_2]])</f>
        <v>45231</v>
      </c>
      <c r="F9" t="str" cm="1">
        <f t="array" ref="F9">INDEX(MainTracker[#Data],MATCH(1,(TrackerTbl[[#This Row],[UAID_2]]=MainTracker[UAID_2])*(TrackerTbl[[#This Row],[Request Date]]=MainTracker[Request sent on (Date)])*1,0),21)</f>
        <v>10 - Complete</v>
      </c>
      <c r="G9" s="33" cm="1">
        <f t="array" ref="G9">INDEX(MainTracker[#Data],MATCH(1,(TrackerTbl[[#This Row],[UAID_2]]=MainTracker[UAID_2])*(TrackerTbl[[#This Row],[Request Date]]=MainTracker[Request sent on (Date)])*1,0),9)</f>
        <v>45240</v>
      </c>
      <c r="H9" s="33"/>
      <c r="J9" t="s">
        <v>8740</v>
      </c>
      <c r="K9" t="s">
        <v>8738</v>
      </c>
      <c r="L9" t="str">
        <f>LEFT(Table58[[#This Row],[L3 (Last Work Package only)]],FIND(" - ",Table58[[#This Row],[L3 (Last Work Package only)]])-1)</f>
        <v>UFDR 239.A</v>
      </c>
      <c r="M9" t="str">
        <f>LEFT(Table58[[#This Row],[Assets]],FIND(" - ",Table58[[#This Row],[Assets]])-1)</f>
        <v>HS2-00003B2H4</v>
      </c>
      <c r="N9" s="237">
        <f>INDEX(TrackerTbl[#Data],MATCH(Table58[[#This Row],[L2]],TrackerTbl[Cleansed_UAID_2],0),5)</f>
        <v>45455</v>
      </c>
      <c r="O9" s="9" t="str">
        <f>INDEX(TrackerTbl[#Data],MATCH(Table58[[#This Row],[L2]],TrackerTbl[Cleansed_UAID_2],0),6)</f>
        <v>10 - Complete</v>
      </c>
      <c r="P9" s="237">
        <f>INDEX(TrackerTbl[#Data],MATCH(Table58[[#This Row],[L2]],TrackerTbl[Cleansed_UAID_2],0),7)</f>
        <v>45461</v>
      </c>
    </row>
    <row r="10" spans="1:16">
      <c r="A10" s="9" t="s">
        <v>151</v>
      </c>
      <c r="B10" t="s">
        <v>152</v>
      </c>
      <c r="C10" t="str">
        <f>IF(LEFT(TrackerTbl[[#This Row],[WorkPackage]],1)="U",TrackerTbl[[#This Row],[WorkPackage]],"IDR "&amp;TRIM(TrackerTbl[[#This Row],[WorkPackage]]))</f>
        <v>IDR 216.01-2</v>
      </c>
      <c r="D10" t="str">
        <f>TRIM(TrackerTbl[[#This Row],[UAID_2]])</f>
        <v>HS2-00002CT8U</v>
      </c>
      <c r="E10" s="33">
        <f>_xlfn.MAXIFS(Central_Team!G:G,Central_Team!C:C,TrackerTbl[[#This Row],[UAID_2]])</f>
        <v>45232</v>
      </c>
      <c r="F10" t="str" cm="1">
        <f t="array" ref="F10">INDEX(MainTracker[#Data],MATCH(1,(TrackerTbl[[#This Row],[UAID_2]]=MainTracker[UAID_2])*(TrackerTbl[[#This Row],[Request Date]]=MainTracker[Request sent on (Date)])*1,0),21)</f>
        <v>10 - Complete</v>
      </c>
      <c r="G10" s="33" cm="1">
        <f t="array" ref="G10">INDEX(MainTracker[#Data],MATCH(1,(TrackerTbl[[#This Row],[UAID_2]]=MainTracker[UAID_2])*(TrackerTbl[[#This Row],[Request Date]]=MainTracker[Request sent on (Date)])*1,0),9)</f>
        <v>45236</v>
      </c>
      <c r="H10" s="33"/>
      <c r="J10" t="s">
        <v>8741</v>
      </c>
      <c r="K10" t="s">
        <v>8742</v>
      </c>
      <c r="L10" t="str">
        <f>LEFT(Table58[[#This Row],[L3 (Last Work Package only)]],FIND(" - ",Table58[[#This Row],[L3 (Last Work Package only)]])-1)</f>
        <v>UFDR 238.H</v>
      </c>
      <c r="M10" t="str">
        <f>LEFT(Table58[[#This Row],[Assets]],FIND(" - ",Table58[[#This Row],[Assets]])-1)</f>
        <v>HS2-000020CKP</v>
      </c>
      <c r="N10" s="237">
        <f>INDEX(TrackerTbl[#Data],MATCH(Table58[[#This Row],[L2]],TrackerTbl[Cleansed_UAID_2],0),5)</f>
        <v>45510</v>
      </c>
      <c r="O10" s="9" t="str">
        <f>INDEX(TrackerTbl[#Data],MATCH(Table58[[#This Row],[L2]],TrackerTbl[Cleansed_UAID_2],0),6)</f>
        <v>10 - Complete</v>
      </c>
      <c r="P10" s="237">
        <f>INDEX(TrackerTbl[#Data],MATCH(Table58[[#This Row],[L2]],TrackerTbl[Cleansed_UAID_2],0),7)</f>
        <v>45513</v>
      </c>
    </row>
    <row r="11" spans="1:16">
      <c r="A11" s="9">
        <v>230.01</v>
      </c>
      <c r="B11" t="s">
        <v>158</v>
      </c>
      <c r="C11" t="str">
        <f>IF(LEFT(TrackerTbl[[#This Row],[WorkPackage]],1)="U",TrackerTbl[[#This Row],[WorkPackage]],"IDR "&amp;TRIM(TrackerTbl[[#This Row],[WorkPackage]]))</f>
        <v>IDR 230.01</v>
      </c>
      <c r="D11" t="str">
        <f>TRIM(TrackerTbl[[#This Row],[UAID_2]])</f>
        <v>HS2-00002PRWV</v>
      </c>
      <c r="E11" s="33">
        <f>_xlfn.MAXIFS(Central_Team!G:G,Central_Team!C:C,TrackerTbl[[#This Row],[UAID_2]])</f>
        <v>45232</v>
      </c>
      <c r="F11" t="str" cm="1">
        <f t="array" ref="F11">INDEX(MainTracker[#Data],MATCH(1,(TrackerTbl[[#This Row],[UAID_2]]=MainTracker[UAID_2])*(TrackerTbl[[#This Row],[Request Date]]=MainTracker[Request sent on (Date)])*1,0),21)</f>
        <v>10 - Complete</v>
      </c>
      <c r="G11" s="33" cm="1">
        <f t="array" ref="G11">INDEX(MainTracker[#Data],MATCH(1,(TrackerTbl[[#This Row],[UAID_2]]=MainTracker[UAID_2])*(TrackerTbl[[#This Row],[Request Date]]=MainTracker[Request sent on (Date)])*1,0),9)</f>
        <v>45237</v>
      </c>
      <c r="H11" s="33"/>
      <c r="J11" t="s">
        <v>8743</v>
      </c>
      <c r="K11" t="s">
        <v>8744</v>
      </c>
      <c r="L11" t="str">
        <f>LEFT(Table58[[#This Row],[L3 (Last Work Package only)]],FIND(" - ",Table58[[#This Row],[L3 (Last Work Package only)]])-1)</f>
        <v>UFDR 238.G</v>
      </c>
      <c r="M11" t="str">
        <f>LEFT(Table58[[#This Row],[Assets]],FIND(" - ",Table58[[#This Row],[Assets]])-1)</f>
        <v>HS2-000020CKJ</v>
      </c>
      <c r="N11" s="237">
        <f>INDEX(TrackerTbl[#Data],MATCH(Table58[[#This Row],[L2]],TrackerTbl[Cleansed_UAID_2],0),5)</f>
        <v>45469</v>
      </c>
      <c r="O11" s="9" t="str">
        <f>INDEX(TrackerTbl[#Data],MATCH(Table58[[#This Row],[L2]],TrackerTbl[Cleansed_UAID_2],0),6)</f>
        <v>10 - Complete</v>
      </c>
      <c r="P11" s="237">
        <f>INDEX(TrackerTbl[#Data],MATCH(Table58[[#This Row],[L2]],TrackerTbl[Cleansed_UAID_2],0),7)</f>
        <v>45477</v>
      </c>
    </row>
    <row r="12" spans="1:16">
      <c r="A12" s="9">
        <v>223.4</v>
      </c>
      <c r="B12" t="s">
        <v>163</v>
      </c>
      <c r="C12" t="str">
        <f>IF(LEFT(TrackerTbl[[#This Row],[WorkPackage]],1)="U",TrackerTbl[[#This Row],[WorkPackage]],"IDR "&amp;TRIM(TrackerTbl[[#This Row],[WorkPackage]]))</f>
        <v>IDR 223.4</v>
      </c>
      <c r="D12" t="str">
        <f>TRIM(TrackerTbl[[#This Row],[UAID_2]])</f>
        <v>HS2-00002BJV0</v>
      </c>
      <c r="E12" s="33">
        <f>_xlfn.MAXIFS(Central_Team!G:G,Central_Team!C:C,TrackerTbl[[#This Row],[UAID_2]])</f>
        <v>45254</v>
      </c>
      <c r="F12" t="str" cm="1">
        <f t="array" ref="F12">INDEX(MainTracker[#Data],MATCH(1,(TrackerTbl[[#This Row],[UAID_2]]=MainTracker[UAID_2])*(TrackerTbl[[#This Row],[Request Date]]=MainTracker[Request sent on (Date)])*1,0),21)</f>
        <v>10 - Complete</v>
      </c>
      <c r="G12" s="33" cm="1">
        <f t="array" ref="G12">INDEX(MainTracker[#Data],MATCH(1,(TrackerTbl[[#This Row],[UAID_2]]=MainTracker[UAID_2])*(TrackerTbl[[#This Row],[Request Date]]=MainTracker[Request sent on (Date)])*1,0),9)</f>
        <v>45257</v>
      </c>
      <c r="H12" s="33"/>
      <c r="J12" t="s">
        <v>8745</v>
      </c>
      <c r="K12" t="s">
        <v>8744</v>
      </c>
      <c r="L12" t="str">
        <f>LEFT(Table58[[#This Row],[L3 (Last Work Package only)]],FIND(" - ",Table58[[#This Row],[L3 (Last Work Package only)]])-1)</f>
        <v>UFDR 238.G</v>
      </c>
      <c r="M12" t="str">
        <f>LEFT(Table58[[#This Row],[Assets]],FIND(" - ",Table58[[#This Row],[Assets]])-1)</f>
        <v>HS2-000020CKL</v>
      </c>
      <c r="N12" s="237">
        <f>INDEX(TrackerTbl[#Data],MATCH(Table58[[#This Row],[L2]],TrackerTbl[Cleansed_UAID_2],0),5)</f>
        <v>45469</v>
      </c>
      <c r="O12" s="9" t="str">
        <f>INDEX(TrackerTbl[#Data],MATCH(Table58[[#This Row],[L2]],TrackerTbl[Cleansed_UAID_2],0),6)</f>
        <v>10 - Complete</v>
      </c>
      <c r="P12" s="237">
        <f>INDEX(TrackerTbl[#Data],MATCH(Table58[[#This Row],[L2]],TrackerTbl[Cleansed_UAID_2],0),7)</f>
        <v>45476</v>
      </c>
    </row>
    <row r="13" spans="1:16">
      <c r="A13" s="9">
        <v>223.4</v>
      </c>
      <c r="B13" t="s">
        <v>169</v>
      </c>
      <c r="C13" t="str">
        <f>IF(LEFT(TrackerTbl[[#This Row],[WorkPackage]],1)="U",TrackerTbl[[#This Row],[WorkPackage]],"IDR "&amp;TRIM(TrackerTbl[[#This Row],[WorkPackage]]))</f>
        <v>IDR 223.4</v>
      </c>
      <c r="D13" t="str">
        <f>TRIM(TrackerTbl[[#This Row],[UAID_2]])</f>
        <v>HS2-00002BJV1</v>
      </c>
      <c r="E13" s="33">
        <f>_xlfn.MAXIFS(Central_Team!G:G,Central_Team!C:C,TrackerTbl[[#This Row],[UAID_2]])</f>
        <v>45254</v>
      </c>
      <c r="F13" t="str" cm="1">
        <f t="array" ref="F13">INDEX(MainTracker[#Data],MATCH(1,(TrackerTbl[[#This Row],[UAID_2]]=MainTracker[UAID_2])*(TrackerTbl[[#This Row],[Request Date]]=MainTracker[Request sent on (Date)])*1,0),21)</f>
        <v>10 - Complete</v>
      </c>
      <c r="G13" s="33" cm="1">
        <f t="array" ref="G13">INDEX(MainTracker[#Data],MATCH(1,(TrackerTbl[[#This Row],[UAID_2]]=MainTracker[UAID_2])*(TrackerTbl[[#This Row],[Request Date]]=MainTracker[Request sent on (Date)])*1,0),9)</f>
        <v>45257</v>
      </c>
      <c r="H13" s="33"/>
      <c r="J13" t="s">
        <v>8746</v>
      </c>
      <c r="K13" t="s">
        <v>8744</v>
      </c>
      <c r="L13" t="str">
        <f>LEFT(Table58[[#This Row],[L3 (Last Work Package only)]],FIND(" - ",Table58[[#This Row],[L3 (Last Work Package only)]])-1)</f>
        <v>UFDR 238.G</v>
      </c>
      <c r="M13" t="str">
        <f>LEFT(Table58[[#This Row],[Assets]],FIND(" - ",Table58[[#This Row],[Assets]])-1)</f>
        <v>HS2-000020CKM</v>
      </c>
      <c r="N13" s="237">
        <f>INDEX(TrackerTbl[#Data],MATCH(Table58[[#This Row],[L2]],TrackerTbl[Cleansed_UAID_2],0),5)</f>
        <v>45469</v>
      </c>
      <c r="O13" s="9" t="str">
        <f>INDEX(TrackerTbl[#Data],MATCH(Table58[[#This Row],[L2]],TrackerTbl[Cleansed_UAID_2],0),6)</f>
        <v>10 - Complete</v>
      </c>
      <c r="P13" s="237">
        <f>INDEX(TrackerTbl[#Data],MATCH(Table58[[#This Row],[L2]],TrackerTbl[Cleansed_UAID_2],0),7)</f>
        <v>45476</v>
      </c>
    </row>
    <row r="14" spans="1:16">
      <c r="A14" s="9">
        <v>223.4</v>
      </c>
      <c r="B14" t="s">
        <v>173</v>
      </c>
      <c r="C14" t="str">
        <f>IF(LEFT(TrackerTbl[[#This Row],[WorkPackage]],1)="U",TrackerTbl[[#This Row],[WorkPackage]],"IDR "&amp;TRIM(TrackerTbl[[#This Row],[WorkPackage]]))</f>
        <v>IDR 223.4</v>
      </c>
      <c r="D14" t="str">
        <f>TRIM(TrackerTbl[[#This Row],[UAID_2]])</f>
        <v>HS2-00002BJV2</v>
      </c>
      <c r="E14" s="33">
        <f>_xlfn.MAXIFS(Central_Team!G:G,Central_Team!C:C,TrackerTbl[[#This Row],[UAID_2]])</f>
        <v>45254</v>
      </c>
      <c r="F14" t="str" cm="1">
        <f t="array" ref="F14">INDEX(MainTracker[#Data],MATCH(1,(TrackerTbl[[#This Row],[UAID_2]]=MainTracker[UAID_2])*(TrackerTbl[[#This Row],[Request Date]]=MainTracker[Request sent on (Date)])*1,0),21)</f>
        <v>10 - Complete</v>
      </c>
      <c r="G14" s="33" cm="1">
        <f t="array" ref="G14">INDEX(MainTracker[#Data],MATCH(1,(TrackerTbl[[#This Row],[UAID_2]]=MainTracker[UAID_2])*(TrackerTbl[[#This Row],[Request Date]]=MainTracker[Request sent on (Date)])*1,0),9)</f>
        <v>45257</v>
      </c>
      <c r="H14" s="33"/>
      <c r="J14" t="s">
        <v>8747</v>
      </c>
      <c r="K14" t="s">
        <v>8748</v>
      </c>
      <c r="L14" t="str">
        <f>LEFT(Table58[[#This Row],[L3 (Last Work Package only)]],FIND(" - ",Table58[[#This Row],[L3 (Last Work Package only)]])-1)</f>
        <v>UFDR 238.E</v>
      </c>
      <c r="M14" t="str">
        <f>LEFT(Table58[[#This Row],[Assets]],FIND(" - ",Table58[[#This Row],[Assets]])-1)</f>
        <v>HS2-000020CKG</v>
      </c>
      <c r="N14" s="237">
        <f>INDEX(TrackerTbl[#Data],MATCH(Table58[[#This Row],[L2]],TrackerTbl[Cleansed_UAID_2],0),5)</f>
        <v>45541</v>
      </c>
      <c r="O14" s="9" t="str">
        <f>INDEX(TrackerTbl[#Data],MATCH(Table58[[#This Row],[L2]],TrackerTbl[Cleansed_UAID_2],0),6)</f>
        <v>10 - Complete</v>
      </c>
      <c r="P14" s="237">
        <f>INDEX(TrackerTbl[#Data],MATCH(Table58[[#This Row],[L2]],TrackerTbl[Cleansed_UAID_2],0),7)</f>
        <v>45546</v>
      </c>
    </row>
    <row r="15" spans="1:16">
      <c r="A15" s="9">
        <v>223.4</v>
      </c>
      <c r="B15" t="s">
        <v>177</v>
      </c>
      <c r="C15" t="str">
        <f>IF(LEFT(TrackerTbl[[#This Row],[WorkPackage]],1)="U",TrackerTbl[[#This Row],[WorkPackage]],"IDR "&amp;TRIM(TrackerTbl[[#This Row],[WorkPackage]]))</f>
        <v>IDR 223.4</v>
      </c>
      <c r="D15" t="str">
        <f>TRIM(TrackerTbl[[#This Row],[UAID_2]])</f>
        <v>HS2-00002BJV3</v>
      </c>
      <c r="E15" s="33">
        <f>_xlfn.MAXIFS(Central_Team!G:G,Central_Team!C:C,TrackerTbl[[#This Row],[UAID_2]])</f>
        <v>45232</v>
      </c>
      <c r="F15" t="str" cm="1">
        <f t="array" ref="F15">INDEX(MainTracker[#Data],MATCH(1,(TrackerTbl[[#This Row],[UAID_2]]=MainTracker[UAID_2])*(TrackerTbl[[#This Row],[Request Date]]=MainTracker[Request sent on (Date)])*1,0),21)</f>
        <v>10 - Complete</v>
      </c>
      <c r="G15" s="33" cm="1">
        <f t="array" ref="G15">INDEX(MainTracker[#Data],MATCH(1,(TrackerTbl[[#This Row],[UAID_2]]=MainTracker[UAID_2])*(TrackerTbl[[#This Row],[Request Date]]=MainTracker[Request sent on (Date)])*1,0),9)</f>
        <v>45239</v>
      </c>
      <c r="H15" s="33"/>
      <c r="J15" t="s">
        <v>8749</v>
      </c>
      <c r="K15" t="s">
        <v>8750</v>
      </c>
      <c r="L15" t="str">
        <f>LEFT(Table58[[#This Row],[L3 (Last Work Package only)]],FIND(" - ",Table58[[#This Row],[L3 (Last Work Package only)]])-1)</f>
        <v>UFDR 238.D</v>
      </c>
      <c r="M15" t="str">
        <f>LEFT(Table58[[#This Row],[Assets]],FIND(" - ",Table58[[#This Row],[Assets]])-1)</f>
        <v>HS2-00002TMEV</v>
      </c>
      <c r="N15" s="237" t="e">
        <f>INDEX(TrackerTbl[#Data],MATCH(Table58[[#This Row],[L2]],TrackerTbl[Cleansed_UAID_2],0),5)</f>
        <v>#N/A</v>
      </c>
      <c r="O15" s="9" t="e">
        <f>INDEX(TrackerTbl[#Data],MATCH(Table58[[#This Row],[L2]],TrackerTbl[Cleansed_UAID_2],0),6)</f>
        <v>#N/A</v>
      </c>
      <c r="P15" s="237" t="e">
        <f>INDEX(TrackerTbl[#Data],MATCH(Table58[[#This Row],[L2]],TrackerTbl[Cleansed_UAID_2],0),7)</f>
        <v>#N/A</v>
      </c>
    </row>
    <row r="16" spans="1:16">
      <c r="A16" s="9">
        <v>223.4</v>
      </c>
      <c r="B16" t="s">
        <v>181</v>
      </c>
      <c r="C16" t="str">
        <f>IF(LEFT(TrackerTbl[[#This Row],[WorkPackage]],1)="U",TrackerTbl[[#This Row],[WorkPackage]],"IDR "&amp;TRIM(TrackerTbl[[#This Row],[WorkPackage]]))</f>
        <v>IDR 223.4</v>
      </c>
      <c r="D16" t="str">
        <f>TRIM(TrackerTbl[[#This Row],[UAID_2]])</f>
        <v>HS2-00002J4YM</v>
      </c>
      <c r="E16" s="33">
        <f>_xlfn.MAXIFS(Central_Team!G:G,Central_Team!C:C,TrackerTbl[[#This Row],[UAID_2]])</f>
        <v>45232</v>
      </c>
      <c r="F16" t="str" cm="1">
        <f t="array" ref="F16">INDEX(MainTracker[#Data],MATCH(1,(TrackerTbl[[#This Row],[UAID_2]]=MainTracker[UAID_2])*(TrackerTbl[[#This Row],[Request Date]]=MainTracker[Request sent on (Date)])*1,0),21)</f>
        <v>10 - Complete</v>
      </c>
      <c r="G16" s="33" cm="1">
        <f t="array" ref="G16">INDEX(MainTracker[#Data],MATCH(1,(TrackerTbl[[#This Row],[UAID_2]]=MainTracker[UAID_2])*(TrackerTbl[[#This Row],[Request Date]]=MainTracker[Request sent on (Date)])*1,0),9)</f>
        <v>45259</v>
      </c>
      <c r="H16" s="33"/>
      <c r="J16" t="s">
        <v>8751</v>
      </c>
      <c r="K16" t="s">
        <v>8750</v>
      </c>
      <c r="L16" t="str">
        <f>LEFT(Table58[[#This Row],[L3 (Last Work Package only)]],FIND(" - ",Table58[[#This Row],[L3 (Last Work Package only)]])-1)</f>
        <v>UFDR 238.D</v>
      </c>
      <c r="M16" t="str">
        <f>LEFT(Table58[[#This Row],[Assets]],FIND(" - ",Table58[[#This Row],[Assets]])-1)</f>
        <v>HS2-00002TMEW</v>
      </c>
      <c r="N16" s="239" t="e">
        <f>INDEX(TrackerTbl[#Data],MATCH(Table58[[#This Row],[L2]],TrackerTbl[Cleansed_UAID_2],0),5)</f>
        <v>#N/A</v>
      </c>
      <c r="O16" s="9" t="e">
        <f>INDEX(TrackerTbl[#Data],MATCH(Table58[[#This Row],[L2]],TrackerTbl[Cleansed_UAID_2],0),6)</f>
        <v>#N/A</v>
      </c>
      <c r="P16" s="239" t="e">
        <f>INDEX(TrackerTbl[#Data],MATCH(Table58[[#This Row],[L2]],TrackerTbl[Cleansed_UAID_2],0),7)</f>
        <v>#N/A</v>
      </c>
    </row>
    <row r="17" spans="1:16">
      <c r="A17" s="9" t="s">
        <v>185</v>
      </c>
      <c r="B17" t="s">
        <v>186</v>
      </c>
      <c r="C17" t="str">
        <f>IF(LEFT(TrackerTbl[[#This Row],[WorkPackage]],1)="U",TrackerTbl[[#This Row],[WorkPackage]],"IDR "&amp;TRIM(TrackerTbl[[#This Row],[WorkPackage]]))</f>
        <v>IDR 235.01-1</v>
      </c>
      <c r="D17" t="str">
        <f>TRIM(TrackerTbl[[#This Row],[UAID_2]])</f>
        <v>HS2-000001456</v>
      </c>
      <c r="E17" s="33">
        <f>_xlfn.MAXIFS(Central_Team!G:G,Central_Team!C:C,TrackerTbl[[#This Row],[UAID_2]])</f>
        <v>45471</v>
      </c>
      <c r="F17" t="str" cm="1">
        <f t="array" ref="F17">INDEX(MainTracker[#Data],MATCH(1,(TrackerTbl[[#This Row],[UAID_2]]=MainTracker[UAID_2])*(TrackerTbl[[#This Row],[Request Date]]=MainTracker[Request sent on (Date)])*1,0),21)</f>
        <v>10 - Complete</v>
      </c>
      <c r="G17" s="33" cm="1">
        <f t="array" ref="G17">INDEX(MainTracker[#Data],MATCH(1,(TrackerTbl[[#This Row],[UAID_2]]=MainTracker[UAID_2])*(TrackerTbl[[#This Row],[Request Date]]=MainTracker[Request sent on (Date)])*1,0),9)</f>
        <v>45475</v>
      </c>
      <c r="H17" s="33"/>
      <c r="J17" t="s">
        <v>8752</v>
      </c>
      <c r="K17" t="s">
        <v>8753</v>
      </c>
      <c r="L17" t="str">
        <f>LEFT(Table58[[#This Row],[L3 (Last Work Package only)]],FIND(" - ",Table58[[#This Row],[L3 (Last Work Package only)]])-1)</f>
        <v>UFDR 238.C</v>
      </c>
      <c r="M17" t="str">
        <f>LEFT(Table58[[#This Row],[Assets]],FIND(" - ",Table58[[#This Row],[Assets]])-1)</f>
        <v>HS2-000020CKE</v>
      </c>
      <c r="N17" s="239" t="e">
        <f>INDEX(TrackerTbl[#Data],MATCH(Table58[[#This Row],[L2]],TrackerTbl[Cleansed_UAID_2],0),5)</f>
        <v>#N/A</v>
      </c>
      <c r="O17" s="9" t="e">
        <f>INDEX(TrackerTbl[#Data],MATCH(Table58[[#This Row],[L2]],TrackerTbl[Cleansed_UAID_2],0),6)</f>
        <v>#N/A</v>
      </c>
      <c r="P17" s="239" t="e">
        <f>INDEX(TrackerTbl[#Data],MATCH(Table58[[#This Row],[L2]],TrackerTbl[Cleansed_UAID_2],0),7)</f>
        <v>#N/A</v>
      </c>
    </row>
    <row r="18" spans="1:16">
      <c r="A18" s="9">
        <v>237.02</v>
      </c>
      <c r="B18" t="s">
        <v>193</v>
      </c>
      <c r="C18" t="str">
        <f>IF(LEFT(TrackerTbl[[#This Row],[WorkPackage]],1)="U",TrackerTbl[[#This Row],[WorkPackage]],"IDR "&amp;TRIM(TrackerTbl[[#This Row],[WorkPackage]]))</f>
        <v>IDR 237.02</v>
      </c>
      <c r="D18" t="str">
        <f>TRIM(TrackerTbl[[#This Row],[UAID_2]])</f>
        <v>HS2-00002EL0S</v>
      </c>
      <c r="E18" s="33">
        <f>_xlfn.MAXIFS(Central_Team!G:G,Central_Team!C:C,TrackerTbl[[#This Row],[UAID_2]])</f>
        <v>45275</v>
      </c>
      <c r="F18" t="str" cm="1">
        <f t="array" ref="F18">INDEX(MainTracker[#Data],MATCH(1,(TrackerTbl[[#This Row],[UAID_2]]=MainTracker[UAID_2])*(TrackerTbl[[#This Row],[Request Date]]=MainTracker[Request sent on (Date)])*1,0),21)</f>
        <v>10 - Complete</v>
      </c>
      <c r="G18" s="33" cm="1">
        <f t="array" ref="G18">INDEX(MainTracker[#Data],MATCH(1,(TrackerTbl[[#This Row],[UAID_2]]=MainTracker[UAID_2])*(TrackerTbl[[#This Row],[Request Date]]=MainTracker[Request sent on (Date)])*1,0),9)</f>
        <v>45278</v>
      </c>
      <c r="H18" s="33"/>
      <c r="J18" t="s">
        <v>8754</v>
      </c>
      <c r="K18" t="s">
        <v>8755</v>
      </c>
      <c r="L18" t="str">
        <f>LEFT(Table58[[#This Row],[L3 (Last Work Package only)]],FIND(" - ",Table58[[#This Row],[L3 (Last Work Package only)]])-1)</f>
        <v>UFDR 238.B</v>
      </c>
      <c r="M18" t="str">
        <f>LEFT(Table58[[#This Row],[Assets]],FIND(" - ",Table58[[#This Row],[Assets]])-1)</f>
        <v>HS2-000020CKN</v>
      </c>
      <c r="N18" s="239" t="e">
        <f>INDEX(TrackerTbl[#Data],MATCH(Table58[[#This Row],[L2]],TrackerTbl[Cleansed_UAID_2],0),5)</f>
        <v>#N/A</v>
      </c>
      <c r="O18" s="9" t="e">
        <f>INDEX(TrackerTbl[#Data],MATCH(Table58[[#This Row],[L2]],TrackerTbl[Cleansed_UAID_2],0),6)</f>
        <v>#N/A</v>
      </c>
      <c r="P18" s="239" t="e">
        <f>INDEX(TrackerTbl[#Data],MATCH(Table58[[#This Row],[L2]],TrackerTbl[Cleansed_UAID_2],0),7)</f>
        <v>#N/A</v>
      </c>
    </row>
    <row r="19" spans="1:16">
      <c r="A19" s="9">
        <v>237.02</v>
      </c>
      <c r="B19" t="s">
        <v>198</v>
      </c>
      <c r="C19" t="str">
        <f>IF(LEFT(TrackerTbl[[#This Row],[WorkPackage]],1)="U",TrackerTbl[[#This Row],[WorkPackage]],"IDR "&amp;TRIM(TrackerTbl[[#This Row],[WorkPackage]]))</f>
        <v>IDR 237.02</v>
      </c>
      <c r="D19" t="str">
        <f>TRIM(TrackerTbl[[#This Row],[UAID_2]])</f>
        <v>HS2-00002CTJT</v>
      </c>
      <c r="E19" s="33">
        <f>_xlfn.MAXIFS(Central_Team!G:G,Central_Team!C:C,TrackerTbl[[#This Row],[UAID_2]])</f>
        <v>45275</v>
      </c>
      <c r="F19" t="str" cm="1">
        <f t="array" ref="F19">INDEX(MainTracker[#Data],MATCH(1,(TrackerTbl[[#This Row],[UAID_2]]=MainTracker[UAID_2])*(TrackerTbl[[#This Row],[Request Date]]=MainTracker[Request sent on (Date)])*1,0),21)</f>
        <v>10 - Complete</v>
      </c>
      <c r="G19" s="33" cm="1">
        <f t="array" ref="G19">INDEX(MainTracker[#Data],MATCH(1,(TrackerTbl[[#This Row],[UAID_2]]=MainTracker[UAID_2])*(TrackerTbl[[#This Row],[Request Date]]=MainTracker[Request sent on (Date)])*1,0),9)</f>
        <v>45278</v>
      </c>
      <c r="H19" s="33"/>
      <c r="J19" t="s">
        <v>8756</v>
      </c>
      <c r="K19" t="s">
        <v>8757</v>
      </c>
      <c r="L19" t="str">
        <f>LEFT(Table58[[#This Row],[L3 (Last Work Package only)]],FIND(" - ",Table58[[#This Row],[L3 (Last Work Package only)]])-1)</f>
        <v>UFDR 238.A</v>
      </c>
      <c r="M19" t="str">
        <f>LEFT(Table58[[#This Row],[Assets]],FIND(" - ",Table58[[#This Row],[Assets]])-1)</f>
        <v>HS2-000020CKA</v>
      </c>
      <c r="N19" s="239" t="e">
        <f>INDEX(TrackerTbl[#Data],MATCH(Table58[[#This Row],[L2]],TrackerTbl[Cleansed_UAID_2],0),5)</f>
        <v>#N/A</v>
      </c>
      <c r="O19" s="9" t="e">
        <f>INDEX(TrackerTbl[#Data],MATCH(Table58[[#This Row],[L2]],TrackerTbl[Cleansed_UAID_2],0),6)</f>
        <v>#N/A</v>
      </c>
      <c r="P19" s="239" t="e">
        <f>INDEX(TrackerTbl[#Data],MATCH(Table58[[#This Row],[L2]],TrackerTbl[Cleansed_UAID_2],0),7)</f>
        <v>#N/A</v>
      </c>
    </row>
    <row r="20" spans="1:16">
      <c r="A20" s="9" t="s">
        <v>202</v>
      </c>
      <c r="B20" t="s">
        <v>203</v>
      </c>
      <c r="C20" t="str">
        <f>IF(LEFT(TrackerTbl[[#This Row],[WorkPackage]],1)="U",TrackerTbl[[#This Row],[WorkPackage]],"IDR "&amp;TRIM(TrackerTbl[[#This Row],[WorkPackage]]))</f>
        <v>IDR 218.02-1</v>
      </c>
      <c r="D20" t="str">
        <f>TRIM(TrackerTbl[[#This Row],[UAID_2]])</f>
        <v>HS2-00002KRAM</v>
      </c>
      <c r="E20" s="33">
        <f>_xlfn.MAXIFS(Central_Team!G:G,Central_Team!C:C,TrackerTbl[[#This Row],[UAID_2]])</f>
        <v>45251</v>
      </c>
      <c r="F20" t="str" cm="1">
        <f t="array" ref="F20">INDEX(MainTracker[#Data],MATCH(1,(TrackerTbl[[#This Row],[UAID_2]]=MainTracker[UAID_2])*(TrackerTbl[[#This Row],[Request Date]]=MainTracker[Request sent on (Date)])*1,0),21)</f>
        <v>10 - Complete</v>
      </c>
      <c r="G20" s="33" cm="1">
        <f t="array" ref="G20">INDEX(MainTracker[#Data],MATCH(1,(TrackerTbl[[#This Row],[UAID_2]]=MainTracker[UAID_2])*(TrackerTbl[[#This Row],[Request Date]]=MainTracker[Request sent on (Date)])*1,0),9)</f>
        <v>45251</v>
      </c>
      <c r="H20" s="33"/>
      <c r="J20" t="s">
        <v>8758</v>
      </c>
      <c r="K20" t="s">
        <v>8757</v>
      </c>
      <c r="L20" t="str">
        <f>LEFT(Table58[[#This Row],[L3 (Last Work Package only)]],FIND(" - ",Table58[[#This Row],[L3 (Last Work Package only)]])-1)</f>
        <v>UFDR 238.A</v>
      </c>
      <c r="M20" t="str">
        <f>LEFT(Table58[[#This Row],[Assets]],FIND(" - ",Table58[[#This Row],[Assets]])-1)</f>
        <v>HS2-00002CTKH</v>
      </c>
      <c r="N20" s="239" t="e">
        <f>INDEX(TrackerTbl[#Data],MATCH(Table58[[#This Row],[L2]],TrackerTbl[Cleansed_UAID_2],0),5)</f>
        <v>#N/A</v>
      </c>
      <c r="O20" s="9" t="e">
        <f>INDEX(TrackerTbl[#Data],MATCH(Table58[[#This Row],[L2]],TrackerTbl[Cleansed_UAID_2],0),6)</f>
        <v>#N/A</v>
      </c>
      <c r="P20" s="239" t="e">
        <f>INDEX(TrackerTbl[#Data],MATCH(Table58[[#This Row],[L2]],TrackerTbl[Cleansed_UAID_2],0),7)</f>
        <v>#N/A</v>
      </c>
    </row>
    <row r="21" spans="1:16">
      <c r="A21" s="9">
        <v>220.5</v>
      </c>
      <c r="B21" t="s">
        <v>208</v>
      </c>
      <c r="C21" t="str">
        <f>IF(LEFT(TrackerTbl[[#This Row],[WorkPackage]],1)="U",TrackerTbl[[#This Row],[WorkPackage]],"IDR "&amp;TRIM(TrackerTbl[[#This Row],[WorkPackage]]))</f>
        <v>IDR 220.5</v>
      </c>
      <c r="D21" t="str">
        <f>TRIM(TrackerTbl[[#This Row],[UAID_2]])</f>
        <v>HS2-00002BJUL</v>
      </c>
      <c r="E21" s="33">
        <f>_xlfn.MAXIFS(Central_Team!G:G,Central_Team!C:C,TrackerTbl[[#This Row],[UAID_2]])</f>
        <v>45450</v>
      </c>
      <c r="F21" t="str" cm="1">
        <f t="array" ref="F21">INDEX(MainTracker[#Data],MATCH(1,(TrackerTbl[[#This Row],[UAID_2]]=MainTracker[UAID_2])*(TrackerTbl[[#This Row],[Request Date]]=MainTracker[Request sent on (Date)])*1,0),21)</f>
        <v>10 - Complete</v>
      </c>
      <c r="G21" s="33" cm="1">
        <f t="array" ref="G21">INDEX(MainTracker[#Data],MATCH(1,(TrackerTbl[[#This Row],[UAID_2]]=MainTracker[UAID_2])*(TrackerTbl[[#This Row],[Request Date]]=MainTracker[Request sent on (Date)])*1,0),9)</f>
        <v>45457</v>
      </c>
      <c r="H21" s="33"/>
      <c r="J21" t="s">
        <v>8759</v>
      </c>
      <c r="K21" t="s">
        <v>8760</v>
      </c>
      <c r="L21" t="str">
        <f>LEFT(Table58[[#This Row],[L3 (Last Work Package only)]],FIND(" - ",Table58[[#This Row],[L3 (Last Work Package only)]])-1)</f>
        <v>UFDR 237.C</v>
      </c>
      <c r="M21" t="str">
        <f>LEFT(Table58[[#This Row],[Assets]],FIND(" - ",Table58[[#This Row],[Assets]])-1)</f>
        <v>HS2-000020CK7</v>
      </c>
      <c r="N21" s="239">
        <f>INDEX(TrackerTbl[#Data],MATCH(Table58[[#This Row],[L2]],TrackerTbl[Cleansed_UAID_2],0),5)</f>
        <v>45379</v>
      </c>
      <c r="O21" s="9" t="str">
        <f>INDEX(TrackerTbl[#Data],MATCH(Table58[[#This Row],[L2]],TrackerTbl[Cleansed_UAID_2],0),6)</f>
        <v>10 - Complete</v>
      </c>
      <c r="P21" s="239">
        <f>INDEX(TrackerTbl[#Data],MATCH(Table58[[#This Row],[L2]],TrackerTbl[Cleansed_UAID_2],0),7)</f>
        <v>45384</v>
      </c>
    </row>
    <row r="22" spans="1:16">
      <c r="A22" s="9">
        <v>220.5</v>
      </c>
      <c r="B22" t="s">
        <v>215</v>
      </c>
      <c r="C22" t="str">
        <f>IF(LEFT(TrackerTbl[[#This Row],[WorkPackage]],1)="U",TrackerTbl[[#This Row],[WorkPackage]],"IDR "&amp;TRIM(TrackerTbl[[#This Row],[WorkPackage]]))</f>
        <v>IDR 220.5</v>
      </c>
      <c r="D22" t="str">
        <f>TRIM(TrackerTbl[[#This Row],[UAID_2]])</f>
        <v>HS2-00002BJUM</v>
      </c>
      <c r="E22" s="33">
        <f>_xlfn.MAXIFS(Central_Team!G:G,Central_Team!C:C,TrackerTbl[[#This Row],[UAID_2]])</f>
        <v>45450</v>
      </c>
      <c r="F22" t="str" cm="1">
        <f t="array" ref="F22">INDEX(MainTracker[#Data],MATCH(1,(TrackerTbl[[#This Row],[UAID_2]]=MainTracker[UAID_2])*(TrackerTbl[[#This Row],[Request Date]]=MainTracker[Request sent on (Date)])*1,0),21)</f>
        <v>10 - Complete</v>
      </c>
      <c r="G22" s="33" cm="1">
        <f t="array" ref="G22">INDEX(MainTracker[#Data],MATCH(1,(TrackerTbl[[#This Row],[UAID_2]]=MainTracker[UAID_2])*(TrackerTbl[[#This Row],[Request Date]]=MainTracker[Request sent on (Date)])*1,0),9)</f>
        <v>45457</v>
      </c>
      <c r="H22" s="33"/>
      <c r="J22" t="s">
        <v>8761</v>
      </c>
      <c r="K22" t="s">
        <v>8762</v>
      </c>
      <c r="L22" t="str">
        <f>LEFT(Table58[[#This Row],[L3 (Last Work Package only)]],FIND(" - ",Table58[[#This Row],[L3 (Last Work Package only)]])-1)</f>
        <v>UFDR 237.B</v>
      </c>
      <c r="M22" t="str">
        <f>LEFT(Table58[[#This Row],[Assets]],FIND(" - ",Table58[[#This Row],[Assets]])-1)</f>
        <v>HS2-000020CK5</v>
      </c>
      <c r="N22" s="239" t="e">
        <f>INDEX(TrackerTbl[#Data],MATCH(Table58[[#This Row],[L2]],TrackerTbl[Cleansed_UAID_2],0),5)</f>
        <v>#N/A</v>
      </c>
      <c r="O22" s="9" t="e">
        <f>INDEX(TrackerTbl[#Data],MATCH(Table58[[#This Row],[L2]],TrackerTbl[Cleansed_UAID_2],0),6)</f>
        <v>#N/A</v>
      </c>
      <c r="P22" s="239" t="e">
        <f>INDEX(TrackerTbl[#Data],MATCH(Table58[[#This Row],[L2]],TrackerTbl[Cleansed_UAID_2],0),7)</f>
        <v>#N/A</v>
      </c>
    </row>
    <row r="23" spans="1:16">
      <c r="A23" s="9">
        <v>220.5</v>
      </c>
      <c r="B23" t="s">
        <v>220</v>
      </c>
      <c r="C23" t="str">
        <f>IF(LEFT(TrackerTbl[[#This Row],[WorkPackage]],1)="U",TrackerTbl[[#This Row],[WorkPackage]],"IDR "&amp;TRIM(TrackerTbl[[#This Row],[WorkPackage]]))</f>
        <v>IDR 220.5</v>
      </c>
      <c r="D23" t="str">
        <f>TRIM(TrackerTbl[[#This Row],[UAID_2]])</f>
        <v>HS2-00002J4YG</v>
      </c>
      <c r="E23" s="33">
        <f>_xlfn.MAXIFS(Central_Team!G:G,Central_Team!C:C,TrackerTbl[[#This Row],[UAID_2]])</f>
        <v>45450</v>
      </c>
      <c r="F23" t="str" cm="1">
        <f t="array" ref="F23">INDEX(MainTracker[#Data],MATCH(1,(TrackerTbl[[#This Row],[UAID_2]]=MainTracker[UAID_2])*(TrackerTbl[[#This Row],[Request Date]]=MainTracker[Request sent on (Date)])*1,0),21)</f>
        <v>10 - Complete</v>
      </c>
      <c r="G23" s="33" cm="1">
        <f t="array" ref="G23">INDEX(MainTracker[#Data],MATCH(1,(TrackerTbl[[#This Row],[UAID_2]]=MainTracker[UAID_2])*(TrackerTbl[[#This Row],[Request Date]]=MainTracker[Request sent on (Date)])*1,0),9)</f>
        <v>45457</v>
      </c>
      <c r="H23" s="33"/>
      <c r="J23" t="s">
        <v>8763</v>
      </c>
      <c r="K23" t="s">
        <v>8762</v>
      </c>
      <c r="L23" t="str">
        <f>LEFT(Table58[[#This Row],[L3 (Last Work Package only)]],FIND(" - ",Table58[[#This Row],[L3 (Last Work Package only)]])-1)</f>
        <v>UFDR 237.B</v>
      </c>
      <c r="M23" t="str">
        <f>LEFT(Table58[[#This Row],[Assets]],FIND(" - ",Table58[[#This Row],[Assets]])-1)</f>
        <v>HS2-000020CK8</v>
      </c>
      <c r="N23" s="239" t="e">
        <f>INDEX(TrackerTbl[#Data],MATCH(Table58[[#This Row],[L2]],TrackerTbl[Cleansed_UAID_2],0),5)</f>
        <v>#N/A</v>
      </c>
      <c r="O23" s="9" t="e">
        <f>INDEX(TrackerTbl[#Data],MATCH(Table58[[#This Row],[L2]],TrackerTbl[Cleansed_UAID_2],0),6)</f>
        <v>#N/A</v>
      </c>
      <c r="P23" s="239" t="e">
        <f>INDEX(TrackerTbl[#Data],MATCH(Table58[[#This Row],[L2]],TrackerTbl[Cleansed_UAID_2],0),7)</f>
        <v>#N/A</v>
      </c>
    </row>
    <row r="24" spans="1:16">
      <c r="A24" s="9" t="s">
        <v>225</v>
      </c>
      <c r="B24" t="s">
        <v>226</v>
      </c>
      <c r="C24" t="str">
        <f>IF(LEFT(TrackerTbl[[#This Row],[WorkPackage]],1)="U",TrackerTbl[[#This Row],[WorkPackage]],"IDR "&amp;TRIM(TrackerTbl[[#This Row],[WorkPackage]]))</f>
        <v>IDR 209.2-3</v>
      </c>
      <c r="D24" t="str">
        <f>TRIM(TrackerTbl[[#This Row],[UAID_2]])</f>
        <v>HS2-00002CT64</v>
      </c>
      <c r="E24" s="33">
        <f>_xlfn.MAXIFS(Central_Team!G:G,Central_Team!C:C,TrackerTbl[[#This Row],[UAID_2]])</f>
        <v>45239</v>
      </c>
      <c r="F24" t="str" cm="1">
        <f t="array" ref="F24">INDEX(MainTracker[#Data],MATCH(1,(TrackerTbl[[#This Row],[UAID_2]]=MainTracker[UAID_2])*(TrackerTbl[[#This Row],[Request Date]]=MainTracker[Request sent on (Date)])*1,0),21)</f>
        <v>10 - Complete</v>
      </c>
      <c r="G24" s="33" cm="1">
        <f t="array" ref="G24">INDEX(MainTracker[#Data],MATCH(1,(TrackerTbl[[#This Row],[UAID_2]]=MainTracker[UAID_2])*(TrackerTbl[[#This Row],[Request Date]]=MainTracker[Request sent on (Date)])*1,0),9)</f>
        <v>45247</v>
      </c>
      <c r="H24" s="33"/>
      <c r="J24" t="s">
        <v>8764</v>
      </c>
      <c r="K24" t="s">
        <v>8765</v>
      </c>
      <c r="L24" t="str">
        <f>LEFT(Table58[[#This Row],[L3 (Last Work Package only)]],FIND(" - ",Table58[[#This Row],[L3 (Last Work Package only)]])-1)</f>
        <v>UFDR 237.A</v>
      </c>
      <c r="M24" t="str">
        <f>LEFT(Table58[[#This Row],[Assets]],FIND(" - ",Table58[[#This Row],[Assets]])-1)</f>
        <v>HS2-000020CK2</v>
      </c>
      <c r="N24" s="239" t="e">
        <f>INDEX(TrackerTbl[#Data],MATCH(Table58[[#This Row],[L2]],TrackerTbl[Cleansed_UAID_2],0),5)</f>
        <v>#N/A</v>
      </c>
      <c r="O24" s="9" t="e">
        <f>INDEX(TrackerTbl[#Data],MATCH(Table58[[#This Row],[L2]],TrackerTbl[Cleansed_UAID_2],0),6)</f>
        <v>#N/A</v>
      </c>
      <c r="P24" s="239" t="e">
        <f>INDEX(TrackerTbl[#Data],MATCH(Table58[[#This Row],[L2]],TrackerTbl[Cleansed_UAID_2],0),7)</f>
        <v>#N/A</v>
      </c>
    </row>
    <row r="25" spans="1:16">
      <c r="A25" s="9" t="s">
        <v>233</v>
      </c>
      <c r="B25" t="s">
        <v>234</v>
      </c>
      <c r="C25" t="str">
        <f>IF(LEFT(TrackerTbl[[#This Row],[WorkPackage]],1)="U",TrackerTbl[[#This Row],[WorkPackage]],"IDR "&amp;TRIM(TrackerTbl[[#This Row],[WorkPackage]]))</f>
        <v>IDR 202.4-4</v>
      </c>
      <c r="D25" t="str">
        <f>TRIM(TrackerTbl[[#This Row],[UAID_2]])</f>
        <v>HS2-00002U7JY</v>
      </c>
      <c r="E25" s="33">
        <f>_xlfn.MAXIFS(Central_Team!G:G,Central_Team!C:C,TrackerTbl[[#This Row],[UAID_2]])</f>
        <v>45239</v>
      </c>
      <c r="F25" t="str" cm="1">
        <f t="array" ref="F25">INDEX(MainTracker[#Data],MATCH(1,(TrackerTbl[[#This Row],[UAID_2]]=MainTracker[UAID_2])*(TrackerTbl[[#This Row],[Request Date]]=MainTracker[Request sent on (Date)])*1,0),21)</f>
        <v>10 - Complete</v>
      </c>
      <c r="G25" s="33" cm="1">
        <f t="array" ref="G25">INDEX(MainTracker[#Data],MATCH(1,(TrackerTbl[[#This Row],[UAID_2]]=MainTracker[UAID_2])*(TrackerTbl[[#This Row],[Request Date]]=MainTracker[Request sent on (Date)])*1,0),9)</f>
        <v>45244</v>
      </c>
      <c r="H25" s="33"/>
      <c r="J25" t="s">
        <v>8766</v>
      </c>
      <c r="K25" t="s">
        <v>8767</v>
      </c>
      <c r="L25" t="str">
        <f>LEFT(Table58[[#This Row],[L3 (Last Work Package only)]],FIND(" - ",Table58[[#This Row],[L3 (Last Work Package only)]])-1)</f>
        <v>UFDR 236.A</v>
      </c>
      <c r="M25" t="str">
        <f>LEFT(Table58[[#This Row],[Assets]],FIND(" - ",Table58[[#This Row],[Assets]])-1)</f>
        <v>HS2-000020CJZ</v>
      </c>
      <c r="N25" s="239">
        <f>INDEX(TrackerTbl[#Data],MATCH(Table58[[#This Row],[L2]],TrackerTbl[Cleansed_UAID_2],0),5)</f>
        <v>45455</v>
      </c>
      <c r="O25" s="9" t="str">
        <f>INDEX(TrackerTbl[#Data],MATCH(Table58[[#This Row],[L2]],TrackerTbl[Cleansed_UAID_2],0),6)</f>
        <v>10 - Complete</v>
      </c>
      <c r="P25" s="239">
        <f>INDEX(TrackerTbl[#Data],MATCH(Table58[[#This Row],[L2]],TrackerTbl[Cleansed_UAID_2],0),7)</f>
        <v>45468</v>
      </c>
    </row>
    <row r="26" spans="1:16">
      <c r="A26" s="9">
        <v>223.4</v>
      </c>
      <c r="B26" t="s">
        <v>240</v>
      </c>
      <c r="C26" t="str">
        <f>IF(LEFT(TrackerTbl[[#This Row],[WorkPackage]],1)="U",TrackerTbl[[#This Row],[WorkPackage]],"IDR "&amp;TRIM(TrackerTbl[[#This Row],[WorkPackage]]))</f>
        <v>IDR 223.4</v>
      </c>
      <c r="D26" t="str">
        <f>TRIM(TrackerTbl[[#This Row],[UAID_2]])</f>
        <v>HS2-00002VNJ2</v>
      </c>
      <c r="E26" s="33">
        <f>_xlfn.MAXIFS(Central_Team!G:G,Central_Team!C:C,TrackerTbl[[#This Row],[UAID_2]])</f>
        <v>45239</v>
      </c>
      <c r="F26" t="str" cm="1">
        <f t="array" ref="F26">INDEX(MainTracker[#Data],MATCH(1,(TrackerTbl[[#This Row],[UAID_2]]=MainTracker[UAID_2])*(TrackerTbl[[#This Row],[Request Date]]=MainTracker[Request sent on (Date)])*1,0),21)</f>
        <v>10 - Complete</v>
      </c>
      <c r="G26" s="33" cm="1">
        <f t="array" ref="G26">INDEX(MainTracker[#Data],MATCH(1,(TrackerTbl[[#This Row],[UAID_2]]=MainTracker[UAID_2])*(TrackerTbl[[#This Row],[Request Date]]=MainTracker[Request sent on (Date)])*1,0),9)</f>
        <v>45244</v>
      </c>
      <c r="H26" s="33"/>
      <c r="J26" t="s">
        <v>8768</v>
      </c>
      <c r="K26" t="s">
        <v>8769</v>
      </c>
      <c r="L26" t="str">
        <f>LEFT(Table58[[#This Row],[L3 (Last Work Package only)]],FIND(" - ",Table58[[#This Row],[L3 (Last Work Package only)]])-1)</f>
        <v>UFDR 235.D</v>
      </c>
      <c r="M26" t="str">
        <f>LEFT(Table58[[#This Row],[Assets]],FIND(" - ",Table58[[#This Row],[Assets]])-1)</f>
        <v>HS2-00002BVPZ</v>
      </c>
      <c r="N26" s="239" t="e">
        <f>INDEX(TrackerTbl[#Data],MATCH(Table58[[#This Row],[L2]],TrackerTbl[Cleansed_UAID_2],0),5)</f>
        <v>#N/A</v>
      </c>
      <c r="O26" s="9" t="e">
        <f>INDEX(TrackerTbl[#Data],MATCH(Table58[[#This Row],[L2]],TrackerTbl[Cleansed_UAID_2],0),6)</f>
        <v>#N/A</v>
      </c>
      <c r="P26" s="239" t="e">
        <f>INDEX(TrackerTbl[#Data],MATCH(Table58[[#This Row],[L2]],TrackerTbl[Cleansed_UAID_2],0),7)</f>
        <v>#N/A</v>
      </c>
    </row>
    <row r="27" spans="1:16">
      <c r="A27" s="9">
        <v>223.4</v>
      </c>
      <c r="B27" t="s">
        <v>245</v>
      </c>
      <c r="C27" t="str">
        <f>IF(LEFT(TrackerTbl[[#This Row],[WorkPackage]],1)="U",TrackerTbl[[#This Row],[WorkPackage]],"IDR "&amp;TRIM(TrackerTbl[[#This Row],[WorkPackage]]))</f>
        <v>IDR 223.4</v>
      </c>
      <c r="D27" t="str">
        <f>TRIM(TrackerTbl[[#This Row],[UAID_2]])</f>
        <v>HS2-00002BVJ7</v>
      </c>
      <c r="E27" s="33">
        <f>_xlfn.MAXIFS(Central_Team!G:G,Central_Team!C:C,TrackerTbl[[#This Row],[UAID_2]])</f>
        <v>45240</v>
      </c>
      <c r="F27" t="str" cm="1">
        <f t="array" ref="F27">INDEX(MainTracker[#Data],MATCH(1,(TrackerTbl[[#This Row],[UAID_2]]=MainTracker[UAID_2])*(TrackerTbl[[#This Row],[Request Date]]=MainTracker[Request sent on (Date)])*1,0),21)</f>
        <v>10 - Complete</v>
      </c>
      <c r="G27" s="33" cm="1">
        <f t="array" ref="G27">INDEX(MainTracker[#Data],MATCH(1,(TrackerTbl[[#This Row],[UAID_2]]=MainTracker[UAID_2])*(TrackerTbl[[#This Row],[Request Date]]=MainTracker[Request sent on (Date)])*1,0),9)</f>
        <v>45259</v>
      </c>
      <c r="H27" s="33"/>
      <c r="J27" t="s">
        <v>8770</v>
      </c>
      <c r="K27" t="s">
        <v>8771</v>
      </c>
      <c r="L27" t="str">
        <f>LEFT(Table58[[#This Row],[L3 (Last Work Package only)]],FIND(" - ",Table58[[#This Row],[L3 (Last Work Package only)]])-1)</f>
        <v>UFDR 235.C</v>
      </c>
      <c r="M27" t="str">
        <f>LEFT(Table58[[#This Row],[Assets]],FIND(" - ",Table58[[#This Row],[Assets]])-1)</f>
        <v>HS2-000020CJU</v>
      </c>
      <c r="N27" s="239">
        <f>INDEX(TrackerTbl[#Data],MATCH(Table58[[#This Row],[L2]],TrackerTbl[Cleansed_UAID_2],0),5)</f>
        <v>45387</v>
      </c>
      <c r="O27" s="9" t="str">
        <f>INDEX(TrackerTbl[#Data],MATCH(Table58[[#This Row],[L2]],TrackerTbl[Cleansed_UAID_2],0),6)</f>
        <v>10 - Complete</v>
      </c>
      <c r="P27" s="239">
        <f>INDEX(TrackerTbl[#Data],MATCH(Table58[[#This Row],[L2]],TrackerTbl[Cleansed_UAID_2],0),7)</f>
        <v>45390</v>
      </c>
    </row>
    <row r="28" spans="1:16">
      <c r="A28" s="9">
        <v>214.04</v>
      </c>
      <c r="B28" t="s">
        <v>251</v>
      </c>
      <c r="C28" t="str">
        <f>IF(LEFT(TrackerTbl[[#This Row],[WorkPackage]],1)="U",TrackerTbl[[#This Row],[WorkPackage]],"IDR "&amp;TRIM(TrackerTbl[[#This Row],[WorkPackage]]))</f>
        <v>IDR 214.04</v>
      </c>
      <c r="D28" t="str">
        <f>TRIM(TrackerTbl[[#This Row],[UAID_2]])</f>
        <v>HS2-000001307</v>
      </c>
      <c r="E28" s="33">
        <f>_xlfn.MAXIFS(Central_Team!G:G,Central_Team!C:C,TrackerTbl[[#This Row],[UAID_2]])</f>
        <v>45240</v>
      </c>
      <c r="F28" t="str" cm="1">
        <f t="array" ref="F28">INDEX(MainTracker[#Data],MATCH(1,(TrackerTbl[[#This Row],[UAID_2]]=MainTracker[UAID_2])*(TrackerTbl[[#This Row],[Request Date]]=MainTracker[Request sent on (Date)])*1,0),21)</f>
        <v>99 - Cancelled</v>
      </c>
      <c r="G28" s="33" cm="1">
        <f t="array" ref="G28">INDEX(MainTracker[#Data],MATCH(1,(TrackerTbl[[#This Row],[UAID_2]]=MainTracker[UAID_2])*(TrackerTbl[[#This Row],[Request Date]]=MainTracker[Request sent on (Date)])*1,0),9)</f>
        <v>0</v>
      </c>
      <c r="H28" s="33"/>
      <c r="J28" t="s">
        <v>8772</v>
      </c>
      <c r="K28" t="s">
        <v>8771</v>
      </c>
      <c r="L28" t="str">
        <f>LEFT(Table58[[#This Row],[L3 (Last Work Package only)]],FIND(" - ",Table58[[#This Row],[L3 (Last Work Package only)]])-1)</f>
        <v>UFDR 235.C</v>
      </c>
      <c r="M28" t="str">
        <f>LEFT(Table58[[#This Row],[Assets]],FIND(" - ",Table58[[#This Row],[Assets]])-1)</f>
        <v>HS2-000020CJV</v>
      </c>
      <c r="N28" s="239">
        <f>INDEX(TrackerTbl[#Data],MATCH(Table58[[#This Row],[L2]],TrackerTbl[Cleansed_UAID_2],0),5)</f>
        <v>45387</v>
      </c>
      <c r="O28" s="9" t="str">
        <f>INDEX(TrackerTbl[#Data],MATCH(Table58[[#This Row],[L2]],TrackerTbl[Cleansed_UAID_2],0),6)</f>
        <v>10 - Complete</v>
      </c>
      <c r="P28" s="239">
        <f>INDEX(TrackerTbl[#Data],MATCH(Table58[[#This Row],[L2]],TrackerTbl[Cleansed_UAID_2],0),7)</f>
        <v>45390</v>
      </c>
    </row>
    <row r="29" spans="1:16">
      <c r="A29" s="9">
        <v>236.03</v>
      </c>
      <c r="B29" t="s">
        <v>259</v>
      </c>
      <c r="C29" t="str">
        <f>IF(LEFT(TrackerTbl[[#This Row],[WorkPackage]],1)="U",TrackerTbl[[#This Row],[WorkPackage]],"IDR "&amp;TRIM(TrackerTbl[[#This Row],[WorkPackage]]))</f>
        <v>IDR 236.03</v>
      </c>
      <c r="D29" t="str">
        <f>TRIM(TrackerTbl[[#This Row],[UAID_2]])</f>
        <v>HS2-000020P08</v>
      </c>
      <c r="E29" s="33">
        <f>_xlfn.MAXIFS(Central_Team!G:G,Central_Team!C:C,TrackerTbl[[#This Row],[UAID_2]])</f>
        <v>45243</v>
      </c>
      <c r="F29" t="str" cm="1">
        <f t="array" ref="F29">INDEX(MainTracker[#Data],MATCH(1,(TrackerTbl[[#This Row],[UAID_2]]=MainTracker[UAID_2])*(TrackerTbl[[#This Row],[Request Date]]=MainTracker[Request sent on (Date)])*1,0),21)</f>
        <v>10 - Complete</v>
      </c>
      <c r="G29" s="33" cm="1">
        <f t="array" ref="G29">INDEX(MainTracker[#Data],MATCH(1,(TrackerTbl[[#This Row],[UAID_2]]=MainTracker[UAID_2])*(TrackerTbl[[#This Row],[Request Date]]=MainTracker[Request sent on (Date)])*1,0),9)</f>
        <v>45252</v>
      </c>
      <c r="H29" s="33"/>
      <c r="J29" t="s">
        <v>8773</v>
      </c>
      <c r="K29" t="s">
        <v>8774</v>
      </c>
      <c r="L29" t="str">
        <f>LEFT(Table58[[#This Row],[L3 (Last Work Package only)]],FIND(" - ",Table58[[#This Row],[L3 (Last Work Package only)]])-1)</f>
        <v>UFDR 235.B</v>
      </c>
      <c r="M29" t="str">
        <f>LEFT(Table58[[#This Row],[Assets]],FIND(" - ",Table58[[#This Row],[Assets]])-1)</f>
        <v>HS2-000020CJY</v>
      </c>
      <c r="N29" s="239" t="e">
        <f>INDEX(TrackerTbl[#Data],MATCH(Table58[[#This Row],[L2]],TrackerTbl[Cleansed_UAID_2],0),5)</f>
        <v>#N/A</v>
      </c>
      <c r="O29" s="9" t="e">
        <f>INDEX(TrackerTbl[#Data],MATCH(Table58[[#This Row],[L2]],TrackerTbl[Cleansed_UAID_2],0),6)</f>
        <v>#N/A</v>
      </c>
      <c r="P29" s="239" t="e">
        <f>INDEX(TrackerTbl[#Data],MATCH(Table58[[#This Row],[L2]],TrackerTbl[Cleansed_UAID_2],0),7)</f>
        <v>#N/A</v>
      </c>
    </row>
    <row r="30" spans="1:16">
      <c r="A30" s="9">
        <v>236.03</v>
      </c>
      <c r="B30" t="s">
        <v>266</v>
      </c>
      <c r="C30" t="str">
        <f>IF(LEFT(TrackerTbl[[#This Row],[WorkPackage]],1)="U",TrackerTbl[[#This Row],[WorkPackage]],"IDR "&amp;TRIM(TrackerTbl[[#This Row],[WorkPackage]]))</f>
        <v>IDR 236.03</v>
      </c>
      <c r="D30" t="str">
        <f>TRIM(TrackerTbl[[#This Row],[UAID_2]])</f>
        <v>HS2-000025B3J</v>
      </c>
      <c r="E30" s="33">
        <f>_xlfn.MAXIFS(Central_Team!G:G,Central_Team!C:C,TrackerTbl[[#This Row],[UAID_2]])</f>
        <v>45243</v>
      </c>
      <c r="F30" t="str" cm="1">
        <f t="array" ref="F30">INDEX(MainTracker[#Data],MATCH(1,(TrackerTbl[[#This Row],[UAID_2]]=MainTracker[UAID_2])*(TrackerTbl[[#This Row],[Request Date]]=MainTracker[Request sent on (Date)])*1,0),21)</f>
        <v>10 - Complete</v>
      </c>
      <c r="G30" s="33" cm="1">
        <f t="array" ref="G30">INDEX(MainTracker[#Data],MATCH(1,(TrackerTbl[[#This Row],[UAID_2]]=MainTracker[UAID_2])*(TrackerTbl[[#This Row],[Request Date]]=MainTracker[Request sent on (Date)])*1,0),9)</f>
        <v>45246</v>
      </c>
      <c r="H30" s="33"/>
      <c r="J30" t="s">
        <v>8775</v>
      </c>
      <c r="K30" t="s">
        <v>8776</v>
      </c>
      <c r="L30" t="str">
        <f>LEFT(Table58[[#This Row],[L3 (Last Work Package only)]],FIND(" - ",Table58[[#This Row],[L3 (Last Work Package only)]])-1)</f>
        <v>UFDR 235.A</v>
      </c>
      <c r="M30" t="str">
        <f>LEFT(Table58[[#This Row],[Assets]],FIND(" - ",Table58[[#This Row],[Assets]])-1)</f>
        <v>HS2-000020CJW</v>
      </c>
      <c r="N30" s="239" t="e">
        <f>INDEX(TrackerTbl[#Data],MATCH(Table58[[#This Row],[L2]],TrackerTbl[Cleansed_UAID_2],0),5)</f>
        <v>#N/A</v>
      </c>
      <c r="O30" s="9" t="e">
        <f>INDEX(TrackerTbl[#Data],MATCH(Table58[[#This Row],[L2]],TrackerTbl[Cleansed_UAID_2],0),6)</f>
        <v>#N/A</v>
      </c>
      <c r="P30" s="239" t="e">
        <f>INDEX(TrackerTbl[#Data],MATCH(Table58[[#This Row],[L2]],TrackerTbl[Cleansed_UAID_2],0),7)</f>
        <v>#N/A</v>
      </c>
    </row>
    <row r="31" spans="1:16">
      <c r="A31" s="9" t="s">
        <v>271</v>
      </c>
      <c r="B31" t="s">
        <v>272</v>
      </c>
      <c r="C31" t="str">
        <f>IF(LEFT(TrackerTbl[[#This Row],[WorkPackage]],1)="U",TrackerTbl[[#This Row],[WorkPackage]],"IDR "&amp;TRIM(TrackerTbl[[#This Row],[WorkPackage]]))</f>
        <v>IDR 235.01-2</v>
      </c>
      <c r="D31" t="str">
        <f>TRIM(TrackerTbl[[#This Row],[UAID_2]])</f>
        <v>HS2-00002CX3F</v>
      </c>
      <c r="E31" s="33">
        <f>_xlfn.MAXIFS(Central_Team!G:G,Central_Team!C:C,TrackerTbl[[#This Row],[UAID_2]])</f>
        <v>45327</v>
      </c>
      <c r="F31" t="str" cm="1">
        <f t="array" ref="F31">INDEX(MainTracker[#Data],MATCH(1,(TrackerTbl[[#This Row],[UAID_2]]=MainTracker[UAID_2])*(TrackerTbl[[#This Row],[Request Date]]=MainTracker[Request sent on (Date)])*1,0),21)</f>
        <v>10 - Complete</v>
      </c>
      <c r="G31" s="33" cm="1">
        <f t="array" ref="G31">INDEX(MainTracker[#Data],MATCH(1,(TrackerTbl[[#This Row],[UAID_2]]=MainTracker[UAID_2])*(TrackerTbl[[#This Row],[Request Date]]=MainTracker[Request sent on (Date)])*1,0),9)</f>
        <v>45335</v>
      </c>
      <c r="H31" s="33"/>
      <c r="J31" t="s">
        <v>8777</v>
      </c>
      <c r="K31" t="s">
        <v>8776</v>
      </c>
      <c r="L31" t="str">
        <f>LEFT(Table58[[#This Row],[L3 (Last Work Package only)]],FIND(" - ",Table58[[#This Row],[L3 (Last Work Package only)]])-1)</f>
        <v>UFDR 235.A</v>
      </c>
      <c r="M31" t="str">
        <f>LEFT(Table58[[#This Row],[Assets]],FIND(" - ",Table58[[#This Row],[Assets]])-1)</f>
        <v>HS2-000020CJX</v>
      </c>
      <c r="N31" s="239" t="e">
        <f>INDEX(TrackerTbl[#Data],MATCH(Table58[[#This Row],[L2]],TrackerTbl[Cleansed_UAID_2],0),5)</f>
        <v>#N/A</v>
      </c>
      <c r="O31" s="9" t="e">
        <f>INDEX(TrackerTbl[#Data],MATCH(Table58[[#This Row],[L2]],TrackerTbl[Cleansed_UAID_2],0),6)</f>
        <v>#N/A</v>
      </c>
      <c r="P31" s="239" t="e">
        <f>INDEX(TrackerTbl[#Data],MATCH(Table58[[#This Row],[L2]],TrackerTbl[Cleansed_UAID_2],0),7)</f>
        <v>#N/A</v>
      </c>
    </row>
    <row r="32" spans="1:16">
      <c r="A32" s="9" t="s">
        <v>202</v>
      </c>
      <c r="B32" t="s">
        <v>279</v>
      </c>
      <c r="C32" t="str">
        <f>IF(LEFT(TrackerTbl[[#This Row],[WorkPackage]],1)="U",TrackerTbl[[#This Row],[WorkPackage]],"IDR "&amp;TRIM(TrackerTbl[[#This Row],[WorkPackage]]))</f>
        <v>IDR 218.02-1</v>
      </c>
      <c r="D32" t="str">
        <f>TRIM(TrackerTbl[[#This Row],[UAID_2]])</f>
        <v>HS2-00002NSXP</v>
      </c>
      <c r="E32" s="33">
        <f>_xlfn.MAXIFS(Central_Team!G:G,Central_Team!C:C,TrackerTbl[[#This Row],[UAID_2]])</f>
        <v>45399</v>
      </c>
      <c r="F32" t="str" cm="1">
        <f t="array" ref="F32">INDEX(MainTracker[#Data],MATCH(1,(TrackerTbl[[#This Row],[UAID_2]]=MainTracker[UAID_2])*(TrackerTbl[[#This Row],[Request Date]]=MainTracker[Request sent on (Date)])*1,0),21)</f>
        <v>99 - Cancelled</v>
      </c>
      <c r="G32" s="33" cm="1">
        <f t="array" ref="G32">INDEX(MainTracker[#Data],MATCH(1,(TrackerTbl[[#This Row],[UAID_2]]=MainTracker[UAID_2])*(TrackerTbl[[#This Row],[Request Date]]=MainTracker[Request sent on (Date)])*1,0),9)</f>
        <v>0</v>
      </c>
      <c r="H32" s="33"/>
      <c r="J32" t="s">
        <v>8778</v>
      </c>
      <c r="K32" t="s">
        <v>8776</v>
      </c>
      <c r="L32" t="str">
        <f>LEFT(Table58[[#This Row],[L3 (Last Work Package only)]],FIND(" - ",Table58[[#This Row],[L3 (Last Work Package only)]])-1)</f>
        <v>UFDR 235.A</v>
      </c>
      <c r="M32" t="str">
        <f>LEFT(Table58[[#This Row],[Assets]],FIND(" - ",Table58[[#This Row],[Assets]])-1)</f>
        <v>HS2-00002UMHK</v>
      </c>
      <c r="N32" s="239" t="e">
        <f>INDEX(TrackerTbl[#Data],MATCH(Table58[[#This Row],[L2]],TrackerTbl[Cleansed_UAID_2],0),5)</f>
        <v>#N/A</v>
      </c>
      <c r="O32" s="9" t="e">
        <f>INDEX(TrackerTbl[#Data],MATCH(Table58[[#This Row],[L2]],TrackerTbl[Cleansed_UAID_2],0),6)</f>
        <v>#N/A</v>
      </c>
      <c r="P32" s="239" t="e">
        <f>INDEX(TrackerTbl[#Data],MATCH(Table58[[#This Row],[L2]],TrackerTbl[Cleansed_UAID_2],0),7)</f>
        <v>#N/A</v>
      </c>
    </row>
    <row r="33" spans="1:16">
      <c r="A33" s="9" t="s">
        <v>202</v>
      </c>
      <c r="B33" t="s">
        <v>285</v>
      </c>
      <c r="C33" t="str">
        <f>IF(LEFT(TrackerTbl[[#This Row],[WorkPackage]],1)="U",TrackerTbl[[#This Row],[WorkPackage]],"IDR "&amp;TRIM(TrackerTbl[[#This Row],[WorkPackage]]))</f>
        <v>IDR 218.02-1</v>
      </c>
      <c r="D33" t="str">
        <f>TRIM(TrackerTbl[[#This Row],[UAID_2]])</f>
        <v>HS2-00002NSXQ</v>
      </c>
      <c r="E33" s="33">
        <f>_xlfn.MAXIFS(Central_Team!G:G,Central_Team!C:C,TrackerTbl[[#This Row],[UAID_2]])</f>
        <v>45523</v>
      </c>
      <c r="F33" t="str" cm="1">
        <f t="array" ref="F33">INDEX(MainTracker[#Data],MATCH(1,(TrackerTbl[[#This Row],[UAID_2]]=MainTracker[UAID_2])*(TrackerTbl[[#This Row],[Request Date]]=MainTracker[Request sent on (Date)])*1,0),21)</f>
        <v>10 - Complete</v>
      </c>
      <c r="G33" s="33" cm="1">
        <f t="array" ref="G33">INDEX(MainTracker[#Data],MATCH(1,(TrackerTbl[[#This Row],[UAID_2]]=MainTracker[UAID_2])*(TrackerTbl[[#This Row],[Request Date]]=MainTracker[Request sent on (Date)])*1,0),9)</f>
        <v>45533</v>
      </c>
      <c r="H33" s="33"/>
      <c r="J33" t="s">
        <v>8779</v>
      </c>
      <c r="K33" t="s">
        <v>8780</v>
      </c>
      <c r="L33" t="str">
        <f>LEFT(Table58[[#This Row],[L3 (Last Work Package only)]],FIND(" - ",Table58[[#This Row],[L3 (Last Work Package only)]])-1)</f>
        <v>UFDR 234.E</v>
      </c>
      <c r="M33" t="str">
        <f>LEFT(Table58[[#This Row],[Assets]],FIND(" - ",Table58[[#This Row],[Assets]])-1)</f>
        <v>HS2-000020CJN</v>
      </c>
      <c r="N33" s="239" t="e">
        <f>INDEX(TrackerTbl[#Data],MATCH(Table58[[#This Row],[L2]],TrackerTbl[Cleansed_UAID_2],0),5)</f>
        <v>#N/A</v>
      </c>
      <c r="O33" s="9" t="e">
        <f>INDEX(TrackerTbl[#Data],MATCH(Table58[[#This Row],[L2]],TrackerTbl[Cleansed_UAID_2],0),6)</f>
        <v>#N/A</v>
      </c>
      <c r="P33" s="239" t="e">
        <f>INDEX(TrackerTbl[#Data],MATCH(Table58[[#This Row],[L2]],TrackerTbl[Cleansed_UAID_2],0),7)</f>
        <v>#N/A</v>
      </c>
    </row>
    <row r="34" spans="1:16">
      <c r="A34" s="9" t="s">
        <v>289</v>
      </c>
      <c r="B34" t="s">
        <v>290</v>
      </c>
      <c r="C34" t="str">
        <f>IF(LEFT(TrackerTbl[[#This Row],[WorkPackage]],1)="U",TrackerTbl[[#This Row],[WorkPackage]],"IDR "&amp;TRIM(TrackerTbl[[#This Row],[WorkPackage]]))</f>
        <v>IDR 202.5-4</v>
      </c>
      <c r="D34" t="str">
        <f>TRIM(TrackerTbl[[#This Row],[UAID_2]])</f>
        <v>HS2-00002Y8VP</v>
      </c>
      <c r="E34" s="33">
        <f>_xlfn.MAXIFS(Central_Team!G:G,Central_Team!C:C,TrackerTbl[[#This Row],[UAID_2]])</f>
        <v>45244</v>
      </c>
      <c r="F34" t="str" cm="1">
        <f t="array" ref="F34">INDEX(MainTracker[#Data],MATCH(1,(TrackerTbl[[#This Row],[UAID_2]]=MainTracker[UAID_2])*(TrackerTbl[[#This Row],[Request Date]]=MainTracker[Request sent on (Date)])*1,0),21)</f>
        <v>10 - Complete</v>
      </c>
      <c r="G34" s="33" cm="1">
        <f t="array" ref="G34">INDEX(MainTracker[#Data],MATCH(1,(TrackerTbl[[#This Row],[UAID_2]]=MainTracker[UAID_2])*(TrackerTbl[[#This Row],[Request Date]]=MainTracker[Request sent on (Date)])*1,0),9)</f>
        <v>45250</v>
      </c>
      <c r="H34" s="33"/>
      <c r="J34" t="s">
        <v>8781</v>
      </c>
      <c r="K34" t="s">
        <v>8780</v>
      </c>
      <c r="L34" t="str">
        <f>LEFT(Table58[[#This Row],[L3 (Last Work Package only)]],FIND(" - ",Table58[[#This Row],[L3 (Last Work Package only)]])-1)</f>
        <v>UFDR 234.E</v>
      </c>
      <c r="M34" t="str">
        <f>LEFT(Table58[[#This Row],[Assets]],FIND(" - ",Table58[[#This Row],[Assets]])-1)</f>
        <v>HS2-00002CTHG</v>
      </c>
      <c r="N34" s="239" t="e">
        <f>INDEX(TrackerTbl[#Data],MATCH(Table58[[#This Row],[L2]],TrackerTbl[Cleansed_UAID_2],0),5)</f>
        <v>#N/A</v>
      </c>
      <c r="O34" s="9" t="e">
        <f>INDEX(TrackerTbl[#Data],MATCH(Table58[[#This Row],[L2]],TrackerTbl[Cleansed_UAID_2],0),6)</f>
        <v>#N/A</v>
      </c>
      <c r="P34" s="239" t="e">
        <f>INDEX(TrackerTbl[#Data],MATCH(Table58[[#This Row],[L2]],TrackerTbl[Cleansed_UAID_2],0),7)</f>
        <v>#N/A</v>
      </c>
    </row>
    <row r="35" spans="1:16">
      <c r="A35" s="9">
        <v>220.5</v>
      </c>
      <c r="B35" t="s">
        <v>297</v>
      </c>
      <c r="C35" t="str">
        <f>IF(LEFT(TrackerTbl[[#This Row],[WorkPackage]],1)="U",TrackerTbl[[#This Row],[WorkPackage]],"IDR "&amp;TRIM(TrackerTbl[[#This Row],[WorkPackage]]))</f>
        <v>IDR 220.5</v>
      </c>
      <c r="D35" t="str">
        <f>TRIM(TrackerTbl[[#This Row],[UAID_2]])</f>
        <v>HS2-00002Y4JH</v>
      </c>
      <c r="E35" s="33">
        <f>_xlfn.MAXIFS(Central_Team!G:G,Central_Team!C:C,TrackerTbl[[#This Row],[UAID_2]])</f>
        <v>45413</v>
      </c>
      <c r="F35" t="str" cm="1">
        <f t="array" ref="F35">INDEX(MainTracker[#Data],MATCH(1,(TrackerTbl[[#This Row],[UAID_2]]=MainTracker[UAID_2])*(TrackerTbl[[#This Row],[Request Date]]=MainTracker[Request sent on (Date)])*1,0),21)</f>
        <v>10 - Complete</v>
      </c>
      <c r="G35" s="33" cm="1">
        <f t="array" ref="G35">INDEX(MainTracker[#Data],MATCH(1,(TrackerTbl[[#This Row],[UAID_2]]=MainTracker[UAID_2])*(TrackerTbl[[#This Row],[Request Date]]=MainTracker[Request sent on (Date)])*1,0),9)</f>
        <v>45422</v>
      </c>
      <c r="H35" s="33"/>
      <c r="J35" t="s">
        <v>8782</v>
      </c>
      <c r="K35" t="s">
        <v>8783</v>
      </c>
      <c r="L35" t="str">
        <f>LEFT(Table58[[#This Row],[L3 (Last Work Package only)]],FIND(" - ",Table58[[#This Row],[L3 (Last Work Package only)]])-1)</f>
        <v>UFDR 234.D</v>
      </c>
      <c r="M35" t="str">
        <f>LEFT(Table58[[#This Row],[Assets]],FIND(" - ",Table58[[#This Row],[Assets]])-1)</f>
        <v>HS2-00002VZUE</v>
      </c>
      <c r="N35" s="239" t="e">
        <f>INDEX(TrackerTbl[#Data],MATCH(Table58[[#This Row],[L2]],TrackerTbl[Cleansed_UAID_2],0),5)</f>
        <v>#N/A</v>
      </c>
      <c r="O35" s="9" t="e">
        <f>INDEX(TrackerTbl[#Data],MATCH(Table58[[#This Row],[L2]],TrackerTbl[Cleansed_UAID_2],0),6)</f>
        <v>#N/A</v>
      </c>
      <c r="P35" s="239" t="e">
        <f>INDEX(TrackerTbl[#Data],MATCH(Table58[[#This Row],[L2]],TrackerTbl[Cleansed_UAID_2],0),7)</f>
        <v>#N/A</v>
      </c>
    </row>
    <row r="36" spans="1:16">
      <c r="A36" s="9">
        <v>211.1</v>
      </c>
      <c r="B36" t="s">
        <v>303</v>
      </c>
      <c r="C36" t="str">
        <f>IF(LEFT(TrackerTbl[[#This Row],[WorkPackage]],1)="U",TrackerTbl[[#This Row],[WorkPackage]],"IDR "&amp;TRIM(TrackerTbl[[#This Row],[WorkPackage]]))</f>
        <v>IDR 211.1</v>
      </c>
      <c r="D36" t="str">
        <f>TRIM(TrackerTbl[[#This Row],[UAID_2]])</f>
        <v>HS2-00002BVG2</v>
      </c>
      <c r="E36" s="33">
        <f>_xlfn.MAXIFS(Central_Team!G:G,Central_Team!C:C,TrackerTbl[[#This Row],[UAID_2]])</f>
        <v>45244</v>
      </c>
      <c r="F36" t="str" cm="1">
        <f t="array" ref="F36">INDEX(MainTracker[#Data],MATCH(1,(TrackerTbl[[#This Row],[UAID_2]]=MainTracker[UAID_2])*(TrackerTbl[[#This Row],[Request Date]]=MainTracker[Request sent on (Date)])*1,0),21)</f>
        <v>10 - Complete</v>
      </c>
      <c r="G36" s="33" cm="1">
        <f t="array" ref="G36">INDEX(MainTracker[#Data],MATCH(1,(TrackerTbl[[#This Row],[UAID_2]]=MainTracker[UAID_2])*(TrackerTbl[[#This Row],[Request Date]]=MainTracker[Request sent on (Date)])*1,0),9)</f>
        <v>45250</v>
      </c>
      <c r="H36" s="33"/>
      <c r="J36" t="s">
        <v>8784</v>
      </c>
      <c r="K36" t="s">
        <v>8783</v>
      </c>
      <c r="L36" t="str">
        <f>LEFT(Table58[[#This Row],[L3 (Last Work Package only)]],FIND(" - ",Table58[[#This Row],[L3 (Last Work Package only)]])-1)</f>
        <v>UFDR 234.D</v>
      </c>
      <c r="M36" t="str">
        <f>LEFT(Table58[[#This Row],[Assets]],FIND(" - ",Table58[[#This Row],[Assets]])-1)</f>
        <v>HS2-000020CJR</v>
      </c>
      <c r="N36" s="239" t="e">
        <f>INDEX(TrackerTbl[#Data],MATCH(Table58[[#This Row],[L2]],TrackerTbl[Cleansed_UAID_2],0),5)</f>
        <v>#N/A</v>
      </c>
      <c r="O36" s="9" t="e">
        <f>INDEX(TrackerTbl[#Data],MATCH(Table58[[#This Row],[L2]],TrackerTbl[Cleansed_UAID_2],0),6)</f>
        <v>#N/A</v>
      </c>
      <c r="P36" s="239" t="e">
        <f>INDEX(TrackerTbl[#Data],MATCH(Table58[[#This Row],[L2]],TrackerTbl[Cleansed_UAID_2],0),7)</f>
        <v>#N/A</v>
      </c>
    </row>
    <row r="37" spans="1:16">
      <c r="A37" s="9" t="s">
        <v>309</v>
      </c>
      <c r="B37" t="s">
        <v>310</v>
      </c>
      <c r="C37" t="str">
        <f>IF(LEFT(TrackerTbl[[#This Row],[WorkPackage]],1)="U",TrackerTbl[[#This Row],[WorkPackage]],"IDR "&amp;TRIM(TrackerTbl[[#This Row],[WorkPackage]]))</f>
        <v>IDR 215.02-2</v>
      </c>
      <c r="D37" t="str">
        <f>TRIM(TrackerTbl[[#This Row],[UAID_2]])</f>
        <v>HS2-00002CX36</v>
      </c>
      <c r="E37" s="33">
        <f>_xlfn.MAXIFS(Central_Team!G:G,Central_Team!C:C,TrackerTbl[[#This Row],[UAID_2]])</f>
        <v>45667</v>
      </c>
      <c r="F37" t="str" cm="1">
        <f t="array" ref="F37">INDEX(MainTracker[#Data],MATCH(1,(TrackerTbl[[#This Row],[UAID_2]]=MainTracker[UAID_2])*(TrackerTbl[[#This Row],[Request Date]]=MainTracker[Request sent on (Date)])*1,0),21)</f>
        <v>10 - Complete</v>
      </c>
      <c r="G37" s="33" cm="1">
        <f t="array" ref="G37">INDEX(MainTracker[#Data],MATCH(1,(TrackerTbl[[#This Row],[UAID_2]]=MainTracker[UAID_2])*(TrackerTbl[[#This Row],[Request Date]]=MainTracker[Request sent on (Date)])*1,0),9)</f>
        <v>45674</v>
      </c>
      <c r="H37" s="33"/>
      <c r="J37" t="s">
        <v>8785</v>
      </c>
      <c r="K37" t="s">
        <v>8786</v>
      </c>
      <c r="L37" t="str">
        <f>LEFT(Table58[[#This Row],[L3 (Last Work Package only)]],FIND(" - ",Table58[[#This Row],[L3 (Last Work Package only)]])-1)</f>
        <v>UFDR 234.C</v>
      </c>
      <c r="M37" t="str">
        <f>LEFT(Table58[[#This Row],[Assets]],FIND(" - ",Table58[[#This Row],[Assets]])-1)</f>
        <v>HS2-00002VZUD</v>
      </c>
      <c r="N37" s="239" t="e">
        <f>INDEX(TrackerTbl[#Data],MATCH(Table58[[#This Row],[L2]],TrackerTbl[Cleansed_UAID_2],0),5)</f>
        <v>#N/A</v>
      </c>
      <c r="O37" s="9" t="e">
        <f>INDEX(TrackerTbl[#Data],MATCH(Table58[[#This Row],[L2]],TrackerTbl[Cleansed_UAID_2],0),6)</f>
        <v>#N/A</v>
      </c>
      <c r="P37" s="239" t="e">
        <f>INDEX(TrackerTbl[#Data],MATCH(Table58[[#This Row],[L2]],TrackerTbl[Cleansed_UAID_2],0),7)</f>
        <v>#N/A</v>
      </c>
    </row>
    <row r="38" spans="1:16">
      <c r="A38" s="9" t="s">
        <v>309</v>
      </c>
      <c r="B38" t="s">
        <v>317</v>
      </c>
      <c r="C38" t="str">
        <f>IF(LEFT(TrackerTbl[[#This Row],[WorkPackage]],1)="U",TrackerTbl[[#This Row],[WorkPackage]],"IDR "&amp;TRIM(TrackerTbl[[#This Row],[WorkPackage]]))</f>
        <v>IDR 215.02-2</v>
      </c>
      <c r="D38" t="str">
        <f>TRIM(TrackerTbl[[#This Row],[UAID_2]])</f>
        <v>HS2-00002CT8V</v>
      </c>
      <c r="E38" s="33">
        <f>_xlfn.MAXIFS(Central_Team!G:G,Central_Team!C:C,TrackerTbl[[#This Row],[UAID_2]])</f>
        <v>45526</v>
      </c>
      <c r="F38" t="str" cm="1">
        <f t="array" ref="F38">INDEX(MainTracker[#Data],MATCH(1,(TrackerTbl[[#This Row],[UAID_2]]=MainTracker[UAID_2])*(TrackerTbl[[#This Row],[Request Date]]=MainTracker[Request sent on (Date)])*1,0),21)</f>
        <v>10 - Complete</v>
      </c>
      <c r="G38" s="33" cm="1">
        <f t="array" ref="G38">INDEX(MainTracker[#Data],MATCH(1,(TrackerTbl[[#This Row],[UAID_2]]=MainTracker[UAID_2])*(TrackerTbl[[#This Row],[Request Date]]=MainTracker[Request sent on (Date)])*1,0),9)</f>
        <v>45540</v>
      </c>
      <c r="H38" s="33"/>
      <c r="J38" t="s">
        <v>8787</v>
      </c>
      <c r="K38" t="s">
        <v>8786</v>
      </c>
      <c r="L38" t="str">
        <f>LEFT(Table58[[#This Row],[L3 (Last Work Package only)]],FIND(" - ",Table58[[#This Row],[L3 (Last Work Package only)]])-1)</f>
        <v>UFDR 234.C</v>
      </c>
      <c r="M38" t="str">
        <f>LEFT(Table58[[#This Row],[Assets]],FIND(" - ",Table58[[#This Row],[Assets]])-1)</f>
        <v>HS2-00002CTJ3</v>
      </c>
      <c r="N38" s="239" t="e">
        <f>INDEX(TrackerTbl[#Data],MATCH(Table58[[#This Row],[L2]],TrackerTbl[Cleansed_UAID_2],0),5)</f>
        <v>#N/A</v>
      </c>
      <c r="O38" s="9" t="e">
        <f>INDEX(TrackerTbl[#Data],MATCH(Table58[[#This Row],[L2]],TrackerTbl[Cleansed_UAID_2],0),6)</f>
        <v>#N/A</v>
      </c>
      <c r="P38" s="239" t="e">
        <f>INDEX(TrackerTbl[#Data],MATCH(Table58[[#This Row],[L2]],TrackerTbl[Cleansed_UAID_2],0),7)</f>
        <v>#N/A</v>
      </c>
    </row>
    <row r="39" spans="1:16">
      <c r="A39" s="9" t="s">
        <v>309</v>
      </c>
      <c r="B39" t="s">
        <v>321</v>
      </c>
      <c r="C39" t="str">
        <f>IF(LEFT(TrackerTbl[[#This Row],[WorkPackage]],1)="U",TrackerTbl[[#This Row],[WorkPackage]],"IDR "&amp;TRIM(TrackerTbl[[#This Row],[WorkPackage]]))</f>
        <v>IDR 215.02-2</v>
      </c>
      <c r="D39" t="str">
        <f>TRIM(TrackerTbl[[#This Row],[UAID_2]])</f>
        <v>HS2-00002CX35</v>
      </c>
      <c r="E39" s="33">
        <f>_xlfn.MAXIFS(Central_Team!G:G,Central_Team!C:C,TrackerTbl[[#This Row],[UAID_2]])</f>
        <v>45525</v>
      </c>
      <c r="F39" t="str" cm="1">
        <f t="array" ref="F39">INDEX(MainTracker[#Data],MATCH(1,(TrackerTbl[[#This Row],[UAID_2]]=MainTracker[UAID_2])*(TrackerTbl[[#This Row],[Request Date]]=MainTracker[Request sent on (Date)])*1,0),21)</f>
        <v>10 - Complete</v>
      </c>
      <c r="G39" s="33" cm="1">
        <f t="array" ref="G39">INDEX(MainTracker[#Data],MATCH(1,(TrackerTbl[[#This Row],[UAID_2]]=MainTracker[UAID_2])*(TrackerTbl[[#This Row],[Request Date]]=MainTracker[Request sent on (Date)])*1,0),9)</f>
        <v>45540</v>
      </c>
      <c r="H39" s="33"/>
      <c r="J39" t="s">
        <v>8788</v>
      </c>
      <c r="K39" t="s">
        <v>8786</v>
      </c>
      <c r="L39" t="str">
        <f>LEFT(Table58[[#This Row],[L3 (Last Work Package only)]],FIND(" - ",Table58[[#This Row],[L3 (Last Work Package only)]])-1)</f>
        <v>UFDR 234.C</v>
      </c>
      <c r="M39" t="str">
        <f>LEFT(Table58[[#This Row],[Assets]],FIND(" - ",Table58[[#This Row],[Assets]])-1)</f>
        <v>HS2-00002CTJ6</v>
      </c>
      <c r="N39" s="239" t="e">
        <f>INDEX(TrackerTbl[#Data],MATCH(Table58[[#This Row],[L2]],TrackerTbl[Cleansed_UAID_2],0),5)</f>
        <v>#N/A</v>
      </c>
      <c r="O39" s="9" t="e">
        <f>INDEX(TrackerTbl[#Data],MATCH(Table58[[#This Row],[L2]],TrackerTbl[Cleansed_UAID_2],0),6)</f>
        <v>#N/A</v>
      </c>
      <c r="P39" s="239" t="e">
        <f>INDEX(TrackerTbl[#Data],MATCH(Table58[[#This Row],[L2]],TrackerTbl[Cleansed_UAID_2],0),7)</f>
        <v>#N/A</v>
      </c>
    </row>
    <row r="40" spans="1:16">
      <c r="A40" s="9">
        <v>211.1</v>
      </c>
      <c r="B40" t="s">
        <v>325</v>
      </c>
      <c r="C40" t="str">
        <f>IF(LEFT(TrackerTbl[[#This Row],[WorkPackage]],1)="U",TrackerTbl[[#This Row],[WorkPackage]],"IDR "&amp;TRIM(TrackerTbl[[#This Row],[WorkPackage]]))</f>
        <v>IDR 211.1</v>
      </c>
      <c r="D40" t="str">
        <f>TRIM(TrackerTbl[[#This Row],[UAID_2]])</f>
        <v>HS2-000001036</v>
      </c>
      <c r="E40" s="33">
        <f>_xlfn.MAXIFS(Central_Team!G:G,Central_Team!C:C,TrackerTbl[[#This Row],[UAID_2]])</f>
        <v>45246</v>
      </c>
      <c r="F40" t="str" cm="1">
        <f t="array" ref="F40">INDEX(MainTracker[#Data],MATCH(1,(TrackerTbl[[#This Row],[UAID_2]]=MainTracker[UAID_2])*(TrackerTbl[[#This Row],[Request Date]]=MainTracker[Request sent on (Date)])*1,0),21)</f>
        <v>10 - Complete</v>
      </c>
      <c r="G40" s="33" cm="1">
        <f t="array" ref="G40">INDEX(MainTracker[#Data],MATCH(1,(TrackerTbl[[#This Row],[UAID_2]]=MainTracker[UAID_2])*(TrackerTbl[[#This Row],[Request Date]]=MainTracker[Request sent on (Date)])*1,0),9)</f>
        <v>45247</v>
      </c>
      <c r="H40" s="33"/>
      <c r="J40" t="s">
        <v>8789</v>
      </c>
      <c r="K40" t="s">
        <v>8790</v>
      </c>
      <c r="L40" t="str">
        <f>LEFT(Table58[[#This Row],[L3 (Last Work Package only)]],FIND(" - ",Table58[[#This Row],[L3 (Last Work Package only)]])-1)</f>
        <v>UFDR 233.B</v>
      </c>
      <c r="M40" t="str">
        <f>LEFT(Table58[[#This Row],[Assets]],FIND(" - ",Table58[[#This Row],[Assets]])-1)</f>
        <v>HS2-000020CJM</v>
      </c>
      <c r="N40" s="239" t="e">
        <f>INDEX(TrackerTbl[#Data],MATCH(Table58[[#This Row],[L2]],TrackerTbl[Cleansed_UAID_2],0),5)</f>
        <v>#N/A</v>
      </c>
      <c r="O40" s="9" t="e">
        <f>INDEX(TrackerTbl[#Data],MATCH(Table58[[#This Row],[L2]],TrackerTbl[Cleansed_UAID_2],0),6)</f>
        <v>#N/A</v>
      </c>
      <c r="P40" s="239" t="e">
        <f>INDEX(TrackerTbl[#Data],MATCH(Table58[[#This Row],[L2]],TrackerTbl[Cleansed_UAID_2],0),7)</f>
        <v>#N/A</v>
      </c>
    </row>
    <row r="41" spans="1:16">
      <c r="A41" s="9" t="s">
        <v>330</v>
      </c>
      <c r="B41" t="s">
        <v>331</v>
      </c>
      <c r="C41" t="str">
        <f>IF(LEFT(TrackerTbl[[#This Row],[WorkPackage]],1)="U",TrackerTbl[[#This Row],[WorkPackage]],"IDR "&amp;TRIM(TrackerTbl[[#This Row],[WorkPackage]]))</f>
        <v>IDR 209.2-2</v>
      </c>
      <c r="D41" t="str">
        <f>TRIM(TrackerTbl[[#This Row],[UAID_2]])</f>
        <v>HS2-00002Y0AS</v>
      </c>
      <c r="E41" s="33">
        <f>_xlfn.MAXIFS(Central_Team!G:G,Central_Team!C:C,TrackerTbl[[#This Row],[UAID_2]])</f>
        <v>45247</v>
      </c>
      <c r="F41" t="str" cm="1">
        <f t="array" ref="F41">INDEX(MainTracker[#Data],MATCH(1,(TrackerTbl[[#This Row],[UAID_2]]=MainTracker[UAID_2])*(TrackerTbl[[#This Row],[Request Date]]=MainTracker[Request sent on (Date)])*1,0),21)</f>
        <v>10 - Complete</v>
      </c>
      <c r="G41" s="33" cm="1">
        <f t="array" ref="G41">INDEX(MainTracker[#Data],MATCH(1,(TrackerTbl[[#This Row],[UAID_2]]=MainTracker[UAID_2])*(TrackerTbl[[#This Row],[Request Date]]=MainTracker[Request sent on (Date)])*1,0),9)</f>
        <v>45259</v>
      </c>
      <c r="H41" s="33"/>
      <c r="J41" t="s">
        <v>8791</v>
      </c>
      <c r="K41" t="s">
        <v>8790</v>
      </c>
      <c r="L41" t="str">
        <f>LEFT(Table58[[#This Row],[L3 (Last Work Package only)]],FIND(" - ",Table58[[#This Row],[L3 (Last Work Package only)]])-1)</f>
        <v>UFDR 233.B</v>
      </c>
      <c r="M41" t="str">
        <f>LEFT(Table58[[#This Row],[Assets]],FIND(" - ",Table58[[#This Row],[Assets]])-1)</f>
        <v>HS2-00002FEA8</v>
      </c>
      <c r="N41" s="239" t="e">
        <f>INDEX(TrackerTbl[#Data],MATCH(Table58[[#This Row],[L2]],TrackerTbl[Cleansed_UAID_2],0),5)</f>
        <v>#N/A</v>
      </c>
      <c r="O41" s="9" t="e">
        <f>INDEX(TrackerTbl[#Data],MATCH(Table58[[#This Row],[L2]],TrackerTbl[Cleansed_UAID_2],0),6)</f>
        <v>#N/A</v>
      </c>
      <c r="P41" s="239" t="e">
        <f>INDEX(TrackerTbl[#Data],MATCH(Table58[[#This Row],[L2]],TrackerTbl[Cleansed_UAID_2],0),7)</f>
        <v>#N/A</v>
      </c>
    </row>
    <row r="42" spans="1:16">
      <c r="A42" s="9">
        <v>236.01</v>
      </c>
      <c r="B42" t="s">
        <v>339</v>
      </c>
      <c r="C42" t="str">
        <f>IF(LEFT(TrackerTbl[[#This Row],[WorkPackage]],1)="U",TrackerTbl[[#This Row],[WorkPackage]],"IDR "&amp;TRIM(TrackerTbl[[#This Row],[WorkPackage]]))</f>
        <v>IDR 236.01</v>
      </c>
      <c r="D42" t="str">
        <f>TRIM(TrackerTbl[[#This Row],[UAID_2]])</f>
        <v>HS2-00003B5AL</v>
      </c>
      <c r="E42" s="33">
        <f>_xlfn.MAXIFS(Central_Team!G:G,Central_Team!C:C,TrackerTbl[[#This Row],[UAID_2]])</f>
        <v>45247</v>
      </c>
      <c r="F42" t="str" cm="1">
        <f t="array" ref="F42">INDEX(MainTracker[#Data],MATCH(1,(TrackerTbl[[#This Row],[UAID_2]]=MainTracker[UAID_2])*(TrackerTbl[[#This Row],[Request Date]]=MainTracker[Request sent on (Date)])*1,0),21)</f>
        <v>10 - Complete</v>
      </c>
      <c r="G42" s="33" cm="1">
        <f t="array" ref="G42">INDEX(MainTracker[#Data],MATCH(1,(TrackerTbl[[#This Row],[UAID_2]]=MainTracker[UAID_2])*(TrackerTbl[[#This Row],[Request Date]]=MainTracker[Request sent on (Date)])*1,0),9)</f>
        <v>45251</v>
      </c>
      <c r="H42" s="33"/>
      <c r="J42" t="s">
        <v>8792</v>
      </c>
      <c r="K42" t="s">
        <v>8793</v>
      </c>
      <c r="L42" t="str">
        <f>LEFT(Table58[[#This Row],[L3 (Last Work Package only)]],FIND(" - ",Table58[[#This Row],[L3 (Last Work Package only)]])-1)</f>
        <v>UFDR 232.D</v>
      </c>
      <c r="M42" t="str">
        <f>LEFT(Table58[[#This Row],[Assets]],FIND(" - ",Table58[[#This Row],[Assets]])-1)</f>
        <v>HS2-000020CJD</v>
      </c>
      <c r="N42" s="239" t="e">
        <f>INDEX(TrackerTbl[#Data],MATCH(Table58[[#This Row],[L2]],TrackerTbl[Cleansed_UAID_2],0),5)</f>
        <v>#N/A</v>
      </c>
      <c r="O42" s="9" t="e">
        <f>INDEX(TrackerTbl[#Data],MATCH(Table58[[#This Row],[L2]],TrackerTbl[Cleansed_UAID_2],0),6)</f>
        <v>#N/A</v>
      </c>
      <c r="P42" s="239" t="e">
        <f>INDEX(TrackerTbl[#Data],MATCH(Table58[[#This Row],[L2]],TrackerTbl[Cleansed_UAID_2],0),7)</f>
        <v>#N/A</v>
      </c>
    </row>
    <row r="43" spans="1:16">
      <c r="A43" s="9">
        <v>236.01</v>
      </c>
      <c r="B43" t="s">
        <v>344</v>
      </c>
      <c r="C43" t="str">
        <f>IF(LEFT(TrackerTbl[[#This Row],[WorkPackage]],1)="U",TrackerTbl[[#This Row],[WorkPackage]],"IDR "&amp;TRIM(TrackerTbl[[#This Row],[WorkPackage]]))</f>
        <v>IDR 236.01</v>
      </c>
      <c r="D43" t="str">
        <f>TRIM(TrackerTbl[[#This Row],[UAID_2]])</f>
        <v>HS2-00002V04G</v>
      </c>
      <c r="E43" s="33">
        <f>_xlfn.MAXIFS(Central_Team!G:G,Central_Team!C:C,TrackerTbl[[#This Row],[UAID_2]])</f>
        <v>45247</v>
      </c>
      <c r="F43" t="str" cm="1">
        <f t="array" ref="F43">INDEX(MainTracker[#Data],MATCH(1,(TrackerTbl[[#This Row],[UAID_2]]=MainTracker[UAID_2])*(TrackerTbl[[#This Row],[Request Date]]=MainTracker[Request sent on (Date)])*1,0),21)</f>
        <v>10 - Complete</v>
      </c>
      <c r="G43" s="33" cm="1">
        <f t="array" ref="G43">INDEX(MainTracker[#Data],MATCH(1,(TrackerTbl[[#This Row],[UAID_2]]=MainTracker[UAID_2])*(TrackerTbl[[#This Row],[Request Date]]=MainTracker[Request sent on (Date)])*1,0),9)</f>
        <v>45251</v>
      </c>
      <c r="H43" s="33"/>
      <c r="J43" t="s">
        <v>8794</v>
      </c>
      <c r="K43" t="s">
        <v>8795</v>
      </c>
      <c r="L43" t="str">
        <f>LEFT(Table58[[#This Row],[L3 (Last Work Package only)]],FIND(" - ",Table58[[#This Row],[L3 (Last Work Package only)]])-1)</f>
        <v>UFDR 232.C</v>
      </c>
      <c r="M43" t="str">
        <f>LEFT(Table58[[#This Row],[Assets]],FIND(" - ",Table58[[#This Row],[Assets]])-1)</f>
        <v>HS2-000020CJE</v>
      </c>
      <c r="N43" s="239">
        <f>INDEX(TrackerTbl[#Data],MATCH(Table58[[#This Row],[L2]],TrackerTbl[Cleansed_UAID_2],0),5)</f>
        <v>45359</v>
      </c>
      <c r="O43" s="9" t="str">
        <f>INDEX(TrackerTbl[#Data],MATCH(Table58[[#This Row],[L2]],TrackerTbl[Cleansed_UAID_2],0),6)</f>
        <v>10 - Complete</v>
      </c>
      <c r="P43" s="239">
        <f>INDEX(TrackerTbl[#Data],MATCH(Table58[[#This Row],[L2]],TrackerTbl[Cleansed_UAID_2],0),7)</f>
        <v>45362</v>
      </c>
    </row>
    <row r="44" spans="1:16">
      <c r="A44" s="9">
        <v>230.01</v>
      </c>
      <c r="B44" t="s">
        <v>348</v>
      </c>
      <c r="C44" t="str">
        <f>IF(LEFT(TrackerTbl[[#This Row],[WorkPackage]],1)="U",TrackerTbl[[#This Row],[WorkPackage]],"IDR "&amp;TRIM(TrackerTbl[[#This Row],[WorkPackage]]))</f>
        <v>IDR 230.01</v>
      </c>
      <c r="D44" t="str">
        <f>TRIM(TrackerTbl[[#This Row],[UAID_2]])</f>
        <v>HS2-000020NW9</v>
      </c>
      <c r="E44" s="33">
        <f>_xlfn.MAXIFS(Central_Team!G:G,Central_Team!C:C,TrackerTbl[[#This Row],[UAID_2]])</f>
        <v>45247</v>
      </c>
      <c r="F44" t="str" cm="1">
        <f t="array" ref="F44">INDEX(MainTracker[#Data],MATCH(1,(TrackerTbl[[#This Row],[UAID_2]]=MainTracker[UAID_2])*(TrackerTbl[[#This Row],[Request Date]]=MainTracker[Request sent on (Date)])*1,0),21)</f>
        <v>10 - Complete</v>
      </c>
      <c r="G44" s="33" cm="1">
        <f t="array" ref="G44">INDEX(MainTracker[#Data],MATCH(1,(TrackerTbl[[#This Row],[UAID_2]]=MainTracker[UAID_2])*(TrackerTbl[[#This Row],[Request Date]]=MainTracker[Request sent on (Date)])*1,0),9)</f>
        <v>45253</v>
      </c>
      <c r="H44" s="33"/>
      <c r="J44" t="s">
        <v>8796</v>
      </c>
      <c r="K44" t="s">
        <v>8795</v>
      </c>
      <c r="L44" t="str">
        <f>LEFT(Table58[[#This Row],[L3 (Last Work Package only)]],FIND(" - ",Table58[[#This Row],[L3 (Last Work Package only)]])-1)</f>
        <v>UFDR 232.C</v>
      </c>
      <c r="M44" t="str">
        <f>LEFT(Table58[[#This Row],[Assets]],FIND(" - ",Table58[[#This Row],[Assets]])-1)</f>
        <v>HS2-000020CJF</v>
      </c>
      <c r="N44" s="239">
        <f>INDEX(TrackerTbl[#Data],MATCH(Table58[[#This Row],[L2]],TrackerTbl[Cleansed_UAID_2],0),5)</f>
        <v>45359</v>
      </c>
      <c r="O44" s="9" t="str">
        <f>INDEX(TrackerTbl[#Data],MATCH(Table58[[#This Row],[L2]],TrackerTbl[Cleansed_UAID_2],0),6)</f>
        <v>10 - Complete</v>
      </c>
      <c r="P44" s="239">
        <f>INDEX(TrackerTbl[#Data],MATCH(Table58[[#This Row],[L2]],TrackerTbl[Cleansed_UAID_2],0),7)</f>
        <v>45362</v>
      </c>
    </row>
    <row r="45" spans="1:16">
      <c r="A45" s="9">
        <v>204.2</v>
      </c>
      <c r="B45" t="s">
        <v>355</v>
      </c>
      <c r="C45" t="str">
        <f>IF(LEFT(TrackerTbl[[#This Row],[WorkPackage]],1)="U",TrackerTbl[[#This Row],[WorkPackage]],"IDR "&amp;TRIM(TrackerTbl[[#This Row],[WorkPackage]]))</f>
        <v>IDR 204.2</v>
      </c>
      <c r="D45" t="str">
        <f>TRIM(TrackerTbl[[#This Row],[UAID_2]])</f>
        <v>HS2-000001399</v>
      </c>
      <c r="E45" s="33">
        <f>_xlfn.MAXIFS(Central_Team!G:G,Central_Team!C:C,TrackerTbl[[#This Row],[UAID_2]])</f>
        <v>45247</v>
      </c>
      <c r="F45" t="str" cm="1">
        <f t="array" ref="F45">INDEX(MainTracker[#Data],MATCH(1,(TrackerTbl[[#This Row],[UAID_2]]=MainTracker[UAID_2])*(TrackerTbl[[#This Row],[Request Date]]=MainTracker[Request sent on (Date)])*1,0),21)</f>
        <v>10 - Complete</v>
      </c>
      <c r="G45" s="33" cm="1">
        <f t="array" ref="G45">INDEX(MainTracker[#Data],MATCH(1,(TrackerTbl[[#This Row],[UAID_2]]=MainTracker[UAID_2])*(TrackerTbl[[#This Row],[Request Date]]=MainTracker[Request sent on (Date)])*1,0),9)</f>
        <v>45251</v>
      </c>
      <c r="H45" s="33"/>
      <c r="J45" t="s">
        <v>8797</v>
      </c>
      <c r="K45" t="s">
        <v>8795</v>
      </c>
      <c r="L45" t="str">
        <f>LEFT(Table58[[#This Row],[L3 (Last Work Package only)]],FIND(" - ",Table58[[#This Row],[L3 (Last Work Package only)]])-1)</f>
        <v>UFDR 232.C</v>
      </c>
      <c r="M45" t="str">
        <f>LEFT(Table58[[#This Row],[Assets]],FIND(" - ",Table58[[#This Row],[Assets]])-1)</f>
        <v>HS2-00002FEA3</v>
      </c>
      <c r="N45" s="239">
        <f>INDEX(TrackerTbl[#Data],MATCH(Table58[[#This Row],[L2]],TrackerTbl[Cleansed_UAID_2],0),5)</f>
        <v>45359</v>
      </c>
      <c r="O45" s="9" t="str">
        <f>INDEX(TrackerTbl[#Data],MATCH(Table58[[#This Row],[L2]],TrackerTbl[Cleansed_UAID_2],0),6)</f>
        <v>10 - Complete</v>
      </c>
      <c r="P45" s="239">
        <f>INDEX(TrackerTbl[#Data],MATCH(Table58[[#This Row],[L2]],TrackerTbl[Cleansed_UAID_2],0),7)</f>
        <v>45362</v>
      </c>
    </row>
    <row r="46" spans="1:16">
      <c r="A46" s="9" t="s">
        <v>202</v>
      </c>
      <c r="B46" t="s">
        <v>362</v>
      </c>
      <c r="C46" t="str">
        <f>IF(LEFT(TrackerTbl[[#This Row],[WorkPackage]],1)="U",TrackerTbl[[#This Row],[WorkPackage]],"IDR "&amp;TRIM(TrackerTbl[[#This Row],[WorkPackage]]))</f>
        <v>IDR 218.02-1</v>
      </c>
      <c r="D46" t="str">
        <f>TRIM(TrackerTbl[[#This Row],[UAID_2]])</f>
        <v>HS2-00002TMWU</v>
      </c>
      <c r="E46" s="33">
        <f>_xlfn.MAXIFS(Central_Team!G:G,Central_Team!C:C,TrackerTbl[[#This Row],[UAID_2]])</f>
        <v>45250</v>
      </c>
      <c r="F46" t="str" cm="1">
        <f t="array" ref="F46">INDEX(MainTracker[#Data],MATCH(1,(TrackerTbl[[#This Row],[UAID_2]]=MainTracker[UAID_2])*(TrackerTbl[[#This Row],[Request Date]]=MainTracker[Request sent on (Date)])*1,0),21)</f>
        <v>10 - Complete</v>
      </c>
      <c r="G46" s="33" cm="1">
        <f t="array" ref="G46">INDEX(MainTracker[#Data],MATCH(1,(TrackerTbl[[#This Row],[UAID_2]]=MainTracker[UAID_2])*(TrackerTbl[[#This Row],[Request Date]]=MainTracker[Request sent on (Date)])*1,0),9)</f>
        <v>45252</v>
      </c>
      <c r="H46" s="33"/>
      <c r="J46" t="s">
        <v>8798</v>
      </c>
      <c r="K46" t="s">
        <v>8795</v>
      </c>
      <c r="L46" t="str">
        <f>LEFT(Table58[[#This Row],[L3 (Last Work Package only)]],FIND(" - ",Table58[[#This Row],[L3 (Last Work Package only)]])-1)</f>
        <v>UFDR 232.C</v>
      </c>
      <c r="M46" t="str">
        <f>LEFT(Table58[[#This Row],[Assets]],FIND(" - ",Table58[[#This Row],[Assets]])-1)</f>
        <v>HS2-000020CJH</v>
      </c>
      <c r="N46" s="239">
        <f>INDEX(TrackerTbl[#Data],MATCH(Table58[[#This Row],[L2]],TrackerTbl[Cleansed_UAID_2],0),5)</f>
        <v>45369</v>
      </c>
      <c r="O46" s="9" t="str">
        <f>INDEX(TrackerTbl[#Data],MATCH(Table58[[#This Row],[L2]],TrackerTbl[Cleansed_UAID_2],0),6)</f>
        <v>10 - Complete</v>
      </c>
      <c r="P46" s="239">
        <f>INDEX(TrackerTbl[#Data],MATCH(Table58[[#This Row],[L2]],TrackerTbl[Cleansed_UAID_2],0),7)</f>
        <v>45370</v>
      </c>
    </row>
    <row r="47" spans="1:16">
      <c r="A47" s="9" t="s">
        <v>202</v>
      </c>
      <c r="B47" t="s">
        <v>370</v>
      </c>
      <c r="C47" t="str">
        <f>IF(LEFT(TrackerTbl[[#This Row],[WorkPackage]],1)="U",TrackerTbl[[#This Row],[WorkPackage]],"IDR "&amp;TRIM(TrackerTbl[[#This Row],[WorkPackage]]))</f>
        <v>IDR 218.02-1</v>
      </c>
      <c r="D47" t="str">
        <f>TRIM(TrackerTbl[[#This Row],[UAID_2]])</f>
        <v>HS2-00002TMWV</v>
      </c>
      <c r="E47" s="33">
        <f>_xlfn.MAXIFS(Central_Team!G:G,Central_Team!C:C,TrackerTbl[[#This Row],[UAID_2]])</f>
        <v>45250</v>
      </c>
      <c r="F47" t="str" cm="1">
        <f t="array" ref="F47">INDEX(MainTracker[#Data],MATCH(1,(TrackerTbl[[#This Row],[UAID_2]]=MainTracker[UAID_2])*(TrackerTbl[[#This Row],[Request Date]]=MainTracker[Request sent on (Date)])*1,0),21)</f>
        <v>10 - Complete</v>
      </c>
      <c r="G47" s="33" cm="1">
        <f t="array" ref="G47">INDEX(MainTracker[#Data],MATCH(1,(TrackerTbl[[#This Row],[UAID_2]]=MainTracker[UAID_2])*(TrackerTbl[[#This Row],[Request Date]]=MainTracker[Request sent on (Date)])*1,0),9)</f>
        <v>45253</v>
      </c>
      <c r="H47" s="33"/>
      <c r="J47" t="s">
        <v>8799</v>
      </c>
      <c r="K47" t="s">
        <v>8800</v>
      </c>
      <c r="L47" t="str">
        <f>LEFT(Table58[[#This Row],[L3 (Last Work Package only)]],FIND(" - ",Table58[[#This Row],[L3 (Last Work Package only)]])-1)</f>
        <v>UFDR 232.B</v>
      </c>
      <c r="M47" t="str">
        <f>LEFT(Table58[[#This Row],[Assets]],FIND(" - ",Table58[[#This Row],[Assets]])-1)</f>
        <v>HS2-000020CJG</v>
      </c>
      <c r="N47" s="239">
        <f>INDEX(TrackerTbl[#Data],MATCH(Table58[[#This Row],[L2]],TrackerTbl[Cleansed_UAID_2],0),5)</f>
        <v>45335</v>
      </c>
      <c r="O47" s="9" t="str">
        <f>INDEX(TrackerTbl[#Data],MATCH(Table58[[#This Row],[L2]],TrackerTbl[Cleansed_UAID_2],0),6)</f>
        <v>10 - Complete</v>
      </c>
      <c r="P47" s="239">
        <f>INDEX(TrackerTbl[#Data],MATCH(Table58[[#This Row],[L2]],TrackerTbl[Cleansed_UAID_2],0),7)</f>
        <v>45338</v>
      </c>
    </row>
    <row r="48" spans="1:16">
      <c r="A48" s="9" t="s">
        <v>202</v>
      </c>
      <c r="B48" t="s">
        <v>374</v>
      </c>
      <c r="C48" t="str">
        <f>IF(LEFT(TrackerTbl[[#This Row],[WorkPackage]],1)="U",TrackerTbl[[#This Row],[WorkPackage]],"IDR "&amp;TRIM(TrackerTbl[[#This Row],[WorkPackage]]))</f>
        <v>IDR 218.02-1</v>
      </c>
      <c r="D48" t="str">
        <f>TRIM(TrackerTbl[[#This Row],[UAID_2]])</f>
        <v>HS2-00002TMWW</v>
      </c>
      <c r="E48" s="33">
        <f>_xlfn.MAXIFS(Central_Team!G:G,Central_Team!C:C,TrackerTbl[[#This Row],[UAID_2]])</f>
        <v>45250</v>
      </c>
      <c r="F48" t="str" cm="1">
        <f t="array" ref="F48">INDEX(MainTracker[#Data],MATCH(1,(TrackerTbl[[#This Row],[UAID_2]]=MainTracker[UAID_2])*(TrackerTbl[[#This Row],[Request Date]]=MainTracker[Request sent on (Date)])*1,0),21)</f>
        <v>10 - Complete</v>
      </c>
      <c r="G48" s="33" cm="1">
        <f t="array" ref="G48">INDEX(MainTracker[#Data],MATCH(1,(TrackerTbl[[#This Row],[UAID_2]]=MainTracker[UAID_2])*(TrackerTbl[[#This Row],[Request Date]]=MainTracker[Request sent on (Date)])*1,0),9)</f>
        <v>45253</v>
      </c>
      <c r="H48" s="33"/>
      <c r="J48" t="s">
        <v>8801</v>
      </c>
      <c r="K48" t="s">
        <v>8802</v>
      </c>
      <c r="L48" t="str">
        <f>LEFT(Table58[[#This Row],[L3 (Last Work Package only)]],FIND(" - ",Table58[[#This Row],[L3 (Last Work Package only)]])-1)</f>
        <v>UFDR 230.C</v>
      </c>
      <c r="M48" t="str">
        <f>LEFT(Table58[[#This Row],[Assets]],FIND(" - ",Table58[[#This Row],[Assets]])-1)</f>
        <v>HS2-000020CJ6</v>
      </c>
      <c r="N48" s="239">
        <f>INDEX(TrackerTbl[#Data],MATCH(Table58[[#This Row],[L2]],TrackerTbl[Cleansed_UAID_2],0),5)</f>
        <v>45373</v>
      </c>
      <c r="O48" s="9" t="str">
        <f>INDEX(TrackerTbl[#Data],MATCH(Table58[[#This Row],[L2]],TrackerTbl[Cleansed_UAID_2],0),6)</f>
        <v>10 - Complete</v>
      </c>
      <c r="P48" s="239">
        <f>INDEX(TrackerTbl[#Data],MATCH(Table58[[#This Row],[L2]],TrackerTbl[Cleansed_UAID_2],0),7)</f>
        <v>45378</v>
      </c>
    </row>
    <row r="49" spans="1:16">
      <c r="A49" s="9" t="s">
        <v>379</v>
      </c>
      <c r="B49" t="s">
        <v>380</v>
      </c>
      <c r="C49" t="str">
        <f>IF(LEFT(TrackerTbl[[#This Row],[WorkPackage]],1)="U",TrackerTbl[[#This Row],[WorkPackage]],"IDR "&amp;TRIM(TrackerTbl[[#This Row],[WorkPackage]]))</f>
        <v>IDR 213.01-1</v>
      </c>
      <c r="D49" t="str">
        <f>TRIM(TrackerTbl[[#This Row],[UAID_2]])</f>
        <v>HS2-00002CW1G</v>
      </c>
      <c r="E49" s="33">
        <f>_xlfn.MAXIFS(Central_Team!G:G,Central_Team!C:C,TrackerTbl[[#This Row],[UAID_2]])</f>
        <v>45250</v>
      </c>
      <c r="F49" t="str" cm="1">
        <f t="array" ref="F49">INDEX(MainTracker[#Data],MATCH(1,(TrackerTbl[[#This Row],[UAID_2]]=MainTracker[UAID_2])*(TrackerTbl[[#This Row],[Request Date]]=MainTracker[Request sent on (Date)])*1,0),21)</f>
        <v>10 - Complete</v>
      </c>
      <c r="G49" s="33" cm="1">
        <f t="array" ref="G49">INDEX(MainTracker[#Data],MATCH(1,(TrackerTbl[[#This Row],[UAID_2]]=MainTracker[UAID_2])*(TrackerTbl[[#This Row],[Request Date]]=MainTracker[Request sent on (Date)])*1,0),9)</f>
        <v>45252</v>
      </c>
      <c r="H49" s="33"/>
      <c r="J49" t="s">
        <v>8803</v>
      </c>
      <c r="K49" t="s">
        <v>8804</v>
      </c>
      <c r="L49" t="str">
        <f>LEFT(Table58[[#This Row],[L3 (Last Work Package only)]],FIND(" - ",Table58[[#This Row],[L3 (Last Work Package only)]])-1)</f>
        <v>UFDR 230.B</v>
      </c>
      <c r="M49" t="str">
        <f>LEFT(Table58[[#This Row],[Assets]],FIND(" - ",Table58[[#This Row],[Assets]])-1)</f>
        <v>HS2-000020CJA</v>
      </c>
      <c r="N49" s="239">
        <f>INDEX(TrackerTbl[#Data],MATCH(Table58[[#This Row],[L2]],TrackerTbl[Cleansed_UAID_2],0),5)</f>
        <v>45363</v>
      </c>
      <c r="O49" s="9" t="str">
        <f>INDEX(TrackerTbl[#Data],MATCH(Table58[[#This Row],[L2]],TrackerTbl[Cleansed_UAID_2],0),6)</f>
        <v>10 - Complete</v>
      </c>
      <c r="P49" s="239">
        <f>INDEX(TrackerTbl[#Data],MATCH(Table58[[#This Row],[L2]],TrackerTbl[Cleansed_UAID_2],0),7)</f>
        <v>45365</v>
      </c>
    </row>
    <row r="50" spans="1:16">
      <c r="A50" s="9" t="s">
        <v>202</v>
      </c>
      <c r="B50" t="s">
        <v>203</v>
      </c>
      <c r="C50" t="str">
        <f>IF(LEFT(TrackerTbl[[#This Row],[WorkPackage]],1)="U",TrackerTbl[[#This Row],[WorkPackage]],"IDR "&amp;TRIM(TrackerTbl[[#This Row],[WorkPackage]]))</f>
        <v>IDR 218.02-1</v>
      </c>
      <c r="D50" t="str">
        <f>TRIM(TrackerTbl[[#This Row],[UAID_2]])</f>
        <v>HS2-00002KRAM</v>
      </c>
      <c r="E50" s="33">
        <f>_xlfn.MAXIFS(Central_Team!G:G,Central_Team!C:C,TrackerTbl[[#This Row],[UAID_2]])</f>
        <v>45251</v>
      </c>
      <c r="F50" t="str" cm="1">
        <f t="array" ref="F50">INDEX(MainTracker[#Data],MATCH(1,(TrackerTbl[[#This Row],[UAID_2]]=MainTracker[UAID_2])*(TrackerTbl[[#This Row],[Request Date]]=MainTracker[Request sent on (Date)])*1,0),21)</f>
        <v>10 - Complete</v>
      </c>
      <c r="G50" s="33" cm="1">
        <f t="array" ref="G50">INDEX(MainTracker[#Data],MATCH(1,(TrackerTbl[[#This Row],[UAID_2]]=MainTracker[UAID_2])*(TrackerTbl[[#This Row],[Request Date]]=MainTracker[Request sent on (Date)])*1,0),9)</f>
        <v>45251</v>
      </c>
      <c r="H50" s="33"/>
      <c r="J50" t="s">
        <v>8805</v>
      </c>
      <c r="K50" t="s">
        <v>8806</v>
      </c>
      <c r="L50" t="str">
        <f>LEFT(Table58[[#This Row],[L3 (Last Work Package only)]],FIND(" - ",Table58[[#This Row],[L3 (Last Work Package only)]])-1)</f>
        <v>UFDR 230.A</v>
      </c>
      <c r="M50" t="str">
        <f>LEFT(Table58[[#This Row],[Assets]],FIND(" - ",Table58[[#This Row],[Assets]])-1)</f>
        <v>HS2-00002FEA1</v>
      </c>
      <c r="N50" s="239" t="e">
        <f>INDEX(TrackerTbl[#Data],MATCH(Table58[[#This Row],[L2]],TrackerTbl[Cleansed_UAID_2],0),5)</f>
        <v>#N/A</v>
      </c>
      <c r="O50" s="9" t="e">
        <f>INDEX(TrackerTbl[#Data],MATCH(Table58[[#This Row],[L2]],TrackerTbl[Cleansed_UAID_2],0),6)</f>
        <v>#N/A</v>
      </c>
      <c r="P50" s="239" t="e">
        <f>INDEX(TrackerTbl[#Data],MATCH(Table58[[#This Row],[L2]],TrackerTbl[Cleansed_UAID_2],0),7)</f>
        <v>#N/A</v>
      </c>
    </row>
    <row r="51" spans="1:16">
      <c r="A51" s="9" t="s">
        <v>202</v>
      </c>
      <c r="B51" t="s">
        <v>389</v>
      </c>
      <c r="C51" t="str">
        <f>IF(LEFT(TrackerTbl[[#This Row],[WorkPackage]],1)="U",TrackerTbl[[#This Row],[WorkPackage]],"IDR "&amp;TRIM(TrackerTbl[[#This Row],[WorkPackage]]))</f>
        <v>IDR 218.02-1</v>
      </c>
      <c r="D51" t="str">
        <f>TRIM(TrackerTbl[[#This Row],[UAID_2]])</f>
        <v>HS2-00002KRAL</v>
      </c>
      <c r="E51" s="33">
        <f>_xlfn.MAXIFS(Central_Team!G:G,Central_Team!C:C,TrackerTbl[[#This Row],[UAID_2]])</f>
        <v>45251</v>
      </c>
      <c r="F51" t="str" cm="1">
        <f t="array" ref="F51">INDEX(MainTracker[#Data],MATCH(1,(TrackerTbl[[#This Row],[UAID_2]]=MainTracker[UAID_2])*(TrackerTbl[[#This Row],[Request Date]]=MainTracker[Request sent on (Date)])*1,0),21)</f>
        <v>10 - Complete</v>
      </c>
      <c r="G51" s="33" cm="1">
        <f t="array" ref="G51">INDEX(MainTracker[#Data],MATCH(1,(TrackerTbl[[#This Row],[UAID_2]]=MainTracker[UAID_2])*(TrackerTbl[[#This Row],[Request Date]]=MainTracker[Request sent on (Date)])*1,0),9)</f>
        <v>45257</v>
      </c>
      <c r="H51" s="33"/>
      <c r="J51" t="s">
        <v>8807</v>
      </c>
      <c r="K51" t="s">
        <v>8806</v>
      </c>
      <c r="L51" t="str">
        <f>LEFT(Table58[[#This Row],[L3 (Last Work Package only)]],FIND(" - ",Table58[[#This Row],[L3 (Last Work Package only)]])-1)</f>
        <v>UFDR 230.A</v>
      </c>
      <c r="M51" t="str">
        <f>LEFT(Table58[[#This Row],[Assets]],FIND(" - ",Table58[[#This Row],[Assets]])-1)</f>
        <v>HS2-000020CJ8</v>
      </c>
      <c r="N51" s="239" t="e">
        <f>INDEX(TrackerTbl[#Data],MATCH(Table58[[#This Row],[L2]],TrackerTbl[Cleansed_UAID_2],0),5)</f>
        <v>#N/A</v>
      </c>
      <c r="O51" s="9" t="e">
        <f>INDEX(TrackerTbl[#Data],MATCH(Table58[[#This Row],[L2]],TrackerTbl[Cleansed_UAID_2],0),6)</f>
        <v>#N/A</v>
      </c>
      <c r="P51" s="239" t="e">
        <f>INDEX(TrackerTbl[#Data],MATCH(Table58[[#This Row],[L2]],TrackerTbl[Cleansed_UAID_2],0),7)</f>
        <v>#N/A</v>
      </c>
    </row>
    <row r="52" spans="1:16">
      <c r="A52" s="9">
        <v>236.01</v>
      </c>
      <c r="B52" t="s">
        <v>397</v>
      </c>
      <c r="C52" t="str">
        <f>IF(LEFT(TrackerTbl[[#This Row],[WorkPackage]],1)="U",TrackerTbl[[#This Row],[WorkPackage]],"IDR "&amp;TRIM(TrackerTbl[[#This Row],[WorkPackage]]))</f>
        <v>IDR 236.01</v>
      </c>
      <c r="D52" t="str">
        <f>TRIM(TrackerTbl[[#This Row],[UAID_2]])</f>
        <v>HS2-00003B5AM</v>
      </c>
      <c r="E52" s="33">
        <f>_xlfn.MAXIFS(Central_Team!G:G,Central_Team!C:C,TrackerTbl[[#This Row],[UAID_2]])</f>
        <v>45251</v>
      </c>
      <c r="F52" t="str" cm="1">
        <f t="array" ref="F52">INDEX(MainTracker[#Data],MATCH(1,(TrackerTbl[[#This Row],[UAID_2]]=MainTracker[UAID_2])*(TrackerTbl[[#This Row],[Request Date]]=MainTracker[Request sent on (Date)])*1,0),21)</f>
        <v>10 - Complete</v>
      </c>
      <c r="G52" s="33" cm="1">
        <f t="array" ref="G52">INDEX(MainTracker[#Data],MATCH(1,(TrackerTbl[[#This Row],[UAID_2]]=MainTracker[UAID_2])*(TrackerTbl[[#This Row],[Request Date]]=MainTracker[Request sent on (Date)])*1,0),9)</f>
        <v>45253</v>
      </c>
      <c r="H52" s="33"/>
      <c r="J52" t="s">
        <v>8808</v>
      </c>
      <c r="K52" t="s">
        <v>8806</v>
      </c>
      <c r="L52" t="str">
        <f>LEFT(Table58[[#This Row],[L3 (Last Work Package only)]],FIND(" - ",Table58[[#This Row],[L3 (Last Work Package only)]])-1)</f>
        <v>UFDR 230.A</v>
      </c>
      <c r="M52" t="str">
        <f>LEFT(Table58[[#This Row],[Assets]],FIND(" - ",Table58[[#This Row],[Assets]])-1)</f>
        <v>HS2-000020CJ9</v>
      </c>
      <c r="N52" s="239" t="e">
        <f>INDEX(TrackerTbl[#Data],MATCH(Table58[[#This Row],[L2]],TrackerTbl[Cleansed_UAID_2],0),5)</f>
        <v>#N/A</v>
      </c>
      <c r="O52" s="9" t="e">
        <f>INDEX(TrackerTbl[#Data],MATCH(Table58[[#This Row],[L2]],TrackerTbl[Cleansed_UAID_2],0),6)</f>
        <v>#N/A</v>
      </c>
      <c r="P52" s="239" t="e">
        <f>INDEX(TrackerTbl[#Data],MATCH(Table58[[#This Row],[L2]],TrackerTbl[Cleansed_UAID_2],0),7)</f>
        <v>#N/A</v>
      </c>
    </row>
    <row r="53" spans="1:16">
      <c r="A53" s="9">
        <v>236.01</v>
      </c>
      <c r="B53" t="s">
        <v>403</v>
      </c>
      <c r="C53" t="str">
        <f>IF(LEFT(TrackerTbl[[#This Row],[WorkPackage]],1)="U",TrackerTbl[[#This Row],[WorkPackage]],"IDR "&amp;TRIM(TrackerTbl[[#This Row],[WorkPackage]]))</f>
        <v>IDR 236.01</v>
      </c>
      <c r="D53" t="str">
        <f>TRIM(TrackerTbl[[#This Row],[UAID_2]])</f>
        <v>HS2-00003B5AP</v>
      </c>
      <c r="E53" s="33">
        <f>_xlfn.MAXIFS(Central_Team!G:G,Central_Team!C:C,TrackerTbl[[#This Row],[UAID_2]])</f>
        <v>45251</v>
      </c>
      <c r="F53" t="str" cm="1">
        <f t="array" ref="F53">INDEX(MainTracker[#Data],MATCH(1,(TrackerTbl[[#This Row],[UAID_2]]=MainTracker[UAID_2])*(TrackerTbl[[#This Row],[Request Date]]=MainTracker[Request sent on (Date)])*1,0),21)</f>
        <v>10 - Complete</v>
      </c>
      <c r="G53" s="33" cm="1">
        <f t="array" ref="G53">INDEX(MainTracker[#Data],MATCH(1,(TrackerTbl[[#This Row],[UAID_2]]=MainTracker[UAID_2])*(TrackerTbl[[#This Row],[Request Date]]=MainTracker[Request sent on (Date)])*1,0),9)</f>
        <v>45253</v>
      </c>
      <c r="H53" s="33"/>
      <c r="J53" t="s">
        <v>8809</v>
      </c>
      <c r="K53" t="s">
        <v>8810</v>
      </c>
      <c r="L53" t="str">
        <f>LEFT(Table58[[#This Row],[L3 (Last Work Package only)]],FIND(" - ",Table58[[#This Row],[L3 (Last Work Package only)]])-1)</f>
        <v>UFDR 229.D</v>
      </c>
      <c r="M53" t="str">
        <f>LEFT(Table58[[#This Row],[Assets]],FIND(" - ",Table58[[#This Row],[Assets]])-1)</f>
        <v>HS2-000020CJ3</v>
      </c>
      <c r="N53" s="239">
        <f>INDEX(TrackerTbl[#Data],MATCH(Table58[[#This Row],[L2]],TrackerTbl[Cleansed_UAID_2],0),5)</f>
        <v>45609</v>
      </c>
      <c r="O53" s="9" t="str">
        <f>INDEX(TrackerTbl[#Data],MATCH(Table58[[#This Row],[L2]],TrackerTbl[Cleansed_UAID_2],0),6)</f>
        <v>10 - Complete</v>
      </c>
      <c r="P53" s="239">
        <f>INDEX(TrackerTbl[#Data],MATCH(Table58[[#This Row],[L2]],TrackerTbl[Cleansed_UAID_2],0),7)</f>
        <v>45617</v>
      </c>
    </row>
    <row r="54" spans="1:16">
      <c r="A54" s="9">
        <v>236.01</v>
      </c>
      <c r="B54" t="s">
        <v>407</v>
      </c>
      <c r="C54" t="str">
        <f>IF(LEFT(TrackerTbl[[#This Row],[WorkPackage]],1)="U",TrackerTbl[[#This Row],[WorkPackage]],"IDR "&amp;TRIM(TrackerTbl[[#This Row],[WorkPackage]]))</f>
        <v>IDR 236.01</v>
      </c>
      <c r="D54" t="str">
        <f>TRIM(TrackerTbl[[#This Row],[UAID_2]])</f>
        <v>HS2-00003B5AR</v>
      </c>
      <c r="E54" s="33">
        <f>_xlfn.MAXIFS(Central_Team!G:G,Central_Team!C:C,TrackerTbl[[#This Row],[UAID_2]])</f>
        <v>45251</v>
      </c>
      <c r="F54" t="str" cm="1">
        <f t="array" ref="F54">INDEX(MainTracker[#Data],MATCH(1,(TrackerTbl[[#This Row],[UAID_2]]=MainTracker[UAID_2])*(TrackerTbl[[#This Row],[Request Date]]=MainTracker[Request sent on (Date)])*1,0),21)</f>
        <v>10 - Complete</v>
      </c>
      <c r="G54" s="33" cm="1">
        <f t="array" ref="G54">INDEX(MainTracker[#Data],MATCH(1,(TrackerTbl[[#This Row],[UAID_2]]=MainTracker[UAID_2])*(TrackerTbl[[#This Row],[Request Date]]=MainTracker[Request sent on (Date)])*1,0),9)</f>
        <v>45253</v>
      </c>
      <c r="H54" s="33"/>
      <c r="J54" t="s">
        <v>8811</v>
      </c>
      <c r="K54" t="s">
        <v>8810</v>
      </c>
      <c r="L54" t="str">
        <f>LEFT(Table58[[#This Row],[L3 (Last Work Package only)]],FIND(" - ",Table58[[#This Row],[L3 (Last Work Package only)]])-1)</f>
        <v>UFDR 229.D</v>
      </c>
      <c r="M54" t="str">
        <f>LEFT(Table58[[#This Row],[Assets]],FIND(" - ",Table58[[#This Row],[Assets]])-1)</f>
        <v>HS2-000020CJ4</v>
      </c>
      <c r="N54" s="239">
        <f>INDEX(TrackerTbl[#Data],MATCH(Table58[[#This Row],[L2]],TrackerTbl[Cleansed_UAID_2],0),5)</f>
        <v>45609</v>
      </c>
      <c r="O54" s="9" t="str">
        <f>INDEX(TrackerTbl[#Data],MATCH(Table58[[#This Row],[L2]],TrackerTbl[Cleansed_UAID_2],0),6)</f>
        <v>10 - Complete</v>
      </c>
      <c r="P54" s="239">
        <f>INDEX(TrackerTbl[#Data],MATCH(Table58[[#This Row],[L2]],TrackerTbl[Cleansed_UAID_2],0),7)</f>
        <v>45617</v>
      </c>
    </row>
    <row r="55" spans="1:16">
      <c r="A55" s="9">
        <v>236.01</v>
      </c>
      <c r="B55" t="s">
        <v>411</v>
      </c>
      <c r="C55" t="str">
        <f>IF(LEFT(TrackerTbl[[#This Row],[WorkPackage]],1)="U",TrackerTbl[[#This Row],[WorkPackage]],"IDR "&amp;TRIM(TrackerTbl[[#This Row],[WorkPackage]]))</f>
        <v>IDR 236.01</v>
      </c>
      <c r="D55" t="str">
        <f>TRIM(TrackerTbl[[#This Row],[UAID_2]])</f>
        <v>HS2-00003B5AU</v>
      </c>
      <c r="E55" s="33">
        <f>_xlfn.MAXIFS(Central_Team!G:G,Central_Team!C:C,TrackerTbl[[#This Row],[UAID_2]])</f>
        <v>45251</v>
      </c>
      <c r="F55" t="str" cm="1">
        <f t="array" ref="F55">INDEX(MainTracker[#Data],MATCH(1,(TrackerTbl[[#This Row],[UAID_2]]=MainTracker[UAID_2])*(TrackerTbl[[#This Row],[Request Date]]=MainTracker[Request sent on (Date)])*1,0),21)</f>
        <v>10 - Complete</v>
      </c>
      <c r="G55" s="33" cm="1">
        <f t="array" ref="G55">INDEX(MainTracker[#Data],MATCH(1,(TrackerTbl[[#This Row],[UAID_2]]=MainTracker[UAID_2])*(TrackerTbl[[#This Row],[Request Date]]=MainTracker[Request sent on (Date)])*1,0),9)</f>
        <v>45253</v>
      </c>
      <c r="H55" s="33"/>
      <c r="J55" t="s">
        <v>8812</v>
      </c>
      <c r="K55" t="s">
        <v>8810</v>
      </c>
      <c r="L55" t="str">
        <f>LEFT(Table58[[#This Row],[L3 (Last Work Package only)]],FIND(" - ",Table58[[#This Row],[L3 (Last Work Package only)]])-1)</f>
        <v>UFDR 229.D</v>
      </c>
      <c r="M55" t="str">
        <f>LEFT(Table58[[#This Row],[Assets]],FIND(" - ",Table58[[#This Row],[Assets]])-1)</f>
        <v>HS2-000020CJ5</v>
      </c>
      <c r="N55" s="239">
        <f>INDEX(TrackerTbl[#Data],MATCH(Table58[[#This Row],[L2]],TrackerTbl[Cleansed_UAID_2],0),5)</f>
        <v>45609</v>
      </c>
      <c r="O55" s="9" t="str">
        <f>INDEX(TrackerTbl[#Data],MATCH(Table58[[#This Row],[L2]],TrackerTbl[Cleansed_UAID_2],0),6)</f>
        <v>10 - Complete</v>
      </c>
      <c r="P55" s="239">
        <f>INDEX(TrackerTbl[#Data],MATCH(Table58[[#This Row],[L2]],TrackerTbl[Cleansed_UAID_2],0),7)</f>
        <v>45617</v>
      </c>
    </row>
    <row r="56" spans="1:16">
      <c r="A56" s="9" t="s">
        <v>225</v>
      </c>
      <c r="B56" t="s">
        <v>415</v>
      </c>
      <c r="C56" t="str">
        <f>IF(LEFT(TrackerTbl[[#This Row],[WorkPackage]],1)="U",TrackerTbl[[#This Row],[WorkPackage]],"IDR "&amp;TRIM(TrackerTbl[[#This Row],[WorkPackage]]))</f>
        <v>IDR 209.2-3</v>
      </c>
      <c r="D56" t="str">
        <f>TRIM(TrackerTbl[[#This Row],[UAID_2]])</f>
        <v>HS2-000020C0Z</v>
      </c>
      <c r="E56" s="33">
        <f>_xlfn.MAXIFS(Central_Team!G:G,Central_Team!C:C,TrackerTbl[[#This Row],[UAID_2]])</f>
        <v>45252</v>
      </c>
      <c r="F56" t="str" cm="1">
        <f t="array" ref="F56">INDEX(MainTracker[#Data],MATCH(1,(TrackerTbl[[#This Row],[UAID_2]]=MainTracker[UAID_2])*(TrackerTbl[[#This Row],[Request Date]]=MainTracker[Request sent on (Date)])*1,0),21)</f>
        <v>10 - Complete</v>
      </c>
      <c r="G56" s="33" cm="1">
        <f t="array" ref="G56">INDEX(MainTracker[#Data],MATCH(1,(TrackerTbl[[#This Row],[UAID_2]]=MainTracker[UAID_2])*(TrackerTbl[[#This Row],[Request Date]]=MainTracker[Request sent on (Date)])*1,0),9)</f>
        <v>45254</v>
      </c>
      <c r="H56" s="33"/>
      <c r="J56" t="s">
        <v>8813</v>
      </c>
      <c r="K56" t="s">
        <v>8810</v>
      </c>
      <c r="L56" t="str">
        <f>LEFT(Table58[[#This Row],[L3 (Last Work Package only)]],FIND(" - ",Table58[[#This Row],[L3 (Last Work Package only)]])-1)</f>
        <v>UFDR 229.D</v>
      </c>
      <c r="M56" t="str">
        <f>LEFT(Table58[[#This Row],[Assets]],FIND(" - ",Table58[[#This Row],[Assets]])-1)</f>
        <v>HS2-00003CPXB</v>
      </c>
      <c r="N56" s="239">
        <f>INDEX(TrackerTbl[#Data],MATCH(Table58[[#This Row],[L2]],TrackerTbl[Cleansed_UAID_2],0),5)</f>
        <v>45609</v>
      </c>
      <c r="O56" s="9" t="str">
        <f>INDEX(TrackerTbl[#Data],MATCH(Table58[[#This Row],[L2]],TrackerTbl[Cleansed_UAID_2],0),6)</f>
        <v>10 - Complete</v>
      </c>
      <c r="P56" s="239">
        <f>INDEX(TrackerTbl[#Data],MATCH(Table58[[#This Row],[L2]],TrackerTbl[Cleansed_UAID_2],0),7)</f>
        <v>45617</v>
      </c>
    </row>
    <row r="57" spans="1:16">
      <c r="A57" s="9">
        <v>209.1</v>
      </c>
      <c r="B57" t="s">
        <v>421</v>
      </c>
      <c r="C57" t="str">
        <f>IF(LEFT(TrackerTbl[[#This Row],[WorkPackage]],1)="U",TrackerTbl[[#This Row],[WorkPackage]],"IDR "&amp;TRIM(TrackerTbl[[#This Row],[WorkPackage]]))</f>
        <v>IDR 209.1</v>
      </c>
      <c r="D57" t="str">
        <f>TRIM(TrackerTbl[[#This Row],[UAID_2]])</f>
        <v>HS2-00002CT5T</v>
      </c>
      <c r="E57" s="33">
        <f>_xlfn.MAXIFS(Central_Team!G:G,Central_Team!C:C,TrackerTbl[[#This Row],[UAID_2]])</f>
        <v>45252</v>
      </c>
      <c r="F57" t="str" cm="1">
        <f t="array" ref="F57">INDEX(MainTracker[#Data],MATCH(1,(TrackerTbl[[#This Row],[UAID_2]]=MainTracker[UAID_2])*(TrackerTbl[[#This Row],[Request Date]]=MainTracker[Request sent on (Date)])*1,0),21)</f>
        <v>10 - Complete</v>
      </c>
      <c r="G57" s="33" cm="1">
        <f t="array" ref="G57">INDEX(MainTracker[#Data],MATCH(1,(TrackerTbl[[#This Row],[UAID_2]]=MainTracker[UAID_2])*(TrackerTbl[[#This Row],[Request Date]]=MainTracker[Request sent on (Date)])*1,0),9)</f>
        <v>45252</v>
      </c>
      <c r="H57" s="33"/>
      <c r="J57" t="s">
        <v>8814</v>
      </c>
      <c r="K57" t="s">
        <v>8810</v>
      </c>
      <c r="L57" t="str">
        <f>LEFT(Table58[[#This Row],[L3 (Last Work Package only)]],FIND(" - ",Table58[[#This Row],[L3 (Last Work Package only)]])-1)</f>
        <v>UFDR 229.D</v>
      </c>
      <c r="M57" t="str">
        <f>LEFT(Table58[[#This Row],[Assets]],FIND(" - ",Table58[[#This Row],[Assets]])-1)</f>
        <v>HS2-00003KLDC</v>
      </c>
      <c r="N57" s="239">
        <f>INDEX(TrackerTbl[#Data],MATCH(Table58[[#This Row],[L2]],TrackerTbl[Cleansed_UAID_2],0),5)</f>
        <v>45609</v>
      </c>
      <c r="O57" s="9" t="str">
        <f>INDEX(TrackerTbl[#Data],MATCH(Table58[[#This Row],[L2]],TrackerTbl[Cleansed_UAID_2],0),6)</f>
        <v>10 - Complete</v>
      </c>
      <c r="P57" s="239">
        <f>INDEX(TrackerTbl[#Data],MATCH(Table58[[#This Row],[L2]],TrackerTbl[Cleansed_UAID_2],0),7)</f>
        <v>45617</v>
      </c>
    </row>
    <row r="58" spans="1:16">
      <c r="A58" s="9" t="s">
        <v>202</v>
      </c>
      <c r="B58" t="s">
        <v>430</v>
      </c>
      <c r="C58" t="str">
        <f>IF(LEFT(TrackerTbl[[#This Row],[WorkPackage]],1)="U",TrackerTbl[[#This Row],[WorkPackage]],"IDR "&amp;TRIM(TrackerTbl[[#This Row],[WorkPackage]]))</f>
        <v>IDR 218.02-1</v>
      </c>
      <c r="D58" t="str">
        <f>TRIM(TrackerTbl[[#This Row],[UAID_2]])</f>
        <v>HS2-00002VK47</v>
      </c>
      <c r="E58" s="33">
        <f>_xlfn.MAXIFS(Central_Team!G:G,Central_Team!C:C,TrackerTbl[[#This Row],[UAID_2]])</f>
        <v>45545</v>
      </c>
      <c r="F58" t="str" cm="1">
        <f t="array" ref="F58">INDEX(MainTracker[#Data],MATCH(1,(TrackerTbl[[#This Row],[UAID_2]]=MainTracker[UAID_2])*(TrackerTbl[[#This Row],[Request Date]]=MainTracker[Request sent on (Date)])*1,0),21)</f>
        <v>10 - Complete</v>
      </c>
      <c r="G58" s="33" cm="1">
        <f t="array" ref="G58">INDEX(MainTracker[#Data],MATCH(1,(TrackerTbl[[#This Row],[UAID_2]]=MainTracker[UAID_2])*(TrackerTbl[[#This Row],[Request Date]]=MainTracker[Request sent on (Date)])*1,0),9)</f>
        <v>45555</v>
      </c>
      <c r="H58" s="33"/>
      <c r="J58" t="s">
        <v>8815</v>
      </c>
      <c r="K58" t="s">
        <v>8810</v>
      </c>
      <c r="L58" t="str">
        <f>LEFT(Table58[[#This Row],[L3 (Last Work Package only)]],FIND(" - ",Table58[[#This Row],[L3 (Last Work Package only)]])-1)</f>
        <v>UFDR 229.D</v>
      </c>
      <c r="M58" t="str">
        <f>LEFT(Table58[[#This Row],[Assets]],FIND(" - ",Table58[[#This Row],[Assets]])-1)</f>
        <v>HS2-00003KLDD</v>
      </c>
      <c r="N58" s="239">
        <f>INDEX(TrackerTbl[#Data],MATCH(Table58[[#This Row],[L2]],TrackerTbl[Cleansed_UAID_2],0),5)</f>
        <v>45609</v>
      </c>
      <c r="O58" s="9" t="str">
        <f>INDEX(TrackerTbl[#Data],MATCH(Table58[[#This Row],[L2]],TrackerTbl[Cleansed_UAID_2],0),6)</f>
        <v>10 - Complete</v>
      </c>
      <c r="P58" s="239">
        <f>INDEX(TrackerTbl[#Data],MATCH(Table58[[#This Row],[L2]],TrackerTbl[Cleansed_UAID_2],0),7)</f>
        <v>45617</v>
      </c>
    </row>
    <row r="59" spans="1:16">
      <c r="A59" s="9" t="s">
        <v>202</v>
      </c>
      <c r="B59" t="s">
        <v>435</v>
      </c>
      <c r="C59" t="str">
        <f>IF(LEFT(TrackerTbl[[#This Row],[WorkPackage]],1)="U",TrackerTbl[[#This Row],[WorkPackage]],"IDR "&amp;TRIM(TrackerTbl[[#This Row],[WorkPackage]]))</f>
        <v>IDR 218.02-1</v>
      </c>
      <c r="D59" t="str">
        <f>TRIM(TrackerTbl[[#This Row],[UAID_2]])</f>
        <v>HS2-0000307ZQ</v>
      </c>
      <c r="E59" s="33">
        <f>_xlfn.MAXIFS(Central_Team!G:G,Central_Team!C:C,TrackerTbl[[#This Row],[UAID_2]])</f>
        <v>45579</v>
      </c>
      <c r="F59" t="str" cm="1">
        <f t="array" ref="F59">INDEX(MainTracker[#Data],MATCH(1,(TrackerTbl[[#This Row],[UAID_2]]=MainTracker[UAID_2])*(TrackerTbl[[#This Row],[Request Date]]=MainTracker[Request sent on (Date)])*1,0),21)</f>
        <v>10 - Complete</v>
      </c>
      <c r="G59" s="33" cm="1">
        <f t="array" ref="G59">INDEX(MainTracker[#Data],MATCH(1,(TrackerTbl[[#This Row],[UAID_2]]=MainTracker[UAID_2])*(TrackerTbl[[#This Row],[Request Date]]=MainTracker[Request sent on (Date)])*1,0),9)</f>
        <v>45582</v>
      </c>
      <c r="H59" s="33"/>
      <c r="J59" t="s">
        <v>8816</v>
      </c>
      <c r="K59" t="s">
        <v>8810</v>
      </c>
      <c r="L59" t="str">
        <f>LEFT(Table58[[#This Row],[L3 (Last Work Package only)]],FIND(" - ",Table58[[#This Row],[L3 (Last Work Package only)]])-1)</f>
        <v>UFDR 229.D</v>
      </c>
      <c r="M59" t="str">
        <f>LEFT(Table58[[#This Row],[Assets]],FIND(" - ",Table58[[#This Row],[Assets]])-1)</f>
        <v>HS2-00003KLDE</v>
      </c>
      <c r="N59" s="239">
        <f>INDEX(TrackerTbl[#Data],MATCH(Table58[[#This Row],[L2]],TrackerTbl[Cleansed_UAID_2],0),5)</f>
        <v>45609</v>
      </c>
      <c r="O59" s="9" t="str">
        <f>INDEX(TrackerTbl[#Data],MATCH(Table58[[#This Row],[L2]],TrackerTbl[Cleansed_UAID_2],0),6)</f>
        <v>10 - Complete</v>
      </c>
      <c r="P59" s="239">
        <f>INDEX(TrackerTbl[#Data],MATCH(Table58[[#This Row],[L2]],TrackerTbl[Cleansed_UAID_2],0),7)</f>
        <v>45617</v>
      </c>
    </row>
    <row r="60" spans="1:16">
      <c r="A60" s="9" t="s">
        <v>202</v>
      </c>
      <c r="B60" t="s">
        <v>441</v>
      </c>
      <c r="C60" t="str">
        <f>IF(LEFT(TrackerTbl[[#This Row],[WorkPackage]],1)="U",TrackerTbl[[#This Row],[WorkPackage]],"IDR "&amp;TRIM(TrackerTbl[[#This Row],[WorkPackage]]))</f>
        <v>IDR 218.02-1</v>
      </c>
      <c r="D60" t="str">
        <f>TRIM(TrackerTbl[[#This Row],[UAID_2]])</f>
        <v>HS2-0000307ZR</v>
      </c>
      <c r="E60" s="33">
        <f>_xlfn.MAXIFS(Central_Team!G:G,Central_Team!C:C,TrackerTbl[[#This Row],[UAID_2]])</f>
        <v>45582</v>
      </c>
      <c r="F60" t="str" cm="1">
        <f t="array" ref="F60">INDEX(MainTracker[#Data],MATCH(1,(TrackerTbl[[#This Row],[UAID_2]]=MainTracker[UAID_2])*(TrackerTbl[[#This Row],[Request Date]]=MainTracker[Request sent on (Date)])*1,0),21)</f>
        <v>10 - Complete</v>
      </c>
      <c r="G60" s="33" cm="1">
        <f t="array" ref="G60">INDEX(MainTracker[#Data],MATCH(1,(TrackerTbl[[#This Row],[UAID_2]]=MainTracker[UAID_2])*(TrackerTbl[[#This Row],[Request Date]]=MainTracker[Request sent on (Date)])*1,0),9)</f>
        <v>45589</v>
      </c>
      <c r="H60" s="33"/>
      <c r="J60" t="s">
        <v>8817</v>
      </c>
      <c r="K60" t="s">
        <v>8818</v>
      </c>
      <c r="L60" t="str">
        <f>LEFT(Table58[[#This Row],[L3 (Last Work Package only)]],FIND(" - ",Table58[[#This Row],[L3 (Last Work Package only)]])-1)</f>
        <v>UFDR 229.C</v>
      </c>
      <c r="M60" t="str">
        <f>LEFT(Table58[[#This Row],[Assets]],FIND(" - ",Table58[[#This Row],[Assets]])-1)</f>
        <v>HS2-00002CTFH</v>
      </c>
      <c r="N60" s="239" t="e">
        <f>INDEX(TrackerTbl[#Data],MATCH(Table58[[#This Row],[L2]],TrackerTbl[Cleansed_UAID_2],0),5)</f>
        <v>#N/A</v>
      </c>
      <c r="O60" s="9" t="e">
        <f>INDEX(TrackerTbl[#Data],MATCH(Table58[[#This Row],[L2]],TrackerTbl[Cleansed_UAID_2],0),6)</f>
        <v>#N/A</v>
      </c>
      <c r="P60" s="239" t="e">
        <f>INDEX(TrackerTbl[#Data],MATCH(Table58[[#This Row],[L2]],TrackerTbl[Cleansed_UAID_2],0),7)</f>
        <v>#N/A</v>
      </c>
    </row>
    <row r="61" spans="1:16">
      <c r="A61" s="9">
        <v>223.4</v>
      </c>
      <c r="B61" t="s">
        <v>163</v>
      </c>
      <c r="C61" t="str">
        <f>IF(LEFT(TrackerTbl[[#This Row],[WorkPackage]],1)="U",TrackerTbl[[#This Row],[WorkPackage]],"IDR "&amp;TRIM(TrackerTbl[[#This Row],[WorkPackage]]))</f>
        <v>IDR 223.4</v>
      </c>
      <c r="D61" t="str">
        <f>TRIM(TrackerTbl[[#This Row],[UAID_2]])</f>
        <v>HS2-00002BJV0</v>
      </c>
      <c r="E61" s="33">
        <f>_xlfn.MAXIFS(Central_Team!G:G,Central_Team!C:C,TrackerTbl[[#This Row],[UAID_2]])</f>
        <v>45254</v>
      </c>
      <c r="F61" t="str" cm="1">
        <f t="array" ref="F61">INDEX(MainTracker[#Data],MATCH(1,(TrackerTbl[[#This Row],[UAID_2]]=MainTracker[UAID_2])*(TrackerTbl[[#This Row],[Request Date]]=MainTracker[Request sent on (Date)])*1,0),21)</f>
        <v>10 - Complete</v>
      </c>
      <c r="G61" s="33" cm="1">
        <f t="array" ref="G61">INDEX(MainTracker[#Data],MATCH(1,(TrackerTbl[[#This Row],[UAID_2]]=MainTracker[UAID_2])*(TrackerTbl[[#This Row],[Request Date]]=MainTracker[Request sent on (Date)])*1,0),9)</f>
        <v>45257</v>
      </c>
      <c r="H61" s="33"/>
      <c r="J61" t="s">
        <v>8819</v>
      </c>
      <c r="K61" t="s">
        <v>8818</v>
      </c>
      <c r="L61" t="str">
        <f>LEFT(Table58[[#This Row],[L3 (Last Work Package only)]],FIND(" - ",Table58[[#This Row],[L3 (Last Work Package only)]])-1)</f>
        <v>UFDR 229.C</v>
      </c>
      <c r="M61" t="str">
        <f>LEFT(Table58[[#This Row],[Assets]],FIND(" - ",Table58[[#This Row],[Assets]])-1)</f>
        <v>HS2-00002CTFD</v>
      </c>
      <c r="N61" s="239" t="e">
        <f>INDEX(TrackerTbl[#Data],MATCH(Table58[[#This Row],[L2]],TrackerTbl[Cleansed_UAID_2],0),5)</f>
        <v>#N/A</v>
      </c>
      <c r="O61" s="9" t="e">
        <f>INDEX(TrackerTbl[#Data],MATCH(Table58[[#This Row],[L2]],TrackerTbl[Cleansed_UAID_2],0),6)</f>
        <v>#N/A</v>
      </c>
      <c r="P61" s="239" t="e">
        <f>INDEX(TrackerTbl[#Data],MATCH(Table58[[#This Row],[L2]],TrackerTbl[Cleansed_UAID_2],0),7)</f>
        <v>#N/A</v>
      </c>
    </row>
    <row r="62" spans="1:16">
      <c r="A62" s="9">
        <v>223.4</v>
      </c>
      <c r="B62" t="s">
        <v>169</v>
      </c>
      <c r="C62" t="str">
        <f>IF(LEFT(TrackerTbl[[#This Row],[WorkPackage]],1)="U",TrackerTbl[[#This Row],[WorkPackage]],"IDR "&amp;TRIM(TrackerTbl[[#This Row],[WorkPackage]]))</f>
        <v>IDR 223.4</v>
      </c>
      <c r="D62" t="str">
        <f>TRIM(TrackerTbl[[#This Row],[UAID_2]])</f>
        <v>HS2-00002BJV1</v>
      </c>
      <c r="E62" s="33">
        <f>_xlfn.MAXIFS(Central_Team!G:G,Central_Team!C:C,TrackerTbl[[#This Row],[UAID_2]])</f>
        <v>45254</v>
      </c>
      <c r="F62" t="str" cm="1">
        <f t="array" ref="F62">INDEX(MainTracker[#Data],MATCH(1,(TrackerTbl[[#This Row],[UAID_2]]=MainTracker[UAID_2])*(TrackerTbl[[#This Row],[Request Date]]=MainTracker[Request sent on (Date)])*1,0),21)</f>
        <v>10 - Complete</v>
      </c>
      <c r="G62" s="33" cm="1">
        <f t="array" ref="G62">INDEX(MainTracker[#Data],MATCH(1,(TrackerTbl[[#This Row],[UAID_2]]=MainTracker[UAID_2])*(TrackerTbl[[#This Row],[Request Date]]=MainTracker[Request sent on (Date)])*1,0),9)</f>
        <v>45257</v>
      </c>
      <c r="H62" s="33"/>
      <c r="J62" t="s">
        <v>8820</v>
      </c>
      <c r="K62" t="s">
        <v>8818</v>
      </c>
      <c r="L62" t="str">
        <f>LEFT(Table58[[#This Row],[L3 (Last Work Package only)]],FIND(" - ",Table58[[#This Row],[L3 (Last Work Package only)]])-1)</f>
        <v>UFDR 229.C</v>
      </c>
      <c r="M62" t="str">
        <f>LEFT(Table58[[#This Row],[Assets]],FIND(" - ",Table58[[#This Row],[Assets]])-1)</f>
        <v>HS2-00002CTFJ</v>
      </c>
      <c r="N62" s="239" t="e">
        <f>INDEX(TrackerTbl[#Data],MATCH(Table58[[#This Row],[L2]],TrackerTbl[Cleansed_UAID_2],0),5)</f>
        <v>#N/A</v>
      </c>
      <c r="O62" s="9" t="e">
        <f>INDEX(TrackerTbl[#Data],MATCH(Table58[[#This Row],[L2]],TrackerTbl[Cleansed_UAID_2],0),6)</f>
        <v>#N/A</v>
      </c>
      <c r="P62" s="239" t="e">
        <f>INDEX(TrackerTbl[#Data],MATCH(Table58[[#This Row],[L2]],TrackerTbl[Cleansed_UAID_2],0),7)</f>
        <v>#N/A</v>
      </c>
    </row>
    <row r="63" spans="1:16">
      <c r="A63" s="9">
        <v>223.4</v>
      </c>
      <c r="B63" t="s">
        <v>173</v>
      </c>
      <c r="C63" t="str">
        <f>IF(LEFT(TrackerTbl[[#This Row],[WorkPackage]],1)="U",TrackerTbl[[#This Row],[WorkPackage]],"IDR "&amp;TRIM(TrackerTbl[[#This Row],[WorkPackage]]))</f>
        <v>IDR 223.4</v>
      </c>
      <c r="D63" t="str">
        <f>TRIM(TrackerTbl[[#This Row],[UAID_2]])</f>
        <v>HS2-00002BJV2</v>
      </c>
      <c r="E63" s="33">
        <f>_xlfn.MAXIFS(Central_Team!G:G,Central_Team!C:C,TrackerTbl[[#This Row],[UAID_2]])</f>
        <v>45254</v>
      </c>
      <c r="F63" t="str" cm="1">
        <f t="array" ref="F63">INDEX(MainTracker[#Data],MATCH(1,(TrackerTbl[[#This Row],[UAID_2]]=MainTracker[UAID_2])*(TrackerTbl[[#This Row],[Request Date]]=MainTracker[Request sent on (Date)])*1,0),21)</f>
        <v>10 - Complete</v>
      </c>
      <c r="G63" s="33" cm="1">
        <f t="array" ref="G63">INDEX(MainTracker[#Data],MATCH(1,(TrackerTbl[[#This Row],[UAID_2]]=MainTracker[UAID_2])*(TrackerTbl[[#This Row],[Request Date]]=MainTracker[Request sent on (Date)])*1,0),9)</f>
        <v>45257</v>
      </c>
      <c r="H63" s="33"/>
      <c r="J63" t="s">
        <v>8821</v>
      </c>
      <c r="K63" t="s">
        <v>8822</v>
      </c>
      <c r="L63" t="str">
        <f>LEFT(Table58[[#This Row],[L3 (Last Work Package only)]],FIND(" - ",Table58[[#This Row],[L3 (Last Work Package only)]])-1)</f>
        <v>UFDR 229.B</v>
      </c>
      <c r="M63" t="str">
        <f>LEFT(Table58[[#This Row],[Assets]],FIND(" - ",Table58[[#This Row],[Assets]])-1)</f>
        <v>HS2-000020CHZ</v>
      </c>
      <c r="N63" s="239">
        <f>INDEX(TrackerTbl[#Data],MATCH(Table58[[#This Row],[L2]],TrackerTbl[Cleansed_UAID_2],0),5)</f>
        <v>45387</v>
      </c>
      <c r="O63" s="9" t="str">
        <f>INDEX(TrackerTbl[#Data],MATCH(Table58[[#This Row],[L2]],TrackerTbl[Cleansed_UAID_2],0),6)</f>
        <v>10 - Complete</v>
      </c>
      <c r="P63" s="239">
        <f>INDEX(TrackerTbl[#Data],MATCH(Table58[[#This Row],[L2]],TrackerTbl[Cleansed_UAID_2],0),7)</f>
        <v>45390</v>
      </c>
    </row>
    <row r="64" spans="1:16">
      <c r="A64" s="9">
        <v>226.1</v>
      </c>
      <c r="B64" t="s">
        <v>446</v>
      </c>
      <c r="C64" t="str">
        <f>IF(LEFT(TrackerTbl[[#This Row],[WorkPackage]],1)="U",TrackerTbl[[#This Row],[WorkPackage]],"IDR "&amp;TRIM(TrackerTbl[[#This Row],[WorkPackage]]))</f>
        <v>IDR 226.1</v>
      </c>
      <c r="D64" t="str">
        <f>TRIM(TrackerTbl[[#This Row],[UAID_2]])</f>
        <v>HS2-00002TMF0</v>
      </c>
      <c r="E64" s="33">
        <f>_xlfn.MAXIFS(Central_Team!G:G,Central_Team!C:C,TrackerTbl[[#This Row],[UAID_2]])</f>
        <v>45258</v>
      </c>
      <c r="F64" t="str" cm="1">
        <f t="array" ref="F64">INDEX(MainTracker[#Data],MATCH(1,(TrackerTbl[[#This Row],[UAID_2]]=MainTracker[UAID_2])*(TrackerTbl[[#This Row],[Request Date]]=MainTracker[Request sent on (Date)])*1,0),21)</f>
        <v>10 - Complete</v>
      </c>
      <c r="G64" s="33" cm="1">
        <f t="array" ref="G64">INDEX(MainTracker[#Data],MATCH(1,(TrackerTbl[[#This Row],[UAID_2]]=MainTracker[UAID_2])*(TrackerTbl[[#This Row],[Request Date]]=MainTracker[Request sent on (Date)])*1,0),9)</f>
        <v>45264</v>
      </c>
      <c r="H64" s="33"/>
      <c r="J64" t="s">
        <v>8823</v>
      </c>
      <c r="K64" t="s">
        <v>8822</v>
      </c>
      <c r="L64" t="str">
        <f>LEFT(Table58[[#This Row],[L3 (Last Work Package only)]],FIND(" - ",Table58[[#This Row],[L3 (Last Work Package only)]])-1)</f>
        <v>UFDR 229.B</v>
      </c>
      <c r="M64" t="str">
        <f>LEFT(Table58[[#This Row],[Assets]],FIND(" - ",Table58[[#This Row],[Assets]])-1)</f>
        <v>HS2-00002FE9X</v>
      </c>
      <c r="N64" s="239">
        <f>INDEX(TrackerTbl[#Data],MATCH(Table58[[#This Row],[L2]],TrackerTbl[Cleansed_UAID_2],0),5)</f>
        <v>45387</v>
      </c>
      <c r="O64" s="9" t="str">
        <f>INDEX(TrackerTbl[#Data],MATCH(Table58[[#This Row],[L2]],TrackerTbl[Cleansed_UAID_2],0),6)</f>
        <v>10 - Complete</v>
      </c>
      <c r="P64" s="239">
        <f>INDEX(TrackerTbl[#Data],MATCH(Table58[[#This Row],[L2]],TrackerTbl[Cleansed_UAID_2],0),7)</f>
        <v>45391</v>
      </c>
    </row>
    <row r="65" spans="1:16">
      <c r="A65" s="9">
        <v>236.03</v>
      </c>
      <c r="B65" t="s">
        <v>454</v>
      </c>
      <c r="C65" t="str">
        <f>IF(LEFT(TrackerTbl[[#This Row],[WorkPackage]],1)="U",TrackerTbl[[#This Row],[WorkPackage]],"IDR "&amp;TRIM(TrackerTbl[[#This Row],[WorkPackage]]))</f>
        <v>IDR 236.03</v>
      </c>
      <c r="D65" t="str">
        <f>TRIM(TrackerTbl[[#This Row],[UAID_2]])</f>
        <v>HS2-000020P0F</v>
      </c>
      <c r="E65" s="33">
        <f>_xlfn.MAXIFS(Central_Team!G:G,Central_Team!C:C,TrackerTbl[[#This Row],[UAID_2]])</f>
        <v>45259</v>
      </c>
      <c r="F65" t="str" cm="1">
        <f t="array" ref="F65">INDEX(MainTracker[#Data],MATCH(1,(TrackerTbl[[#This Row],[UAID_2]]=MainTracker[UAID_2])*(TrackerTbl[[#This Row],[Request Date]]=MainTracker[Request sent on (Date)])*1,0),21)</f>
        <v>10 - Complete</v>
      </c>
      <c r="G65" s="33" cm="1">
        <f t="array" ref="G65">INDEX(MainTracker[#Data],MATCH(1,(TrackerTbl[[#This Row],[UAID_2]]=MainTracker[UAID_2])*(TrackerTbl[[#This Row],[Request Date]]=MainTracker[Request sent on (Date)])*1,0),9)</f>
        <v>45265</v>
      </c>
      <c r="H65" s="33"/>
      <c r="J65" t="s">
        <v>8824</v>
      </c>
      <c r="K65" t="s">
        <v>8822</v>
      </c>
      <c r="L65" t="str">
        <f>LEFT(Table58[[#This Row],[L3 (Last Work Package only)]],FIND(" - ",Table58[[#This Row],[L3 (Last Work Package only)]])-1)</f>
        <v>UFDR 229.B</v>
      </c>
      <c r="M65" t="str">
        <f>LEFT(Table58[[#This Row],[Assets]],FIND(" - ",Table58[[#This Row],[Assets]])-1)</f>
        <v>HS2-00002FE9Z</v>
      </c>
      <c r="N65" s="239">
        <f>INDEX(TrackerTbl[#Data],MATCH(Table58[[#This Row],[L2]],TrackerTbl[Cleansed_UAID_2],0),5)</f>
        <v>45387</v>
      </c>
      <c r="O65" s="9" t="str">
        <f>INDEX(TrackerTbl[#Data],MATCH(Table58[[#This Row],[L2]],TrackerTbl[Cleansed_UAID_2],0),6)</f>
        <v>10 - Complete</v>
      </c>
      <c r="P65" s="239">
        <f>INDEX(TrackerTbl[#Data],MATCH(Table58[[#This Row],[L2]],TrackerTbl[Cleansed_UAID_2],0),7)</f>
        <v>45391</v>
      </c>
    </row>
    <row r="66" spans="1:16">
      <c r="A66" s="9">
        <v>236.03</v>
      </c>
      <c r="B66" t="s">
        <v>459</v>
      </c>
      <c r="C66" t="str">
        <f>IF(LEFT(TrackerTbl[[#This Row],[WorkPackage]],1)="U",TrackerTbl[[#This Row],[WorkPackage]],"IDR "&amp;TRIM(TrackerTbl[[#This Row],[WorkPackage]]))</f>
        <v>IDR 236.03</v>
      </c>
      <c r="D66" t="str">
        <f>TRIM(TrackerTbl[[#This Row],[UAID_2]])</f>
        <v>HS2-00002U6LN</v>
      </c>
      <c r="E66" s="33">
        <f>_xlfn.MAXIFS(Central_Team!G:G,Central_Team!C:C,TrackerTbl[[#This Row],[UAID_2]])</f>
        <v>45259</v>
      </c>
      <c r="F66" t="str" cm="1">
        <f t="array" ref="F66">INDEX(MainTracker[#Data],MATCH(1,(TrackerTbl[[#This Row],[UAID_2]]=MainTracker[UAID_2])*(TrackerTbl[[#This Row],[Request Date]]=MainTracker[Request sent on (Date)])*1,0),21)</f>
        <v>10 - Complete</v>
      </c>
      <c r="G66" s="33" cm="1">
        <f t="array" ref="G66">INDEX(MainTracker[#Data],MATCH(1,(TrackerTbl[[#This Row],[UAID_2]]=MainTracker[UAID_2])*(TrackerTbl[[#This Row],[Request Date]]=MainTracker[Request sent on (Date)])*1,0),9)</f>
        <v>45265</v>
      </c>
      <c r="H66" s="33"/>
      <c r="J66" t="s">
        <v>8825</v>
      </c>
      <c r="K66" t="s">
        <v>8822</v>
      </c>
      <c r="L66" t="str">
        <f>LEFT(Table58[[#This Row],[L3 (Last Work Package only)]],FIND(" - ",Table58[[#This Row],[L3 (Last Work Package only)]])-1)</f>
        <v>UFDR 229.B</v>
      </c>
      <c r="M66" t="str">
        <f>LEFT(Table58[[#This Row],[Assets]],FIND(" - ",Table58[[#This Row],[Assets]])-1)</f>
        <v>HS2-000020CJ0</v>
      </c>
      <c r="N66" s="239">
        <f>INDEX(TrackerTbl[#Data],MATCH(Table58[[#This Row],[L2]],TrackerTbl[Cleansed_UAID_2],0),5)</f>
        <v>45387</v>
      </c>
      <c r="O66" s="9" t="str">
        <f>INDEX(TrackerTbl[#Data],MATCH(Table58[[#This Row],[L2]],TrackerTbl[Cleansed_UAID_2],0),6)</f>
        <v>10 - Complete</v>
      </c>
      <c r="P66" s="239">
        <f>INDEX(TrackerTbl[#Data],MATCH(Table58[[#This Row],[L2]],TrackerTbl[Cleansed_UAID_2],0),7)</f>
        <v>45391</v>
      </c>
    </row>
    <row r="67" spans="1:16">
      <c r="A67" s="9">
        <v>224.4</v>
      </c>
      <c r="B67" t="s">
        <v>463</v>
      </c>
      <c r="C67" t="str">
        <f>IF(LEFT(TrackerTbl[[#This Row],[WorkPackage]],1)="U",TrackerTbl[[#This Row],[WorkPackage]],"IDR "&amp;TRIM(TrackerTbl[[#This Row],[WorkPackage]]))</f>
        <v>IDR 224.4</v>
      </c>
      <c r="D67" t="str">
        <f>TRIM(TrackerTbl[[#This Row],[UAID_2]])</f>
        <v>HS2-000020NPE</v>
      </c>
      <c r="E67" s="33">
        <f>_xlfn.MAXIFS(Central_Team!G:G,Central_Team!C:C,TrackerTbl[[#This Row],[UAID_2]])</f>
        <v>45260</v>
      </c>
      <c r="F67" t="str" cm="1">
        <f t="array" ref="F67">INDEX(MainTracker[#Data],MATCH(1,(TrackerTbl[[#This Row],[UAID_2]]=MainTracker[UAID_2])*(TrackerTbl[[#This Row],[Request Date]]=MainTracker[Request sent on (Date)])*1,0),21)</f>
        <v>10 - Complete</v>
      </c>
      <c r="G67" s="33" cm="1">
        <f t="array" ref="G67">INDEX(MainTracker[#Data],MATCH(1,(TrackerTbl[[#This Row],[UAID_2]]=MainTracker[UAID_2])*(TrackerTbl[[#This Row],[Request Date]]=MainTracker[Request sent on (Date)])*1,0),9)</f>
        <v>45266</v>
      </c>
      <c r="H67" s="33"/>
      <c r="J67" t="s">
        <v>8826</v>
      </c>
      <c r="K67" t="s">
        <v>8822</v>
      </c>
      <c r="L67" t="str">
        <f>LEFT(Table58[[#This Row],[L3 (Last Work Package only)]],FIND(" - ",Table58[[#This Row],[L3 (Last Work Package only)]])-1)</f>
        <v>UFDR 229.B</v>
      </c>
      <c r="M67" t="str">
        <f>LEFT(Table58[[#This Row],[Assets]],FIND(" - ",Table58[[#This Row],[Assets]])-1)</f>
        <v>HS2-000020CJ1</v>
      </c>
      <c r="N67" s="239">
        <f>INDEX(TrackerTbl[#Data],MATCH(Table58[[#This Row],[L2]],TrackerTbl[Cleansed_UAID_2],0),5)</f>
        <v>45387</v>
      </c>
      <c r="O67" s="9" t="str">
        <f>INDEX(TrackerTbl[#Data],MATCH(Table58[[#This Row],[L2]],TrackerTbl[Cleansed_UAID_2],0),6)</f>
        <v>10 - Complete</v>
      </c>
      <c r="P67" s="239">
        <f>INDEX(TrackerTbl[#Data],MATCH(Table58[[#This Row],[L2]],TrackerTbl[Cleansed_UAID_2],0),7)</f>
        <v>45391</v>
      </c>
    </row>
    <row r="68" spans="1:16">
      <c r="A68" s="9">
        <v>224.4</v>
      </c>
      <c r="B68" t="s">
        <v>469</v>
      </c>
      <c r="C68" t="str">
        <f>IF(LEFT(TrackerTbl[[#This Row],[WorkPackage]],1)="U",TrackerTbl[[#This Row],[WorkPackage]],"IDR "&amp;TRIM(TrackerTbl[[#This Row],[WorkPackage]]))</f>
        <v>IDR 224.4</v>
      </c>
      <c r="D68" t="str">
        <f>TRIM(TrackerTbl[[#This Row],[UAID_2]])</f>
        <v>HS2-000020RNJ</v>
      </c>
      <c r="E68" s="33">
        <f>_xlfn.MAXIFS(Central_Team!G:G,Central_Team!C:C,TrackerTbl[[#This Row],[UAID_2]])</f>
        <v>45260</v>
      </c>
      <c r="F68" t="str" cm="1">
        <f t="array" ref="F68">INDEX(MainTracker[#Data],MATCH(1,(TrackerTbl[[#This Row],[UAID_2]]=MainTracker[UAID_2])*(TrackerTbl[[#This Row],[Request Date]]=MainTracker[Request sent on (Date)])*1,0),21)</f>
        <v>99 - Cancelled</v>
      </c>
      <c r="G68" s="33" cm="1">
        <f t="array" ref="G68">INDEX(MainTracker[#Data],MATCH(1,(TrackerTbl[[#This Row],[UAID_2]]=MainTracker[UAID_2])*(TrackerTbl[[#This Row],[Request Date]]=MainTracker[Request sent on (Date)])*1,0),9)</f>
        <v>0</v>
      </c>
      <c r="H68" s="33"/>
      <c r="J68" t="s">
        <v>8827</v>
      </c>
      <c r="K68" t="s">
        <v>8822</v>
      </c>
      <c r="L68" t="str">
        <f>LEFT(Table58[[#This Row],[L3 (Last Work Package only)]],FIND(" - ",Table58[[#This Row],[L3 (Last Work Package only)]])-1)</f>
        <v>UFDR 229.B</v>
      </c>
      <c r="M68" t="str">
        <f>LEFT(Table58[[#This Row],[Assets]],FIND(" - ",Table58[[#This Row],[Assets]])-1)</f>
        <v>HS2-000020CJ2</v>
      </c>
      <c r="N68" s="239">
        <f>INDEX(TrackerTbl[#Data],MATCH(Table58[[#This Row],[L2]],TrackerTbl[Cleansed_UAID_2],0),5)</f>
        <v>45387</v>
      </c>
      <c r="O68" s="9" t="str">
        <f>INDEX(TrackerTbl[#Data],MATCH(Table58[[#This Row],[L2]],TrackerTbl[Cleansed_UAID_2],0),6)</f>
        <v>10 - Complete</v>
      </c>
      <c r="P68" s="239">
        <f>INDEX(TrackerTbl[#Data],MATCH(Table58[[#This Row],[L2]],TrackerTbl[Cleansed_UAID_2],0),7)</f>
        <v>45391</v>
      </c>
    </row>
    <row r="69" spans="1:16">
      <c r="A69" s="9">
        <v>224.4</v>
      </c>
      <c r="B69" t="s">
        <v>474</v>
      </c>
      <c r="C69" t="str">
        <f>IF(LEFT(TrackerTbl[[#This Row],[WorkPackage]],1)="U",TrackerTbl[[#This Row],[WorkPackage]],"IDR "&amp;TRIM(TrackerTbl[[#This Row],[WorkPackage]]))</f>
        <v>IDR 224.4</v>
      </c>
      <c r="D69" t="str">
        <f>TRIM(TrackerTbl[[#This Row],[UAID_2]])</f>
        <v>HS2-00002BJV5</v>
      </c>
      <c r="E69" s="33">
        <f>_xlfn.MAXIFS(Central_Team!G:G,Central_Team!C:C,TrackerTbl[[#This Row],[UAID_2]])</f>
        <v>45260</v>
      </c>
      <c r="F69" t="str" cm="1">
        <f t="array" ref="F69">INDEX(MainTracker[#Data],MATCH(1,(TrackerTbl[[#This Row],[UAID_2]]=MainTracker[UAID_2])*(TrackerTbl[[#This Row],[Request Date]]=MainTracker[Request sent on (Date)])*1,0),21)</f>
        <v>10 - Complete</v>
      </c>
      <c r="G69" s="33" cm="1">
        <f t="array" ref="G69">INDEX(MainTracker[#Data],MATCH(1,(TrackerTbl[[#This Row],[UAID_2]]=MainTracker[UAID_2])*(TrackerTbl[[#This Row],[Request Date]]=MainTracker[Request sent on (Date)])*1,0),9)</f>
        <v>45266</v>
      </c>
      <c r="H69" s="33"/>
      <c r="J69" t="s">
        <v>8828</v>
      </c>
      <c r="K69" t="s">
        <v>8829</v>
      </c>
      <c r="L69" t="str">
        <f>LEFT(Table58[[#This Row],[L3 (Last Work Package only)]],FIND(" - ",Table58[[#This Row],[L3 (Last Work Package only)]])-1)</f>
        <v>UFDR 229.A</v>
      </c>
      <c r="M69" t="str">
        <f>LEFT(Table58[[#This Row],[Assets]],FIND(" - ",Table58[[#This Row],[Assets]])-1)</f>
        <v>HS2-00002CTFE</v>
      </c>
      <c r="N69" s="239" t="e">
        <f>INDEX(TrackerTbl[#Data],MATCH(Table58[[#This Row],[L2]],TrackerTbl[Cleansed_UAID_2],0),5)</f>
        <v>#N/A</v>
      </c>
      <c r="O69" s="9" t="e">
        <f>INDEX(TrackerTbl[#Data],MATCH(Table58[[#This Row],[L2]],TrackerTbl[Cleansed_UAID_2],0),6)</f>
        <v>#N/A</v>
      </c>
      <c r="P69" s="239" t="e">
        <f>INDEX(TrackerTbl[#Data],MATCH(Table58[[#This Row],[L2]],TrackerTbl[Cleansed_UAID_2],0),7)</f>
        <v>#N/A</v>
      </c>
    </row>
    <row r="70" spans="1:16">
      <c r="A70" s="9">
        <v>217.03</v>
      </c>
      <c r="B70" t="s">
        <v>478</v>
      </c>
      <c r="C70" t="str">
        <f>IF(LEFT(TrackerTbl[[#This Row],[WorkPackage]],1)="U",TrackerTbl[[#This Row],[WorkPackage]],"IDR "&amp;TRIM(TrackerTbl[[#This Row],[WorkPackage]]))</f>
        <v>IDR 217.03</v>
      </c>
      <c r="D70" t="str">
        <f>TRIM(TrackerTbl[[#This Row],[UAID_2]])</f>
        <v>HS2-00002CT8S</v>
      </c>
      <c r="E70" s="33">
        <f>_xlfn.MAXIFS(Central_Team!G:G,Central_Team!C:C,TrackerTbl[[#This Row],[UAID_2]])</f>
        <v>45523</v>
      </c>
      <c r="F70" t="str" cm="1">
        <f t="array" ref="F70">INDEX(MainTracker[#Data],MATCH(1,(TrackerTbl[[#This Row],[UAID_2]]=MainTracker[UAID_2])*(TrackerTbl[[#This Row],[Request Date]]=MainTracker[Request sent on (Date)])*1,0),21)</f>
        <v>10 - Complete</v>
      </c>
      <c r="G70" s="33" cm="1">
        <f t="array" ref="G70">INDEX(MainTracker[#Data],MATCH(1,(TrackerTbl[[#This Row],[UAID_2]]=MainTracker[UAID_2])*(TrackerTbl[[#This Row],[Request Date]]=MainTracker[Request sent on (Date)])*1,0),9)</f>
        <v>45533</v>
      </c>
      <c r="H70" s="33"/>
      <c r="J70" t="s">
        <v>8830</v>
      </c>
      <c r="K70" t="s">
        <v>8829</v>
      </c>
      <c r="L70" t="str">
        <f>LEFT(Table58[[#This Row],[L3 (Last Work Package only)]],FIND(" - ",Table58[[#This Row],[L3 (Last Work Package only)]])-1)</f>
        <v>UFDR 229.A</v>
      </c>
      <c r="M70" t="str">
        <f>LEFT(Table58[[#This Row],[Assets]],FIND(" - ",Table58[[#This Row],[Assets]])-1)</f>
        <v>HS2-00002FE9Y</v>
      </c>
      <c r="N70" s="239" t="e">
        <f>INDEX(TrackerTbl[#Data],MATCH(Table58[[#This Row],[L2]],TrackerTbl[Cleansed_UAID_2],0),5)</f>
        <v>#N/A</v>
      </c>
      <c r="O70" s="9" t="e">
        <f>INDEX(TrackerTbl[#Data],MATCH(Table58[[#This Row],[L2]],TrackerTbl[Cleansed_UAID_2],0),6)</f>
        <v>#N/A</v>
      </c>
      <c r="P70" s="239" t="e">
        <f>INDEX(TrackerTbl[#Data],MATCH(Table58[[#This Row],[L2]],TrackerTbl[Cleansed_UAID_2],0),7)</f>
        <v>#N/A</v>
      </c>
    </row>
    <row r="71" spans="1:16">
      <c r="A71" s="9">
        <v>222.2</v>
      </c>
      <c r="B71" t="s">
        <v>482</v>
      </c>
      <c r="C71" t="str">
        <f>IF(LEFT(TrackerTbl[[#This Row],[WorkPackage]],1)="U",TrackerTbl[[#This Row],[WorkPackage]],"IDR "&amp;TRIM(TrackerTbl[[#This Row],[WorkPackage]]))</f>
        <v>IDR 222.2</v>
      </c>
      <c r="D71" t="str">
        <f>TRIM(TrackerTbl[[#This Row],[UAID_2]])</f>
        <v>HS2-00002N7WG</v>
      </c>
      <c r="E71" s="33">
        <f>_xlfn.MAXIFS(Central_Team!G:G,Central_Team!C:C,TrackerTbl[[#This Row],[UAID_2]])</f>
        <v>45300</v>
      </c>
      <c r="F71" t="str" cm="1">
        <f t="array" ref="F71">INDEX(MainTracker[#Data],MATCH(1,(TrackerTbl[[#This Row],[UAID_2]]=MainTracker[UAID_2])*(TrackerTbl[[#This Row],[Request Date]]=MainTracker[Request sent on (Date)])*1,0),21)</f>
        <v>10 - Complete</v>
      </c>
      <c r="G71" s="33" cm="1">
        <f t="array" ref="G71">INDEX(MainTracker[#Data],MATCH(1,(TrackerTbl[[#This Row],[UAID_2]]=MainTracker[UAID_2])*(TrackerTbl[[#This Row],[Request Date]]=MainTracker[Request sent on (Date)])*1,0),9)</f>
        <v>45302</v>
      </c>
      <c r="H71" s="33"/>
      <c r="J71" t="s">
        <v>8831</v>
      </c>
      <c r="K71" t="s">
        <v>8829</v>
      </c>
      <c r="L71" t="str">
        <f>LEFT(Table58[[#This Row],[L3 (Last Work Package only)]],FIND(" - ",Table58[[#This Row],[L3 (Last Work Package only)]])-1)</f>
        <v>UFDR 229.A</v>
      </c>
      <c r="M71" t="str">
        <f>LEFT(Table58[[#This Row],[Assets]],FIND(" - ",Table58[[#This Row],[Assets]])-1)</f>
        <v>HS2-00002FEA0</v>
      </c>
      <c r="N71" s="239" t="e">
        <f>INDEX(TrackerTbl[#Data],MATCH(Table58[[#This Row],[L2]],TrackerTbl[Cleansed_UAID_2],0),5)</f>
        <v>#N/A</v>
      </c>
      <c r="O71" s="9" t="e">
        <f>INDEX(TrackerTbl[#Data],MATCH(Table58[[#This Row],[L2]],TrackerTbl[Cleansed_UAID_2],0),6)</f>
        <v>#N/A</v>
      </c>
      <c r="P71" s="239" t="e">
        <f>INDEX(TrackerTbl[#Data],MATCH(Table58[[#This Row],[L2]],TrackerTbl[Cleansed_UAID_2],0),7)</f>
        <v>#N/A</v>
      </c>
    </row>
    <row r="72" spans="1:16">
      <c r="A72" s="9">
        <v>222.2</v>
      </c>
      <c r="B72" t="s">
        <v>486</v>
      </c>
      <c r="C72" t="str">
        <f>IF(LEFT(TrackerTbl[[#This Row],[WorkPackage]],1)="U",TrackerTbl[[#This Row],[WorkPackage]],"IDR "&amp;TRIM(TrackerTbl[[#This Row],[WorkPackage]]))</f>
        <v>IDR 222.2</v>
      </c>
      <c r="D72" t="str">
        <f>TRIM(TrackerTbl[[#This Row],[UAID_2]])</f>
        <v>HS2-00002N7WH</v>
      </c>
      <c r="E72" s="33">
        <f>_xlfn.MAXIFS(Central_Team!G:G,Central_Team!C:C,TrackerTbl[[#This Row],[UAID_2]])</f>
        <v>45299</v>
      </c>
      <c r="F72" t="str" cm="1">
        <f t="array" ref="F72">INDEX(MainTracker[#Data],MATCH(1,(TrackerTbl[[#This Row],[UAID_2]]=MainTracker[UAID_2])*(TrackerTbl[[#This Row],[Request Date]]=MainTracker[Request sent on (Date)])*1,0),21)</f>
        <v>10 - Complete</v>
      </c>
      <c r="G72" s="33" cm="1">
        <f t="array" ref="G72">INDEX(MainTracker[#Data],MATCH(1,(TrackerTbl[[#This Row],[UAID_2]]=MainTracker[UAID_2])*(TrackerTbl[[#This Row],[Request Date]]=MainTracker[Request sent on (Date)])*1,0),9)</f>
        <v>45301</v>
      </c>
      <c r="H72" s="33"/>
      <c r="J72" t="s">
        <v>8832</v>
      </c>
      <c r="K72" t="s">
        <v>8829</v>
      </c>
      <c r="L72" t="str">
        <f>LEFT(Table58[[#This Row],[L3 (Last Work Package only)]],FIND(" - ",Table58[[#This Row],[L3 (Last Work Package only)]])-1)</f>
        <v>UFDR 229.A</v>
      </c>
      <c r="M72" t="str">
        <f>LEFT(Table58[[#This Row],[Assets]],FIND(" - ",Table58[[#This Row],[Assets]])-1)</f>
        <v>HS2-00002CTFF</v>
      </c>
      <c r="N72" s="239" t="e">
        <f>INDEX(TrackerTbl[#Data],MATCH(Table58[[#This Row],[L2]],TrackerTbl[Cleansed_UAID_2],0),5)</f>
        <v>#N/A</v>
      </c>
      <c r="O72" s="9" t="e">
        <f>INDEX(TrackerTbl[#Data],MATCH(Table58[[#This Row],[L2]],TrackerTbl[Cleansed_UAID_2],0),6)</f>
        <v>#N/A</v>
      </c>
      <c r="P72" s="239" t="e">
        <f>INDEX(TrackerTbl[#Data],MATCH(Table58[[#This Row],[L2]],TrackerTbl[Cleansed_UAID_2],0),7)</f>
        <v>#N/A</v>
      </c>
    </row>
    <row r="73" spans="1:16">
      <c r="A73" s="9">
        <v>222.2</v>
      </c>
      <c r="B73" t="s">
        <v>490</v>
      </c>
      <c r="C73" t="str">
        <f>IF(LEFT(TrackerTbl[[#This Row],[WorkPackage]],1)="U",TrackerTbl[[#This Row],[WorkPackage]],"IDR "&amp;TRIM(TrackerTbl[[#This Row],[WorkPackage]]))</f>
        <v>IDR 222.2</v>
      </c>
      <c r="D73" t="str">
        <f>TRIM(TrackerTbl[[#This Row],[UAID_2]])</f>
        <v>HS2-00002N7WJ</v>
      </c>
      <c r="E73" s="33">
        <f>_xlfn.MAXIFS(Central_Team!G:G,Central_Team!C:C,TrackerTbl[[#This Row],[UAID_2]])</f>
        <v>45299</v>
      </c>
      <c r="F73" t="str" cm="1">
        <f t="array" ref="F73">INDEX(MainTracker[#Data],MATCH(1,(TrackerTbl[[#This Row],[UAID_2]]=MainTracker[UAID_2])*(TrackerTbl[[#This Row],[Request Date]]=MainTracker[Request sent on (Date)])*1,0),21)</f>
        <v>10 - Complete</v>
      </c>
      <c r="G73" s="33" cm="1">
        <f t="array" ref="G73">INDEX(MainTracker[#Data],MATCH(1,(TrackerTbl[[#This Row],[UAID_2]]=MainTracker[UAID_2])*(TrackerTbl[[#This Row],[Request Date]]=MainTracker[Request sent on (Date)])*1,0),9)</f>
        <v>45302</v>
      </c>
      <c r="H73" s="33"/>
      <c r="J73" t="s">
        <v>8833</v>
      </c>
      <c r="K73" t="s">
        <v>8829</v>
      </c>
      <c r="L73" t="str">
        <f>LEFT(Table58[[#This Row],[L3 (Last Work Package only)]],FIND(" - ",Table58[[#This Row],[L3 (Last Work Package only)]])-1)</f>
        <v>UFDR 229.A</v>
      </c>
      <c r="M73" t="str">
        <f>LEFT(Table58[[#This Row],[Assets]],FIND(" - ",Table58[[#This Row],[Assets]])-1)</f>
        <v>HS2-00002CTFC</v>
      </c>
      <c r="N73" s="239" t="e">
        <f>INDEX(TrackerTbl[#Data],MATCH(Table58[[#This Row],[L2]],TrackerTbl[Cleansed_UAID_2],0),5)</f>
        <v>#N/A</v>
      </c>
      <c r="O73" s="9" t="e">
        <f>INDEX(TrackerTbl[#Data],MATCH(Table58[[#This Row],[L2]],TrackerTbl[Cleansed_UAID_2],0),6)</f>
        <v>#N/A</v>
      </c>
      <c r="P73" s="239" t="e">
        <f>INDEX(TrackerTbl[#Data],MATCH(Table58[[#This Row],[L2]],TrackerTbl[Cleansed_UAID_2],0),7)</f>
        <v>#N/A</v>
      </c>
    </row>
    <row r="74" spans="1:16">
      <c r="A74" s="9">
        <v>220.5</v>
      </c>
      <c r="B74" t="s">
        <v>494</v>
      </c>
      <c r="C74" t="str">
        <f>IF(LEFT(TrackerTbl[[#This Row],[WorkPackage]],1)="U",TrackerTbl[[#This Row],[WorkPackage]],"IDR "&amp;TRIM(TrackerTbl[[#This Row],[WorkPackage]]))</f>
        <v>IDR 220.5</v>
      </c>
      <c r="D74" t="str">
        <f>TRIM(TrackerTbl[[#This Row],[UAID_2]])</f>
        <v>HS2-00002Y0RV</v>
      </c>
      <c r="E74" s="33">
        <f>_xlfn.MAXIFS(Central_Team!G:G,Central_Team!C:C,TrackerTbl[[#This Row],[UAID_2]])</f>
        <v>45455</v>
      </c>
      <c r="F74" t="str" cm="1">
        <f t="array" ref="F74">INDEX(MainTracker[#Data],MATCH(1,(TrackerTbl[[#This Row],[UAID_2]]=MainTracker[UAID_2])*(TrackerTbl[[#This Row],[Request Date]]=MainTracker[Request sent on (Date)])*1,0),21)</f>
        <v>10 - Complete</v>
      </c>
      <c r="G74" s="33" cm="1">
        <f t="array" ref="G74">INDEX(MainTracker[#Data],MATCH(1,(TrackerTbl[[#This Row],[UAID_2]]=MainTracker[UAID_2])*(TrackerTbl[[#This Row],[Request Date]]=MainTracker[Request sent on (Date)])*1,0),9)</f>
        <v>45469</v>
      </c>
      <c r="H74" s="33"/>
      <c r="J74" t="s">
        <v>8834</v>
      </c>
      <c r="K74" t="s">
        <v>8829</v>
      </c>
      <c r="L74" t="str">
        <f>LEFT(Table58[[#This Row],[L3 (Last Work Package only)]],FIND(" - ",Table58[[#This Row],[L3 (Last Work Package only)]])-1)</f>
        <v>UFDR 229.A</v>
      </c>
      <c r="M74" t="str">
        <f>LEFT(Table58[[#This Row],[Assets]],FIND(" - ",Table58[[#This Row],[Assets]])-1)</f>
        <v>HS2-00002CTFG</v>
      </c>
      <c r="N74" s="239">
        <f>INDEX(TrackerTbl[#Data],MATCH(Table58[[#This Row],[L2]],TrackerTbl[Cleansed_UAID_2],0),5)</f>
        <v>45323</v>
      </c>
      <c r="O74" s="9" t="str">
        <f>INDEX(TrackerTbl[#Data],MATCH(Table58[[#This Row],[L2]],TrackerTbl[Cleansed_UAID_2],0),6)</f>
        <v>10 - Complete</v>
      </c>
      <c r="P74" s="239">
        <f>INDEX(TrackerTbl[#Data],MATCH(Table58[[#This Row],[L2]],TrackerTbl[Cleansed_UAID_2],0),7)</f>
        <v>45324</v>
      </c>
    </row>
    <row r="75" spans="1:16">
      <c r="A75" s="9">
        <v>236.03</v>
      </c>
      <c r="B75" t="s">
        <v>499</v>
      </c>
      <c r="C75" t="str">
        <f>IF(LEFT(TrackerTbl[[#This Row],[WorkPackage]],1)="U",TrackerTbl[[#This Row],[WorkPackage]],"IDR "&amp;TRIM(TrackerTbl[[#This Row],[WorkPackage]]))</f>
        <v>IDR 236.03</v>
      </c>
      <c r="D75" t="str">
        <f>TRIM(TrackerTbl[[#This Row],[UAID_2]])</f>
        <v>HS2-00002CTJN</v>
      </c>
      <c r="E75" s="33">
        <f>_xlfn.MAXIFS(Central_Team!G:G,Central_Team!C:C,TrackerTbl[[#This Row],[UAID_2]])</f>
        <v>45265</v>
      </c>
      <c r="F75" t="str" cm="1">
        <f t="array" ref="F75">INDEX(MainTracker[#Data],MATCH(1,(TrackerTbl[[#This Row],[UAID_2]]=MainTracker[UAID_2])*(TrackerTbl[[#This Row],[Request Date]]=MainTracker[Request sent on (Date)])*1,0),21)</f>
        <v>10 - Complete</v>
      </c>
      <c r="G75" s="33" cm="1">
        <f t="array" ref="G75">INDEX(MainTracker[#Data],MATCH(1,(TrackerTbl[[#This Row],[UAID_2]]=MainTracker[UAID_2])*(TrackerTbl[[#This Row],[Request Date]]=MainTracker[Request sent on (Date)])*1,0),9)</f>
        <v>45266</v>
      </c>
      <c r="H75" s="33"/>
      <c r="J75" t="s">
        <v>8835</v>
      </c>
      <c r="K75" t="s">
        <v>8836</v>
      </c>
      <c r="L75" t="str">
        <f>LEFT(Table58[[#This Row],[L3 (Last Work Package only)]],FIND(" - ",Table58[[#This Row],[L3 (Last Work Package only)]])-1)</f>
        <v>UFDR 228.F</v>
      </c>
      <c r="M75" t="str">
        <f>LEFT(Table58[[#This Row],[Assets]],FIND(" - ",Table58[[#This Row],[Assets]])-1)</f>
        <v>HS2-00003CFCL</v>
      </c>
      <c r="N75" s="239">
        <f>INDEX(TrackerTbl[#Data],MATCH(Table58[[#This Row],[L2]],TrackerTbl[Cleansed_UAID_2],0),5)</f>
        <v>45390</v>
      </c>
      <c r="O75" s="9" t="str">
        <f>INDEX(TrackerTbl[#Data],MATCH(Table58[[#This Row],[L2]],TrackerTbl[Cleansed_UAID_2],0),6)</f>
        <v>10 - Complete</v>
      </c>
      <c r="P75" s="239">
        <f>INDEX(TrackerTbl[#Data],MATCH(Table58[[#This Row],[L2]],TrackerTbl[Cleansed_UAID_2],0),7)</f>
        <v>45391</v>
      </c>
    </row>
    <row r="76" spans="1:16">
      <c r="A76" s="9">
        <v>236.03</v>
      </c>
      <c r="B76" t="s">
        <v>504</v>
      </c>
      <c r="C76" t="str">
        <f>IF(LEFT(TrackerTbl[[#This Row],[WorkPackage]],1)="U",TrackerTbl[[#This Row],[WorkPackage]],"IDR "&amp;TRIM(TrackerTbl[[#This Row],[WorkPackage]]))</f>
        <v>IDR 236.03</v>
      </c>
      <c r="D76" t="str">
        <f>TRIM(TrackerTbl[[#This Row],[UAID_2]])</f>
        <v>HS2-00002CTJP</v>
      </c>
      <c r="E76" s="33">
        <f>_xlfn.MAXIFS(Central_Team!G:G,Central_Team!C:C,TrackerTbl[[#This Row],[UAID_2]])</f>
        <v>45265</v>
      </c>
      <c r="F76" t="str" cm="1">
        <f t="array" ref="F76">INDEX(MainTracker[#Data],MATCH(1,(TrackerTbl[[#This Row],[UAID_2]]=MainTracker[UAID_2])*(TrackerTbl[[#This Row],[Request Date]]=MainTracker[Request sent on (Date)])*1,0),21)</f>
        <v>10 - Complete</v>
      </c>
      <c r="G76" s="33" cm="1">
        <f t="array" ref="G76">INDEX(MainTracker[#Data],MATCH(1,(TrackerTbl[[#This Row],[UAID_2]]=MainTracker[UAID_2])*(TrackerTbl[[#This Row],[Request Date]]=MainTracker[Request sent on (Date)])*1,0),9)</f>
        <v>45266</v>
      </c>
      <c r="H76" s="33"/>
      <c r="J76" t="s">
        <v>8837</v>
      </c>
      <c r="K76" t="s">
        <v>8838</v>
      </c>
      <c r="L76" t="str">
        <f>LEFT(Table58[[#This Row],[L3 (Last Work Package only)]],FIND(" - ",Table58[[#This Row],[L3 (Last Work Package only)]])-1)</f>
        <v>UFDR 228.E</v>
      </c>
      <c r="M76" t="str">
        <f>LEFT(Table58[[#This Row],[Assets]],FIND(" - ",Table58[[#This Row],[Assets]])-1)</f>
        <v>HS2-000020CHQ</v>
      </c>
      <c r="N76" s="239" t="e">
        <f>INDEX(TrackerTbl[#Data],MATCH(Table58[[#This Row],[L2]],TrackerTbl[Cleansed_UAID_2],0),5)</f>
        <v>#N/A</v>
      </c>
      <c r="O76" s="9" t="e">
        <f>INDEX(TrackerTbl[#Data],MATCH(Table58[[#This Row],[L2]],TrackerTbl[Cleansed_UAID_2],0),6)</f>
        <v>#N/A</v>
      </c>
      <c r="P76" s="239" t="e">
        <f>INDEX(TrackerTbl[#Data],MATCH(Table58[[#This Row],[L2]],TrackerTbl[Cleansed_UAID_2],0),7)</f>
        <v>#N/A</v>
      </c>
    </row>
    <row r="77" spans="1:16">
      <c r="A77" s="9">
        <v>235.01</v>
      </c>
      <c r="B77" t="s">
        <v>508</v>
      </c>
      <c r="C77" t="str">
        <f>IF(LEFT(TrackerTbl[[#This Row],[WorkPackage]],1)="U",TrackerTbl[[#This Row],[WorkPackage]],"IDR "&amp;TRIM(TrackerTbl[[#This Row],[WorkPackage]]))</f>
        <v>IDR 235.01</v>
      </c>
      <c r="D77" t="str">
        <f>TRIM(TrackerTbl[[#This Row],[UAID_2]])</f>
        <v>HS2-00002N7UR</v>
      </c>
      <c r="E77" s="33">
        <f>_xlfn.MAXIFS(Central_Team!G:G,Central_Team!C:C,TrackerTbl[[#This Row],[UAID_2]])</f>
        <v>45265</v>
      </c>
      <c r="F77" t="str" cm="1">
        <f t="array" ref="F77">INDEX(MainTracker[#Data],MATCH(1,(TrackerTbl[[#This Row],[UAID_2]]=MainTracker[UAID_2])*(TrackerTbl[[#This Row],[Request Date]]=MainTracker[Request sent on (Date)])*1,0),21)</f>
        <v>10 - Complete</v>
      </c>
      <c r="G77" s="33" cm="1">
        <f t="array" ref="G77">INDEX(MainTracker[#Data],MATCH(1,(TrackerTbl[[#This Row],[UAID_2]]=MainTracker[UAID_2])*(TrackerTbl[[#This Row],[Request Date]]=MainTracker[Request sent on (Date)])*1,0),9)</f>
        <v>45273</v>
      </c>
      <c r="H77" s="33"/>
      <c r="J77" t="s">
        <v>8839</v>
      </c>
      <c r="K77" t="s">
        <v>8840</v>
      </c>
      <c r="L77" t="str">
        <f>LEFT(Table58[[#This Row],[L3 (Last Work Package only)]],FIND(" - ",Table58[[#This Row],[L3 (Last Work Package only)]])-1)</f>
        <v>UFDR 228.D</v>
      </c>
      <c r="M77" t="str">
        <f>LEFT(Table58[[#This Row],[Assets]],FIND(" - ",Table58[[#This Row],[Assets]])-1)</f>
        <v>HS2-000020CHS</v>
      </c>
      <c r="N77" s="239" t="e">
        <f>INDEX(TrackerTbl[#Data],MATCH(Table58[[#This Row],[L2]],TrackerTbl[Cleansed_UAID_2],0),5)</f>
        <v>#N/A</v>
      </c>
      <c r="O77" s="9" t="e">
        <f>INDEX(TrackerTbl[#Data],MATCH(Table58[[#This Row],[L2]],TrackerTbl[Cleansed_UAID_2],0),6)</f>
        <v>#N/A</v>
      </c>
      <c r="P77" s="239" t="e">
        <f>INDEX(TrackerTbl[#Data],MATCH(Table58[[#This Row],[L2]],TrackerTbl[Cleansed_UAID_2],0),7)</f>
        <v>#N/A</v>
      </c>
    </row>
    <row r="78" spans="1:16">
      <c r="A78" s="9">
        <v>226.3</v>
      </c>
      <c r="B78" t="s">
        <v>514</v>
      </c>
      <c r="C78" t="str">
        <f>IF(LEFT(TrackerTbl[[#This Row],[WorkPackage]],1)="U",TrackerTbl[[#This Row],[WorkPackage]],"IDR "&amp;TRIM(TrackerTbl[[#This Row],[WorkPackage]]))</f>
        <v>IDR 226.3</v>
      </c>
      <c r="D78" t="str">
        <f>TRIM(TrackerTbl[[#This Row],[UAID_2]])</f>
        <v>HS2-00002N7X1</v>
      </c>
      <c r="E78" s="33">
        <f>_xlfn.MAXIFS(Central_Team!G:G,Central_Team!C:C,TrackerTbl[[#This Row],[UAID_2]])</f>
        <v>45299</v>
      </c>
      <c r="F78" t="str" cm="1">
        <f t="array" ref="F78">INDEX(MainTracker[#Data],MATCH(1,(TrackerTbl[[#This Row],[UAID_2]]=MainTracker[UAID_2])*(TrackerTbl[[#This Row],[Request Date]]=MainTracker[Request sent on (Date)])*1,0),21)</f>
        <v>10 - Complete</v>
      </c>
      <c r="G78" s="33" cm="1">
        <f t="array" ref="G78">INDEX(MainTracker[#Data],MATCH(1,(TrackerTbl[[#This Row],[UAID_2]]=MainTracker[UAID_2])*(TrackerTbl[[#This Row],[Request Date]]=MainTracker[Request sent on (Date)])*1,0),9)</f>
        <v>45302</v>
      </c>
      <c r="H78" s="33"/>
      <c r="J78" t="s">
        <v>8841</v>
      </c>
      <c r="K78" t="s">
        <v>8842</v>
      </c>
      <c r="L78" t="str">
        <f>LEFT(Table58[[#This Row],[L3 (Last Work Package only)]],FIND(" - ",Table58[[#This Row],[L3 (Last Work Package only)]])-1)</f>
        <v>UFDR 228.C</v>
      </c>
      <c r="M78" t="str">
        <f>LEFT(Table58[[#This Row],[Assets]],FIND(" - ",Table58[[#This Row],[Assets]])-1)</f>
        <v>HS2-00002CTEQ</v>
      </c>
      <c r="N78" s="239" t="e">
        <f>INDEX(TrackerTbl[#Data],MATCH(Table58[[#This Row],[L2]],TrackerTbl[Cleansed_UAID_2],0),5)</f>
        <v>#N/A</v>
      </c>
      <c r="O78" s="9" t="e">
        <f>INDEX(TrackerTbl[#Data],MATCH(Table58[[#This Row],[L2]],TrackerTbl[Cleansed_UAID_2],0),6)</f>
        <v>#N/A</v>
      </c>
      <c r="P78" s="239" t="e">
        <f>INDEX(TrackerTbl[#Data],MATCH(Table58[[#This Row],[L2]],TrackerTbl[Cleansed_UAID_2],0),7)</f>
        <v>#N/A</v>
      </c>
    </row>
    <row r="79" spans="1:16">
      <c r="A79" s="9">
        <v>222.4</v>
      </c>
      <c r="B79" t="s">
        <v>518</v>
      </c>
      <c r="C79" t="str">
        <f>IF(LEFT(TrackerTbl[[#This Row],[WorkPackage]],1)="U",TrackerTbl[[#This Row],[WorkPackage]],"IDR "&amp;TRIM(TrackerTbl[[#This Row],[WorkPackage]]))</f>
        <v>IDR 222.4</v>
      </c>
      <c r="D79" t="str">
        <f>TRIM(TrackerTbl[[#This Row],[UAID_2]])</f>
        <v>HS2-00002N7WQ</v>
      </c>
      <c r="E79" s="33">
        <f>_xlfn.MAXIFS(Central_Team!G:G,Central_Team!C:C,TrackerTbl[[#This Row],[UAID_2]])</f>
        <v>45300</v>
      </c>
      <c r="F79" t="str" cm="1">
        <f t="array" ref="F79">INDEX(MainTracker[#Data],MATCH(1,(TrackerTbl[[#This Row],[UAID_2]]=MainTracker[UAID_2])*(TrackerTbl[[#This Row],[Request Date]]=MainTracker[Request sent on (Date)])*1,0),21)</f>
        <v>10 - Complete</v>
      </c>
      <c r="G79" s="33" cm="1">
        <f t="array" ref="G79">INDEX(MainTracker[#Data],MATCH(1,(TrackerTbl[[#This Row],[UAID_2]]=MainTracker[UAID_2])*(TrackerTbl[[#This Row],[Request Date]]=MainTracker[Request sent on (Date)])*1,0),9)</f>
        <v>45302</v>
      </c>
      <c r="H79" s="33"/>
      <c r="J79" t="s">
        <v>8843</v>
      </c>
      <c r="K79" t="s">
        <v>8844</v>
      </c>
      <c r="L79" t="str">
        <f>LEFT(Table58[[#This Row],[L3 (Last Work Package only)]],FIND(" - ",Table58[[#This Row],[L3 (Last Work Package only)]])-1)</f>
        <v>UFDR 228.B</v>
      </c>
      <c r="M79" t="str">
        <f>LEFT(Table58[[#This Row],[Assets]],FIND(" - ",Table58[[#This Row],[Assets]])-1)</f>
        <v>HS2-000020CHR</v>
      </c>
      <c r="N79" s="239" t="e">
        <f>INDEX(TrackerTbl[#Data],MATCH(Table58[[#This Row],[L2]],TrackerTbl[Cleansed_UAID_2],0),5)</f>
        <v>#N/A</v>
      </c>
      <c r="O79" s="9" t="e">
        <f>INDEX(TrackerTbl[#Data],MATCH(Table58[[#This Row],[L2]],TrackerTbl[Cleansed_UAID_2],0),6)</f>
        <v>#N/A</v>
      </c>
      <c r="P79" s="239" t="e">
        <f>INDEX(TrackerTbl[#Data],MATCH(Table58[[#This Row],[L2]],TrackerTbl[Cleansed_UAID_2],0),7)</f>
        <v>#N/A</v>
      </c>
    </row>
    <row r="80" spans="1:16">
      <c r="A80" s="9">
        <v>236.03</v>
      </c>
      <c r="B80" t="s">
        <v>524</v>
      </c>
      <c r="C80" t="str">
        <f>IF(LEFT(TrackerTbl[[#This Row],[WorkPackage]],1)="U",TrackerTbl[[#This Row],[WorkPackage]],"IDR "&amp;TRIM(TrackerTbl[[#This Row],[WorkPackage]]))</f>
        <v>IDR 236.03</v>
      </c>
      <c r="D80" t="str">
        <f>TRIM(TrackerTbl[[#This Row],[UAID_2]])</f>
        <v>HS2-00003D9CV</v>
      </c>
      <c r="E80" s="33">
        <f>_xlfn.MAXIFS(Central_Team!G:G,Central_Team!C:C,TrackerTbl[[#This Row],[UAID_2]])</f>
        <v>45266</v>
      </c>
      <c r="F80" t="str" cm="1">
        <f t="array" ref="F80">INDEX(MainTracker[#Data],MATCH(1,(TrackerTbl[[#This Row],[UAID_2]]=MainTracker[UAID_2])*(TrackerTbl[[#This Row],[Request Date]]=MainTracker[Request sent on (Date)])*1,0),21)</f>
        <v>10 - Complete</v>
      </c>
      <c r="G80" s="33" cm="1">
        <f t="array" ref="G80">INDEX(MainTracker[#Data],MATCH(1,(TrackerTbl[[#This Row],[UAID_2]]=MainTracker[UAID_2])*(TrackerTbl[[#This Row],[Request Date]]=MainTracker[Request sent on (Date)])*1,0),9)</f>
        <v>45267</v>
      </c>
      <c r="H80" s="33"/>
      <c r="J80" t="s">
        <v>8845</v>
      </c>
      <c r="K80" t="s">
        <v>8846</v>
      </c>
      <c r="L80" t="str">
        <f>LEFT(Table58[[#This Row],[L3 (Last Work Package only)]],FIND(" - ",Table58[[#This Row],[L3 (Last Work Package only)]])-1)</f>
        <v>UFDR 228.A</v>
      </c>
      <c r="M80" t="str">
        <f>LEFT(Table58[[#This Row],[Assets]],FIND(" - ",Table58[[#This Row],[Assets]])-1)</f>
        <v>HS2-00002TTH9</v>
      </c>
      <c r="N80" s="239">
        <f>INDEX(TrackerTbl[#Data],MATCH(Table58[[#This Row],[L2]],TrackerTbl[Cleansed_UAID_2],0),5)</f>
        <v>45376</v>
      </c>
      <c r="O80" s="9" t="str">
        <f>INDEX(TrackerTbl[#Data],MATCH(Table58[[#This Row],[L2]],TrackerTbl[Cleansed_UAID_2],0),6)</f>
        <v>10 - Complete</v>
      </c>
      <c r="P80" s="239">
        <f>INDEX(TrackerTbl[#Data],MATCH(Table58[[#This Row],[L2]],TrackerTbl[Cleansed_UAID_2],0),7)</f>
        <v>45379</v>
      </c>
    </row>
    <row r="81" spans="1:16">
      <c r="A81" s="9">
        <v>236.03</v>
      </c>
      <c r="B81" t="s">
        <v>531</v>
      </c>
      <c r="C81" t="str">
        <f>IF(LEFT(TrackerTbl[[#This Row],[WorkPackage]],1)="U",TrackerTbl[[#This Row],[WorkPackage]],"IDR "&amp;TRIM(TrackerTbl[[#This Row],[WorkPackage]]))</f>
        <v>IDR 236.03</v>
      </c>
      <c r="D81" t="str">
        <f>TRIM(TrackerTbl[[#This Row],[UAID_2]])</f>
        <v>HS2-00003D9CW</v>
      </c>
      <c r="E81" s="33">
        <f>_xlfn.MAXIFS(Central_Team!G:G,Central_Team!C:C,TrackerTbl[[#This Row],[UAID_2]])</f>
        <v>45266</v>
      </c>
      <c r="F81" t="str" cm="1">
        <f t="array" ref="F81">INDEX(MainTracker[#Data],MATCH(1,(TrackerTbl[[#This Row],[UAID_2]]=MainTracker[UAID_2])*(TrackerTbl[[#This Row],[Request Date]]=MainTracker[Request sent on (Date)])*1,0),21)</f>
        <v>10 - Complete</v>
      </c>
      <c r="G81" s="33" cm="1">
        <f t="array" ref="G81">INDEX(MainTracker[#Data],MATCH(1,(TrackerTbl[[#This Row],[UAID_2]]=MainTracker[UAID_2])*(TrackerTbl[[#This Row],[Request Date]]=MainTracker[Request sent on (Date)])*1,0),9)</f>
        <v>45267</v>
      </c>
      <c r="H81" s="33"/>
      <c r="J81" t="s">
        <v>8847</v>
      </c>
      <c r="K81" t="s">
        <v>8846</v>
      </c>
      <c r="L81" t="str">
        <f>LEFT(Table58[[#This Row],[L3 (Last Work Package only)]],FIND(" - ",Table58[[#This Row],[L3 (Last Work Package only)]])-1)</f>
        <v>UFDR 228.A</v>
      </c>
      <c r="M81" t="str">
        <f>LEFT(Table58[[#This Row],[Assets]],FIND(" - ",Table58[[#This Row],[Assets]])-1)</f>
        <v>HS2-000020CHT</v>
      </c>
      <c r="N81" s="239">
        <f>INDEX(TrackerTbl[#Data],MATCH(Table58[[#This Row],[L2]],TrackerTbl[Cleansed_UAID_2],0),5)</f>
        <v>45376</v>
      </c>
      <c r="O81" s="9" t="str">
        <f>INDEX(TrackerTbl[#Data],MATCH(Table58[[#This Row],[L2]],TrackerTbl[Cleansed_UAID_2],0),6)</f>
        <v>10 - Complete</v>
      </c>
      <c r="P81" s="239">
        <f>INDEX(TrackerTbl[#Data],MATCH(Table58[[#This Row],[L2]],TrackerTbl[Cleansed_UAID_2],0),7)</f>
        <v>45378</v>
      </c>
    </row>
    <row r="82" spans="1:16">
      <c r="A82" s="9">
        <v>236.03</v>
      </c>
      <c r="B82" t="s">
        <v>537</v>
      </c>
      <c r="C82" t="str">
        <f>IF(LEFT(TrackerTbl[[#This Row],[WorkPackage]],1)="U",TrackerTbl[[#This Row],[WorkPackage]],"IDR "&amp;TRIM(TrackerTbl[[#This Row],[WorkPackage]]))</f>
        <v>IDR 236.03</v>
      </c>
      <c r="D82" t="str">
        <f>TRIM(TrackerTbl[[#This Row],[UAID_2]])</f>
        <v>HS2-00003D9CX</v>
      </c>
      <c r="E82" s="33">
        <f>_xlfn.MAXIFS(Central_Team!G:G,Central_Team!C:C,TrackerTbl[[#This Row],[UAID_2]])</f>
        <v>45266</v>
      </c>
      <c r="F82" t="str" cm="1">
        <f t="array" ref="F82">INDEX(MainTracker[#Data],MATCH(1,(TrackerTbl[[#This Row],[UAID_2]]=MainTracker[UAID_2])*(TrackerTbl[[#This Row],[Request Date]]=MainTracker[Request sent on (Date)])*1,0),21)</f>
        <v>10 - Complete</v>
      </c>
      <c r="G82" s="33" cm="1">
        <f t="array" ref="G82">INDEX(MainTracker[#Data],MATCH(1,(TrackerTbl[[#This Row],[UAID_2]]=MainTracker[UAID_2])*(TrackerTbl[[#This Row],[Request Date]]=MainTracker[Request sent on (Date)])*1,0),9)</f>
        <v>45267</v>
      </c>
      <c r="H82" s="33"/>
      <c r="J82" t="s">
        <v>8848</v>
      </c>
      <c r="K82" t="s">
        <v>8846</v>
      </c>
      <c r="L82" t="str">
        <f>LEFT(Table58[[#This Row],[L3 (Last Work Package only)]],FIND(" - ",Table58[[#This Row],[L3 (Last Work Package only)]])-1)</f>
        <v>UFDR 228.A</v>
      </c>
      <c r="M82" t="str">
        <f>LEFT(Table58[[#This Row],[Assets]],FIND(" - ",Table58[[#This Row],[Assets]])-1)</f>
        <v>HS2-000020CHU</v>
      </c>
      <c r="N82" s="239">
        <f>INDEX(TrackerTbl[#Data],MATCH(Table58[[#This Row],[L2]],TrackerTbl[Cleansed_UAID_2],0),5)</f>
        <v>45376</v>
      </c>
      <c r="O82" s="9" t="str">
        <f>INDEX(TrackerTbl[#Data],MATCH(Table58[[#This Row],[L2]],TrackerTbl[Cleansed_UAID_2],0),6)</f>
        <v>10 - Complete</v>
      </c>
      <c r="P82" s="239">
        <f>INDEX(TrackerTbl[#Data],MATCH(Table58[[#This Row],[L2]],TrackerTbl[Cleansed_UAID_2],0),7)</f>
        <v>45378</v>
      </c>
    </row>
    <row r="83" spans="1:16">
      <c r="A83" s="9">
        <v>236.03</v>
      </c>
      <c r="B83" t="s">
        <v>541</v>
      </c>
      <c r="C83" t="str">
        <f>IF(LEFT(TrackerTbl[[#This Row],[WorkPackage]],1)="U",TrackerTbl[[#This Row],[WorkPackage]],"IDR "&amp;TRIM(TrackerTbl[[#This Row],[WorkPackage]]))</f>
        <v>IDR 236.03</v>
      </c>
      <c r="D83" t="str">
        <f>TRIM(TrackerTbl[[#This Row],[UAID_2]])</f>
        <v>HS2-00003D9CY</v>
      </c>
      <c r="E83" s="33">
        <f>_xlfn.MAXIFS(Central_Team!G:G,Central_Team!C:C,TrackerTbl[[#This Row],[UAID_2]])</f>
        <v>45266</v>
      </c>
      <c r="F83" t="str" cm="1">
        <f t="array" ref="F83">INDEX(MainTracker[#Data],MATCH(1,(TrackerTbl[[#This Row],[UAID_2]]=MainTracker[UAID_2])*(TrackerTbl[[#This Row],[Request Date]]=MainTracker[Request sent on (Date)])*1,0),21)</f>
        <v>10 - Complete</v>
      </c>
      <c r="G83" s="33" cm="1">
        <f t="array" ref="G83">INDEX(MainTracker[#Data],MATCH(1,(TrackerTbl[[#This Row],[UAID_2]]=MainTracker[UAID_2])*(TrackerTbl[[#This Row],[Request Date]]=MainTracker[Request sent on (Date)])*1,0),9)</f>
        <v>45267</v>
      </c>
      <c r="H83" s="33"/>
      <c r="J83" t="s">
        <v>8849</v>
      </c>
      <c r="K83" t="s">
        <v>8846</v>
      </c>
      <c r="L83" t="str">
        <f>LEFT(Table58[[#This Row],[L3 (Last Work Package only)]],FIND(" - ",Table58[[#This Row],[L3 (Last Work Package only)]])-1)</f>
        <v>UFDR 228.A</v>
      </c>
      <c r="M83" t="str">
        <f>LEFT(Table58[[#This Row],[Assets]],FIND(" - ",Table58[[#This Row],[Assets]])-1)</f>
        <v>HS2-000020CHV</v>
      </c>
      <c r="N83" s="239">
        <f>INDEX(TrackerTbl[#Data],MATCH(Table58[[#This Row],[L2]],TrackerTbl[Cleansed_UAID_2],0),5)</f>
        <v>45376</v>
      </c>
      <c r="O83" s="9" t="str">
        <f>INDEX(TrackerTbl[#Data],MATCH(Table58[[#This Row],[L2]],TrackerTbl[Cleansed_UAID_2],0),6)</f>
        <v>10 - Complete</v>
      </c>
      <c r="P83" s="239">
        <f>INDEX(TrackerTbl[#Data],MATCH(Table58[[#This Row],[L2]],TrackerTbl[Cleansed_UAID_2],0),7)</f>
        <v>45378</v>
      </c>
    </row>
    <row r="84" spans="1:16">
      <c r="A84" s="9">
        <v>236.03</v>
      </c>
      <c r="B84" t="s">
        <v>545</v>
      </c>
      <c r="C84" t="str">
        <f>IF(LEFT(TrackerTbl[[#This Row],[WorkPackage]],1)="U",TrackerTbl[[#This Row],[WorkPackage]],"IDR "&amp;TRIM(TrackerTbl[[#This Row],[WorkPackage]]))</f>
        <v>IDR 236.03</v>
      </c>
      <c r="D84" t="str">
        <f>TRIM(TrackerTbl[[#This Row],[UAID_2]])</f>
        <v>HS2-00003GEF2</v>
      </c>
      <c r="E84" s="33">
        <f>_xlfn.MAXIFS(Central_Team!G:G,Central_Team!C:C,TrackerTbl[[#This Row],[UAID_2]])</f>
        <v>45266</v>
      </c>
      <c r="F84" t="str" cm="1">
        <f t="array" ref="F84">INDEX(MainTracker[#Data],MATCH(1,(TrackerTbl[[#This Row],[UAID_2]]=MainTracker[UAID_2])*(TrackerTbl[[#This Row],[Request Date]]=MainTracker[Request sent on (Date)])*1,0),21)</f>
        <v>10 - Complete</v>
      </c>
      <c r="G84" s="33" cm="1">
        <f t="array" ref="G84">INDEX(MainTracker[#Data],MATCH(1,(TrackerTbl[[#This Row],[UAID_2]]=MainTracker[UAID_2])*(TrackerTbl[[#This Row],[Request Date]]=MainTracker[Request sent on (Date)])*1,0),9)</f>
        <v>45268</v>
      </c>
      <c r="H84" s="33"/>
      <c r="J84" t="s">
        <v>8850</v>
      </c>
      <c r="K84" t="s">
        <v>8846</v>
      </c>
      <c r="L84" t="str">
        <f>LEFT(Table58[[#This Row],[L3 (Last Work Package only)]],FIND(" - ",Table58[[#This Row],[L3 (Last Work Package only)]])-1)</f>
        <v>UFDR 228.A</v>
      </c>
      <c r="M84" t="str">
        <f>LEFT(Table58[[#This Row],[Assets]],FIND(" - ",Table58[[#This Row],[Assets]])-1)</f>
        <v>HS2-00002FE9V</v>
      </c>
      <c r="N84" s="239">
        <f>INDEX(TrackerTbl[#Data],MATCH(Table58[[#This Row],[L2]],TrackerTbl[Cleansed_UAID_2],0),5)</f>
        <v>45376</v>
      </c>
      <c r="O84" s="9" t="str">
        <f>INDEX(TrackerTbl[#Data],MATCH(Table58[[#This Row],[L2]],TrackerTbl[Cleansed_UAID_2],0),6)</f>
        <v>10 - Complete</v>
      </c>
      <c r="P84" s="239">
        <f>INDEX(TrackerTbl[#Data],MATCH(Table58[[#This Row],[L2]],TrackerTbl[Cleansed_UAID_2],0),7)</f>
        <v>45378</v>
      </c>
    </row>
    <row r="85" spans="1:16">
      <c r="A85" s="9">
        <v>236.03</v>
      </c>
      <c r="B85" t="s">
        <v>554</v>
      </c>
      <c r="C85" t="str">
        <f>IF(LEFT(TrackerTbl[[#This Row],[WorkPackage]],1)="U",TrackerTbl[[#This Row],[WorkPackage]],"IDR "&amp;TRIM(TrackerTbl[[#This Row],[WorkPackage]]))</f>
        <v>IDR 236.03</v>
      </c>
      <c r="D85" t="str">
        <f>TRIM(TrackerTbl[[#This Row],[UAID_2]])</f>
        <v>HS2-00003GEF3</v>
      </c>
      <c r="E85" s="33">
        <f>_xlfn.MAXIFS(Central_Team!G:G,Central_Team!C:C,TrackerTbl[[#This Row],[UAID_2]])</f>
        <v>45266</v>
      </c>
      <c r="F85" t="str" cm="1">
        <f t="array" ref="F85">INDEX(MainTracker[#Data],MATCH(1,(TrackerTbl[[#This Row],[UAID_2]]=MainTracker[UAID_2])*(TrackerTbl[[#This Row],[Request Date]]=MainTracker[Request sent on (Date)])*1,0),21)</f>
        <v>10 - Complete</v>
      </c>
      <c r="G85" s="33" cm="1">
        <f t="array" ref="G85">INDEX(MainTracker[#Data],MATCH(1,(TrackerTbl[[#This Row],[UAID_2]]=MainTracker[UAID_2])*(TrackerTbl[[#This Row],[Request Date]]=MainTracker[Request sent on (Date)])*1,0),9)</f>
        <v>45268</v>
      </c>
      <c r="H85" s="33"/>
      <c r="J85" t="s">
        <v>8851</v>
      </c>
      <c r="K85" t="s">
        <v>8852</v>
      </c>
      <c r="L85" t="str">
        <f>LEFT(Table58[[#This Row],[L3 (Last Work Package only)]],FIND(" - ",Table58[[#This Row],[L3 (Last Work Package only)]])-1)</f>
        <v>UFDR 227.C</v>
      </c>
      <c r="M85" t="str">
        <f>LEFT(Table58[[#This Row],[Assets]],FIND(" - ",Table58[[#This Row],[Assets]])-1)</f>
        <v>HS2-00002PW6B</v>
      </c>
      <c r="N85" s="239" t="e">
        <f>INDEX(TrackerTbl[#Data],MATCH(Table58[[#This Row],[L2]],TrackerTbl[Cleansed_UAID_2],0),5)</f>
        <v>#N/A</v>
      </c>
      <c r="O85" s="9" t="e">
        <f>INDEX(TrackerTbl[#Data],MATCH(Table58[[#This Row],[L2]],TrackerTbl[Cleansed_UAID_2],0),6)</f>
        <v>#N/A</v>
      </c>
      <c r="P85" s="239" t="e">
        <f>INDEX(TrackerTbl[#Data],MATCH(Table58[[#This Row],[L2]],TrackerTbl[Cleansed_UAID_2],0),7)</f>
        <v>#N/A</v>
      </c>
    </row>
    <row r="86" spans="1:16">
      <c r="A86" s="9">
        <v>236.03</v>
      </c>
      <c r="B86" t="s">
        <v>558</v>
      </c>
      <c r="C86" t="str">
        <f>IF(LEFT(TrackerTbl[[#This Row],[WorkPackage]],1)="U",TrackerTbl[[#This Row],[WorkPackage]],"IDR "&amp;TRIM(TrackerTbl[[#This Row],[WorkPackage]]))</f>
        <v>IDR 236.03</v>
      </c>
      <c r="D86" t="str">
        <f>TRIM(TrackerTbl[[#This Row],[UAID_2]])</f>
        <v>HS2-00003GEF4</v>
      </c>
      <c r="E86" s="33">
        <f>_xlfn.MAXIFS(Central_Team!G:G,Central_Team!C:C,TrackerTbl[[#This Row],[UAID_2]])</f>
        <v>45266</v>
      </c>
      <c r="F86" t="str" cm="1">
        <f t="array" ref="F86">INDEX(MainTracker[#Data],MATCH(1,(TrackerTbl[[#This Row],[UAID_2]]=MainTracker[UAID_2])*(TrackerTbl[[#This Row],[Request Date]]=MainTracker[Request sent on (Date)])*1,0),21)</f>
        <v>10 - Complete</v>
      </c>
      <c r="G86" s="33" cm="1">
        <f t="array" ref="G86">INDEX(MainTracker[#Data],MATCH(1,(TrackerTbl[[#This Row],[UAID_2]]=MainTracker[UAID_2])*(TrackerTbl[[#This Row],[Request Date]]=MainTracker[Request sent on (Date)])*1,0),9)</f>
        <v>45268</v>
      </c>
      <c r="H86" s="33"/>
      <c r="J86" t="s">
        <v>8853</v>
      </c>
      <c r="K86" t="s">
        <v>8852</v>
      </c>
      <c r="L86" t="str">
        <f>LEFT(Table58[[#This Row],[L3 (Last Work Package only)]],FIND(" - ",Table58[[#This Row],[L3 (Last Work Package only)]])-1)</f>
        <v>UFDR 227.C</v>
      </c>
      <c r="M86" t="str">
        <f>LEFT(Table58[[#This Row],[Assets]],FIND(" - ",Table58[[#This Row],[Assets]])-1)</f>
        <v>HS2-00002FE9N</v>
      </c>
      <c r="N86" s="239" t="e">
        <f>INDEX(TrackerTbl[#Data],MATCH(Table58[[#This Row],[L2]],TrackerTbl[Cleansed_UAID_2],0),5)</f>
        <v>#N/A</v>
      </c>
      <c r="O86" s="9" t="e">
        <f>INDEX(TrackerTbl[#Data],MATCH(Table58[[#This Row],[L2]],TrackerTbl[Cleansed_UAID_2],0),6)</f>
        <v>#N/A</v>
      </c>
      <c r="P86" s="239" t="e">
        <f>INDEX(TrackerTbl[#Data],MATCH(Table58[[#This Row],[L2]],TrackerTbl[Cleansed_UAID_2],0),7)</f>
        <v>#N/A</v>
      </c>
    </row>
    <row r="87" spans="1:16">
      <c r="A87" s="9">
        <v>236.03</v>
      </c>
      <c r="B87" t="s">
        <v>562</v>
      </c>
      <c r="C87" t="str">
        <f>IF(LEFT(TrackerTbl[[#This Row],[WorkPackage]],1)="U",TrackerTbl[[#This Row],[WorkPackage]],"IDR "&amp;TRIM(TrackerTbl[[#This Row],[WorkPackage]]))</f>
        <v>IDR 236.03</v>
      </c>
      <c r="D87" t="str">
        <f>TRIM(TrackerTbl[[#This Row],[UAID_2]])</f>
        <v>HS2-00003GEF5</v>
      </c>
      <c r="E87" s="33">
        <f>_xlfn.MAXIFS(Central_Team!G:G,Central_Team!C:C,TrackerTbl[[#This Row],[UAID_2]])</f>
        <v>45266</v>
      </c>
      <c r="F87" t="str" cm="1">
        <f t="array" ref="F87">INDEX(MainTracker[#Data],MATCH(1,(TrackerTbl[[#This Row],[UAID_2]]=MainTracker[UAID_2])*(TrackerTbl[[#This Row],[Request Date]]=MainTracker[Request sent on (Date)])*1,0),21)</f>
        <v>10 - Complete</v>
      </c>
      <c r="G87" s="33" cm="1">
        <f t="array" ref="G87">INDEX(MainTracker[#Data],MATCH(1,(TrackerTbl[[#This Row],[UAID_2]]=MainTracker[UAID_2])*(TrackerTbl[[#This Row],[Request Date]]=MainTracker[Request sent on (Date)])*1,0),9)</f>
        <v>45268</v>
      </c>
      <c r="H87" s="33"/>
      <c r="J87" t="s">
        <v>8854</v>
      </c>
      <c r="K87" t="s">
        <v>8855</v>
      </c>
      <c r="L87" t="str">
        <f>LEFT(Table58[[#This Row],[L3 (Last Work Package only)]],FIND(" - ",Table58[[#This Row],[L3 (Last Work Package only)]])-1)</f>
        <v>UFDR 227.B</v>
      </c>
      <c r="M87" t="str">
        <f>LEFT(Table58[[#This Row],[Assets]],FIND(" - ",Table58[[#This Row],[Assets]])-1)</f>
        <v>HS2-000020CHM</v>
      </c>
      <c r="N87" s="239">
        <f>INDEX(TrackerTbl[#Data],MATCH(Table58[[#This Row],[L2]],TrackerTbl[Cleansed_UAID_2],0),5)</f>
        <v>45394</v>
      </c>
      <c r="O87" s="9" t="str">
        <f>INDEX(TrackerTbl[#Data],MATCH(Table58[[#This Row],[L2]],TrackerTbl[Cleansed_UAID_2],0),6)</f>
        <v>10 - Complete</v>
      </c>
      <c r="P87" s="239">
        <f>INDEX(TrackerTbl[#Data],MATCH(Table58[[#This Row],[L2]],TrackerTbl[Cleansed_UAID_2],0),7)</f>
        <v>45401</v>
      </c>
    </row>
    <row r="88" spans="1:16">
      <c r="A88" s="9">
        <v>235.01</v>
      </c>
      <c r="B88" t="s">
        <v>566</v>
      </c>
      <c r="C88" t="str">
        <f>IF(LEFT(TrackerTbl[[#This Row],[WorkPackage]],1)="U",TrackerTbl[[#This Row],[WorkPackage]],"IDR "&amp;TRIM(TrackerTbl[[#This Row],[WorkPackage]]))</f>
        <v>IDR 235.01</v>
      </c>
      <c r="D88" t="str">
        <f>TRIM(TrackerTbl[[#This Row],[UAID_2]])</f>
        <v>HS2-000020134</v>
      </c>
      <c r="E88" s="33">
        <f>_xlfn.MAXIFS(Central_Team!G:G,Central_Team!C:C,TrackerTbl[[#This Row],[UAID_2]])</f>
        <v>45588</v>
      </c>
      <c r="F88" t="str" cm="1">
        <f t="array" ref="F88">INDEX(MainTracker[#Data],MATCH(1,(TrackerTbl[[#This Row],[UAID_2]]=MainTracker[UAID_2])*(TrackerTbl[[#This Row],[Request Date]]=MainTracker[Request sent on (Date)])*1,0),21)</f>
        <v>10 - Complete</v>
      </c>
      <c r="G88" s="33" cm="1">
        <f t="array" ref="G88">INDEX(MainTracker[#Data],MATCH(1,(TrackerTbl[[#This Row],[UAID_2]]=MainTracker[UAID_2])*(TrackerTbl[[#This Row],[Request Date]]=MainTracker[Request sent on (Date)])*1,0),9)</f>
        <v>45609</v>
      </c>
      <c r="H88" s="33"/>
      <c r="J88" t="s">
        <v>8856</v>
      </c>
      <c r="K88" t="s">
        <v>8855</v>
      </c>
      <c r="L88" t="str">
        <f>LEFT(Table58[[#This Row],[L3 (Last Work Package only)]],FIND(" - ",Table58[[#This Row],[L3 (Last Work Package only)]])-1)</f>
        <v>UFDR 227.B</v>
      </c>
      <c r="M88" t="str">
        <f>LEFT(Table58[[#This Row],[Assets]],FIND(" - ",Table58[[#This Row],[Assets]])-1)</f>
        <v>HS2-0000245Z9</v>
      </c>
      <c r="N88" s="239">
        <f>INDEX(TrackerTbl[#Data],MATCH(Table58[[#This Row],[L2]],TrackerTbl[Cleansed_UAID_2],0),5)</f>
        <v>45394</v>
      </c>
      <c r="O88" s="9" t="str">
        <f>INDEX(TrackerTbl[#Data],MATCH(Table58[[#This Row],[L2]],TrackerTbl[Cleansed_UAID_2],0),6)</f>
        <v>10 - Complete</v>
      </c>
      <c r="P88" s="239">
        <f>INDEX(TrackerTbl[#Data],MATCH(Table58[[#This Row],[L2]],TrackerTbl[Cleansed_UAID_2],0),7)</f>
        <v>45401</v>
      </c>
    </row>
    <row r="89" spans="1:16">
      <c r="A89" s="9" t="s">
        <v>151</v>
      </c>
      <c r="B89" t="s">
        <v>572</v>
      </c>
      <c r="C89" t="str">
        <f>IF(LEFT(TrackerTbl[[#This Row],[WorkPackage]],1)="U",TrackerTbl[[#This Row],[WorkPackage]],"IDR "&amp;TRIM(TrackerTbl[[#This Row],[WorkPackage]]))</f>
        <v>IDR 216.01-2</v>
      </c>
      <c r="D89" t="str">
        <f>TRIM(TrackerTbl[[#This Row],[UAID_2]])</f>
        <v>HS2-00003D82Q</v>
      </c>
      <c r="E89" s="33">
        <f>_xlfn.MAXIFS(Central_Team!G:G,Central_Team!C:C,TrackerTbl[[#This Row],[UAID_2]])</f>
        <v>45267</v>
      </c>
      <c r="F89" t="str" cm="1">
        <f t="array" ref="F89">INDEX(MainTracker[#Data],MATCH(1,(TrackerTbl[[#This Row],[UAID_2]]=MainTracker[UAID_2])*(TrackerTbl[[#This Row],[Request Date]]=MainTracker[Request sent on (Date)])*1,0),21)</f>
        <v>10 - Complete</v>
      </c>
      <c r="G89" s="33" cm="1">
        <f t="array" ref="G89">INDEX(MainTracker[#Data],MATCH(1,(TrackerTbl[[#This Row],[UAID_2]]=MainTracker[UAID_2])*(TrackerTbl[[#This Row],[Request Date]]=MainTracker[Request sent on (Date)])*1,0),9)</f>
        <v>45269</v>
      </c>
      <c r="H89" s="33"/>
      <c r="J89" t="s">
        <v>8857</v>
      </c>
      <c r="K89" t="s">
        <v>8855</v>
      </c>
      <c r="L89" t="str">
        <f>LEFT(Table58[[#This Row],[L3 (Last Work Package only)]],FIND(" - ",Table58[[#This Row],[L3 (Last Work Package only)]])-1)</f>
        <v>UFDR 227.B</v>
      </c>
      <c r="M89" t="str">
        <f>LEFT(Table58[[#This Row],[Assets]],FIND(" - ",Table58[[#This Row],[Assets]])-1)</f>
        <v>HS2-00002FE9M</v>
      </c>
      <c r="N89" s="239">
        <f>INDEX(TrackerTbl[#Data],MATCH(Table58[[#This Row],[L2]],TrackerTbl[Cleansed_UAID_2],0),5)</f>
        <v>45394</v>
      </c>
      <c r="O89" s="9" t="str">
        <f>INDEX(TrackerTbl[#Data],MATCH(Table58[[#This Row],[L2]],TrackerTbl[Cleansed_UAID_2],0),6)</f>
        <v>10 - Complete</v>
      </c>
      <c r="P89" s="239">
        <f>INDEX(TrackerTbl[#Data],MATCH(Table58[[#This Row],[L2]],TrackerTbl[Cleansed_UAID_2],0),7)</f>
        <v>45397</v>
      </c>
    </row>
    <row r="90" spans="1:16">
      <c r="A90" s="9">
        <v>237.03</v>
      </c>
      <c r="B90" t="s">
        <v>579</v>
      </c>
      <c r="C90" t="str">
        <f>IF(LEFT(TrackerTbl[[#This Row],[WorkPackage]],1)="U",TrackerTbl[[#This Row],[WorkPackage]],"IDR "&amp;TRIM(TrackerTbl[[#This Row],[WorkPackage]]))</f>
        <v>IDR 237.03</v>
      </c>
      <c r="D90" t="str">
        <f>TRIM(TrackerTbl[[#This Row],[UAID_2]])</f>
        <v>HS2-00003D9CP</v>
      </c>
      <c r="E90" s="33">
        <f>_xlfn.MAXIFS(Central_Team!G:G,Central_Team!C:C,TrackerTbl[[#This Row],[UAID_2]])</f>
        <v>45271</v>
      </c>
      <c r="F90" t="str" cm="1">
        <f t="array" ref="F90">INDEX(MainTracker[#Data],MATCH(1,(TrackerTbl[[#This Row],[UAID_2]]=MainTracker[UAID_2])*(TrackerTbl[[#This Row],[Request Date]]=MainTracker[Request sent on (Date)])*1,0),21)</f>
        <v>10 - Complete</v>
      </c>
      <c r="G90" s="33" cm="1">
        <f t="array" ref="G90">INDEX(MainTracker[#Data],MATCH(1,(TrackerTbl[[#This Row],[UAID_2]]=MainTracker[UAID_2])*(TrackerTbl[[#This Row],[Request Date]]=MainTracker[Request sent on (Date)])*1,0),9)</f>
        <v>45307</v>
      </c>
      <c r="H90" s="33"/>
      <c r="J90" t="s">
        <v>8858</v>
      </c>
      <c r="K90" t="s">
        <v>8855</v>
      </c>
      <c r="L90" t="str">
        <f>LEFT(Table58[[#This Row],[L3 (Last Work Package only)]],FIND(" - ",Table58[[#This Row],[L3 (Last Work Package only)]])-1)</f>
        <v>UFDR 227.B</v>
      </c>
      <c r="M90" t="str">
        <f>LEFT(Table58[[#This Row],[Assets]],FIND(" - ",Table58[[#This Row],[Assets]])-1)</f>
        <v>HS2-00002FE9P</v>
      </c>
      <c r="N90" s="239">
        <f>INDEX(TrackerTbl[#Data],MATCH(Table58[[#This Row],[L2]],TrackerTbl[Cleansed_UAID_2],0),5)</f>
        <v>45394</v>
      </c>
      <c r="O90" s="9" t="str">
        <f>INDEX(TrackerTbl[#Data],MATCH(Table58[[#This Row],[L2]],TrackerTbl[Cleansed_UAID_2],0),6)</f>
        <v>10 - Complete</v>
      </c>
      <c r="P90" s="239">
        <f>INDEX(TrackerTbl[#Data],MATCH(Table58[[#This Row],[L2]],TrackerTbl[Cleansed_UAID_2],0),7)</f>
        <v>45401</v>
      </c>
    </row>
    <row r="91" spans="1:16">
      <c r="A91" s="9">
        <v>237.03</v>
      </c>
      <c r="B91" t="s">
        <v>587</v>
      </c>
      <c r="C91" t="str">
        <f>IF(LEFT(TrackerTbl[[#This Row],[WorkPackage]],1)="U",TrackerTbl[[#This Row],[WorkPackage]],"IDR "&amp;TRIM(TrackerTbl[[#This Row],[WorkPackage]]))</f>
        <v>IDR 237.03</v>
      </c>
      <c r="D91" t="str">
        <f>TRIM(TrackerTbl[[#This Row],[UAID_2]])</f>
        <v>HS2-00003D9CQ</v>
      </c>
      <c r="E91" s="33">
        <f>_xlfn.MAXIFS(Central_Team!G:G,Central_Team!C:C,TrackerTbl[[#This Row],[UAID_2]])</f>
        <v>45271</v>
      </c>
      <c r="F91" t="str" cm="1">
        <f t="array" ref="F91">INDEX(MainTracker[#Data],MATCH(1,(TrackerTbl[[#This Row],[UAID_2]]=MainTracker[UAID_2])*(TrackerTbl[[#This Row],[Request Date]]=MainTracker[Request sent on (Date)])*1,0),21)</f>
        <v>10 - Complete</v>
      </c>
      <c r="G91" s="33" cm="1">
        <f t="array" ref="G91">INDEX(MainTracker[#Data],MATCH(1,(TrackerTbl[[#This Row],[UAID_2]]=MainTracker[UAID_2])*(TrackerTbl[[#This Row],[Request Date]]=MainTracker[Request sent on (Date)])*1,0),9)</f>
        <v>45307</v>
      </c>
      <c r="H91" s="33"/>
      <c r="J91" t="s">
        <v>8859</v>
      </c>
      <c r="K91" t="s">
        <v>8860</v>
      </c>
      <c r="L91" t="str">
        <f>LEFT(Table58[[#This Row],[L3 (Last Work Package only)]],FIND(" - ",Table58[[#This Row],[L3 (Last Work Package only)]])-1)</f>
        <v>UFDR 227.A</v>
      </c>
      <c r="M91" t="str">
        <f>LEFT(Table58[[#This Row],[Assets]],FIND(" - ",Table58[[#This Row],[Assets]])-1)</f>
        <v>HS2-00002CQQM</v>
      </c>
      <c r="N91" s="239">
        <f>INDEX(TrackerTbl[#Data],MATCH(Table58[[#This Row],[L2]],TrackerTbl[Cleansed_UAID_2],0),5)</f>
        <v>45478</v>
      </c>
      <c r="O91" s="9" t="str">
        <f>INDEX(TrackerTbl[#Data],MATCH(Table58[[#This Row],[L2]],TrackerTbl[Cleansed_UAID_2],0),6)</f>
        <v>10 - Complete</v>
      </c>
      <c r="P91" s="239">
        <f>INDEX(TrackerTbl[#Data],MATCH(Table58[[#This Row],[L2]],TrackerTbl[Cleansed_UAID_2],0),7)</f>
        <v>45483</v>
      </c>
    </row>
    <row r="92" spans="1:16">
      <c r="A92" s="9">
        <v>237.03</v>
      </c>
      <c r="B92" t="s">
        <v>591</v>
      </c>
      <c r="C92" t="str">
        <f>IF(LEFT(TrackerTbl[[#This Row],[WorkPackage]],1)="U",TrackerTbl[[#This Row],[WorkPackage]],"IDR "&amp;TRIM(TrackerTbl[[#This Row],[WorkPackage]]))</f>
        <v>IDR 237.03</v>
      </c>
      <c r="D92" t="str">
        <f>TRIM(TrackerTbl[[#This Row],[UAID_2]])</f>
        <v>HS2-00003D9CR</v>
      </c>
      <c r="E92" s="33">
        <f>_xlfn.MAXIFS(Central_Team!G:G,Central_Team!C:C,TrackerTbl[[#This Row],[UAID_2]])</f>
        <v>45271</v>
      </c>
      <c r="F92" t="str" cm="1">
        <f t="array" ref="F92">INDEX(MainTracker[#Data],MATCH(1,(TrackerTbl[[#This Row],[UAID_2]]=MainTracker[UAID_2])*(TrackerTbl[[#This Row],[Request Date]]=MainTracker[Request sent on (Date)])*1,0),21)</f>
        <v>10 - Complete</v>
      </c>
      <c r="G92" s="33" cm="1">
        <f t="array" ref="G92">INDEX(MainTracker[#Data],MATCH(1,(TrackerTbl[[#This Row],[UAID_2]]=MainTracker[UAID_2])*(TrackerTbl[[#This Row],[Request Date]]=MainTracker[Request sent on (Date)])*1,0),9)</f>
        <v>45308</v>
      </c>
      <c r="H92" s="33"/>
      <c r="J92" t="s">
        <v>8861</v>
      </c>
      <c r="K92" t="s">
        <v>8860</v>
      </c>
      <c r="L92" t="str">
        <f>LEFT(Table58[[#This Row],[L3 (Last Work Package only)]],FIND(" - ",Table58[[#This Row],[L3 (Last Work Package only)]])-1)</f>
        <v>UFDR 227.A</v>
      </c>
      <c r="M92" t="str">
        <f>LEFT(Table58[[#This Row],[Assets]],FIND(" - ",Table58[[#This Row],[Assets]])-1)</f>
        <v>HS2-000020CHN</v>
      </c>
      <c r="N92" s="239">
        <f>INDEX(TrackerTbl[#Data],MATCH(Table58[[#This Row],[L2]],TrackerTbl[Cleansed_UAID_2],0),5)</f>
        <v>45478</v>
      </c>
      <c r="O92" s="9" t="str">
        <f>INDEX(TrackerTbl[#Data],MATCH(Table58[[#This Row],[L2]],TrackerTbl[Cleansed_UAID_2],0),6)</f>
        <v>10 - Complete</v>
      </c>
      <c r="P92" s="239">
        <f>INDEX(TrackerTbl[#Data],MATCH(Table58[[#This Row],[L2]],TrackerTbl[Cleansed_UAID_2],0),7)</f>
        <v>45483</v>
      </c>
    </row>
    <row r="93" spans="1:16">
      <c r="A93" s="9">
        <v>237.03</v>
      </c>
      <c r="B93" t="s">
        <v>595</v>
      </c>
      <c r="C93" t="str">
        <f>IF(LEFT(TrackerTbl[[#This Row],[WorkPackage]],1)="U",TrackerTbl[[#This Row],[WorkPackage]],"IDR "&amp;TRIM(TrackerTbl[[#This Row],[WorkPackage]]))</f>
        <v>IDR 237.03</v>
      </c>
      <c r="D93" t="str">
        <f>TRIM(TrackerTbl[[#This Row],[UAID_2]])</f>
        <v>HS2-00003D9CS</v>
      </c>
      <c r="E93" s="33">
        <f>_xlfn.MAXIFS(Central_Team!G:G,Central_Team!C:C,TrackerTbl[[#This Row],[UAID_2]])</f>
        <v>45271</v>
      </c>
      <c r="F93" t="str" cm="1">
        <f t="array" ref="F93">INDEX(MainTracker[#Data],MATCH(1,(TrackerTbl[[#This Row],[UAID_2]]=MainTracker[UAID_2])*(TrackerTbl[[#This Row],[Request Date]]=MainTracker[Request sent on (Date)])*1,0),21)</f>
        <v>10 - Complete</v>
      </c>
      <c r="G93" s="33" cm="1">
        <f t="array" ref="G93">INDEX(MainTracker[#Data],MATCH(1,(TrackerTbl[[#This Row],[UAID_2]]=MainTracker[UAID_2])*(TrackerTbl[[#This Row],[Request Date]]=MainTracker[Request sent on (Date)])*1,0),9)</f>
        <v>45307</v>
      </c>
      <c r="H93" s="33"/>
      <c r="J93" t="s">
        <v>8862</v>
      </c>
      <c r="K93" t="s">
        <v>8863</v>
      </c>
      <c r="L93" t="str">
        <f>LEFT(Table58[[#This Row],[L3 (Last Work Package only)]],FIND(" - ",Table58[[#This Row],[L3 (Last Work Package only)]])-1)</f>
        <v>UFDR 226.C</v>
      </c>
      <c r="M93" t="str">
        <f>LEFT(Table58[[#This Row],[Assets]],FIND(" - ",Table58[[#This Row],[Assets]])-1)</f>
        <v>HS2-00002CTE2</v>
      </c>
      <c r="N93" s="239" t="e">
        <f>INDEX(TrackerTbl[#Data],MATCH(Table58[[#This Row],[L2]],TrackerTbl[Cleansed_UAID_2],0),5)</f>
        <v>#N/A</v>
      </c>
      <c r="O93" s="9" t="e">
        <f>INDEX(TrackerTbl[#Data],MATCH(Table58[[#This Row],[L2]],TrackerTbl[Cleansed_UAID_2],0),6)</f>
        <v>#N/A</v>
      </c>
      <c r="P93" s="239" t="e">
        <f>INDEX(TrackerTbl[#Data],MATCH(Table58[[#This Row],[L2]],TrackerTbl[Cleansed_UAID_2],0),7)</f>
        <v>#N/A</v>
      </c>
    </row>
    <row r="94" spans="1:16">
      <c r="A94" s="9">
        <v>237.03</v>
      </c>
      <c r="B94" t="s">
        <v>599</v>
      </c>
      <c r="C94" t="str">
        <f>IF(LEFT(TrackerTbl[[#This Row],[WorkPackage]],1)="U",TrackerTbl[[#This Row],[WorkPackage]],"IDR "&amp;TRIM(TrackerTbl[[#This Row],[WorkPackage]]))</f>
        <v>IDR 237.03</v>
      </c>
      <c r="D94" t="str">
        <f>TRIM(TrackerTbl[[#This Row],[UAID_2]])</f>
        <v>HS2-00003D9CT</v>
      </c>
      <c r="E94" s="33">
        <f>_xlfn.MAXIFS(Central_Team!G:G,Central_Team!C:C,TrackerTbl[[#This Row],[UAID_2]])</f>
        <v>45271</v>
      </c>
      <c r="F94" t="str" cm="1">
        <f t="array" ref="F94">INDEX(MainTracker[#Data],MATCH(1,(TrackerTbl[[#This Row],[UAID_2]]=MainTracker[UAID_2])*(TrackerTbl[[#This Row],[Request Date]]=MainTracker[Request sent on (Date)])*1,0),21)</f>
        <v>10 - Complete</v>
      </c>
      <c r="G94" s="33" cm="1">
        <f t="array" ref="G94">INDEX(MainTracker[#Data],MATCH(1,(TrackerTbl[[#This Row],[UAID_2]]=MainTracker[UAID_2])*(TrackerTbl[[#This Row],[Request Date]]=MainTracker[Request sent on (Date)])*1,0),9)</f>
        <v>45307</v>
      </c>
      <c r="H94" s="33"/>
      <c r="J94" t="s">
        <v>8864</v>
      </c>
      <c r="K94" t="s">
        <v>8865</v>
      </c>
      <c r="L94" t="str">
        <f>LEFT(Table58[[#This Row],[L3 (Last Work Package only)]],FIND(" - ",Table58[[#This Row],[L3 (Last Work Package only)]])-1)</f>
        <v>UFDR 226.B</v>
      </c>
      <c r="M94" t="str">
        <f>LEFT(Table58[[#This Row],[Assets]],FIND(" - ",Table58[[#This Row],[Assets]])-1)</f>
        <v>HS2-000020CHE</v>
      </c>
      <c r="N94" s="239" t="e">
        <f>INDEX(TrackerTbl[#Data],MATCH(Table58[[#This Row],[L2]],TrackerTbl[Cleansed_UAID_2],0),5)</f>
        <v>#N/A</v>
      </c>
      <c r="O94" s="9" t="e">
        <f>INDEX(TrackerTbl[#Data],MATCH(Table58[[#This Row],[L2]],TrackerTbl[Cleansed_UAID_2],0),6)</f>
        <v>#N/A</v>
      </c>
      <c r="P94" s="239" t="e">
        <f>INDEX(TrackerTbl[#Data],MATCH(Table58[[#This Row],[L2]],TrackerTbl[Cleansed_UAID_2],0),7)</f>
        <v>#N/A</v>
      </c>
    </row>
    <row r="95" spans="1:16">
      <c r="A95" s="9">
        <v>237.03</v>
      </c>
      <c r="B95" t="s">
        <v>603</v>
      </c>
      <c r="C95" t="str">
        <f>IF(LEFT(TrackerTbl[[#This Row],[WorkPackage]],1)="U",TrackerTbl[[#This Row],[WorkPackage]],"IDR "&amp;TRIM(TrackerTbl[[#This Row],[WorkPackage]]))</f>
        <v>IDR 237.03</v>
      </c>
      <c r="D95" t="str">
        <f>TRIM(TrackerTbl[[#This Row],[UAID_2]])</f>
        <v>HS2-00003D9CU</v>
      </c>
      <c r="E95" s="33">
        <f>_xlfn.MAXIFS(Central_Team!G:G,Central_Team!C:C,TrackerTbl[[#This Row],[UAID_2]])</f>
        <v>45271</v>
      </c>
      <c r="F95" t="str" cm="1">
        <f t="array" ref="F95">INDEX(MainTracker[#Data],MATCH(1,(TrackerTbl[[#This Row],[UAID_2]]=MainTracker[UAID_2])*(TrackerTbl[[#This Row],[Request Date]]=MainTracker[Request sent on (Date)])*1,0),21)</f>
        <v>10 - Complete</v>
      </c>
      <c r="G95" s="33" cm="1">
        <f t="array" ref="G95">INDEX(MainTracker[#Data],MATCH(1,(TrackerTbl[[#This Row],[UAID_2]]=MainTracker[UAID_2])*(TrackerTbl[[#This Row],[Request Date]]=MainTracker[Request sent on (Date)])*1,0),9)</f>
        <v>45308</v>
      </c>
      <c r="H95" s="33"/>
      <c r="J95" t="s">
        <v>8866</v>
      </c>
      <c r="K95" t="s">
        <v>8867</v>
      </c>
      <c r="L95" t="str">
        <f>LEFT(Table58[[#This Row],[L3 (Last Work Package only)]],FIND(" - ",Table58[[#This Row],[L3 (Last Work Package only)]])-1)</f>
        <v>UFDR 226.A</v>
      </c>
      <c r="M95" t="str">
        <f>LEFT(Table58[[#This Row],[Assets]],FIND(" - ",Table58[[#This Row],[Assets]])-1)</f>
        <v>HS2-000020CHD</v>
      </c>
      <c r="N95" s="239">
        <f>INDEX(TrackerTbl[#Data],MATCH(Table58[[#This Row],[L2]],TrackerTbl[Cleansed_UAID_2],0),5)</f>
        <v>45426</v>
      </c>
      <c r="O95" s="9" t="str">
        <f>INDEX(TrackerTbl[#Data],MATCH(Table58[[#This Row],[L2]],TrackerTbl[Cleansed_UAID_2],0),6)</f>
        <v>10 - Complete</v>
      </c>
      <c r="P95" s="239">
        <f>INDEX(TrackerTbl[#Data],MATCH(Table58[[#This Row],[L2]],TrackerTbl[Cleansed_UAID_2],0),7)</f>
        <v>45427</v>
      </c>
    </row>
    <row r="96" spans="1:16">
      <c r="A96" s="9">
        <v>234.02</v>
      </c>
      <c r="B96" t="s">
        <v>609</v>
      </c>
      <c r="C96" t="str">
        <f>IF(LEFT(TrackerTbl[[#This Row],[WorkPackage]],1)="U",TrackerTbl[[#This Row],[WorkPackage]],"IDR "&amp;TRIM(TrackerTbl[[#This Row],[WorkPackage]]))</f>
        <v>IDR 234.02</v>
      </c>
      <c r="D96" t="str">
        <f>TRIM(TrackerTbl[[#This Row],[UAID_2]])</f>
        <v>HS2-00002CTHS</v>
      </c>
      <c r="E96" s="33">
        <f>_xlfn.MAXIFS(Central_Team!G:G,Central_Team!C:C,TrackerTbl[[#This Row],[UAID_2]])</f>
        <v>45350</v>
      </c>
      <c r="F96" t="str" cm="1">
        <f t="array" ref="F96">INDEX(MainTracker[#Data],MATCH(1,(TrackerTbl[[#This Row],[UAID_2]]=MainTracker[UAID_2])*(TrackerTbl[[#This Row],[Request Date]]=MainTracker[Request sent on (Date)])*1,0),21)</f>
        <v>10 - Complete</v>
      </c>
      <c r="G96" s="33" cm="1">
        <f t="array" ref="G96">INDEX(MainTracker[#Data],MATCH(1,(TrackerTbl[[#This Row],[UAID_2]]=MainTracker[UAID_2])*(TrackerTbl[[#This Row],[Request Date]]=MainTracker[Request sent on (Date)])*1,0),9)</f>
        <v>45350</v>
      </c>
      <c r="H96" s="33"/>
      <c r="J96" t="s">
        <v>8868</v>
      </c>
      <c r="K96" t="s">
        <v>8867</v>
      </c>
      <c r="L96" t="str">
        <f>LEFT(Table58[[#This Row],[L3 (Last Work Package only)]],FIND(" - ",Table58[[#This Row],[L3 (Last Work Package only)]])-1)</f>
        <v>UFDR 226.A</v>
      </c>
      <c r="M96" t="str">
        <f>LEFT(Table58[[#This Row],[Assets]],FIND(" - ",Table58[[#This Row],[Assets]])-1)</f>
        <v>HS2-00002TTH7</v>
      </c>
      <c r="N96" s="239">
        <f>INDEX(TrackerTbl[#Data],MATCH(Table58[[#This Row],[L2]],TrackerTbl[Cleansed_UAID_2],0),5)</f>
        <v>45413</v>
      </c>
      <c r="O96" s="9" t="str">
        <f>INDEX(TrackerTbl[#Data],MATCH(Table58[[#This Row],[L2]],TrackerTbl[Cleansed_UAID_2],0),6)</f>
        <v>10 - Complete</v>
      </c>
      <c r="P96" s="239">
        <f>INDEX(TrackerTbl[#Data],MATCH(Table58[[#This Row],[L2]],TrackerTbl[Cleansed_UAID_2],0),7)</f>
        <v>45419</v>
      </c>
    </row>
    <row r="97" spans="1:16">
      <c r="A97" s="9">
        <v>208.2</v>
      </c>
      <c r="B97" t="s">
        <v>616</v>
      </c>
      <c r="C97" t="str">
        <f>IF(LEFT(TrackerTbl[[#This Row],[WorkPackage]],1)="U",TrackerTbl[[#This Row],[WorkPackage]],"IDR "&amp;TRIM(TrackerTbl[[#This Row],[WorkPackage]]))</f>
        <v>IDR 208.2</v>
      </c>
      <c r="D97" t="str">
        <f>TRIM(TrackerTbl[[#This Row],[UAID_2]])</f>
        <v>HS2-00002CT5F</v>
      </c>
      <c r="E97" s="33">
        <f>_xlfn.MAXIFS(Central_Team!G:G,Central_Team!C:C,TrackerTbl[[#This Row],[UAID_2]])</f>
        <v>45271</v>
      </c>
      <c r="F97" t="str" cm="1">
        <f t="array" ref="F97">INDEX(MainTracker[#Data],MATCH(1,(TrackerTbl[[#This Row],[UAID_2]]=MainTracker[UAID_2])*(TrackerTbl[[#This Row],[Request Date]]=MainTracker[Request sent on (Date)])*1,0),21)</f>
        <v>10 - Complete</v>
      </c>
      <c r="G97" s="33" cm="1">
        <f t="array" ref="G97">INDEX(MainTracker[#Data],MATCH(1,(TrackerTbl[[#This Row],[UAID_2]]=MainTracker[UAID_2])*(TrackerTbl[[#This Row],[Request Date]]=MainTracker[Request sent on (Date)])*1,0),9)</f>
        <v>45274</v>
      </c>
      <c r="H97" s="33"/>
      <c r="J97" t="s">
        <v>8869</v>
      </c>
      <c r="K97" t="s">
        <v>8867</v>
      </c>
      <c r="L97" t="str">
        <f>LEFT(Table58[[#This Row],[L3 (Last Work Package only)]],FIND(" - ",Table58[[#This Row],[L3 (Last Work Package only)]])-1)</f>
        <v>UFDR 226.A</v>
      </c>
      <c r="M97" t="str">
        <f>LEFT(Table58[[#This Row],[Assets]],FIND(" - ",Table58[[#This Row],[Assets]])-1)</f>
        <v>HS2-000020CHF</v>
      </c>
      <c r="N97" s="239">
        <f>INDEX(TrackerTbl[#Data],MATCH(Table58[[#This Row],[L2]],TrackerTbl[Cleansed_UAID_2],0),5)</f>
        <v>45345</v>
      </c>
      <c r="O97" s="9" t="str">
        <f>INDEX(TrackerTbl[#Data],MATCH(Table58[[#This Row],[L2]],TrackerTbl[Cleansed_UAID_2],0),6)</f>
        <v>10 - Complete</v>
      </c>
      <c r="P97" s="239">
        <f>INDEX(TrackerTbl[#Data],MATCH(Table58[[#This Row],[L2]],TrackerTbl[Cleansed_UAID_2],0),7)</f>
        <v>45349</v>
      </c>
    </row>
    <row r="98" spans="1:16">
      <c r="A98" s="9">
        <v>237.03</v>
      </c>
      <c r="B98" t="s">
        <v>623</v>
      </c>
      <c r="C98" t="str">
        <f>IF(LEFT(TrackerTbl[[#This Row],[WorkPackage]],1)="U",TrackerTbl[[#This Row],[WorkPackage]],"IDR "&amp;TRIM(TrackerTbl[[#This Row],[WorkPackage]]))</f>
        <v>IDR 237.03</v>
      </c>
      <c r="D98" t="str">
        <f>TRIM(TrackerTbl[[#This Row],[UAID_2]])</f>
        <v>HS2-00002CTJV</v>
      </c>
      <c r="E98" s="33">
        <f>_xlfn.MAXIFS(Central_Team!G:G,Central_Team!C:C,TrackerTbl[[#This Row],[UAID_2]])</f>
        <v>45272</v>
      </c>
      <c r="F98" t="str" cm="1">
        <f t="array" ref="F98">INDEX(MainTracker[#Data],MATCH(1,(TrackerTbl[[#This Row],[UAID_2]]=MainTracker[UAID_2])*(TrackerTbl[[#This Row],[Request Date]]=MainTracker[Request sent on (Date)])*1,0),21)</f>
        <v>10 - Complete</v>
      </c>
      <c r="G98" s="33" cm="1">
        <f t="array" ref="G98">INDEX(MainTracker[#Data],MATCH(1,(TrackerTbl[[#This Row],[UAID_2]]=MainTracker[UAID_2])*(TrackerTbl[[#This Row],[Request Date]]=MainTracker[Request sent on (Date)])*1,0),9)</f>
        <v>45274</v>
      </c>
      <c r="H98" s="33"/>
      <c r="J98" t="s">
        <v>8870</v>
      </c>
      <c r="K98" t="s">
        <v>8871</v>
      </c>
      <c r="L98" t="str">
        <f>LEFT(Table58[[#This Row],[L3 (Last Work Package only)]],FIND(" - ",Table58[[#This Row],[L3 (Last Work Package only)]])-1)</f>
        <v>UFDR 224.H</v>
      </c>
      <c r="M98" t="str">
        <f>LEFT(Table58[[#This Row],[Assets]],FIND(" - ",Table58[[#This Row],[Assets]])-1)</f>
        <v>HS2-000020CHA</v>
      </c>
      <c r="N98" s="239">
        <f>INDEX(TrackerTbl[#Data],MATCH(Table58[[#This Row],[L2]],TrackerTbl[Cleansed_UAID_2],0),5)</f>
        <v>45324</v>
      </c>
      <c r="O98" s="9" t="str">
        <f>INDEX(TrackerTbl[#Data],MATCH(Table58[[#This Row],[L2]],TrackerTbl[Cleansed_UAID_2],0),6)</f>
        <v>10 - Complete</v>
      </c>
      <c r="P98" s="239">
        <f>INDEX(TrackerTbl[#Data],MATCH(Table58[[#This Row],[L2]],TrackerTbl[Cleansed_UAID_2],0),7)</f>
        <v>45329</v>
      </c>
    </row>
    <row r="99" spans="1:16">
      <c r="A99" s="9">
        <v>237.03</v>
      </c>
      <c r="B99" t="s">
        <v>628</v>
      </c>
      <c r="C99" t="str">
        <f>IF(LEFT(TrackerTbl[[#This Row],[WorkPackage]],1)="U",TrackerTbl[[#This Row],[WorkPackage]],"IDR "&amp;TRIM(TrackerTbl[[#This Row],[WorkPackage]]))</f>
        <v>IDR 237.03</v>
      </c>
      <c r="D99" t="str">
        <f>TRIM(TrackerTbl[[#This Row],[UAID_2]])</f>
        <v>HS2-00002CTJW</v>
      </c>
      <c r="E99" s="33">
        <f>_xlfn.MAXIFS(Central_Team!G:G,Central_Team!C:C,TrackerTbl[[#This Row],[UAID_2]])</f>
        <v>45272</v>
      </c>
      <c r="F99" t="str" cm="1">
        <f t="array" ref="F99">INDEX(MainTracker[#Data],MATCH(1,(TrackerTbl[[#This Row],[UAID_2]]=MainTracker[UAID_2])*(TrackerTbl[[#This Row],[Request Date]]=MainTracker[Request sent on (Date)])*1,0),21)</f>
        <v>10 - Complete</v>
      </c>
      <c r="G99" s="33" cm="1">
        <f t="array" ref="G99">INDEX(MainTracker[#Data],MATCH(1,(TrackerTbl[[#This Row],[UAID_2]]=MainTracker[UAID_2])*(TrackerTbl[[#This Row],[Request Date]]=MainTracker[Request sent on (Date)])*1,0),9)</f>
        <v>45274</v>
      </c>
      <c r="H99" s="33"/>
      <c r="J99" t="s">
        <v>8872</v>
      </c>
      <c r="K99" t="s">
        <v>8873</v>
      </c>
      <c r="L99" t="str">
        <f>LEFT(Table58[[#This Row],[L3 (Last Work Package only)]],FIND(" - ",Table58[[#This Row],[L3 (Last Work Package only)]])-1)</f>
        <v>UFDR 224.G</v>
      </c>
      <c r="M99" t="str">
        <f>LEFT(Table58[[#This Row],[Assets]],FIND(" - ",Table58[[#This Row],[Assets]])-1)</f>
        <v>HS2-00002CTCS</v>
      </c>
      <c r="N99" s="239" t="e">
        <f>INDEX(TrackerTbl[#Data],MATCH(Table58[[#This Row],[L2]],TrackerTbl[Cleansed_UAID_2],0),5)</f>
        <v>#N/A</v>
      </c>
      <c r="O99" s="9" t="e">
        <f>INDEX(TrackerTbl[#Data],MATCH(Table58[[#This Row],[L2]],TrackerTbl[Cleansed_UAID_2],0),6)</f>
        <v>#N/A</v>
      </c>
      <c r="P99" s="239" t="e">
        <f>INDEX(TrackerTbl[#Data],MATCH(Table58[[#This Row],[L2]],TrackerTbl[Cleansed_UAID_2],0),7)</f>
        <v>#N/A</v>
      </c>
    </row>
    <row r="100" spans="1:16">
      <c r="A100" s="9">
        <v>208.2</v>
      </c>
      <c r="B100" t="s">
        <v>632</v>
      </c>
      <c r="C100" t="str">
        <f>IF(LEFT(TrackerTbl[[#This Row],[WorkPackage]],1)="U",TrackerTbl[[#This Row],[WorkPackage]],"IDR "&amp;TRIM(TrackerTbl[[#This Row],[WorkPackage]]))</f>
        <v>IDR 208.2</v>
      </c>
      <c r="D100" t="str">
        <f>TRIM(TrackerTbl[[#This Row],[UAID_2]])</f>
        <v>HS2-00002BVFD</v>
      </c>
      <c r="E100" s="33">
        <f>_xlfn.MAXIFS(Central_Team!G:G,Central_Team!C:C,TrackerTbl[[#This Row],[UAID_2]])</f>
        <v>45272</v>
      </c>
      <c r="F100" t="str" cm="1">
        <f t="array" ref="F100">INDEX(MainTracker[#Data],MATCH(1,(TrackerTbl[[#This Row],[UAID_2]]=MainTracker[UAID_2])*(TrackerTbl[[#This Row],[Request Date]]=MainTracker[Request sent on (Date)])*1,0),21)</f>
        <v>10 - Complete</v>
      </c>
      <c r="G100" s="33" cm="1">
        <f t="array" ref="G100">INDEX(MainTracker[#Data],MATCH(1,(TrackerTbl[[#This Row],[UAID_2]]=MainTracker[UAID_2])*(TrackerTbl[[#This Row],[Request Date]]=MainTracker[Request sent on (Date)])*1,0),9)</f>
        <v>45280</v>
      </c>
      <c r="H100" s="33"/>
      <c r="J100" t="s">
        <v>8874</v>
      </c>
      <c r="K100" t="s">
        <v>8875</v>
      </c>
      <c r="L100" t="str">
        <f>LEFT(Table58[[#This Row],[L3 (Last Work Package only)]],FIND(" - ",Table58[[#This Row],[L3 (Last Work Package only)]])-1)</f>
        <v>UFDR 224.F</v>
      </c>
      <c r="M100" t="str">
        <f>LEFT(Table58[[#This Row],[Assets]],FIND(" - ",Table58[[#This Row],[Assets]])-1)</f>
        <v>HS2-000020CH8</v>
      </c>
      <c r="N100" s="239">
        <f>INDEX(TrackerTbl[#Data],MATCH(Table58[[#This Row],[L2]],TrackerTbl[Cleansed_UAID_2],0),5)</f>
        <v>45358</v>
      </c>
      <c r="O100" s="9" t="str">
        <f>INDEX(TrackerTbl[#Data],MATCH(Table58[[#This Row],[L2]],TrackerTbl[Cleansed_UAID_2],0),6)</f>
        <v>10 - Complete</v>
      </c>
      <c r="P100" s="239">
        <f>INDEX(TrackerTbl[#Data],MATCH(Table58[[#This Row],[L2]],TrackerTbl[Cleansed_UAID_2],0),7)</f>
        <v>45359</v>
      </c>
    </row>
    <row r="101" spans="1:16">
      <c r="A101" s="9">
        <v>208.2</v>
      </c>
      <c r="B101" t="s">
        <v>638</v>
      </c>
      <c r="C101" t="str">
        <f>IF(LEFT(TrackerTbl[[#This Row],[WorkPackage]],1)="U",TrackerTbl[[#This Row],[WorkPackage]],"IDR "&amp;TRIM(TrackerTbl[[#This Row],[WorkPackage]]))</f>
        <v>IDR 208.2</v>
      </c>
      <c r="D101" t="str">
        <f>TRIM(TrackerTbl[[#This Row],[UAID_2]])</f>
        <v>HS2-00002CT5N</v>
      </c>
      <c r="E101" s="33">
        <f>_xlfn.MAXIFS(Central_Team!G:G,Central_Team!C:C,TrackerTbl[[#This Row],[UAID_2]])</f>
        <v>45272</v>
      </c>
      <c r="F101" t="str" cm="1">
        <f t="array" ref="F101">INDEX(MainTracker[#Data],MATCH(1,(TrackerTbl[[#This Row],[UAID_2]]=MainTracker[UAID_2])*(TrackerTbl[[#This Row],[Request Date]]=MainTracker[Request sent on (Date)])*1,0),21)</f>
        <v>10 - Complete</v>
      </c>
      <c r="G101" s="33" cm="1">
        <f t="array" ref="G101">INDEX(MainTracker[#Data],MATCH(1,(TrackerTbl[[#This Row],[UAID_2]]=MainTracker[UAID_2])*(TrackerTbl[[#This Row],[Request Date]]=MainTracker[Request sent on (Date)])*1,0),9)</f>
        <v>45280</v>
      </c>
      <c r="H101" s="33"/>
      <c r="J101" t="s">
        <v>8876</v>
      </c>
      <c r="K101" t="s">
        <v>8877</v>
      </c>
      <c r="L101" t="str">
        <f>LEFT(Table58[[#This Row],[L3 (Last Work Package only)]],FIND(" - ",Table58[[#This Row],[L3 (Last Work Package only)]])-1)</f>
        <v>UFDR 224.E</v>
      </c>
      <c r="M101" t="str">
        <f>LEFT(Table58[[#This Row],[Assets]],FIND(" - ",Table58[[#This Row],[Assets]])-1)</f>
        <v>HS2-00002BVPQ</v>
      </c>
      <c r="N101" s="239" t="e">
        <f>INDEX(TrackerTbl[#Data],MATCH(Table58[[#This Row],[L2]],TrackerTbl[Cleansed_UAID_2],0),5)</f>
        <v>#N/A</v>
      </c>
      <c r="O101" s="9" t="e">
        <f>INDEX(TrackerTbl[#Data],MATCH(Table58[[#This Row],[L2]],TrackerTbl[Cleansed_UAID_2],0),6)</f>
        <v>#N/A</v>
      </c>
      <c r="P101" s="239" t="e">
        <f>INDEX(TrackerTbl[#Data],MATCH(Table58[[#This Row],[L2]],TrackerTbl[Cleansed_UAID_2],0),7)</f>
        <v>#N/A</v>
      </c>
    </row>
    <row r="102" spans="1:16">
      <c r="A102" s="9" t="s">
        <v>309</v>
      </c>
      <c r="B102" t="s">
        <v>310</v>
      </c>
      <c r="C102" t="str">
        <f>IF(LEFT(TrackerTbl[[#This Row],[WorkPackage]],1)="U",TrackerTbl[[#This Row],[WorkPackage]],"IDR "&amp;TRIM(TrackerTbl[[#This Row],[WorkPackage]]))</f>
        <v>IDR 215.02-2</v>
      </c>
      <c r="D102" t="str">
        <f>TRIM(TrackerTbl[[#This Row],[UAID_2]])</f>
        <v>HS2-00002CX36</v>
      </c>
      <c r="E102" s="33">
        <f>_xlfn.MAXIFS(Central_Team!G:G,Central_Team!C:C,TrackerTbl[[#This Row],[UAID_2]])</f>
        <v>45667</v>
      </c>
      <c r="F102" t="str" cm="1">
        <f t="array" ref="F102">INDEX(MainTracker[#Data],MATCH(1,(TrackerTbl[[#This Row],[UAID_2]]=MainTracker[UAID_2])*(TrackerTbl[[#This Row],[Request Date]]=MainTracker[Request sent on (Date)])*1,0),21)</f>
        <v>10 - Complete</v>
      </c>
      <c r="G102" s="33" cm="1">
        <f t="array" ref="G102">INDEX(MainTracker[#Data],MATCH(1,(TrackerTbl[[#This Row],[UAID_2]]=MainTracker[UAID_2])*(TrackerTbl[[#This Row],[Request Date]]=MainTracker[Request sent on (Date)])*1,0),9)</f>
        <v>45674</v>
      </c>
      <c r="H102" s="33"/>
      <c r="J102" t="s">
        <v>8878</v>
      </c>
      <c r="K102" t="s">
        <v>8877</v>
      </c>
      <c r="L102" t="str">
        <f>LEFT(Table58[[#This Row],[L3 (Last Work Package only)]],FIND(" - ",Table58[[#This Row],[L3 (Last Work Package only)]])-1)</f>
        <v>UFDR 224.E</v>
      </c>
      <c r="M102" t="str">
        <f>LEFT(Table58[[#This Row],[Assets]],FIND(" - ",Table58[[#This Row],[Assets]])-1)</f>
        <v>HS2-00002CTCR</v>
      </c>
      <c r="N102" s="239" t="e">
        <f>INDEX(TrackerTbl[#Data],MATCH(Table58[[#This Row],[L2]],TrackerTbl[Cleansed_UAID_2],0),5)</f>
        <v>#N/A</v>
      </c>
      <c r="O102" s="9" t="e">
        <f>INDEX(TrackerTbl[#Data],MATCH(Table58[[#This Row],[L2]],TrackerTbl[Cleansed_UAID_2],0),6)</f>
        <v>#N/A</v>
      </c>
      <c r="P102" s="239" t="e">
        <f>INDEX(TrackerTbl[#Data],MATCH(Table58[[#This Row],[L2]],TrackerTbl[Cleansed_UAID_2],0),7)</f>
        <v>#N/A</v>
      </c>
    </row>
    <row r="103" spans="1:16">
      <c r="A103" s="9" t="s">
        <v>646</v>
      </c>
      <c r="B103" t="s">
        <v>647</v>
      </c>
      <c r="C103" t="str">
        <f>IF(LEFT(TrackerTbl[[#This Row],[WorkPackage]],1)="U",TrackerTbl[[#This Row],[WorkPackage]],"IDR "&amp;TRIM(TrackerTbl[[#This Row],[WorkPackage]]))</f>
        <v>IDR 201.3-3</v>
      </c>
      <c r="D103" t="str">
        <f>TRIM(TrackerTbl[[#This Row],[UAID_2]])</f>
        <v>HS2-00002BJQU</v>
      </c>
      <c r="E103" s="33">
        <f>_xlfn.MAXIFS(Central_Team!G:G,Central_Team!C:C,TrackerTbl[[#This Row],[UAID_2]])</f>
        <v>45274</v>
      </c>
      <c r="F103" t="str" cm="1">
        <f t="array" ref="F103">INDEX(MainTracker[#Data],MATCH(1,(TrackerTbl[[#This Row],[UAID_2]]=MainTracker[UAID_2])*(TrackerTbl[[#This Row],[Request Date]]=MainTracker[Request sent on (Date)])*1,0),21)</f>
        <v>10 - Complete</v>
      </c>
      <c r="G103" s="33" cm="1">
        <f t="array" ref="G103">INDEX(MainTracker[#Data],MATCH(1,(TrackerTbl[[#This Row],[UAID_2]]=MainTracker[UAID_2])*(TrackerTbl[[#This Row],[Request Date]]=MainTracker[Request sent on (Date)])*1,0),9)</f>
        <v>45303</v>
      </c>
      <c r="H103" s="33"/>
      <c r="J103" t="s">
        <v>8879</v>
      </c>
      <c r="K103" t="s">
        <v>8880</v>
      </c>
      <c r="L103" t="str">
        <f>LEFT(Table58[[#This Row],[L3 (Last Work Package only)]],FIND(" - ",Table58[[#This Row],[L3 (Last Work Package only)]])-1)</f>
        <v>UFDR 224.D</v>
      </c>
      <c r="M103" t="str">
        <f>LEFT(Table58[[#This Row],[Assets]],FIND(" - ",Table58[[#This Row],[Assets]])-1)</f>
        <v>HS2-000020CHB</v>
      </c>
      <c r="N103" s="239" t="e">
        <f>INDEX(TrackerTbl[#Data],MATCH(Table58[[#This Row],[L2]],TrackerTbl[Cleansed_UAID_2],0),5)</f>
        <v>#N/A</v>
      </c>
      <c r="O103" s="9" t="e">
        <f>INDEX(TrackerTbl[#Data],MATCH(Table58[[#This Row],[L2]],TrackerTbl[Cleansed_UAID_2],0),6)</f>
        <v>#N/A</v>
      </c>
      <c r="P103" s="239" t="e">
        <f>INDEX(TrackerTbl[#Data],MATCH(Table58[[#This Row],[L2]],TrackerTbl[Cleansed_UAID_2],0),7)</f>
        <v>#N/A</v>
      </c>
    </row>
    <row r="104" spans="1:16">
      <c r="A104" s="9" t="s">
        <v>309</v>
      </c>
      <c r="B104" t="s">
        <v>656</v>
      </c>
      <c r="C104" t="str">
        <f>IF(LEFT(TrackerTbl[[#This Row],[WorkPackage]],1)="U",TrackerTbl[[#This Row],[WorkPackage]],"IDR "&amp;TRIM(TrackerTbl[[#This Row],[WorkPackage]]))</f>
        <v>IDR 215.02-2</v>
      </c>
      <c r="D104" t="str">
        <f>TRIM(TrackerTbl[[#This Row],[UAID_2]])</f>
        <v>HS2-00002Y8VF</v>
      </c>
      <c r="E104" s="33">
        <f>_xlfn.MAXIFS(Central_Team!G:G,Central_Team!C:C,TrackerTbl[[#This Row],[UAID_2]])</f>
        <v>45275</v>
      </c>
      <c r="F104" t="str" cm="1">
        <f t="array" ref="F104">INDEX(MainTracker[#Data],MATCH(1,(TrackerTbl[[#This Row],[UAID_2]]=MainTracker[UAID_2])*(TrackerTbl[[#This Row],[Request Date]]=MainTracker[Request sent on (Date)])*1,0),21)</f>
        <v>10 - Complete</v>
      </c>
      <c r="G104" s="33" cm="1">
        <f t="array" ref="G104">INDEX(MainTracker[#Data],MATCH(1,(TrackerTbl[[#This Row],[UAID_2]]=MainTracker[UAID_2])*(TrackerTbl[[#This Row],[Request Date]]=MainTracker[Request sent on (Date)])*1,0),9)</f>
        <v>45280</v>
      </c>
      <c r="H104" s="33"/>
      <c r="J104" t="s">
        <v>8881</v>
      </c>
      <c r="K104" t="s">
        <v>8882</v>
      </c>
      <c r="L104" t="str">
        <f>LEFT(Table58[[#This Row],[L3 (Last Work Package only)]],FIND(" - ",Table58[[#This Row],[L3 (Last Work Package only)]])-1)</f>
        <v>UFDR 224.C</v>
      </c>
      <c r="M104" t="str">
        <f>LEFT(Table58[[#This Row],[Assets]],FIND(" - ",Table58[[#This Row],[Assets]])-1)</f>
        <v>HS2-00002CTCV</v>
      </c>
      <c r="N104" s="239" t="e">
        <f>INDEX(TrackerTbl[#Data],MATCH(Table58[[#This Row],[L2]],TrackerTbl[Cleansed_UAID_2],0),5)</f>
        <v>#N/A</v>
      </c>
      <c r="O104" s="9" t="e">
        <f>INDEX(TrackerTbl[#Data],MATCH(Table58[[#This Row],[L2]],TrackerTbl[Cleansed_UAID_2],0),6)</f>
        <v>#N/A</v>
      </c>
      <c r="P104" s="239" t="e">
        <f>INDEX(TrackerTbl[#Data],MATCH(Table58[[#This Row],[L2]],TrackerTbl[Cleansed_UAID_2],0),7)</f>
        <v>#N/A</v>
      </c>
    </row>
    <row r="105" spans="1:16">
      <c r="A105" s="9" t="s">
        <v>309</v>
      </c>
      <c r="B105" t="s">
        <v>317</v>
      </c>
      <c r="C105" t="str">
        <f>IF(LEFT(TrackerTbl[[#This Row],[WorkPackage]],1)="U",TrackerTbl[[#This Row],[WorkPackage]],"IDR "&amp;TRIM(TrackerTbl[[#This Row],[WorkPackage]]))</f>
        <v>IDR 215.02-2</v>
      </c>
      <c r="D105" t="str">
        <f>TRIM(TrackerTbl[[#This Row],[UAID_2]])</f>
        <v>HS2-00002CT8V</v>
      </c>
      <c r="E105" s="33">
        <f>_xlfn.MAXIFS(Central_Team!G:G,Central_Team!C:C,TrackerTbl[[#This Row],[UAID_2]])</f>
        <v>45526</v>
      </c>
      <c r="F105" t="str" cm="1">
        <f t="array" ref="F105">INDEX(MainTracker[#Data],MATCH(1,(TrackerTbl[[#This Row],[UAID_2]]=MainTracker[UAID_2])*(TrackerTbl[[#This Row],[Request Date]]=MainTracker[Request sent on (Date)])*1,0),21)</f>
        <v>10 - Complete</v>
      </c>
      <c r="G105" s="33" cm="1">
        <f t="array" ref="G105">INDEX(MainTracker[#Data],MATCH(1,(TrackerTbl[[#This Row],[UAID_2]]=MainTracker[UAID_2])*(TrackerTbl[[#This Row],[Request Date]]=MainTracker[Request sent on (Date)])*1,0),9)</f>
        <v>45540</v>
      </c>
      <c r="H105" s="33"/>
      <c r="J105" t="s">
        <v>8883</v>
      </c>
      <c r="K105" t="s">
        <v>8884</v>
      </c>
      <c r="L105" t="str">
        <f>LEFT(Table58[[#This Row],[L3 (Last Work Package only)]],FIND(" - ",Table58[[#This Row],[L3 (Last Work Package only)]])-1)</f>
        <v>UFDR 224.B</v>
      </c>
      <c r="M105" t="str">
        <f>LEFT(Table58[[#This Row],[Assets]],FIND(" - ",Table58[[#This Row],[Assets]])-1)</f>
        <v>HS2-000020CH4</v>
      </c>
      <c r="N105" s="239" t="e">
        <f>INDEX(TrackerTbl[#Data],MATCH(Table58[[#This Row],[L2]],TrackerTbl[Cleansed_UAID_2],0),5)</f>
        <v>#N/A</v>
      </c>
      <c r="O105" s="9" t="e">
        <f>INDEX(TrackerTbl[#Data],MATCH(Table58[[#This Row],[L2]],TrackerTbl[Cleansed_UAID_2],0),6)</f>
        <v>#N/A</v>
      </c>
      <c r="P105" s="239" t="e">
        <f>INDEX(TrackerTbl[#Data],MATCH(Table58[[#This Row],[L2]],TrackerTbl[Cleansed_UAID_2],0),7)</f>
        <v>#N/A</v>
      </c>
    </row>
    <row r="106" spans="1:16">
      <c r="A106" s="9" t="s">
        <v>309</v>
      </c>
      <c r="B106" t="s">
        <v>321</v>
      </c>
      <c r="C106" t="str">
        <f>IF(LEFT(TrackerTbl[[#This Row],[WorkPackage]],1)="U",TrackerTbl[[#This Row],[WorkPackage]],"IDR "&amp;TRIM(TrackerTbl[[#This Row],[WorkPackage]]))</f>
        <v>IDR 215.02-2</v>
      </c>
      <c r="D106" t="str">
        <f>TRIM(TrackerTbl[[#This Row],[UAID_2]])</f>
        <v>HS2-00002CX35</v>
      </c>
      <c r="E106" s="33">
        <f>_xlfn.MAXIFS(Central_Team!G:G,Central_Team!C:C,TrackerTbl[[#This Row],[UAID_2]])</f>
        <v>45525</v>
      </c>
      <c r="F106" t="str" cm="1">
        <f t="array" ref="F106">INDEX(MainTracker[#Data],MATCH(1,(TrackerTbl[[#This Row],[UAID_2]]=MainTracker[UAID_2])*(TrackerTbl[[#This Row],[Request Date]]=MainTracker[Request sent on (Date)])*1,0),21)</f>
        <v>10 - Complete</v>
      </c>
      <c r="G106" s="33" cm="1">
        <f t="array" ref="G106">INDEX(MainTracker[#Data],MATCH(1,(TrackerTbl[[#This Row],[UAID_2]]=MainTracker[UAID_2])*(TrackerTbl[[#This Row],[Request Date]]=MainTracker[Request sent on (Date)])*1,0),9)</f>
        <v>45540</v>
      </c>
      <c r="H106" s="33"/>
      <c r="J106" t="s">
        <v>8885</v>
      </c>
      <c r="K106" t="s">
        <v>8884</v>
      </c>
      <c r="L106" t="str">
        <f>LEFT(Table58[[#This Row],[L3 (Last Work Package only)]],FIND(" - ",Table58[[#This Row],[L3 (Last Work Package only)]])-1)</f>
        <v>UFDR 224.B</v>
      </c>
      <c r="M106" t="str">
        <f>LEFT(Table58[[#This Row],[Assets]],FIND(" - ",Table58[[#This Row],[Assets]])-1)</f>
        <v>HS2-000020CH5</v>
      </c>
      <c r="N106" s="239" t="e">
        <f>INDEX(TrackerTbl[#Data],MATCH(Table58[[#This Row],[L2]],TrackerTbl[Cleansed_UAID_2],0),5)</f>
        <v>#N/A</v>
      </c>
      <c r="O106" s="9" t="e">
        <f>INDEX(TrackerTbl[#Data],MATCH(Table58[[#This Row],[L2]],TrackerTbl[Cleansed_UAID_2],0),6)</f>
        <v>#N/A</v>
      </c>
      <c r="P106" s="239" t="e">
        <f>INDEX(TrackerTbl[#Data],MATCH(Table58[[#This Row],[L2]],TrackerTbl[Cleansed_UAID_2],0),7)</f>
        <v>#N/A</v>
      </c>
    </row>
    <row r="107" spans="1:16">
      <c r="A107" s="9" t="s">
        <v>309</v>
      </c>
      <c r="B107" t="s">
        <v>668</v>
      </c>
      <c r="C107" t="str">
        <f>IF(LEFT(TrackerTbl[[#This Row],[WorkPackage]],1)="U",TrackerTbl[[#This Row],[WorkPackage]],"IDR "&amp;TRIM(TrackerTbl[[#This Row],[WorkPackage]]))</f>
        <v>IDR 215.02-2</v>
      </c>
      <c r="D107" t="str">
        <f>TRIM(TrackerTbl[[#This Row],[UAID_2]])</f>
        <v>HS2-00002EK76</v>
      </c>
      <c r="E107" s="33">
        <f>_xlfn.MAXIFS(Central_Team!G:G,Central_Team!C:C,TrackerTbl[[#This Row],[UAID_2]])</f>
        <v>45275</v>
      </c>
      <c r="F107" t="str" cm="1">
        <f t="array" ref="F107">INDEX(MainTracker[#Data],MATCH(1,(TrackerTbl[[#This Row],[UAID_2]]=MainTracker[UAID_2])*(TrackerTbl[[#This Row],[Request Date]]=MainTracker[Request sent on (Date)])*1,0),21)</f>
        <v>10 - Complete</v>
      </c>
      <c r="G107" s="33" cm="1">
        <f t="array" ref="G107">INDEX(MainTracker[#Data],MATCH(1,(TrackerTbl[[#This Row],[UAID_2]]=MainTracker[UAID_2])*(TrackerTbl[[#This Row],[Request Date]]=MainTracker[Request sent on (Date)])*1,0),9)</f>
        <v>45278</v>
      </c>
      <c r="H107" s="33"/>
      <c r="J107" t="s">
        <v>8886</v>
      </c>
      <c r="K107" t="s">
        <v>8884</v>
      </c>
      <c r="L107" t="str">
        <f>LEFT(Table58[[#This Row],[L3 (Last Work Package only)]],FIND(" - ",Table58[[#This Row],[L3 (Last Work Package only)]])-1)</f>
        <v>UFDR 224.B</v>
      </c>
      <c r="M107" t="str">
        <f>LEFT(Table58[[#This Row],[Assets]],FIND(" - ",Table58[[#This Row],[Assets]])-1)</f>
        <v>HS2-000020CH6</v>
      </c>
      <c r="N107" s="239" t="e">
        <f>INDEX(TrackerTbl[#Data],MATCH(Table58[[#This Row],[L2]],TrackerTbl[Cleansed_UAID_2],0),5)</f>
        <v>#N/A</v>
      </c>
      <c r="O107" s="9" t="e">
        <f>INDEX(TrackerTbl[#Data],MATCH(Table58[[#This Row],[L2]],TrackerTbl[Cleansed_UAID_2],0),6)</f>
        <v>#N/A</v>
      </c>
      <c r="P107" s="239" t="e">
        <f>INDEX(TrackerTbl[#Data],MATCH(Table58[[#This Row],[L2]],TrackerTbl[Cleansed_UAID_2],0),7)</f>
        <v>#N/A</v>
      </c>
    </row>
    <row r="108" spans="1:16">
      <c r="A108" s="9" t="s">
        <v>309</v>
      </c>
      <c r="B108" t="s">
        <v>674</v>
      </c>
      <c r="C108" t="str">
        <f>IF(LEFT(TrackerTbl[[#This Row],[WorkPackage]],1)="U",TrackerTbl[[#This Row],[WorkPackage]],"IDR "&amp;TRIM(TrackerTbl[[#This Row],[WorkPackage]]))</f>
        <v>IDR 215.02-2</v>
      </c>
      <c r="D108" t="str">
        <f>TRIM(TrackerTbl[[#This Row],[UAID_2]])</f>
        <v>HS2-00002TMWR</v>
      </c>
      <c r="E108" s="33">
        <f>_xlfn.MAXIFS(Central_Team!G:G,Central_Team!C:C,TrackerTbl[[#This Row],[UAID_2]])</f>
        <v>45275</v>
      </c>
      <c r="F108" t="str" cm="1">
        <f t="array" ref="F108">INDEX(MainTracker[#Data],MATCH(1,(TrackerTbl[[#This Row],[UAID_2]]=MainTracker[UAID_2])*(TrackerTbl[[#This Row],[Request Date]]=MainTracker[Request sent on (Date)])*1,0),21)</f>
        <v>10 - Complete</v>
      </c>
      <c r="G108" s="33" cm="1">
        <f t="array" ref="G108">INDEX(MainTracker[#Data],MATCH(1,(TrackerTbl[[#This Row],[UAID_2]]=MainTracker[UAID_2])*(TrackerTbl[[#This Row],[Request Date]]=MainTracker[Request sent on (Date)])*1,0),9)</f>
        <v>45278</v>
      </c>
      <c r="H108" s="33"/>
      <c r="J108" t="s">
        <v>8887</v>
      </c>
      <c r="K108" t="s">
        <v>8888</v>
      </c>
      <c r="L108" t="str">
        <f>LEFT(Table58[[#This Row],[L3 (Last Work Package only)]],FIND(" - ",Table58[[#This Row],[L3 (Last Work Package only)]])-1)</f>
        <v>UFDR 224.A</v>
      </c>
      <c r="M108" t="str">
        <f>LEFT(Table58[[#This Row],[Assets]],FIND(" - ",Table58[[#This Row],[Assets]])-1)</f>
        <v>HS2-00002CTCQ</v>
      </c>
      <c r="N108" s="239" t="e">
        <f>INDEX(TrackerTbl[#Data],MATCH(Table58[[#This Row],[L2]],TrackerTbl[Cleansed_UAID_2],0),5)</f>
        <v>#N/A</v>
      </c>
      <c r="O108" s="9" t="e">
        <f>INDEX(TrackerTbl[#Data],MATCH(Table58[[#This Row],[L2]],TrackerTbl[Cleansed_UAID_2],0),6)</f>
        <v>#N/A</v>
      </c>
      <c r="P108" s="239" t="e">
        <f>INDEX(TrackerTbl[#Data],MATCH(Table58[[#This Row],[L2]],TrackerTbl[Cleansed_UAID_2],0),7)</f>
        <v>#N/A</v>
      </c>
    </row>
    <row r="109" spans="1:16">
      <c r="A109" s="9" t="s">
        <v>309</v>
      </c>
      <c r="B109" t="s">
        <v>680</v>
      </c>
      <c r="C109" t="str">
        <f>IF(LEFT(TrackerTbl[[#This Row],[WorkPackage]],1)="U",TrackerTbl[[#This Row],[WorkPackage]],"IDR "&amp;TRIM(TrackerTbl[[#This Row],[WorkPackage]]))</f>
        <v>IDR 215.02-2</v>
      </c>
      <c r="D109" t="str">
        <f>TRIM(TrackerTbl[[#This Row],[UAID_2]])</f>
        <v>HS2-00002TMWS</v>
      </c>
      <c r="E109" s="33">
        <f>_xlfn.MAXIFS(Central_Team!G:G,Central_Team!C:C,TrackerTbl[[#This Row],[UAID_2]])</f>
        <v>45275</v>
      </c>
      <c r="F109" t="str" cm="1">
        <f t="array" ref="F109">INDEX(MainTracker[#Data],MATCH(1,(TrackerTbl[[#This Row],[UAID_2]]=MainTracker[UAID_2])*(TrackerTbl[[#This Row],[Request Date]]=MainTracker[Request sent on (Date)])*1,0),21)</f>
        <v>10 - Complete</v>
      </c>
      <c r="G109" s="33" cm="1">
        <f t="array" ref="G109">INDEX(MainTracker[#Data],MATCH(1,(TrackerTbl[[#This Row],[UAID_2]]=MainTracker[UAID_2])*(TrackerTbl[[#This Row],[Request Date]]=MainTracker[Request sent on (Date)])*1,0),9)</f>
        <v>45278</v>
      </c>
      <c r="H109" s="33"/>
      <c r="J109" t="s">
        <v>8889</v>
      </c>
      <c r="K109" t="s">
        <v>8888</v>
      </c>
      <c r="L109" t="str">
        <f>LEFT(Table58[[#This Row],[L3 (Last Work Package only)]],FIND(" - ",Table58[[#This Row],[L3 (Last Work Package only)]])-1)</f>
        <v>UFDR 224.A</v>
      </c>
      <c r="M109" t="str">
        <f>LEFT(Table58[[#This Row],[Assets]],FIND(" - ",Table58[[#This Row],[Assets]])-1)</f>
        <v>HS2-00002CTCU</v>
      </c>
      <c r="N109" s="239" t="e">
        <f>INDEX(TrackerTbl[#Data],MATCH(Table58[[#This Row],[L2]],TrackerTbl[Cleansed_UAID_2],0),5)</f>
        <v>#N/A</v>
      </c>
      <c r="O109" s="9" t="e">
        <f>INDEX(TrackerTbl[#Data],MATCH(Table58[[#This Row],[L2]],TrackerTbl[Cleansed_UAID_2],0),6)</f>
        <v>#N/A</v>
      </c>
      <c r="P109" s="239" t="e">
        <f>INDEX(TrackerTbl[#Data],MATCH(Table58[[#This Row],[L2]],TrackerTbl[Cleansed_UAID_2],0),7)</f>
        <v>#N/A</v>
      </c>
    </row>
    <row r="110" spans="1:16">
      <c r="A110" s="9" t="s">
        <v>309</v>
      </c>
      <c r="B110" t="s">
        <v>684</v>
      </c>
      <c r="C110" t="str">
        <f>IF(LEFT(TrackerTbl[[#This Row],[WorkPackage]],1)="U",TrackerTbl[[#This Row],[WorkPackage]],"IDR "&amp;TRIM(TrackerTbl[[#This Row],[WorkPackage]]))</f>
        <v>IDR 215.02-2</v>
      </c>
      <c r="D110" t="str">
        <f>TRIM(TrackerTbl[[#This Row],[UAID_2]])</f>
        <v>HS2-00002Y8VG</v>
      </c>
      <c r="E110" s="33">
        <f>_xlfn.MAXIFS(Central_Team!G:G,Central_Team!C:C,TrackerTbl[[#This Row],[UAID_2]])</f>
        <v>45275</v>
      </c>
      <c r="F110" t="str" cm="1">
        <f t="array" ref="F110">INDEX(MainTracker[#Data],MATCH(1,(TrackerTbl[[#This Row],[UAID_2]]=MainTracker[UAID_2])*(TrackerTbl[[#This Row],[Request Date]]=MainTracker[Request sent on (Date)])*1,0),21)</f>
        <v>10 - Complete</v>
      </c>
      <c r="G110" s="33" cm="1">
        <f t="array" ref="G110">INDEX(MainTracker[#Data],MATCH(1,(TrackerTbl[[#This Row],[UAID_2]]=MainTracker[UAID_2])*(TrackerTbl[[#This Row],[Request Date]]=MainTracker[Request sent on (Date)])*1,0),9)</f>
        <v>45278</v>
      </c>
      <c r="H110" s="33"/>
      <c r="J110" t="s">
        <v>8890</v>
      </c>
      <c r="K110" t="s">
        <v>8888</v>
      </c>
      <c r="L110" t="str">
        <f>LEFT(Table58[[#This Row],[L3 (Last Work Package only)]],FIND(" - ",Table58[[#This Row],[L3 (Last Work Package only)]])-1)</f>
        <v>UFDR 224.A</v>
      </c>
      <c r="M110" t="str">
        <f>LEFT(Table58[[#This Row],[Assets]],FIND(" - ",Table58[[#This Row],[Assets]])-1)</f>
        <v>HS2-00002CTCW</v>
      </c>
      <c r="N110" s="239" t="e">
        <f>INDEX(TrackerTbl[#Data],MATCH(Table58[[#This Row],[L2]],TrackerTbl[Cleansed_UAID_2],0),5)</f>
        <v>#N/A</v>
      </c>
      <c r="O110" s="9" t="e">
        <f>INDEX(TrackerTbl[#Data],MATCH(Table58[[#This Row],[L2]],TrackerTbl[Cleansed_UAID_2],0),6)</f>
        <v>#N/A</v>
      </c>
      <c r="P110" s="239" t="e">
        <f>INDEX(TrackerTbl[#Data],MATCH(Table58[[#This Row],[L2]],TrackerTbl[Cleansed_UAID_2],0),7)</f>
        <v>#N/A</v>
      </c>
    </row>
    <row r="111" spans="1:16">
      <c r="A111" s="9" t="s">
        <v>309</v>
      </c>
      <c r="B111" t="s">
        <v>688</v>
      </c>
      <c r="C111" t="str">
        <f>IF(LEFT(TrackerTbl[[#This Row],[WorkPackage]],1)="U",TrackerTbl[[#This Row],[WorkPackage]],"IDR "&amp;TRIM(TrackerTbl[[#This Row],[WorkPackage]]))</f>
        <v>IDR 215.02-2</v>
      </c>
      <c r="D111" t="str">
        <f>TRIM(TrackerTbl[[#This Row],[UAID_2]])</f>
        <v>HS2-00002Y8VH</v>
      </c>
      <c r="E111" s="33">
        <f>_xlfn.MAXIFS(Central_Team!G:G,Central_Team!C:C,TrackerTbl[[#This Row],[UAID_2]])</f>
        <v>45275</v>
      </c>
      <c r="F111" t="str" cm="1">
        <f t="array" ref="F111">INDEX(MainTracker[#Data],MATCH(1,(TrackerTbl[[#This Row],[UAID_2]]=MainTracker[UAID_2])*(TrackerTbl[[#This Row],[Request Date]]=MainTracker[Request sent on (Date)])*1,0),21)</f>
        <v>10 - Complete</v>
      </c>
      <c r="G111" s="33" cm="1">
        <f t="array" ref="G111">INDEX(MainTracker[#Data],MATCH(1,(TrackerTbl[[#This Row],[UAID_2]]=MainTracker[UAID_2])*(TrackerTbl[[#This Row],[Request Date]]=MainTracker[Request sent on (Date)])*1,0),9)</f>
        <v>45278</v>
      </c>
      <c r="H111" s="33"/>
      <c r="J111" t="s">
        <v>8891</v>
      </c>
      <c r="K111" t="s">
        <v>8892</v>
      </c>
      <c r="L111" t="str">
        <f>LEFT(Table58[[#This Row],[L3 (Last Work Package only)]],FIND(" - ",Table58[[#This Row],[L3 (Last Work Package only)]])-1)</f>
        <v>UFDR 223.B</v>
      </c>
      <c r="M111" t="str">
        <f>LEFT(Table58[[#This Row],[Assets]],FIND(" - ",Table58[[#This Row],[Assets]])-1)</f>
        <v>HS2-000020CH3</v>
      </c>
      <c r="N111" s="239" t="e">
        <f>INDEX(TrackerTbl[#Data],MATCH(Table58[[#This Row],[L2]],TrackerTbl[Cleansed_UAID_2],0),5)</f>
        <v>#N/A</v>
      </c>
      <c r="O111" s="9" t="e">
        <f>INDEX(TrackerTbl[#Data],MATCH(Table58[[#This Row],[L2]],TrackerTbl[Cleansed_UAID_2],0),6)</f>
        <v>#N/A</v>
      </c>
      <c r="P111" s="239" t="e">
        <f>INDEX(TrackerTbl[#Data],MATCH(Table58[[#This Row],[L2]],TrackerTbl[Cleansed_UAID_2],0),7)</f>
        <v>#N/A</v>
      </c>
    </row>
    <row r="112" spans="1:16">
      <c r="A112" s="9" t="s">
        <v>309</v>
      </c>
      <c r="B112" t="s">
        <v>692</v>
      </c>
      <c r="C112" t="str">
        <f>IF(LEFT(TrackerTbl[[#This Row],[WorkPackage]],1)="U",TrackerTbl[[#This Row],[WorkPackage]],"IDR "&amp;TRIM(TrackerTbl[[#This Row],[WorkPackage]]))</f>
        <v>IDR 215.02-2</v>
      </c>
      <c r="D112" t="str">
        <f>TRIM(TrackerTbl[[#This Row],[UAID_2]])</f>
        <v>HS2-00002Y8VJ</v>
      </c>
      <c r="E112" s="33">
        <f>_xlfn.MAXIFS(Central_Team!G:G,Central_Team!C:C,TrackerTbl[[#This Row],[UAID_2]])</f>
        <v>45275</v>
      </c>
      <c r="F112" t="str" cm="1">
        <f t="array" ref="F112">INDEX(MainTracker[#Data],MATCH(1,(TrackerTbl[[#This Row],[UAID_2]]=MainTracker[UAID_2])*(TrackerTbl[[#This Row],[Request Date]]=MainTracker[Request sent on (Date)])*1,0),21)</f>
        <v>10 - Complete</v>
      </c>
      <c r="G112" s="33" cm="1">
        <f t="array" ref="G112">INDEX(MainTracker[#Data],MATCH(1,(TrackerTbl[[#This Row],[UAID_2]]=MainTracker[UAID_2])*(TrackerTbl[[#This Row],[Request Date]]=MainTracker[Request sent on (Date)])*1,0),9)</f>
        <v>45278</v>
      </c>
      <c r="H112" s="33"/>
      <c r="J112" t="s">
        <v>8893</v>
      </c>
      <c r="K112" t="s">
        <v>8894</v>
      </c>
      <c r="L112" t="str">
        <f>LEFT(Table58[[#This Row],[L3 (Last Work Package only)]],FIND(" - ",Table58[[#This Row],[L3 (Last Work Package only)]])-1)</f>
        <v>UFDR 223.A</v>
      </c>
      <c r="M112" t="str">
        <f>LEFT(Table58[[#This Row],[Assets]],FIND(" - ",Table58[[#This Row],[Assets]])-1)</f>
        <v>HS2-000020CH2</v>
      </c>
      <c r="N112" s="239">
        <f>INDEX(TrackerTbl[#Data],MATCH(Table58[[#This Row],[L2]],TrackerTbl[Cleansed_UAID_2],0),5)</f>
        <v>45560</v>
      </c>
      <c r="O112" s="9" t="str">
        <f>INDEX(TrackerTbl[#Data],MATCH(Table58[[#This Row],[L2]],TrackerTbl[Cleansed_UAID_2],0),6)</f>
        <v>10 - Complete</v>
      </c>
      <c r="P112" s="239">
        <f>INDEX(TrackerTbl[#Data],MATCH(Table58[[#This Row],[L2]],TrackerTbl[Cleansed_UAID_2],0),7)</f>
        <v>45573</v>
      </c>
    </row>
    <row r="113" spans="1:16">
      <c r="A113" s="9" t="s">
        <v>309</v>
      </c>
      <c r="B113" t="s">
        <v>696</v>
      </c>
      <c r="C113" t="str">
        <f>IF(LEFT(TrackerTbl[[#This Row],[WorkPackage]],1)="U",TrackerTbl[[#This Row],[WorkPackage]],"IDR "&amp;TRIM(TrackerTbl[[#This Row],[WorkPackage]]))</f>
        <v>IDR 215.02-2</v>
      </c>
      <c r="D113" t="str">
        <f>TRIM(TrackerTbl[[#This Row],[UAID_2]])</f>
        <v>HS2-00002Y8VM</v>
      </c>
      <c r="E113" s="33">
        <f>_xlfn.MAXIFS(Central_Team!G:G,Central_Team!C:C,TrackerTbl[[#This Row],[UAID_2]])</f>
        <v>45275</v>
      </c>
      <c r="F113" t="str" cm="1">
        <f t="array" ref="F113">INDEX(MainTracker[#Data],MATCH(1,(TrackerTbl[[#This Row],[UAID_2]]=MainTracker[UAID_2])*(TrackerTbl[[#This Row],[Request Date]]=MainTracker[Request sent on (Date)])*1,0),21)</f>
        <v>10 - Complete</v>
      </c>
      <c r="G113" s="33" cm="1">
        <f t="array" ref="G113">INDEX(MainTracker[#Data],MATCH(1,(TrackerTbl[[#This Row],[UAID_2]]=MainTracker[UAID_2])*(TrackerTbl[[#This Row],[Request Date]]=MainTracker[Request sent on (Date)])*1,0),9)</f>
        <v>45278</v>
      </c>
      <c r="H113" s="33"/>
      <c r="J113" t="s">
        <v>8895</v>
      </c>
      <c r="K113" t="s">
        <v>8896</v>
      </c>
      <c r="L113" t="str">
        <f>LEFT(Table58[[#This Row],[L3 (Last Work Package only)]],FIND(" - ",Table58[[#This Row],[L3 (Last Work Package only)]])-1)</f>
        <v>UFDR 222.G</v>
      </c>
      <c r="M113" t="str">
        <f>LEFT(Table58[[#This Row],[Assets]],FIND(" - ",Table58[[#This Row],[Assets]])-1)</f>
        <v>HS2-000020CGW</v>
      </c>
      <c r="N113" s="239" t="e">
        <f>INDEX(TrackerTbl[#Data],MATCH(Table58[[#This Row],[L2]],TrackerTbl[Cleansed_UAID_2],0),5)</f>
        <v>#N/A</v>
      </c>
      <c r="O113" s="9" t="e">
        <f>INDEX(TrackerTbl[#Data],MATCH(Table58[[#This Row],[L2]],TrackerTbl[Cleansed_UAID_2],0),6)</f>
        <v>#N/A</v>
      </c>
      <c r="P113" s="239" t="e">
        <f>INDEX(TrackerTbl[#Data],MATCH(Table58[[#This Row],[L2]],TrackerTbl[Cleansed_UAID_2],0),7)</f>
        <v>#N/A</v>
      </c>
    </row>
    <row r="114" spans="1:16">
      <c r="A114" s="9" t="s">
        <v>309</v>
      </c>
      <c r="B114" t="s">
        <v>700</v>
      </c>
      <c r="C114" t="str">
        <f>IF(LEFT(TrackerTbl[[#This Row],[WorkPackage]],1)="U",TrackerTbl[[#This Row],[WorkPackage]],"IDR "&amp;TRIM(TrackerTbl[[#This Row],[WorkPackage]]))</f>
        <v>IDR 215.02-2</v>
      </c>
      <c r="D114" t="str">
        <f>TRIM(TrackerTbl[[#This Row],[UAID_2]])</f>
        <v>HS2-00002Y8VN</v>
      </c>
      <c r="E114" s="33">
        <f>_xlfn.MAXIFS(Central_Team!G:G,Central_Team!C:C,TrackerTbl[[#This Row],[UAID_2]])</f>
        <v>45275</v>
      </c>
      <c r="F114" t="str" cm="1">
        <f t="array" ref="F114">INDEX(MainTracker[#Data],MATCH(1,(TrackerTbl[[#This Row],[UAID_2]]=MainTracker[UAID_2])*(TrackerTbl[[#This Row],[Request Date]]=MainTracker[Request sent on (Date)])*1,0),21)</f>
        <v>10 - Complete</v>
      </c>
      <c r="G114" s="33" cm="1">
        <f t="array" ref="G114">INDEX(MainTracker[#Data],MATCH(1,(TrackerTbl[[#This Row],[UAID_2]]=MainTracker[UAID_2])*(TrackerTbl[[#This Row],[Request Date]]=MainTracker[Request sent on (Date)])*1,0),9)</f>
        <v>45278</v>
      </c>
      <c r="H114" s="33"/>
      <c r="J114" t="s">
        <v>8897</v>
      </c>
      <c r="K114" t="s">
        <v>8898</v>
      </c>
      <c r="L114" t="str">
        <f>LEFT(Table58[[#This Row],[L3 (Last Work Package only)]],FIND(" - ",Table58[[#This Row],[L3 (Last Work Package only)]])-1)</f>
        <v>UFDR 222.F</v>
      </c>
      <c r="M114" t="str">
        <f>LEFT(Table58[[#This Row],[Assets]],FIND(" - ",Table58[[#This Row],[Assets]])-1)</f>
        <v>HS2-00002CTC1</v>
      </c>
      <c r="N114" s="239" t="e">
        <f>INDEX(TrackerTbl[#Data],MATCH(Table58[[#This Row],[L2]],TrackerTbl[Cleansed_UAID_2],0),5)</f>
        <v>#N/A</v>
      </c>
      <c r="O114" s="9" t="e">
        <f>INDEX(TrackerTbl[#Data],MATCH(Table58[[#This Row],[L2]],TrackerTbl[Cleansed_UAID_2],0),6)</f>
        <v>#N/A</v>
      </c>
      <c r="P114" s="239" t="e">
        <f>INDEX(TrackerTbl[#Data],MATCH(Table58[[#This Row],[L2]],TrackerTbl[Cleansed_UAID_2],0),7)</f>
        <v>#N/A</v>
      </c>
    </row>
    <row r="115" spans="1:16">
      <c r="A115" s="9">
        <v>238.02</v>
      </c>
      <c r="B115" t="s">
        <v>704</v>
      </c>
      <c r="C115" t="str">
        <f>IF(LEFT(TrackerTbl[[#This Row],[WorkPackage]],1)="U",TrackerTbl[[#This Row],[WorkPackage]],"IDR "&amp;TRIM(TrackerTbl[[#This Row],[WorkPackage]]))</f>
        <v>IDR 238.02</v>
      </c>
      <c r="D115" t="str">
        <f>TRIM(TrackerTbl[[#This Row],[UAID_2]])</f>
        <v>HS2-00002N7UU</v>
      </c>
      <c r="E115" s="33">
        <f>_xlfn.MAXIFS(Central_Team!G:G,Central_Team!C:C,TrackerTbl[[#This Row],[UAID_2]])</f>
        <v>45275</v>
      </c>
      <c r="F115" t="str" cm="1">
        <f t="array" ref="F115">INDEX(MainTracker[#Data],MATCH(1,(TrackerTbl[[#This Row],[UAID_2]]=MainTracker[UAID_2])*(TrackerTbl[[#This Row],[Request Date]]=MainTracker[Request sent on (Date)])*1,0),21)</f>
        <v>10 - Complete</v>
      </c>
      <c r="G115" s="33" cm="1">
        <f t="array" ref="G115">INDEX(MainTracker[#Data],MATCH(1,(TrackerTbl[[#This Row],[UAID_2]]=MainTracker[UAID_2])*(TrackerTbl[[#This Row],[Request Date]]=MainTracker[Request sent on (Date)])*1,0),9)</f>
        <v>45278</v>
      </c>
      <c r="H115" s="33"/>
      <c r="J115" t="s">
        <v>8899</v>
      </c>
      <c r="K115" t="s">
        <v>8900</v>
      </c>
      <c r="L115" t="str">
        <f>LEFT(Table58[[#This Row],[L3 (Last Work Package only)]],FIND(" - ",Table58[[#This Row],[L3 (Last Work Package only)]])-1)</f>
        <v>UFDR 222.E</v>
      </c>
      <c r="M115" t="str">
        <f>LEFT(Table58[[#This Row],[Assets]],FIND(" - ",Table58[[#This Row],[Assets]])-1)</f>
        <v>HS2-00002CTBX</v>
      </c>
      <c r="N115" s="239" t="e">
        <f>INDEX(TrackerTbl[#Data],MATCH(Table58[[#This Row],[L2]],TrackerTbl[Cleansed_UAID_2],0),5)</f>
        <v>#N/A</v>
      </c>
      <c r="O115" s="9" t="e">
        <f>INDEX(TrackerTbl[#Data],MATCH(Table58[[#This Row],[L2]],TrackerTbl[Cleansed_UAID_2],0),6)</f>
        <v>#N/A</v>
      </c>
      <c r="P115" s="239" t="e">
        <f>INDEX(TrackerTbl[#Data],MATCH(Table58[[#This Row],[L2]],TrackerTbl[Cleansed_UAID_2],0),7)</f>
        <v>#N/A</v>
      </c>
    </row>
    <row r="116" spans="1:16">
      <c r="A116" s="9">
        <v>237.02</v>
      </c>
      <c r="B116" t="s">
        <v>198</v>
      </c>
      <c r="C116" t="str">
        <f>IF(LEFT(TrackerTbl[[#This Row],[WorkPackage]],1)="U",TrackerTbl[[#This Row],[WorkPackage]],"IDR "&amp;TRIM(TrackerTbl[[#This Row],[WorkPackage]]))</f>
        <v>IDR 237.02</v>
      </c>
      <c r="D116" t="str">
        <f>TRIM(TrackerTbl[[#This Row],[UAID_2]])</f>
        <v>HS2-00002CTJT</v>
      </c>
      <c r="E116" s="33">
        <f>_xlfn.MAXIFS(Central_Team!G:G,Central_Team!C:C,TrackerTbl[[#This Row],[UAID_2]])</f>
        <v>45275</v>
      </c>
      <c r="F116" t="str" cm="1">
        <f t="array" ref="F116">INDEX(MainTracker[#Data],MATCH(1,(TrackerTbl[[#This Row],[UAID_2]]=MainTracker[UAID_2])*(TrackerTbl[[#This Row],[Request Date]]=MainTracker[Request sent on (Date)])*1,0),21)</f>
        <v>10 - Complete</v>
      </c>
      <c r="G116" s="33" cm="1">
        <f t="array" ref="G116">INDEX(MainTracker[#Data],MATCH(1,(TrackerTbl[[#This Row],[UAID_2]]=MainTracker[UAID_2])*(TrackerTbl[[#This Row],[Request Date]]=MainTracker[Request sent on (Date)])*1,0),9)</f>
        <v>45278</v>
      </c>
      <c r="H116" s="33"/>
      <c r="J116" t="s">
        <v>8901</v>
      </c>
      <c r="K116" t="s">
        <v>8902</v>
      </c>
      <c r="L116" t="str">
        <f>LEFT(Table58[[#This Row],[L3 (Last Work Package only)]],FIND(" - ",Table58[[#This Row],[L3 (Last Work Package only)]])-1)</f>
        <v>UFDR 222.D</v>
      </c>
      <c r="M116" t="str">
        <f>LEFT(Table58[[#This Row],[Assets]],FIND(" - ",Table58[[#This Row],[Assets]])-1)</f>
        <v>HS2-00002CTBZ</v>
      </c>
      <c r="N116" s="239" t="e">
        <f>INDEX(TrackerTbl[#Data],MATCH(Table58[[#This Row],[L2]],TrackerTbl[Cleansed_UAID_2],0),5)</f>
        <v>#N/A</v>
      </c>
      <c r="O116" s="9" t="e">
        <f>INDEX(TrackerTbl[#Data],MATCH(Table58[[#This Row],[L2]],TrackerTbl[Cleansed_UAID_2],0),6)</f>
        <v>#N/A</v>
      </c>
      <c r="P116" s="239" t="e">
        <f>INDEX(TrackerTbl[#Data],MATCH(Table58[[#This Row],[L2]],TrackerTbl[Cleansed_UAID_2],0),7)</f>
        <v>#N/A</v>
      </c>
    </row>
    <row r="117" spans="1:16">
      <c r="A117" s="9">
        <v>237.02</v>
      </c>
      <c r="B117" t="s">
        <v>193</v>
      </c>
      <c r="C117" t="str">
        <f>IF(LEFT(TrackerTbl[[#This Row],[WorkPackage]],1)="U",TrackerTbl[[#This Row],[WorkPackage]],"IDR "&amp;TRIM(TrackerTbl[[#This Row],[WorkPackage]]))</f>
        <v>IDR 237.02</v>
      </c>
      <c r="D117" t="str">
        <f>TRIM(TrackerTbl[[#This Row],[UAID_2]])</f>
        <v>HS2-00002EL0S</v>
      </c>
      <c r="E117" s="33">
        <f>_xlfn.MAXIFS(Central_Team!G:G,Central_Team!C:C,TrackerTbl[[#This Row],[UAID_2]])</f>
        <v>45275</v>
      </c>
      <c r="F117" t="str" cm="1">
        <f t="array" ref="F117">INDEX(MainTracker[#Data],MATCH(1,(TrackerTbl[[#This Row],[UAID_2]]=MainTracker[UAID_2])*(TrackerTbl[[#This Row],[Request Date]]=MainTracker[Request sent on (Date)])*1,0),21)</f>
        <v>10 - Complete</v>
      </c>
      <c r="G117" s="33" cm="1">
        <f t="array" ref="G117">INDEX(MainTracker[#Data],MATCH(1,(TrackerTbl[[#This Row],[UAID_2]]=MainTracker[UAID_2])*(TrackerTbl[[#This Row],[Request Date]]=MainTracker[Request sent on (Date)])*1,0),9)</f>
        <v>45278</v>
      </c>
      <c r="H117" s="33"/>
      <c r="J117" t="s">
        <v>8903</v>
      </c>
      <c r="K117" t="s">
        <v>8904</v>
      </c>
      <c r="L117" t="str">
        <f>LEFT(Table58[[#This Row],[L3 (Last Work Package only)]],FIND(" - ",Table58[[#This Row],[L3 (Last Work Package only)]])-1)</f>
        <v>UFDR 222.C</v>
      </c>
      <c r="M117" t="str">
        <f>LEFT(Table58[[#This Row],[Assets]],FIND(" - ",Table58[[#This Row],[Assets]])-1)</f>
        <v>HS2-000020CGZ</v>
      </c>
      <c r="N117" s="239" t="e">
        <f>INDEX(TrackerTbl[#Data],MATCH(Table58[[#This Row],[L2]],TrackerTbl[Cleansed_UAID_2],0),5)</f>
        <v>#N/A</v>
      </c>
      <c r="O117" s="9" t="e">
        <f>INDEX(TrackerTbl[#Data],MATCH(Table58[[#This Row],[L2]],TrackerTbl[Cleansed_UAID_2],0),6)</f>
        <v>#N/A</v>
      </c>
      <c r="P117" s="239" t="e">
        <f>INDEX(TrackerTbl[#Data],MATCH(Table58[[#This Row],[L2]],TrackerTbl[Cleansed_UAID_2],0),7)</f>
        <v>#N/A</v>
      </c>
    </row>
    <row r="118" spans="1:16">
      <c r="A118" s="9">
        <v>208.2</v>
      </c>
      <c r="B118" t="s">
        <v>712</v>
      </c>
      <c r="C118" t="str">
        <f>IF(LEFT(TrackerTbl[[#This Row],[WorkPackage]],1)="U",TrackerTbl[[#This Row],[WorkPackage]],"IDR "&amp;TRIM(TrackerTbl[[#This Row],[WorkPackage]]))</f>
        <v>IDR 208.2</v>
      </c>
      <c r="D118" t="str">
        <f>TRIM(TrackerTbl[[#This Row],[UAID_2]])</f>
        <v>HS2-00002CW19</v>
      </c>
      <c r="E118" s="33">
        <f>_xlfn.MAXIFS(Central_Team!G:G,Central_Team!C:C,TrackerTbl[[#This Row],[UAID_2]])</f>
        <v>45275</v>
      </c>
      <c r="F118" t="str" cm="1">
        <f t="array" ref="F118">INDEX(MainTracker[#Data],MATCH(1,(TrackerTbl[[#This Row],[UAID_2]]=MainTracker[UAID_2])*(TrackerTbl[[#This Row],[Request Date]]=MainTracker[Request sent on (Date)])*1,0),21)</f>
        <v>10 - Complete</v>
      </c>
      <c r="G118" s="33" cm="1">
        <f t="array" ref="G118">INDEX(MainTracker[#Data],MATCH(1,(TrackerTbl[[#This Row],[UAID_2]]=MainTracker[UAID_2])*(TrackerTbl[[#This Row],[Request Date]]=MainTracker[Request sent on (Date)])*1,0),9)</f>
        <v>45278</v>
      </c>
      <c r="H118" s="33"/>
      <c r="J118" t="s">
        <v>8905</v>
      </c>
      <c r="K118" t="s">
        <v>8906</v>
      </c>
      <c r="L118" t="str">
        <f>LEFT(Table58[[#This Row],[L3 (Last Work Package only)]],FIND(" - ",Table58[[#This Row],[L3 (Last Work Package only)]])-1)</f>
        <v>UFDR 222.B</v>
      </c>
      <c r="M118" t="str">
        <f>LEFT(Table58[[#This Row],[Assets]],FIND(" - ",Table58[[#This Row],[Assets]])-1)</f>
        <v>HS2-000020CGT</v>
      </c>
      <c r="N118" s="239" t="e">
        <f>INDEX(TrackerTbl[#Data],MATCH(Table58[[#This Row],[L2]],TrackerTbl[Cleansed_UAID_2],0),5)</f>
        <v>#N/A</v>
      </c>
      <c r="O118" s="9" t="e">
        <f>INDEX(TrackerTbl[#Data],MATCH(Table58[[#This Row],[L2]],TrackerTbl[Cleansed_UAID_2],0),6)</f>
        <v>#N/A</v>
      </c>
      <c r="P118" s="239" t="e">
        <f>INDEX(TrackerTbl[#Data],MATCH(Table58[[#This Row],[L2]],TrackerTbl[Cleansed_UAID_2],0),7)</f>
        <v>#N/A</v>
      </c>
    </row>
    <row r="119" spans="1:16">
      <c r="A119" s="9">
        <v>237.02</v>
      </c>
      <c r="B119" t="s">
        <v>716</v>
      </c>
      <c r="C119" t="str">
        <f>IF(LEFT(TrackerTbl[[#This Row],[WorkPackage]],1)="U",TrackerTbl[[#This Row],[WorkPackage]],"IDR "&amp;TRIM(TrackerTbl[[#This Row],[WorkPackage]]))</f>
        <v>IDR 237.02</v>
      </c>
      <c r="D119" t="str">
        <f>TRIM(TrackerTbl[[#This Row],[UAID_2]])</f>
        <v>HS2-000020P0J</v>
      </c>
      <c r="E119" s="33">
        <f>_xlfn.MAXIFS(Central_Team!G:G,Central_Team!C:C,TrackerTbl[[#This Row],[UAID_2]])</f>
        <v>45278</v>
      </c>
      <c r="F119" t="str" cm="1">
        <f t="array" ref="F119">INDEX(MainTracker[#Data],MATCH(1,(TrackerTbl[[#This Row],[UAID_2]]=MainTracker[UAID_2])*(TrackerTbl[[#This Row],[Request Date]]=MainTracker[Request sent on (Date)])*1,0),21)</f>
        <v>10 - Complete</v>
      </c>
      <c r="G119" s="33" cm="1">
        <f t="array" ref="G119">INDEX(MainTracker[#Data],MATCH(1,(TrackerTbl[[#This Row],[UAID_2]]=MainTracker[UAID_2])*(TrackerTbl[[#This Row],[Request Date]]=MainTracker[Request sent on (Date)])*1,0),9)</f>
        <v>45296</v>
      </c>
      <c r="H119" s="33"/>
      <c r="J119" t="s">
        <v>8907</v>
      </c>
      <c r="K119" t="s">
        <v>8906</v>
      </c>
      <c r="L119" t="str">
        <f>LEFT(Table58[[#This Row],[L3 (Last Work Package only)]],FIND(" - ",Table58[[#This Row],[L3 (Last Work Package only)]])-1)</f>
        <v>UFDR 222.B</v>
      </c>
      <c r="M119" t="str">
        <f>LEFT(Table58[[#This Row],[Assets]],FIND(" - ",Table58[[#This Row],[Assets]])-1)</f>
        <v>HS2-000020CGU</v>
      </c>
      <c r="N119" s="239" t="e">
        <f>INDEX(TrackerTbl[#Data],MATCH(Table58[[#This Row],[L2]],TrackerTbl[Cleansed_UAID_2],0),5)</f>
        <v>#N/A</v>
      </c>
      <c r="O119" s="9" t="e">
        <f>INDEX(TrackerTbl[#Data],MATCH(Table58[[#This Row],[L2]],TrackerTbl[Cleansed_UAID_2],0),6)</f>
        <v>#N/A</v>
      </c>
      <c r="P119" s="239" t="e">
        <f>INDEX(TrackerTbl[#Data],MATCH(Table58[[#This Row],[L2]],TrackerTbl[Cleansed_UAID_2],0),7)</f>
        <v>#N/A</v>
      </c>
    </row>
    <row r="120" spans="1:16">
      <c r="A120" s="9">
        <v>237.02</v>
      </c>
      <c r="B120" t="s">
        <v>722</v>
      </c>
      <c r="C120" t="str">
        <f>IF(LEFT(TrackerTbl[[#This Row],[WorkPackage]],1)="U",TrackerTbl[[#This Row],[WorkPackage]],"IDR "&amp;TRIM(TrackerTbl[[#This Row],[WorkPackage]]))</f>
        <v>IDR 237.02</v>
      </c>
      <c r="D120" t="str">
        <f>TRIM(TrackerTbl[[#This Row],[UAID_2]])</f>
        <v>HS2-00002CTJU</v>
      </c>
      <c r="E120" s="33">
        <f>_xlfn.MAXIFS(Central_Team!G:G,Central_Team!C:C,TrackerTbl[[#This Row],[UAID_2]])</f>
        <v>45278</v>
      </c>
      <c r="F120" t="str" cm="1">
        <f t="array" ref="F120">INDEX(MainTracker[#Data],MATCH(1,(TrackerTbl[[#This Row],[UAID_2]]=MainTracker[UAID_2])*(TrackerTbl[[#This Row],[Request Date]]=MainTracker[Request sent on (Date)])*1,0),21)</f>
        <v>10 - Complete</v>
      </c>
      <c r="G120" s="33" cm="1">
        <f t="array" ref="G120">INDEX(MainTracker[#Data],MATCH(1,(TrackerTbl[[#This Row],[UAID_2]]=MainTracker[UAID_2])*(TrackerTbl[[#This Row],[Request Date]]=MainTracker[Request sent on (Date)])*1,0),9)</f>
        <v>45296</v>
      </c>
      <c r="H120" s="33"/>
      <c r="J120" t="s">
        <v>8908</v>
      </c>
      <c r="K120" t="s">
        <v>8906</v>
      </c>
      <c r="L120" t="str">
        <f>LEFT(Table58[[#This Row],[L3 (Last Work Package only)]],FIND(" - ",Table58[[#This Row],[L3 (Last Work Package only)]])-1)</f>
        <v>UFDR 222.B</v>
      </c>
      <c r="M120" t="str">
        <f>LEFT(Table58[[#This Row],[Assets]],FIND(" - ",Table58[[#This Row],[Assets]])-1)</f>
        <v>HS2-000020CGX</v>
      </c>
      <c r="N120" s="239" t="e">
        <f>INDEX(TrackerTbl[#Data],MATCH(Table58[[#This Row],[L2]],TrackerTbl[Cleansed_UAID_2],0),5)</f>
        <v>#N/A</v>
      </c>
      <c r="O120" s="9" t="e">
        <f>INDEX(TrackerTbl[#Data],MATCH(Table58[[#This Row],[L2]],TrackerTbl[Cleansed_UAID_2],0),6)</f>
        <v>#N/A</v>
      </c>
      <c r="P120" s="239" t="e">
        <f>INDEX(TrackerTbl[#Data],MATCH(Table58[[#This Row],[L2]],TrackerTbl[Cleansed_UAID_2],0),7)</f>
        <v>#N/A</v>
      </c>
    </row>
    <row r="121" spans="1:16">
      <c r="A121" s="9" t="s">
        <v>309</v>
      </c>
      <c r="B121" t="s">
        <v>726</v>
      </c>
      <c r="C121" t="str">
        <f>IF(LEFT(TrackerTbl[[#This Row],[WorkPackage]],1)="U",TrackerTbl[[#This Row],[WorkPackage]],"IDR "&amp;TRIM(TrackerTbl[[#This Row],[WorkPackage]]))</f>
        <v>IDR 215.02-2</v>
      </c>
      <c r="D121" t="str">
        <f>TRIM(TrackerTbl[[#This Row],[UAID_2]])</f>
        <v>HS2-000020NK2</v>
      </c>
      <c r="E121" s="33">
        <f>_xlfn.MAXIFS(Central_Team!G:G,Central_Team!C:C,TrackerTbl[[#This Row],[UAID_2]])</f>
        <v>45686</v>
      </c>
      <c r="F121" t="str" cm="1">
        <f t="array" ref="F121">INDEX(MainTracker[#Data],MATCH(1,(TrackerTbl[[#This Row],[UAID_2]]=MainTracker[UAID_2])*(TrackerTbl[[#This Row],[Request Date]]=MainTracker[Request sent on (Date)])*1,0),21)</f>
        <v>10 - Complete</v>
      </c>
      <c r="G121" s="33" cm="1">
        <f t="array" ref="G121">INDEX(MainTracker[#Data],MATCH(1,(TrackerTbl[[#This Row],[UAID_2]]=MainTracker[UAID_2])*(TrackerTbl[[#This Row],[Request Date]]=MainTracker[Request sent on (Date)])*1,0),9)</f>
        <v>45698</v>
      </c>
      <c r="H121" s="33"/>
      <c r="J121" t="s">
        <v>8909</v>
      </c>
      <c r="K121" t="s">
        <v>8906</v>
      </c>
      <c r="L121" t="str">
        <f>LEFT(Table58[[#This Row],[L3 (Last Work Package only)]],FIND(" - ",Table58[[#This Row],[L3 (Last Work Package only)]])-1)</f>
        <v>UFDR 222.B</v>
      </c>
      <c r="M121" t="str">
        <f>LEFT(Table58[[#This Row],[Assets]],FIND(" - ",Table58[[#This Row],[Assets]])-1)</f>
        <v>HS2-000020CGY</v>
      </c>
      <c r="N121" s="239" t="e">
        <f>INDEX(TrackerTbl[#Data],MATCH(Table58[[#This Row],[L2]],TrackerTbl[Cleansed_UAID_2],0),5)</f>
        <v>#N/A</v>
      </c>
      <c r="O121" s="9" t="e">
        <f>INDEX(TrackerTbl[#Data],MATCH(Table58[[#This Row],[L2]],TrackerTbl[Cleansed_UAID_2],0),6)</f>
        <v>#N/A</v>
      </c>
      <c r="P121" s="239" t="e">
        <f>INDEX(TrackerTbl[#Data],MATCH(Table58[[#This Row],[L2]],TrackerTbl[Cleansed_UAID_2],0),7)</f>
        <v>#N/A</v>
      </c>
    </row>
    <row r="122" spans="1:16">
      <c r="A122" s="9" t="s">
        <v>309</v>
      </c>
      <c r="B122" t="s">
        <v>735</v>
      </c>
      <c r="C122" t="str">
        <f>IF(LEFT(TrackerTbl[[#This Row],[WorkPackage]],1)="U",TrackerTbl[[#This Row],[WorkPackage]],"IDR "&amp;TRIM(TrackerTbl[[#This Row],[WorkPackage]]))</f>
        <v>IDR 215.02-2</v>
      </c>
      <c r="D122" t="str">
        <f>TRIM(TrackerTbl[[#This Row],[UAID_2]])</f>
        <v>HS2-00002BJU3</v>
      </c>
      <c r="E122" s="33">
        <f>_xlfn.MAXIFS(Central_Team!G:G,Central_Team!C:C,TrackerTbl[[#This Row],[UAID_2]])</f>
        <v>45686</v>
      </c>
      <c r="F122" t="str" cm="1">
        <f t="array" ref="F122">INDEX(MainTracker[#Data],MATCH(1,(TrackerTbl[[#This Row],[UAID_2]]=MainTracker[UAID_2])*(TrackerTbl[[#This Row],[Request Date]]=MainTracker[Request sent on (Date)])*1,0),21)</f>
        <v>10 - Complete</v>
      </c>
      <c r="G122" s="33" cm="1">
        <f t="array" ref="G122">INDEX(MainTracker[#Data],MATCH(1,(TrackerTbl[[#This Row],[UAID_2]]=MainTracker[UAID_2])*(TrackerTbl[[#This Row],[Request Date]]=MainTracker[Request sent on (Date)])*1,0),9)</f>
        <v>45698</v>
      </c>
      <c r="H122" s="33"/>
      <c r="J122" t="s">
        <v>8910</v>
      </c>
      <c r="K122" t="s">
        <v>8906</v>
      </c>
      <c r="L122" t="str">
        <f>LEFT(Table58[[#This Row],[L3 (Last Work Package only)]],FIND(" - ",Table58[[#This Row],[L3 (Last Work Package only)]])-1)</f>
        <v>UFDR 222.B</v>
      </c>
      <c r="M122" t="str">
        <f>LEFT(Table58[[#This Row],[Assets]],FIND(" - ",Table58[[#This Row],[Assets]])-1)</f>
        <v>HS2-0000245Z8</v>
      </c>
      <c r="N122" s="239">
        <f>INDEX(TrackerTbl[#Data],MATCH(Table58[[#This Row],[L2]],TrackerTbl[Cleansed_UAID_2],0),5)</f>
        <v>45434</v>
      </c>
      <c r="O122" s="9" t="str">
        <f>INDEX(TrackerTbl[#Data],MATCH(Table58[[#This Row],[L2]],TrackerTbl[Cleansed_UAID_2],0),6)</f>
        <v>10 - Complete</v>
      </c>
      <c r="P122" s="239">
        <f>INDEX(TrackerTbl[#Data],MATCH(Table58[[#This Row],[L2]],TrackerTbl[Cleansed_UAID_2],0),7)</f>
        <v>45442</v>
      </c>
    </row>
    <row r="123" spans="1:16">
      <c r="A123" s="9" t="s">
        <v>309</v>
      </c>
      <c r="B123" t="s">
        <v>740</v>
      </c>
      <c r="C123" t="str">
        <f>IF(LEFT(TrackerTbl[[#This Row],[WorkPackage]],1)="U",TrackerTbl[[#This Row],[WorkPackage]],"IDR "&amp;TRIM(TrackerTbl[[#This Row],[WorkPackage]]))</f>
        <v>IDR 215.02-2</v>
      </c>
      <c r="D123" t="str">
        <f>TRIM(TrackerTbl[[#This Row],[UAID_2]])</f>
        <v>HS2-00002CT8R</v>
      </c>
      <c r="E123" s="33">
        <f>_xlfn.MAXIFS(Central_Team!G:G,Central_Team!C:C,TrackerTbl[[#This Row],[UAID_2]])</f>
        <v>45314</v>
      </c>
      <c r="F123" t="str" cm="1">
        <f t="array" ref="F123">INDEX(MainTracker[#Data],MATCH(1,(TrackerTbl[[#This Row],[UAID_2]]=MainTracker[UAID_2])*(TrackerTbl[[#This Row],[Request Date]]=MainTracker[Request sent on (Date)])*1,0),21)</f>
        <v>10 - Complete</v>
      </c>
      <c r="G123" s="33" cm="1">
        <f t="array" ref="G123">INDEX(MainTracker[#Data],MATCH(1,(TrackerTbl[[#This Row],[UAID_2]]=MainTracker[UAID_2])*(TrackerTbl[[#This Row],[Request Date]]=MainTracker[Request sent on (Date)])*1,0),9)</f>
        <v>45315</v>
      </c>
      <c r="H123" s="33"/>
      <c r="J123" t="s">
        <v>8911</v>
      </c>
      <c r="K123" t="s">
        <v>8906</v>
      </c>
      <c r="L123" t="str">
        <f>LEFT(Table58[[#This Row],[L3 (Last Work Package only)]],FIND(" - ",Table58[[#This Row],[L3 (Last Work Package only)]])-1)</f>
        <v>UFDR 222.B</v>
      </c>
      <c r="M123" t="str">
        <f>LEFT(Table58[[#This Row],[Assets]],FIND(" - ",Table58[[#This Row],[Assets]])-1)</f>
        <v>HS2-00002BVPN</v>
      </c>
      <c r="N123" s="239" t="e">
        <f>INDEX(TrackerTbl[#Data],MATCH(Table58[[#This Row],[L2]],TrackerTbl[Cleansed_UAID_2],0),5)</f>
        <v>#N/A</v>
      </c>
      <c r="O123" s="9" t="e">
        <f>INDEX(TrackerTbl[#Data],MATCH(Table58[[#This Row],[L2]],TrackerTbl[Cleansed_UAID_2],0),6)</f>
        <v>#N/A</v>
      </c>
      <c r="P123" s="239" t="e">
        <f>INDEX(TrackerTbl[#Data],MATCH(Table58[[#This Row],[L2]],TrackerTbl[Cleansed_UAID_2],0),7)</f>
        <v>#N/A</v>
      </c>
    </row>
    <row r="124" spans="1:16">
      <c r="A124" s="9" t="s">
        <v>309</v>
      </c>
      <c r="B124" t="s">
        <v>746</v>
      </c>
      <c r="C124" t="str">
        <f>IF(LEFT(TrackerTbl[[#This Row],[WorkPackage]],1)="U",TrackerTbl[[#This Row],[WorkPackage]],"IDR "&amp;TRIM(TrackerTbl[[#This Row],[WorkPackage]]))</f>
        <v>IDR 215.02-2</v>
      </c>
      <c r="D124" t="str">
        <f>TRIM(TrackerTbl[[#This Row],[UAID_2]])</f>
        <v>HS2-00002CT8Y</v>
      </c>
      <c r="E124" s="33">
        <f>_xlfn.MAXIFS(Central_Team!G:G,Central_Team!C:C,TrackerTbl[[#This Row],[UAID_2]])</f>
        <v>45686</v>
      </c>
      <c r="F124" t="str" cm="1">
        <f t="array" ref="F124">INDEX(MainTracker[#Data],MATCH(1,(TrackerTbl[[#This Row],[UAID_2]]=MainTracker[UAID_2])*(TrackerTbl[[#This Row],[Request Date]]=MainTracker[Request sent on (Date)])*1,0),21)</f>
        <v>10 - Complete</v>
      </c>
      <c r="G124" s="33" cm="1">
        <f t="array" ref="G124">INDEX(MainTracker[#Data],MATCH(1,(TrackerTbl[[#This Row],[UAID_2]]=MainTracker[UAID_2])*(TrackerTbl[[#This Row],[Request Date]]=MainTracker[Request sent on (Date)])*1,0),9)</f>
        <v>45700</v>
      </c>
      <c r="H124" s="33"/>
      <c r="J124" t="s">
        <v>8912</v>
      </c>
      <c r="K124" t="s">
        <v>8913</v>
      </c>
      <c r="L124" t="str">
        <f>LEFT(Table58[[#This Row],[L3 (Last Work Package only)]],FIND(" - ",Table58[[#This Row],[L3 (Last Work Package only)]])-1)</f>
        <v>UFDR 222.A</v>
      </c>
      <c r="M124" t="str">
        <f>LEFT(Table58[[#This Row],[Assets]],FIND(" - ",Table58[[#This Row],[Assets]])-1)</f>
        <v>HS2-000020CGN</v>
      </c>
      <c r="N124" s="239" t="e">
        <f>INDEX(TrackerTbl[#Data],MATCH(Table58[[#This Row],[L2]],TrackerTbl[Cleansed_UAID_2],0),5)</f>
        <v>#N/A</v>
      </c>
      <c r="O124" s="9" t="e">
        <f>INDEX(TrackerTbl[#Data],MATCH(Table58[[#This Row],[L2]],TrackerTbl[Cleansed_UAID_2],0),6)</f>
        <v>#N/A</v>
      </c>
      <c r="P124" s="239" t="e">
        <f>INDEX(TrackerTbl[#Data],MATCH(Table58[[#This Row],[L2]],TrackerTbl[Cleansed_UAID_2],0),7)</f>
        <v>#N/A</v>
      </c>
    </row>
    <row r="125" spans="1:16">
      <c r="A125" s="9" t="s">
        <v>309</v>
      </c>
      <c r="B125" t="s">
        <v>750</v>
      </c>
      <c r="C125" t="str">
        <f>IF(LEFT(TrackerTbl[[#This Row],[WorkPackage]],1)="U",TrackerTbl[[#This Row],[WorkPackage]],"IDR "&amp;TRIM(TrackerTbl[[#This Row],[WorkPackage]]))</f>
        <v>IDR 215.02-2</v>
      </c>
      <c r="D125" t="str">
        <f>TRIM(TrackerTbl[[#This Row],[UAID_2]])</f>
        <v>HS2-00002NNHZ</v>
      </c>
      <c r="E125" s="33">
        <f>_xlfn.MAXIFS(Central_Team!G:G,Central_Team!C:C,TrackerTbl[[#This Row],[UAID_2]])</f>
        <v>45280</v>
      </c>
      <c r="F125" t="str" cm="1">
        <f t="array" ref="F125">INDEX(MainTracker[#Data],MATCH(1,(TrackerTbl[[#This Row],[UAID_2]]=MainTracker[UAID_2])*(TrackerTbl[[#This Row],[Request Date]]=MainTracker[Request sent on (Date)])*1,0),21)</f>
        <v>10 - Complete</v>
      </c>
      <c r="G125" s="33" cm="1">
        <f t="array" ref="G125">INDEX(MainTracker[#Data],MATCH(1,(TrackerTbl[[#This Row],[UAID_2]]=MainTracker[UAID_2])*(TrackerTbl[[#This Row],[Request Date]]=MainTracker[Request sent on (Date)])*1,0),9)</f>
        <v>45300</v>
      </c>
      <c r="H125" s="33"/>
      <c r="J125" t="s">
        <v>8914</v>
      </c>
      <c r="K125" t="s">
        <v>8913</v>
      </c>
      <c r="L125" t="str">
        <f>LEFT(Table58[[#This Row],[L3 (Last Work Package only)]],FIND(" - ",Table58[[#This Row],[L3 (Last Work Package only)]])-1)</f>
        <v>UFDR 222.A</v>
      </c>
      <c r="M125" t="str">
        <f>LEFT(Table58[[#This Row],[Assets]],FIND(" - ",Table58[[#This Row],[Assets]])-1)</f>
        <v>HS2-000020CGP</v>
      </c>
      <c r="N125" s="239" t="e">
        <f>INDEX(TrackerTbl[#Data],MATCH(Table58[[#This Row],[L2]],TrackerTbl[Cleansed_UAID_2],0),5)</f>
        <v>#N/A</v>
      </c>
      <c r="O125" s="9" t="e">
        <f>INDEX(TrackerTbl[#Data],MATCH(Table58[[#This Row],[L2]],TrackerTbl[Cleansed_UAID_2],0),6)</f>
        <v>#N/A</v>
      </c>
      <c r="P125" s="239" t="e">
        <f>INDEX(TrackerTbl[#Data],MATCH(Table58[[#This Row],[L2]],TrackerTbl[Cleansed_UAID_2],0),7)</f>
        <v>#N/A</v>
      </c>
    </row>
    <row r="126" spans="1:16">
      <c r="A126" s="9" t="s">
        <v>754</v>
      </c>
      <c r="B126" t="s">
        <v>755</v>
      </c>
      <c r="C126" t="str">
        <f>IF(LEFT(TrackerTbl[[#This Row],[WorkPackage]],1)="U",TrackerTbl[[#This Row],[WorkPackage]],"IDR "&amp;TRIM(TrackerTbl[[#This Row],[WorkPackage]]))</f>
        <v>IDR 230.01-2</v>
      </c>
      <c r="D126" t="str">
        <f>TRIM(TrackerTbl[[#This Row],[UAID_2]])</f>
        <v>HS2-00002CTFP</v>
      </c>
      <c r="E126" s="33">
        <f>_xlfn.MAXIFS(Central_Team!G:G,Central_Team!C:C,TrackerTbl[[#This Row],[UAID_2]])</f>
        <v>45281</v>
      </c>
      <c r="F126" t="str" cm="1">
        <f t="array" ref="F126">INDEX(MainTracker[#Data],MATCH(1,(TrackerTbl[[#This Row],[UAID_2]]=MainTracker[UAID_2])*(TrackerTbl[[#This Row],[Request Date]]=MainTracker[Request sent on (Date)])*1,0),21)</f>
        <v>10 - Complete</v>
      </c>
      <c r="G126" s="33" cm="1">
        <f t="array" ref="G126">INDEX(MainTracker[#Data],MATCH(1,(TrackerTbl[[#This Row],[UAID_2]]=MainTracker[UAID_2])*(TrackerTbl[[#This Row],[Request Date]]=MainTracker[Request sent on (Date)])*1,0),9)</f>
        <v>45282</v>
      </c>
      <c r="H126" s="33"/>
      <c r="J126" t="s">
        <v>8915</v>
      </c>
      <c r="K126" t="s">
        <v>8913</v>
      </c>
      <c r="L126" t="str">
        <f>LEFT(Table58[[#This Row],[L3 (Last Work Package only)]],FIND(" - ",Table58[[#This Row],[L3 (Last Work Package only)]])-1)</f>
        <v>UFDR 222.A</v>
      </c>
      <c r="M126" t="str">
        <f>LEFT(Table58[[#This Row],[Assets]],FIND(" - ",Table58[[#This Row],[Assets]])-1)</f>
        <v>HS2-000020CGQ</v>
      </c>
      <c r="N126" s="239" t="e">
        <f>INDEX(TrackerTbl[#Data],MATCH(Table58[[#This Row],[L2]],TrackerTbl[Cleansed_UAID_2],0),5)</f>
        <v>#N/A</v>
      </c>
      <c r="O126" s="9" t="e">
        <f>INDEX(TrackerTbl[#Data],MATCH(Table58[[#This Row],[L2]],TrackerTbl[Cleansed_UAID_2],0),6)</f>
        <v>#N/A</v>
      </c>
      <c r="P126" s="239" t="e">
        <f>INDEX(TrackerTbl[#Data],MATCH(Table58[[#This Row],[L2]],TrackerTbl[Cleansed_UAID_2],0),7)</f>
        <v>#N/A</v>
      </c>
    </row>
    <row r="127" spans="1:16">
      <c r="A127" s="9" t="s">
        <v>754</v>
      </c>
      <c r="B127" t="s">
        <v>760</v>
      </c>
      <c r="C127" t="str">
        <f>IF(LEFT(TrackerTbl[[#This Row],[WorkPackage]],1)="U",TrackerTbl[[#This Row],[WorkPackage]],"IDR "&amp;TRIM(TrackerTbl[[#This Row],[WorkPackage]]))</f>
        <v>IDR 230.01-2</v>
      </c>
      <c r="D127" t="str">
        <f>TRIM(TrackerTbl[[#This Row],[UAID_2]])</f>
        <v>HS2-00002CTFR</v>
      </c>
      <c r="E127" s="33">
        <f>_xlfn.MAXIFS(Central_Team!G:G,Central_Team!C:C,TrackerTbl[[#This Row],[UAID_2]])</f>
        <v>45281</v>
      </c>
      <c r="F127" t="str" cm="1">
        <f t="array" ref="F127">INDEX(MainTracker[#Data],MATCH(1,(TrackerTbl[[#This Row],[UAID_2]]=MainTracker[UAID_2])*(TrackerTbl[[#This Row],[Request Date]]=MainTracker[Request sent on (Date)])*1,0),21)</f>
        <v>10 - Complete</v>
      </c>
      <c r="G127" s="33" cm="1">
        <f t="array" ref="G127">INDEX(MainTracker[#Data],MATCH(1,(TrackerTbl[[#This Row],[UAID_2]]=MainTracker[UAID_2])*(TrackerTbl[[#This Row],[Request Date]]=MainTracker[Request sent on (Date)])*1,0),9)</f>
        <v>45296</v>
      </c>
      <c r="H127" s="33"/>
      <c r="J127" t="s">
        <v>8916</v>
      </c>
      <c r="K127" t="s">
        <v>8913</v>
      </c>
      <c r="L127" t="str">
        <f>LEFT(Table58[[#This Row],[L3 (Last Work Package only)]],FIND(" - ",Table58[[#This Row],[L3 (Last Work Package only)]])-1)</f>
        <v>UFDR 222.A</v>
      </c>
      <c r="M127" t="str">
        <f>LEFT(Table58[[#This Row],[Assets]],FIND(" - ",Table58[[#This Row],[Assets]])-1)</f>
        <v>HS2-00002G16X</v>
      </c>
      <c r="N127" s="239" t="e">
        <f>INDEX(TrackerTbl[#Data],MATCH(Table58[[#This Row],[L2]],TrackerTbl[Cleansed_UAID_2],0),5)</f>
        <v>#N/A</v>
      </c>
      <c r="O127" s="9" t="e">
        <f>INDEX(TrackerTbl[#Data],MATCH(Table58[[#This Row],[L2]],TrackerTbl[Cleansed_UAID_2],0),6)</f>
        <v>#N/A</v>
      </c>
      <c r="P127" s="239" t="e">
        <f>INDEX(TrackerTbl[#Data],MATCH(Table58[[#This Row],[L2]],TrackerTbl[Cleansed_UAID_2],0),7)</f>
        <v>#N/A</v>
      </c>
    </row>
    <row r="128" spans="1:16">
      <c r="A128" s="9">
        <v>228</v>
      </c>
      <c r="B128" t="s">
        <v>764</v>
      </c>
      <c r="C128" t="str">
        <f>IF(LEFT(TrackerTbl[[#This Row],[WorkPackage]],1)="U",TrackerTbl[[#This Row],[WorkPackage]],"IDR "&amp;TRIM(TrackerTbl[[#This Row],[WorkPackage]]))</f>
        <v>IDR 228</v>
      </c>
      <c r="D128" t="str">
        <f>TRIM(TrackerTbl[[#This Row],[UAID_2]])</f>
        <v>HS2-000033GP5</v>
      </c>
      <c r="E128" s="33">
        <f>_xlfn.MAXIFS(Central_Team!G:G,Central_Team!C:C,TrackerTbl[[#This Row],[UAID_2]])</f>
        <v>45282</v>
      </c>
      <c r="F128" t="str" cm="1">
        <f t="array" ref="F128">INDEX(MainTracker[#Data],MATCH(1,(TrackerTbl[[#This Row],[UAID_2]]=MainTracker[UAID_2])*(TrackerTbl[[#This Row],[Request Date]]=MainTracker[Request sent on (Date)])*1,0),21)</f>
        <v>10 - Complete</v>
      </c>
      <c r="G128" s="33" cm="1">
        <f t="array" ref="G128">INDEX(MainTracker[#Data],MATCH(1,(TrackerTbl[[#This Row],[UAID_2]]=MainTracker[UAID_2])*(TrackerTbl[[#This Row],[Request Date]]=MainTracker[Request sent on (Date)])*1,0),9)</f>
        <v>45296</v>
      </c>
      <c r="H128" s="33"/>
      <c r="J128" t="s">
        <v>8917</v>
      </c>
      <c r="K128" t="s">
        <v>8913</v>
      </c>
      <c r="L128" t="str">
        <f>LEFT(Table58[[#This Row],[L3 (Last Work Package only)]],FIND(" - ",Table58[[#This Row],[L3 (Last Work Package only)]])-1)</f>
        <v>UFDR 222.A</v>
      </c>
      <c r="M128" t="str">
        <f>LEFT(Table58[[#This Row],[Assets]],FIND(" - ",Table58[[#This Row],[Assets]])-1)</f>
        <v>HS2-000020CGR</v>
      </c>
      <c r="N128" s="239" t="e">
        <f>INDEX(TrackerTbl[#Data],MATCH(Table58[[#This Row],[L2]],TrackerTbl[Cleansed_UAID_2],0),5)</f>
        <v>#N/A</v>
      </c>
      <c r="O128" s="9" t="e">
        <f>INDEX(TrackerTbl[#Data],MATCH(Table58[[#This Row],[L2]],TrackerTbl[Cleansed_UAID_2],0),6)</f>
        <v>#N/A</v>
      </c>
      <c r="P128" s="239" t="e">
        <f>INDEX(TrackerTbl[#Data],MATCH(Table58[[#This Row],[L2]],TrackerTbl[Cleansed_UAID_2],0),7)</f>
        <v>#N/A</v>
      </c>
    </row>
    <row r="129" spans="1:16">
      <c r="A129" s="9">
        <v>238.01</v>
      </c>
      <c r="B129" t="s">
        <v>769</v>
      </c>
      <c r="C129" t="str">
        <f>IF(LEFT(TrackerTbl[[#This Row],[WorkPackage]],1)="U",TrackerTbl[[#This Row],[WorkPackage]],"IDR "&amp;TRIM(TrackerTbl[[#This Row],[WorkPackage]]))</f>
        <v>IDR 238.01</v>
      </c>
      <c r="D129" t="str">
        <f>TRIM(TrackerTbl[[#This Row],[UAID_2]])</f>
        <v>HS2-000001462</v>
      </c>
      <c r="E129" s="33">
        <f>_xlfn.MAXIFS(Central_Team!G:G,Central_Team!C:C,TrackerTbl[[#This Row],[UAID_2]])</f>
        <v>45293</v>
      </c>
      <c r="F129" t="str" cm="1">
        <f t="array" ref="F129">INDEX(MainTracker[#Data],MATCH(1,(TrackerTbl[[#This Row],[UAID_2]]=MainTracker[UAID_2])*(TrackerTbl[[#This Row],[Request Date]]=MainTracker[Request sent on (Date)])*1,0),21)</f>
        <v>10 - Complete</v>
      </c>
      <c r="G129" s="33" cm="1">
        <f t="array" ref="G129">INDEX(MainTracker[#Data],MATCH(1,(TrackerTbl[[#This Row],[UAID_2]]=MainTracker[UAID_2])*(TrackerTbl[[#This Row],[Request Date]]=MainTracker[Request sent on (Date)])*1,0),9)</f>
        <v>45309</v>
      </c>
      <c r="H129" s="33"/>
      <c r="J129" t="s">
        <v>8918</v>
      </c>
      <c r="K129" t="s">
        <v>8919</v>
      </c>
      <c r="L129" t="str">
        <f>LEFT(Table58[[#This Row],[L3 (Last Work Package only)]],FIND(" - ",Table58[[#This Row],[L3 (Last Work Package only)]])-1)</f>
        <v>UFDR 221.D</v>
      </c>
      <c r="M129" t="str">
        <f>LEFT(Table58[[#This Row],[Assets]],FIND(" - ",Table58[[#This Row],[Assets]])-1)</f>
        <v>HS2-000020CGK</v>
      </c>
      <c r="N129" s="239">
        <f>INDEX(TrackerTbl[#Data],MATCH(Table58[[#This Row],[L2]],TrackerTbl[Cleansed_UAID_2],0),5)</f>
        <v>45373</v>
      </c>
      <c r="O129" s="9" t="str">
        <f>INDEX(TrackerTbl[#Data],MATCH(Table58[[#This Row],[L2]],TrackerTbl[Cleansed_UAID_2],0),6)</f>
        <v>10 - Complete</v>
      </c>
      <c r="P129" s="239">
        <f>INDEX(TrackerTbl[#Data],MATCH(Table58[[#This Row],[L2]],TrackerTbl[Cleansed_UAID_2],0),7)</f>
        <v>45377</v>
      </c>
    </row>
    <row r="130" spans="1:16">
      <c r="A130" s="9">
        <v>238.01</v>
      </c>
      <c r="B130" t="s">
        <v>775</v>
      </c>
      <c r="C130" t="str">
        <f>IF(LEFT(TrackerTbl[[#This Row],[WorkPackage]],1)="U",TrackerTbl[[#This Row],[WorkPackage]],"IDR "&amp;TRIM(TrackerTbl[[#This Row],[WorkPackage]]))</f>
        <v>IDR 238.01</v>
      </c>
      <c r="D130" t="str">
        <f>TRIM(TrackerTbl[[#This Row],[UAID_2]])</f>
        <v>HS2-00003DL20</v>
      </c>
      <c r="E130" s="33">
        <f>_xlfn.MAXIFS(Central_Team!G:G,Central_Team!C:C,TrackerTbl[[#This Row],[UAID_2]])</f>
        <v>45324</v>
      </c>
      <c r="F130" t="str" cm="1">
        <f t="array" ref="F130">INDEX(MainTracker[#Data],MATCH(1,(TrackerTbl[[#This Row],[UAID_2]]=MainTracker[UAID_2])*(TrackerTbl[[#This Row],[Request Date]]=MainTracker[Request sent on (Date)])*1,0),21)</f>
        <v>10 - Complete</v>
      </c>
      <c r="G130" s="33" cm="1">
        <f t="array" ref="G130">INDEX(MainTracker[#Data],MATCH(1,(TrackerTbl[[#This Row],[UAID_2]]=MainTracker[UAID_2])*(TrackerTbl[[#This Row],[Request Date]]=MainTracker[Request sent on (Date)])*1,0),9)</f>
        <v>45329</v>
      </c>
      <c r="H130" s="33"/>
      <c r="J130" t="s">
        <v>8920</v>
      </c>
      <c r="K130" t="s">
        <v>8919</v>
      </c>
      <c r="L130" t="str">
        <f>LEFT(Table58[[#This Row],[L3 (Last Work Package only)]],FIND(" - ",Table58[[#This Row],[L3 (Last Work Package only)]])-1)</f>
        <v>UFDR 221.D</v>
      </c>
      <c r="M130" t="str">
        <f>LEFT(Table58[[#This Row],[Assets]],FIND(" - ",Table58[[#This Row],[Assets]])-1)</f>
        <v>HS2-000020CGL</v>
      </c>
      <c r="N130" s="239">
        <f>INDEX(TrackerTbl[#Data],MATCH(Table58[[#This Row],[L2]],TrackerTbl[Cleansed_UAID_2],0),5)</f>
        <v>45373</v>
      </c>
      <c r="O130" s="9" t="str">
        <f>INDEX(TrackerTbl[#Data],MATCH(Table58[[#This Row],[L2]],TrackerTbl[Cleansed_UAID_2],0),6)</f>
        <v>10 - Complete</v>
      </c>
      <c r="P130" s="239">
        <f>INDEX(TrackerTbl[#Data],MATCH(Table58[[#This Row],[L2]],TrackerTbl[Cleansed_UAID_2],0),7)</f>
        <v>45377</v>
      </c>
    </row>
    <row r="131" spans="1:16">
      <c r="A131" s="9">
        <v>238.01</v>
      </c>
      <c r="B131" t="s">
        <v>782</v>
      </c>
      <c r="C131" t="str">
        <f>IF(LEFT(TrackerTbl[[#This Row],[WorkPackage]],1)="U",TrackerTbl[[#This Row],[WorkPackage]],"IDR "&amp;TRIM(TrackerTbl[[#This Row],[WorkPackage]]))</f>
        <v>IDR 238.01</v>
      </c>
      <c r="D131" t="str">
        <f>TRIM(TrackerTbl[[#This Row],[UAID_2]])</f>
        <v>HS2-00003DL21</v>
      </c>
      <c r="E131" s="33">
        <f>_xlfn.MAXIFS(Central_Team!G:G,Central_Team!C:C,TrackerTbl[[#This Row],[UAID_2]])</f>
        <v>45324</v>
      </c>
      <c r="F131" t="str" cm="1">
        <f t="array" ref="F131">INDEX(MainTracker[#Data],MATCH(1,(TrackerTbl[[#This Row],[UAID_2]]=MainTracker[UAID_2])*(TrackerTbl[[#This Row],[Request Date]]=MainTracker[Request sent on (Date)])*1,0),21)</f>
        <v>10 - Complete</v>
      </c>
      <c r="G131" s="33" cm="1">
        <f t="array" ref="G131">INDEX(MainTracker[#Data],MATCH(1,(TrackerTbl[[#This Row],[UAID_2]]=MainTracker[UAID_2])*(TrackerTbl[[#This Row],[Request Date]]=MainTracker[Request sent on (Date)])*1,0),9)</f>
        <v>45329</v>
      </c>
      <c r="H131" s="33"/>
      <c r="J131" t="s">
        <v>8921</v>
      </c>
      <c r="K131" t="s">
        <v>8922</v>
      </c>
      <c r="L131" t="str">
        <f>LEFT(Table58[[#This Row],[L3 (Last Work Package only)]],FIND(" - ",Table58[[#This Row],[L3 (Last Work Package only)]])-1)</f>
        <v>UFDR 221.C</v>
      </c>
      <c r="M131" t="str">
        <f>LEFT(Table58[[#This Row],[Assets]],FIND(" - ",Table58[[#This Row],[Assets]])-1)</f>
        <v>HS2-000020CGH</v>
      </c>
      <c r="N131" s="239" t="e">
        <f>INDEX(TrackerTbl[#Data],MATCH(Table58[[#This Row],[L2]],TrackerTbl[Cleansed_UAID_2],0),5)</f>
        <v>#N/A</v>
      </c>
      <c r="O131" s="9" t="e">
        <f>INDEX(TrackerTbl[#Data],MATCH(Table58[[#This Row],[L2]],TrackerTbl[Cleansed_UAID_2],0),6)</f>
        <v>#N/A</v>
      </c>
      <c r="P131" s="239" t="e">
        <f>INDEX(TrackerTbl[#Data],MATCH(Table58[[#This Row],[L2]],TrackerTbl[Cleansed_UAID_2],0),7)</f>
        <v>#N/A</v>
      </c>
    </row>
    <row r="132" spans="1:16">
      <c r="A132" s="9">
        <v>238.01</v>
      </c>
      <c r="B132" t="s">
        <v>787</v>
      </c>
      <c r="C132" t="str">
        <f>IF(LEFT(TrackerTbl[[#This Row],[WorkPackage]],1)="U",TrackerTbl[[#This Row],[WorkPackage]],"IDR "&amp;TRIM(TrackerTbl[[#This Row],[WorkPackage]]))</f>
        <v>IDR 238.01</v>
      </c>
      <c r="D132" t="str">
        <f>TRIM(TrackerTbl[[#This Row],[UAID_2]])</f>
        <v>HS2-00003DL22</v>
      </c>
      <c r="E132" s="33">
        <f>_xlfn.MAXIFS(Central_Team!G:G,Central_Team!C:C,TrackerTbl[[#This Row],[UAID_2]])</f>
        <v>45324</v>
      </c>
      <c r="F132" t="str" cm="1">
        <f t="array" ref="F132">INDEX(MainTracker[#Data],MATCH(1,(TrackerTbl[[#This Row],[UAID_2]]=MainTracker[UAID_2])*(TrackerTbl[[#This Row],[Request Date]]=MainTracker[Request sent on (Date)])*1,0),21)</f>
        <v>10 - Complete</v>
      </c>
      <c r="G132" s="33" cm="1">
        <f t="array" ref="G132">INDEX(MainTracker[#Data],MATCH(1,(TrackerTbl[[#This Row],[UAID_2]]=MainTracker[UAID_2])*(TrackerTbl[[#This Row],[Request Date]]=MainTracker[Request sent on (Date)])*1,0),9)</f>
        <v>45329</v>
      </c>
      <c r="H132" s="33"/>
      <c r="J132" t="s">
        <v>8923</v>
      </c>
      <c r="K132" t="s">
        <v>8922</v>
      </c>
      <c r="L132" t="str">
        <f>LEFT(Table58[[#This Row],[L3 (Last Work Package only)]],FIND(" - ",Table58[[#This Row],[L3 (Last Work Package only)]])-1)</f>
        <v>UFDR 221.C</v>
      </c>
      <c r="M132" t="str">
        <f>LEFT(Table58[[#This Row],[Assets]],FIND(" - ",Table58[[#This Row],[Assets]])-1)</f>
        <v>HS2-000020CGJ</v>
      </c>
      <c r="N132" s="239" t="e">
        <f>INDEX(TrackerTbl[#Data],MATCH(Table58[[#This Row],[L2]],TrackerTbl[Cleansed_UAID_2],0),5)</f>
        <v>#N/A</v>
      </c>
      <c r="O132" s="9" t="e">
        <f>INDEX(TrackerTbl[#Data],MATCH(Table58[[#This Row],[L2]],TrackerTbl[Cleansed_UAID_2],0),6)</f>
        <v>#N/A</v>
      </c>
      <c r="P132" s="239" t="e">
        <f>INDEX(TrackerTbl[#Data],MATCH(Table58[[#This Row],[L2]],TrackerTbl[Cleansed_UAID_2],0),7)</f>
        <v>#N/A</v>
      </c>
    </row>
    <row r="133" spans="1:16">
      <c r="A133" s="9">
        <v>226.3</v>
      </c>
      <c r="B133" t="s">
        <v>514</v>
      </c>
      <c r="C133" t="str">
        <f>IF(LEFT(TrackerTbl[[#This Row],[WorkPackage]],1)="U",TrackerTbl[[#This Row],[WorkPackage]],"IDR "&amp;TRIM(TrackerTbl[[#This Row],[WorkPackage]]))</f>
        <v>IDR 226.3</v>
      </c>
      <c r="D133" t="str">
        <f>TRIM(TrackerTbl[[#This Row],[UAID_2]])</f>
        <v>HS2-00002N7X1</v>
      </c>
      <c r="E133" s="33">
        <f>_xlfn.MAXIFS(Central_Team!G:G,Central_Team!C:C,TrackerTbl[[#This Row],[UAID_2]])</f>
        <v>45299</v>
      </c>
      <c r="F133" t="str" cm="1">
        <f t="array" ref="F133">INDEX(MainTracker[#Data],MATCH(1,(TrackerTbl[[#This Row],[UAID_2]]=MainTracker[UAID_2])*(TrackerTbl[[#This Row],[Request Date]]=MainTracker[Request sent on (Date)])*1,0),21)</f>
        <v>10 - Complete</v>
      </c>
      <c r="G133" s="33" cm="1">
        <f t="array" ref="G133">INDEX(MainTracker[#Data],MATCH(1,(TrackerTbl[[#This Row],[UAID_2]]=MainTracker[UAID_2])*(TrackerTbl[[#This Row],[Request Date]]=MainTracker[Request sent on (Date)])*1,0),9)</f>
        <v>45302</v>
      </c>
      <c r="H133" s="33"/>
      <c r="J133" t="s">
        <v>8924</v>
      </c>
      <c r="K133" t="s">
        <v>8922</v>
      </c>
      <c r="L133" t="str">
        <f>LEFT(Table58[[#This Row],[L3 (Last Work Package only)]],FIND(" - ",Table58[[#This Row],[L3 (Last Work Package only)]])-1)</f>
        <v>UFDR 221.C</v>
      </c>
      <c r="M133" t="str">
        <f>LEFT(Table58[[#This Row],[Assets]],FIND(" - ",Table58[[#This Row],[Assets]])-1)</f>
        <v>HS2-00002G16V</v>
      </c>
      <c r="N133" s="239" t="e">
        <f>INDEX(TrackerTbl[#Data],MATCH(Table58[[#This Row],[L2]],TrackerTbl[Cleansed_UAID_2],0),5)</f>
        <v>#N/A</v>
      </c>
      <c r="O133" s="9" t="e">
        <f>INDEX(TrackerTbl[#Data],MATCH(Table58[[#This Row],[L2]],TrackerTbl[Cleansed_UAID_2],0),6)</f>
        <v>#N/A</v>
      </c>
      <c r="P133" s="239" t="e">
        <f>INDEX(TrackerTbl[#Data],MATCH(Table58[[#This Row],[L2]],TrackerTbl[Cleansed_UAID_2],0),7)</f>
        <v>#N/A</v>
      </c>
    </row>
    <row r="134" spans="1:16">
      <c r="A134" s="9">
        <v>222.2</v>
      </c>
      <c r="B134" t="s">
        <v>486</v>
      </c>
      <c r="C134" t="str">
        <f>IF(LEFT(TrackerTbl[[#This Row],[WorkPackage]],1)="U",TrackerTbl[[#This Row],[WorkPackage]],"IDR "&amp;TRIM(TrackerTbl[[#This Row],[WorkPackage]]))</f>
        <v>IDR 222.2</v>
      </c>
      <c r="D134" t="str">
        <f>TRIM(TrackerTbl[[#This Row],[UAID_2]])</f>
        <v>HS2-00002N7WH</v>
      </c>
      <c r="E134" s="33">
        <f>_xlfn.MAXIFS(Central_Team!G:G,Central_Team!C:C,TrackerTbl[[#This Row],[UAID_2]])</f>
        <v>45299</v>
      </c>
      <c r="F134" t="str" cm="1">
        <f t="array" ref="F134">INDEX(MainTracker[#Data],MATCH(1,(TrackerTbl[[#This Row],[UAID_2]]=MainTracker[UAID_2])*(TrackerTbl[[#This Row],[Request Date]]=MainTracker[Request sent on (Date)])*1,0),21)</f>
        <v>10 - Complete</v>
      </c>
      <c r="G134" s="33" cm="1">
        <f t="array" ref="G134">INDEX(MainTracker[#Data],MATCH(1,(TrackerTbl[[#This Row],[UAID_2]]=MainTracker[UAID_2])*(TrackerTbl[[#This Row],[Request Date]]=MainTracker[Request sent on (Date)])*1,0),9)</f>
        <v>45301</v>
      </c>
      <c r="H134" s="33"/>
      <c r="J134" t="s">
        <v>8925</v>
      </c>
      <c r="K134" t="s">
        <v>8926</v>
      </c>
      <c r="L134" t="str">
        <f>LEFT(Table58[[#This Row],[L3 (Last Work Package only)]],FIND(" - ",Table58[[#This Row],[L3 (Last Work Package only)]])-1)</f>
        <v>UFDR 221.B</v>
      </c>
      <c r="M134" t="str">
        <f>LEFT(Table58[[#This Row],[Assets]],FIND(" - ",Table58[[#This Row],[Assets]])-1)</f>
        <v>HS2-00002BVPK</v>
      </c>
      <c r="N134" s="239" t="e">
        <f>INDEX(TrackerTbl[#Data],MATCH(Table58[[#This Row],[L2]],TrackerTbl[Cleansed_UAID_2],0),5)</f>
        <v>#N/A</v>
      </c>
      <c r="O134" s="9" t="e">
        <f>INDEX(TrackerTbl[#Data],MATCH(Table58[[#This Row],[L2]],TrackerTbl[Cleansed_UAID_2],0),6)</f>
        <v>#N/A</v>
      </c>
      <c r="P134" s="239" t="e">
        <f>INDEX(TrackerTbl[#Data],MATCH(Table58[[#This Row],[L2]],TrackerTbl[Cleansed_UAID_2],0),7)</f>
        <v>#N/A</v>
      </c>
    </row>
    <row r="135" spans="1:16">
      <c r="A135" s="9">
        <v>222.2</v>
      </c>
      <c r="B135" t="s">
        <v>490</v>
      </c>
      <c r="C135" t="str">
        <f>IF(LEFT(TrackerTbl[[#This Row],[WorkPackage]],1)="U",TrackerTbl[[#This Row],[WorkPackage]],"IDR "&amp;TRIM(TrackerTbl[[#This Row],[WorkPackage]]))</f>
        <v>IDR 222.2</v>
      </c>
      <c r="D135" t="str">
        <f>TRIM(TrackerTbl[[#This Row],[UAID_2]])</f>
        <v>HS2-00002N7WJ</v>
      </c>
      <c r="E135" s="33">
        <f>_xlfn.MAXIFS(Central_Team!G:G,Central_Team!C:C,TrackerTbl[[#This Row],[UAID_2]])</f>
        <v>45299</v>
      </c>
      <c r="F135" t="str" cm="1">
        <f t="array" ref="F135">INDEX(MainTracker[#Data],MATCH(1,(TrackerTbl[[#This Row],[UAID_2]]=MainTracker[UAID_2])*(TrackerTbl[[#This Row],[Request Date]]=MainTracker[Request sent on (Date)])*1,0),21)</f>
        <v>10 - Complete</v>
      </c>
      <c r="G135" s="33" cm="1">
        <f t="array" ref="G135">INDEX(MainTracker[#Data],MATCH(1,(TrackerTbl[[#This Row],[UAID_2]]=MainTracker[UAID_2])*(TrackerTbl[[#This Row],[Request Date]]=MainTracker[Request sent on (Date)])*1,0),9)</f>
        <v>45302</v>
      </c>
      <c r="H135" s="33"/>
      <c r="J135" t="s">
        <v>8927</v>
      </c>
      <c r="K135" t="s">
        <v>8926</v>
      </c>
      <c r="L135" t="str">
        <f>LEFT(Table58[[#This Row],[L3 (Last Work Package only)]],FIND(" - ",Table58[[#This Row],[L3 (Last Work Package only)]])-1)</f>
        <v>UFDR 221.B</v>
      </c>
      <c r="M135" t="str">
        <f>LEFT(Table58[[#This Row],[Assets]],FIND(" - ",Table58[[#This Row],[Assets]])-1)</f>
        <v>HS2-000020CGM</v>
      </c>
      <c r="N135" s="239" t="e">
        <f>INDEX(TrackerTbl[#Data],MATCH(Table58[[#This Row],[L2]],TrackerTbl[Cleansed_UAID_2],0),5)</f>
        <v>#N/A</v>
      </c>
      <c r="O135" s="9" t="e">
        <f>INDEX(TrackerTbl[#Data],MATCH(Table58[[#This Row],[L2]],TrackerTbl[Cleansed_UAID_2],0),6)</f>
        <v>#N/A</v>
      </c>
      <c r="P135" s="239" t="e">
        <f>INDEX(TrackerTbl[#Data],MATCH(Table58[[#This Row],[L2]],TrackerTbl[Cleansed_UAID_2],0),7)</f>
        <v>#N/A</v>
      </c>
    </row>
    <row r="136" spans="1:16">
      <c r="A136" s="9" t="s">
        <v>791</v>
      </c>
      <c r="B136" t="s">
        <v>792</v>
      </c>
      <c r="C136" t="str">
        <f>IF(LEFT(TrackerTbl[[#This Row],[WorkPackage]],1)="U",TrackerTbl[[#This Row],[WorkPackage]],"IDR "&amp;TRIM(TrackerTbl[[#This Row],[WorkPackage]]))</f>
        <v>UFDR 203.F</v>
      </c>
      <c r="D136" t="str">
        <f>TRIM(TrackerTbl[[#This Row],[UAID_2]])</f>
        <v>HS2-00002TMEM</v>
      </c>
      <c r="E136" s="33">
        <f>_xlfn.MAXIFS(Central_Team!G:G,Central_Team!C:C,TrackerTbl[[#This Row],[UAID_2]])</f>
        <v>45300</v>
      </c>
      <c r="F136" t="str" cm="1">
        <f t="array" ref="F136">INDEX(MainTracker[#Data],MATCH(1,(TrackerTbl[[#This Row],[UAID_2]]=MainTracker[UAID_2])*(TrackerTbl[[#This Row],[Request Date]]=MainTracker[Request sent on (Date)])*1,0),21)</f>
        <v>10 - Complete</v>
      </c>
      <c r="G136" s="33" cm="1">
        <f t="array" ref="G136">INDEX(MainTracker[#Data],MATCH(1,(TrackerTbl[[#This Row],[UAID_2]]=MainTracker[UAID_2])*(TrackerTbl[[#This Row],[Request Date]]=MainTracker[Request sent on (Date)])*1,0),9)</f>
        <v>45309</v>
      </c>
      <c r="H136" s="33"/>
      <c r="J136" t="s">
        <v>8928</v>
      </c>
      <c r="K136" t="s">
        <v>8929</v>
      </c>
      <c r="L136" t="str">
        <f>LEFT(Table58[[#This Row],[L3 (Last Work Package only)]],FIND(" - ",Table58[[#This Row],[L3 (Last Work Package only)]])-1)</f>
        <v>UFDR 221.A</v>
      </c>
      <c r="M136" t="str">
        <f>LEFT(Table58[[#This Row],[Assets]],FIND(" - ",Table58[[#This Row],[Assets]])-1)</f>
        <v>HS2-00002CTB5</v>
      </c>
      <c r="N136" s="239" t="e">
        <f>INDEX(TrackerTbl[#Data],MATCH(Table58[[#This Row],[L2]],TrackerTbl[Cleansed_UAID_2],0),5)</f>
        <v>#N/A</v>
      </c>
      <c r="O136" s="9" t="e">
        <f>INDEX(TrackerTbl[#Data],MATCH(Table58[[#This Row],[L2]],TrackerTbl[Cleansed_UAID_2],0),6)</f>
        <v>#N/A</v>
      </c>
      <c r="P136" s="239" t="e">
        <f>INDEX(TrackerTbl[#Data],MATCH(Table58[[#This Row],[L2]],TrackerTbl[Cleansed_UAID_2],0),7)</f>
        <v>#N/A</v>
      </c>
    </row>
    <row r="137" spans="1:16">
      <c r="A137" s="9" t="s">
        <v>791</v>
      </c>
      <c r="B137" t="s">
        <v>799</v>
      </c>
      <c r="C137" t="str">
        <f>IF(LEFT(TrackerTbl[[#This Row],[WorkPackage]],1)="U",TrackerTbl[[#This Row],[WorkPackage]],"IDR "&amp;TRIM(TrackerTbl[[#This Row],[WorkPackage]]))</f>
        <v>UFDR 203.F</v>
      </c>
      <c r="D137" t="str">
        <f>TRIM(TrackerTbl[[#This Row],[UAID_2]])</f>
        <v>HS2-00002TMET</v>
      </c>
      <c r="E137" s="33">
        <f>_xlfn.MAXIFS(Central_Team!G:G,Central_Team!C:C,TrackerTbl[[#This Row],[UAID_2]])</f>
        <v>45300</v>
      </c>
      <c r="F137" t="str" cm="1">
        <f t="array" ref="F137">INDEX(MainTracker[#Data],MATCH(1,(TrackerTbl[[#This Row],[UAID_2]]=MainTracker[UAID_2])*(TrackerTbl[[#This Row],[Request Date]]=MainTracker[Request sent on (Date)])*1,0),21)</f>
        <v>10 - Complete</v>
      </c>
      <c r="G137" s="33" cm="1">
        <f t="array" ref="G137">INDEX(MainTracker[#Data],MATCH(1,(TrackerTbl[[#This Row],[UAID_2]]=MainTracker[UAID_2])*(TrackerTbl[[#This Row],[Request Date]]=MainTracker[Request sent on (Date)])*1,0),9)</f>
        <v>45309</v>
      </c>
      <c r="H137" s="33"/>
      <c r="J137" t="s">
        <v>8930</v>
      </c>
      <c r="K137" t="s">
        <v>8931</v>
      </c>
      <c r="L137" t="str">
        <f>LEFT(Table58[[#This Row],[L3 (Last Work Package only)]],FIND(" - ",Table58[[#This Row],[L3 (Last Work Package only)]])-1)</f>
        <v>UFDR 218.A</v>
      </c>
      <c r="M137" t="str">
        <f>LEFT(Table58[[#This Row],[Assets]],FIND(" - ",Table58[[#This Row],[Assets]])-1)</f>
        <v>HS2-000020CGG</v>
      </c>
      <c r="N137" s="239" t="e">
        <f>INDEX(TrackerTbl[#Data],MATCH(Table58[[#This Row],[L2]],TrackerTbl[Cleansed_UAID_2],0),5)</f>
        <v>#N/A</v>
      </c>
      <c r="O137" s="9" t="e">
        <f>INDEX(TrackerTbl[#Data],MATCH(Table58[[#This Row],[L2]],TrackerTbl[Cleansed_UAID_2],0),6)</f>
        <v>#N/A</v>
      </c>
      <c r="P137" s="239" t="e">
        <f>INDEX(TrackerTbl[#Data],MATCH(Table58[[#This Row],[L2]],TrackerTbl[Cleansed_UAID_2],0),7)</f>
        <v>#N/A</v>
      </c>
    </row>
    <row r="138" spans="1:16">
      <c r="A138" s="9">
        <v>222.8</v>
      </c>
      <c r="B138" t="s">
        <v>804</v>
      </c>
      <c r="C138" t="str">
        <f>IF(LEFT(TrackerTbl[[#This Row],[WorkPackage]],1)="U",TrackerTbl[[#This Row],[WorkPackage]],"IDR "&amp;TRIM(TrackerTbl[[#This Row],[WorkPackage]]))</f>
        <v>IDR 222.8</v>
      </c>
      <c r="D138" t="str">
        <f>TRIM(TrackerTbl[[#This Row],[UAID_2]])</f>
        <v>HS2-00002BJUV</v>
      </c>
      <c r="E138" s="33">
        <f>_xlfn.MAXIFS(Central_Team!G:G,Central_Team!C:C,TrackerTbl[[#This Row],[UAID_2]])</f>
        <v>45300</v>
      </c>
      <c r="F138" t="str" cm="1">
        <f t="array" ref="F138">INDEX(MainTracker[#Data],MATCH(1,(TrackerTbl[[#This Row],[UAID_2]]=MainTracker[UAID_2])*(TrackerTbl[[#This Row],[Request Date]]=MainTracker[Request sent on (Date)])*1,0),21)</f>
        <v>10 - Complete</v>
      </c>
      <c r="G138" s="33" cm="1">
        <f t="array" ref="G138">INDEX(MainTracker[#Data],MATCH(1,(TrackerTbl[[#This Row],[UAID_2]]=MainTracker[UAID_2])*(TrackerTbl[[#This Row],[Request Date]]=MainTracker[Request sent on (Date)])*1,0),9)</f>
        <v>45302</v>
      </c>
      <c r="H138" s="33"/>
      <c r="J138" t="s">
        <v>8932</v>
      </c>
      <c r="K138" t="s">
        <v>8933</v>
      </c>
      <c r="L138" t="str">
        <f>LEFT(Table58[[#This Row],[L3 (Last Work Package only)]],FIND(" - ",Table58[[#This Row],[L3 (Last Work Package only)]])-1)</f>
        <v>UFDR 217.B</v>
      </c>
      <c r="M138" t="str">
        <f>LEFT(Table58[[#This Row],[Assets]],FIND(" - ",Table58[[#This Row],[Assets]])-1)</f>
        <v>HS2-00002C3X7</v>
      </c>
      <c r="N138" s="239">
        <f>INDEX(TrackerTbl[#Data],MATCH(Table58[[#This Row],[L2]],TrackerTbl[Cleansed_UAID_2],0),5)</f>
        <v>45601</v>
      </c>
      <c r="O138" s="9" t="str">
        <f>INDEX(TrackerTbl[#Data],MATCH(Table58[[#This Row],[L2]],TrackerTbl[Cleansed_UAID_2],0),6)</f>
        <v>10 - Complete</v>
      </c>
      <c r="P138" s="239">
        <f>INDEX(TrackerTbl[#Data],MATCH(Table58[[#This Row],[L2]],TrackerTbl[Cleansed_UAID_2],0),7)</f>
        <v>45630</v>
      </c>
    </row>
    <row r="139" spans="1:16">
      <c r="A139" s="9">
        <v>222.4</v>
      </c>
      <c r="B139" t="s">
        <v>518</v>
      </c>
      <c r="C139" t="str">
        <f>IF(LEFT(TrackerTbl[[#This Row],[WorkPackage]],1)="U",TrackerTbl[[#This Row],[WorkPackage]],"IDR "&amp;TRIM(TrackerTbl[[#This Row],[WorkPackage]]))</f>
        <v>IDR 222.4</v>
      </c>
      <c r="D139" t="str">
        <f>TRIM(TrackerTbl[[#This Row],[UAID_2]])</f>
        <v>HS2-00002N7WQ</v>
      </c>
      <c r="E139" s="33">
        <f>_xlfn.MAXIFS(Central_Team!G:G,Central_Team!C:C,TrackerTbl[[#This Row],[UAID_2]])</f>
        <v>45300</v>
      </c>
      <c r="F139" t="str" cm="1">
        <f t="array" ref="F139">INDEX(MainTracker[#Data],MATCH(1,(TrackerTbl[[#This Row],[UAID_2]]=MainTracker[UAID_2])*(TrackerTbl[[#This Row],[Request Date]]=MainTracker[Request sent on (Date)])*1,0),21)</f>
        <v>10 - Complete</v>
      </c>
      <c r="G139" s="33" cm="1">
        <f t="array" ref="G139">INDEX(MainTracker[#Data],MATCH(1,(TrackerTbl[[#This Row],[UAID_2]]=MainTracker[UAID_2])*(TrackerTbl[[#This Row],[Request Date]]=MainTracker[Request sent on (Date)])*1,0),9)</f>
        <v>45302</v>
      </c>
      <c r="H139" s="33"/>
      <c r="J139" t="s">
        <v>8934</v>
      </c>
      <c r="K139" t="s">
        <v>8933</v>
      </c>
      <c r="L139" t="str">
        <f>LEFT(Table58[[#This Row],[L3 (Last Work Package only)]],FIND(" - ",Table58[[#This Row],[L3 (Last Work Package only)]])-1)</f>
        <v>UFDR 217.B</v>
      </c>
      <c r="M139" t="str">
        <f>LEFT(Table58[[#This Row],[Assets]],FIND(" - ",Table58[[#This Row],[Assets]])-1)</f>
        <v>HS2-0000245ZF</v>
      </c>
      <c r="N139" s="239">
        <f>INDEX(TrackerTbl[#Data],MATCH(Table58[[#This Row],[L2]],TrackerTbl[Cleansed_UAID_2],0),5)</f>
        <v>45523</v>
      </c>
      <c r="O139" s="9" t="str">
        <f>INDEX(TrackerTbl[#Data],MATCH(Table58[[#This Row],[L2]],TrackerTbl[Cleansed_UAID_2],0),6)</f>
        <v>10 - Complete</v>
      </c>
      <c r="P139" s="239">
        <f>INDEX(TrackerTbl[#Data],MATCH(Table58[[#This Row],[L2]],TrackerTbl[Cleansed_UAID_2],0),7)</f>
        <v>45525</v>
      </c>
    </row>
    <row r="140" spans="1:16">
      <c r="A140" s="9">
        <v>222.2</v>
      </c>
      <c r="B140" t="s">
        <v>482</v>
      </c>
      <c r="C140" t="str">
        <f>IF(LEFT(TrackerTbl[[#This Row],[WorkPackage]],1)="U",TrackerTbl[[#This Row],[WorkPackage]],"IDR "&amp;TRIM(TrackerTbl[[#This Row],[WorkPackage]]))</f>
        <v>IDR 222.2</v>
      </c>
      <c r="D140" t="str">
        <f>TRIM(TrackerTbl[[#This Row],[UAID_2]])</f>
        <v>HS2-00002N7WG</v>
      </c>
      <c r="E140" s="33">
        <f>_xlfn.MAXIFS(Central_Team!G:G,Central_Team!C:C,TrackerTbl[[#This Row],[UAID_2]])</f>
        <v>45300</v>
      </c>
      <c r="F140" t="str" cm="1">
        <f t="array" ref="F140">INDEX(MainTracker[#Data],MATCH(1,(TrackerTbl[[#This Row],[UAID_2]]=MainTracker[UAID_2])*(TrackerTbl[[#This Row],[Request Date]]=MainTracker[Request sent on (Date)])*1,0),21)</f>
        <v>10 - Complete</v>
      </c>
      <c r="G140" s="33" cm="1">
        <f t="array" ref="G140">INDEX(MainTracker[#Data],MATCH(1,(TrackerTbl[[#This Row],[UAID_2]]=MainTracker[UAID_2])*(TrackerTbl[[#This Row],[Request Date]]=MainTracker[Request sent on (Date)])*1,0),9)</f>
        <v>45302</v>
      </c>
      <c r="H140" s="33"/>
      <c r="J140" t="s">
        <v>8935</v>
      </c>
      <c r="K140" t="s">
        <v>8936</v>
      </c>
      <c r="L140" t="str">
        <f>LEFT(Table58[[#This Row],[L3 (Last Work Package only)]],FIND(" - ",Table58[[#This Row],[L3 (Last Work Package only)]])-1)</f>
        <v>UFDR 216.I</v>
      </c>
      <c r="M140" t="str">
        <f>LEFT(Table58[[#This Row],[Assets]],FIND(" - ",Table58[[#This Row],[Assets]])-1)</f>
        <v>HS2-00002TTR2</v>
      </c>
      <c r="N140" s="239">
        <f>INDEX(TrackerTbl[#Data],MATCH(Table58[[#This Row],[L2]],TrackerTbl[Cleansed_UAID_2],0),5)</f>
        <v>45616</v>
      </c>
      <c r="O140" s="9" t="str">
        <f>INDEX(TrackerTbl[#Data],MATCH(Table58[[#This Row],[L2]],TrackerTbl[Cleansed_UAID_2],0),6)</f>
        <v>10 - Complete</v>
      </c>
      <c r="P140" s="239">
        <f>INDEX(TrackerTbl[#Data],MATCH(Table58[[#This Row],[L2]],TrackerTbl[Cleansed_UAID_2],0),7)</f>
        <v>45628</v>
      </c>
    </row>
    <row r="141" spans="1:16">
      <c r="A141" s="9">
        <v>238.01</v>
      </c>
      <c r="B141" t="s">
        <v>809</v>
      </c>
      <c r="C141" t="str">
        <f>IF(LEFT(TrackerTbl[[#This Row],[WorkPackage]],1)="U",TrackerTbl[[#This Row],[WorkPackage]],"IDR "&amp;TRIM(TrackerTbl[[#This Row],[WorkPackage]]))</f>
        <v>IDR 238.01</v>
      </c>
      <c r="D141" t="str">
        <f>TRIM(TrackerTbl[[#This Row],[UAID_2]])</f>
        <v>HS2-00002YNH7</v>
      </c>
      <c r="E141" s="33">
        <f>_xlfn.MAXIFS(Central_Team!G:G,Central_Team!C:C,TrackerTbl[[#This Row],[UAID_2]])</f>
        <v>45301</v>
      </c>
      <c r="F141" t="str" cm="1">
        <f t="array" ref="F141">INDEX(MainTracker[#Data],MATCH(1,(TrackerTbl[[#This Row],[UAID_2]]=MainTracker[UAID_2])*(TrackerTbl[[#This Row],[Request Date]]=MainTracker[Request sent on (Date)])*1,0),21)</f>
        <v>10 - Complete</v>
      </c>
      <c r="G141" s="33" cm="1">
        <f t="array" ref="G141">INDEX(MainTracker[#Data],MATCH(1,(TrackerTbl[[#This Row],[UAID_2]]=MainTracker[UAID_2])*(TrackerTbl[[#This Row],[Request Date]]=MainTracker[Request sent on (Date)])*1,0),9)</f>
        <v>45310</v>
      </c>
      <c r="H141" s="33"/>
      <c r="J141" t="s">
        <v>8937</v>
      </c>
      <c r="K141" t="s">
        <v>8936</v>
      </c>
      <c r="L141" t="str">
        <f>LEFT(Table58[[#This Row],[L3 (Last Work Package only)]],FIND(" - ",Table58[[#This Row],[L3 (Last Work Package only)]])-1)</f>
        <v>UFDR 216.I</v>
      </c>
      <c r="M141" t="str">
        <f>LEFT(Table58[[#This Row],[Assets]],FIND(" - ",Table58[[#This Row],[Assets]])-1)</f>
        <v>HS2-00003GEEP</v>
      </c>
      <c r="N141" s="239">
        <f>INDEX(TrackerTbl[#Data],MATCH(Table58[[#This Row],[L2]],TrackerTbl[Cleansed_UAID_2],0),5)</f>
        <v>45596</v>
      </c>
      <c r="O141" s="9" t="str">
        <f>INDEX(TrackerTbl[#Data],MATCH(Table58[[#This Row],[L2]],TrackerTbl[Cleansed_UAID_2],0),6)</f>
        <v>10 - Complete</v>
      </c>
      <c r="P141" s="239">
        <f>INDEX(TrackerTbl[#Data],MATCH(Table58[[#This Row],[L2]],TrackerTbl[Cleansed_UAID_2],0),7)</f>
        <v>45629</v>
      </c>
    </row>
    <row r="142" spans="1:16">
      <c r="A142" s="9">
        <v>237.02</v>
      </c>
      <c r="B142" t="s">
        <v>815</v>
      </c>
      <c r="C142" t="str">
        <f>IF(LEFT(TrackerTbl[[#This Row],[WorkPackage]],1)="U",TrackerTbl[[#This Row],[WorkPackage]],"IDR "&amp;TRIM(TrackerTbl[[#This Row],[WorkPackage]]))</f>
        <v>IDR 237.02</v>
      </c>
      <c r="D142" t="str">
        <f>TRIM(TrackerTbl[[#This Row],[UAID_2]])</f>
        <v>HS2-00002U6LP</v>
      </c>
      <c r="E142" s="33">
        <f>_xlfn.MAXIFS(Central_Team!G:G,Central_Team!C:C,TrackerTbl[[#This Row],[UAID_2]])</f>
        <v>45301</v>
      </c>
      <c r="F142" t="str" cm="1">
        <f t="array" ref="F142">INDEX(MainTracker[#Data],MATCH(1,(TrackerTbl[[#This Row],[UAID_2]]=MainTracker[UAID_2])*(TrackerTbl[[#This Row],[Request Date]]=MainTracker[Request sent on (Date)])*1,0),21)</f>
        <v>10 - Complete</v>
      </c>
      <c r="G142" s="33" cm="1">
        <f t="array" ref="G142">INDEX(MainTracker[#Data],MATCH(1,(TrackerTbl[[#This Row],[UAID_2]]=MainTracker[UAID_2])*(TrackerTbl[[#This Row],[Request Date]]=MainTracker[Request sent on (Date)])*1,0),9)</f>
        <v>45303</v>
      </c>
      <c r="H142" s="33"/>
      <c r="J142" t="s">
        <v>8938</v>
      </c>
      <c r="K142" t="s">
        <v>8939</v>
      </c>
      <c r="L142" t="str">
        <f>LEFT(Table58[[#This Row],[L3 (Last Work Package only)]],FIND(" - ",Table58[[#This Row],[L3 (Last Work Package only)]])-1)</f>
        <v>UFDR 216.G</v>
      </c>
      <c r="M142" t="str">
        <f>LEFT(Table58[[#This Row],[Assets]],FIND(" - ",Table58[[#This Row],[Assets]])-1)</f>
        <v>HS2-00002TTR3</v>
      </c>
      <c r="N142" s="239" t="e">
        <f>INDEX(TrackerTbl[#Data],MATCH(Table58[[#This Row],[L2]],TrackerTbl[Cleansed_UAID_2],0),5)</f>
        <v>#N/A</v>
      </c>
      <c r="O142" s="9" t="e">
        <f>INDEX(TrackerTbl[#Data],MATCH(Table58[[#This Row],[L2]],TrackerTbl[Cleansed_UAID_2],0),6)</f>
        <v>#N/A</v>
      </c>
      <c r="P142" s="239" t="e">
        <f>INDEX(TrackerTbl[#Data],MATCH(Table58[[#This Row],[L2]],TrackerTbl[Cleansed_UAID_2],0),7)</f>
        <v>#N/A</v>
      </c>
    </row>
    <row r="143" spans="1:16">
      <c r="A143" s="9">
        <v>226.2</v>
      </c>
      <c r="B143" t="s">
        <v>819</v>
      </c>
      <c r="C143" t="str">
        <f>IF(LEFT(TrackerTbl[[#This Row],[WorkPackage]],1)="U",TrackerTbl[[#This Row],[WorkPackage]],"IDR "&amp;TRIM(TrackerTbl[[#This Row],[WorkPackage]]))</f>
        <v>IDR 226.2</v>
      </c>
      <c r="D143" t="str">
        <f>TRIM(TrackerTbl[[#This Row],[UAID_2]])</f>
        <v>HS2-000001334</v>
      </c>
      <c r="E143" s="33">
        <f>_xlfn.MAXIFS(Central_Team!G:G,Central_Team!C:C,TrackerTbl[[#This Row],[UAID_2]])</f>
        <v>45685</v>
      </c>
      <c r="F143" t="str" cm="1">
        <f t="array" ref="F143">INDEX(MainTracker[#Data],MATCH(1,(TrackerTbl[[#This Row],[UAID_2]]=MainTracker[UAID_2])*(TrackerTbl[[#This Row],[Request Date]]=MainTracker[Request sent on (Date)])*1,0),21)</f>
        <v>10 - Complete</v>
      </c>
      <c r="G143" s="33" cm="1">
        <f t="array" ref="G143">INDEX(MainTracker[#Data],MATCH(1,(TrackerTbl[[#This Row],[UAID_2]]=MainTracker[UAID_2])*(TrackerTbl[[#This Row],[Request Date]]=MainTracker[Request sent on (Date)])*1,0),9)</f>
        <v>45700</v>
      </c>
      <c r="H143" s="33"/>
      <c r="J143" t="s">
        <v>8940</v>
      </c>
      <c r="K143" t="s">
        <v>8939</v>
      </c>
      <c r="L143" t="str">
        <f>LEFT(Table58[[#This Row],[L3 (Last Work Package only)]],FIND(" - ",Table58[[#This Row],[L3 (Last Work Package only)]])-1)</f>
        <v>UFDR 216.G</v>
      </c>
      <c r="M143" t="str">
        <f>LEFT(Table58[[#This Row],[Assets]],FIND(" - ",Table58[[#This Row],[Assets]])-1)</f>
        <v>HS2-00002YGQQ</v>
      </c>
      <c r="N143" s="239" t="e">
        <f>INDEX(TrackerTbl[#Data],MATCH(Table58[[#This Row],[L2]],TrackerTbl[Cleansed_UAID_2],0),5)</f>
        <v>#N/A</v>
      </c>
      <c r="O143" s="9" t="e">
        <f>INDEX(TrackerTbl[#Data],MATCH(Table58[[#This Row],[L2]],TrackerTbl[Cleansed_UAID_2],0),6)</f>
        <v>#N/A</v>
      </c>
      <c r="P143" s="239" t="e">
        <f>INDEX(TrackerTbl[#Data],MATCH(Table58[[#This Row],[L2]],TrackerTbl[Cleansed_UAID_2],0),7)</f>
        <v>#N/A</v>
      </c>
    </row>
    <row r="144" spans="1:16">
      <c r="A144" s="9">
        <v>222.8</v>
      </c>
      <c r="B144" t="s">
        <v>827</v>
      </c>
      <c r="C144" t="str">
        <f>IF(LEFT(TrackerTbl[[#This Row],[WorkPackage]],1)="U",TrackerTbl[[#This Row],[WorkPackage]],"IDR "&amp;TRIM(TrackerTbl[[#This Row],[WorkPackage]]))</f>
        <v>IDR 222.8</v>
      </c>
      <c r="D144" t="str">
        <f>TRIM(TrackerTbl[[#This Row],[UAID_2]])</f>
        <v>HS2-000001325</v>
      </c>
      <c r="E144" s="33">
        <f>_xlfn.MAXIFS(Central_Team!G:G,Central_Team!C:C,TrackerTbl[[#This Row],[UAID_2]])</f>
        <v>45301</v>
      </c>
      <c r="F144" t="str" cm="1">
        <f t="array" ref="F144">INDEX(MainTracker[#Data],MATCH(1,(TrackerTbl[[#This Row],[UAID_2]]=MainTracker[UAID_2])*(TrackerTbl[[#This Row],[Request Date]]=MainTracker[Request sent on (Date)])*1,0),21)</f>
        <v>10 - Complete</v>
      </c>
      <c r="G144" s="33" cm="1">
        <f t="array" ref="G144">INDEX(MainTracker[#Data],MATCH(1,(TrackerTbl[[#This Row],[UAID_2]]=MainTracker[UAID_2])*(TrackerTbl[[#This Row],[Request Date]]=MainTracker[Request sent on (Date)])*1,0),9)</f>
        <v>45310</v>
      </c>
      <c r="H144" s="33"/>
      <c r="J144" t="s">
        <v>8941</v>
      </c>
      <c r="K144" t="s">
        <v>8942</v>
      </c>
      <c r="L144" t="str">
        <f>LEFT(Table58[[#This Row],[L3 (Last Work Package only)]],FIND(" - ",Table58[[#This Row],[L3 (Last Work Package only)]])-1)</f>
        <v>UFDR 216.F</v>
      </c>
      <c r="M144" t="str">
        <f>LEFT(Table58[[#This Row],[Assets]],FIND(" - ",Table58[[#This Row],[Assets]])-1)</f>
        <v>HS2-000020CGF</v>
      </c>
      <c r="N144" s="239" t="e">
        <f>INDEX(TrackerTbl[#Data],MATCH(Table58[[#This Row],[L2]],TrackerTbl[Cleansed_UAID_2],0),5)</f>
        <v>#N/A</v>
      </c>
      <c r="O144" s="9" t="e">
        <f>INDEX(TrackerTbl[#Data],MATCH(Table58[[#This Row],[L2]],TrackerTbl[Cleansed_UAID_2],0),6)</f>
        <v>#N/A</v>
      </c>
      <c r="P144" s="239" t="e">
        <f>INDEX(TrackerTbl[#Data],MATCH(Table58[[#This Row],[L2]],TrackerTbl[Cleansed_UAID_2],0),7)</f>
        <v>#N/A</v>
      </c>
    </row>
    <row r="145" spans="1:16">
      <c r="A145" s="9">
        <v>208.2</v>
      </c>
      <c r="B145" t="s">
        <v>834</v>
      </c>
      <c r="C145" t="str">
        <f>IF(LEFT(TrackerTbl[[#This Row],[WorkPackage]],1)="U",TrackerTbl[[#This Row],[WorkPackage]],"IDR "&amp;TRIM(TrackerTbl[[#This Row],[WorkPackage]]))</f>
        <v>IDR 208.2</v>
      </c>
      <c r="D145" t="str">
        <f>TRIM(TrackerTbl[[#This Row],[UAID_2]])</f>
        <v>HS2-00002CT5P</v>
      </c>
      <c r="E145" s="33">
        <f>_xlfn.MAXIFS(Central_Team!G:G,Central_Team!C:C,TrackerTbl[[#This Row],[UAID_2]])</f>
        <v>45594</v>
      </c>
      <c r="F145" t="str" cm="1">
        <f t="array" ref="F145">INDEX(MainTracker[#Data],MATCH(1,(TrackerTbl[[#This Row],[UAID_2]]=MainTracker[UAID_2])*(TrackerTbl[[#This Row],[Request Date]]=MainTracker[Request sent on (Date)])*1,0),21)</f>
        <v>10 - Complete</v>
      </c>
      <c r="G145" s="33" cm="1">
        <f t="array" ref="G145">INDEX(MainTracker[#Data],MATCH(1,(TrackerTbl[[#This Row],[UAID_2]]=MainTracker[UAID_2])*(TrackerTbl[[#This Row],[Request Date]]=MainTracker[Request sent on (Date)])*1,0),9)</f>
        <v>45608</v>
      </c>
      <c r="H145" s="33"/>
      <c r="J145" t="s">
        <v>8943</v>
      </c>
      <c r="K145" t="s">
        <v>8944</v>
      </c>
      <c r="L145" t="str">
        <f>LEFT(Table58[[#This Row],[L3 (Last Work Package only)]],FIND(" - ",Table58[[#This Row],[L3 (Last Work Package only)]])-1)</f>
        <v>UFDR 216.E</v>
      </c>
      <c r="M145" t="str">
        <f>LEFT(Table58[[#This Row],[Assets]],FIND(" - ",Table58[[#This Row],[Assets]])-1)</f>
        <v>HS2-00002CT9E</v>
      </c>
      <c r="N145" s="239" t="e">
        <f>INDEX(TrackerTbl[#Data],MATCH(Table58[[#This Row],[L2]],TrackerTbl[Cleansed_UAID_2],0),5)</f>
        <v>#N/A</v>
      </c>
      <c r="O145" s="9" t="e">
        <f>INDEX(TrackerTbl[#Data],MATCH(Table58[[#This Row],[L2]],TrackerTbl[Cleansed_UAID_2],0),6)</f>
        <v>#N/A</v>
      </c>
      <c r="P145" s="239" t="e">
        <f>INDEX(TrackerTbl[#Data],MATCH(Table58[[#This Row],[L2]],TrackerTbl[Cleansed_UAID_2],0),7)</f>
        <v>#N/A</v>
      </c>
    </row>
    <row r="146" spans="1:16">
      <c r="A146" s="9">
        <v>207.2</v>
      </c>
      <c r="B146" t="s">
        <v>839</v>
      </c>
      <c r="C146" t="str">
        <f>IF(LEFT(TrackerTbl[[#This Row],[WorkPackage]],1)="U",TrackerTbl[[#This Row],[WorkPackage]],"IDR "&amp;TRIM(TrackerTbl[[#This Row],[WorkPackage]]))</f>
        <v>IDR 207.2</v>
      </c>
      <c r="D146" t="str">
        <f>TRIM(TrackerTbl[[#This Row],[UAID_2]])</f>
        <v>HS2-00002CW1B</v>
      </c>
      <c r="E146" s="33">
        <f>_xlfn.MAXIFS(Central_Team!G:G,Central_Team!C:C,TrackerTbl[[#This Row],[UAID_2]])</f>
        <v>45498</v>
      </c>
      <c r="F146" t="str" cm="1">
        <f t="array" ref="F146">INDEX(MainTracker[#Data],MATCH(1,(TrackerTbl[[#This Row],[UAID_2]]=MainTracker[UAID_2])*(TrackerTbl[[#This Row],[Request Date]]=MainTracker[Request sent on (Date)])*1,0),21)</f>
        <v>10 - Complete</v>
      </c>
      <c r="G146" s="33" cm="1">
        <f t="array" ref="G146">INDEX(MainTracker[#Data],MATCH(1,(TrackerTbl[[#This Row],[UAID_2]]=MainTracker[UAID_2])*(TrackerTbl[[#This Row],[Request Date]]=MainTracker[Request sent on (Date)])*1,0),9)</f>
        <v>45513</v>
      </c>
      <c r="H146" s="33"/>
      <c r="J146" t="s">
        <v>8945</v>
      </c>
      <c r="K146" t="s">
        <v>8946</v>
      </c>
      <c r="L146" t="str">
        <f>LEFT(Table58[[#This Row],[L3 (Last Work Package only)]],FIND(" - ",Table58[[#This Row],[L3 (Last Work Package only)]])-1)</f>
        <v>UFDR 216.D</v>
      </c>
      <c r="M146" t="str">
        <f>LEFT(Table58[[#This Row],[Assets]],FIND(" - ",Table58[[#This Row],[Assets]])-1)</f>
        <v>HS2-00002TUPL</v>
      </c>
      <c r="N146" s="239">
        <f>INDEX(TrackerTbl[#Data],MATCH(Table58[[#This Row],[L2]],TrackerTbl[Cleansed_UAID_2],0),5)</f>
        <v>45398</v>
      </c>
      <c r="O146" s="9" t="str">
        <f>INDEX(TrackerTbl[#Data],MATCH(Table58[[#This Row],[L2]],TrackerTbl[Cleansed_UAID_2],0),6)</f>
        <v>10 - Complete</v>
      </c>
      <c r="P146" s="239">
        <f>INDEX(TrackerTbl[#Data],MATCH(Table58[[#This Row],[L2]],TrackerTbl[Cleansed_UAID_2],0),7)</f>
        <v>45401</v>
      </c>
    </row>
    <row r="147" spans="1:16">
      <c r="A147" s="9">
        <v>205.3</v>
      </c>
      <c r="B147" t="s">
        <v>847</v>
      </c>
      <c r="C147" t="str">
        <f>IF(LEFT(TrackerTbl[[#This Row],[WorkPackage]],1)="U",TrackerTbl[[#This Row],[WorkPackage]],"IDR "&amp;TRIM(TrackerTbl[[#This Row],[WorkPackage]]))</f>
        <v>IDR 205.3</v>
      </c>
      <c r="D147" t="str">
        <f>TRIM(TrackerTbl[[#This Row],[UAID_2]])</f>
        <v>HS2-00002CW1F</v>
      </c>
      <c r="E147" s="33">
        <f>_xlfn.MAXIFS(Central_Team!G:G,Central_Team!C:C,TrackerTbl[[#This Row],[UAID_2]])</f>
        <v>45498</v>
      </c>
      <c r="F147" t="str" cm="1">
        <f t="array" ref="F147">INDEX(MainTracker[#Data],MATCH(1,(TrackerTbl[[#This Row],[UAID_2]]=MainTracker[UAID_2])*(TrackerTbl[[#This Row],[Request Date]]=MainTracker[Request sent on (Date)])*1,0),21)</f>
        <v>10 - Complete</v>
      </c>
      <c r="G147" s="33" cm="1">
        <f t="array" ref="G147">INDEX(MainTracker[#Data],MATCH(1,(TrackerTbl[[#This Row],[UAID_2]]=MainTracker[UAID_2])*(TrackerTbl[[#This Row],[Request Date]]=MainTracker[Request sent on (Date)])*1,0),9)</f>
        <v>45517</v>
      </c>
      <c r="H147" s="33"/>
      <c r="J147" t="s">
        <v>8947</v>
      </c>
      <c r="K147" t="s">
        <v>8946</v>
      </c>
      <c r="L147" t="str">
        <f>LEFT(Table58[[#This Row],[L3 (Last Work Package only)]],FIND(" - ",Table58[[#This Row],[L3 (Last Work Package only)]])-1)</f>
        <v>UFDR 216.D</v>
      </c>
      <c r="M147" t="str">
        <f>LEFT(Table58[[#This Row],[Assets]],FIND(" - ",Table58[[#This Row],[Assets]])-1)</f>
        <v>HS2-00002TUPM</v>
      </c>
      <c r="N147" s="239">
        <f>INDEX(TrackerTbl[#Data],MATCH(Table58[[#This Row],[L2]],TrackerTbl[Cleansed_UAID_2],0),5)</f>
        <v>45398</v>
      </c>
      <c r="O147" s="9" t="str">
        <f>INDEX(TrackerTbl[#Data],MATCH(Table58[[#This Row],[L2]],TrackerTbl[Cleansed_UAID_2],0),6)</f>
        <v>10 - Complete</v>
      </c>
      <c r="P147" s="239">
        <f>INDEX(TrackerTbl[#Data],MATCH(Table58[[#This Row],[L2]],TrackerTbl[Cleansed_UAID_2],0),7)</f>
        <v>45404</v>
      </c>
    </row>
    <row r="148" spans="1:16">
      <c r="A148" s="9" t="s">
        <v>225</v>
      </c>
      <c r="B148" t="s">
        <v>852</v>
      </c>
      <c r="C148" t="str">
        <f>IF(LEFT(TrackerTbl[[#This Row],[WorkPackage]],1)="U",TrackerTbl[[#This Row],[WorkPackage]],"IDR "&amp;TRIM(TrackerTbl[[#This Row],[WorkPackage]]))</f>
        <v>IDR 209.2-3</v>
      </c>
      <c r="D148" t="str">
        <f>TRIM(TrackerTbl[[#This Row],[UAID_2]])</f>
        <v>HS2-00003GL99</v>
      </c>
      <c r="E148" s="33">
        <f>_xlfn.MAXIFS(Central_Team!G:G,Central_Team!C:C,TrackerTbl[[#This Row],[UAID_2]])</f>
        <v>45302</v>
      </c>
      <c r="F148" t="str" cm="1">
        <f t="array" ref="F148">INDEX(MainTracker[#Data],MATCH(1,(TrackerTbl[[#This Row],[UAID_2]]=MainTracker[UAID_2])*(TrackerTbl[[#This Row],[Request Date]]=MainTracker[Request sent on (Date)])*1,0),21)</f>
        <v>10 - Complete</v>
      </c>
      <c r="G148" s="33" cm="1">
        <f t="array" ref="G148">INDEX(MainTracker[#Data],MATCH(1,(TrackerTbl[[#This Row],[UAID_2]]=MainTracker[UAID_2])*(TrackerTbl[[#This Row],[Request Date]]=MainTracker[Request sent on (Date)])*1,0),9)</f>
        <v>45302</v>
      </c>
      <c r="H148" s="33"/>
      <c r="J148" t="s">
        <v>8948</v>
      </c>
      <c r="K148" t="s">
        <v>8946</v>
      </c>
      <c r="L148" t="str">
        <f>LEFT(Table58[[#This Row],[L3 (Last Work Package only)]],FIND(" - ",Table58[[#This Row],[L3 (Last Work Package only)]])-1)</f>
        <v>UFDR 216.D</v>
      </c>
      <c r="M148" t="str">
        <f>LEFT(Table58[[#This Row],[Assets]],FIND(" - ",Table58[[#This Row],[Assets]])-1)</f>
        <v>HS2-00002TUPN</v>
      </c>
      <c r="N148" s="239">
        <f>INDEX(TrackerTbl[#Data],MATCH(Table58[[#This Row],[L2]],TrackerTbl[Cleansed_UAID_2],0),5)</f>
        <v>45398</v>
      </c>
      <c r="O148" s="9" t="str">
        <f>INDEX(TrackerTbl[#Data],MATCH(Table58[[#This Row],[L2]],TrackerTbl[Cleansed_UAID_2],0),6)</f>
        <v>10 - Complete</v>
      </c>
      <c r="P148" s="239">
        <f>INDEX(TrackerTbl[#Data],MATCH(Table58[[#This Row],[L2]],TrackerTbl[Cleansed_UAID_2],0),7)</f>
        <v>45401</v>
      </c>
    </row>
    <row r="149" spans="1:16">
      <c r="A149" s="9" t="s">
        <v>140</v>
      </c>
      <c r="B149" t="s">
        <v>858</v>
      </c>
      <c r="C149" t="str">
        <f>IF(LEFT(TrackerTbl[[#This Row],[WorkPackage]],1)="U",TrackerTbl[[#This Row],[WorkPackage]],"IDR "&amp;TRIM(TrackerTbl[[#This Row],[WorkPackage]]))</f>
        <v>IDR 204.3-1</v>
      </c>
      <c r="D149" t="str">
        <f>TRIM(TrackerTbl[[#This Row],[UAID_2]])</f>
        <v>HS2-00002CW1A</v>
      </c>
      <c r="E149" s="33">
        <f>_xlfn.MAXIFS(Central_Team!G:G,Central_Team!C:C,TrackerTbl[[#This Row],[UAID_2]])</f>
        <v>45302</v>
      </c>
      <c r="F149" t="str" cm="1">
        <f t="array" ref="F149">INDEX(MainTracker[#Data],MATCH(1,(TrackerTbl[[#This Row],[UAID_2]]=MainTracker[UAID_2])*(TrackerTbl[[#This Row],[Request Date]]=MainTracker[Request sent on (Date)])*1,0),21)</f>
        <v>10 - Complete</v>
      </c>
      <c r="G149" s="33" cm="1">
        <f t="array" ref="G149">INDEX(MainTracker[#Data],MATCH(1,(TrackerTbl[[#This Row],[UAID_2]]=MainTracker[UAID_2])*(TrackerTbl[[#This Row],[Request Date]]=MainTracker[Request sent on (Date)])*1,0),9)</f>
        <v>45303</v>
      </c>
      <c r="H149" s="33"/>
      <c r="J149" t="s">
        <v>8949</v>
      </c>
      <c r="K149" t="s">
        <v>8946</v>
      </c>
      <c r="L149" t="str">
        <f>LEFT(Table58[[#This Row],[L3 (Last Work Package only)]],FIND(" - ",Table58[[#This Row],[L3 (Last Work Package only)]])-1)</f>
        <v>UFDR 216.D</v>
      </c>
      <c r="M149" t="str">
        <f>LEFT(Table58[[#This Row],[Assets]],FIND(" - ",Table58[[#This Row],[Assets]])-1)</f>
        <v>HS2-00002TUPP</v>
      </c>
      <c r="N149" s="239">
        <f>INDEX(TrackerTbl[#Data],MATCH(Table58[[#This Row],[L2]],TrackerTbl[Cleansed_UAID_2],0),5)</f>
        <v>45398</v>
      </c>
      <c r="O149" s="9" t="str">
        <f>INDEX(TrackerTbl[#Data],MATCH(Table58[[#This Row],[L2]],TrackerTbl[Cleansed_UAID_2],0),6)</f>
        <v>10 - Complete</v>
      </c>
      <c r="P149" s="239">
        <f>INDEX(TrackerTbl[#Data],MATCH(Table58[[#This Row],[L2]],TrackerTbl[Cleansed_UAID_2],0),7)</f>
        <v>45404</v>
      </c>
    </row>
    <row r="150" spans="1:16">
      <c r="A150" s="9">
        <v>226.2</v>
      </c>
      <c r="B150" t="s">
        <v>863</v>
      </c>
      <c r="C150" t="str">
        <f>IF(LEFT(TrackerTbl[[#This Row],[WorkPackage]],1)="U",TrackerTbl[[#This Row],[WorkPackage]],"IDR "&amp;TRIM(TrackerTbl[[#This Row],[WorkPackage]]))</f>
        <v>IDR 226.2</v>
      </c>
      <c r="D150" t="str">
        <f>TRIM(TrackerTbl[[#This Row],[UAID_2]])</f>
        <v>HS2-00002GUVX</v>
      </c>
      <c r="E150" s="33">
        <f>_xlfn.MAXIFS(Central_Team!G:G,Central_Team!C:C,TrackerTbl[[#This Row],[UAID_2]])</f>
        <v>45316</v>
      </c>
      <c r="F150" t="str" cm="1">
        <f t="array" ref="F150">INDEX(MainTracker[#Data],MATCH(1,(TrackerTbl[[#This Row],[UAID_2]]=MainTracker[UAID_2])*(TrackerTbl[[#This Row],[Request Date]]=MainTracker[Request sent on (Date)])*1,0),21)</f>
        <v>10 - Complete</v>
      </c>
      <c r="G150" s="33" cm="1">
        <f t="array" ref="G150">INDEX(MainTracker[#Data],MATCH(1,(TrackerTbl[[#This Row],[UAID_2]]=MainTracker[UAID_2])*(TrackerTbl[[#This Row],[Request Date]]=MainTracker[Request sent on (Date)])*1,0),9)</f>
        <v>45321</v>
      </c>
      <c r="H150" s="33"/>
      <c r="J150" t="s">
        <v>8950</v>
      </c>
      <c r="K150" t="s">
        <v>8946</v>
      </c>
      <c r="L150" t="str">
        <f>LEFT(Table58[[#This Row],[L3 (Last Work Package only)]],FIND(" - ",Table58[[#This Row],[L3 (Last Work Package only)]])-1)</f>
        <v>UFDR 216.D</v>
      </c>
      <c r="M150" t="str">
        <f>LEFT(Table58[[#This Row],[Assets]],FIND(" - ",Table58[[#This Row],[Assets]])-1)</f>
        <v>HS2-00002TUPQ</v>
      </c>
      <c r="N150" s="239">
        <f>INDEX(TrackerTbl[#Data],MATCH(Table58[[#This Row],[L2]],TrackerTbl[Cleansed_UAID_2],0),5)</f>
        <v>45398</v>
      </c>
      <c r="O150" s="9" t="str">
        <f>INDEX(TrackerTbl[#Data],MATCH(Table58[[#This Row],[L2]],TrackerTbl[Cleansed_UAID_2],0),6)</f>
        <v>10 - Complete</v>
      </c>
      <c r="P150" s="239">
        <f>INDEX(TrackerTbl[#Data],MATCH(Table58[[#This Row],[L2]],TrackerTbl[Cleansed_UAID_2],0),7)</f>
        <v>45401</v>
      </c>
    </row>
    <row r="151" spans="1:16">
      <c r="A151" s="9" t="s">
        <v>867</v>
      </c>
      <c r="B151" t="s">
        <v>868</v>
      </c>
      <c r="C151" t="str">
        <f>IF(LEFT(TrackerTbl[[#This Row],[WorkPackage]],1)="U",TrackerTbl[[#This Row],[WorkPackage]],"IDR "&amp;TRIM(TrackerTbl[[#This Row],[WorkPackage]]))</f>
        <v>IDR 235.01-2</v>
      </c>
      <c r="D151" t="str">
        <f>TRIM(TrackerTbl[[#This Row],[UAID_2]])</f>
        <v>HS2-000001091</v>
      </c>
      <c r="E151" s="33">
        <f>_xlfn.MAXIFS(Central_Team!G:G,Central_Team!C:C,TrackerTbl[[#This Row],[UAID_2]])</f>
        <v>45385</v>
      </c>
      <c r="F151" t="str" cm="1">
        <f t="array" ref="F151">INDEX(MainTracker[#Data],MATCH(1,(TrackerTbl[[#This Row],[UAID_2]]=MainTracker[UAID_2])*(TrackerTbl[[#This Row],[Request Date]]=MainTracker[Request sent on (Date)])*1,0),21)</f>
        <v>10 - Complete</v>
      </c>
      <c r="G151" s="33" cm="1">
        <f t="array" ref="G151">INDEX(MainTracker[#Data],MATCH(1,(TrackerTbl[[#This Row],[UAID_2]]=MainTracker[UAID_2])*(TrackerTbl[[#This Row],[Request Date]]=MainTracker[Request sent on (Date)])*1,0),9)</f>
        <v>45389</v>
      </c>
      <c r="H151" s="33"/>
      <c r="J151" t="s">
        <v>8951</v>
      </c>
      <c r="K151" t="s">
        <v>8946</v>
      </c>
      <c r="L151" t="str">
        <f>LEFT(Table58[[#This Row],[L3 (Last Work Package only)]],FIND(" - ",Table58[[#This Row],[L3 (Last Work Package only)]])-1)</f>
        <v>UFDR 216.D</v>
      </c>
      <c r="M151" t="str">
        <f>LEFT(Table58[[#This Row],[Assets]],FIND(" - ",Table58[[#This Row],[Assets]])-1)</f>
        <v>HS2-00002NHZA</v>
      </c>
      <c r="N151" s="239">
        <f>INDEX(TrackerTbl[#Data],MATCH(Table58[[#This Row],[L2]],TrackerTbl[Cleansed_UAID_2],0),5)</f>
        <v>45398</v>
      </c>
      <c r="O151" s="9" t="str">
        <f>INDEX(TrackerTbl[#Data],MATCH(Table58[[#This Row],[L2]],TrackerTbl[Cleansed_UAID_2],0),6)</f>
        <v>10 - Complete</v>
      </c>
      <c r="P151" s="239">
        <f>INDEX(TrackerTbl[#Data],MATCH(Table58[[#This Row],[L2]],TrackerTbl[Cleansed_UAID_2],0),7)</f>
        <v>45401</v>
      </c>
    </row>
    <row r="152" spans="1:16">
      <c r="A152" s="9" t="s">
        <v>867</v>
      </c>
      <c r="B152" t="s">
        <v>877</v>
      </c>
      <c r="C152" t="str">
        <f>IF(LEFT(TrackerTbl[[#This Row],[WorkPackage]],1)="U",TrackerTbl[[#This Row],[WorkPackage]],"IDR "&amp;TRIM(TrackerTbl[[#This Row],[WorkPackage]]))</f>
        <v>IDR 235.01-2</v>
      </c>
      <c r="D152" t="str">
        <f>TRIM(TrackerTbl[[#This Row],[UAID_2]])</f>
        <v>HS2-00002BVMB</v>
      </c>
      <c r="E152" s="33">
        <f>_xlfn.MAXIFS(Central_Team!G:G,Central_Team!C:C,TrackerTbl[[#This Row],[UAID_2]])</f>
        <v>45306</v>
      </c>
      <c r="F152" t="str" cm="1">
        <f t="array" ref="F152">INDEX(MainTracker[#Data],MATCH(1,(TrackerTbl[[#This Row],[UAID_2]]=MainTracker[UAID_2])*(TrackerTbl[[#This Row],[Request Date]]=MainTracker[Request sent on (Date)])*1,0),21)</f>
        <v>10 - Complete</v>
      </c>
      <c r="G152" s="33" cm="1">
        <f t="array" ref="G152">INDEX(MainTracker[#Data],MATCH(1,(TrackerTbl[[#This Row],[UAID_2]]=MainTracker[UAID_2])*(TrackerTbl[[#This Row],[Request Date]]=MainTracker[Request sent on (Date)])*1,0),9)</f>
        <v>45329</v>
      </c>
      <c r="H152" s="33"/>
      <c r="J152" t="s">
        <v>8952</v>
      </c>
      <c r="K152" t="s">
        <v>8946</v>
      </c>
      <c r="L152" t="str">
        <f>LEFT(Table58[[#This Row],[L3 (Last Work Package only)]],FIND(" - ",Table58[[#This Row],[L3 (Last Work Package only)]])-1)</f>
        <v>UFDR 216.D</v>
      </c>
      <c r="M152" t="str">
        <f>LEFT(Table58[[#This Row],[Assets]],FIND(" - ",Table58[[#This Row],[Assets]])-1)</f>
        <v>HS2-00002TTR0</v>
      </c>
      <c r="N152" s="239">
        <f>INDEX(TrackerTbl[#Data],MATCH(Table58[[#This Row],[L2]],TrackerTbl[Cleansed_UAID_2],0),5)</f>
        <v>45398</v>
      </c>
      <c r="O152" s="9" t="str">
        <f>INDEX(TrackerTbl[#Data],MATCH(Table58[[#This Row],[L2]],TrackerTbl[Cleansed_UAID_2],0),6)</f>
        <v>10 - Complete</v>
      </c>
      <c r="P152" s="239">
        <f>INDEX(TrackerTbl[#Data],MATCH(Table58[[#This Row],[L2]],TrackerTbl[Cleansed_UAID_2],0),7)</f>
        <v>45404</v>
      </c>
    </row>
    <row r="153" spans="1:16">
      <c r="A153" s="9" t="s">
        <v>379</v>
      </c>
      <c r="B153" t="s">
        <v>883</v>
      </c>
      <c r="C153" t="str">
        <f>IF(LEFT(TrackerTbl[[#This Row],[WorkPackage]],1)="U",TrackerTbl[[#This Row],[WorkPackage]],"IDR "&amp;TRIM(TrackerTbl[[#This Row],[WorkPackage]]))</f>
        <v>IDR 213.01-1</v>
      </c>
      <c r="D153" t="str">
        <f>TRIM(TrackerTbl[[#This Row],[UAID_2]])</f>
        <v>HS2-000020NF2</v>
      </c>
      <c r="E153" s="33">
        <f>_xlfn.MAXIFS(Central_Team!G:G,Central_Team!C:C,TrackerTbl[[#This Row],[UAID_2]])</f>
        <v>45453</v>
      </c>
      <c r="F153" t="str" cm="1">
        <f t="array" ref="F153">INDEX(MainTracker[#Data],MATCH(1,(TrackerTbl[[#This Row],[UAID_2]]=MainTracker[UAID_2])*(TrackerTbl[[#This Row],[Request Date]]=MainTracker[Request sent on (Date)])*1,0),21)</f>
        <v>99 - Cancelled</v>
      </c>
      <c r="G153" s="33" cm="1">
        <f t="array" ref="G153">INDEX(MainTracker[#Data],MATCH(1,(TrackerTbl[[#This Row],[UAID_2]]=MainTracker[UAID_2])*(TrackerTbl[[#This Row],[Request Date]]=MainTracker[Request sent on (Date)])*1,0),9)</f>
        <v>0</v>
      </c>
      <c r="H153" s="33"/>
      <c r="J153" t="s">
        <v>8953</v>
      </c>
      <c r="K153" t="s">
        <v>8946</v>
      </c>
      <c r="L153" t="str">
        <f>LEFT(Table58[[#This Row],[L3 (Last Work Package only)]],FIND(" - ",Table58[[#This Row],[L3 (Last Work Package only)]])-1)</f>
        <v>UFDR 216.D</v>
      </c>
      <c r="M153" t="str">
        <f>LEFT(Table58[[#This Row],[Assets]],FIND(" - ",Table58[[#This Row],[Assets]])-1)</f>
        <v>HS2-000020CGD</v>
      </c>
      <c r="N153" s="239">
        <f>INDEX(TrackerTbl[#Data],MATCH(Table58[[#This Row],[L2]],TrackerTbl[Cleansed_UAID_2],0),5)</f>
        <v>45398</v>
      </c>
      <c r="O153" s="9" t="str">
        <f>INDEX(TrackerTbl[#Data],MATCH(Table58[[#This Row],[L2]],TrackerTbl[Cleansed_UAID_2],0),6)</f>
        <v>10 - Complete</v>
      </c>
      <c r="P153" s="239">
        <f>INDEX(TrackerTbl[#Data],MATCH(Table58[[#This Row],[L2]],TrackerTbl[Cleansed_UAID_2],0),7)</f>
        <v>45401</v>
      </c>
    </row>
    <row r="154" spans="1:16">
      <c r="A154" s="9" t="s">
        <v>379</v>
      </c>
      <c r="B154" t="s">
        <v>890</v>
      </c>
      <c r="C154" t="str">
        <f>IF(LEFT(TrackerTbl[[#This Row],[WorkPackage]],1)="U",TrackerTbl[[#This Row],[WorkPackage]],"IDR "&amp;TRIM(TrackerTbl[[#This Row],[WorkPackage]]))</f>
        <v>IDR 213.01-1</v>
      </c>
      <c r="D154" t="str">
        <f>TRIM(TrackerTbl[[#This Row],[UAID_2]])</f>
        <v>HS2-00002BJTK</v>
      </c>
      <c r="E154" s="33">
        <f>_xlfn.MAXIFS(Central_Team!G:G,Central_Team!C:C,TrackerTbl[[#This Row],[UAID_2]])</f>
        <v>45306</v>
      </c>
      <c r="F154" t="str" cm="1">
        <f t="array" ref="F154">INDEX(MainTracker[#Data],MATCH(1,(TrackerTbl[[#This Row],[UAID_2]]=MainTracker[UAID_2])*(TrackerTbl[[#This Row],[Request Date]]=MainTracker[Request sent on (Date)])*1,0),21)</f>
        <v>10 - Complete</v>
      </c>
      <c r="G154" s="33" cm="1">
        <f t="array" ref="G154">INDEX(MainTracker[#Data],MATCH(1,(TrackerTbl[[#This Row],[UAID_2]]=MainTracker[UAID_2])*(TrackerTbl[[#This Row],[Request Date]]=MainTracker[Request sent on (Date)])*1,0),9)</f>
        <v>45309</v>
      </c>
      <c r="H154" s="33"/>
      <c r="J154" t="s">
        <v>8954</v>
      </c>
      <c r="K154" t="s">
        <v>8946</v>
      </c>
      <c r="L154" t="str">
        <f>LEFT(Table58[[#This Row],[L3 (Last Work Package only)]],FIND(" - ",Table58[[#This Row],[L3 (Last Work Package only)]])-1)</f>
        <v>UFDR 216.D</v>
      </c>
      <c r="M154" t="str">
        <f>LEFT(Table58[[#This Row],[Assets]],FIND(" - ",Table58[[#This Row],[Assets]])-1)</f>
        <v>HS2-000020CGE</v>
      </c>
      <c r="N154" s="239">
        <f>INDEX(TrackerTbl[#Data],MATCH(Table58[[#This Row],[L2]],TrackerTbl[Cleansed_UAID_2],0),5)</f>
        <v>45398</v>
      </c>
      <c r="O154" s="9" t="str">
        <f>INDEX(TrackerTbl[#Data],MATCH(Table58[[#This Row],[L2]],TrackerTbl[Cleansed_UAID_2],0),6)</f>
        <v>10 - Complete</v>
      </c>
      <c r="P154" s="239">
        <f>INDEX(TrackerTbl[#Data],MATCH(Table58[[#This Row],[L2]],TrackerTbl[Cleansed_UAID_2],0),7)</f>
        <v>45404</v>
      </c>
    </row>
    <row r="155" spans="1:16">
      <c r="A155" s="9" t="s">
        <v>754</v>
      </c>
      <c r="B155" t="s">
        <v>894</v>
      </c>
      <c r="C155" t="str">
        <f>IF(LEFT(TrackerTbl[[#This Row],[WorkPackage]],1)="U",TrackerTbl[[#This Row],[WorkPackage]],"IDR "&amp;TRIM(TrackerTbl[[#This Row],[WorkPackage]]))</f>
        <v>IDR 230.01-2</v>
      </c>
      <c r="D155" t="str">
        <f>TRIM(TrackerTbl[[#This Row],[UAID_2]])</f>
        <v>HS2-00002CTF4</v>
      </c>
      <c r="E155" s="33">
        <f>_xlfn.MAXIFS(Central_Team!G:G,Central_Team!C:C,TrackerTbl[[#This Row],[UAID_2]])</f>
        <v>45308</v>
      </c>
      <c r="F155" t="str" cm="1">
        <f t="array" ref="F155">INDEX(MainTracker[#Data],MATCH(1,(TrackerTbl[[#This Row],[UAID_2]]=MainTracker[UAID_2])*(TrackerTbl[[#This Row],[Request Date]]=MainTracker[Request sent on (Date)])*1,0),21)</f>
        <v>10 - Complete</v>
      </c>
      <c r="G155" s="33" cm="1">
        <f t="array" ref="G155">INDEX(MainTracker[#Data],MATCH(1,(TrackerTbl[[#This Row],[UAID_2]]=MainTracker[UAID_2])*(TrackerTbl[[#This Row],[Request Date]]=MainTracker[Request sent on (Date)])*1,0),9)</f>
        <v>45310</v>
      </c>
      <c r="H155" s="33"/>
      <c r="J155" t="s">
        <v>8955</v>
      </c>
      <c r="K155" t="s">
        <v>8946</v>
      </c>
      <c r="L155" t="str">
        <f>LEFT(Table58[[#This Row],[L3 (Last Work Package only)]],FIND(" - ",Table58[[#This Row],[L3 (Last Work Package only)]])-1)</f>
        <v>UFDR 216.D</v>
      </c>
      <c r="M155" t="str">
        <f>LEFT(Table58[[#This Row],[Assets]],FIND(" - ",Table58[[#This Row],[Assets]])-1)</f>
        <v>HS2-00002TTR1</v>
      </c>
      <c r="N155" s="239">
        <f>INDEX(TrackerTbl[#Data],MATCH(Table58[[#This Row],[L2]],TrackerTbl[Cleansed_UAID_2],0),5)</f>
        <v>45398</v>
      </c>
      <c r="O155" s="9" t="str">
        <f>INDEX(TrackerTbl[#Data],MATCH(Table58[[#This Row],[L2]],TrackerTbl[Cleansed_UAID_2],0),6)</f>
        <v>10 - Complete</v>
      </c>
      <c r="P155" s="239">
        <f>INDEX(TrackerTbl[#Data],MATCH(Table58[[#This Row],[L2]],TrackerTbl[Cleansed_UAID_2],0),7)</f>
        <v>45404</v>
      </c>
    </row>
    <row r="156" spans="1:16">
      <c r="A156" s="9" t="s">
        <v>646</v>
      </c>
      <c r="B156" t="s">
        <v>899</v>
      </c>
      <c r="C156" t="str">
        <f>IF(LEFT(TrackerTbl[[#This Row],[WorkPackage]],1)="U",TrackerTbl[[#This Row],[WorkPackage]],"IDR "&amp;TRIM(TrackerTbl[[#This Row],[WorkPackage]]))</f>
        <v>IDR 201.3-3</v>
      </c>
      <c r="D156" t="str">
        <f>TRIM(TrackerTbl[[#This Row],[UAID_2]])</f>
        <v>HS2-00002CW0U</v>
      </c>
      <c r="E156" s="33">
        <f>_xlfn.MAXIFS(Central_Team!G:G,Central_Team!C:C,TrackerTbl[[#This Row],[UAID_2]])</f>
        <v>45308</v>
      </c>
      <c r="F156" t="str" cm="1">
        <f t="array" ref="F156">INDEX(MainTracker[#Data],MATCH(1,(TrackerTbl[[#This Row],[UAID_2]]=MainTracker[UAID_2])*(TrackerTbl[[#This Row],[Request Date]]=MainTracker[Request sent on (Date)])*1,0),21)</f>
        <v>10 - Complete</v>
      </c>
      <c r="G156" s="33" cm="1">
        <f t="array" ref="G156">INDEX(MainTracker[#Data],MATCH(1,(TrackerTbl[[#This Row],[UAID_2]]=MainTracker[UAID_2])*(TrackerTbl[[#This Row],[Request Date]]=MainTracker[Request sent on (Date)])*1,0),9)</f>
        <v>45310</v>
      </c>
      <c r="H156" s="33"/>
      <c r="J156" t="s">
        <v>8956</v>
      </c>
      <c r="K156" t="s">
        <v>8946</v>
      </c>
      <c r="L156" t="str">
        <f>LEFT(Table58[[#This Row],[L3 (Last Work Package only)]],FIND(" - ",Table58[[#This Row],[L3 (Last Work Package only)]])-1)</f>
        <v>UFDR 216.D</v>
      </c>
      <c r="M156" t="str">
        <f>LEFT(Table58[[#This Row],[Assets]],FIND(" - ",Table58[[#This Row],[Assets]])-1)</f>
        <v>HS2-00002YGQH</v>
      </c>
      <c r="N156" s="239">
        <f>INDEX(TrackerTbl[#Data],MATCH(Table58[[#This Row],[L2]],TrackerTbl[Cleansed_UAID_2],0),5)</f>
        <v>45398</v>
      </c>
      <c r="O156" s="9" t="str">
        <f>INDEX(TrackerTbl[#Data],MATCH(Table58[[#This Row],[L2]],TrackerTbl[Cleansed_UAID_2],0),6)</f>
        <v>10 - Complete</v>
      </c>
      <c r="P156" s="239">
        <f>INDEX(TrackerTbl[#Data],MATCH(Table58[[#This Row],[L2]],TrackerTbl[Cleansed_UAID_2],0),7)</f>
        <v>45406</v>
      </c>
    </row>
    <row r="157" spans="1:16">
      <c r="A157" s="9">
        <v>205.3</v>
      </c>
      <c r="B157" t="s">
        <v>905</v>
      </c>
      <c r="C157" t="str">
        <f>IF(LEFT(TrackerTbl[[#This Row],[WorkPackage]],1)="U",TrackerTbl[[#This Row],[WorkPackage]],"IDR "&amp;TRIM(TrackerTbl[[#This Row],[WorkPackage]]))</f>
        <v>IDR 205.3</v>
      </c>
      <c r="D157" t="str">
        <f>TRIM(TrackerTbl[[#This Row],[UAID_2]])</f>
        <v>HS2-00002CW1L</v>
      </c>
      <c r="E157" s="33">
        <f>_xlfn.MAXIFS(Central_Team!G:G,Central_Team!C:C,TrackerTbl[[#This Row],[UAID_2]])</f>
        <v>45513</v>
      </c>
      <c r="F157" t="str" cm="1">
        <f t="array" ref="F157">INDEX(MainTracker[#Data],MATCH(1,(TrackerTbl[[#This Row],[UAID_2]]=MainTracker[UAID_2])*(TrackerTbl[[#This Row],[Request Date]]=MainTracker[Request sent on (Date)])*1,0),21)</f>
        <v>10 - Complete</v>
      </c>
      <c r="G157" s="33" cm="1">
        <f t="array" ref="G157">INDEX(MainTracker[#Data],MATCH(1,(TrackerTbl[[#This Row],[UAID_2]]=MainTracker[UAID_2])*(TrackerTbl[[#This Row],[Request Date]]=MainTracker[Request sent on (Date)])*1,0),9)</f>
        <v>45527</v>
      </c>
      <c r="H157" s="33"/>
      <c r="J157" t="s">
        <v>8957</v>
      </c>
      <c r="K157" t="s">
        <v>8958</v>
      </c>
      <c r="L157" t="str">
        <f>LEFT(Table58[[#This Row],[L3 (Last Work Package only)]],FIND(" - ",Table58[[#This Row],[L3 (Last Work Package only)]])-1)</f>
        <v>UFDR 216.C</v>
      </c>
      <c r="M157" t="str">
        <f>LEFT(Table58[[#This Row],[Assets]],FIND(" - ",Table58[[#This Row],[Assets]])-1)</f>
        <v>HS2-00002C3X9</v>
      </c>
      <c r="N157" s="239" t="e">
        <f>INDEX(TrackerTbl[#Data],MATCH(Table58[[#This Row],[L2]],TrackerTbl[Cleansed_UAID_2],0),5)</f>
        <v>#N/A</v>
      </c>
      <c r="O157" s="9" t="e">
        <f>INDEX(TrackerTbl[#Data],MATCH(Table58[[#This Row],[L2]],TrackerTbl[Cleansed_UAID_2],0),6)</f>
        <v>#N/A</v>
      </c>
      <c r="P157" s="239" t="e">
        <f>INDEX(TrackerTbl[#Data],MATCH(Table58[[#This Row],[L2]],TrackerTbl[Cleansed_UAID_2],0),7)</f>
        <v>#N/A</v>
      </c>
    </row>
    <row r="158" spans="1:16">
      <c r="A158" s="9" t="s">
        <v>909</v>
      </c>
      <c r="B158" t="s">
        <v>910</v>
      </c>
      <c r="C158" t="str">
        <f>IF(LEFT(TrackerTbl[[#This Row],[WorkPackage]],1)="U",TrackerTbl[[#This Row],[WorkPackage]],"IDR "&amp;TRIM(TrackerTbl[[#This Row],[WorkPackage]]))</f>
        <v>IDR 218.01-2</v>
      </c>
      <c r="D158" t="str">
        <f>TRIM(TrackerTbl[[#This Row],[UAID_2]])</f>
        <v>HS2-00002Y0EY</v>
      </c>
      <c r="E158" s="33">
        <f>_xlfn.MAXIFS(Central_Team!G:G,Central_Team!C:C,TrackerTbl[[#This Row],[UAID_2]])</f>
        <v>45309</v>
      </c>
      <c r="F158" t="str" cm="1">
        <f t="array" ref="F158">INDEX(MainTracker[#Data],MATCH(1,(TrackerTbl[[#This Row],[UAID_2]]=MainTracker[UAID_2])*(TrackerTbl[[#This Row],[Request Date]]=MainTracker[Request sent on (Date)])*1,0),21)</f>
        <v>10 - Complete</v>
      </c>
      <c r="G158" s="33" cm="1">
        <f t="array" ref="G158">INDEX(MainTracker[#Data],MATCH(1,(TrackerTbl[[#This Row],[UAID_2]]=MainTracker[UAID_2])*(TrackerTbl[[#This Row],[Request Date]]=MainTracker[Request sent on (Date)])*1,0),9)</f>
        <v>45310</v>
      </c>
      <c r="H158" s="33"/>
      <c r="J158" t="s">
        <v>8959</v>
      </c>
      <c r="K158" t="s">
        <v>8958</v>
      </c>
      <c r="L158" t="str">
        <f>LEFT(Table58[[#This Row],[L3 (Last Work Package only)]],FIND(" - ",Table58[[#This Row],[L3 (Last Work Package only)]])-1)</f>
        <v>UFDR 216.C</v>
      </c>
      <c r="M158" t="str">
        <f>LEFT(Table58[[#This Row],[Assets]],FIND(" - ",Table58[[#This Row],[Assets]])-1)</f>
        <v>HS2-00002CT9J</v>
      </c>
      <c r="N158" s="239" t="e">
        <f>INDEX(TrackerTbl[#Data],MATCH(Table58[[#This Row],[L2]],TrackerTbl[Cleansed_UAID_2],0),5)</f>
        <v>#N/A</v>
      </c>
      <c r="O158" s="9" t="e">
        <f>INDEX(TrackerTbl[#Data],MATCH(Table58[[#This Row],[L2]],TrackerTbl[Cleansed_UAID_2],0),6)</f>
        <v>#N/A</v>
      </c>
      <c r="P158" s="239" t="e">
        <f>INDEX(TrackerTbl[#Data],MATCH(Table58[[#This Row],[L2]],TrackerTbl[Cleansed_UAID_2],0),7)</f>
        <v>#N/A</v>
      </c>
    </row>
    <row r="159" spans="1:16">
      <c r="A159" s="9">
        <v>228</v>
      </c>
      <c r="B159" t="s">
        <v>914</v>
      </c>
      <c r="C159" t="str">
        <f>IF(LEFT(TrackerTbl[[#This Row],[WorkPackage]],1)="U",TrackerTbl[[#This Row],[WorkPackage]],"IDR "&amp;TRIM(TrackerTbl[[#This Row],[WorkPackage]]))</f>
        <v>IDR 228</v>
      </c>
      <c r="D159" t="str">
        <f>TRIM(TrackerTbl[[#This Row],[UAID_2]])</f>
        <v>HS2-000020NUC</v>
      </c>
      <c r="E159" s="33">
        <f>_xlfn.MAXIFS(Central_Team!G:G,Central_Team!C:C,TrackerTbl[[#This Row],[UAID_2]])</f>
        <v>45309</v>
      </c>
      <c r="F159" t="str" cm="1">
        <f t="array" ref="F159">INDEX(MainTracker[#Data],MATCH(1,(TrackerTbl[[#This Row],[UAID_2]]=MainTracker[UAID_2])*(TrackerTbl[[#This Row],[Request Date]]=MainTracker[Request sent on (Date)])*1,0),21)</f>
        <v>10 - Complete</v>
      </c>
      <c r="G159" s="33" cm="1">
        <f t="array" ref="G159">INDEX(MainTracker[#Data],MATCH(1,(TrackerTbl[[#This Row],[UAID_2]]=MainTracker[UAID_2])*(TrackerTbl[[#This Row],[Request Date]]=MainTracker[Request sent on (Date)])*1,0),9)</f>
        <v>45315</v>
      </c>
      <c r="H159" s="33"/>
      <c r="J159" t="s">
        <v>8960</v>
      </c>
      <c r="K159" t="s">
        <v>8961</v>
      </c>
      <c r="L159" t="str">
        <f>LEFT(Table58[[#This Row],[L3 (Last Work Package only)]],FIND(" - ",Table58[[#This Row],[L3 (Last Work Package only)]])-1)</f>
        <v>UFDR 216.B</v>
      </c>
      <c r="M159" t="str">
        <f>LEFT(Table58[[#This Row],[Assets]],FIND(" - ",Table58[[#This Row],[Assets]])-1)</f>
        <v>HS2-00002CT99</v>
      </c>
      <c r="N159" s="239" t="e">
        <f>INDEX(TrackerTbl[#Data],MATCH(Table58[[#This Row],[L2]],TrackerTbl[Cleansed_UAID_2],0),5)</f>
        <v>#N/A</v>
      </c>
      <c r="O159" s="9" t="e">
        <f>INDEX(TrackerTbl[#Data],MATCH(Table58[[#This Row],[L2]],TrackerTbl[Cleansed_UAID_2],0),6)</f>
        <v>#N/A</v>
      </c>
      <c r="P159" s="239" t="e">
        <f>INDEX(TrackerTbl[#Data],MATCH(Table58[[#This Row],[L2]],TrackerTbl[Cleansed_UAID_2],0),7)</f>
        <v>#N/A</v>
      </c>
    </row>
    <row r="160" spans="1:16">
      <c r="A160" s="9">
        <v>228</v>
      </c>
      <c r="B160" t="s">
        <v>919</v>
      </c>
      <c r="C160" t="str">
        <f>IF(LEFT(TrackerTbl[[#This Row],[WorkPackage]],1)="U",TrackerTbl[[#This Row],[WorkPackage]],"IDR "&amp;TRIM(TrackerTbl[[#This Row],[WorkPackage]]))</f>
        <v>IDR 228</v>
      </c>
      <c r="D160" t="str">
        <f>TRIM(TrackerTbl[[#This Row],[UAID_2]])</f>
        <v>HS2-00002VXUJ</v>
      </c>
      <c r="E160" s="33">
        <f>_xlfn.MAXIFS(Central_Team!G:G,Central_Team!C:C,TrackerTbl[[#This Row],[UAID_2]])</f>
        <v>45309</v>
      </c>
      <c r="F160" t="str" cm="1">
        <f t="array" ref="F160">INDEX(MainTracker[#Data],MATCH(1,(TrackerTbl[[#This Row],[UAID_2]]=MainTracker[UAID_2])*(TrackerTbl[[#This Row],[Request Date]]=MainTracker[Request sent on (Date)])*1,0),21)</f>
        <v>10 - Complete</v>
      </c>
      <c r="G160" s="33" cm="1">
        <f t="array" ref="G160">INDEX(MainTracker[#Data],MATCH(1,(TrackerTbl[[#This Row],[UAID_2]]=MainTracker[UAID_2])*(TrackerTbl[[#This Row],[Request Date]]=MainTracker[Request sent on (Date)])*1,0),9)</f>
        <v>45316</v>
      </c>
      <c r="H160" s="33"/>
      <c r="J160" t="s">
        <v>8962</v>
      </c>
      <c r="K160" t="s">
        <v>8961</v>
      </c>
      <c r="L160" t="str">
        <f>LEFT(Table58[[#This Row],[L3 (Last Work Package only)]],FIND(" - ",Table58[[#This Row],[L3 (Last Work Package only)]])-1)</f>
        <v>UFDR 216.B</v>
      </c>
      <c r="M160" t="str">
        <f>LEFT(Table58[[#This Row],[Assets]],FIND(" - ",Table58[[#This Row],[Assets]])-1)</f>
        <v>HS2-00002CT9F</v>
      </c>
      <c r="N160" s="239" t="e">
        <f>INDEX(TrackerTbl[#Data],MATCH(Table58[[#This Row],[L2]],TrackerTbl[Cleansed_UAID_2],0),5)</f>
        <v>#N/A</v>
      </c>
      <c r="O160" s="9" t="e">
        <f>INDEX(TrackerTbl[#Data],MATCH(Table58[[#This Row],[L2]],TrackerTbl[Cleansed_UAID_2],0),6)</f>
        <v>#N/A</v>
      </c>
      <c r="P160" s="239" t="e">
        <f>INDEX(TrackerTbl[#Data],MATCH(Table58[[#This Row],[L2]],TrackerTbl[Cleansed_UAID_2],0),7)</f>
        <v>#N/A</v>
      </c>
    </row>
    <row r="161" spans="1:16">
      <c r="A161" s="9" t="s">
        <v>754</v>
      </c>
      <c r="B161" t="s">
        <v>923</v>
      </c>
      <c r="C161" t="str">
        <f>IF(LEFT(TrackerTbl[[#This Row],[WorkPackage]],1)="U",TrackerTbl[[#This Row],[WorkPackage]],"IDR "&amp;TRIM(TrackerTbl[[#This Row],[WorkPackage]]))</f>
        <v>IDR 230.01-2</v>
      </c>
      <c r="D161" t="str">
        <f>TRIM(TrackerTbl[[#This Row],[UAID_2]])</f>
        <v>HS2-00003D82U</v>
      </c>
      <c r="E161" s="33">
        <f>_xlfn.MAXIFS(Central_Team!G:G,Central_Team!C:C,TrackerTbl[[#This Row],[UAID_2]])</f>
        <v>45310</v>
      </c>
      <c r="F161" t="str" cm="1">
        <f t="array" ref="F161">INDEX(MainTracker[#Data],MATCH(1,(TrackerTbl[[#This Row],[UAID_2]]=MainTracker[UAID_2])*(TrackerTbl[[#This Row],[Request Date]]=MainTracker[Request sent on (Date)])*1,0),21)</f>
        <v>10 - Complete</v>
      </c>
      <c r="G161" s="33" cm="1">
        <f t="array" ref="G161">INDEX(MainTracker[#Data],MATCH(1,(TrackerTbl[[#This Row],[UAID_2]]=MainTracker[UAID_2])*(TrackerTbl[[#This Row],[Request Date]]=MainTracker[Request sent on (Date)])*1,0),9)</f>
        <v>45328</v>
      </c>
      <c r="H161" s="33"/>
      <c r="J161" t="s">
        <v>8963</v>
      </c>
      <c r="K161" t="s">
        <v>8961</v>
      </c>
      <c r="L161" t="str">
        <f>LEFT(Table58[[#This Row],[L3 (Last Work Package only)]],FIND(" - ",Table58[[#This Row],[L3 (Last Work Package only)]])-1)</f>
        <v>UFDR 216.B</v>
      </c>
      <c r="M161" t="str">
        <f>LEFT(Table58[[#This Row],[Assets]],FIND(" - ",Table58[[#This Row],[Assets]])-1)</f>
        <v>HS2-00002FG42</v>
      </c>
      <c r="N161" s="239" t="e">
        <f>INDEX(TrackerTbl[#Data],MATCH(Table58[[#This Row],[L2]],TrackerTbl[Cleansed_UAID_2],0),5)</f>
        <v>#N/A</v>
      </c>
      <c r="O161" s="9" t="e">
        <f>INDEX(TrackerTbl[#Data],MATCH(Table58[[#This Row],[L2]],TrackerTbl[Cleansed_UAID_2],0),6)</f>
        <v>#N/A</v>
      </c>
      <c r="P161" s="239" t="e">
        <f>INDEX(TrackerTbl[#Data],MATCH(Table58[[#This Row],[L2]],TrackerTbl[Cleansed_UAID_2],0),7)</f>
        <v>#N/A</v>
      </c>
    </row>
    <row r="162" spans="1:16">
      <c r="A162" s="9" t="s">
        <v>754</v>
      </c>
      <c r="B162" t="s">
        <v>930</v>
      </c>
      <c r="C162" t="str">
        <f>IF(LEFT(TrackerTbl[[#This Row],[WorkPackage]],1)="U",TrackerTbl[[#This Row],[WorkPackage]],"IDR "&amp;TRIM(TrackerTbl[[#This Row],[WorkPackage]]))</f>
        <v>IDR 230.01-2</v>
      </c>
      <c r="D162" t="str">
        <f>TRIM(TrackerTbl[[#This Row],[UAID_2]])</f>
        <v>HS2-00003D82V</v>
      </c>
      <c r="E162" s="33">
        <f>_xlfn.MAXIFS(Central_Team!G:G,Central_Team!C:C,TrackerTbl[[#This Row],[UAID_2]])</f>
        <v>45310</v>
      </c>
      <c r="F162" t="str" cm="1">
        <f t="array" ref="F162">INDEX(MainTracker[#Data],MATCH(1,(TrackerTbl[[#This Row],[UAID_2]]=MainTracker[UAID_2])*(TrackerTbl[[#This Row],[Request Date]]=MainTracker[Request sent on (Date)])*1,0),21)</f>
        <v>10 - Complete</v>
      </c>
      <c r="G162" s="33" cm="1">
        <f t="array" ref="G162">INDEX(MainTracker[#Data],MATCH(1,(TrackerTbl[[#This Row],[UAID_2]]=MainTracker[UAID_2])*(TrackerTbl[[#This Row],[Request Date]]=MainTracker[Request sent on (Date)])*1,0),9)</f>
        <v>45328</v>
      </c>
      <c r="H162" s="33"/>
      <c r="J162" t="s">
        <v>8964</v>
      </c>
      <c r="K162" t="s">
        <v>8965</v>
      </c>
      <c r="L162" t="str">
        <f>LEFT(Table58[[#This Row],[L3 (Last Work Package only)]],FIND(" - ",Table58[[#This Row],[L3 (Last Work Package only)]])-1)</f>
        <v>UFDR 215.A</v>
      </c>
      <c r="M162" t="str">
        <f>LEFT(Table58[[#This Row],[Assets]],FIND(" - ",Table58[[#This Row],[Assets]])-1)</f>
        <v>HS2-000020CG1</v>
      </c>
      <c r="N162" s="239" t="e">
        <f>INDEX(TrackerTbl[#Data],MATCH(Table58[[#This Row],[L2]],TrackerTbl[Cleansed_UAID_2],0),5)</f>
        <v>#N/A</v>
      </c>
      <c r="O162" s="9" t="e">
        <f>INDEX(TrackerTbl[#Data],MATCH(Table58[[#This Row],[L2]],TrackerTbl[Cleansed_UAID_2],0),6)</f>
        <v>#N/A</v>
      </c>
      <c r="P162" s="239" t="e">
        <f>INDEX(TrackerTbl[#Data],MATCH(Table58[[#This Row],[L2]],TrackerTbl[Cleansed_UAID_2],0),7)</f>
        <v>#N/A</v>
      </c>
    </row>
    <row r="163" spans="1:16">
      <c r="A163" s="9">
        <v>238.02</v>
      </c>
      <c r="B163" t="s">
        <v>935</v>
      </c>
      <c r="C163" t="str">
        <f>IF(LEFT(TrackerTbl[[#This Row],[WorkPackage]],1)="U",TrackerTbl[[#This Row],[WorkPackage]],"IDR "&amp;TRIM(TrackerTbl[[#This Row],[WorkPackage]]))</f>
        <v>IDR 238.02</v>
      </c>
      <c r="D163" t="str">
        <f>TRIM(TrackerTbl[[#This Row],[UAID_2]])</f>
        <v>HS2-00003AQDJ</v>
      </c>
      <c r="E163" s="33">
        <f>_xlfn.MAXIFS(Central_Team!G:G,Central_Team!C:C,TrackerTbl[[#This Row],[UAID_2]])</f>
        <v>45310</v>
      </c>
      <c r="F163" t="str" cm="1">
        <f t="array" ref="F163">INDEX(MainTracker[#Data],MATCH(1,(TrackerTbl[[#This Row],[UAID_2]]=MainTracker[UAID_2])*(TrackerTbl[[#This Row],[Request Date]]=MainTracker[Request sent on (Date)])*1,0),21)</f>
        <v>10 - Complete</v>
      </c>
      <c r="G163" s="33" cm="1">
        <f t="array" ref="G163">INDEX(MainTracker[#Data],MATCH(1,(TrackerTbl[[#This Row],[UAID_2]]=MainTracker[UAID_2])*(TrackerTbl[[#This Row],[Request Date]]=MainTracker[Request sent on (Date)])*1,0),9)</f>
        <v>45313</v>
      </c>
      <c r="H163" s="33"/>
      <c r="J163" t="s">
        <v>8966</v>
      </c>
      <c r="K163" t="s">
        <v>8965</v>
      </c>
      <c r="L163" t="str">
        <f>LEFT(Table58[[#This Row],[L3 (Last Work Package only)]],FIND(" - ",Table58[[#This Row],[L3 (Last Work Package only)]])-1)</f>
        <v>UFDR 215.A</v>
      </c>
      <c r="M163" t="str">
        <f>LEFT(Table58[[#This Row],[Assets]],FIND(" - ",Table58[[#This Row],[Assets]])-1)</f>
        <v>HS2-0000245ZH</v>
      </c>
      <c r="N163" s="239" t="e">
        <f>INDEX(TrackerTbl[#Data],MATCH(Table58[[#This Row],[L2]],TrackerTbl[Cleansed_UAID_2],0),5)</f>
        <v>#N/A</v>
      </c>
      <c r="O163" s="9" t="e">
        <f>INDEX(TrackerTbl[#Data],MATCH(Table58[[#This Row],[L2]],TrackerTbl[Cleansed_UAID_2],0),6)</f>
        <v>#N/A</v>
      </c>
      <c r="P163" s="239" t="e">
        <f>INDEX(TrackerTbl[#Data],MATCH(Table58[[#This Row],[L2]],TrackerTbl[Cleansed_UAID_2],0),7)</f>
        <v>#N/A</v>
      </c>
    </row>
    <row r="164" spans="1:16">
      <c r="A164" s="9">
        <v>228</v>
      </c>
      <c r="B164" t="s">
        <v>940</v>
      </c>
      <c r="C164" t="str">
        <f>IF(LEFT(TrackerTbl[[#This Row],[WorkPackage]],1)="U",TrackerTbl[[#This Row],[WorkPackage]],"IDR "&amp;TRIM(TrackerTbl[[#This Row],[WorkPackage]]))</f>
        <v>IDR 228</v>
      </c>
      <c r="D164" t="str">
        <f>TRIM(TrackerTbl[[#This Row],[UAID_2]])</f>
        <v>HS2-00002BVK3</v>
      </c>
      <c r="E164" s="33">
        <f>_xlfn.MAXIFS(Central_Team!G:G,Central_Team!C:C,TrackerTbl[[#This Row],[UAID_2]])</f>
        <v>45310</v>
      </c>
      <c r="F164" t="str" cm="1">
        <f t="array" ref="F164">INDEX(MainTracker[#Data],MATCH(1,(TrackerTbl[[#This Row],[UAID_2]]=MainTracker[UAID_2])*(TrackerTbl[[#This Row],[Request Date]]=MainTracker[Request sent on (Date)])*1,0),21)</f>
        <v>10 - Complete</v>
      </c>
      <c r="G164" s="33" cm="1">
        <f t="array" ref="G164">INDEX(MainTracker[#Data],MATCH(1,(TrackerTbl[[#This Row],[UAID_2]]=MainTracker[UAID_2])*(TrackerTbl[[#This Row],[Request Date]]=MainTracker[Request sent on (Date)])*1,0),9)</f>
        <v>45323</v>
      </c>
      <c r="H164" s="33"/>
      <c r="J164" t="s">
        <v>8967</v>
      </c>
      <c r="K164" t="s">
        <v>8965</v>
      </c>
      <c r="L164" t="str">
        <f>LEFT(Table58[[#This Row],[L3 (Last Work Package only)]],FIND(" - ",Table58[[#This Row],[L3 (Last Work Package only)]])-1)</f>
        <v>UFDR 215.A</v>
      </c>
      <c r="M164" t="str">
        <f>LEFT(Table58[[#This Row],[Assets]],FIND(" - ",Table58[[#This Row],[Assets]])-1)</f>
        <v>HS2-000020CG3</v>
      </c>
      <c r="N164" s="239" t="e">
        <f>INDEX(TrackerTbl[#Data],MATCH(Table58[[#This Row],[L2]],TrackerTbl[Cleansed_UAID_2],0),5)</f>
        <v>#N/A</v>
      </c>
      <c r="O164" s="9" t="e">
        <f>INDEX(TrackerTbl[#Data],MATCH(Table58[[#This Row],[L2]],TrackerTbl[Cleansed_UAID_2],0),6)</f>
        <v>#N/A</v>
      </c>
      <c r="P164" s="239" t="e">
        <f>INDEX(TrackerTbl[#Data],MATCH(Table58[[#This Row],[L2]],TrackerTbl[Cleansed_UAID_2],0),7)</f>
        <v>#N/A</v>
      </c>
    </row>
    <row r="165" spans="1:16">
      <c r="A165" s="9">
        <v>228</v>
      </c>
      <c r="B165" t="s">
        <v>946</v>
      </c>
      <c r="C165" t="str">
        <f>IF(LEFT(TrackerTbl[[#This Row],[WorkPackage]],1)="U",TrackerTbl[[#This Row],[WorkPackage]],"IDR "&amp;TRIM(TrackerTbl[[#This Row],[WorkPackage]]))</f>
        <v>IDR 228</v>
      </c>
      <c r="D165" t="str">
        <f>TRIM(TrackerTbl[[#This Row],[UAID_2]])</f>
        <v>HS2-00002CTEF</v>
      </c>
      <c r="E165" s="33">
        <f>_xlfn.MAXIFS(Central_Team!G:G,Central_Team!C:C,TrackerTbl[[#This Row],[UAID_2]])</f>
        <v>45310</v>
      </c>
      <c r="F165" t="str" cm="1">
        <f t="array" ref="F165">INDEX(MainTracker[#Data],MATCH(1,(TrackerTbl[[#This Row],[UAID_2]]=MainTracker[UAID_2])*(TrackerTbl[[#This Row],[Request Date]]=MainTracker[Request sent on (Date)])*1,0),21)</f>
        <v>10 - Complete</v>
      </c>
      <c r="G165" s="33" cm="1">
        <f t="array" ref="G165">INDEX(MainTracker[#Data],MATCH(1,(TrackerTbl[[#This Row],[UAID_2]]=MainTracker[UAID_2])*(TrackerTbl[[#This Row],[Request Date]]=MainTracker[Request sent on (Date)])*1,0),9)</f>
        <v>45323</v>
      </c>
      <c r="H165" s="33"/>
      <c r="J165" t="s">
        <v>8968</v>
      </c>
      <c r="K165" t="s">
        <v>8965</v>
      </c>
      <c r="L165" t="str">
        <f>LEFT(Table58[[#This Row],[L3 (Last Work Package only)]],FIND(" - ",Table58[[#This Row],[L3 (Last Work Package only)]])-1)</f>
        <v>UFDR 215.A</v>
      </c>
      <c r="M165" t="str">
        <f>LEFT(Table58[[#This Row],[Assets]],FIND(" - ",Table58[[#This Row],[Assets]])-1)</f>
        <v>HS2-000020CG4</v>
      </c>
      <c r="N165" s="239" t="e">
        <f>INDEX(TrackerTbl[#Data],MATCH(Table58[[#This Row],[L2]],TrackerTbl[Cleansed_UAID_2],0),5)</f>
        <v>#N/A</v>
      </c>
      <c r="O165" s="9" t="e">
        <f>INDEX(TrackerTbl[#Data],MATCH(Table58[[#This Row],[L2]],TrackerTbl[Cleansed_UAID_2],0),6)</f>
        <v>#N/A</v>
      </c>
      <c r="P165" s="239" t="e">
        <f>INDEX(TrackerTbl[#Data],MATCH(Table58[[#This Row],[L2]],TrackerTbl[Cleansed_UAID_2],0),7)</f>
        <v>#N/A</v>
      </c>
    </row>
    <row r="166" spans="1:16">
      <c r="A166" s="9">
        <v>228</v>
      </c>
      <c r="B166" t="s">
        <v>951</v>
      </c>
      <c r="C166" t="str">
        <f>IF(LEFT(TrackerTbl[[#This Row],[WorkPackage]],1)="U",TrackerTbl[[#This Row],[WorkPackage]],"IDR "&amp;TRIM(TrackerTbl[[#This Row],[WorkPackage]]))</f>
        <v>IDR 228</v>
      </c>
      <c r="D166" t="str">
        <f>TRIM(TrackerTbl[[#This Row],[UAID_2]])</f>
        <v>HS2-00002CTEG</v>
      </c>
      <c r="E166" s="33">
        <f>_xlfn.MAXIFS(Central_Team!G:G,Central_Team!C:C,TrackerTbl[[#This Row],[UAID_2]])</f>
        <v>45310</v>
      </c>
      <c r="F166" t="str" cm="1">
        <f t="array" ref="F166">INDEX(MainTracker[#Data],MATCH(1,(TrackerTbl[[#This Row],[UAID_2]]=MainTracker[UAID_2])*(TrackerTbl[[#This Row],[Request Date]]=MainTracker[Request sent on (Date)])*1,0),21)</f>
        <v>10 - Complete</v>
      </c>
      <c r="G166" s="33" cm="1">
        <f t="array" ref="G166">INDEX(MainTracker[#Data],MATCH(1,(TrackerTbl[[#This Row],[UAID_2]]=MainTracker[UAID_2])*(TrackerTbl[[#This Row],[Request Date]]=MainTracker[Request sent on (Date)])*1,0),9)</f>
        <v>45321</v>
      </c>
      <c r="H166" s="33"/>
      <c r="J166" t="s">
        <v>8969</v>
      </c>
      <c r="K166" t="s">
        <v>8970</v>
      </c>
      <c r="L166" t="str">
        <f>LEFT(Table58[[#This Row],[L3 (Last Work Package only)]],FIND(" - ",Table58[[#This Row],[L3 (Last Work Package only)]])-1)</f>
        <v>UFDR 214.A</v>
      </c>
      <c r="M166" t="str">
        <f>LEFT(Table58[[#This Row],[Assets]],FIND(" - ",Table58[[#This Row],[Assets]])-1)</f>
        <v>HS2-00002TUPF</v>
      </c>
      <c r="N166" s="239">
        <f>INDEX(TrackerTbl[#Data],MATCH(Table58[[#This Row],[L2]],TrackerTbl[Cleansed_UAID_2],0),5)</f>
        <v>45590</v>
      </c>
      <c r="O166" s="9" t="str">
        <f>INDEX(TrackerTbl[#Data],MATCH(Table58[[#This Row],[L2]],TrackerTbl[Cleansed_UAID_2],0),6)</f>
        <v>10 - Complete</v>
      </c>
      <c r="P166" s="239">
        <f>INDEX(TrackerTbl[#Data],MATCH(Table58[[#This Row],[L2]],TrackerTbl[Cleansed_UAID_2],0),7)</f>
        <v>45595</v>
      </c>
    </row>
    <row r="167" spans="1:16">
      <c r="A167" s="9">
        <v>228</v>
      </c>
      <c r="B167" t="s">
        <v>957</v>
      </c>
      <c r="C167" t="str">
        <f>IF(LEFT(TrackerTbl[[#This Row],[WorkPackage]],1)="U",TrackerTbl[[#This Row],[WorkPackage]],"IDR "&amp;TRIM(TrackerTbl[[#This Row],[WorkPackage]]))</f>
        <v>IDR 228</v>
      </c>
      <c r="D167" t="str">
        <f>TRIM(TrackerTbl[[#This Row],[UAID_2]])</f>
        <v>HS2-00002CTEK</v>
      </c>
      <c r="E167" s="33">
        <f>_xlfn.MAXIFS(Central_Team!G:G,Central_Team!C:C,TrackerTbl[[#This Row],[UAID_2]])</f>
        <v>45310</v>
      </c>
      <c r="F167" t="str" cm="1">
        <f t="array" ref="F167">INDEX(MainTracker[#Data],MATCH(1,(TrackerTbl[[#This Row],[UAID_2]]=MainTracker[UAID_2])*(TrackerTbl[[#This Row],[Request Date]]=MainTracker[Request sent on (Date)])*1,0),21)</f>
        <v>10 - Complete</v>
      </c>
      <c r="G167" s="33" cm="1">
        <f t="array" ref="G167">INDEX(MainTracker[#Data],MATCH(1,(TrackerTbl[[#This Row],[UAID_2]]=MainTracker[UAID_2])*(TrackerTbl[[#This Row],[Request Date]]=MainTracker[Request sent on (Date)])*1,0),9)</f>
        <v>45330</v>
      </c>
      <c r="H167" s="33"/>
      <c r="J167" t="s">
        <v>8971</v>
      </c>
      <c r="K167" t="s">
        <v>8970</v>
      </c>
      <c r="L167" t="str">
        <f>LEFT(Table58[[#This Row],[L3 (Last Work Package only)]],FIND(" - ",Table58[[#This Row],[L3 (Last Work Package only)]])-1)</f>
        <v>UFDR 214.A</v>
      </c>
      <c r="M167" t="str">
        <f>LEFT(Table58[[#This Row],[Assets]],FIND(" - ",Table58[[#This Row],[Assets]])-1)</f>
        <v>HS2-00002TUPG</v>
      </c>
      <c r="N167" s="239">
        <f>INDEX(TrackerTbl[#Data],MATCH(Table58[[#This Row],[L2]],TrackerTbl[Cleansed_UAID_2],0),5)</f>
        <v>45590</v>
      </c>
      <c r="O167" s="9" t="str">
        <f>INDEX(TrackerTbl[#Data],MATCH(Table58[[#This Row],[L2]],TrackerTbl[Cleansed_UAID_2],0),6)</f>
        <v>10 - Complete</v>
      </c>
      <c r="P167" s="239">
        <f>INDEX(TrackerTbl[#Data],MATCH(Table58[[#This Row],[L2]],TrackerTbl[Cleansed_UAID_2],0),7)</f>
        <v>45595</v>
      </c>
    </row>
    <row r="168" spans="1:16">
      <c r="A168" s="9">
        <v>228</v>
      </c>
      <c r="B168" t="s">
        <v>965</v>
      </c>
      <c r="C168" t="str">
        <f>IF(LEFT(TrackerTbl[[#This Row],[WorkPackage]],1)="U",TrackerTbl[[#This Row],[WorkPackage]],"IDR "&amp;TRIM(TrackerTbl[[#This Row],[WorkPackage]]))</f>
        <v>IDR 228</v>
      </c>
      <c r="D168" t="str">
        <f>TRIM(TrackerTbl[[#This Row],[UAID_2]])</f>
        <v>HS2-00002CX3H</v>
      </c>
      <c r="E168" s="33">
        <f>_xlfn.MAXIFS(Central_Team!G:G,Central_Team!C:C,TrackerTbl[[#This Row],[UAID_2]])</f>
        <v>45310</v>
      </c>
      <c r="F168" t="str" cm="1">
        <f t="array" ref="F168">INDEX(MainTracker[#Data],MATCH(1,(TrackerTbl[[#This Row],[UAID_2]]=MainTracker[UAID_2])*(TrackerTbl[[#This Row],[Request Date]]=MainTracker[Request sent on (Date)])*1,0),21)</f>
        <v>10 - Complete</v>
      </c>
      <c r="G168" s="33" cm="1">
        <f t="array" ref="G168">INDEX(MainTracker[#Data],MATCH(1,(TrackerTbl[[#This Row],[UAID_2]]=MainTracker[UAID_2])*(TrackerTbl[[#This Row],[Request Date]]=MainTracker[Request sent on (Date)])*1,0),9)</f>
        <v>45321</v>
      </c>
      <c r="H168" s="33"/>
      <c r="J168" t="s">
        <v>8972</v>
      </c>
      <c r="K168" t="s">
        <v>8970</v>
      </c>
      <c r="L168" t="str">
        <f>LEFT(Table58[[#This Row],[L3 (Last Work Package only)]],FIND(" - ",Table58[[#This Row],[L3 (Last Work Package only)]])-1)</f>
        <v>UFDR 214.A</v>
      </c>
      <c r="M168" t="str">
        <f>LEFT(Table58[[#This Row],[Assets]],FIND(" - ",Table58[[#This Row],[Assets]])-1)</f>
        <v>HS2-00002TUPH</v>
      </c>
      <c r="N168" s="239">
        <f>INDEX(TrackerTbl[#Data],MATCH(Table58[[#This Row],[L2]],TrackerTbl[Cleansed_UAID_2],0),5)</f>
        <v>45596</v>
      </c>
      <c r="O168" s="9" t="str">
        <f>INDEX(TrackerTbl[#Data],MATCH(Table58[[#This Row],[L2]],TrackerTbl[Cleansed_UAID_2],0),6)</f>
        <v>10 - Complete</v>
      </c>
      <c r="P168" s="239">
        <f>INDEX(TrackerTbl[#Data],MATCH(Table58[[#This Row],[L2]],TrackerTbl[Cleansed_UAID_2],0),7)</f>
        <v>45600</v>
      </c>
    </row>
    <row r="169" spans="1:16">
      <c r="A169" s="9">
        <v>228</v>
      </c>
      <c r="B169" t="s">
        <v>969</v>
      </c>
      <c r="C169" t="str">
        <f>IF(LEFT(TrackerTbl[[#This Row],[WorkPackage]],1)="U",TrackerTbl[[#This Row],[WorkPackage]],"IDR "&amp;TRIM(TrackerTbl[[#This Row],[WorkPackage]]))</f>
        <v>IDR 228</v>
      </c>
      <c r="D169" t="str">
        <f>TRIM(TrackerTbl[[#This Row],[UAID_2]])</f>
        <v>HS2-000032TBV</v>
      </c>
      <c r="E169" s="33">
        <f>_xlfn.MAXIFS(Central_Team!G:G,Central_Team!C:C,TrackerTbl[[#This Row],[UAID_2]])</f>
        <v>45310</v>
      </c>
      <c r="F169" t="str" cm="1">
        <f t="array" ref="F169">INDEX(MainTracker[#Data],MATCH(1,(TrackerTbl[[#This Row],[UAID_2]]=MainTracker[UAID_2])*(TrackerTbl[[#This Row],[Request Date]]=MainTracker[Request sent on (Date)])*1,0),21)</f>
        <v>10 - Complete</v>
      </c>
      <c r="G169" s="33" cm="1">
        <f t="array" ref="G169">INDEX(MainTracker[#Data],MATCH(1,(TrackerTbl[[#This Row],[UAID_2]]=MainTracker[UAID_2])*(TrackerTbl[[#This Row],[Request Date]]=MainTracker[Request sent on (Date)])*1,0),9)</f>
        <v>45321</v>
      </c>
      <c r="H169" s="33"/>
      <c r="J169" t="s">
        <v>8973</v>
      </c>
      <c r="K169" t="s">
        <v>8970</v>
      </c>
      <c r="L169" t="str">
        <f>LEFT(Table58[[#This Row],[L3 (Last Work Package only)]],FIND(" - ",Table58[[#This Row],[L3 (Last Work Package only)]])-1)</f>
        <v>UFDR 214.A</v>
      </c>
      <c r="M169" t="str">
        <f>LEFT(Table58[[#This Row],[Assets]],FIND(" - ",Table58[[#This Row],[Assets]])-1)</f>
        <v>HS2-00002TUPJ</v>
      </c>
      <c r="N169" s="239">
        <f>INDEX(TrackerTbl[#Data],MATCH(Table58[[#This Row],[L2]],TrackerTbl[Cleansed_UAID_2],0),5)</f>
        <v>45590</v>
      </c>
      <c r="O169" s="9" t="str">
        <f>INDEX(TrackerTbl[#Data],MATCH(Table58[[#This Row],[L2]],TrackerTbl[Cleansed_UAID_2],0),6)</f>
        <v>10 - Complete</v>
      </c>
      <c r="P169" s="239">
        <f>INDEX(TrackerTbl[#Data],MATCH(Table58[[#This Row],[L2]],TrackerTbl[Cleansed_UAID_2],0),7)</f>
        <v>45596</v>
      </c>
    </row>
    <row r="170" spans="1:16">
      <c r="A170" s="9">
        <v>214.1</v>
      </c>
      <c r="B170" t="s">
        <v>973</v>
      </c>
      <c r="C170" t="str">
        <f>IF(LEFT(TrackerTbl[[#This Row],[WorkPackage]],1)="U",TrackerTbl[[#This Row],[WorkPackage]],"IDR "&amp;TRIM(TrackerTbl[[#This Row],[WorkPackage]]))</f>
        <v>IDR 214.1</v>
      </c>
      <c r="D170" t="str">
        <f>TRIM(TrackerTbl[[#This Row],[UAID_2]])</f>
        <v>HS2-00002CW17</v>
      </c>
      <c r="E170" s="33">
        <f>_xlfn.MAXIFS(Central_Team!G:G,Central_Team!C:C,TrackerTbl[[#This Row],[UAID_2]])</f>
        <v>45454</v>
      </c>
      <c r="F170" t="str" cm="1">
        <f t="array" ref="F170">INDEX(MainTracker[#Data],MATCH(1,(TrackerTbl[[#This Row],[UAID_2]]=MainTracker[UAID_2])*(TrackerTbl[[#This Row],[Request Date]]=MainTracker[Request sent on (Date)])*1,0),21)</f>
        <v>10 - Complete</v>
      </c>
      <c r="G170" s="33" cm="1">
        <f t="array" ref="G170">INDEX(MainTracker[#Data],MATCH(1,(TrackerTbl[[#This Row],[UAID_2]]=MainTracker[UAID_2])*(TrackerTbl[[#This Row],[Request Date]]=MainTracker[Request sent on (Date)])*1,0),9)</f>
        <v>45485</v>
      </c>
      <c r="H170" s="33"/>
      <c r="J170" t="s">
        <v>8974</v>
      </c>
      <c r="K170" t="s">
        <v>8970</v>
      </c>
      <c r="L170" t="str">
        <f>LEFT(Table58[[#This Row],[L3 (Last Work Package only)]],FIND(" - ",Table58[[#This Row],[L3 (Last Work Package only)]])-1)</f>
        <v>UFDR 214.A</v>
      </c>
      <c r="M170" t="str">
        <f>LEFT(Table58[[#This Row],[Assets]],FIND(" - ",Table58[[#This Row],[Assets]])-1)</f>
        <v>HS2-00002YCLK</v>
      </c>
      <c r="N170" s="239">
        <f>INDEX(TrackerTbl[#Data],MATCH(Table58[[#This Row],[L2]],TrackerTbl[Cleansed_UAID_2],0),5)</f>
        <v>45590</v>
      </c>
      <c r="O170" s="9" t="str">
        <f>INDEX(TrackerTbl[#Data],MATCH(Table58[[#This Row],[L2]],TrackerTbl[Cleansed_UAID_2],0),6)</f>
        <v>10 - Complete</v>
      </c>
      <c r="P170" s="239">
        <f>INDEX(TrackerTbl[#Data],MATCH(Table58[[#This Row],[L2]],TrackerTbl[Cleansed_UAID_2],0),7)</f>
        <v>45596</v>
      </c>
    </row>
    <row r="171" spans="1:16">
      <c r="A171" s="9" t="s">
        <v>309</v>
      </c>
      <c r="B171" t="s">
        <v>740</v>
      </c>
      <c r="C171" t="str">
        <f>IF(LEFT(TrackerTbl[[#This Row],[WorkPackage]],1)="U",TrackerTbl[[#This Row],[WorkPackage]],"IDR "&amp;TRIM(TrackerTbl[[#This Row],[WorkPackage]]))</f>
        <v>IDR 215.02-2</v>
      </c>
      <c r="D171" t="str">
        <f>TRIM(TrackerTbl[[#This Row],[UAID_2]])</f>
        <v>HS2-00002CT8R</v>
      </c>
      <c r="E171" s="33">
        <f>_xlfn.MAXIFS(Central_Team!G:G,Central_Team!C:C,TrackerTbl[[#This Row],[UAID_2]])</f>
        <v>45314</v>
      </c>
      <c r="F171" t="str" cm="1">
        <f t="array" ref="F171">INDEX(MainTracker[#Data],MATCH(1,(TrackerTbl[[#This Row],[UAID_2]]=MainTracker[UAID_2])*(TrackerTbl[[#This Row],[Request Date]]=MainTracker[Request sent on (Date)])*1,0),21)</f>
        <v>10 - Complete</v>
      </c>
      <c r="G171" s="33" cm="1">
        <f t="array" ref="G171">INDEX(MainTracker[#Data],MATCH(1,(TrackerTbl[[#This Row],[UAID_2]]=MainTracker[UAID_2])*(TrackerTbl[[#This Row],[Request Date]]=MainTracker[Request sent on (Date)])*1,0),9)</f>
        <v>45315</v>
      </c>
      <c r="H171" s="33"/>
      <c r="J171" t="s">
        <v>8975</v>
      </c>
      <c r="K171" t="s">
        <v>8970</v>
      </c>
      <c r="L171" t="str">
        <f>LEFT(Table58[[#This Row],[L3 (Last Work Package only)]],FIND(" - ",Table58[[#This Row],[L3 (Last Work Package only)]])-1)</f>
        <v>UFDR 214.A</v>
      </c>
      <c r="M171" t="str">
        <f>LEFT(Table58[[#This Row],[Assets]],FIND(" - ",Table58[[#This Row],[Assets]])-1)</f>
        <v>HS2-00003E24S</v>
      </c>
      <c r="N171" s="239">
        <f>INDEX(TrackerTbl[#Data],MATCH(Table58[[#This Row],[L2]],TrackerTbl[Cleansed_UAID_2],0),5)</f>
        <v>45590</v>
      </c>
      <c r="O171" s="9" t="str">
        <f>INDEX(TrackerTbl[#Data],MATCH(Table58[[#This Row],[L2]],TrackerTbl[Cleansed_UAID_2],0),6)</f>
        <v>10 - Complete</v>
      </c>
      <c r="P171" s="239">
        <f>INDEX(TrackerTbl[#Data],MATCH(Table58[[#This Row],[L2]],TrackerTbl[Cleansed_UAID_2],0),7)</f>
        <v>45595</v>
      </c>
    </row>
    <row r="172" spans="1:16">
      <c r="A172" s="9">
        <v>238.02</v>
      </c>
      <c r="B172" t="s">
        <v>984</v>
      </c>
      <c r="C172" t="str">
        <f>IF(LEFT(TrackerTbl[[#This Row],[WorkPackage]],1)="U",TrackerTbl[[#This Row],[WorkPackage]],"IDR "&amp;TRIM(TrackerTbl[[#This Row],[WorkPackage]]))</f>
        <v>IDR 238.02</v>
      </c>
      <c r="D172" t="str">
        <f>TRIM(TrackerTbl[[#This Row],[UAID_2]])</f>
        <v>HS2-00002N7UV</v>
      </c>
      <c r="E172" s="33">
        <f>_xlfn.MAXIFS(Central_Team!G:G,Central_Team!C:C,TrackerTbl[[#This Row],[UAID_2]])</f>
        <v>45314</v>
      </c>
      <c r="F172" t="str" cm="1">
        <f t="array" ref="F172">INDEX(MainTracker[#Data],MATCH(1,(TrackerTbl[[#This Row],[UAID_2]]=MainTracker[UAID_2])*(TrackerTbl[[#This Row],[Request Date]]=MainTracker[Request sent on (Date)])*1,0),21)</f>
        <v>10 - Complete</v>
      </c>
      <c r="G172" s="33" cm="1">
        <f t="array" ref="G172">INDEX(MainTracker[#Data],MATCH(1,(TrackerTbl[[#This Row],[UAID_2]]=MainTracker[UAID_2])*(TrackerTbl[[#This Row],[Request Date]]=MainTracker[Request sent on (Date)])*1,0),9)</f>
        <v>45315</v>
      </c>
      <c r="H172" s="33"/>
      <c r="J172" t="s">
        <v>8976</v>
      </c>
      <c r="K172" t="s">
        <v>8970</v>
      </c>
      <c r="L172" t="str">
        <f>LEFT(Table58[[#This Row],[L3 (Last Work Package only)]],FIND(" - ",Table58[[#This Row],[L3 (Last Work Package only)]])-1)</f>
        <v>UFDR 214.A</v>
      </c>
      <c r="M172" t="str">
        <f>LEFT(Table58[[#This Row],[Assets]],FIND(" - ",Table58[[#This Row],[Assets]])-1)</f>
        <v>HS2-00003KFPT</v>
      </c>
      <c r="N172" s="239">
        <f>INDEX(TrackerTbl[#Data],MATCH(Table58[[#This Row],[L2]],TrackerTbl[Cleansed_UAID_2],0),5)</f>
        <v>45590</v>
      </c>
      <c r="O172" s="9" t="str">
        <f>INDEX(TrackerTbl[#Data],MATCH(Table58[[#This Row],[L2]],TrackerTbl[Cleansed_UAID_2],0),6)</f>
        <v>10 - Complete</v>
      </c>
      <c r="P172" s="239">
        <f>INDEX(TrackerTbl[#Data],MATCH(Table58[[#This Row],[L2]],TrackerTbl[Cleansed_UAID_2],0),7)</f>
        <v>45595</v>
      </c>
    </row>
    <row r="173" spans="1:16">
      <c r="A173" s="9">
        <v>208.2</v>
      </c>
      <c r="B173" t="s">
        <v>987</v>
      </c>
      <c r="C173" t="str">
        <f>IF(LEFT(TrackerTbl[[#This Row],[WorkPackage]],1)="U",TrackerTbl[[#This Row],[WorkPackage]],"IDR "&amp;TRIM(TrackerTbl[[#This Row],[WorkPackage]]))</f>
        <v>IDR 208.2</v>
      </c>
      <c r="D173" t="str">
        <f>TRIM(TrackerTbl[[#This Row],[UAID_2]])</f>
        <v>HS2-000020RKT</v>
      </c>
      <c r="E173" s="33">
        <f>_xlfn.MAXIFS(Central_Team!G:G,Central_Team!C:C,TrackerTbl[[#This Row],[UAID_2]])</f>
        <v>45314</v>
      </c>
      <c r="F173" t="str" cm="1">
        <f t="array" ref="F173">INDEX(MainTracker[#Data],MATCH(1,(TrackerTbl[[#This Row],[UAID_2]]=MainTracker[UAID_2])*(TrackerTbl[[#This Row],[Request Date]]=MainTracker[Request sent on (Date)])*1,0),21)</f>
        <v>10 - Complete</v>
      </c>
      <c r="G173" s="33" cm="1">
        <f t="array" ref="G173">INDEX(MainTracker[#Data],MATCH(1,(TrackerTbl[[#This Row],[UAID_2]]=MainTracker[UAID_2])*(TrackerTbl[[#This Row],[Request Date]]=MainTracker[Request sent on (Date)])*1,0),9)</f>
        <v>45329</v>
      </c>
      <c r="H173" s="33"/>
      <c r="J173" t="s">
        <v>8977</v>
      </c>
      <c r="K173" t="s">
        <v>8978</v>
      </c>
      <c r="L173" t="str">
        <f>LEFT(Table58[[#This Row],[L3 (Last Work Package only)]],FIND(" - ",Table58[[#This Row],[L3 (Last Work Package only)]])-1)</f>
        <v>UFDR 213.B</v>
      </c>
      <c r="M173" t="str">
        <f>LEFT(Table58[[#This Row],[Assets]],FIND(" - ",Table58[[#This Row],[Assets]])-1)</f>
        <v>HS2-000020CFQ</v>
      </c>
      <c r="N173" s="239" t="e">
        <f>INDEX(TrackerTbl[#Data],MATCH(Table58[[#This Row],[L2]],TrackerTbl[Cleansed_UAID_2],0),5)</f>
        <v>#N/A</v>
      </c>
      <c r="O173" s="9" t="e">
        <f>INDEX(TrackerTbl[#Data],MATCH(Table58[[#This Row],[L2]],TrackerTbl[Cleansed_UAID_2],0),6)</f>
        <v>#N/A</v>
      </c>
      <c r="P173" s="239" t="e">
        <f>INDEX(TrackerTbl[#Data],MATCH(Table58[[#This Row],[L2]],TrackerTbl[Cleansed_UAID_2],0),7)</f>
        <v>#N/A</v>
      </c>
    </row>
    <row r="174" spans="1:16">
      <c r="A174" s="9">
        <v>208.2</v>
      </c>
      <c r="B174" t="s">
        <v>995</v>
      </c>
      <c r="C174" t="str">
        <f>IF(LEFT(TrackerTbl[[#This Row],[WorkPackage]],1)="U",TrackerTbl[[#This Row],[WorkPackage]],"IDR "&amp;TRIM(TrackerTbl[[#This Row],[WorkPackage]]))</f>
        <v>IDR 208.2</v>
      </c>
      <c r="D174" t="str">
        <f>TRIM(TrackerTbl[[#This Row],[UAID_2]])</f>
        <v>HS2-000020RKU</v>
      </c>
      <c r="E174" s="33">
        <f>_xlfn.MAXIFS(Central_Team!G:G,Central_Team!C:C,TrackerTbl[[#This Row],[UAID_2]])</f>
        <v>45314</v>
      </c>
      <c r="F174" t="str" cm="1">
        <f t="array" ref="F174">INDEX(MainTracker[#Data],MATCH(1,(TrackerTbl[[#This Row],[UAID_2]]=MainTracker[UAID_2])*(TrackerTbl[[#This Row],[Request Date]]=MainTracker[Request sent on (Date)])*1,0),21)</f>
        <v>10 - Complete</v>
      </c>
      <c r="G174" s="33" cm="1">
        <f t="array" ref="G174">INDEX(MainTracker[#Data],MATCH(1,(TrackerTbl[[#This Row],[UAID_2]]=MainTracker[UAID_2])*(TrackerTbl[[#This Row],[Request Date]]=MainTracker[Request sent on (Date)])*1,0),9)</f>
        <v>45329</v>
      </c>
      <c r="H174" s="33"/>
      <c r="J174" t="s">
        <v>8979</v>
      </c>
      <c r="K174" t="s">
        <v>8978</v>
      </c>
      <c r="L174" t="str">
        <f>LEFT(Table58[[#This Row],[L3 (Last Work Package only)]],FIND(" - ",Table58[[#This Row],[L3 (Last Work Package only)]])-1)</f>
        <v>UFDR 213.B</v>
      </c>
      <c r="M174" t="str">
        <f>LEFT(Table58[[#This Row],[Assets]],FIND(" - ",Table58[[#This Row],[Assets]])-1)</f>
        <v>HS2-000020CFR</v>
      </c>
      <c r="N174" s="239" t="e">
        <f>INDEX(TrackerTbl[#Data],MATCH(Table58[[#This Row],[L2]],TrackerTbl[Cleansed_UAID_2],0),5)</f>
        <v>#N/A</v>
      </c>
      <c r="O174" s="9" t="e">
        <f>INDEX(TrackerTbl[#Data],MATCH(Table58[[#This Row],[L2]],TrackerTbl[Cleansed_UAID_2],0),6)</f>
        <v>#N/A</v>
      </c>
      <c r="P174" s="239" t="e">
        <f>INDEX(TrackerTbl[#Data],MATCH(Table58[[#This Row],[L2]],TrackerTbl[Cleansed_UAID_2],0),7)</f>
        <v>#N/A</v>
      </c>
    </row>
    <row r="175" spans="1:16">
      <c r="A175" s="9">
        <v>208.2</v>
      </c>
      <c r="B175" t="s">
        <v>1000</v>
      </c>
      <c r="C175" t="str">
        <f>IF(LEFT(TrackerTbl[[#This Row],[WorkPackage]],1)="U",TrackerTbl[[#This Row],[WorkPackage]],"IDR "&amp;TRIM(TrackerTbl[[#This Row],[WorkPackage]]))</f>
        <v>IDR 208.2</v>
      </c>
      <c r="D175" t="str">
        <f>TRIM(TrackerTbl[[#This Row],[UAID_2]])</f>
        <v>HS2-00003B5FT</v>
      </c>
      <c r="E175" s="33">
        <f>_xlfn.MAXIFS(Central_Team!G:G,Central_Team!C:C,TrackerTbl[[#This Row],[UAID_2]])</f>
        <v>45314</v>
      </c>
      <c r="F175" t="str" cm="1">
        <f t="array" ref="F175">INDEX(MainTracker[#Data],MATCH(1,(TrackerTbl[[#This Row],[UAID_2]]=MainTracker[UAID_2])*(TrackerTbl[[#This Row],[Request Date]]=MainTracker[Request sent on (Date)])*1,0),21)</f>
        <v>10 - Complete</v>
      </c>
      <c r="G175" s="33" cm="1">
        <f t="array" ref="G175">INDEX(MainTracker[#Data],MATCH(1,(TrackerTbl[[#This Row],[UAID_2]]=MainTracker[UAID_2])*(TrackerTbl[[#This Row],[Request Date]]=MainTracker[Request sent on (Date)])*1,0),9)</f>
        <v>45329</v>
      </c>
      <c r="H175" s="33"/>
      <c r="J175" t="s">
        <v>8980</v>
      </c>
      <c r="K175" t="s">
        <v>8978</v>
      </c>
      <c r="L175" t="str">
        <f>LEFT(Table58[[#This Row],[L3 (Last Work Package only)]],FIND(" - ",Table58[[#This Row],[L3 (Last Work Package only)]])-1)</f>
        <v>UFDR 213.B</v>
      </c>
      <c r="M175" t="str">
        <f>LEFT(Table58[[#This Row],[Assets]],FIND(" - ",Table58[[#This Row],[Assets]])-1)</f>
        <v>HS2-00002FE9J</v>
      </c>
      <c r="N175" s="239" t="e">
        <f>INDEX(TrackerTbl[#Data],MATCH(Table58[[#This Row],[L2]],TrackerTbl[Cleansed_UAID_2],0),5)</f>
        <v>#N/A</v>
      </c>
      <c r="O175" s="9" t="e">
        <f>INDEX(TrackerTbl[#Data],MATCH(Table58[[#This Row],[L2]],TrackerTbl[Cleansed_UAID_2],0),6)</f>
        <v>#N/A</v>
      </c>
      <c r="P175" s="239" t="e">
        <f>INDEX(TrackerTbl[#Data],MATCH(Table58[[#This Row],[L2]],TrackerTbl[Cleansed_UAID_2],0),7)</f>
        <v>#N/A</v>
      </c>
    </row>
    <row r="176" spans="1:16">
      <c r="A176" s="9" t="s">
        <v>1006</v>
      </c>
      <c r="B176" t="s">
        <v>1007</v>
      </c>
      <c r="C176" t="str">
        <f>IF(LEFT(TrackerTbl[[#This Row],[WorkPackage]],1)="U",TrackerTbl[[#This Row],[WorkPackage]],"IDR "&amp;TRIM(TrackerTbl[[#This Row],[WorkPackage]]))</f>
        <v>IDR 217.04-2</v>
      </c>
      <c r="D176" t="str">
        <f>TRIM(TrackerTbl[[#This Row],[UAID_2]])</f>
        <v>HS2-000020NK6</v>
      </c>
      <c r="E176" s="33">
        <f>_xlfn.MAXIFS(Central_Team!G:G,Central_Team!C:C,TrackerTbl[[#This Row],[UAID_2]])</f>
        <v>45315</v>
      </c>
      <c r="F176" t="str" cm="1">
        <f t="array" ref="F176">INDEX(MainTracker[#Data],MATCH(1,(TrackerTbl[[#This Row],[UAID_2]]=MainTracker[UAID_2])*(TrackerTbl[[#This Row],[Request Date]]=MainTracker[Request sent on (Date)])*1,0),21)</f>
        <v>10 - Complete</v>
      </c>
      <c r="G176" s="33" cm="1">
        <f t="array" ref="G176">INDEX(MainTracker[#Data],MATCH(1,(TrackerTbl[[#This Row],[UAID_2]]=MainTracker[UAID_2])*(TrackerTbl[[#This Row],[Request Date]]=MainTracker[Request sent on (Date)])*1,0),9)</f>
        <v>45341</v>
      </c>
      <c r="H176" s="33"/>
      <c r="J176" t="s">
        <v>8981</v>
      </c>
      <c r="K176" t="s">
        <v>8978</v>
      </c>
      <c r="L176" t="str">
        <f>LEFT(Table58[[#This Row],[L3 (Last Work Package only)]],FIND(" - ",Table58[[#This Row],[L3 (Last Work Package only)]])-1)</f>
        <v>UFDR 213.B</v>
      </c>
      <c r="M176" t="str">
        <f>LEFT(Table58[[#This Row],[Assets]],FIND(" - ",Table58[[#This Row],[Assets]])-1)</f>
        <v>HS2-000020CFS</v>
      </c>
      <c r="N176" s="239" t="e">
        <f>INDEX(TrackerTbl[#Data],MATCH(Table58[[#This Row],[L2]],TrackerTbl[Cleansed_UAID_2],0),5)</f>
        <v>#N/A</v>
      </c>
      <c r="O176" s="9" t="e">
        <f>INDEX(TrackerTbl[#Data],MATCH(Table58[[#This Row],[L2]],TrackerTbl[Cleansed_UAID_2],0),6)</f>
        <v>#N/A</v>
      </c>
      <c r="P176" s="239" t="e">
        <f>INDEX(TrackerTbl[#Data],MATCH(Table58[[#This Row],[L2]],TrackerTbl[Cleansed_UAID_2],0),7)</f>
        <v>#N/A</v>
      </c>
    </row>
    <row r="177" spans="1:16">
      <c r="A177" s="9">
        <v>226.2</v>
      </c>
      <c r="B177" t="s">
        <v>1014</v>
      </c>
      <c r="C177" t="str">
        <f>IF(LEFT(TrackerTbl[[#This Row],[WorkPackage]],1)="U",TrackerTbl[[#This Row],[WorkPackage]],"IDR "&amp;TRIM(TrackerTbl[[#This Row],[WorkPackage]]))</f>
        <v>IDR 226.2</v>
      </c>
      <c r="D177" t="str">
        <f>TRIM(TrackerTbl[[#This Row],[UAID_2]])</f>
        <v>HS2-000020NTD</v>
      </c>
      <c r="E177" s="33">
        <f>_xlfn.MAXIFS(Central_Team!G:G,Central_Team!C:C,TrackerTbl[[#This Row],[UAID_2]])</f>
        <v>45315</v>
      </c>
      <c r="F177" t="str" cm="1">
        <f t="array" ref="F177">INDEX(MainTracker[#Data],MATCH(1,(TrackerTbl[[#This Row],[UAID_2]]=MainTracker[UAID_2])*(TrackerTbl[[#This Row],[Request Date]]=MainTracker[Request sent on (Date)])*1,0),21)</f>
        <v>10 - Complete</v>
      </c>
      <c r="G177" s="33" cm="1">
        <f t="array" ref="G177">INDEX(MainTracker[#Data],MATCH(1,(TrackerTbl[[#This Row],[UAID_2]]=MainTracker[UAID_2])*(TrackerTbl[[#This Row],[Request Date]]=MainTracker[Request sent on (Date)])*1,0),9)</f>
        <v>45320</v>
      </c>
      <c r="H177" s="33"/>
      <c r="J177" t="s">
        <v>8982</v>
      </c>
      <c r="K177" t="s">
        <v>8978</v>
      </c>
      <c r="L177" t="str">
        <f>LEFT(Table58[[#This Row],[L3 (Last Work Package only)]],FIND(" - ",Table58[[#This Row],[L3 (Last Work Package only)]])-1)</f>
        <v>UFDR 213.B</v>
      </c>
      <c r="M177" t="str">
        <f>LEFT(Table58[[#This Row],[Assets]],FIND(" - ",Table58[[#This Row],[Assets]])-1)</f>
        <v>HS2-00002TUPE</v>
      </c>
      <c r="N177" s="239" t="e">
        <f>INDEX(TrackerTbl[#Data],MATCH(Table58[[#This Row],[L2]],TrackerTbl[Cleansed_UAID_2],0),5)</f>
        <v>#N/A</v>
      </c>
      <c r="O177" s="9" t="e">
        <f>INDEX(TrackerTbl[#Data],MATCH(Table58[[#This Row],[L2]],TrackerTbl[Cleansed_UAID_2],0),6)</f>
        <v>#N/A</v>
      </c>
      <c r="P177" s="239" t="e">
        <f>INDEX(TrackerTbl[#Data],MATCH(Table58[[#This Row],[L2]],TrackerTbl[Cleansed_UAID_2],0),7)</f>
        <v>#N/A</v>
      </c>
    </row>
    <row r="178" spans="1:16">
      <c r="A178" s="9">
        <v>226.2</v>
      </c>
      <c r="B178" t="s">
        <v>1020</v>
      </c>
      <c r="C178" t="str">
        <f>IF(LEFT(TrackerTbl[[#This Row],[WorkPackage]],1)="U",TrackerTbl[[#This Row],[WorkPackage]],"IDR "&amp;TRIM(TrackerTbl[[#This Row],[WorkPackage]]))</f>
        <v>IDR 226.2</v>
      </c>
      <c r="D178" t="str">
        <f>TRIM(TrackerTbl[[#This Row],[UAID_2]])</f>
        <v>HS2-00002VXUH</v>
      </c>
      <c r="E178" s="33">
        <f>_xlfn.MAXIFS(Central_Team!G:G,Central_Team!C:C,TrackerTbl[[#This Row],[UAID_2]])</f>
        <v>45315</v>
      </c>
      <c r="F178" t="str" cm="1">
        <f t="array" ref="F178">INDEX(MainTracker[#Data],MATCH(1,(TrackerTbl[[#This Row],[UAID_2]]=MainTracker[UAID_2])*(TrackerTbl[[#This Row],[Request Date]]=MainTracker[Request sent on (Date)])*1,0),21)</f>
        <v>10 - Complete</v>
      </c>
      <c r="G178" s="33" cm="1">
        <f t="array" ref="G178">INDEX(MainTracker[#Data],MATCH(1,(TrackerTbl[[#This Row],[UAID_2]]=MainTracker[UAID_2])*(TrackerTbl[[#This Row],[Request Date]]=MainTracker[Request sent on (Date)])*1,0),9)</f>
        <v>45320</v>
      </c>
      <c r="H178" s="33"/>
      <c r="J178" t="s">
        <v>8983</v>
      </c>
      <c r="K178" t="s">
        <v>8978</v>
      </c>
      <c r="L178" t="str">
        <f>LEFT(Table58[[#This Row],[L3 (Last Work Package only)]],FIND(" - ",Table58[[#This Row],[L3 (Last Work Package only)]])-1)</f>
        <v>UFDR 213.B</v>
      </c>
      <c r="M178" t="str">
        <f>LEFT(Table58[[#This Row],[Assets]],FIND(" - ",Table58[[#This Row],[Assets]])-1)</f>
        <v>HS2-00002TUPS</v>
      </c>
      <c r="N178" s="239" t="e">
        <f>INDEX(TrackerTbl[#Data],MATCH(Table58[[#This Row],[L2]],TrackerTbl[Cleansed_UAID_2],0),5)</f>
        <v>#N/A</v>
      </c>
      <c r="O178" s="9" t="e">
        <f>INDEX(TrackerTbl[#Data],MATCH(Table58[[#This Row],[L2]],TrackerTbl[Cleansed_UAID_2],0),6)</f>
        <v>#N/A</v>
      </c>
      <c r="P178" s="239" t="e">
        <f>INDEX(TrackerTbl[#Data],MATCH(Table58[[#This Row],[L2]],TrackerTbl[Cleansed_UAID_2],0),7)</f>
        <v>#N/A</v>
      </c>
    </row>
    <row r="179" spans="1:16">
      <c r="A179" s="9">
        <v>221.2</v>
      </c>
      <c r="B179" t="s">
        <v>1024</v>
      </c>
      <c r="C179" t="str">
        <f>IF(LEFT(TrackerTbl[[#This Row],[WorkPackage]],1)="U",TrackerTbl[[#This Row],[WorkPackage]],"IDR "&amp;TRIM(TrackerTbl[[#This Row],[WorkPackage]]))</f>
        <v>IDR 221.2</v>
      </c>
      <c r="D179" t="str">
        <f>TRIM(TrackerTbl[[#This Row],[UAID_2]])</f>
        <v>HS2-000001322</v>
      </c>
      <c r="E179" s="33">
        <f>_xlfn.MAXIFS(Central_Team!G:G,Central_Team!C:C,TrackerTbl[[#This Row],[UAID_2]])</f>
        <v>45315</v>
      </c>
      <c r="F179" t="str" cm="1">
        <f t="array" ref="F179">INDEX(MainTracker[#Data],MATCH(1,(TrackerTbl[[#This Row],[UAID_2]]=MainTracker[UAID_2])*(TrackerTbl[[#This Row],[Request Date]]=MainTracker[Request sent on (Date)])*1,0),21)</f>
        <v>10 - Complete</v>
      </c>
      <c r="G179" s="33" cm="1">
        <f t="array" ref="G179">INDEX(MainTracker[#Data],MATCH(1,(TrackerTbl[[#This Row],[UAID_2]]=MainTracker[UAID_2])*(TrackerTbl[[#This Row],[Request Date]]=MainTracker[Request sent on (Date)])*1,0),9)</f>
        <v>45413</v>
      </c>
      <c r="H179" s="33"/>
      <c r="J179" t="s">
        <v>8984</v>
      </c>
      <c r="K179" t="s">
        <v>8978</v>
      </c>
      <c r="L179" t="str">
        <f>LEFT(Table58[[#This Row],[L3 (Last Work Package only)]],FIND(" - ",Table58[[#This Row],[L3 (Last Work Package only)]])-1)</f>
        <v>UFDR 213.B</v>
      </c>
      <c r="M179" t="str">
        <f>LEFT(Table58[[#This Row],[Assets]],FIND(" - ",Table58[[#This Row],[Assets]])-1)</f>
        <v>HS2-000037832</v>
      </c>
      <c r="N179" s="239" t="e">
        <f>INDEX(TrackerTbl[#Data],MATCH(Table58[[#This Row],[L2]],TrackerTbl[Cleansed_UAID_2],0),5)</f>
        <v>#N/A</v>
      </c>
      <c r="O179" s="9" t="e">
        <f>INDEX(TrackerTbl[#Data],MATCH(Table58[[#This Row],[L2]],TrackerTbl[Cleansed_UAID_2],0),6)</f>
        <v>#N/A</v>
      </c>
      <c r="P179" s="239" t="e">
        <f>INDEX(TrackerTbl[#Data],MATCH(Table58[[#This Row],[L2]],TrackerTbl[Cleansed_UAID_2],0),7)</f>
        <v>#N/A</v>
      </c>
    </row>
    <row r="180" spans="1:16">
      <c r="A180" s="9" t="s">
        <v>1031</v>
      </c>
      <c r="B180" t="s">
        <v>1032</v>
      </c>
      <c r="C180" t="str">
        <f>IF(LEFT(TrackerTbl[[#This Row],[WorkPackage]],1)="U",TrackerTbl[[#This Row],[WorkPackage]],"IDR "&amp;TRIM(TrackerTbl[[#This Row],[WorkPackage]]))</f>
        <v>IDR 237.01-2</v>
      </c>
      <c r="D180" t="str">
        <f>TRIM(TrackerTbl[[#This Row],[UAID_2]])</f>
        <v>HS2-00002YNH5</v>
      </c>
      <c r="E180" s="33">
        <f>_xlfn.MAXIFS(Central_Team!G:G,Central_Team!C:C,TrackerTbl[[#This Row],[UAID_2]])</f>
        <v>45706</v>
      </c>
      <c r="F180" t="str" cm="1">
        <f t="array" ref="F180">INDEX(MainTracker[#Data],MATCH(1,(TrackerTbl[[#This Row],[UAID_2]]=MainTracker[UAID_2])*(TrackerTbl[[#This Row],[Request Date]]=MainTracker[Request sent on (Date)])*1,0),21)</f>
        <v>00 - To Start</v>
      </c>
      <c r="G180" s="33" cm="1">
        <f t="array" ref="G180">INDEX(MainTracker[#Data],MATCH(1,(TrackerTbl[[#This Row],[UAID_2]]=MainTracker[UAID_2])*(TrackerTbl[[#This Row],[Request Date]]=MainTracker[Request sent on (Date)])*1,0),9)</f>
        <v>0</v>
      </c>
      <c r="H180" s="33"/>
      <c r="J180" t="s">
        <v>8985</v>
      </c>
      <c r="K180" t="s">
        <v>8986</v>
      </c>
      <c r="L180" t="str">
        <f>LEFT(Table58[[#This Row],[L3 (Last Work Package only)]],FIND(" - ",Table58[[#This Row],[L3 (Last Work Package only)]])-1)</f>
        <v>UFDR 213.A</v>
      </c>
      <c r="M180" t="str">
        <f>LEFT(Table58[[#This Row],[Assets]],FIND(" - ",Table58[[#This Row],[Assets]])-1)</f>
        <v>HS2-000020CFL</v>
      </c>
      <c r="N180" s="239" t="e">
        <f>INDEX(TrackerTbl[#Data],MATCH(Table58[[#This Row],[L2]],TrackerTbl[Cleansed_UAID_2],0),5)</f>
        <v>#N/A</v>
      </c>
      <c r="O180" s="9" t="e">
        <f>INDEX(TrackerTbl[#Data],MATCH(Table58[[#This Row],[L2]],TrackerTbl[Cleansed_UAID_2],0),6)</f>
        <v>#N/A</v>
      </c>
      <c r="P180" s="239" t="e">
        <f>INDEX(TrackerTbl[#Data],MATCH(Table58[[#This Row],[L2]],TrackerTbl[Cleansed_UAID_2],0),7)</f>
        <v>#N/A</v>
      </c>
    </row>
    <row r="181" spans="1:16">
      <c r="A181" s="9">
        <v>235.01</v>
      </c>
      <c r="B181" t="s">
        <v>1036</v>
      </c>
      <c r="C181" t="str">
        <f>IF(LEFT(TrackerTbl[[#This Row],[WorkPackage]],1)="U",TrackerTbl[[#This Row],[WorkPackage]],"IDR "&amp;TRIM(TrackerTbl[[#This Row],[WorkPackage]]))</f>
        <v>IDR 235.01</v>
      </c>
      <c r="D181" t="str">
        <f>TRIM(TrackerTbl[[#This Row],[UAID_2]])</f>
        <v>HS2-00003GJJH</v>
      </c>
      <c r="E181" s="33">
        <f>_xlfn.MAXIFS(Central_Team!G:G,Central_Team!C:C,TrackerTbl[[#This Row],[UAID_2]])</f>
        <v>45316</v>
      </c>
      <c r="F181" t="str" cm="1">
        <f t="array" ref="F181">INDEX(MainTracker[#Data],MATCH(1,(TrackerTbl[[#This Row],[UAID_2]]=MainTracker[UAID_2])*(TrackerTbl[[#This Row],[Request Date]]=MainTracker[Request sent on (Date)])*1,0),21)</f>
        <v>10 - Complete</v>
      </c>
      <c r="G181" s="33" cm="1">
        <f t="array" ref="G181">INDEX(MainTracker[#Data],MATCH(1,(TrackerTbl[[#This Row],[UAID_2]]=MainTracker[UAID_2])*(TrackerTbl[[#This Row],[Request Date]]=MainTracker[Request sent on (Date)])*1,0),9)</f>
        <v>45384</v>
      </c>
      <c r="H181" s="33"/>
      <c r="J181" t="s">
        <v>8987</v>
      </c>
      <c r="K181" t="s">
        <v>8986</v>
      </c>
      <c r="L181" t="str">
        <f>LEFT(Table58[[#This Row],[L3 (Last Work Package only)]],FIND(" - ",Table58[[#This Row],[L3 (Last Work Package only)]])-1)</f>
        <v>UFDR 213.A</v>
      </c>
      <c r="M181" t="str">
        <f>LEFT(Table58[[#This Row],[Assets]],FIND(" - ",Table58[[#This Row],[Assets]])-1)</f>
        <v>HS2-000020CFM</v>
      </c>
      <c r="N181" s="239" t="e">
        <f>INDEX(TrackerTbl[#Data],MATCH(Table58[[#This Row],[L2]],TrackerTbl[Cleansed_UAID_2],0),5)</f>
        <v>#N/A</v>
      </c>
      <c r="O181" s="9" t="e">
        <f>INDEX(TrackerTbl[#Data],MATCH(Table58[[#This Row],[L2]],TrackerTbl[Cleansed_UAID_2],0),6)</f>
        <v>#N/A</v>
      </c>
      <c r="P181" s="239" t="e">
        <f>INDEX(TrackerTbl[#Data],MATCH(Table58[[#This Row],[L2]],TrackerTbl[Cleansed_UAID_2],0),7)</f>
        <v>#N/A</v>
      </c>
    </row>
    <row r="182" spans="1:16">
      <c r="A182" s="9">
        <v>226.2</v>
      </c>
      <c r="B182" t="s">
        <v>863</v>
      </c>
      <c r="C182" t="str">
        <f>IF(LEFT(TrackerTbl[[#This Row],[WorkPackage]],1)="U",TrackerTbl[[#This Row],[WorkPackage]],"IDR "&amp;TRIM(TrackerTbl[[#This Row],[WorkPackage]]))</f>
        <v>IDR 226.2</v>
      </c>
      <c r="D182" t="str">
        <f>TRIM(TrackerTbl[[#This Row],[UAID_2]])</f>
        <v>HS2-00002GUVX</v>
      </c>
      <c r="E182" s="33">
        <f>_xlfn.MAXIFS(Central_Team!G:G,Central_Team!C:C,TrackerTbl[[#This Row],[UAID_2]])</f>
        <v>45316</v>
      </c>
      <c r="F182" t="str" cm="1">
        <f t="array" ref="F182">INDEX(MainTracker[#Data],MATCH(1,(TrackerTbl[[#This Row],[UAID_2]]=MainTracker[UAID_2])*(TrackerTbl[[#This Row],[Request Date]]=MainTracker[Request sent on (Date)])*1,0),21)</f>
        <v>10 - Complete</v>
      </c>
      <c r="G182" s="33" cm="1">
        <f t="array" ref="G182">INDEX(MainTracker[#Data],MATCH(1,(TrackerTbl[[#This Row],[UAID_2]]=MainTracker[UAID_2])*(TrackerTbl[[#This Row],[Request Date]]=MainTracker[Request sent on (Date)])*1,0),9)</f>
        <v>45321</v>
      </c>
      <c r="H182" s="33"/>
      <c r="J182" t="s">
        <v>8988</v>
      </c>
      <c r="K182" t="s">
        <v>8986</v>
      </c>
      <c r="L182" t="str">
        <f>LEFT(Table58[[#This Row],[L3 (Last Work Package only)]],FIND(" - ",Table58[[#This Row],[L3 (Last Work Package only)]])-1)</f>
        <v>UFDR 213.A</v>
      </c>
      <c r="M182" t="str">
        <f>LEFT(Table58[[#This Row],[Assets]],FIND(" - ",Table58[[#This Row],[Assets]])-1)</f>
        <v>HS2-000020CFP</v>
      </c>
      <c r="N182" s="239" t="e">
        <f>INDEX(TrackerTbl[#Data],MATCH(Table58[[#This Row],[L2]],TrackerTbl[Cleansed_UAID_2],0),5)</f>
        <v>#N/A</v>
      </c>
      <c r="O182" s="9" t="e">
        <f>INDEX(TrackerTbl[#Data],MATCH(Table58[[#This Row],[L2]],TrackerTbl[Cleansed_UAID_2],0),6)</f>
        <v>#N/A</v>
      </c>
      <c r="P182" s="239" t="e">
        <f>INDEX(TrackerTbl[#Data],MATCH(Table58[[#This Row],[L2]],TrackerTbl[Cleansed_UAID_2],0),7)</f>
        <v>#N/A</v>
      </c>
    </row>
    <row r="183" spans="1:16">
      <c r="A183" s="9">
        <v>228</v>
      </c>
      <c r="B183" t="s">
        <v>1047</v>
      </c>
      <c r="C183" t="str">
        <f>IF(LEFT(TrackerTbl[[#This Row],[WorkPackage]],1)="U",TrackerTbl[[#This Row],[WorkPackage]],"IDR "&amp;TRIM(TrackerTbl[[#This Row],[WorkPackage]]))</f>
        <v>IDR 228</v>
      </c>
      <c r="D183" t="str">
        <f>TRIM(TrackerTbl[[#This Row],[UAID_2]])</f>
        <v>HS2-000001338</v>
      </c>
      <c r="E183" s="33">
        <f>_xlfn.MAXIFS(Central_Team!G:G,Central_Team!C:C,TrackerTbl[[#This Row],[UAID_2]])</f>
        <v>45461</v>
      </c>
      <c r="F183" t="str" cm="1">
        <f t="array" ref="F183">INDEX(MainTracker[#Data],MATCH(1,(TrackerTbl[[#This Row],[UAID_2]]=MainTracker[UAID_2])*(TrackerTbl[[#This Row],[Request Date]]=MainTracker[Request sent on (Date)])*1,0),21)</f>
        <v>10 - Complete</v>
      </c>
      <c r="G183" s="33" cm="1">
        <f t="array" ref="G183">INDEX(MainTracker[#Data],MATCH(1,(TrackerTbl[[#This Row],[UAID_2]]=MainTracker[UAID_2])*(TrackerTbl[[#This Row],[Request Date]]=MainTracker[Request sent on (Date)])*1,0),9)</f>
        <v>45505</v>
      </c>
      <c r="H183" s="33"/>
      <c r="J183" t="s">
        <v>8989</v>
      </c>
      <c r="K183" t="s">
        <v>8986</v>
      </c>
      <c r="L183" t="str">
        <f>LEFT(Table58[[#This Row],[L3 (Last Work Package only)]],FIND(" - ",Table58[[#This Row],[L3 (Last Work Package only)]])-1)</f>
        <v>UFDR 213.A</v>
      </c>
      <c r="M183" t="str">
        <f>LEFT(Table58[[#This Row],[Assets]],FIND(" - ",Table58[[#This Row],[Assets]])-1)</f>
        <v>HS2-00002PQMX</v>
      </c>
      <c r="N183" s="239" t="e">
        <f>INDEX(TrackerTbl[#Data],MATCH(Table58[[#This Row],[L2]],TrackerTbl[Cleansed_UAID_2],0),5)</f>
        <v>#N/A</v>
      </c>
      <c r="O183" s="9" t="e">
        <f>INDEX(TrackerTbl[#Data],MATCH(Table58[[#This Row],[L2]],TrackerTbl[Cleansed_UAID_2],0),6)</f>
        <v>#N/A</v>
      </c>
      <c r="P183" s="239" t="e">
        <f>INDEX(TrackerTbl[#Data],MATCH(Table58[[#This Row],[L2]],TrackerTbl[Cleansed_UAID_2],0),7)</f>
        <v>#N/A</v>
      </c>
    </row>
    <row r="184" spans="1:16">
      <c r="A184" s="9">
        <v>228</v>
      </c>
      <c r="B184" t="s">
        <v>1052</v>
      </c>
      <c r="C184" t="str">
        <f>IF(LEFT(TrackerTbl[[#This Row],[WorkPackage]],1)="U",TrackerTbl[[#This Row],[WorkPackage]],"IDR "&amp;TRIM(TrackerTbl[[#This Row],[WorkPackage]]))</f>
        <v>IDR 228</v>
      </c>
      <c r="D184" t="str">
        <f>TRIM(TrackerTbl[[#This Row],[UAID_2]])</f>
        <v>HS2-00002BVK9</v>
      </c>
      <c r="E184" s="33">
        <f>_xlfn.MAXIFS(Central_Team!G:G,Central_Team!C:C,TrackerTbl[[#This Row],[UAID_2]])</f>
        <v>45317</v>
      </c>
      <c r="F184" t="str" cm="1">
        <f t="array" ref="F184">INDEX(MainTracker[#Data],MATCH(1,(TrackerTbl[[#This Row],[UAID_2]]=MainTracker[UAID_2])*(TrackerTbl[[#This Row],[Request Date]]=MainTracker[Request sent on (Date)])*1,0),21)</f>
        <v>10 - Complete</v>
      </c>
      <c r="G184" s="33" cm="1">
        <f t="array" ref="G184">INDEX(MainTracker[#Data],MATCH(1,(TrackerTbl[[#This Row],[UAID_2]]=MainTracker[UAID_2])*(TrackerTbl[[#This Row],[Request Date]]=MainTracker[Request sent on (Date)])*1,0),9)</f>
        <v>45320</v>
      </c>
      <c r="H184" s="33"/>
      <c r="J184" t="s">
        <v>8990</v>
      </c>
      <c r="K184" t="s">
        <v>8986</v>
      </c>
      <c r="L184" t="str">
        <f>LEFT(Table58[[#This Row],[L3 (Last Work Package only)]],FIND(" - ",Table58[[#This Row],[L3 (Last Work Package only)]])-1)</f>
        <v>UFDR 213.A</v>
      </c>
      <c r="M184" t="str">
        <f>LEFT(Table58[[#This Row],[Assets]],FIND(" - ",Table58[[#This Row],[Assets]])-1)</f>
        <v>HS2-00002PQMY</v>
      </c>
      <c r="N184" s="239" t="e">
        <f>INDEX(TrackerTbl[#Data],MATCH(Table58[[#This Row],[L2]],TrackerTbl[Cleansed_UAID_2],0),5)</f>
        <v>#N/A</v>
      </c>
      <c r="O184" s="9" t="e">
        <f>INDEX(TrackerTbl[#Data],MATCH(Table58[[#This Row],[L2]],TrackerTbl[Cleansed_UAID_2],0),6)</f>
        <v>#N/A</v>
      </c>
      <c r="P184" s="239" t="e">
        <f>INDEX(TrackerTbl[#Data],MATCH(Table58[[#This Row],[L2]],TrackerTbl[Cleansed_UAID_2],0),7)</f>
        <v>#N/A</v>
      </c>
    </row>
    <row r="185" spans="1:16">
      <c r="A185" s="9">
        <v>205.3</v>
      </c>
      <c r="B185" t="s">
        <v>847</v>
      </c>
      <c r="C185" t="str">
        <f>IF(LEFT(TrackerTbl[[#This Row],[WorkPackage]],1)="U",TrackerTbl[[#This Row],[WorkPackage]],"IDR "&amp;TRIM(TrackerTbl[[#This Row],[WorkPackage]]))</f>
        <v>IDR 205.3</v>
      </c>
      <c r="D185" t="str">
        <f>TRIM(TrackerTbl[[#This Row],[UAID_2]])</f>
        <v>HS2-00002CW1F</v>
      </c>
      <c r="E185" s="33">
        <f>_xlfn.MAXIFS(Central_Team!G:G,Central_Team!C:C,TrackerTbl[[#This Row],[UAID_2]])</f>
        <v>45498</v>
      </c>
      <c r="F185" t="str" cm="1">
        <f t="array" ref="F185">INDEX(MainTracker[#Data],MATCH(1,(TrackerTbl[[#This Row],[UAID_2]]=MainTracker[UAID_2])*(TrackerTbl[[#This Row],[Request Date]]=MainTracker[Request sent on (Date)])*1,0),21)</f>
        <v>10 - Complete</v>
      </c>
      <c r="G185" s="33" cm="1">
        <f t="array" ref="G185">INDEX(MainTracker[#Data],MATCH(1,(TrackerTbl[[#This Row],[UAID_2]]=MainTracker[UAID_2])*(TrackerTbl[[#This Row],[Request Date]]=MainTracker[Request sent on (Date)])*1,0),9)</f>
        <v>45517</v>
      </c>
      <c r="H185" s="33"/>
      <c r="J185" t="s">
        <v>8991</v>
      </c>
      <c r="K185" t="s">
        <v>8986</v>
      </c>
      <c r="L185" t="str">
        <f>LEFT(Table58[[#This Row],[L3 (Last Work Package only)]],FIND(" - ",Table58[[#This Row],[L3 (Last Work Package only)]])-1)</f>
        <v>UFDR 213.A</v>
      </c>
      <c r="M185" t="str">
        <f>LEFT(Table58[[#This Row],[Assets]],FIND(" - ",Table58[[#This Row],[Assets]])-1)</f>
        <v>HS2-00002PQMZ</v>
      </c>
      <c r="N185" s="239" t="e">
        <f>INDEX(TrackerTbl[#Data],MATCH(Table58[[#This Row],[L2]],TrackerTbl[Cleansed_UAID_2],0),5)</f>
        <v>#N/A</v>
      </c>
      <c r="O185" s="9" t="e">
        <f>INDEX(TrackerTbl[#Data],MATCH(Table58[[#This Row],[L2]],TrackerTbl[Cleansed_UAID_2],0),6)</f>
        <v>#N/A</v>
      </c>
      <c r="P185" s="239" t="e">
        <f>INDEX(TrackerTbl[#Data],MATCH(Table58[[#This Row],[L2]],TrackerTbl[Cleansed_UAID_2],0),7)</f>
        <v>#N/A</v>
      </c>
    </row>
    <row r="186" spans="1:16">
      <c r="A186" s="9">
        <v>237.05</v>
      </c>
      <c r="B186" t="s">
        <v>1057</v>
      </c>
      <c r="C186" t="str">
        <f>IF(LEFT(TrackerTbl[[#This Row],[WorkPackage]],1)="U",TrackerTbl[[#This Row],[WorkPackage]],"IDR "&amp;TRIM(TrackerTbl[[#This Row],[WorkPackage]]))</f>
        <v>IDR 237.05</v>
      </c>
      <c r="D186" t="str">
        <f>TRIM(TrackerTbl[[#This Row],[UAID_2]])</f>
        <v>HS2-000001099</v>
      </c>
      <c r="E186" s="33">
        <f>_xlfn.MAXIFS(Central_Team!G:G,Central_Team!C:C,TrackerTbl[[#This Row],[UAID_2]])</f>
        <v>45426</v>
      </c>
      <c r="F186" t="str" cm="1">
        <f t="array" ref="F186">INDEX(MainTracker[#Data],MATCH(1,(TrackerTbl[[#This Row],[UAID_2]]=MainTracker[UAID_2])*(TrackerTbl[[#This Row],[Request Date]]=MainTracker[Request sent on (Date)])*1,0),21)</f>
        <v>10 - Complete</v>
      </c>
      <c r="G186" s="33" cm="1">
        <f t="array" ref="G186">INDEX(MainTracker[#Data],MATCH(1,(TrackerTbl[[#This Row],[UAID_2]]=MainTracker[UAID_2])*(TrackerTbl[[#This Row],[Request Date]]=MainTracker[Request sent on (Date)])*1,0),9)</f>
        <v>45427</v>
      </c>
      <c r="H186" s="33"/>
      <c r="J186" t="s">
        <v>8992</v>
      </c>
      <c r="K186" t="s">
        <v>8986</v>
      </c>
      <c r="L186" t="str">
        <f>LEFT(Table58[[#This Row],[L3 (Last Work Package only)]],FIND(" - ",Table58[[#This Row],[L3 (Last Work Package only)]])-1)</f>
        <v>UFDR 213.A</v>
      </c>
      <c r="M186" t="str">
        <f>LEFT(Table58[[#This Row],[Assets]],FIND(" - ",Table58[[#This Row],[Assets]])-1)</f>
        <v>HS2-00002PRWZ</v>
      </c>
      <c r="N186" s="239" t="e">
        <f>INDEX(TrackerTbl[#Data],MATCH(Table58[[#This Row],[L2]],TrackerTbl[Cleansed_UAID_2],0),5)</f>
        <v>#N/A</v>
      </c>
      <c r="O186" s="9" t="e">
        <f>INDEX(TrackerTbl[#Data],MATCH(Table58[[#This Row],[L2]],TrackerTbl[Cleansed_UAID_2],0),6)</f>
        <v>#N/A</v>
      </c>
      <c r="P186" s="239" t="e">
        <f>INDEX(TrackerTbl[#Data],MATCH(Table58[[#This Row],[L2]],TrackerTbl[Cleansed_UAID_2],0),7)</f>
        <v>#N/A</v>
      </c>
    </row>
    <row r="187" spans="1:16">
      <c r="A187" s="9">
        <v>221</v>
      </c>
      <c r="B187" t="s">
        <v>1063</v>
      </c>
      <c r="C187" t="str">
        <f>IF(LEFT(TrackerTbl[[#This Row],[WorkPackage]],1)="U",TrackerTbl[[#This Row],[WorkPackage]],"IDR "&amp;TRIM(TrackerTbl[[#This Row],[WorkPackage]]))</f>
        <v>IDR 221</v>
      </c>
      <c r="D187" t="str">
        <f>TRIM(TrackerTbl[[#This Row],[UAID_2]])</f>
        <v>HS2-00002NNHV</v>
      </c>
      <c r="E187" s="33">
        <f>_xlfn.MAXIFS(Central_Team!G:G,Central_Team!C:C,TrackerTbl[[#This Row],[UAID_2]])</f>
        <v>45320</v>
      </c>
      <c r="F187" t="str" cm="1">
        <f t="array" ref="F187">INDEX(MainTracker[#Data],MATCH(1,(TrackerTbl[[#This Row],[UAID_2]]=MainTracker[UAID_2])*(TrackerTbl[[#This Row],[Request Date]]=MainTracker[Request sent on (Date)])*1,0),21)</f>
        <v>10 - Complete</v>
      </c>
      <c r="G187" s="33" cm="1">
        <f t="array" ref="G187">INDEX(MainTracker[#Data],MATCH(1,(TrackerTbl[[#This Row],[UAID_2]]=MainTracker[UAID_2])*(TrackerTbl[[#This Row],[Request Date]]=MainTracker[Request sent on (Date)])*1,0),9)</f>
        <v>45358</v>
      </c>
      <c r="H187" s="33"/>
      <c r="J187" t="s">
        <v>8993</v>
      </c>
      <c r="K187" t="s">
        <v>8986</v>
      </c>
      <c r="L187" t="str">
        <f>LEFT(Table58[[#This Row],[L3 (Last Work Package only)]],FIND(" - ",Table58[[#This Row],[L3 (Last Work Package only)]])-1)</f>
        <v>UFDR 213.A</v>
      </c>
      <c r="M187" t="str">
        <f>LEFT(Table58[[#This Row],[Assets]],FIND(" - ",Table58[[#This Row],[Assets]])-1)</f>
        <v>HS2-00002CT74</v>
      </c>
      <c r="N187" s="239" t="e">
        <f>INDEX(TrackerTbl[#Data],MATCH(Table58[[#This Row],[L2]],TrackerTbl[Cleansed_UAID_2],0),5)</f>
        <v>#N/A</v>
      </c>
      <c r="O187" s="9" t="e">
        <f>INDEX(TrackerTbl[#Data],MATCH(Table58[[#This Row],[L2]],TrackerTbl[Cleansed_UAID_2],0),6)</f>
        <v>#N/A</v>
      </c>
      <c r="P187" s="239" t="e">
        <f>INDEX(TrackerTbl[#Data],MATCH(Table58[[#This Row],[L2]],TrackerTbl[Cleansed_UAID_2],0),7)</f>
        <v>#N/A</v>
      </c>
    </row>
    <row r="188" spans="1:16">
      <c r="A188" s="9">
        <v>205.3</v>
      </c>
      <c r="B188" t="s">
        <v>905</v>
      </c>
      <c r="C188" t="str">
        <f>IF(LEFT(TrackerTbl[[#This Row],[WorkPackage]],1)="U",TrackerTbl[[#This Row],[WorkPackage]],"IDR "&amp;TRIM(TrackerTbl[[#This Row],[WorkPackage]]))</f>
        <v>IDR 205.3</v>
      </c>
      <c r="D188" t="str">
        <f>TRIM(TrackerTbl[[#This Row],[UAID_2]])</f>
        <v>HS2-00002CW1L</v>
      </c>
      <c r="E188" s="33">
        <f>_xlfn.MAXIFS(Central_Team!G:G,Central_Team!C:C,TrackerTbl[[#This Row],[UAID_2]])</f>
        <v>45513</v>
      </c>
      <c r="F188" t="str" cm="1">
        <f t="array" ref="F188">INDEX(MainTracker[#Data],MATCH(1,(TrackerTbl[[#This Row],[UAID_2]]=MainTracker[UAID_2])*(TrackerTbl[[#This Row],[Request Date]]=MainTracker[Request sent on (Date)])*1,0),21)</f>
        <v>10 - Complete</v>
      </c>
      <c r="G188" s="33" cm="1">
        <f t="array" ref="G188">INDEX(MainTracker[#Data],MATCH(1,(TrackerTbl[[#This Row],[UAID_2]]=MainTracker[UAID_2])*(TrackerTbl[[#This Row],[Request Date]]=MainTracker[Request sent on (Date)])*1,0),9)</f>
        <v>45527</v>
      </c>
      <c r="H188" s="33"/>
      <c r="J188" t="s">
        <v>8994</v>
      </c>
      <c r="K188" t="s">
        <v>8986</v>
      </c>
      <c r="L188" t="str">
        <f>LEFT(Table58[[#This Row],[L3 (Last Work Package only)]],FIND(" - ",Table58[[#This Row],[L3 (Last Work Package only)]])-1)</f>
        <v>UFDR 213.A</v>
      </c>
      <c r="M188" t="str">
        <f>LEFT(Table58[[#This Row],[Assets]],FIND(" - ",Table58[[#This Row],[Assets]])-1)</f>
        <v>HS2-000020CFU</v>
      </c>
      <c r="N188" s="239" t="e">
        <f>INDEX(TrackerTbl[#Data],MATCH(Table58[[#This Row],[L2]],TrackerTbl[Cleansed_UAID_2],0),5)</f>
        <v>#N/A</v>
      </c>
      <c r="O188" s="9" t="e">
        <f>INDEX(TrackerTbl[#Data],MATCH(Table58[[#This Row],[L2]],TrackerTbl[Cleansed_UAID_2],0),6)</f>
        <v>#N/A</v>
      </c>
      <c r="P188" s="239" t="e">
        <f>INDEX(TrackerTbl[#Data],MATCH(Table58[[#This Row],[L2]],TrackerTbl[Cleansed_UAID_2],0),7)</f>
        <v>#N/A</v>
      </c>
    </row>
    <row r="189" spans="1:16">
      <c r="A189" s="9" t="s">
        <v>1072</v>
      </c>
      <c r="B189" t="s">
        <v>1073</v>
      </c>
      <c r="C189" t="str">
        <f>IF(LEFT(TrackerTbl[[#This Row],[WorkPackage]],1)="U",TrackerTbl[[#This Row],[WorkPackage]],"IDR "&amp;TRIM(TrackerTbl[[#This Row],[WorkPackage]]))</f>
        <v>UFDR 203.E</v>
      </c>
      <c r="D189" t="str">
        <f>TRIM(TrackerTbl[[#This Row],[UAID_2]])</f>
        <v>HS2-00002CT3W</v>
      </c>
      <c r="E189" s="33">
        <f>_xlfn.MAXIFS(Central_Team!G:G,Central_Team!C:C,TrackerTbl[[#This Row],[UAID_2]])</f>
        <v>45321</v>
      </c>
      <c r="F189" t="str" cm="1">
        <f t="array" ref="F189">INDEX(MainTracker[#Data],MATCH(1,(TrackerTbl[[#This Row],[UAID_2]]=MainTracker[UAID_2])*(TrackerTbl[[#This Row],[Request Date]]=MainTracker[Request sent on (Date)])*1,0),21)</f>
        <v>10 - Complete</v>
      </c>
      <c r="G189" s="33" cm="1">
        <f t="array" ref="G189">INDEX(MainTracker[#Data],MATCH(1,(TrackerTbl[[#This Row],[UAID_2]]=MainTracker[UAID_2])*(TrackerTbl[[#This Row],[Request Date]]=MainTracker[Request sent on (Date)])*1,0),9)</f>
        <v>45323</v>
      </c>
      <c r="H189" s="33"/>
      <c r="J189" t="s">
        <v>8995</v>
      </c>
      <c r="K189" t="s">
        <v>8986</v>
      </c>
      <c r="L189" t="str">
        <f>LEFT(Table58[[#This Row],[L3 (Last Work Package only)]],FIND(" - ",Table58[[#This Row],[L3 (Last Work Package only)]])-1)</f>
        <v>UFDR 213.A</v>
      </c>
      <c r="M189" t="str">
        <f>LEFT(Table58[[#This Row],[Assets]],FIND(" - ",Table58[[#This Row],[Assets]])-1)</f>
        <v>HS2-000020CFV</v>
      </c>
      <c r="N189" s="239" t="e">
        <f>INDEX(TrackerTbl[#Data],MATCH(Table58[[#This Row],[L2]],TrackerTbl[Cleansed_UAID_2],0),5)</f>
        <v>#N/A</v>
      </c>
      <c r="O189" s="9" t="e">
        <f>INDEX(TrackerTbl[#Data],MATCH(Table58[[#This Row],[L2]],TrackerTbl[Cleansed_UAID_2],0),6)</f>
        <v>#N/A</v>
      </c>
      <c r="P189" s="239" t="e">
        <f>INDEX(TrackerTbl[#Data],MATCH(Table58[[#This Row],[L2]],TrackerTbl[Cleansed_UAID_2],0),7)</f>
        <v>#N/A</v>
      </c>
    </row>
    <row r="190" spans="1:16">
      <c r="A190" s="9" t="s">
        <v>1072</v>
      </c>
      <c r="B190" t="s">
        <v>1077</v>
      </c>
      <c r="C190" t="str">
        <f>IF(LEFT(TrackerTbl[[#This Row],[WorkPackage]],1)="U",TrackerTbl[[#This Row],[WorkPackage]],"IDR "&amp;TRIM(TrackerTbl[[#This Row],[WorkPackage]]))</f>
        <v>UFDR 203.E</v>
      </c>
      <c r="D190" t="str">
        <f>TRIM(TrackerTbl[[#This Row],[UAID_2]])</f>
        <v>HS2-00002CT46</v>
      </c>
      <c r="E190" s="33">
        <f>_xlfn.MAXIFS(Central_Team!G:G,Central_Team!C:C,TrackerTbl[[#This Row],[UAID_2]])</f>
        <v>45338</v>
      </c>
      <c r="F190" t="str" cm="1">
        <f t="array" ref="F190">INDEX(MainTracker[#Data],MATCH(1,(TrackerTbl[[#This Row],[UAID_2]]=MainTracker[UAID_2])*(TrackerTbl[[#This Row],[Request Date]]=MainTracker[Request sent on (Date)])*1,0),21)</f>
        <v>10 - Complete</v>
      </c>
      <c r="G190" s="33" cm="1">
        <f t="array" ref="G190">INDEX(MainTracker[#Data],MATCH(1,(TrackerTbl[[#This Row],[UAID_2]]=MainTracker[UAID_2])*(TrackerTbl[[#This Row],[Request Date]]=MainTracker[Request sent on (Date)])*1,0),9)</f>
        <v>45341</v>
      </c>
      <c r="H190" s="33"/>
      <c r="J190" t="s">
        <v>8996</v>
      </c>
      <c r="K190" t="s">
        <v>8986</v>
      </c>
      <c r="L190" t="str">
        <f>LEFT(Table58[[#This Row],[L3 (Last Work Package only)]],FIND(" - ",Table58[[#This Row],[L3 (Last Work Package only)]])-1)</f>
        <v>UFDR 213.A</v>
      </c>
      <c r="M190" t="str">
        <f>LEFT(Table58[[#This Row],[Assets]],FIND(" - ",Table58[[#This Row],[Assets]])-1)</f>
        <v>HS2-00002NHZ9</v>
      </c>
      <c r="N190" s="239" t="e">
        <f>INDEX(TrackerTbl[#Data],MATCH(Table58[[#This Row],[L2]],TrackerTbl[Cleansed_UAID_2],0),5)</f>
        <v>#N/A</v>
      </c>
      <c r="O190" s="9" t="e">
        <f>INDEX(TrackerTbl[#Data],MATCH(Table58[[#This Row],[L2]],TrackerTbl[Cleansed_UAID_2],0),6)</f>
        <v>#N/A</v>
      </c>
      <c r="P190" s="239" t="e">
        <f>INDEX(TrackerTbl[#Data],MATCH(Table58[[#This Row],[L2]],TrackerTbl[Cleansed_UAID_2],0),7)</f>
        <v>#N/A</v>
      </c>
    </row>
    <row r="191" spans="1:16">
      <c r="A191" s="9" t="s">
        <v>1072</v>
      </c>
      <c r="B191" t="s">
        <v>1081</v>
      </c>
      <c r="C191" t="str">
        <f>IF(LEFT(TrackerTbl[[#This Row],[WorkPackage]],1)="U",TrackerTbl[[#This Row],[WorkPackage]],"IDR "&amp;TRIM(TrackerTbl[[#This Row],[WorkPackage]]))</f>
        <v>UFDR 203.E</v>
      </c>
      <c r="D191" t="str">
        <f>TRIM(TrackerTbl[[#This Row],[UAID_2]])</f>
        <v>HS2-00002FG43</v>
      </c>
      <c r="E191" s="33">
        <f>_xlfn.MAXIFS(Central_Team!G:G,Central_Team!C:C,TrackerTbl[[#This Row],[UAID_2]])</f>
        <v>45321</v>
      </c>
      <c r="F191" t="str" cm="1">
        <f t="array" ref="F191">INDEX(MainTracker[#Data],MATCH(1,(TrackerTbl[[#This Row],[UAID_2]]=MainTracker[UAID_2])*(TrackerTbl[[#This Row],[Request Date]]=MainTracker[Request sent on (Date)])*1,0),21)</f>
        <v>10 - Complete</v>
      </c>
      <c r="G191" s="33" cm="1">
        <f t="array" ref="G191">INDEX(MainTracker[#Data],MATCH(1,(TrackerTbl[[#This Row],[UAID_2]]=MainTracker[UAID_2])*(TrackerTbl[[#This Row],[Request Date]]=MainTracker[Request sent on (Date)])*1,0),9)</f>
        <v>45323</v>
      </c>
      <c r="H191" s="33"/>
      <c r="J191" t="s">
        <v>8997</v>
      </c>
      <c r="K191" t="s">
        <v>8998</v>
      </c>
      <c r="L191" t="str">
        <f>LEFT(Table58[[#This Row],[L3 (Last Work Package only)]],FIND(" - ",Table58[[#This Row],[L3 (Last Work Package only)]])-1)</f>
        <v>UFDR 211.C</v>
      </c>
      <c r="M191" t="str">
        <f>LEFT(Table58[[#This Row],[Assets]],FIND(" - ",Table58[[#This Row],[Assets]])-1)</f>
        <v>HS2-00002TMEK</v>
      </c>
      <c r="N191" s="239" t="e">
        <f>INDEX(TrackerTbl[#Data],MATCH(Table58[[#This Row],[L2]],TrackerTbl[Cleansed_UAID_2],0),5)</f>
        <v>#N/A</v>
      </c>
      <c r="O191" s="9" t="e">
        <f>INDEX(TrackerTbl[#Data],MATCH(Table58[[#This Row],[L2]],TrackerTbl[Cleansed_UAID_2],0),6)</f>
        <v>#N/A</v>
      </c>
      <c r="P191" s="239" t="e">
        <f>INDEX(TrackerTbl[#Data],MATCH(Table58[[#This Row],[L2]],TrackerTbl[Cleansed_UAID_2],0),7)</f>
        <v>#N/A</v>
      </c>
    </row>
    <row r="192" spans="1:16">
      <c r="A192" s="9" t="s">
        <v>909</v>
      </c>
      <c r="B192" t="s">
        <v>1085</v>
      </c>
      <c r="C192" t="str">
        <f>IF(LEFT(TrackerTbl[[#This Row],[WorkPackage]],1)="U",TrackerTbl[[#This Row],[WorkPackage]],"IDR "&amp;TRIM(TrackerTbl[[#This Row],[WorkPackage]]))</f>
        <v>IDR 218.01-2</v>
      </c>
      <c r="D192" t="str">
        <f>TRIM(TrackerTbl[[#This Row],[UAID_2]])</f>
        <v>HS2-00002CT9X</v>
      </c>
      <c r="E192" s="33">
        <f>_xlfn.MAXIFS(Central_Team!G:G,Central_Team!C:C,TrackerTbl[[#This Row],[UAID_2]])</f>
        <v>45321</v>
      </c>
      <c r="F192" t="str" cm="1">
        <f t="array" ref="F192">INDEX(MainTracker[#Data],MATCH(1,(TrackerTbl[[#This Row],[UAID_2]]=MainTracker[UAID_2])*(TrackerTbl[[#This Row],[Request Date]]=MainTracker[Request sent on (Date)])*1,0),21)</f>
        <v>10 - Complete</v>
      </c>
      <c r="G192" s="33" cm="1">
        <f t="array" ref="G192">INDEX(MainTracker[#Data],MATCH(1,(TrackerTbl[[#This Row],[UAID_2]]=MainTracker[UAID_2])*(TrackerTbl[[#This Row],[Request Date]]=MainTracker[Request sent on (Date)])*1,0),9)</f>
        <v>45324</v>
      </c>
      <c r="H192" s="33"/>
      <c r="J192" t="s">
        <v>8999</v>
      </c>
      <c r="K192" t="s">
        <v>9000</v>
      </c>
      <c r="L192" t="str">
        <f>LEFT(Table58[[#This Row],[L3 (Last Work Package only)]],FIND(" - ",Table58[[#This Row],[L3 (Last Work Package only)]])-1)</f>
        <v>UFDR 211.B</v>
      </c>
      <c r="M192" t="str">
        <f>LEFT(Table58[[#This Row],[Assets]],FIND(" - ",Table58[[#This Row],[Assets]])-1)</f>
        <v>HS2-000020CFC</v>
      </c>
      <c r="N192" s="239">
        <f>INDEX(TrackerTbl[#Data],MATCH(Table58[[#This Row],[L2]],TrackerTbl[Cleansed_UAID_2],0),5)</f>
        <v>45646</v>
      </c>
      <c r="O192" s="9" t="str">
        <f>INDEX(TrackerTbl[#Data],MATCH(Table58[[#This Row],[L2]],TrackerTbl[Cleansed_UAID_2],0),6)</f>
        <v>10 - Complete</v>
      </c>
      <c r="P192" s="239">
        <f>INDEX(TrackerTbl[#Data],MATCH(Table58[[#This Row],[L2]],TrackerTbl[Cleansed_UAID_2],0),7)</f>
        <v>45667</v>
      </c>
    </row>
    <row r="193" spans="1:16">
      <c r="A193" s="9" t="s">
        <v>909</v>
      </c>
      <c r="B193" t="s">
        <v>1090</v>
      </c>
      <c r="C193" t="str">
        <f>IF(LEFT(TrackerTbl[[#This Row],[WorkPackage]],1)="U",TrackerTbl[[#This Row],[WorkPackage]],"IDR "&amp;TRIM(TrackerTbl[[#This Row],[WorkPackage]]))</f>
        <v>IDR 218.01-2</v>
      </c>
      <c r="D193" t="str">
        <f>TRIM(TrackerTbl[[#This Row],[UAID_2]])</f>
        <v>HS2-00002NNHP</v>
      </c>
      <c r="E193" s="33">
        <f>_xlfn.MAXIFS(Central_Team!G:G,Central_Team!C:C,TrackerTbl[[#This Row],[UAID_2]])</f>
        <v>45321</v>
      </c>
      <c r="F193" t="str" cm="1">
        <f t="array" ref="F193">INDEX(MainTracker[#Data],MATCH(1,(TrackerTbl[[#This Row],[UAID_2]]=MainTracker[UAID_2])*(TrackerTbl[[#This Row],[Request Date]]=MainTracker[Request sent on (Date)])*1,0),21)</f>
        <v>10 - Complete</v>
      </c>
      <c r="G193" s="33" cm="1">
        <f t="array" ref="G193">INDEX(MainTracker[#Data],MATCH(1,(TrackerTbl[[#This Row],[UAID_2]]=MainTracker[UAID_2])*(TrackerTbl[[#This Row],[Request Date]]=MainTracker[Request sent on (Date)])*1,0),9)</f>
        <v>45329</v>
      </c>
      <c r="H193" s="33"/>
      <c r="J193" t="s">
        <v>9001</v>
      </c>
      <c r="K193" t="s">
        <v>9000</v>
      </c>
      <c r="L193" t="str">
        <f>LEFT(Table58[[#This Row],[L3 (Last Work Package only)]],FIND(" - ",Table58[[#This Row],[L3 (Last Work Package only)]])-1)</f>
        <v>UFDR 211.B</v>
      </c>
      <c r="M193" t="str">
        <f>LEFT(Table58[[#This Row],[Assets]],FIND(" - ",Table58[[#This Row],[Assets]])-1)</f>
        <v>HS2-000020CFD</v>
      </c>
      <c r="N193" s="239">
        <f>INDEX(TrackerTbl[#Data],MATCH(Table58[[#This Row],[L2]],TrackerTbl[Cleansed_UAID_2],0),5)</f>
        <v>45646</v>
      </c>
      <c r="O193" s="9" t="str">
        <f>INDEX(TrackerTbl[#Data],MATCH(Table58[[#This Row],[L2]],TrackerTbl[Cleansed_UAID_2],0),6)</f>
        <v>10 - Complete</v>
      </c>
      <c r="P193" s="239">
        <f>INDEX(TrackerTbl[#Data],MATCH(Table58[[#This Row],[L2]],TrackerTbl[Cleansed_UAID_2],0),7)</f>
        <v>45667</v>
      </c>
    </row>
    <row r="194" spans="1:16">
      <c r="A194" s="9">
        <v>229.03</v>
      </c>
      <c r="B194" t="s">
        <v>1096</v>
      </c>
      <c r="C194" t="str">
        <f>IF(LEFT(TrackerTbl[[#This Row],[WorkPackage]],1)="U",TrackerTbl[[#This Row],[WorkPackage]],"IDR "&amp;TRIM(TrackerTbl[[#This Row],[WorkPackage]]))</f>
        <v>IDR 229.03</v>
      </c>
      <c r="D194" t="str">
        <f>TRIM(TrackerTbl[[#This Row],[UAID_2]])</f>
        <v>HS2-000001438</v>
      </c>
      <c r="E194" s="33">
        <f>_xlfn.MAXIFS(Central_Team!G:G,Central_Team!C:C,TrackerTbl[[#This Row],[UAID_2]])</f>
        <v>45321</v>
      </c>
      <c r="F194" t="str" cm="1">
        <f t="array" ref="F194">INDEX(MainTracker[#Data],MATCH(1,(TrackerTbl[[#This Row],[UAID_2]]=MainTracker[UAID_2])*(TrackerTbl[[#This Row],[Request Date]]=MainTracker[Request sent on (Date)])*1,0),21)</f>
        <v>10 - Complete</v>
      </c>
      <c r="G194" s="33" cm="1">
        <f t="array" ref="G194">INDEX(MainTracker[#Data],MATCH(1,(TrackerTbl[[#This Row],[UAID_2]]=MainTracker[UAID_2])*(TrackerTbl[[#This Row],[Request Date]]=MainTracker[Request sent on (Date)])*1,0),9)</f>
        <v>45323</v>
      </c>
      <c r="H194" s="33"/>
      <c r="J194" t="s">
        <v>9002</v>
      </c>
      <c r="K194" t="s">
        <v>9000</v>
      </c>
      <c r="L194" t="str">
        <f>LEFT(Table58[[#This Row],[L3 (Last Work Package only)]],FIND(" - ",Table58[[#This Row],[L3 (Last Work Package only)]])-1)</f>
        <v>UFDR 211.B</v>
      </c>
      <c r="M194" t="str">
        <f>LEFT(Table58[[#This Row],[Assets]],FIND(" - ",Table58[[#This Row],[Assets]])-1)</f>
        <v>HS2-00002VZUA</v>
      </c>
      <c r="N194" s="239" t="e">
        <f>INDEX(TrackerTbl[#Data],MATCH(Table58[[#This Row],[L2]],TrackerTbl[Cleansed_UAID_2],0),5)</f>
        <v>#N/A</v>
      </c>
      <c r="O194" s="9" t="e">
        <f>INDEX(TrackerTbl[#Data],MATCH(Table58[[#This Row],[L2]],TrackerTbl[Cleansed_UAID_2],0),6)</f>
        <v>#N/A</v>
      </c>
      <c r="P194" s="239" t="e">
        <f>INDEX(TrackerTbl[#Data],MATCH(Table58[[#This Row],[L2]],TrackerTbl[Cleansed_UAID_2],0),7)</f>
        <v>#N/A</v>
      </c>
    </row>
    <row r="195" spans="1:16">
      <c r="A195" s="9">
        <v>220.3</v>
      </c>
      <c r="B195" t="s">
        <v>1103</v>
      </c>
      <c r="C195" t="str">
        <f>IF(LEFT(TrackerTbl[[#This Row],[WorkPackage]],1)="U",TrackerTbl[[#This Row],[WorkPackage]],"IDR "&amp;TRIM(TrackerTbl[[#This Row],[WorkPackage]]))</f>
        <v>IDR 220.3</v>
      </c>
      <c r="D195" t="str">
        <f>TRIM(TrackerTbl[[#This Row],[UAID_2]])</f>
        <v>HS2-00002BVH8</v>
      </c>
      <c r="E195" s="33">
        <f>_xlfn.MAXIFS(Central_Team!G:G,Central_Team!C:C,TrackerTbl[[#This Row],[UAID_2]])</f>
        <v>45322</v>
      </c>
      <c r="F195" t="str" cm="1">
        <f t="array" ref="F195">INDEX(MainTracker[#Data],MATCH(1,(TrackerTbl[[#This Row],[UAID_2]]=MainTracker[UAID_2])*(TrackerTbl[[#This Row],[Request Date]]=MainTracker[Request sent on (Date)])*1,0),21)</f>
        <v>10 - Complete</v>
      </c>
      <c r="G195" s="33" cm="1">
        <f t="array" ref="G195">INDEX(MainTracker[#Data],MATCH(1,(TrackerTbl[[#This Row],[UAID_2]]=MainTracker[UAID_2])*(TrackerTbl[[#This Row],[Request Date]]=MainTracker[Request sent on (Date)])*1,0),9)</f>
        <v>45324</v>
      </c>
      <c r="H195" s="33"/>
      <c r="J195" t="s">
        <v>9003</v>
      </c>
      <c r="K195" t="s">
        <v>9004</v>
      </c>
      <c r="L195" t="str">
        <f>LEFT(Table58[[#This Row],[L3 (Last Work Package only)]],FIND(" - ",Table58[[#This Row],[L3 (Last Work Package only)]])-1)</f>
        <v>UFDR 211.A</v>
      </c>
      <c r="M195" t="str">
        <f>LEFT(Table58[[#This Row],[Assets]],FIND(" - ",Table58[[#This Row],[Assets]])-1)</f>
        <v>HS2-000020CFE</v>
      </c>
      <c r="N195" s="239">
        <f>INDEX(TrackerTbl[#Data],MATCH(Table58[[#This Row],[L2]],TrackerTbl[Cleansed_UAID_2],0),5)</f>
        <v>45638</v>
      </c>
      <c r="O195" s="9" t="str">
        <f>INDEX(TrackerTbl[#Data],MATCH(Table58[[#This Row],[L2]],TrackerTbl[Cleansed_UAID_2],0),6)</f>
        <v>10 - Complete</v>
      </c>
      <c r="P195" s="239">
        <f>INDEX(TrackerTbl[#Data],MATCH(Table58[[#This Row],[L2]],TrackerTbl[Cleansed_UAID_2],0),7)</f>
        <v>45639</v>
      </c>
    </row>
    <row r="196" spans="1:16">
      <c r="A196" s="9">
        <v>220.3</v>
      </c>
      <c r="B196" t="s">
        <v>1107</v>
      </c>
      <c r="C196" t="str">
        <f>IF(LEFT(TrackerTbl[[#This Row],[WorkPackage]],1)="U",TrackerTbl[[#This Row],[WorkPackage]],"IDR "&amp;TRIM(TrackerTbl[[#This Row],[WorkPackage]]))</f>
        <v>IDR 220.3</v>
      </c>
      <c r="D196" t="str">
        <f>TRIM(TrackerTbl[[#This Row],[UAID_2]])</f>
        <v>HS2-00002CW0Q</v>
      </c>
      <c r="E196" s="33">
        <f>_xlfn.MAXIFS(Central_Team!G:G,Central_Team!C:C,TrackerTbl[[#This Row],[UAID_2]])</f>
        <v>45322</v>
      </c>
      <c r="F196" t="str" cm="1">
        <f t="array" ref="F196">INDEX(MainTracker[#Data],MATCH(1,(TrackerTbl[[#This Row],[UAID_2]]=MainTracker[UAID_2])*(TrackerTbl[[#This Row],[Request Date]]=MainTracker[Request sent on (Date)])*1,0),21)</f>
        <v>10 - Complete</v>
      </c>
      <c r="G196" s="33" cm="1">
        <f t="array" ref="G196">INDEX(MainTracker[#Data],MATCH(1,(TrackerTbl[[#This Row],[UAID_2]]=MainTracker[UAID_2])*(TrackerTbl[[#This Row],[Request Date]]=MainTracker[Request sent on (Date)])*1,0),9)</f>
        <v>45324</v>
      </c>
      <c r="H196" s="33"/>
      <c r="J196" t="s">
        <v>9005</v>
      </c>
      <c r="K196" t="s">
        <v>9004</v>
      </c>
      <c r="L196" t="str">
        <f>LEFT(Table58[[#This Row],[L3 (Last Work Package only)]],FIND(" - ",Table58[[#This Row],[L3 (Last Work Package only)]])-1)</f>
        <v>UFDR 211.A</v>
      </c>
      <c r="M196" t="str">
        <f>LEFT(Table58[[#This Row],[Assets]],FIND(" - ",Table58[[#This Row],[Assets]])-1)</f>
        <v>HS2-000020CFF</v>
      </c>
      <c r="N196" s="239">
        <f>INDEX(TrackerTbl[#Data],MATCH(Table58[[#This Row],[L2]],TrackerTbl[Cleansed_UAID_2],0),5)</f>
        <v>45397</v>
      </c>
      <c r="O196" s="9" t="str">
        <f>INDEX(TrackerTbl[#Data],MATCH(Table58[[#This Row],[L2]],TrackerTbl[Cleansed_UAID_2],0),6)</f>
        <v>10 - Complete</v>
      </c>
      <c r="P196" s="239">
        <f>INDEX(TrackerTbl[#Data],MATCH(Table58[[#This Row],[L2]],TrackerTbl[Cleansed_UAID_2],0),7)</f>
        <v>45399</v>
      </c>
    </row>
    <row r="197" spans="1:16">
      <c r="A197" s="9">
        <v>208.2</v>
      </c>
      <c r="B197" t="s">
        <v>1111</v>
      </c>
      <c r="C197" t="str">
        <f>IF(LEFT(TrackerTbl[[#This Row],[WorkPackage]],1)="U",TrackerTbl[[#This Row],[WorkPackage]],"IDR "&amp;TRIM(TrackerTbl[[#This Row],[WorkPackage]]))</f>
        <v>IDR 208.2</v>
      </c>
      <c r="D197" t="str">
        <f>TRIM(TrackerTbl[[#This Row],[UAID_2]])</f>
        <v>HS2-000001029</v>
      </c>
      <c r="E197" s="33">
        <f>_xlfn.MAXIFS(Central_Team!G:G,Central_Team!C:C,TrackerTbl[[#This Row],[UAID_2]])</f>
        <v>45322</v>
      </c>
      <c r="F197" t="str" cm="1">
        <f t="array" ref="F197">INDEX(MainTracker[#Data],MATCH(1,(TrackerTbl[[#This Row],[UAID_2]]=MainTracker[UAID_2])*(TrackerTbl[[#This Row],[Request Date]]=MainTracker[Request sent on (Date)])*1,0),21)</f>
        <v>10 - Complete</v>
      </c>
      <c r="G197" s="33" cm="1">
        <f t="array" ref="G197">INDEX(MainTracker[#Data],MATCH(1,(TrackerTbl[[#This Row],[UAID_2]]=MainTracker[UAID_2])*(TrackerTbl[[#This Row],[Request Date]]=MainTracker[Request sent on (Date)])*1,0),9)</f>
        <v>45329</v>
      </c>
      <c r="H197" s="33"/>
      <c r="J197" t="s">
        <v>9006</v>
      </c>
      <c r="K197" t="s">
        <v>9004</v>
      </c>
      <c r="L197" t="str">
        <f>LEFT(Table58[[#This Row],[L3 (Last Work Package only)]],FIND(" - ",Table58[[#This Row],[L3 (Last Work Package only)]])-1)</f>
        <v>UFDR 211.A</v>
      </c>
      <c r="M197" t="str">
        <f>LEFT(Table58[[#This Row],[Assets]],FIND(" - ",Table58[[#This Row],[Assets]])-1)</f>
        <v>HS2-000020CFG</v>
      </c>
      <c r="N197" s="239">
        <f>INDEX(TrackerTbl[#Data],MATCH(Table58[[#This Row],[L2]],TrackerTbl[Cleansed_UAID_2],0),5)</f>
        <v>45397</v>
      </c>
      <c r="O197" s="9" t="str">
        <f>INDEX(TrackerTbl[#Data],MATCH(Table58[[#This Row],[L2]],TrackerTbl[Cleansed_UAID_2],0),6)</f>
        <v>10 - Complete</v>
      </c>
      <c r="P197" s="239">
        <f>INDEX(TrackerTbl[#Data],MATCH(Table58[[#This Row],[L2]],TrackerTbl[Cleansed_UAID_2],0),7)</f>
        <v>45401</v>
      </c>
    </row>
    <row r="198" spans="1:16">
      <c r="A198" s="9">
        <v>208.2</v>
      </c>
      <c r="B198" t="s">
        <v>1117</v>
      </c>
      <c r="C198" t="str">
        <f>IF(LEFT(TrackerTbl[[#This Row],[WorkPackage]],1)="U",TrackerTbl[[#This Row],[WorkPackage]],"IDR "&amp;TRIM(TrackerTbl[[#This Row],[WorkPackage]]))</f>
        <v>IDR 208.2</v>
      </c>
      <c r="D198" t="str">
        <f>TRIM(TrackerTbl[[#This Row],[UAID_2]])</f>
        <v>HS2-000001297</v>
      </c>
      <c r="E198" s="33">
        <f>_xlfn.MAXIFS(Central_Team!G:G,Central_Team!C:C,TrackerTbl[[#This Row],[UAID_2]])</f>
        <v>45322</v>
      </c>
      <c r="F198" t="str" cm="1">
        <f t="array" ref="F198">INDEX(MainTracker[#Data],MATCH(1,(TrackerTbl[[#This Row],[UAID_2]]=MainTracker[UAID_2])*(TrackerTbl[[#This Row],[Request Date]]=MainTracker[Request sent on (Date)])*1,0),21)</f>
        <v>10 - Complete</v>
      </c>
      <c r="G198" s="33" cm="1">
        <f t="array" ref="G198">INDEX(MainTracker[#Data],MATCH(1,(TrackerTbl[[#This Row],[UAID_2]]=MainTracker[UAID_2])*(TrackerTbl[[#This Row],[Request Date]]=MainTracker[Request sent on (Date)])*1,0),9)</f>
        <v>45329</v>
      </c>
      <c r="H198" s="33"/>
      <c r="J198" t="s">
        <v>9007</v>
      </c>
      <c r="K198" t="s">
        <v>9004</v>
      </c>
      <c r="L198" t="str">
        <f>LEFT(Table58[[#This Row],[L3 (Last Work Package only)]],FIND(" - ",Table58[[#This Row],[L3 (Last Work Package only)]])-1)</f>
        <v>UFDR 211.A</v>
      </c>
      <c r="M198" t="str">
        <f>LEFT(Table58[[#This Row],[Assets]],FIND(" - ",Table58[[#This Row],[Assets]])-1)</f>
        <v>HS2-000031J4L</v>
      </c>
      <c r="N198" s="239">
        <f>INDEX(TrackerTbl[#Data],MATCH(Table58[[#This Row],[L2]],TrackerTbl[Cleansed_UAID_2],0),5)</f>
        <v>45638</v>
      </c>
      <c r="O198" s="9" t="str">
        <f>INDEX(TrackerTbl[#Data],MATCH(Table58[[#This Row],[L2]],TrackerTbl[Cleansed_UAID_2],0),6)</f>
        <v>10 - Complete</v>
      </c>
      <c r="P198" s="239">
        <f>INDEX(TrackerTbl[#Data],MATCH(Table58[[#This Row],[L2]],TrackerTbl[Cleansed_UAID_2],0),7)</f>
        <v>45642</v>
      </c>
    </row>
    <row r="199" spans="1:16">
      <c r="A199" s="9">
        <v>208.2</v>
      </c>
      <c r="B199" t="s">
        <v>1125</v>
      </c>
      <c r="C199" t="str">
        <f>IF(LEFT(TrackerTbl[[#This Row],[WorkPackage]],1)="U",TrackerTbl[[#This Row],[WorkPackage]],"IDR "&amp;TRIM(TrackerTbl[[#This Row],[WorkPackage]]))</f>
        <v>IDR 208.2</v>
      </c>
      <c r="D199" t="str">
        <f>TRIM(TrackerTbl[[#This Row],[UAID_2]])</f>
        <v>HS2-00002BVFF</v>
      </c>
      <c r="E199" s="33">
        <f>_xlfn.MAXIFS(Central_Team!G:G,Central_Team!C:C,TrackerTbl[[#This Row],[UAID_2]])</f>
        <v>45322</v>
      </c>
      <c r="F199" t="str" cm="1">
        <f t="array" ref="F199">INDEX(MainTracker[#Data],MATCH(1,(TrackerTbl[[#This Row],[UAID_2]]=MainTracker[UAID_2])*(TrackerTbl[[#This Row],[Request Date]]=MainTracker[Request sent on (Date)])*1,0),21)</f>
        <v>10 - Complete</v>
      </c>
      <c r="G199" s="33" cm="1">
        <f t="array" ref="G199">INDEX(MainTracker[#Data],MATCH(1,(TrackerTbl[[#This Row],[UAID_2]]=MainTracker[UAID_2])*(TrackerTbl[[#This Row],[Request Date]]=MainTracker[Request sent on (Date)])*1,0),9)</f>
        <v>45329</v>
      </c>
      <c r="H199" s="33"/>
      <c r="J199" t="s">
        <v>9008</v>
      </c>
      <c r="K199" t="s">
        <v>9004</v>
      </c>
      <c r="L199" t="str">
        <f>LEFT(Table58[[#This Row],[L3 (Last Work Package only)]],FIND(" - ",Table58[[#This Row],[L3 (Last Work Package only)]])-1)</f>
        <v>UFDR 211.A</v>
      </c>
      <c r="M199" t="str">
        <f>LEFT(Table58[[#This Row],[Assets]],FIND(" - ",Table58[[#This Row],[Assets]])-1)</f>
        <v>HS2-00003KFPK</v>
      </c>
      <c r="N199" s="239">
        <f>INDEX(TrackerTbl[#Data],MATCH(Table58[[#This Row],[L2]],TrackerTbl[Cleansed_UAID_2],0),5)</f>
        <v>45629</v>
      </c>
      <c r="O199" s="9" t="str">
        <f>INDEX(TrackerTbl[#Data],MATCH(Table58[[#This Row],[L2]],TrackerTbl[Cleansed_UAID_2],0),6)</f>
        <v>10 - Complete</v>
      </c>
      <c r="P199" s="239">
        <f>INDEX(TrackerTbl[#Data],MATCH(Table58[[#This Row],[L2]],TrackerTbl[Cleansed_UAID_2],0),7)</f>
        <v>45638</v>
      </c>
    </row>
    <row r="200" spans="1:16">
      <c r="A200" s="9">
        <v>208.2</v>
      </c>
      <c r="B200" t="s">
        <v>1131</v>
      </c>
      <c r="C200" t="str">
        <f>IF(LEFT(TrackerTbl[[#This Row],[WorkPackage]],1)="U",TrackerTbl[[#This Row],[WorkPackage]],"IDR "&amp;TRIM(TrackerTbl[[#This Row],[WorkPackage]]))</f>
        <v>IDR 208.2</v>
      </c>
      <c r="D200" t="str">
        <f>TRIM(TrackerTbl[[#This Row],[UAID_2]])</f>
        <v>HS2-00002SZLX</v>
      </c>
      <c r="E200" s="33">
        <f>_xlfn.MAXIFS(Central_Team!G:G,Central_Team!C:C,TrackerTbl[[#This Row],[UAID_2]])</f>
        <v>45594</v>
      </c>
      <c r="F200" t="str" cm="1">
        <f t="array" ref="F200">INDEX(MainTracker[#Data],MATCH(1,(TrackerTbl[[#This Row],[UAID_2]]=MainTracker[UAID_2])*(TrackerTbl[[#This Row],[Request Date]]=MainTracker[Request sent on (Date)])*1,0),21)</f>
        <v>30 - Sent back to team</v>
      </c>
      <c r="G200" s="33" cm="1">
        <f t="array" ref="G200">INDEX(MainTracker[#Data],MATCH(1,(TrackerTbl[[#This Row],[UAID_2]]=MainTracker[UAID_2])*(TrackerTbl[[#This Row],[Request Date]]=MainTracker[Request sent on (Date)])*1,0),9)</f>
        <v>0</v>
      </c>
      <c r="H200" s="33"/>
      <c r="J200" t="s">
        <v>9009</v>
      </c>
      <c r="K200" t="s">
        <v>9004</v>
      </c>
      <c r="L200" t="str">
        <f>LEFT(Table58[[#This Row],[L3 (Last Work Package only)]],FIND(" - ",Table58[[#This Row],[L3 (Last Work Package only)]])-1)</f>
        <v>UFDR 211.A</v>
      </c>
      <c r="M200" t="str">
        <f>LEFT(Table58[[#This Row],[Assets]],FIND(" - ",Table58[[#This Row],[Assets]])-1)</f>
        <v>HS2-00003KUMA</v>
      </c>
      <c r="N200" s="239">
        <f>INDEX(TrackerTbl[#Data],MATCH(Table58[[#This Row],[L2]],TrackerTbl[Cleansed_UAID_2],0),5)</f>
        <v>45638</v>
      </c>
      <c r="O200" s="9" t="str">
        <f>INDEX(TrackerTbl[#Data],MATCH(Table58[[#This Row],[L2]],TrackerTbl[Cleansed_UAID_2],0),6)</f>
        <v>10 - Complete</v>
      </c>
      <c r="P200" s="239">
        <f>INDEX(TrackerTbl[#Data],MATCH(Table58[[#This Row],[L2]],TrackerTbl[Cleansed_UAID_2],0),7)</f>
        <v>45639</v>
      </c>
    </row>
    <row r="201" spans="1:16">
      <c r="A201" s="9" t="s">
        <v>1135</v>
      </c>
      <c r="B201" t="s">
        <v>1136</v>
      </c>
      <c r="C201" t="str">
        <f>IF(LEFT(TrackerTbl[[#This Row],[WorkPackage]],1)="U",TrackerTbl[[#This Row],[WorkPackage]],"IDR "&amp;TRIM(TrackerTbl[[#This Row],[WorkPackage]]))</f>
        <v>UFDR 229.A</v>
      </c>
      <c r="D201" t="str">
        <f>TRIM(TrackerTbl[[#This Row],[UAID_2]])</f>
        <v>HS2-00002CTFG</v>
      </c>
      <c r="E201" s="33">
        <f>_xlfn.MAXIFS(Central_Team!G:G,Central_Team!C:C,TrackerTbl[[#This Row],[UAID_2]])</f>
        <v>45323</v>
      </c>
      <c r="F201" t="str" cm="1">
        <f t="array" ref="F201">INDEX(MainTracker[#Data],MATCH(1,(TrackerTbl[[#This Row],[UAID_2]]=MainTracker[UAID_2])*(TrackerTbl[[#This Row],[Request Date]]=MainTracker[Request sent on (Date)])*1,0),21)</f>
        <v>10 - Complete</v>
      </c>
      <c r="G201" s="33" cm="1">
        <f t="array" ref="G201">INDEX(MainTracker[#Data],MATCH(1,(TrackerTbl[[#This Row],[UAID_2]]=MainTracker[UAID_2])*(TrackerTbl[[#This Row],[Request Date]]=MainTracker[Request sent on (Date)])*1,0),9)</f>
        <v>45324</v>
      </c>
      <c r="H201" s="33"/>
      <c r="J201" t="s">
        <v>9010</v>
      </c>
      <c r="K201" t="s">
        <v>9011</v>
      </c>
      <c r="L201" t="str">
        <f>LEFT(Table58[[#This Row],[L3 (Last Work Package only)]],FIND(" - ",Table58[[#This Row],[L3 (Last Work Package only)]])-1)</f>
        <v>UFDR 210.C</v>
      </c>
      <c r="M201" t="str">
        <f>LEFT(Table58[[#This Row],[Assets]],FIND(" - ",Table58[[#This Row],[Assets]])-1)</f>
        <v>HS2-000020CF6</v>
      </c>
      <c r="N201" s="239" t="e">
        <f>INDEX(TrackerTbl[#Data],MATCH(Table58[[#This Row],[L2]],TrackerTbl[Cleansed_UAID_2],0),5)</f>
        <v>#N/A</v>
      </c>
      <c r="O201" s="9" t="e">
        <f>INDEX(TrackerTbl[#Data],MATCH(Table58[[#This Row],[L2]],TrackerTbl[Cleansed_UAID_2],0),6)</f>
        <v>#N/A</v>
      </c>
      <c r="P201" s="239" t="e">
        <f>INDEX(TrackerTbl[#Data],MATCH(Table58[[#This Row],[L2]],TrackerTbl[Cleansed_UAID_2],0),7)</f>
        <v>#N/A</v>
      </c>
    </row>
    <row r="202" spans="1:16">
      <c r="A202" s="9">
        <v>237.02</v>
      </c>
      <c r="B202" t="s">
        <v>1141</v>
      </c>
      <c r="C202" t="str">
        <f>IF(LEFT(TrackerTbl[[#This Row],[WorkPackage]],1)="U",TrackerTbl[[#This Row],[WorkPackage]],"IDR "&amp;TRIM(TrackerTbl[[#This Row],[WorkPackage]]))</f>
        <v>IDR 237.02</v>
      </c>
      <c r="D202" t="str">
        <f>TRIM(TrackerTbl[[#This Row],[UAID_2]])</f>
        <v>HS2-00003GSK0</v>
      </c>
      <c r="E202" s="33">
        <f>_xlfn.MAXIFS(Central_Team!G:G,Central_Team!C:C,TrackerTbl[[#This Row],[UAID_2]])</f>
        <v>45587</v>
      </c>
      <c r="F202" t="str" cm="1">
        <f t="array" ref="F202">INDEX(MainTracker[#Data],MATCH(1,(TrackerTbl[[#This Row],[UAID_2]]=MainTracker[UAID_2])*(TrackerTbl[[#This Row],[Request Date]]=MainTracker[Request sent on (Date)])*1,0),21)</f>
        <v>10 - Complete</v>
      </c>
      <c r="G202" s="33" cm="1">
        <f t="array" ref="G202">INDEX(MainTracker[#Data],MATCH(1,(TrackerTbl[[#This Row],[UAID_2]]=MainTracker[UAID_2])*(TrackerTbl[[#This Row],[Request Date]]=MainTracker[Request sent on (Date)])*1,0),9)</f>
        <v>45589</v>
      </c>
      <c r="H202" s="33"/>
      <c r="J202" t="s">
        <v>9012</v>
      </c>
      <c r="K202" t="s">
        <v>9013</v>
      </c>
      <c r="L202" t="str">
        <f>LEFT(Table58[[#This Row],[L3 (Last Work Package only)]],FIND(" - ",Table58[[#This Row],[L3 (Last Work Package only)]])-1)</f>
        <v>UFDR 210.B</v>
      </c>
      <c r="M202" t="str">
        <f>LEFT(Table58[[#This Row],[Assets]],FIND(" - ",Table58[[#This Row],[Assets]])-1)</f>
        <v>HS2-000020CF7</v>
      </c>
      <c r="N202" s="239">
        <f>INDEX(TrackerTbl[#Data],MATCH(Table58[[#This Row],[L2]],TrackerTbl[Cleansed_UAID_2],0),5)</f>
        <v>45415</v>
      </c>
      <c r="O202" s="9" t="str">
        <f>INDEX(TrackerTbl[#Data],MATCH(Table58[[#This Row],[L2]],TrackerTbl[Cleansed_UAID_2],0),6)</f>
        <v>10 - Complete</v>
      </c>
      <c r="P202" s="239">
        <f>INDEX(TrackerTbl[#Data],MATCH(Table58[[#This Row],[L2]],TrackerTbl[Cleansed_UAID_2],0),7)</f>
        <v>45426</v>
      </c>
    </row>
    <row r="203" spans="1:16">
      <c r="A203" s="9">
        <v>237.02</v>
      </c>
      <c r="B203" t="s">
        <v>1146</v>
      </c>
      <c r="C203" t="str">
        <f>IF(LEFT(TrackerTbl[[#This Row],[WorkPackage]],1)="U",TrackerTbl[[#This Row],[WorkPackage]],"IDR "&amp;TRIM(TrackerTbl[[#This Row],[WorkPackage]]))</f>
        <v>IDR 237.02</v>
      </c>
      <c r="D203" t="str">
        <f>TRIM(TrackerTbl[[#This Row],[UAID_2]])</f>
        <v>HS2-00003GSK1</v>
      </c>
      <c r="E203" s="33">
        <f>_xlfn.MAXIFS(Central_Team!G:G,Central_Team!C:C,TrackerTbl[[#This Row],[UAID_2]])</f>
        <v>45587</v>
      </c>
      <c r="F203" t="str" cm="1">
        <f t="array" ref="F203">INDEX(MainTracker[#Data],MATCH(1,(TrackerTbl[[#This Row],[UAID_2]]=MainTracker[UAID_2])*(TrackerTbl[[#This Row],[Request Date]]=MainTracker[Request sent on (Date)])*1,0),21)</f>
        <v>10 - Complete</v>
      </c>
      <c r="G203" s="33" cm="1">
        <f t="array" ref="G203">INDEX(MainTracker[#Data],MATCH(1,(TrackerTbl[[#This Row],[UAID_2]]=MainTracker[UAID_2])*(TrackerTbl[[#This Row],[Request Date]]=MainTracker[Request sent on (Date)])*1,0),9)</f>
        <v>45589</v>
      </c>
      <c r="H203" s="33"/>
      <c r="J203" t="s">
        <v>9014</v>
      </c>
      <c r="K203" t="s">
        <v>9013</v>
      </c>
      <c r="L203" t="str">
        <f>LEFT(Table58[[#This Row],[L3 (Last Work Package only)]],FIND(" - ",Table58[[#This Row],[L3 (Last Work Package only)]])-1)</f>
        <v>UFDR 210.B</v>
      </c>
      <c r="M203" t="str">
        <f>LEFT(Table58[[#This Row],[Assets]],FIND(" - ",Table58[[#This Row],[Assets]])-1)</f>
        <v>HS2-000020CF8</v>
      </c>
      <c r="N203" s="239">
        <f>INDEX(TrackerTbl[#Data],MATCH(Table58[[#This Row],[L2]],TrackerTbl[Cleansed_UAID_2],0),5)</f>
        <v>45338</v>
      </c>
      <c r="O203" s="9" t="str">
        <f>INDEX(TrackerTbl[#Data],MATCH(Table58[[#This Row],[L2]],TrackerTbl[Cleansed_UAID_2],0),6)</f>
        <v>10 - Complete</v>
      </c>
      <c r="P203" s="239">
        <f>INDEX(TrackerTbl[#Data],MATCH(Table58[[#This Row],[L2]],TrackerTbl[Cleansed_UAID_2],0),7)</f>
        <v>45342</v>
      </c>
    </row>
    <row r="204" spans="1:16">
      <c r="A204" s="9">
        <v>237.02</v>
      </c>
      <c r="B204" t="s">
        <v>1150</v>
      </c>
      <c r="C204" t="str">
        <f>IF(LEFT(TrackerTbl[[#This Row],[WorkPackage]],1)="U",TrackerTbl[[#This Row],[WorkPackage]],"IDR "&amp;TRIM(TrackerTbl[[#This Row],[WorkPackage]]))</f>
        <v>IDR 237.02</v>
      </c>
      <c r="D204" t="str">
        <f>TRIM(TrackerTbl[[#This Row],[UAID_2]])</f>
        <v>HS2-00003GSK2</v>
      </c>
      <c r="E204" s="33">
        <f>_xlfn.MAXIFS(Central_Team!G:G,Central_Team!C:C,TrackerTbl[[#This Row],[UAID_2]])</f>
        <v>45587</v>
      </c>
      <c r="F204" t="str" cm="1">
        <f t="array" ref="F204">INDEX(MainTracker[#Data],MATCH(1,(TrackerTbl[[#This Row],[UAID_2]]=MainTracker[UAID_2])*(TrackerTbl[[#This Row],[Request Date]]=MainTracker[Request sent on (Date)])*1,0),21)</f>
        <v>10 - Complete</v>
      </c>
      <c r="G204" s="33" cm="1">
        <f t="array" ref="G204">INDEX(MainTracker[#Data],MATCH(1,(TrackerTbl[[#This Row],[UAID_2]]=MainTracker[UAID_2])*(TrackerTbl[[#This Row],[Request Date]]=MainTracker[Request sent on (Date)])*1,0),9)</f>
        <v>45589</v>
      </c>
      <c r="H204" s="33"/>
      <c r="J204" t="s">
        <v>9015</v>
      </c>
      <c r="K204" t="s">
        <v>9013</v>
      </c>
      <c r="L204" t="str">
        <f>LEFT(Table58[[#This Row],[L3 (Last Work Package only)]],FIND(" - ",Table58[[#This Row],[L3 (Last Work Package only)]])-1)</f>
        <v>UFDR 210.B</v>
      </c>
      <c r="M204" t="str">
        <f>LEFT(Table58[[#This Row],[Assets]],FIND(" - ",Table58[[#This Row],[Assets]])-1)</f>
        <v>HS2-00002TMEJ</v>
      </c>
      <c r="N204" s="239">
        <f>INDEX(TrackerTbl[#Data],MATCH(Table58[[#This Row],[L2]],TrackerTbl[Cleansed_UAID_2],0),5)</f>
        <v>45337</v>
      </c>
      <c r="O204" s="9" t="str">
        <f>INDEX(TrackerTbl[#Data],MATCH(Table58[[#This Row],[L2]],TrackerTbl[Cleansed_UAID_2],0),6)</f>
        <v>10 - Complete</v>
      </c>
      <c r="P204" s="239">
        <f>INDEX(TrackerTbl[#Data],MATCH(Table58[[#This Row],[L2]],TrackerTbl[Cleansed_UAID_2],0),7)</f>
        <v>45341</v>
      </c>
    </row>
    <row r="205" spans="1:16">
      <c r="A205" s="9">
        <v>237.02</v>
      </c>
      <c r="B205" t="s">
        <v>1154</v>
      </c>
      <c r="C205" t="str">
        <f>IF(LEFT(TrackerTbl[[#This Row],[WorkPackage]],1)="U",TrackerTbl[[#This Row],[WorkPackage]],"IDR "&amp;TRIM(TrackerTbl[[#This Row],[WorkPackage]]))</f>
        <v>IDR 237.02</v>
      </c>
      <c r="D205" t="str">
        <f>TRIM(TrackerTbl[[#This Row],[UAID_2]])</f>
        <v>HS2-00003GSK3</v>
      </c>
      <c r="E205" s="33">
        <f>_xlfn.MAXIFS(Central_Team!G:G,Central_Team!C:C,TrackerTbl[[#This Row],[UAID_2]])</f>
        <v>45587</v>
      </c>
      <c r="F205" t="str" cm="1">
        <f t="array" ref="F205">INDEX(MainTracker[#Data],MATCH(1,(TrackerTbl[[#This Row],[UAID_2]]=MainTracker[UAID_2])*(TrackerTbl[[#This Row],[Request Date]]=MainTracker[Request sent on (Date)])*1,0),21)</f>
        <v>10 - Complete</v>
      </c>
      <c r="G205" s="33" cm="1">
        <f t="array" ref="G205">INDEX(MainTracker[#Data],MATCH(1,(TrackerTbl[[#This Row],[UAID_2]]=MainTracker[UAID_2])*(TrackerTbl[[#This Row],[Request Date]]=MainTracker[Request sent on (Date)])*1,0),9)</f>
        <v>45589</v>
      </c>
      <c r="H205" s="33"/>
      <c r="J205" t="s">
        <v>9016</v>
      </c>
      <c r="K205" t="s">
        <v>9013</v>
      </c>
      <c r="L205" t="str">
        <f>LEFT(Table58[[#This Row],[L3 (Last Work Package only)]],FIND(" - ",Table58[[#This Row],[L3 (Last Work Package only)]])-1)</f>
        <v>UFDR 210.B</v>
      </c>
      <c r="M205" t="str">
        <f>LEFT(Table58[[#This Row],[Assets]],FIND(" - ",Table58[[#This Row],[Assets]])-1)</f>
        <v>HS2-000020CF9</v>
      </c>
      <c r="N205" s="239">
        <f>INDEX(TrackerTbl[#Data],MATCH(Table58[[#This Row],[L2]],TrackerTbl[Cleansed_UAID_2],0),5)</f>
        <v>45684</v>
      </c>
      <c r="O205" s="9" t="str">
        <f>INDEX(TrackerTbl[#Data],MATCH(Table58[[#This Row],[L2]],TrackerTbl[Cleansed_UAID_2],0),6)</f>
        <v>10 - Complete</v>
      </c>
      <c r="P205" s="239">
        <f>INDEX(TrackerTbl[#Data],MATCH(Table58[[#This Row],[L2]],TrackerTbl[Cleansed_UAID_2],0),7)</f>
        <v>45686</v>
      </c>
    </row>
    <row r="206" spans="1:16">
      <c r="A206" s="9">
        <v>237.02</v>
      </c>
      <c r="B206" t="s">
        <v>1158</v>
      </c>
      <c r="C206" t="str">
        <f>IF(LEFT(TrackerTbl[[#This Row],[WorkPackage]],1)="U",TrackerTbl[[#This Row],[WorkPackage]],"IDR "&amp;TRIM(TrackerTbl[[#This Row],[WorkPackage]]))</f>
        <v>IDR 237.02</v>
      </c>
      <c r="D206" t="str">
        <f>TRIM(TrackerTbl[[#This Row],[UAID_2]])</f>
        <v>HS2-00003GSK4</v>
      </c>
      <c r="E206" s="33">
        <f>_xlfn.MAXIFS(Central_Team!G:G,Central_Team!C:C,TrackerTbl[[#This Row],[UAID_2]])</f>
        <v>45587</v>
      </c>
      <c r="F206" t="str" cm="1">
        <f t="array" ref="F206">INDEX(MainTracker[#Data],MATCH(1,(TrackerTbl[[#This Row],[UAID_2]]=MainTracker[UAID_2])*(TrackerTbl[[#This Row],[Request Date]]=MainTracker[Request sent on (Date)])*1,0),21)</f>
        <v>10 - Complete</v>
      </c>
      <c r="G206" s="33" cm="1">
        <f t="array" ref="G206">INDEX(MainTracker[#Data],MATCH(1,(TrackerTbl[[#This Row],[UAID_2]]=MainTracker[UAID_2])*(TrackerTbl[[#This Row],[Request Date]]=MainTracker[Request sent on (Date)])*1,0),9)</f>
        <v>45589</v>
      </c>
      <c r="H206" s="33"/>
      <c r="J206" t="s">
        <v>9017</v>
      </c>
      <c r="K206" t="s">
        <v>9013</v>
      </c>
      <c r="L206" t="str">
        <f>LEFT(Table58[[#This Row],[L3 (Last Work Package only)]],FIND(" - ",Table58[[#This Row],[L3 (Last Work Package only)]])-1)</f>
        <v>UFDR 210.B</v>
      </c>
      <c r="M206" t="str">
        <f>LEFT(Table58[[#This Row],[Assets]],FIND(" - ",Table58[[#This Row],[Assets]])-1)</f>
        <v>HS2-000020CFA</v>
      </c>
      <c r="N206" s="239">
        <f>INDEX(TrackerTbl[#Data],MATCH(Table58[[#This Row],[L2]],TrackerTbl[Cleansed_UAID_2],0),5)</f>
        <v>45684</v>
      </c>
      <c r="O206" s="9" t="str">
        <f>INDEX(TrackerTbl[#Data],MATCH(Table58[[#This Row],[L2]],TrackerTbl[Cleansed_UAID_2],0),6)</f>
        <v>10 - Complete</v>
      </c>
      <c r="P206" s="239">
        <f>INDEX(TrackerTbl[#Data],MATCH(Table58[[#This Row],[L2]],TrackerTbl[Cleansed_UAID_2],0),7)</f>
        <v>45686</v>
      </c>
    </row>
    <row r="207" spans="1:16">
      <c r="A207" s="9">
        <v>237.02</v>
      </c>
      <c r="B207" t="s">
        <v>1162</v>
      </c>
      <c r="C207" t="str">
        <f>IF(LEFT(TrackerTbl[[#This Row],[WorkPackage]],1)="U",TrackerTbl[[#This Row],[WorkPackage]],"IDR "&amp;TRIM(TrackerTbl[[#This Row],[WorkPackage]]))</f>
        <v>IDR 237.02</v>
      </c>
      <c r="D207" t="str">
        <f>TRIM(TrackerTbl[[#This Row],[UAID_2]])</f>
        <v>HS2-00003GSK5</v>
      </c>
      <c r="E207" s="33">
        <f>_xlfn.MAXIFS(Central_Team!G:G,Central_Team!C:C,TrackerTbl[[#This Row],[UAID_2]])</f>
        <v>45587</v>
      </c>
      <c r="F207" t="str" cm="1">
        <f t="array" ref="F207">INDEX(MainTracker[#Data],MATCH(1,(TrackerTbl[[#This Row],[UAID_2]]=MainTracker[UAID_2])*(TrackerTbl[[#This Row],[Request Date]]=MainTracker[Request sent on (Date)])*1,0),21)</f>
        <v>10 - Complete</v>
      </c>
      <c r="G207" s="33" cm="1">
        <f t="array" ref="G207">INDEX(MainTracker[#Data],MATCH(1,(TrackerTbl[[#This Row],[UAID_2]]=MainTracker[UAID_2])*(TrackerTbl[[#This Row],[Request Date]]=MainTracker[Request sent on (Date)])*1,0),9)</f>
        <v>45589</v>
      </c>
      <c r="H207" s="33"/>
      <c r="J207" t="s">
        <v>9018</v>
      </c>
      <c r="K207" t="s">
        <v>9013</v>
      </c>
      <c r="L207" t="str">
        <f>LEFT(Table58[[#This Row],[L3 (Last Work Package only)]],FIND(" - ",Table58[[#This Row],[L3 (Last Work Package only)]])-1)</f>
        <v>UFDR 210.B</v>
      </c>
      <c r="M207" t="str">
        <f>LEFT(Table58[[#This Row],[Assets]],FIND(" - ",Table58[[#This Row],[Assets]])-1)</f>
        <v>HS2-000020CFB</v>
      </c>
      <c r="N207" s="239">
        <f>INDEX(TrackerTbl[#Data],MATCH(Table58[[#This Row],[L2]],TrackerTbl[Cleansed_UAID_2],0),5)</f>
        <v>45435</v>
      </c>
      <c r="O207" s="9" t="str">
        <f>INDEX(TrackerTbl[#Data],MATCH(Table58[[#This Row],[L2]],TrackerTbl[Cleansed_UAID_2],0),6)</f>
        <v>10 - Complete</v>
      </c>
      <c r="P207" s="239">
        <f>INDEX(TrackerTbl[#Data],MATCH(Table58[[#This Row],[L2]],TrackerTbl[Cleansed_UAID_2],0),7)</f>
        <v>45440</v>
      </c>
    </row>
    <row r="208" spans="1:16">
      <c r="A208" s="9">
        <v>228</v>
      </c>
      <c r="B208" t="s">
        <v>1166</v>
      </c>
      <c r="C208" t="str">
        <f>IF(LEFT(TrackerTbl[[#This Row],[WorkPackage]],1)="U",TrackerTbl[[#This Row],[WorkPackage]],"IDR "&amp;TRIM(TrackerTbl[[#This Row],[WorkPackage]]))</f>
        <v>IDR 228</v>
      </c>
      <c r="D208" t="str">
        <f>TRIM(TrackerTbl[[#This Row],[UAID_2]])</f>
        <v>HS2-00002NNHX</v>
      </c>
      <c r="E208" s="33">
        <f>_xlfn.MAXIFS(Central_Team!G:G,Central_Team!C:C,TrackerTbl[[#This Row],[UAID_2]])</f>
        <v>45323</v>
      </c>
      <c r="F208" t="str" cm="1">
        <f t="array" ref="F208">INDEX(MainTracker[#Data],MATCH(1,(TrackerTbl[[#This Row],[UAID_2]]=MainTracker[UAID_2])*(TrackerTbl[[#This Row],[Request Date]]=MainTracker[Request sent on (Date)])*1,0),21)</f>
        <v>10 - Complete</v>
      </c>
      <c r="G208" s="33" cm="1">
        <f t="array" ref="G208">INDEX(MainTracker[#Data],MATCH(1,(TrackerTbl[[#This Row],[UAID_2]]=MainTracker[UAID_2])*(TrackerTbl[[#This Row],[Request Date]]=MainTracker[Request sent on (Date)])*1,0),9)</f>
        <v>45338</v>
      </c>
      <c r="H208" s="33"/>
      <c r="J208" t="s">
        <v>9019</v>
      </c>
      <c r="K208" t="s">
        <v>9013</v>
      </c>
      <c r="L208" t="str">
        <f>LEFT(Table58[[#This Row],[L3 (Last Work Package only)]],FIND(" - ",Table58[[#This Row],[L3 (Last Work Package only)]])-1)</f>
        <v>UFDR 210.B</v>
      </c>
      <c r="M208" t="str">
        <f>LEFT(Table58[[#This Row],[Assets]],FIND(" - ",Table58[[#This Row],[Assets]])-1)</f>
        <v>HS2-00002TU6N</v>
      </c>
      <c r="N208" s="239">
        <f>INDEX(TrackerTbl[#Data],MATCH(Table58[[#This Row],[L2]],TrackerTbl[Cleansed_UAID_2],0),5)</f>
        <v>45674</v>
      </c>
      <c r="O208" s="9" t="str">
        <f>INDEX(TrackerTbl[#Data],MATCH(Table58[[#This Row],[L2]],TrackerTbl[Cleansed_UAID_2],0),6)</f>
        <v>10 - Complete</v>
      </c>
      <c r="P208" s="239">
        <f>INDEX(TrackerTbl[#Data],MATCH(Table58[[#This Row],[L2]],TrackerTbl[Cleansed_UAID_2],0),7)</f>
        <v>45677</v>
      </c>
    </row>
    <row r="209" spans="1:16">
      <c r="A209" s="9">
        <v>228</v>
      </c>
      <c r="B209" t="s">
        <v>1174</v>
      </c>
      <c r="C209" t="str">
        <f>IF(LEFT(TrackerTbl[[#This Row],[WorkPackage]],1)="U",TrackerTbl[[#This Row],[WorkPackage]],"IDR "&amp;TRIM(TrackerTbl[[#This Row],[WorkPackage]]))</f>
        <v>IDR 228</v>
      </c>
      <c r="D209" t="str">
        <f>TRIM(TrackerTbl[[#This Row],[UAID_2]])</f>
        <v>HS2-00003B2GL</v>
      </c>
      <c r="E209" s="33">
        <f>_xlfn.MAXIFS(Central_Team!G:G,Central_Team!C:C,TrackerTbl[[#This Row],[UAID_2]])</f>
        <v>45323</v>
      </c>
      <c r="F209" t="str" cm="1">
        <f t="array" ref="F209">INDEX(MainTracker[#Data],MATCH(1,(TrackerTbl[[#This Row],[UAID_2]]=MainTracker[UAID_2])*(TrackerTbl[[#This Row],[Request Date]]=MainTracker[Request sent on (Date)])*1,0),21)</f>
        <v>10 - Complete</v>
      </c>
      <c r="G209" s="33" cm="1">
        <f t="array" ref="G209">INDEX(MainTracker[#Data],MATCH(1,(TrackerTbl[[#This Row],[UAID_2]]=MainTracker[UAID_2])*(TrackerTbl[[#This Row],[Request Date]]=MainTracker[Request sent on (Date)])*1,0),9)</f>
        <v>45334</v>
      </c>
      <c r="H209" s="33"/>
      <c r="J209" t="s">
        <v>9020</v>
      </c>
      <c r="K209" t="s">
        <v>9013</v>
      </c>
      <c r="L209" t="str">
        <f>LEFT(Table58[[#This Row],[L3 (Last Work Package only)]],FIND(" - ",Table58[[#This Row],[L3 (Last Work Package only)]])-1)</f>
        <v>UFDR 210.B</v>
      </c>
      <c r="M209" t="str">
        <f>LEFT(Table58[[#This Row],[Assets]],FIND(" - ",Table58[[#This Row],[Assets]])-1)</f>
        <v>HS2-00002V04E</v>
      </c>
      <c r="N209" s="239">
        <f>INDEX(TrackerTbl[#Data],MATCH(Table58[[#This Row],[L2]],TrackerTbl[Cleansed_UAID_2],0),5)</f>
        <v>45680</v>
      </c>
      <c r="O209" s="9" t="str">
        <f>INDEX(TrackerTbl[#Data],MATCH(Table58[[#This Row],[L2]],TrackerTbl[Cleansed_UAID_2],0),6)</f>
        <v>10 - Complete</v>
      </c>
      <c r="P209" s="239">
        <f>INDEX(TrackerTbl[#Data],MATCH(Table58[[#This Row],[L2]],TrackerTbl[Cleansed_UAID_2],0),7)</f>
        <v>45685</v>
      </c>
    </row>
    <row r="210" spans="1:16">
      <c r="A210" s="9">
        <v>228</v>
      </c>
      <c r="B210" t="s">
        <v>1179</v>
      </c>
      <c r="C210" t="str">
        <f>IF(LEFT(TrackerTbl[[#This Row],[WorkPackage]],1)="U",TrackerTbl[[#This Row],[WorkPackage]],"IDR "&amp;TRIM(TrackerTbl[[#This Row],[WorkPackage]]))</f>
        <v>IDR 228</v>
      </c>
      <c r="D210" t="str">
        <f>TRIM(TrackerTbl[[#This Row],[UAID_2]])</f>
        <v>HS2-00003B2GM</v>
      </c>
      <c r="E210" s="33">
        <f>_xlfn.MAXIFS(Central_Team!G:G,Central_Team!C:C,TrackerTbl[[#This Row],[UAID_2]])</f>
        <v>45323</v>
      </c>
      <c r="F210" t="str" cm="1">
        <f t="array" ref="F210">INDEX(MainTracker[#Data],MATCH(1,(TrackerTbl[[#This Row],[UAID_2]]=MainTracker[UAID_2])*(TrackerTbl[[#This Row],[Request Date]]=MainTracker[Request sent on (Date)])*1,0),21)</f>
        <v>10 - Complete</v>
      </c>
      <c r="G210" s="33" cm="1">
        <f t="array" ref="G210">INDEX(MainTracker[#Data],MATCH(1,(TrackerTbl[[#This Row],[UAID_2]]=MainTracker[UAID_2])*(TrackerTbl[[#This Row],[Request Date]]=MainTracker[Request sent on (Date)])*1,0),9)</f>
        <v>45331</v>
      </c>
      <c r="H210" s="33"/>
      <c r="J210" t="s">
        <v>9021</v>
      </c>
      <c r="K210" t="s">
        <v>9013</v>
      </c>
      <c r="L210" t="str">
        <f>LEFT(Table58[[#This Row],[L3 (Last Work Package only)]],FIND(" - ",Table58[[#This Row],[L3 (Last Work Package only)]])-1)</f>
        <v>UFDR 210.B</v>
      </c>
      <c r="M210" t="str">
        <f>LEFT(Table58[[#This Row],[Assets]],FIND(" - ",Table58[[#This Row],[Assets]])-1)</f>
        <v>HS2-00002ZH4F</v>
      </c>
      <c r="N210" s="239">
        <f>INDEX(TrackerTbl[#Data],MATCH(Table58[[#This Row],[L2]],TrackerTbl[Cleansed_UAID_2],0),5)</f>
        <v>45691</v>
      </c>
      <c r="O210" s="9" t="str">
        <f>INDEX(TrackerTbl[#Data],MATCH(Table58[[#This Row],[L2]],TrackerTbl[Cleansed_UAID_2],0),6)</f>
        <v>10 - Complete</v>
      </c>
      <c r="P210" s="239">
        <f>INDEX(TrackerTbl[#Data],MATCH(Table58[[#This Row],[L2]],TrackerTbl[Cleansed_UAID_2],0),7)</f>
        <v>45705</v>
      </c>
    </row>
    <row r="211" spans="1:16">
      <c r="A211" s="9">
        <v>228</v>
      </c>
      <c r="B211" t="s">
        <v>1183</v>
      </c>
      <c r="C211" t="str">
        <f>IF(LEFT(TrackerTbl[[#This Row],[WorkPackage]],1)="U",TrackerTbl[[#This Row],[WorkPackage]],"IDR "&amp;TRIM(TrackerTbl[[#This Row],[WorkPackage]]))</f>
        <v>IDR 228</v>
      </c>
      <c r="D211" t="str">
        <f>TRIM(TrackerTbl[[#This Row],[UAID_2]])</f>
        <v>HS2-00003B2GN</v>
      </c>
      <c r="E211" s="33">
        <f>_xlfn.MAXIFS(Central_Team!G:G,Central_Team!C:C,TrackerTbl[[#This Row],[UAID_2]])</f>
        <v>45323</v>
      </c>
      <c r="F211" t="str" cm="1">
        <f t="array" ref="F211">INDEX(MainTracker[#Data],MATCH(1,(TrackerTbl[[#This Row],[UAID_2]]=MainTracker[UAID_2])*(TrackerTbl[[#This Row],[Request Date]]=MainTracker[Request sent on (Date)])*1,0),21)</f>
        <v>10 - Complete</v>
      </c>
      <c r="G211" s="33" cm="1">
        <f t="array" ref="G211">INDEX(MainTracker[#Data],MATCH(1,(TrackerTbl[[#This Row],[UAID_2]]=MainTracker[UAID_2])*(TrackerTbl[[#This Row],[Request Date]]=MainTracker[Request sent on (Date)])*1,0),9)</f>
        <v>45331</v>
      </c>
      <c r="H211" s="33"/>
      <c r="J211" t="s">
        <v>9022</v>
      </c>
      <c r="K211" t="s">
        <v>9023</v>
      </c>
      <c r="L211" t="str">
        <f>LEFT(Table58[[#This Row],[L3 (Last Work Package only)]],FIND(" - ",Table58[[#This Row],[L3 (Last Work Package only)]])-1)</f>
        <v>UFDR 210.A</v>
      </c>
      <c r="M211" t="str">
        <f>LEFT(Table58[[#This Row],[Assets]],FIND(" - ",Table58[[#This Row],[Assets]])-1)</f>
        <v>HS2-000020CF5</v>
      </c>
      <c r="N211" s="239" t="e">
        <f>INDEX(TrackerTbl[#Data],MATCH(Table58[[#This Row],[L2]],TrackerTbl[Cleansed_UAID_2],0),5)</f>
        <v>#N/A</v>
      </c>
      <c r="O211" s="9" t="e">
        <f>INDEX(TrackerTbl[#Data],MATCH(Table58[[#This Row],[L2]],TrackerTbl[Cleansed_UAID_2],0),6)</f>
        <v>#N/A</v>
      </c>
      <c r="P211" s="239" t="e">
        <f>INDEX(TrackerTbl[#Data],MATCH(Table58[[#This Row],[L2]],TrackerTbl[Cleansed_UAID_2],0),7)</f>
        <v>#N/A</v>
      </c>
    </row>
    <row r="212" spans="1:16">
      <c r="A212" s="9">
        <v>228</v>
      </c>
      <c r="B212" t="s">
        <v>1187</v>
      </c>
      <c r="C212" t="str">
        <f>IF(LEFT(TrackerTbl[[#This Row],[WorkPackage]],1)="U",TrackerTbl[[#This Row],[WorkPackage]],"IDR "&amp;TRIM(TrackerTbl[[#This Row],[WorkPackage]]))</f>
        <v>IDR 228</v>
      </c>
      <c r="D212" t="str">
        <f>TRIM(TrackerTbl[[#This Row],[UAID_2]])</f>
        <v>HS2-00003B2GP</v>
      </c>
      <c r="E212" s="33">
        <f>_xlfn.MAXIFS(Central_Team!G:G,Central_Team!C:C,TrackerTbl[[#This Row],[UAID_2]])</f>
        <v>45323</v>
      </c>
      <c r="F212" t="str" cm="1">
        <f t="array" ref="F212">INDEX(MainTracker[#Data],MATCH(1,(TrackerTbl[[#This Row],[UAID_2]]=MainTracker[UAID_2])*(TrackerTbl[[#This Row],[Request Date]]=MainTracker[Request sent on (Date)])*1,0),21)</f>
        <v>10 - Complete</v>
      </c>
      <c r="G212" s="33" cm="1">
        <f t="array" ref="G212">INDEX(MainTracker[#Data],MATCH(1,(TrackerTbl[[#This Row],[UAID_2]]=MainTracker[UAID_2])*(TrackerTbl[[#This Row],[Request Date]]=MainTracker[Request sent on (Date)])*1,0),9)</f>
        <v>45331</v>
      </c>
      <c r="H212" s="33"/>
      <c r="J212" t="s">
        <v>9024</v>
      </c>
      <c r="K212" t="s">
        <v>9025</v>
      </c>
      <c r="L212" t="str">
        <f>LEFT(Table58[[#This Row],[L3 (Last Work Package only)]],FIND(" - ",Table58[[#This Row],[L3 (Last Work Package only)]])-1)</f>
        <v>UFDR 209.C</v>
      </c>
      <c r="M212" t="str">
        <f>LEFT(Table58[[#This Row],[Assets]],FIND(" - ",Table58[[#This Row],[Assets]])-1)</f>
        <v>HS2-000020CF3</v>
      </c>
      <c r="N212" s="239" t="e">
        <f>INDEX(TrackerTbl[#Data],MATCH(Table58[[#This Row],[L2]],TrackerTbl[Cleansed_UAID_2],0),5)</f>
        <v>#N/A</v>
      </c>
      <c r="O212" s="9" t="e">
        <f>INDEX(TrackerTbl[#Data],MATCH(Table58[[#This Row],[L2]],TrackerTbl[Cleansed_UAID_2],0),6)</f>
        <v>#N/A</v>
      </c>
      <c r="P212" s="239" t="e">
        <f>INDEX(TrackerTbl[#Data],MATCH(Table58[[#This Row],[L2]],TrackerTbl[Cleansed_UAID_2],0),7)</f>
        <v>#N/A</v>
      </c>
    </row>
    <row r="213" spans="1:16">
      <c r="A213" s="9">
        <v>228</v>
      </c>
      <c r="B213" t="s">
        <v>1191</v>
      </c>
      <c r="C213" t="str">
        <f>IF(LEFT(TrackerTbl[[#This Row],[WorkPackage]],1)="U",TrackerTbl[[#This Row],[WorkPackage]],"IDR "&amp;TRIM(TrackerTbl[[#This Row],[WorkPackage]]))</f>
        <v>IDR 228</v>
      </c>
      <c r="D213" t="str">
        <f>TRIM(TrackerTbl[[#This Row],[UAID_2]])</f>
        <v>HS2-00003B2GQ</v>
      </c>
      <c r="E213" s="33">
        <f>_xlfn.MAXIFS(Central_Team!G:G,Central_Team!C:C,TrackerTbl[[#This Row],[UAID_2]])</f>
        <v>45323</v>
      </c>
      <c r="F213" t="str" cm="1">
        <f t="array" ref="F213">INDEX(MainTracker[#Data],MATCH(1,(TrackerTbl[[#This Row],[UAID_2]]=MainTracker[UAID_2])*(TrackerTbl[[#This Row],[Request Date]]=MainTracker[Request sent on (Date)])*1,0),21)</f>
        <v>10 - Complete</v>
      </c>
      <c r="G213" s="33" cm="1">
        <f t="array" ref="G213">INDEX(MainTracker[#Data],MATCH(1,(TrackerTbl[[#This Row],[UAID_2]]=MainTracker[UAID_2])*(TrackerTbl[[#This Row],[Request Date]]=MainTracker[Request sent on (Date)])*1,0),9)</f>
        <v>45331</v>
      </c>
      <c r="H213" s="33"/>
      <c r="J213" t="s">
        <v>9026</v>
      </c>
      <c r="K213" t="s">
        <v>9027</v>
      </c>
      <c r="L213" t="str">
        <f>LEFT(Table58[[#This Row],[L3 (Last Work Package only)]],FIND(" - ",Table58[[#This Row],[L3 (Last Work Package only)]])-1)</f>
        <v>UFDR 209.B</v>
      </c>
      <c r="M213" t="str">
        <f>LEFT(Table58[[#This Row],[Assets]],FIND(" - ",Table58[[#This Row],[Assets]])-1)</f>
        <v>HS2-000020CF4</v>
      </c>
      <c r="N213" s="239" t="e">
        <f>INDEX(TrackerTbl[#Data],MATCH(Table58[[#This Row],[L2]],TrackerTbl[Cleansed_UAID_2],0),5)</f>
        <v>#N/A</v>
      </c>
      <c r="O213" s="9" t="e">
        <f>INDEX(TrackerTbl[#Data],MATCH(Table58[[#This Row],[L2]],TrackerTbl[Cleansed_UAID_2],0),6)</f>
        <v>#N/A</v>
      </c>
      <c r="P213" s="239" t="e">
        <f>INDEX(TrackerTbl[#Data],MATCH(Table58[[#This Row],[L2]],TrackerTbl[Cleansed_UAID_2],0),7)</f>
        <v>#N/A</v>
      </c>
    </row>
    <row r="214" spans="1:16">
      <c r="A214" s="9">
        <v>228</v>
      </c>
      <c r="B214" t="s">
        <v>1195</v>
      </c>
      <c r="C214" t="str">
        <f>IF(LEFT(TrackerTbl[[#This Row],[WorkPackage]],1)="U",TrackerTbl[[#This Row],[WorkPackage]],"IDR "&amp;TRIM(TrackerTbl[[#This Row],[WorkPackage]]))</f>
        <v>IDR 228</v>
      </c>
      <c r="D214" t="str">
        <f>TRIM(TrackerTbl[[#This Row],[UAID_2]])</f>
        <v>HS2-00003B2GR</v>
      </c>
      <c r="E214" s="33">
        <f>_xlfn.MAXIFS(Central_Team!G:G,Central_Team!C:C,TrackerTbl[[#This Row],[UAID_2]])</f>
        <v>45323</v>
      </c>
      <c r="F214" t="str" cm="1">
        <f t="array" ref="F214">INDEX(MainTracker[#Data],MATCH(1,(TrackerTbl[[#This Row],[UAID_2]]=MainTracker[UAID_2])*(TrackerTbl[[#This Row],[Request Date]]=MainTracker[Request sent on (Date)])*1,0),21)</f>
        <v>10 - Complete</v>
      </c>
      <c r="G214" s="33" cm="1">
        <f t="array" ref="G214">INDEX(MainTracker[#Data],MATCH(1,(TrackerTbl[[#This Row],[UAID_2]]=MainTracker[UAID_2])*(TrackerTbl[[#This Row],[Request Date]]=MainTracker[Request sent on (Date)])*1,0),9)</f>
        <v>45335</v>
      </c>
      <c r="H214" s="33"/>
      <c r="J214" t="s">
        <v>9028</v>
      </c>
      <c r="K214" t="s">
        <v>9027</v>
      </c>
      <c r="L214" t="str">
        <f>LEFT(Table58[[#This Row],[L3 (Last Work Package only)]],FIND(" - ",Table58[[#This Row],[L3 (Last Work Package only)]])-1)</f>
        <v>UFDR 209.B</v>
      </c>
      <c r="M214" t="str">
        <f>LEFT(Table58[[#This Row],[Assets]],FIND(" - ",Table58[[#This Row],[Assets]])-1)</f>
        <v>HS2-00002CT63</v>
      </c>
      <c r="N214" s="239" t="e">
        <f>INDEX(TrackerTbl[#Data],MATCH(Table58[[#This Row],[L2]],TrackerTbl[Cleansed_UAID_2],0),5)</f>
        <v>#N/A</v>
      </c>
      <c r="O214" s="9" t="e">
        <f>INDEX(TrackerTbl[#Data],MATCH(Table58[[#This Row],[L2]],TrackerTbl[Cleansed_UAID_2],0),6)</f>
        <v>#N/A</v>
      </c>
      <c r="P214" s="239" t="e">
        <f>INDEX(TrackerTbl[#Data],MATCH(Table58[[#This Row],[L2]],TrackerTbl[Cleansed_UAID_2],0),7)</f>
        <v>#N/A</v>
      </c>
    </row>
    <row r="215" spans="1:16">
      <c r="A215" s="9">
        <v>228</v>
      </c>
      <c r="B215" t="s">
        <v>1199</v>
      </c>
      <c r="C215" t="str">
        <f>IF(LEFT(TrackerTbl[[#This Row],[WorkPackage]],1)="U",TrackerTbl[[#This Row],[WorkPackage]],"IDR "&amp;TRIM(TrackerTbl[[#This Row],[WorkPackage]]))</f>
        <v>IDR 228</v>
      </c>
      <c r="D215" t="str">
        <f>TRIM(TrackerTbl[[#This Row],[UAID_2]])</f>
        <v>HS2-00003B2GS</v>
      </c>
      <c r="E215" s="33">
        <f>_xlfn.MAXIFS(Central_Team!G:G,Central_Team!C:C,TrackerTbl[[#This Row],[UAID_2]])</f>
        <v>45323</v>
      </c>
      <c r="F215" t="str" cm="1">
        <f t="array" ref="F215">INDEX(MainTracker[#Data],MATCH(1,(TrackerTbl[[#This Row],[UAID_2]]=MainTracker[UAID_2])*(TrackerTbl[[#This Row],[Request Date]]=MainTracker[Request sent on (Date)])*1,0),21)</f>
        <v>10 - Complete</v>
      </c>
      <c r="G215" s="33" cm="1">
        <f t="array" ref="G215">INDEX(MainTracker[#Data],MATCH(1,(TrackerTbl[[#This Row],[UAID_2]]=MainTracker[UAID_2])*(TrackerTbl[[#This Row],[Request Date]]=MainTracker[Request sent on (Date)])*1,0),9)</f>
        <v>45331</v>
      </c>
      <c r="H215" s="33"/>
      <c r="J215" t="s">
        <v>9029</v>
      </c>
      <c r="K215" t="s">
        <v>9027</v>
      </c>
      <c r="L215" t="str">
        <f>LEFT(Table58[[#This Row],[L3 (Last Work Package only)]],FIND(" - ",Table58[[#This Row],[L3 (Last Work Package only)]])-1)</f>
        <v>UFDR 209.B</v>
      </c>
      <c r="M215" t="str">
        <f>LEFT(Table58[[#This Row],[Assets]],FIND(" - ",Table58[[#This Row],[Assets]])-1)</f>
        <v>HS2-00002SZLU</v>
      </c>
      <c r="N215" s="239" t="e">
        <f>INDEX(TrackerTbl[#Data],MATCH(Table58[[#This Row],[L2]],TrackerTbl[Cleansed_UAID_2],0),5)</f>
        <v>#N/A</v>
      </c>
      <c r="O215" s="9" t="e">
        <f>INDEX(TrackerTbl[#Data],MATCH(Table58[[#This Row],[L2]],TrackerTbl[Cleansed_UAID_2],0),6)</f>
        <v>#N/A</v>
      </c>
      <c r="P215" s="239" t="e">
        <f>INDEX(TrackerTbl[#Data],MATCH(Table58[[#This Row],[L2]],TrackerTbl[Cleansed_UAID_2],0),7)</f>
        <v>#N/A</v>
      </c>
    </row>
    <row r="216" spans="1:16">
      <c r="A216" s="9">
        <v>228</v>
      </c>
      <c r="B216" t="s">
        <v>1203</v>
      </c>
      <c r="C216" t="str">
        <f>IF(LEFT(TrackerTbl[[#This Row],[WorkPackage]],1)="U",TrackerTbl[[#This Row],[WorkPackage]],"IDR "&amp;TRIM(TrackerTbl[[#This Row],[WorkPackage]]))</f>
        <v>IDR 228</v>
      </c>
      <c r="D216" t="str">
        <f>TRIM(TrackerTbl[[#This Row],[UAID_2]])</f>
        <v>HS2-00003B2GT</v>
      </c>
      <c r="E216" s="33">
        <f>_xlfn.MAXIFS(Central_Team!G:G,Central_Team!C:C,TrackerTbl[[#This Row],[UAID_2]])</f>
        <v>45323</v>
      </c>
      <c r="F216" t="str" cm="1">
        <f t="array" ref="F216">INDEX(MainTracker[#Data],MATCH(1,(TrackerTbl[[#This Row],[UAID_2]]=MainTracker[UAID_2])*(TrackerTbl[[#This Row],[Request Date]]=MainTracker[Request sent on (Date)])*1,0),21)</f>
        <v>10 - Complete</v>
      </c>
      <c r="G216" s="33" cm="1">
        <f t="array" ref="G216">INDEX(MainTracker[#Data],MATCH(1,(TrackerTbl[[#This Row],[UAID_2]]=MainTracker[UAID_2])*(TrackerTbl[[#This Row],[Request Date]]=MainTracker[Request sent on (Date)])*1,0),9)</f>
        <v>45331</v>
      </c>
      <c r="H216" s="33"/>
      <c r="J216" t="s">
        <v>9030</v>
      </c>
      <c r="K216" t="s">
        <v>9031</v>
      </c>
      <c r="L216" t="str">
        <f>LEFT(Table58[[#This Row],[L3 (Last Work Package only)]],FIND(" - ",Table58[[#This Row],[L3 (Last Work Package only)]])-1)</f>
        <v>UFDR 209.A</v>
      </c>
      <c r="M216" t="str">
        <f>LEFT(Table58[[#This Row],[Assets]],FIND(" - ",Table58[[#This Row],[Assets]])-1)</f>
        <v>HS2-000020CF0</v>
      </c>
      <c r="N216" s="239">
        <f>INDEX(TrackerTbl[#Data],MATCH(Table58[[#This Row],[L2]],TrackerTbl[Cleansed_UAID_2],0),5)</f>
        <v>45615</v>
      </c>
      <c r="O216" s="9" t="str">
        <f>INDEX(TrackerTbl[#Data],MATCH(Table58[[#This Row],[L2]],TrackerTbl[Cleansed_UAID_2],0),6)</f>
        <v>10 - Complete</v>
      </c>
      <c r="P216" s="239">
        <f>INDEX(TrackerTbl[#Data],MATCH(Table58[[#This Row],[L2]],TrackerTbl[Cleansed_UAID_2],0),7)</f>
        <v>45628</v>
      </c>
    </row>
    <row r="217" spans="1:16">
      <c r="A217" s="9">
        <v>228</v>
      </c>
      <c r="B217" t="s">
        <v>1207</v>
      </c>
      <c r="C217" t="str">
        <f>IF(LEFT(TrackerTbl[[#This Row],[WorkPackage]],1)="U",TrackerTbl[[#This Row],[WorkPackage]],"IDR "&amp;TRIM(TrackerTbl[[#This Row],[WorkPackage]]))</f>
        <v>IDR 228</v>
      </c>
      <c r="D217" t="str">
        <f>TRIM(TrackerTbl[[#This Row],[UAID_2]])</f>
        <v>HS2-00003B2GU</v>
      </c>
      <c r="E217" s="33">
        <f>_xlfn.MAXIFS(Central_Team!G:G,Central_Team!C:C,TrackerTbl[[#This Row],[UAID_2]])</f>
        <v>45323</v>
      </c>
      <c r="F217" t="str" cm="1">
        <f t="array" ref="F217">INDEX(MainTracker[#Data],MATCH(1,(TrackerTbl[[#This Row],[UAID_2]]=MainTracker[UAID_2])*(TrackerTbl[[#This Row],[Request Date]]=MainTracker[Request sent on (Date)])*1,0),21)</f>
        <v>10 - Complete</v>
      </c>
      <c r="G217" s="33" cm="1">
        <f t="array" ref="G217">INDEX(MainTracker[#Data],MATCH(1,(TrackerTbl[[#This Row],[UAID_2]]=MainTracker[UAID_2])*(TrackerTbl[[#This Row],[Request Date]]=MainTracker[Request sent on (Date)])*1,0),9)</f>
        <v>45331</v>
      </c>
      <c r="H217" s="33"/>
      <c r="J217" t="s">
        <v>9032</v>
      </c>
      <c r="K217" t="s">
        <v>9031</v>
      </c>
      <c r="L217" t="str">
        <f>LEFT(Table58[[#This Row],[L3 (Last Work Package only)]],FIND(" - ",Table58[[#This Row],[L3 (Last Work Package only)]])-1)</f>
        <v>UFDR 209.A</v>
      </c>
      <c r="M217" t="str">
        <f>LEFT(Table58[[#This Row],[Assets]],FIND(" - ",Table58[[#This Row],[Assets]])-1)</f>
        <v>HS2-00002SZLY</v>
      </c>
      <c r="N217" s="239">
        <f>INDEX(TrackerTbl[#Data],MATCH(Table58[[#This Row],[L2]],TrackerTbl[Cleansed_UAID_2],0),5)</f>
        <v>45615</v>
      </c>
      <c r="O217" s="9" t="str">
        <f>INDEX(TrackerTbl[#Data],MATCH(Table58[[#This Row],[L2]],TrackerTbl[Cleansed_UAID_2],0),6)</f>
        <v>10 - Complete</v>
      </c>
      <c r="P217" s="239">
        <f>INDEX(TrackerTbl[#Data],MATCH(Table58[[#This Row],[L2]],TrackerTbl[Cleansed_UAID_2],0),7)</f>
        <v>45628</v>
      </c>
    </row>
    <row r="218" spans="1:16">
      <c r="A218" s="9">
        <v>228</v>
      </c>
      <c r="B218" t="s">
        <v>1211</v>
      </c>
      <c r="C218" t="str">
        <f>IF(LEFT(TrackerTbl[[#This Row],[WorkPackage]],1)="U",TrackerTbl[[#This Row],[WorkPackage]],"IDR "&amp;TRIM(TrackerTbl[[#This Row],[WorkPackage]]))</f>
        <v>IDR 228</v>
      </c>
      <c r="D218" t="str">
        <f>TRIM(TrackerTbl[[#This Row],[UAID_2]])</f>
        <v>HS2-00003B2GV</v>
      </c>
      <c r="E218" s="33">
        <f>_xlfn.MAXIFS(Central_Team!G:G,Central_Team!C:C,TrackerTbl[[#This Row],[UAID_2]])</f>
        <v>45323</v>
      </c>
      <c r="F218" t="str" cm="1">
        <f t="array" ref="F218">INDEX(MainTracker[#Data],MATCH(1,(TrackerTbl[[#This Row],[UAID_2]]=MainTracker[UAID_2])*(TrackerTbl[[#This Row],[Request Date]]=MainTracker[Request sent on (Date)])*1,0),21)</f>
        <v>10 - Complete</v>
      </c>
      <c r="G218" s="33" cm="1">
        <f t="array" ref="G218">INDEX(MainTracker[#Data],MATCH(1,(TrackerTbl[[#This Row],[UAID_2]]=MainTracker[UAID_2])*(TrackerTbl[[#This Row],[Request Date]]=MainTracker[Request sent on (Date)])*1,0),9)</f>
        <v>45331</v>
      </c>
      <c r="H218" s="33"/>
      <c r="J218" t="s">
        <v>9033</v>
      </c>
      <c r="K218" t="s">
        <v>9031</v>
      </c>
      <c r="L218" t="str">
        <f>LEFT(Table58[[#This Row],[L3 (Last Work Package only)]],FIND(" - ",Table58[[#This Row],[L3 (Last Work Package only)]])-1)</f>
        <v>UFDR 209.A</v>
      </c>
      <c r="M218" t="str">
        <f>LEFT(Table58[[#This Row],[Assets]],FIND(" - ",Table58[[#This Row],[Assets]])-1)</f>
        <v>HS2-000020CF1</v>
      </c>
      <c r="N218" s="239">
        <f>INDEX(TrackerTbl[#Data],MATCH(Table58[[#This Row],[L2]],TrackerTbl[Cleansed_UAID_2],0),5)</f>
        <v>45622</v>
      </c>
      <c r="O218" s="9" t="str">
        <f>INDEX(TrackerTbl[#Data],MATCH(Table58[[#This Row],[L2]],TrackerTbl[Cleansed_UAID_2],0),6)</f>
        <v>10 - Complete</v>
      </c>
      <c r="P218" s="239">
        <f>INDEX(TrackerTbl[#Data],MATCH(Table58[[#This Row],[L2]],TrackerTbl[Cleansed_UAID_2],0),7)</f>
        <v>45636</v>
      </c>
    </row>
    <row r="219" spans="1:16">
      <c r="A219" s="9">
        <v>228</v>
      </c>
      <c r="B219" t="s">
        <v>1215</v>
      </c>
      <c r="C219" t="str">
        <f>IF(LEFT(TrackerTbl[[#This Row],[WorkPackage]],1)="U",TrackerTbl[[#This Row],[WorkPackage]],"IDR "&amp;TRIM(TrackerTbl[[#This Row],[WorkPackage]]))</f>
        <v>IDR 228</v>
      </c>
      <c r="D219" t="str">
        <f>TRIM(TrackerTbl[[#This Row],[UAID_2]])</f>
        <v>HS2-00003B2GW</v>
      </c>
      <c r="E219" s="33">
        <f>_xlfn.MAXIFS(Central_Team!G:G,Central_Team!C:C,TrackerTbl[[#This Row],[UAID_2]])</f>
        <v>45323</v>
      </c>
      <c r="F219" t="str" cm="1">
        <f t="array" ref="F219">INDEX(MainTracker[#Data],MATCH(1,(TrackerTbl[[#This Row],[UAID_2]]=MainTracker[UAID_2])*(TrackerTbl[[#This Row],[Request Date]]=MainTracker[Request sent on (Date)])*1,0),21)</f>
        <v>10 - Complete</v>
      </c>
      <c r="G219" s="33" cm="1">
        <f t="array" ref="G219">INDEX(MainTracker[#Data],MATCH(1,(TrackerTbl[[#This Row],[UAID_2]]=MainTracker[UAID_2])*(TrackerTbl[[#This Row],[Request Date]]=MainTracker[Request sent on (Date)])*1,0),9)</f>
        <v>45331</v>
      </c>
      <c r="H219" s="33"/>
      <c r="J219" t="s">
        <v>9034</v>
      </c>
      <c r="K219" t="s">
        <v>9035</v>
      </c>
      <c r="L219" t="str">
        <f>LEFT(Table58[[#This Row],[L3 (Last Work Package only)]],FIND(" - ",Table58[[#This Row],[L3 (Last Work Package only)]])-1)</f>
        <v>UFDR 208.C</v>
      </c>
      <c r="M219" t="str">
        <f>LEFT(Table58[[#This Row],[Assets]],FIND(" - ",Table58[[#This Row],[Assets]])-1)</f>
        <v>HS2-00002TMEH</v>
      </c>
      <c r="N219" s="239" t="e">
        <f>INDEX(TrackerTbl[#Data],MATCH(Table58[[#This Row],[L2]],TrackerTbl[Cleansed_UAID_2],0),5)</f>
        <v>#N/A</v>
      </c>
      <c r="O219" s="9" t="e">
        <f>INDEX(TrackerTbl[#Data],MATCH(Table58[[#This Row],[L2]],TrackerTbl[Cleansed_UAID_2],0),6)</f>
        <v>#N/A</v>
      </c>
      <c r="P219" s="239" t="e">
        <f>INDEX(TrackerTbl[#Data],MATCH(Table58[[#This Row],[L2]],TrackerTbl[Cleansed_UAID_2],0),7)</f>
        <v>#N/A</v>
      </c>
    </row>
    <row r="220" spans="1:16">
      <c r="A220" s="9">
        <v>228</v>
      </c>
      <c r="B220" t="s">
        <v>1219</v>
      </c>
      <c r="C220" t="str">
        <f>IF(LEFT(TrackerTbl[[#This Row],[WorkPackage]],1)="U",TrackerTbl[[#This Row],[WorkPackage]],"IDR "&amp;TRIM(TrackerTbl[[#This Row],[WorkPackage]]))</f>
        <v>IDR 228</v>
      </c>
      <c r="D220" t="str">
        <f>TRIM(TrackerTbl[[#This Row],[UAID_2]])</f>
        <v>HS2-00003B2GX</v>
      </c>
      <c r="E220" s="33">
        <f>_xlfn.MAXIFS(Central_Team!G:G,Central_Team!C:C,TrackerTbl[[#This Row],[UAID_2]])</f>
        <v>45323</v>
      </c>
      <c r="F220" t="str" cm="1">
        <f t="array" ref="F220">INDEX(MainTracker[#Data],MATCH(1,(TrackerTbl[[#This Row],[UAID_2]]=MainTracker[UAID_2])*(TrackerTbl[[#This Row],[Request Date]]=MainTracker[Request sent on (Date)])*1,0),21)</f>
        <v>10 - Complete</v>
      </c>
      <c r="G220" s="33" cm="1">
        <f t="array" ref="G220">INDEX(MainTracker[#Data],MATCH(1,(TrackerTbl[[#This Row],[UAID_2]]=MainTracker[UAID_2])*(TrackerTbl[[#This Row],[Request Date]]=MainTracker[Request sent on (Date)])*1,0),9)</f>
        <v>45331</v>
      </c>
      <c r="H220" s="33"/>
      <c r="J220" t="s">
        <v>9036</v>
      </c>
      <c r="K220" t="s">
        <v>9035</v>
      </c>
      <c r="L220" t="str">
        <f>LEFT(Table58[[#This Row],[L3 (Last Work Package only)]],FIND(" - ",Table58[[#This Row],[L3 (Last Work Package only)]])-1)</f>
        <v>UFDR 208.C</v>
      </c>
      <c r="M220" t="str">
        <f>LEFT(Table58[[#This Row],[Assets]],FIND(" - ",Table58[[#This Row],[Assets]])-1)</f>
        <v>HS2-000020BTC</v>
      </c>
      <c r="N220" s="239" t="e">
        <f>INDEX(TrackerTbl[#Data],MATCH(Table58[[#This Row],[L2]],TrackerTbl[Cleansed_UAID_2],0),5)</f>
        <v>#N/A</v>
      </c>
      <c r="O220" s="9" t="e">
        <f>INDEX(TrackerTbl[#Data],MATCH(Table58[[#This Row],[L2]],TrackerTbl[Cleansed_UAID_2],0),6)</f>
        <v>#N/A</v>
      </c>
      <c r="P220" s="239" t="e">
        <f>INDEX(TrackerTbl[#Data],MATCH(Table58[[#This Row],[L2]],TrackerTbl[Cleansed_UAID_2],0),7)</f>
        <v>#N/A</v>
      </c>
    </row>
    <row r="221" spans="1:16">
      <c r="A221" s="9">
        <v>228</v>
      </c>
      <c r="B221" t="s">
        <v>1223</v>
      </c>
      <c r="C221" t="str">
        <f>IF(LEFT(TrackerTbl[[#This Row],[WorkPackage]],1)="U",TrackerTbl[[#This Row],[WorkPackage]],"IDR "&amp;TRIM(TrackerTbl[[#This Row],[WorkPackage]]))</f>
        <v>IDR 228</v>
      </c>
      <c r="D221" t="str">
        <f>TRIM(TrackerTbl[[#This Row],[UAID_2]])</f>
        <v>HS2-00003B2GY</v>
      </c>
      <c r="E221" s="33">
        <f>_xlfn.MAXIFS(Central_Team!G:G,Central_Team!C:C,TrackerTbl[[#This Row],[UAID_2]])</f>
        <v>45323</v>
      </c>
      <c r="F221" t="str" cm="1">
        <f t="array" ref="F221">INDEX(MainTracker[#Data],MATCH(1,(TrackerTbl[[#This Row],[UAID_2]]=MainTracker[UAID_2])*(TrackerTbl[[#This Row],[Request Date]]=MainTracker[Request sent on (Date)])*1,0),21)</f>
        <v>10 - Complete</v>
      </c>
      <c r="G221" s="33" cm="1">
        <f t="array" ref="G221">INDEX(MainTracker[#Data],MATCH(1,(TrackerTbl[[#This Row],[UAID_2]]=MainTracker[UAID_2])*(TrackerTbl[[#This Row],[Request Date]]=MainTracker[Request sent on (Date)])*1,0),9)</f>
        <v>45331</v>
      </c>
      <c r="H221" s="33"/>
      <c r="J221" t="s">
        <v>9037</v>
      </c>
      <c r="K221" t="s">
        <v>9038</v>
      </c>
      <c r="L221" t="str">
        <f>LEFT(Table58[[#This Row],[L3 (Last Work Package only)]],FIND(" - ",Table58[[#This Row],[L3 (Last Work Package only)]])-1)</f>
        <v>UFDR 208.B</v>
      </c>
      <c r="M221" t="str">
        <f>LEFT(Table58[[#This Row],[Assets]],FIND(" - ",Table58[[#This Row],[Assets]])-1)</f>
        <v>HS2-00002FE9F</v>
      </c>
      <c r="N221" s="239" t="e">
        <f>INDEX(TrackerTbl[#Data],MATCH(Table58[[#This Row],[L2]],TrackerTbl[Cleansed_UAID_2],0),5)</f>
        <v>#N/A</v>
      </c>
      <c r="O221" s="9" t="e">
        <f>INDEX(TrackerTbl[#Data],MATCH(Table58[[#This Row],[L2]],TrackerTbl[Cleansed_UAID_2],0),6)</f>
        <v>#N/A</v>
      </c>
      <c r="P221" s="239" t="e">
        <f>INDEX(TrackerTbl[#Data],MATCH(Table58[[#This Row],[L2]],TrackerTbl[Cleansed_UAID_2],0),7)</f>
        <v>#N/A</v>
      </c>
    </row>
    <row r="222" spans="1:16">
      <c r="A222" s="9">
        <v>228</v>
      </c>
      <c r="B222" t="s">
        <v>1227</v>
      </c>
      <c r="C222" t="str">
        <f>IF(LEFT(TrackerTbl[[#This Row],[WorkPackage]],1)="U",TrackerTbl[[#This Row],[WorkPackage]],"IDR "&amp;TRIM(TrackerTbl[[#This Row],[WorkPackage]]))</f>
        <v>IDR 228</v>
      </c>
      <c r="D222" t="str">
        <f>TRIM(TrackerTbl[[#This Row],[UAID_2]])</f>
        <v>HS2-00003B2GZ</v>
      </c>
      <c r="E222" s="33">
        <f>_xlfn.MAXIFS(Central_Team!G:G,Central_Team!C:C,TrackerTbl[[#This Row],[UAID_2]])</f>
        <v>45323</v>
      </c>
      <c r="F222" t="str" cm="1">
        <f t="array" ref="F222">INDEX(MainTracker[#Data],MATCH(1,(TrackerTbl[[#This Row],[UAID_2]]=MainTracker[UAID_2])*(TrackerTbl[[#This Row],[Request Date]]=MainTracker[Request sent on (Date)])*1,0),21)</f>
        <v>10 - Complete</v>
      </c>
      <c r="G222" s="33" cm="1">
        <f t="array" ref="G222">INDEX(MainTracker[#Data],MATCH(1,(TrackerTbl[[#This Row],[UAID_2]]=MainTracker[UAID_2])*(TrackerTbl[[#This Row],[Request Date]]=MainTracker[Request sent on (Date)])*1,0),9)</f>
        <v>45331</v>
      </c>
      <c r="H222" s="33"/>
      <c r="J222" t="s">
        <v>9039</v>
      </c>
      <c r="K222" t="s">
        <v>9038</v>
      </c>
      <c r="L222" t="str">
        <f>LEFT(Table58[[#This Row],[L3 (Last Work Package only)]],FIND(" - ",Table58[[#This Row],[L3 (Last Work Package only)]])-1)</f>
        <v>UFDR 208.B</v>
      </c>
      <c r="M222" t="str">
        <f>LEFT(Table58[[#This Row],[Assets]],FIND(" - ",Table58[[#This Row],[Assets]])-1)</f>
        <v>HS2-00002BVP9</v>
      </c>
      <c r="N222" s="239" t="e">
        <f>INDEX(TrackerTbl[#Data],MATCH(Table58[[#This Row],[L2]],TrackerTbl[Cleansed_UAID_2],0),5)</f>
        <v>#N/A</v>
      </c>
      <c r="O222" s="9" t="e">
        <f>INDEX(TrackerTbl[#Data],MATCH(Table58[[#This Row],[L2]],TrackerTbl[Cleansed_UAID_2],0),6)</f>
        <v>#N/A</v>
      </c>
      <c r="P222" s="239" t="e">
        <f>INDEX(TrackerTbl[#Data],MATCH(Table58[[#This Row],[L2]],TrackerTbl[Cleansed_UAID_2],0),7)</f>
        <v>#N/A</v>
      </c>
    </row>
    <row r="223" spans="1:16">
      <c r="A223" s="9">
        <v>228</v>
      </c>
      <c r="B223" t="s">
        <v>1231</v>
      </c>
      <c r="C223" t="str">
        <f>IF(LEFT(TrackerTbl[[#This Row],[WorkPackage]],1)="U",TrackerTbl[[#This Row],[WorkPackage]],"IDR "&amp;TRIM(TrackerTbl[[#This Row],[WorkPackage]]))</f>
        <v>IDR 228</v>
      </c>
      <c r="D223" t="str">
        <f>TRIM(TrackerTbl[[#This Row],[UAID_2]])</f>
        <v>HS2-00003B2H0</v>
      </c>
      <c r="E223" s="33">
        <f>_xlfn.MAXIFS(Central_Team!G:G,Central_Team!C:C,TrackerTbl[[#This Row],[UAID_2]])</f>
        <v>45323</v>
      </c>
      <c r="F223" t="str" cm="1">
        <f t="array" ref="F223">INDEX(MainTracker[#Data],MATCH(1,(TrackerTbl[[#This Row],[UAID_2]]=MainTracker[UAID_2])*(TrackerTbl[[#This Row],[Request Date]]=MainTracker[Request sent on (Date)])*1,0),21)</f>
        <v>10 - Complete</v>
      </c>
      <c r="G223" s="33" cm="1">
        <f t="array" ref="G223">INDEX(MainTracker[#Data],MATCH(1,(TrackerTbl[[#This Row],[UAID_2]]=MainTracker[UAID_2])*(TrackerTbl[[#This Row],[Request Date]]=MainTracker[Request sent on (Date)])*1,0),9)</f>
        <v>45331</v>
      </c>
      <c r="H223" s="33"/>
      <c r="J223" t="s">
        <v>9040</v>
      </c>
      <c r="K223" t="s">
        <v>9038</v>
      </c>
      <c r="L223" t="str">
        <f>LEFT(Table58[[#This Row],[L3 (Last Work Package only)]],FIND(" - ",Table58[[#This Row],[L3 (Last Work Package only)]])-1)</f>
        <v>UFDR 208.B</v>
      </c>
      <c r="M223" t="str">
        <f>LEFT(Table58[[#This Row],[Assets]],FIND(" - ",Table58[[#This Row],[Assets]])-1)</f>
        <v>HS2-000020CEY</v>
      </c>
      <c r="N223" s="239">
        <f>INDEX(TrackerTbl[#Data],MATCH(Table58[[#This Row],[L2]],TrackerTbl[Cleansed_UAID_2],0),5)</f>
        <v>45398</v>
      </c>
      <c r="O223" s="9" t="str">
        <f>INDEX(TrackerTbl[#Data],MATCH(Table58[[#This Row],[L2]],TrackerTbl[Cleansed_UAID_2],0),6)</f>
        <v>10 - Complete</v>
      </c>
      <c r="P223" s="239">
        <f>INDEX(TrackerTbl[#Data],MATCH(Table58[[#This Row],[L2]],TrackerTbl[Cleansed_UAID_2],0),7)</f>
        <v>45405</v>
      </c>
    </row>
    <row r="224" spans="1:16">
      <c r="A224" s="9">
        <v>228</v>
      </c>
      <c r="B224" t="s">
        <v>1235</v>
      </c>
      <c r="C224" t="str">
        <f>IF(LEFT(TrackerTbl[[#This Row],[WorkPackage]],1)="U",TrackerTbl[[#This Row],[WorkPackage]],"IDR "&amp;TRIM(TrackerTbl[[#This Row],[WorkPackage]]))</f>
        <v>IDR 228</v>
      </c>
      <c r="D224" t="str">
        <f>TRIM(TrackerTbl[[#This Row],[UAID_2]])</f>
        <v>HS2-00003B2H1</v>
      </c>
      <c r="E224" s="33">
        <f>_xlfn.MAXIFS(Central_Team!G:G,Central_Team!C:C,TrackerTbl[[#This Row],[UAID_2]])</f>
        <v>45323</v>
      </c>
      <c r="F224" t="str" cm="1">
        <f t="array" ref="F224">INDEX(MainTracker[#Data],MATCH(1,(TrackerTbl[[#This Row],[UAID_2]]=MainTracker[UAID_2])*(TrackerTbl[[#This Row],[Request Date]]=MainTracker[Request sent on (Date)])*1,0),21)</f>
        <v>10 - Complete</v>
      </c>
      <c r="G224" s="33" cm="1">
        <f t="array" ref="G224">INDEX(MainTracker[#Data],MATCH(1,(TrackerTbl[[#This Row],[UAID_2]]=MainTracker[UAID_2])*(TrackerTbl[[#This Row],[Request Date]]=MainTracker[Request sent on (Date)])*1,0),9)</f>
        <v>45335</v>
      </c>
      <c r="H224" s="33"/>
      <c r="J224" t="s">
        <v>9041</v>
      </c>
      <c r="K224" t="s">
        <v>9038</v>
      </c>
      <c r="L224" t="str">
        <f>LEFT(Table58[[#This Row],[L3 (Last Work Package only)]],FIND(" - ",Table58[[#This Row],[L3 (Last Work Package only)]])-1)</f>
        <v>UFDR 208.B</v>
      </c>
      <c r="M224" t="str">
        <f>LEFT(Table58[[#This Row],[Assets]],FIND(" - ",Table58[[#This Row],[Assets]])-1)</f>
        <v>HS2-000020CEZ</v>
      </c>
      <c r="N224" s="239" t="e">
        <f>INDEX(TrackerTbl[#Data],MATCH(Table58[[#This Row],[L2]],TrackerTbl[Cleansed_UAID_2],0),5)</f>
        <v>#N/A</v>
      </c>
      <c r="O224" s="9" t="e">
        <f>INDEX(TrackerTbl[#Data],MATCH(Table58[[#This Row],[L2]],TrackerTbl[Cleansed_UAID_2],0),6)</f>
        <v>#N/A</v>
      </c>
      <c r="P224" s="239" t="e">
        <f>INDEX(TrackerTbl[#Data],MATCH(Table58[[#This Row],[L2]],TrackerTbl[Cleansed_UAID_2],0),7)</f>
        <v>#N/A</v>
      </c>
    </row>
    <row r="225" spans="1:16">
      <c r="A225" s="9">
        <v>208.2</v>
      </c>
      <c r="B225" t="s">
        <v>1239</v>
      </c>
      <c r="C225" t="str">
        <f>IF(LEFT(TrackerTbl[[#This Row],[WorkPackage]],1)="U",TrackerTbl[[#This Row],[WorkPackage]],"IDR "&amp;TRIM(TrackerTbl[[#This Row],[WorkPackage]]))</f>
        <v>IDR 208.2</v>
      </c>
      <c r="D225" t="str">
        <f>TRIM(TrackerTbl[[#This Row],[UAID_2]])</f>
        <v>HS2-00003GNA7</v>
      </c>
      <c r="E225" s="33">
        <f>_xlfn.MAXIFS(Central_Team!G:G,Central_Team!C:C,TrackerTbl[[#This Row],[UAID_2]])</f>
        <v>45323</v>
      </c>
      <c r="F225" t="str" cm="1">
        <f t="array" ref="F225">INDEX(MainTracker[#Data],MATCH(1,(TrackerTbl[[#This Row],[UAID_2]]=MainTracker[UAID_2])*(TrackerTbl[[#This Row],[Request Date]]=MainTracker[Request sent on (Date)])*1,0),21)</f>
        <v>10 - Complete</v>
      </c>
      <c r="G225" s="33" cm="1">
        <f t="array" ref="G225">INDEX(MainTracker[#Data],MATCH(1,(TrackerTbl[[#This Row],[UAID_2]]=MainTracker[UAID_2])*(TrackerTbl[[#This Row],[Request Date]]=MainTracker[Request sent on (Date)])*1,0),9)</f>
        <v>45328</v>
      </c>
      <c r="H225" s="33"/>
      <c r="J225" t="s">
        <v>9042</v>
      </c>
      <c r="K225" t="s">
        <v>9043</v>
      </c>
      <c r="L225" t="str">
        <f>LEFT(Table58[[#This Row],[L3 (Last Work Package only)]],FIND(" - ",Table58[[#This Row],[L3 (Last Work Package only)]])-1)</f>
        <v>UFDR 208.A</v>
      </c>
      <c r="M225" t="str">
        <f>LEFT(Table58[[#This Row],[Assets]],FIND(" - ",Table58[[#This Row],[Assets]])-1)</f>
        <v>HS2-000020CEX</v>
      </c>
      <c r="N225" s="239">
        <f>INDEX(TrackerTbl[#Data],MATCH(Table58[[#This Row],[L2]],TrackerTbl[Cleansed_UAID_2],0),5)</f>
        <v>45489</v>
      </c>
      <c r="O225" s="9" t="str">
        <f>INDEX(TrackerTbl[#Data],MATCH(Table58[[#This Row],[L2]],TrackerTbl[Cleansed_UAID_2],0),6)</f>
        <v>10 - Complete</v>
      </c>
      <c r="P225" s="239">
        <f>INDEX(TrackerTbl[#Data],MATCH(Table58[[#This Row],[L2]],TrackerTbl[Cleansed_UAID_2],0),7)</f>
        <v>45499</v>
      </c>
    </row>
    <row r="226" spans="1:16">
      <c r="A226" s="9">
        <v>208.2</v>
      </c>
      <c r="B226" t="s">
        <v>1245</v>
      </c>
      <c r="C226" t="str">
        <f>IF(LEFT(TrackerTbl[[#This Row],[WorkPackage]],1)="U",TrackerTbl[[#This Row],[WorkPackage]],"IDR "&amp;TRIM(TrackerTbl[[#This Row],[WorkPackage]]))</f>
        <v>IDR 208.2</v>
      </c>
      <c r="D226" t="str">
        <f>TRIM(TrackerTbl[[#This Row],[UAID_2]])</f>
        <v>HS2-00003GNA8</v>
      </c>
      <c r="E226" s="33">
        <f>_xlfn.MAXIFS(Central_Team!G:G,Central_Team!C:C,TrackerTbl[[#This Row],[UAID_2]])</f>
        <v>45323</v>
      </c>
      <c r="F226" t="str" cm="1">
        <f t="array" ref="F226">INDEX(MainTracker[#Data],MATCH(1,(TrackerTbl[[#This Row],[UAID_2]]=MainTracker[UAID_2])*(TrackerTbl[[#This Row],[Request Date]]=MainTracker[Request sent on (Date)])*1,0),21)</f>
        <v>10 - Complete</v>
      </c>
      <c r="G226" s="33" cm="1">
        <f t="array" ref="G226">INDEX(MainTracker[#Data],MATCH(1,(TrackerTbl[[#This Row],[UAID_2]]=MainTracker[UAID_2])*(TrackerTbl[[#This Row],[Request Date]]=MainTracker[Request sent on (Date)])*1,0),9)</f>
        <v>45328</v>
      </c>
      <c r="H226" s="33"/>
      <c r="J226" t="s">
        <v>9044</v>
      </c>
      <c r="K226" t="s">
        <v>9043</v>
      </c>
      <c r="L226" t="str">
        <f>LEFT(Table58[[#This Row],[L3 (Last Work Package only)]],FIND(" - ",Table58[[#This Row],[L3 (Last Work Package only)]])-1)</f>
        <v>UFDR 208.A</v>
      </c>
      <c r="M226" t="str">
        <f>LEFT(Table58[[#This Row],[Assets]],FIND(" - ",Table58[[#This Row],[Assets]])-1)</f>
        <v>HS2-0000245Z0</v>
      </c>
      <c r="N226" s="239">
        <f>INDEX(TrackerTbl[#Data],MATCH(Table58[[#This Row],[L2]],TrackerTbl[Cleansed_UAID_2],0),5)</f>
        <v>45489</v>
      </c>
      <c r="O226" s="9" t="str">
        <f>INDEX(TrackerTbl[#Data],MATCH(Table58[[#This Row],[L2]],TrackerTbl[Cleansed_UAID_2],0),6)</f>
        <v>10 - Complete</v>
      </c>
      <c r="P226" s="239">
        <f>INDEX(TrackerTbl[#Data],MATCH(Table58[[#This Row],[L2]],TrackerTbl[Cleansed_UAID_2],0),7)</f>
        <v>45499</v>
      </c>
    </row>
    <row r="227" spans="1:16">
      <c r="A227" s="9" t="s">
        <v>1249</v>
      </c>
      <c r="B227" t="s">
        <v>1250</v>
      </c>
      <c r="C227" t="str">
        <f>IF(LEFT(TrackerTbl[[#This Row],[WorkPackage]],1)="U",TrackerTbl[[#This Row],[WorkPackage]],"IDR "&amp;TRIM(TrackerTbl[[#This Row],[WorkPackage]]))</f>
        <v>UFDR 224.H</v>
      </c>
      <c r="D227" t="str">
        <f>TRIM(TrackerTbl[[#This Row],[UAID_2]])</f>
        <v>HS2-000020CHA</v>
      </c>
      <c r="E227" s="33">
        <f>_xlfn.MAXIFS(Central_Team!G:G,Central_Team!C:C,TrackerTbl[[#This Row],[UAID_2]])</f>
        <v>45324</v>
      </c>
      <c r="F227" t="str" cm="1">
        <f t="array" ref="F227">INDEX(MainTracker[#Data],MATCH(1,(TrackerTbl[[#This Row],[UAID_2]]=MainTracker[UAID_2])*(TrackerTbl[[#This Row],[Request Date]]=MainTracker[Request sent on (Date)])*1,0),21)</f>
        <v>10 - Complete</v>
      </c>
      <c r="G227" s="33" cm="1">
        <f t="array" ref="G227">INDEX(MainTracker[#Data],MATCH(1,(TrackerTbl[[#This Row],[UAID_2]]=MainTracker[UAID_2])*(TrackerTbl[[#This Row],[Request Date]]=MainTracker[Request sent on (Date)])*1,0),9)</f>
        <v>45329</v>
      </c>
      <c r="H227" s="33"/>
      <c r="J227" t="s">
        <v>9045</v>
      </c>
      <c r="K227" t="s">
        <v>9043</v>
      </c>
      <c r="L227" t="str">
        <f>LEFT(Table58[[#This Row],[L3 (Last Work Package only)]],FIND(" - ",Table58[[#This Row],[L3 (Last Work Package only)]])-1)</f>
        <v>UFDR 208.A</v>
      </c>
      <c r="M227" t="str">
        <f>LEFT(Table58[[#This Row],[Assets]],FIND(" - ",Table58[[#This Row],[Assets]])-1)</f>
        <v>HS2-00002SZLS</v>
      </c>
      <c r="N227" s="239">
        <f>INDEX(TrackerTbl[#Data],MATCH(Table58[[#This Row],[L2]],TrackerTbl[Cleansed_UAID_2],0),5)</f>
        <v>45489</v>
      </c>
      <c r="O227" s="9" t="str">
        <f>INDEX(TrackerTbl[#Data],MATCH(Table58[[#This Row],[L2]],TrackerTbl[Cleansed_UAID_2],0),6)</f>
        <v>10 - Complete</v>
      </c>
      <c r="P227" s="239">
        <f>INDEX(TrackerTbl[#Data],MATCH(Table58[[#This Row],[L2]],TrackerTbl[Cleansed_UAID_2],0),7)</f>
        <v>45503</v>
      </c>
    </row>
    <row r="228" spans="1:16">
      <c r="A228" s="9">
        <v>238.01</v>
      </c>
      <c r="B228" t="s">
        <v>775</v>
      </c>
      <c r="C228" t="str">
        <f>IF(LEFT(TrackerTbl[[#This Row],[WorkPackage]],1)="U",TrackerTbl[[#This Row],[WorkPackage]],"IDR "&amp;TRIM(TrackerTbl[[#This Row],[WorkPackage]]))</f>
        <v>IDR 238.01</v>
      </c>
      <c r="D228" t="str">
        <f>TRIM(TrackerTbl[[#This Row],[UAID_2]])</f>
        <v>HS2-00003DL20</v>
      </c>
      <c r="E228" s="33">
        <f>_xlfn.MAXIFS(Central_Team!G:G,Central_Team!C:C,TrackerTbl[[#This Row],[UAID_2]])</f>
        <v>45324</v>
      </c>
      <c r="F228" t="str" cm="1">
        <f t="array" ref="F228">INDEX(MainTracker[#Data],MATCH(1,(TrackerTbl[[#This Row],[UAID_2]]=MainTracker[UAID_2])*(TrackerTbl[[#This Row],[Request Date]]=MainTracker[Request sent on (Date)])*1,0),21)</f>
        <v>10 - Complete</v>
      </c>
      <c r="G228" s="33" cm="1">
        <f t="array" ref="G228">INDEX(MainTracker[#Data],MATCH(1,(TrackerTbl[[#This Row],[UAID_2]]=MainTracker[UAID_2])*(TrackerTbl[[#This Row],[Request Date]]=MainTracker[Request sent on (Date)])*1,0),9)</f>
        <v>45329</v>
      </c>
      <c r="H228" s="33"/>
      <c r="J228" t="s">
        <v>9046</v>
      </c>
      <c r="K228" t="s">
        <v>9047</v>
      </c>
      <c r="L228" t="str">
        <f>LEFT(Table58[[#This Row],[L3 (Last Work Package only)]],FIND(" - ",Table58[[#This Row],[L3 (Last Work Package only)]])-1)</f>
        <v>UFDR 205.B</v>
      </c>
      <c r="M228" t="str">
        <f>LEFT(Table58[[#This Row],[Assets]],FIND(" - ",Table58[[#This Row],[Assets]])-1)</f>
        <v>HS2-000020CEQ</v>
      </c>
      <c r="N228" s="239">
        <f>INDEX(TrackerTbl[#Data],MATCH(Table58[[#This Row],[L2]],TrackerTbl[Cleansed_UAID_2],0),5)</f>
        <v>45541</v>
      </c>
      <c r="O228" s="9" t="str">
        <f>INDEX(TrackerTbl[#Data],MATCH(Table58[[#This Row],[L2]],TrackerTbl[Cleansed_UAID_2],0),6)</f>
        <v>99 - Cancelled</v>
      </c>
      <c r="P228" s="239">
        <f>INDEX(TrackerTbl[#Data],MATCH(Table58[[#This Row],[L2]],TrackerTbl[Cleansed_UAID_2],0),7)</f>
        <v>0</v>
      </c>
    </row>
    <row r="229" spans="1:16">
      <c r="A229" s="9">
        <v>238.01</v>
      </c>
      <c r="B229" t="s">
        <v>782</v>
      </c>
      <c r="C229" t="str">
        <f>IF(LEFT(TrackerTbl[[#This Row],[WorkPackage]],1)="U",TrackerTbl[[#This Row],[WorkPackage]],"IDR "&amp;TRIM(TrackerTbl[[#This Row],[WorkPackage]]))</f>
        <v>IDR 238.01</v>
      </c>
      <c r="D229" t="str">
        <f>TRIM(TrackerTbl[[#This Row],[UAID_2]])</f>
        <v>HS2-00003DL21</v>
      </c>
      <c r="E229" s="33">
        <f>_xlfn.MAXIFS(Central_Team!G:G,Central_Team!C:C,TrackerTbl[[#This Row],[UAID_2]])</f>
        <v>45324</v>
      </c>
      <c r="F229" t="str" cm="1">
        <f t="array" ref="F229">INDEX(MainTracker[#Data],MATCH(1,(TrackerTbl[[#This Row],[UAID_2]]=MainTracker[UAID_2])*(TrackerTbl[[#This Row],[Request Date]]=MainTracker[Request sent on (Date)])*1,0),21)</f>
        <v>10 - Complete</v>
      </c>
      <c r="G229" s="33" cm="1">
        <f t="array" ref="G229">INDEX(MainTracker[#Data],MATCH(1,(TrackerTbl[[#This Row],[UAID_2]]=MainTracker[UAID_2])*(TrackerTbl[[#This Row],[Request Date]]=MainTracker[Request sent on (Date)])*1,0),9)</f>
        <v>45329</v>
      </c>
      <c r="H229" s="33"/>
      <c r="J229" t="s">
        <v>9048</v>
      </c>
      <c r="K229" t="s">
        <v>9047</v>
      </c>
      <c r="L229" t="str">
        <f>LEFT(Table58[[#This Row],[L3 (Last Work Package only)]],FIND(" - ",Table58[[#This Row],[L3 (Last Work Package only)]])-1)</f>
        <v>UFDR 205.B</v>
      </c>
      <c r="M229" t="str">
        <f>LEFT(Table58[[#This Row],[Assets]],FIND(" - ",Table58[[#This Row],[Assets]])-1)</f>
        <v>HS2-00002SXNK</v>
      </c>
      <c r="N229" s="239">
        <f>INDEX(TrackerTbl[#Data],MATCH(Table58[[#This Row],[L2]],TrackerTbl[Cleansed_UAID_2],0),5)</f>
        <v>45541</v>
      </c>
      <c r="O229" s="9" t="str">
        <f>INDEX(TrackerTbl[#Data],MATCH(Table58[[#This Row],[L2]],TrackerTbl[Cleansed_UAID_2],0),6)</f>
        <v>99 - Cancelled</v>
      </c>
      <c r="P229" s="239">
        <f>INDEX(TrackerTbl[#Data],MATCH(Table58[[#This Row],[L2]],TrackerTbl[Cleansed_UAID_2],0),7)</f>
        <v>0</v>
      </c>
    </row>
    <row r="230" spans="1:16">
      <c r="A230" s="9">
        <v>238.01</v>
      </c>
      <c r="B230" t="s">
        <v>787</v>
      </c>
      <c r="C230" t="str">
        <f>IF(LEFT(TrackerTbl[[#This Row],[WorkPackage]],1)="U",TrackerTbl[[#This Row],[WorkPackage]],"IDR "&amp;TRIM(TrackerTbl[[#This Row],[WorkPackage]]))</f>
        <v>IDR 238.01</v>
      </c>
      <c r="D230" t="str">
        <f>TRIM(TrackerTbl[[#This Row],[UAID_2]])</f>
        <v>HS2-00003DL22</v>
      </c>
      <c r="E230" s="33">
        <f>_xlfn.MAXIFS(Central_Team!G:G,Central_Team!C:C,TrackerTbl[[#This Row],[UAID_2]])</f>
        <v>45324</v>
      </c>
      <c r="F230" t="str" cm="1">
        <f t="array" ref="F230">INDEX(MainTracker[#Data],MATCH(1,(TrackerTbl[[#This Row],[UAID_2]]=MainTracker[UAID_2])*(TrackerTbl[[#This Row],[Request Date]]=MainTracker[Request sent on (Date)])*1,0),21)</f>
        <v>10 - Complete</v>
      </c>
      <c r="G230" s="33" cm="1">
        <f t="array" ref="G230">INDEX(MainTracker[#Data],MATCH(1,(TrackerTbl[[#This Row],[UAID_2]]=MainTracker[UAID_2])*(TrackerTbl[[#This Row],[Request Date]]=MainTracker[Request sent on (Date)])*1,0),9)</f>
        <v>45329</v>
      </c>
      <c r="H230" s="33"/>
      <c r="J230" t="s">
        <v>9049</v>
      </c>
      <c r="K230" t="s">
        <v>9047</v>
      </c>
      <c r="L230" t="str">
        <f>LEFT(Table58[[#This Row],[L3 (Last Work Package only)]],FIND(" - ",Table58[[#This Row],[L3 (Last Work Package only)]])-1)</f>
        <v>UFDR 205.B</v>
      </c>
      <c r="M230" t="str">
        <f>LEFT(Table58[[#This Row],[Assets]],FIND(" - ",Table58[[#This Row],[Assets]])-1)</f>
        <v>HS2-000020CET</v>
      </c>
      <c r="N230" s="239">
        <f>INDEX(TrackerTbl[#Data],MATCH(Table58[[#This Row],[L2]],TrackerTbl[Cleansed_UAID_2],0),5)</f>
        <v>45541</v>
      </c>
      <c r="O230" s="9" t="str">
        <f>INDEX(TrackerTbl[#Data],MATCH(Table58[[#This Row],[L2]],TrackerTbl[Cleansed_UAID_2],0),6)</f>
        <v>99 - Cancelled</v>
      </c>
      <c r="P230" s="239">
        <f>INDEX(TrackerTbl[#Data],MATCH(Table58[[#This Row],[L2]],TrackerTbl[Cleansed_UAID_2],0),7)</f>
        <v>0</v>
      </c>
    </row>
    <row r="231" spans="1:16">
      <c r="A231" s="9" t="s">
        <v>909</v>
      </c>
      <c r="B231" t="s">
        <v>1257</v>
      </c>
      <c r="C231" t="str">
        <f>IF(LEFT(TrackerTbl[[#This Row],[WorkPackage]],1)="U",TrackerTbl[[#This Row],[WorkPackage]],"IDR "&amp;TRIM(TrackerTbl[[#This Row],[WorkPackage]]))</f>
        <v>IDR 218.01-2</v>
      </c>
      <c r="D231" t="str">
        <f>TRIM(TrackerTbl[[#This Row],[UAID_2]])</f>
        <v>HS2-000033GN1</v>
      </c>
      <c r="E231" s="33">
        <f>_xlfn.MAXIFS(Central_Team!G:G,Central_Team!C:C,TrackerTbl[[#This Row],[UAID_2]])</f>
        <v>45327</v>
      </c>
      <c r="F231" t="str" cm="1">
        <f t="array" ref="F231">INDEX(MainTracker[#Data],MATCH(1,(TrackerTbl[[#This Row],[UAID_2]]=MainTracker[UAID_2])*(TrackerTbl[[#This Row],[Request Date]]=MainTracker[Request sent on (Date)])*1,0),21)</f>
        <v>10 - Complete</v>
      </c>
      <c r="G231" s="33" cm="1">
        <f t="array" ref="G231">INDEX(MainTracker[#Data],MATCH(1,(TrackerTbl[[#This Row],[UAID_2]]=MainTracker[UAID_2])*(TrackerTbl[[#This Row],[Request Date]]=MainTracker[Request sent on (Date)])*1,0),9)</f>
        <v>45330</v>
      </c>
      <c r="H231" s="33"/>
      <c r="J231" t="s">
        <v>9050</v>
      </c>
      <c r="K231" t="s">
        <v>9047</v>
      </c>
      <c r="L231" t="str">
        <f>LEFT(Table58[[#This Row],[L3 (Last Work Package only)]],FIND(" - ",Table58[[#This Row],[L3 (Last Work Package only)]])-1)</f>
        <v>UFDR 205.B</v>
      </c>
      <c r="M231" t="str">
        <f>LEFT(Table58[[#This Row],[Assets]],FIND(" - ",Table58[[#This Row],[Assets]])-1)</f>
        <v>HS2-000020CEU</v>
      </c>
      <c r="N231" s="239">
        <f>INDEX(TrackerTbl[#Data],MATCH(Table58[[#This Row],[L2]],TrackerTbl[Cleansed_UAID_2],0),5)</f>
        <v>45541</v>
      </c>
      <c r="O231" s="9" t="str">
        <f>INDEX(TrackerTbl[#Data],MATCH(Table58[[#This Row],[L2]],TrackerTbl[Cleansed_UAID_2],0),6)</f>
        <v>99 - Cancelled</v>
      </c>
      <c r="P231" s="239">
        <f>INDEX(TrackerTbl[#Data],MATCH(Table58[[#This Row],[L2]],TrackerTbl[Cleansed_UAID_2],0),7)</f>
        <v>0</v>
      </c>
    </row>
    <row r="232" spans="1:16">
      <c r="A232" s="9" t="s">
        <v>1264</v>
      </c>
      <c r="B232" t="s">
        <v>1265</v>
      </c>
      <c r="C232" t="str">
        <f>IF(LEFT(TrackerTbl[[#This Row],[WorkPackage]],1)="U",TrackerTbl[[#This Row],[WorkPackage]],"IDR "&amp;TRIM(TrackerTbl[[#This Row],[WorkPackage]]))</f>
        <v>IDR 204.4-1</v>
      </c>
      <c r="D232" t="str">
        <f>TRIM(TrackerTbl[[#This Row],[UAID_2]])</f>
        <v>HS2-00002CT2R</v>
      </c>
      <c r="E232" s="33">
        <f>_xlfn.MAXIFS(Central_Team!G:G,Central_Team!C:C,TrackerTbl[[#This Row],[UAID_2]])</f>
        <v>45327</v>
      </c>
      <c r="F232" t="str" cm="1">
        <f t="array" ref="F232">INDEX(MainTracker[#Data],MATCH(1,(TrackerTbl[[#This Row],[UAID_2]]=MainTracker[UAID_2])*(TrackerTbl[[#This Row],[Request Date]]=MainTracker[Request sent on (Date)])*1,0),21)</f>
        <v>10 - Complete</v>
      </c>
      <c r="G232" s="33" cm="1">
        <f t="array" ref="G232">INDEX(MainTracker[#Data],MATCH(1,(TrackerTbl[[#This Row],[UAID_2]]=MainTracker[UAID_2])*(TrackerTbl[[#This Row],[Request Date]]=MainTracker[Request sent on (Date)])*1,0),9)</f>
        <v>45335</v>
      </c>
      <c r="H232" s="33"/>
      <c r="J232" t="s">
        <v>9051</v>
      </c>
      <c r="K232" t="s">
        <v>9052</v>
      </c>
      <c r="L232" t="str">
        <f>LEFT(Table58[[#This Row],[L3 (Last Work Package only)]],FIND(" - ",Table58[[#This Row],[L3 (Last Work Package only)]])-1)</f>
        <v>UFDR 205.A</v>
      </c>
      <c r="M232" t="str">
        <f>LEFT(Table58[[#This Row],[Assets]],FIND(" - ",Table58[[#This Row],[Assets]])-1)</f>
        <v>HS2-000020CEN</v>
      </c>
      <c r="N232" s="239" t="e">
        <f>INDEX(TrackerTbl[#Data],MATCH(Table58[[#This Row],[L2]],TrackerTbl[Cleansed_UAID_2],0),5)</f>
        <v>#N/A</v>
      </c>
      <c r="O232" s="9" t="e">
        <f>INDEX(TrackerTbl[#Data],MATCH(Table58[[#This Row],[L2]],TrackerTbl[Cleansed_UAID_2],0),6)</f>
        <v>#N/A</v>
      </c>
      <c r="P232" s="239" t="e">
        <f>INDEX(TrackerTbl[#Data],MATCH(Table58[[#This Row],[L2]],TrackerTbl[Cleansed_UAID_2],0),7)</f>
        <v>#N/A</v>
      </c>
    </row>
    <row r="233" spans="1:16">
      <c r="A233" s="9" t="s">
        <v>1264</v>
      </c>
      <c r="B233" t="s">
        <v>1271</v>
      </c>
      <c r="C233" t="str">
        <f>IF(LEFT(TrackerTbl[[#This Row],[WorkPackage]],1)="U",TrackerTbl[[#This Row],[WorkPackage]],"IDR "&amp;TRIM(TrackerTbl[[#This Row],[WorkPackage]]))</f>
        <v>IDR 204.4-1</v>
      </c>
      <c r="D233" t="str">
        <f>TRIM(TrackerTbl[[#This Row],[UAID_2]])</f>
        <v>HS2-00002CT2W</v>
      </c>
      <c r="E233" s="33">
        <f>_xlfn.MAXIFS(Central_Team!G:G,Central_Team!C:C,TrackerTbl[[#This Row],[UAID_2]])</f>
        <v>45327</v>
      </c>
      <c r="F233" t="str" cm="1">
        <f t="array" ref="F233">INDEX(MainTracker[#Data],MATCH(1,(TrackerTbl[[#This Row],[UAID_2]]=MainTracker[UAID_2])*(TrackerTbl[[#This Row],[Request Date]]=MainTracker[Request sent on (Date)])*1,0),21)</f>
        <v>10 - Complete</v>
      </c>
      <c r="G233" s="33" cm="1">
        <f t="array" ref="G233">INDEX(MainTracker[#Data],MATCH(1,(TrackerTbl[[#This Row],[UAID_2]]=MainTracker[UAID_2])*(TrackerTbl[[#This Row],[Request Date]]=MainTracker[Request sent on (Date)])*1,0),9)</f>
        <v>45336</v>
      </c>
      <c r="H233" s="33"/>
      <c r="J233" t="s">
        <v>9053</v>
      </c>
      <c r="K233" t="s">
        <v>9052</v>
      </c>
      <c r="L233" t="str">
        <f>LEFT(Table58[[#This Row],[L3 (Last Work Package only)]],FIND(" - ",Table58[[#This Row],[L3 (Last Work Package only)]])-1)</f>
        <v>UFDR 205.A</v>
      </c>
      <c r="M233" t="str">
        <f>LEFT(Table58[[#This Row],[Assets]],FIND(" - ",Table58[[#This Row],[Assets]])-1)</f>
        <v>HS2-000020CER</v>
      </c>
      <c r="N233" s="239" t="e">
        <f>INDEX(TrackerTbl[#Data],MATCH(Table58[[#This Row],[L2]],TrackerTbl[Cleansed_UAID_2],0),5)</f>
        <v>#N/A</v>
      </c>
      <c r="O233" s="9" t="e">
        <f>INDEX(TrackerTbl[#Data],MATCH(Table58[[#This Row],[L2]],TrackerTbl[Cleansed_UAID_2],0),6)</f>
        <v>#N/A</v>
      </c>
      <c r="P233" s="239" t="e">
        <f>INDEX(TrackerTbl[#Data],MATCH(Table58[[#This Row],[L2]],TrackerTbl[Cleansed_UAID_2],0),7)</f>
        <v>#N/A</v>
      </c>
    </row>
    <row r="234" spans="1:16">
      <c r="A234" s="9" t="s">
        <v>1264</v>
      </c>
      <c r="B234" t="s">
        <v>1276</v>
      </c>
      <c r="C234" t="str">
        <f>IF(LEFT(TrackerTbl[[#This Row],[WorkPackage]],1)="U",TrackerTbl[[#This Row],[WorkPackage]],"IDR "&amp;TRIM(TrackerTbl[[#This Row],[WorkPackage]]))</f>
        <v>IDR 204.4-1</v>
      </c>
      <c r="D234" t="str">
        <f>TRIM(TrackerTbl[[#This Row],[UAID_2]])</f>
        <v>HS2-00002CT30</v>
      </c>
      <c r="E234" s="33">
        <f>_xlfn.MAXIFS(Central_Team!G:G,Central_Team!C:C,TrackerTbl[[#This Row],[UAID_2]])</f>
        <v>45327</v>
      </c>
      <c r="F234" t="str" cm="1">
        <f t="array" ref="F234">INDEX(MainTracker[#Data],MATCH(1,(TrackerTbl[[#This Row],[UAID_2]]=MainTracker[UAID_2])*(TrackerTbl[[#This Row],[Request Date]]=MainTracker[Request sent on (Date)])*1,0),21)</f>
        <v>10 - Complete</v>
      </c>
      <c r="G234" s="33" cm="1">
        <f t="array" ref="G234">INDEX(MainTracker[#Data],MATCH(1,(TrackerTbl[[#This Row],[UAID_2]]=MainTracker[UAID_2])*(TrackerTbl[[#This Row],[Request Date]]=MainTracker[Request sent on (Date)])*1,0),9)</f>
        <v>44970</v>
      </c>
      <c r="H234" s="33"/>
      <c r="J234" t="s">
        <v>9054</v>
      </c>
      <c r="K234" t="s">
        <v>9052</v>
      </c>
      <c r="L234" t="str">
        <f>LEFT(Table58[[#This Row],[L3 (Last Work Package only)]],FIND(" - ",Table58[[#This Row],[L3 (Last Work Package only)]])-1)</f>
        <v>UFDR 205.A</v>
      </c>
      <c r="M234" t="str">
        <f>LEFT(Table58[[#This Row],[Assets]],FIND(" - ",Table58[[#This Row],[Assets]])-1)</f>
        <v>HS2-000020CES</v>
      </c>
      <c r="N234" s="239" t="e">
        <f>INDEX(TrackerTbl[#Data],MATCH(Table58[[#This Row],[L2]],TrackerTbl[Cleansed_UAID_2],0),5)</f>
        <v>#N/A</v>
      </c>
      <c r="O234" s="9" t="e">
        <f>INDEX(TrackerTbl[#Data],MATCH(Table58[[#This Row],[L2]],TrackerTbl[Cleansed_UAID_2],0),6)</f>
        <v>#N/A</v>
      </c>
      <c r="P234" s="239" t="e">
        <f>INDEX(TrackerTbl[#Data],MATCH(Table58[[#This Row],[L2]],TrackerTbl[Cleansed_UAID_2],0),7)</f>
        <v>#N/A</v>
      </c>
    </row>
    <row r="235" spans="1:16">
      <c r="A235" s="9">
        <v>235.01</v>
      </c>
      <c r="B235" t="s">
        <v>272</v>
      </c>
      <c r="C235" t="str">
        <f>IF(LEFT(TrackerTbl[[#This Row],[WorkPackage]],1)="U",TrackerTbl[[#This Row],[WorkPackage]],"IDR "&amp;TRIM(TrackerTbl[[#This Row],[WorkPackage]]))</f>
        <v>IDR 235.01</v>
      </c>
      <c r="D235" t="str">
        <f>TRIM(TrackerTbl[[#This Row],[UAID_2]])</f>
        <v>HS2-00002CX3F</v>
      </c>
      <c r="E235" s="33">
        <f>_xlfn.MAXIFS(Central_Team!G:G,Central_Team!C:C,TrackerTbl[[#This Row],[UAID_2]])</f>
        <v>45327</v>
      </c>
      <c r="F235" t="str" cm="1">
        <f t="array" ref="F235">INDEX(MainTracker[#Data],MATCH(1,(TrackerTbl[[#This Row],[UAID_2]]=MainTracker[UAID_2])*(TrackerTbl[[#This Row],[Request Date]]=MainTracker[Request sent on (Date)])*1,0),21)</f>
        <v>10 - Complete</v>
      </c>
      <c r="G235" s="33" cm="1">
        <f t="array" ref="G235">INDEX(MainTracker[#Data],MATCH(1,(TrackerTbl[[#This Row],[UAID_2]]=MainTracker[UAID_2])*(TrackerTbl[[#This Row],[Request Date]]=MainTracker[Request sent on (Date)])*1,0),9)</f>
        <v>45335</v>
      </c>
      <c r="H235" s="33"/>
      <c r="J235" t="s">
        <v>9055</v>
      </c>
      <c r="K235" t="s">
        <v>9056</v>
      </c>
      <c r="L235" t="str">
        <f>LEFT(Table58[[#This Row],[L3 (Last Work Package only)]],FIND(" - ",Table58[[#This Row],[L3 (Last Work Package only)]])-1)</f>
        <v>UFDR 204.E</v>
      </c>
      <c r="M235" t="str">
        <f>LEFT(Table58[[#This Row],[Assets]],FIND(" - ",Table58[[#This Row],[Assets]])-1)</f>
        <v>HS2-000020CEE</v>
      </c>
      <c r="N235" s="239">
        <f>INDEX(TrackerTbl[#Data],MATCH(Table58[[#This Row],[L2]],TrackerTbl[Cleansed_UAID_2],0),5)</f>
        <v>45359</v>
      </c>
      <c r="O235" s="9" t="str">
        <f>INDEX(TrackerTbl[#Data],MATCH(Table58[[#This Row],[L2]],TrackerTbl[Cleansed_UAID_2],0),6)</f>
        <v>10 - Complete</v>
      </c>
      <c r="P235" s="239">
        <f>INDEX(TrackerTbl[#Data],MATCH(Table58[[#This Row],[L2]],TrackerTbl[Cleansed_UAID_2],0),7)</f>
        <v>45364</v>
      </c>
    </row>
    <row r="236" spans="1:16">
      <c r="A236" s="9">
        <v>229.03</v>
      </c>
      <c r="B236" t="s">
        <v>1282</v>
      </c>
      <c r="C236" t="str">
        <f>IF(LEFT(TrackerTbl[[#This Row],[WorkPackage]],1)="U",TrackerTbl[[#This Row],[WorkPackage]],"IDR "&amp;TRIM(TrackerTbl[[#This Row],[WorkPackage]]))</f>
        <v>IDR 229.03</v>
      </c>
      <c r="D236" t="str">
        <f>TRIM(TrackerTbl[[#This Row],[UAID_2]])</f>
        <v>HS2-00002N7UB</v>
      </c>
      <c r="E236" s="33">
        <f>_xlfn.MAXIFS(Central_Team!G:G,Central_Team!C:C,TrackerTbl[[#This Row],[UAID_2]])</f>
        <v>45426</v>
      </c>
      <c r="F236" t="str" cm="1">
        <f t="array" ref="F236">INDEX(MainTracker[#Data],MATCH(1,(TrackerTbl[[#This Row],[UAID_2]]=MainTracker[UAID_2])*(TrackerTbl[[#This Row],[Request Date]]=MainTracker[Request sent on (Date)])*1,0),21)</f>
        <v>10 - Complete</v>
      </c>
      <c r="G236" s="33" cm="1">
        <f t="array" ref="G236">INDEX(MainTracker[#Data],MATCH(1,(TrackerTbl[[#This Row],[UAID_2]]=MainTracker[UAID_2])*(TrackerTbl[[#This Row],[Request Date]]=MainTracker[Request sent on (Date)])*1,0),9)</f>
        <v>45429</v>
      </c>
      <c r="H236" s="33"/>
      <c r="J236" t="s">
        <v>9057</v>
      </c>
      <c r="K236" t="s">
        <v>9056</v>
      </c>
      <c r="L236" t="str">
        <f>LEFT(Table58[[#This Row],[L3 (Last Work Package only)]],FIND(" - ",Table58[[#This Row],[L3 (Last Work Package only)]])-1)</f>
        <v>UFDR 204.E</v>
      </c>
      <c r="M236" t="str">
        <f>LEFT(Table58[[#This Row],[Assets]],FIND(" - ",Table58[[#This Row],[Assets]])-1)</f>
        <v>HS2-000020CEF</v>
      </c>
      <c r="N236" s="239">
        <f>INDEX(TrackerTbl[#Data],MATCH(Table58[[#This Row],[L2]],TrackerTbl[Cleansed_UAID_2],0),5)</f>
        <v>45359</v>
      </c>
      <c r="O236" s="9" t="str">
        <f>INDEX(TrackerTbl[#Data],MATCH(Table58[[#This Row],[L2]],TrackerTbl[Cleansed_UAID_2],0),6)</f>
        <v>10 - Complete</v>
      </c>
      <c r="P236" s="239">
        <f>INDEX(TrackerTbl[#Data],MATCH(Table58[[#This Row],[L2]],TrackerTbl[Cleansed_UAID_2],0),7)</f>
        <v>45364</v>
      </c>
    </row>
    <row r="237" spans="1:16">
      <c r="A237" s="9" t="s">
        <v>1287</v>
      </c>
      <c r="B237" t="s">
        <v>1288</v>
      </c>
      <c r="C237" t="str">
        <f>IF(LEFT(TrackerTbl[[#This Row],[WorkPackage]],1)="U",TrackerTbl[[#This Row],[WorkPackage]],"IDR "&amp;TRIM(TrackerTbl[[#This Row],[WorkPackage]]))</f>
        <v xml:space="preserve">UFDR 232.B </v>
      </c>
      <c r="D237" t="str">
        <f>TRIM(TrackerTbl[[#This Row],[UAID_2]])</f>
        <v>HS2-000020CJG</v>
      </c>
      <c r="E237" s="33">
        <f>_xlfn.MAXIFS(Central_Team!G:G,Central_Team!C:C,TrackerTbl[[#This Row],[UAID_2]])</f>
        <v>45335</v>
      </c>
      <c r="F237" t="str" cm="1">
        <f t="array" ref="F237">INDEX(MainTracker[#Data],MATCH(1,(TrackerTbl[[#This Row],[UAID_2]]=MainTracker[UAID_2])*(TrackerTbl[[#This Row],[Request Date]]=MainTracker[Request sent on (Date)])*1,0),21)</f>
        <v>10 - Complete</v>
      </c>
      <c r="G237" s="33" cm="1">
        <f t="array" ref="G237">INDEX(MainTracker[#Data],MATCH(1,(TrackerTbl[[#This Row],[UAID_2]]=MainTracker[UAID_2])*(TrackerTbl[[#This Row],[Request Date]]=MainTracker[Request sent on (Date)])*1,0),9)</f>
        <v>45338</v>
      </c>
      <c r="H237" s="33"/>
      <c r="J237" t="s">
        <v>9058</v>
      </c>
      <c r="K237" t="s">
        <v>9056</v>
      </c>
      <c r="L237" t="str">
        <f>LEFT(Table58[[#This Row],[L3 (Last Work Package only)]],FIND(" - ",Table58[[#This Row],[L3 (Last Work Package only)]])-1)</f>
        <v>UFDR 204.E</v>
      </c>
      <c r="M237" t="str">
        <f>LEFT(Table58[[#This Row],[Assets]],FIND(" - ",Table58[[#This Row],[Assets]])-1)</f>
        <v>HS2-000020CEG</v>
      </c>
      <c r="N237" s="239">
        <f>INDEX(TrackerTbl[#Data],MATCH(Table58[[#This Row],[L2]],TrackerTbl[Cleansed_UAID_2],0),5)</f>
        <v>45359</v>
      </c>
      <c r="O237" s="9" t="str">
        <f>INDEX(TrackerTbl[#Data],MATCH(Table58[[#This Row],[L2]],TrackerTbl[Cleansed_UAID_2],0),6)</f>
        <v>10 - Complete</v>
      </c>
      <c r="P237" s="239">
        <f>INDEX(TrackerTbl[#Data],MATCH(Table58[[#This Row],[L2]],TrackerTbl[Cleansed_UAID_2],0),7)</f>
        <v>45364</v>
      </c>
    </row>
    <row r="238" spans="1:16">
      <c r="A238" s="9">
        <v>224.4</v>
      </c>
      <c r="B238" t="s">
        <v>1293</v>
      </c>
      <c r="C238" t="str">
        <f>IF(LEFT(TrackerTbl[[#This Row],[WorkPackage]],1)="U",TrackerTbl[[#This Row],[WorkPackage]],"IDR "&amp;TRIM(TrackerTbl[[#This Row],[WorkPackage]]))</f>
        <v>IDR 224.4</v>
      </c>
      <c r="D238" t="str">
        <f>TRIM(TrackerTbl[[#This Row],[UAID_2]])</f>
        <v>HS2-000033GP4</v>
      </c>
      <c r="E238" s="33">
        <f>_xlfn.MAXIFS(Central_Team!G:G,Central_Team!C:C,TrackerTbl[[#This Row],[UAID_2]])</f>
        <v>45328</v>
      </c>
      <c r="F238" t="str" cm="1">
        <f t="array" ref="F238">INDEX(MainTracker[#Data],MATCH(1,(TrackerTbl[[#This Row],[UAID_2]]=MainTracker[UAID_2])*(TrackerTbl[[#This Row],[Request Date]]=MainTracker[Request sent on (Date)])*1,0),21)</f>
        <v>10 - Complete</v>
      </c>
      <c r="G238" s="33" cm="1">
        <f t="array" ref="G238">INDEX(MainTracker[#Data],MATCH(1,(TrackerTbl[[#This Row],[UAID_2]]=MainTracker[UAID_2])*(TrackerTbl[[#This Row],[Request Date]]=MainTracker[Request sent on (Date)])*1,0),9)</f>
        <v>45330</v>
      </c>
      <c r="H238" s="33"/>
      <c r="J238" t="s">
        <v>9059</v>
      </c>
      <c r="K238" t="s">
        <v>9056</v>
      </c>
      <c r="L238" t="str">
        <f>LEFT(Table58[[#This Row],[L3 (Last Work Package only)]],FIND(" - ",Table58[[#This Row],[L3 (Last Work Package only)]])-1)</f>
        <v>UFDR 204.E</v>
      </c>
      <c r="M238" t="str">
        <f>LEFT(Table58[[#This Row],[Assets]],FIND(" - ",Table58[[#This Row],[Assets]])-1)</f>
        <v>HS2-000020CEH</v>
      </c>
      <c r="N238" s="239">
        <f>INDEX(TrackerTbl[#Data],MATCH(Table58[[#This Row],[L2]],TrackerTbl[Cleansed_UAID_2],0),5)</f>
        <v>45359</v>
      </c>
      <c r="O238" s="9" t="str">
        <f>INDEX(TrackerTbl[#Data],MATCH(Table58[[#This Row],[L2]],TrackerTbl[Cleansed_UAID_2],0),6)</f>
        <v>10 - Complete</v>
      </c>
      <c r="P238" s="239">
        <f>INDEX(TrackerTbl[#Data],MATCH(Table58[[#This Row],[L2]],TrackerTbl[Cleansed_UAID_2],0),7)</f>
        <v>45364</v>
      </c>
    </row>
    <row r="239" spans="1:16">
      <c r="A239" s="9">
        <v>237.05</v>
      </c>
      <c r="B239" t="s">
        <v>1298</v>
      </c>
      <c r="C239" t="str">
        <f>IF(LEFT(TrackerTbl[[#This Row],[WorkPackage]],1)="U",TrackerTbl[[#This Row],[WorkPackage]],"IDR "&amp;TRIM(TrackerTbl[[#This Row],[WorkPackage]]))</f>
        <v>IDR 237.05</v>
      </c>
      <c r="D239" t="str">
        <f>TRIM(TrackerTbl[[#This Row],[UAID_2]])</f>
        <v>HS2-00003D82S</v>
      </c>
      <c r="E239" s="33">
        <f>_xlfn.MAXIFS(Central_Team!G:G,Central_Team!C:C,TrackerTbl[[#This Row],[UAID_2]])</f>
        <v>45498</v>
      </c>
      <c r="F239" t="str" cm="1">
        <f t="array" ref="F239">INDEX(MainTracker[#Data],MATCH(1,(TrackerTbl[[#This Row],[UAID_2]]=MainTracker[UAID_2])*(TrackerTbl[[#This Row],[Request Date]]=MainTracker[Request sent on (Date)])*1,0),21)</f>
        <v>10 - Complete</v>
      </c>
      <c r="G239" s="33" cm="1">
        <f t="array" ref="G239">INDEX(MainTracker[#Data],MATCH(1,(TrackerTbl[[#This Row],[UAID_2]]=MainTracker[UAID_2])*(TrackerTbl[[#This Row],[Request Date]]=MainTracker[Request sent on (Date)])*1,0),9)</f>
        <v>45506</v>
      </c>
      <c r="H239" s="33"/>
      <c r="J239" t="s">
        <v>9060</v>
      </c>
      <c r="K239" t="s">
        <v>9061</v>
      </c>
      <c r="L239" t="str">
        <f>LEFT(Table58[[#This Row],[L3 (Last Work Package only)]],FIND(" - ",Table58[[#This Row],[L3 (Last Work Package only)]])-1)</f>
        <v>UFDR 204.C</v>
      </c>
      <c r="M239" t="str">
        <f>LEFT(Table58[[#This Row],[Assets]],FIND(" - ",Table58[[#This Row],[Assets]])-1)</f>
        <v>HS2-000020CEM</v>
      </c>
      <c r="N239" s="239" t="e">
        <f>INDEX(TrackerTbl[#Data],MATCH(Table58[[#This Row],[L2]],TrackerTbl[Cleansed_UAID_2],0),5)</f>
        <v>#N/A</v>
      </c>
      <c r="O239" s="9" t="e">
        <f>INDEX(TrackerTbl[#Data],MATCH(Table58[[#This Row],[L2]],TrackerTbl[Cleansed_UAID_2],0),6)</f>
        <v>#N/A</v>
      </c>
      <c r="P239" s="239" t="e">
        <f>INDEX(TrackerTbl[#Data],MATCH(Table58[[#This Row],[L2]],TrackerTbl[Cleansed_UAID_2],0),7)</f>
        <v>#N/A</v>
      </c>
    </row>
    <row r="240" spans="1:16">
      <c r="A240" s="9">
        <v>235.01</v>
      </c>
      <c r="B240" t="s">
        <v>1302</v>
      </c>
      <c r="C240" t="str">
        <f>IF(LEFT(TrackerTbl[[#This Row],[WorkPackage]],1)="U",TrackerTbl[[#This Row],[WorkPackage]],"IDR "&amp;TRIM(TrackerTbl[[#This Row],[WorkPackage]]))</f>
        <v>IDR 235.01</v>
      </c>
      <c r="D240" t="str">
        <f>TRIM(TrackerTbl[[#This Row],[UAID_2]])</f>
        <v>HS2-000020NZW</v>
      </c>
      <c r="E240" s="33">
        <f>_xlfn.MAXIFS(Central_Team!G:G,Central_Team!C:C,TrackerTbl[[#This Row],[UAID_2]])</f>
        <v>45329</v>
      </c>
      <c r="F240" t="str" cm="1">
        <f t="array" ref="F240">INDEX(MainTracker[#Data],MATCH(1,(TrackerTbl[[#This Row],[UAID_2]]=MainTracker[UAID_2])*(TrackerTbl[[#This Row],[Request Date]]=MainTracker[Request sent on (Date)])*1,0),21)</f>
        <v>10 - Complete</v>
      </c>
      <c r="G240" s="33" cm="1">
        <f t="array" ref="G240">INDEX(MainTracker[#Data],MATCH(1,(TrackerTbl[[#This Row],[UAID_2]]=MainTracker[UAID_2])*(TrackerTbl[[#This Row],[Request Date]]=MainTracker[Request sent on (Date)])*1,0),9)</f>
        <v>45335</v>
      </c>
      <c r="H240" s="33"/>
      <c r="J240" t="s">
        <v>9062</v>
      </c>
      <c r="K240" t="s">
        <v>9063</v>
      </c>
      <c r="L240" t="str">
        <f>LEFT(Table58[[#This Row],[L3 (Last Work Package only)]],FIND(" - ",Table58[[#This Row],[L3 (Last Work Package only)]])-1)</f>
        <v>UFDR 204.B</v>
      </c>
      <c r="M240" t="str">
        <f>LEFT(Table58[[#This Row],[Assets]],FIND(" - ",Table58[[#This Row],[Assets]])-1)</f>
        <v>HS2-000020CEJ</v>
      </c>
      <c r="N240" s="239">
        <f>INDEX(TrackerTbl[#Data],MATCH(Table58[[#This Row],[L2]],TrackerTbl[Cleansed_UAID_2],0),5)</f>
        <v>45526</v>
      </c>
      <c r="O240" s="9" t="str">
        <f>INDEX(TrackerTbl[#Data],MATCH(Table58[[#This Row],[L2]],TrackerTbl[Cleansed_UAID_2],0),6)</f>
        <v>10 - Complete</v>
      </c>
      <c r="P240" s="239">
        <f>INDEX(TrackerTbl[#Data],MATCH(Table58[[#This Row],[L2]],TrackerTbl[Cleansed_UAID_2],0),7)</f>
        <v>45539</v>
      </c>
    </row>
    <row r="241" spans="1:16">
      <c r="A241" s="9" t="s">
        <v>1308</v>
      </c>
      <c r="B241" t="s">
        <v>1309</v>
      </c>
      <c r="C241" t="str">
        <f>IF(LEFT(TrackerTbl[[#This Row],[WorkPackage]],1)="U",TrackerTbl[[#This Row],[WorkPackage]],"IDR "&amp;TRIM(TrackerTbl[[#This Row],[WorkPackage]]))</f>
        <v>IDR 237.05-2</v>
      </c>
      <c r="D241" t="str">
        <f>TRIM(TrackerTbl[[#This Row],[UAID_2]])</f>
        <v>HS2-000001460</v>
      </c>
      <c r="E241" s="33">
        <f>_xlfn.MAXIFS(Central_Team!G:G,Central_Team!C:C,TrackerTbl[[#This Row],[UAID_2]])</f>
        <v>45330</v>
      </c>
      <c r="F241" t="str" cm="1">
        <f t="array" ref="F241">INDEX(MainTracker[#Data],MATCH(1,(TrackerTbl[[#This Row],[UAID_2]]=MainTracker[UAID_2])*(TrackerTbl[[#This Row],[Request Date]]=MainTracker[Request sent on (Date)])*1,0),21)</f>
        <v>10 - Complete</v>
      </c>
      <c r="G241" s="33" cm="1">
        <f t="array" ref="G241">INDEX(MainTracker[#Data],MATCH(1,(TrackerTbl[[#This Row],[UAID_2]]=MainTracker[UAID_2])*(TrackerTbl[[#This Row],[Request Date]]=MainTracker[Request sent on (Date)])*1,0),9)</f>
        <v>45345</v>
      </c>
      <c r="H241" s="33"/>
      <c r="J241" t="s">
        <v>9064</v>
      </c>
      <c r="K241" t="s">
        <v>9063</v>
      </c>
      <c r="L241" t="str">
        <f>LEFT(Table58[[#This Row],[L3 (Last Work Package only)]],FIND(" - ",Table58[[#This Row],[L3 (Last Work Package only)]])-1)</f>
        <v>UFDR 204.B</v>
      </c>
      <c r="M241" t="str">
        <f>LEFT(Table58[[#This Row],[Assets]],FIND(" - ",Table58[[#This Row],[Assets]])-1)</f>
        <v>HS2-000020CEK</v>
      </c>
      <c r="N241" s="239">
        <f>INDEX(TrackerTbl[#Data],MATCH(Table58[[#This Row],[L2]],TrackerTbl[Cleansed_UAID_2],0),5)</f>
        <v>45526</v>
      </c>
      <c r="O241" s="9" t="str">
        <f>INDEX(TrackerTbl[#Data],MATCH(Table58[[#This Row],[L2]],TrackerTbl[Cleansed_UAID_2],0),6)</f>
        <v>10 - Complete</v>
      </c>
      <c r="P241" s="239">
        <f>INDEX(TrackerTbl[#Data],MATCH(Table58[[#This Row],[L2]],TrackerTbl[Cleansed_UAID_2],0),7)</f>
        <v>45539</v>
      </c>
    </row>
    <row r="242" spans="1:16">
      <c r="A242" s="9">
        <v>238.01</v>
      </c>
      <c r="B242" t="s">
        <v>1317</v>
      </c>
      <c r="C242" t="str">
        <f>IF(LEFT(TrackerTbl[[#This Row],[WorkPackage]],1)="U",TrackerTbl[[#This Row],[WorkPackage]],"IDR "&amp;TRIM(TrackerTbl[[#This Row],[WorkPackage]]))</f>
        <v>IDR 238.01</v>
      </c>
      <c r="D242" t="str">
        <f>TRIM(TrackerTbl[[#This Row],[UAID_2]])</f>
        <v>HS2-00002CTK7</v>
      </c>
      <c r="E242" s="33">
        <f>_xlfn.MAXIFS(Central_Team!G:G,Central_Team!C:C,TrackerTbl[[#This Row],[UAID_2]])</f>
        <v>45541</v>
      </c>
      <c r="F242" t="str" cm="1">
        <f t="array" ref="F242">INDEX(MainTracker[#Data],MATCH(1,(TrackerTbl[[#This Row],[UAID_2]]=MainTracker[UAID_2])*(TrackerTbl[[#This Row],[Request Date]]=MainTracker[Request sent on (Date)])*1,0),21)</f>
        <v>10 - Complete</v>
      </c>
      <c r="G242" s="33" cm="1">
        <f t="array" ref="G242">INDEX(MainTracker[#Data],MATCH(1,(TrackerTbl[[#This Row],[UAID_2]]=MainTracker[UAID_2])*(TrackerTbl[[#This Row],[Request Date]]=MainTracker[Request sent on (Date)])*1,0),9)</f>
        <v>45560</v>
      </c>
      <c r="H242" s="33"/>
      <c r="J242" t="s">
        <v>9065</v>
      </c>
      <c r="K242" t="s">
        <v>9063</v>
      </c>
      <c r="L242" t="str">
        <f>LEFT(Table58[[#This Row],[L3 (Last Work Package only)]],FIND(" - ",Table58[[#This Row],[L3 (Last Work Package only)]])-1)</f>
        <v>UFDR 204.B</v>
      </c>
      <c r="M242" t="str">
        <f>LEFT(Table58[[#This Row],[Assets]],FIND(" - ",Table58[[#This Row],[Assets]])-1)</f>
        <v>HS2-000020CEL</v>
      </c>
      <c r="N242" s="239">
        <f>INDEX(TrackerTbl[#Data],MATCH(Table58[[#This Row],[L2]],TrackerTbl[Cleansed_UAID_2],0),5)</f>
        <v>45505</v>
      </c>
      <c r="O242" s="9" t="str">
        <f>INDEX(TrackerTbl[#Data],MATCH(Table58[[#This Row],[L2]],TrackerTbl[Cleansed_UAID_2],0),6)</f>
        <v>10 - Complete</v>
      </c>
      <c r="P242" s="239">
        <f>INDEX(TrackerTbl[#Data],MATCH(Table58[[#This Row],[L2]],TrackerTbl[Cleansed_UAID_2],0),7)</f>
        <v>45538</v>
      </c>
    </row>
    <row r="243" spans="1:16">
      <c r="A243" s="9">
        <v>238.01</v>
      </c>
      <c r="B243" t="s">
        <v>1322</v>
      </c>
      <c r="C243" t="str">
        <f>IF(LEFT(TrackerTbl[[#This Row],[WorkPackage]],1)="U",TrackerTbl[[#This Row],[WorkPackage]],"IDR "&amp;TRIM(TrackerTbl[[#This Row],[WorkPackage]]))</f>
        <v>IDR 238.01</v>
      </c>
      <c r="D243" t="str">
        <f>TRIM(TrackerTbl[[#This Row],[UAID_2]])</f>
        <v>HS2-00002CTK8</v>
      </c>
      <c r="E243" s="33">
        <f>_xlfn.MAXIFS(Central_Team!G:G,Central_Team!C:C,TrackerTbl[[#This Row],[UAID_2]])</f>
        <v>45541</v>
      </c>
      <c r="F243" t="str" cm="1">
        <f t="array" ref="F243">INDEX(MainTracker[#Data],MATCH(1,(TrackerTbl[[#This Row],[UAID_2]]=MainTracker[UAID_2])*(TrackerTbl[[#This Row],[Request Date]]=MainTracker[Request sent on (Date)])*1,0),21)</f>
        <v>10 - Complete</v>
      </c>
      <c r="G243" s="33" cm="1">
        <f t="array" ref="G243">INDEX(MainTracker[#Data],MATCH(1,(TrackerTbl[[#This Row],[UAID_2]]=MainTracker[UAID_2])*(TrackerTbl[[#This Row],[Request Date]]=MainTracker[Request sent on (Date)])*1,0),9)</f>
        <v>45565</v>
      </c>
      <c r="H243" s="33"/>
      <c r="J243" t="s">
        <v>9066</v>
      </c>
      <c r="K243" t="s">
        <v>9067</v>
      </c>
      <c r="L243" t="str">
        <f>LEFT(Table58[[#This Row],[L3 (Last Work Package only)]],FIND(" - ",Table58[[#This Row],[L3 (Last Work Package only)]])-1)</f>
        <v>UFDR 204.A</v>
      </c>
      <c r="M243" t="str">
        <f>LEFT(Table58[[#This Row],[Assets]],FIND(" - ",Table58[[#This Row],[Assets]])-1)</f>
        <v>HS2-000020CEB</v>
      </c>
      <c r="N243" s="239">
        <f>INDEX(TrackerTbl[#Data],MATCH(Table58[[#This Row],[L2]],TrackerTbl[Cleansed_UAID_2],0),5)</f>
        <v>45356</v>
      </c>
      <c r="O243" s="9" t="str">
        <f>INDEX(TrackerTbl[#Data],MATCH(Table58[[#This Row],[L2]],TrackerTbl[Cleansed_UAID_2],0),6)</f>
        <v>10 - Complete</v>
      </c>
      <c r="P243" s="239">
        <f>INDEX(TrackerTbl[#Data],MATCH(Table58[[#This Row],[L2]],TrackerTbl[Cleansed_UAID_2],0),7)</f>
        <v>45358</v>
      </c>
    </row>
    <row r="244" spans="1:16">
      <c r="A244" s="9">
        <v>238.01</v>
      </c>
      <c r="B244" t="s">
        <v>1327</v>
      </c>
      <c r="C244" t="str">
        <f>IF(LEFT(TrackerTbl[[#This Row],[WorkPackage]],1)="U",TrackerTbl[[#This Row],[WorkPackage]],"IDR "&amp;TRIM(TrackerTbl[[#This Row],[WorkPackage]]))</f>
        <v>IDR 238.01</v>
      </c>
      <c r="D244" t="str">
        <f>TRIM(TrackerTbl[[#This Row],[UAID_2]])</f>
        <v>HS2-00002TG2Q</v>
      </c>
      <c r="E244" s="33">
        <f>_xlfn.MAXIFS(Central_Team!G:G,Central_Team!C:C,TrackerTbl[[#This Row],[UAID_2]])</f>
        <v>45330</v>
      </c>
      <c r="F244" t="str" cm="1">
        <f t="array" ref="F244">INDEX(MainTracker[#Data],MATCH(1,(TrackerTbl[[#This Row],[UAID_2]]=MainTracker[UAID_2])*(TrackerTbl[[#This Row],[Request Date]]=MainTracker[Request sent on (Date)])*1,0),21)</f>
        <v>10 - Complete</v>
      </c>
      <c r="G244" s="33" cm="1">
        <f t="array" ref="G244">INDEX(MainTracker[#Data],MATCH(1,(TrackerTbl[[#This Row],[UAID_2]]=MainTracker[UAID_2])*(TrackerTbl[[#This Row],[Request Date]]=MainTracker[Request sent on (Date)])*1,0),9)</f>
        <v>45342</v>
      </c>
      <c r="H244" s="33"/>
      <c r="J244" t="s">
        <v>9068</v>
      </c>
      <c r="K244" t="s">
        <v>9067</v>
      </c>
      <c r="L244" t="str">
        <f>LEFT(Table58[[#This Row],[L3 (Last Work Package only)]],FIND(" - ",Table58[[#This Row],[L3 (Last Work Package only)]])-1)</f>
        <v>UFDR 204.A</v>
      </c>
      <c r="M244" t="str">
        <f>LEFT(Table58[[#This Row],[Assets]],FIND(" - ",Table58[[#This Row],[Assets]])-1)</f>
        <v>HS2-000020CEC</v>
      </c>
      <c r="N244" s="239">
        <f>INDEX(TrackerTbl[#Data],MATCH(Table58[[#This Row],[L2]],TrackerTbl[Cleansed_UAID_2],0),5)</f>
        <v>45370</v>
      </c>
      <c r="O244" s="9" t="str">
        <f>INDEX(TrackerTbl[#Data],MATCH(Table58[[#This Row],[L2]],TrackerTbl[Cleansed_UAID_2],0),6)</f>
        <v>10 - Complete</v>
      </c>
      <c r="P244" s="239">
        <f>INDEX(TrackerTbl[#Data],MATCH(Table58[[#This Row],[L2]],TrackerTbl[Cleansed_UAID_2],0),7)</f>
        <v>45372</v>
      </c>
    </row>
    <row r="245" spans="1:16">
      <c r="A245" s="9">
        <v>213.06</v>
      </c>
      <c r="B245" t="s">
        <v>1332</v>
      </c>
      <c r="C245" t="str">
        <f>IF(LEFT(TrackerTbl[[#This Row],[WorkPackage]],1)="U",TrackerTbl[[#This Row],[WorkPackage]],"IDR "&amp;TRIM(TrackerTbl[[#This Row],[WorkPackage]]))</f>
        <v>IDR 213.06</v>
      </c>
      <c r="D245" t="str">
        <f>TRIM(TrackerTbl[[#This Row],[UAID_2]])</f>
        <v>HS2-00002CW0Z</v>
      </c>
      <c r="E245" s="33">
        <f>_xlfn.MAXIFS(Central_Team!G:G,Central_Team!C:C,TrackerTbl[[#This Row],[UAID_2]])</f>
        <v>45330</v>
      </c>
      <c r="F245" t="str" cm="1">
        <f t="array" ref="F245">INDEX(MainTracker[#Data],MATCH(1,(TrackerTbl[[#This Row],[UAID_2]]=MainTracker[UAID_2])*(TrackerTbl[[#This Row],[Request Date]]=MainTracker[Request sent on (Date)])*1,0),21)</f>
        <v>10 - Complete</v>
      </c>
      <c r="G245" s="33" cm="1">
        <f t="array" ref="G245">INDEX(MainTracker[#Data],MATCH(1,(TrackerTbl[[#This Row],[UAID_2]]=MainTracker[UAID_2])*(TrackerTbl[[#This Row],[Request Date]]=MainTracker[Request sent on (Date)])*1,0),9)</f>
        <v>45336</v>
      </c>
      <c r="H245" s="33"/>
      <c r="J245" t="s">
        <v>9069</v>
      </c>
      <c r="K245" t="s">
        <v>9067</v>
      </c>
      <c r="L245" t="str">
        <f>LEFT(Table58[[#This Row],[L3 (Last Work Package only)]],FIND(" - ",Table58[[#This Row],[L3 (Last Work Package only)]])-1)</f>
        <v>UFDR 204.A</v>
      </c>
      <c r="M245" t="str">
        <f>LEFT(Table58[[#This Row],[Assets]],FIND(" - ",Table58[[#This Row],[Assets]])-1)</f>
        <v>HS2-000020CED</v>
      </c>
      <c r="N245" s="239">
        <f>INDEX(TrackerTbl[#Data],MATCH(Table58[[#This Row],[L2]],TrackerTbl[Cleansed_UAID_2],0),5)</f>
        <v>45350</v>
      </c>
      <c r="O245" s="9" t="str">
        <f>INDEX(TrackerTbl[#Data],MATCH(Table58[[#This Row],[L2]],TrackerTbl[Cleansed_UAID_2],0),6)</f>
        <v>10 - Complete</v>
      </c>
      <c r="P245" s="239">
        <f>INDEX(TrackerTbl[#Data],MATCH(Table58[[#This Row],[L2]],TrackerTbl[Cleansed_UAID_2],0),7)</f>
        <v>45351</v>
      </c>
    </row>
    <row r="246" spans="1:16">
      <c r="A246" s="9">
        <v>204.3</v>
      </c>
      <c r="B246" t="s">
        <v>1337</v>
      </c>
      <c r="C246" t="str">
        <f>IF(LEFT(TrackerTbl[[#This Row],[WorkPackage]],1)="U",TrackerTbl[[#This Row],[WorkPackage]],"IDR "&amp;TRIM(TrackerTbl[[#This Row],[WorkPackage]]))</f>
        <v>IDR 204.3</v>
      </c>
      <c r="D246" t="str">
        <f>TRIM(TrackerTbl[[#This Row],[UAID_2]])</f>
        <v>HS2-000001288</v>
      </c>
      <c r="E246" s="33">
        <f>_xlfn.MAXIFS(Central_Team!G:G,Central_Team!C:C,TrackerTbl[[#This Row],[UAID_2]])</f>
        <v>45330</v>
      </c>
      <c r="F246" t="str" cm="1">
        <f t="array" ref="F246">INDEX(MainTracker[#Data],MATCH(1,(TrackerTbl[[#This Row],[UAID_2]]=MainTracker[UAID_2])*(TrackerTbl[[#This Row],[Request Date]]=MainTracker[Request sent on (Date)])*1,0),21)</f>
        <v>10 - Complete</v>
      </c>
      <c r="G246" s="33" cm="1">
        <f t="array" ref="G246">INDEX(MainTracker[#Data],MATCH(1,(TrackerTbl[[#This Row],[UAID_2]]=MainTracker[UAID_2])*(TrackerTbl[[#This Row],[Request Date]]=MainTracker[Request sent on (Date)])*1,0),9)</f>
        <v>45344</v>
      </c>
      <c r="H246" s="33"/>
      <c r="J246" t="s">
        <v>9070</v>
      </c>
      <c r="K246" t="s">
        <v>9071</v>
      </c>
      <c r="L246" t="str">
        <f>LEFT(Table58[[#This Row],[L3 (Last Work Package only)]],FIND(" - ",Table58[[#This Row],[L3 (Last Work Package only)]])-1)</f>
        <v>UFDR 203.F</v>
      </c>
      <c r="M246" t="str">
        <f>LEFT(Table58[[#This Row],[Assets]],FIND(" - ",Table58[[#This Row],[Assets]])-1)</f>
        <v>HS2-00002TMEM</v>
      </c>
      <c r="N246" s="239">
        <f>INDEX(TrackerTbl[#Data],MATCH(Table58[[#This Row],[L2]],TrackerTbl[Cleansed_UAID_2],0),5)</f>
        <v>45300</v>
      </c>
      <c r="O246" s="9" t="str">
        <f>INDEX(TrackerTbl[#Data],MATCH(Table58[[#This Row],[L2]],TrackerTbl[Cleansed_UAID_2],0),6)</f>
        <v>10 - Complete</v>
      </c>
      <c r="P246" s="239">
        <f>INDEX(TrackerTbl[#Data],MATCH(Table58[[#This Row],[L2]],TrackerTbl[Cleansed_UAID_2],0),7)</f>
        <v>45309</v>
      </c>
    </row>
    <row r="247" spans="1:16">
      <c r="A247" s="9">
        <v>204.3</v>
      </c>
      <c r="B247" t="s">
        <v>1342</v>
      </c>
      <c r="C247" t="str">
        <f>IF(LEFT(TrackerTbl[[#This Row],[WorkPackage]],1)="U",TrackerTbl[[#This Row],[WorkPackage]],"IDR "&amp;TRIM(TrackerTbl[[#This Row],[WorkPackage]]))</f>
        <v>IDR 204.3</v>
      </c>
      <c r="D247" t="str">
        <f>TRIM(TrackerTbl[[#This Row],[UAID_2]])</f>
        <v>HS2-00002SZLW</v>
      </c>
      <c r="E247" s="33">
        <f>_xlfn.MAXIFS(Central_Team!G:G,Central_Team!C:C,TrackerTbl[[#This Row],[UAID_2]])</f>
        <v>45330</v>
      </c>
      <c r="F247" t="str" cm="1">
        <f t="array" ref="F247">INDEX(MainTracker[#Data],MATCH(1,(TrackerTbl[[#This Row],[UAID_2]]=MainTracker[UAID_2])*(TrackerTbl[[#This Row],[Request Date]]=MainTracker[Request sent on (Date)])*1,0),21)</f>
        <v>10 - Complete</v>
      </c>
      <c r="G247" s="33" cm="1">
        <f t="array" ref="G247">INDEX(MainTracker[#Data],MATCH(1,(TrackerTbl[[#This Row],[UAID_2]]=MainTracker[UAID_2])*(TrackerTbl[[#This Row],[Request Date]]=MainTracker[Request sent on (Date)])*1,0),9)</f>
        <v>45347</v>
      </c>
      <c r="H247" s="33"/>
      <c r="J247" t="s">
        <v>9072</v>
      </c>
      <c r="K247" t="s">
        <v>9071</v>
      </c>
      <c r="L247" t="str">
        <f>LEFT(Table58[[#This Row],[L3 (Last Work Package only)]],FIND(" - ",Table58[[#This Row],[L3 (Last Work Package only)]])-1)</f>
        <v>UFDR 203.F</v>
      </c>
      <c r="M247" t="str">
        <f>LEFT(Table58[[#This Row],[Assets]],FIND(" - ",Table58[[#This Row],[Assets]])-1)</f>
        <v>HS2-00002TMET</v>
      </c>
      <c r="N247" s="239">
        <f>INDEX(TrackerTbl[#Data],MATCH(Table58[[#This Row],[L2]],TrackerTbl[Cleansed_UAID_2],0),5)</f>
        <v>45300</v>
      </c>
      <c r="O247" s="9" t="str">
        <f>INDEX(TrackerTbl[#Data],MATCH(Table58[[#This Row],[L2]],TrackerTbl[Cleansed_UAID_2],0),6)</f>
        <v>10 - Complete</v>
      </c>
      <c r="P247" s="239">
        <f>INDEX(TrackerTbl[#Data],MATCH(Table58[[#This Row],[L2]],TrackerTbl[Cleansed_UAID_2],0),7)</f>
        <v>45309</v>
      </c>
    </row>
    <row r="248" spans="1:16">
      <c r="A248" s="9" t="s">
        <v>1346</v>
      </c>
      <c r="B248" t="s">
        <v>1347</v>
      </c>
      <c r="C248" t="str">
        <f>IF(LEFT(TrackerTbl[[#This Row],[WorkPackage]],1)="U",TrackerTbl[[#This Row],[WorkPackage]],"IDR "&amp;TRIM(TrackerTbl[[#This Row],[WorkPackage]]))</f>
        <v>UFDR 228.F</v>
      </c>
      <c r="D248" t="str">
        <f>TRIM(TrackerTbl[[#This Row],[UAID_2]])</f>
        <v>HS2-00003CFCL</v>
      </c>
      <c r="E248" s="33">
        <f>_xlfn.MAXIFS(Central_Team!G:G,Central_Team!C:C,TrackerTbl[[#This Row],[UAID_2]])</f>
        <v>45390</v>
      </c>
      <c r="F248" t="str" cm="1">
        <f t="array" ref="F248">INDEX(MainTracker[#Data],MATCH(1,(TrackerTbl[[#This Row],[UAID_2]]=MainTracker[UAID_2])*(TrackerTbl[[#This Row],[Request Date]]=MainTracker[Request sent on (Date)])*1,0),21)</f>
        <v>10 - Complete</v>
      </c>
      <c r="G248" s="33" cm="1">
        <f t="array" ref="G248">INDEX(MainTracker[#Data],MATCH(1,(TrackerTbl[[#This Row],[UAID_2]]=MainTracker[UAID_2])*(TrackerTbl[[#This Row],[Request Date]]=MainTracker[Request sent on (Date)])*1,0),9)</f>
        <v>45391</v>
      </c>
      <c r="H248" s="33"/>
      <c r="J248" t="s">
        <v>9073</v>
      </c>
      <c r="K248" t="s">
        <v>9074</v>
      </c>
      <c r="L248" t="str">
        <f>LEFT(Table58[[#This Row],[L3 (Last Work Package only)]],FIND(" - ",Table58[[#This Row],[L3 (Last Work Package only)]])-1)</f>
        <v>UFDR 203.E</v>
      </c>
      <c r="M248" t="str">
        <f>LEFT(Table58[[#This Row],[Assets]],FIND(" - ",Table58[[#This Row],[Assets]])-1)</f>
        <v>HS2-00002CT3W</v>
      </c>
      <c r="N248" s="239">
        <f>INDEX(TrackerTbl[#Data],MATCH(Table58[[#This Row],[L2]],TrackerTbl[Cleansed_UAID_2],0),5)</f>
        <v>45321</v>
      </c>
      <c r="O248" s="9" t="str">
        <f>INDEX(TrackerTbl[#Data],MATCH(Table58[[#This Row],[L2]],TrackerTbl[Cleansed_UAID_2],0),6)</f>
        <v>10 - Complete</v>
      </c>
      <c r="P248" s="239">
        <f>INDEX(TrackerTbl[#Data],MATCH(Table58[[#This Row],[L2]],TrackerTbl[Cleansed_UAID_2],0),7)</f>
        <v>45323</v>
      </c>
    </row>
    <row r="249" spans="1:16">
      <c r="A249" s="9">
        <v>237.02</v>
      </c>
      <c r="B249" t="s">
        <v>1353</v>
      </c>
      <c r="C249" t="str">
        <f>IF(LEFT(TrackerTbl[[#This Row],[WorkPackage]],1)="U",TrackerTbl[[#This Row],[WorkPackage]],"IDR "&amp;TRIM(TrackerTbl[[#This Row],[WorkPackage]]))</f>
        <v>IDR 237.02</v>
      </c>
      <c r="D249" t="str">
        <f>TRIM(TrackerTbl[[#This Row],[UAID_2]])</f>
        <v>HS2-00002WUS2</v>
      </c>
      <c r="E249" s="33">
        <f>_xlfn.MAXIFS(Central_Team!G:G,Central_Team!C:C,TrackerTbl[[#This Row],[UAID_2]])</f>
        <v>45331</v>
      </c>
      <c r="F249" t="str" cm="1">
        <f t="array" ref="F249">INDEX(MainTracker[#Data],MATCH(1,(TrackerTbl[[#This Row],[UAID_2]]=MainTracker[UAID_2])*(TrackerTbl[[#This Row],[Request Date]]=MainTracker[Request sent on (Date)])*1,0),21)</f>
        <v>10 - Complete</v>
      </c>
      <c r="G249" s="33" cm="1">
        <f t="array" ref="G249">INDEX(MainTracker[#Data],MATCH(1,(TrackerTbl[[#This Row],[UAID_2]]=MainTracker[UAID_2])*(TrackerTbl[[#This Row],[Request Date]]=MainTracker[Request sent on (Date)])*1,0),9)</f>
        <v>45335</v>
      </c>
      <c r="H249" s="33"/>
      <c r="J249" t="s">
        <v>9075</v>
      </c>
      <c r="K249" t="s">
        <v>9074</v>
      </c>
      <c r="L249" t="str">
        <f>LEFT(Table58[[#This Row],[L3 (Last Work Package only)]],FIND(" - ",Table58[[#This Row],[L3 (Last Work Package only)]])-1)</f>
        <v>UFDR 203.E</v>
      </c>
      <c r="M249" t="str">
        <f>LEFT(Table58[[#This Row],[Assets]],FIND(" - ",Table58[[#This Row],[Assets]])-1)</f>
        <v>HS2-00002CT46</v>
      </c>
      <c r="N249" s="239">
        <f>INDEX(TrackerTbl[#Data],MATCH(Table58[[#This Row],[L2]],TrackerTbl[Cleansed_UAID_2],0),5)</f>
        <v>45338</v>
      </c>
      <c r="O249" s="9" t="str">
        <f>INDEX(TrackerTbl[#Data],MATCH(Table58[[#This Row],[L2]],TrackerTbl[Cleansed_UAID_2],0),6)</f>
        <v>10 - Complete</v>
      </c>
      <c r="P249" s="239">
        <f>INDEX(TrackerTbl[#Data],MATCH(Table58[[#This Row],[L2]],TrackerTbl[Cleansed_UAID_2],0),7)</f>
        <v>45341</v>
      </c>
    </row>
    <row r="250" spans="1:16">
      <c r="A250" s="9">
        <v>237.02</v>
      </c>
      <c r="B250" t="s">
        <v>1360</v>
      </c>
      <c r="C250" t="str">
        <f>IF(LEFT(TrackerTbl[[#This Row],[WorkPackage]],1)="U",TrackerTbl[[#This Row],[WorkPackage]],"IDR "&amp;TRIM(TrackerTbl[[#This Row],[WorkPackage]]))</f>
        <v>IDR 237.02</v>
      </c>
      <c r="D250" t="str">
        <f>TRIM(TrackerTbl[[#This Row],[UAID_2]])</f>
        <v>HS2-00002WUS3</v>
      </c>
      <c r="E250" s="33">
        <f>_xlfn.MAXIFS(Central_Team!G:G,Central_Team!C:C,TrackerTbl[[#This Row],[UAID_2]])</f>
        <v>45331</v>
      </c>
      <c r="F250" t="str" cm="1">
        <f t="array" ref="F250">INDEX(MainTracker[#Data],MATCH(1,(TrackerTbl[[#This Row],[UAID_2]]=MainTracker[UAID_2])*(TrackerTbl[[#This Row],[Request Date]]=MainTracker[Request sent on (Date)])*1,0),21)</f>
        <v>10 - Complete</v>
      </c>
      <c r="G250" s="33" cm="1">
        <f t="array" ref="G250">INDEX(MainTracker[#Data],MATCH(1,(TrackerTbl[[#This Row],[UAID_2]]=MainTracker[UAID_2])*(TrackerTbl[[#This Row],[Request Date]]=MainTracker[Request sent on (Date)])*1,0),9)</f>
        <v>45335</v>
      </c>
      <c r="H250" s="33"/>
      <c r="J250" t="s">
        <v>9076</v>
      </c>
      <c r="K250" t="s">
        <v>9074</v>
      </c>
      <c r="L250" t="str">
        <f>LEFT(Table58[[#This Row],[L3 (Last Work Package only)]],FIND(" - ",Table58[[#This Row],[L3 (Last Work Package only)]])-1)</f>
        <v>UFDR 203.E</v>
      </c>
      <c r="M250" t="str">
        <f>LEFT(Table58[[#This Row],[Assets]],FIND(" - ",Table58[[#This Row],[Assets]])-1)</f>
        <v>HS2-00002FG43</v>
      </c>
      <c r="N250" s="239">
        <f>INDEX(TrackerTbl[#Data],MATCH(Table58[[#This Row],[L2]],TrackerTbl[Cleansed_UAID_2],0),5)</f>
        <v>45321</v>
      </c>
      <c r="O250" s="9" t="str">
        <f>INDEX(TrackerTbl[#Data],MATCH(Table58[[#This Row],[L2]],TrackerTbl[Cleansed_UAID_2],0),6)</f>
        <v>10 - Complete</v>
      </c>
      <c r="P250" s="239">
        <f>INDEX(TrackerTbl[#Data],MATCH(Table58[[#This Row],[L2]],TrackerTbl[Cleansed_UAID_2],0),7)</f>
        <v>45323</v>
      </c>
    </row>
    <row r="251" spans="1:16">
      <c r="A251" s="9">
        <v>237.02</v>
      </c>
      <c r="B251" t="s">
        <v>1364</v>
      </c>
      <c r="C251" t="str">
        <f>IF(LEFT(TrackerTbl[[#This Row],[WorkPackage]],1)="U",TrackerTbl[[#This Row],[WorkPackage]],"IDR "&amp;TRIM(TrackerTbl[[#This Row],[WorkPackage]]))</f>
        <v>IDR 237.02</v>
      </c>
      <c r="D251" t="str">
        <f>TRIM(TrackerTbl[[#This Row],[UAID_2]])</f>
        <v>HS2-00002WUS4</v>
      </c>
      <c r="E251" s="33">
        <f>_xlfn.MAXIFS(Central_Team!G:G,Central_Team!C:C,TrackerTbl[[#This Row],[UAID_2]])</f>
        <v>45331</v>
      </c>
      <c r="F251" t="str" cm="1">
        <f t="array" ref="F251">INDEX(MainTracker[#Data],MATCH(1,(TrackerTbl[[#This Row],[UAID_2]]=MainTracker[UAID_2])*(TrackerTbl[[#This Row],[Request Date]]=MainTracker[Request sent on (Date)])*1,0),21)</f>
        <v>10 - Complete</v>
      </c>
      <c r="G251" s="33" cm="1">
        <f t="array" ref="G251">INDEX(MainTracker[#Data],MATCH(1,(TrackerTbl[[#This Row],[UAID_2]]=MainTracker[UAID_2])*(TrackerTbl[[#This Row],[Request Date]]=MainTracker[Request sent on (Date)])*1,0),9)</f>
        <v>45335</v>
      </c>
      <c r="H251" s="33"/>
      <c r="J251" t="s">
        <v>9077</v>
      </c>
      <c r="K251" t="s">
        <v>9078</v>
      </c>
      <c r="L251" t="str">
        <f>LEFT(Table58[[#This Row],[L3 (Last Work Package only)]],FIND(" - ",Table58[[#This Row],[L3 (Last Work Package only)]])-1)</f>
        <v>UFDR 203.D</v>
      </c>
      <c r="M251" t="str">
        <f>LEFT(Table58[[#This Row],[Assets]],FIND(" - ",Table58[[#This Row],[Assets]])-1)</f>
        <v>HS2-00002CT44</v>
      </c>
      <c r="N251" s="239" t="e">
        <f>INDEX(TrackerTbl[#Data],MATCH(Table58[[#This Row],[L2]],TrackerTbl[Cleansed_UAID_2],0),5)</f>
        <v>#N/A</v>
      </c>
      <c r="O251" s="9" t="e">
        <f>INDEX(TrackerTbl[#Data],MATCH(Table58[[#This Row],[L2]],TrackerTbl[Cleansed_UAID_2],0),6)</f>
        <v>#N/A</v>
      </c>
      <c r="P251" s="239" t="e">
        <f>INDEX(TrackerTbl[#Data],MATCH(Table58[[#This Row],[L2]],TrackerTbl[Cleansed_UAID_2],0),7)</f>
        <v>#N/A</v>
      </c>
    </row>
    <row r="252" spans="1:16">
      <c r="A252" s="9">
        <v>237.02</v>
      </c>
      <c r="B252" t="s">
        <v>1368</v>
      </c>
      <c r="C252" t="str">
        <f>IF(LEFT(TrackerTbl[[#This Row],[WorkPackage]],1)="U",TrackerTbl[[#This Row],[WorkPackage]],"IDR "&amp;TRIM(TrackerTbl[[#This Row],[WorkPackage]]))</f>
        <v>IDR 237.02</v>
      </c>
      <c r="D252" t="str">
        <f>TRIM(TrackerTbl[[#This Row],[UAID_2]])</f>
        <v>HS2-00002WUS5</v>
      </c>
      <c r="E252" s="33">
        <f>_xlfn.MAXIFS(Central_Team!G:G,Central_Team!C:C,TrackerTbl[[#This Row],[UAID_2]])</f>
        <v>45331</v>
      </c>
      <c r="F252" t="str" cm="1">
        <f t="array" ref="F252">INDEX(MainTracker[#Data],MATCH(1,(TrackerTbl[[#This Row],[UAID_2]]=MainTracker[UAID_2])*(TrackerTbl[[#This Row],[Request Date]]=MainTracker[Request sent on (Date)])*1,0),21)</f>
        <v>10 - Complete</v>
      </c>
      <c r="G252" s="33" cm="1">
        <f t="array" ref="G252">INDEX(MainTracker[#Data],MATCH(1,(TrackerTbl[[#This Row],[UAID_2]]=MainTracker[UAID_2])*(TrackerTbl[[#This Row],[Request Date]]=MainTracker[Request sent on (Date)])*1,0),9)</f>
        <v>45335</v>
      </c>
      <c r="H252" s="33"/>
      <c r="J252" t="s">
        <v>9079</v>
      </c>
      <c r="K252" t="s">
        <v>9078</v>
      </c>
      <c r="L252" t="str">
        <f>LEFT(Table58[[#This Row],[L3 (Last Work Package only)]],FIND(" - ",Table58[[#This Row],[L3 (Last Work Package only)]])-1)</f>
        <v>UFDR 203.D</v>
      </c>
      <c r="M252" t="str">
        <f>LEFT(Table58[[#This Row],[Assets]],FIND(" - ",Table58[[#This Row],[Assets]])-1)</f>
        <v>HS2-00002CT43</v>
      </c>
      <c r="N252" s="239" t="e">
        <f>INDEX(TrackerTbl[#Data],MATCH(Table58[[#This Row],[L2]],TrackerTbl[Cleansed_UAID_2],0),5)</f>
        <v>#N/A</v>
      </c>
      <c r="O252" s="9" t="e">
        <f>INDEX(TrackerTbl[#Data],MATCH(Table58[[#This Row],[L2]],TrackerTbl[Cleansed_UAID_2],0),6)</f>
        <v>#N/A</v>
      </c>
      <c r="P252" s="239" t="e">
        <f>INDEX(TrackerTbl[#Data],MATCH(Table58[[#This Row],[L2]],TrackerTbl[Cleansed_UAID_2],0),7)</f>
        <v>#N/A</v>
      </c>
    </row>
    <row r="253" spans="1:16">
      <c r="A253" s="9">
        <v>237.02</v>
      </c>
      <c r="B253" t="s">
        <v>1372</v>
      </c>
      <c r="C253" t="str">
        <f>IF(LEFT(TrackerTbl[[#This Row],[WorkPackage]],1)="U",TrackerTbl[[#This Row],[WorkPackage]],"IDR "&amp;TRIM(TrackerTbl[[#This Row],[WorkPackage]]))</f>
        <v>IDR 237.02</v>
      </c>
      <c r="D253" t="str">
        <f>TRIM(TrackerTbl[[#This Row],[UAID_2]])</f>
        <v>HS2-00002WUS6</v>
      </c>
      <c r="E253" s="33">
        <f>_xlfn.MAXIFS(Central_Team!G:G,Central_Team!C:C,TrackerTbl[[#This Row],[UAID_2]])</f>
        <v>45331</v>
      </c>
      <c r="F253" t="str" cm="1">
        <f t="array" ref="F253">INDEX(MainTracker[#Data],MATCH(1,(TrackerTbl[[#This Row],[UAID_2]]=MainTracker[UAID_2])*(TrackerTbl[[#This Row],[Request Date]]=MainTracker[Request sent on (Date)])*1,0),21)</f>
        <v>10 - Complete</v>
      </c>
      <c r="G253" s="33" cm="1">
        <f t="array" ref="G253">INDEX(MainTracker[#Data],MATCH(1,(TrackerTbl[[#This Row],[UAID_2]]=MainTracker[UAID_2])*(TrackerTbl[[#This Row],[Request Date]]=MainTracker[Request sent on (Date)])*1,0),9)</f>
        <v>45335</v>
      </c>
      <c r="H253" s="33"/>
      <c r="J253" t="s">
        <v>9080</v>
      </c>
      <c r="K253" t="s">
        <v>9078</v>
      </c>
      <c r="L253" t="str">
        <f>LEFT(Table58[[#This Row],[L3 (Last Work Package only)]],FIND(" - ",Table58[[#This Row],[L3 (Last Work Package only)]])-1)</f>
        <v>UFDR 203.D</v>
      </c>
      <c r="M253" t="str">
        <f>LEFT(Table58[[#This Row],[Assets]],FIND(" - ",Table58[[#This Row],[Assets]])-1)</f>
        <v>HS2-00002CT45</v>
      </c>
      <c r="N253" s="239" t="e">
        <f>INDEX(TrackerTbl[#Data],MATCH(Table58[[#This Row],[L2]],TrackerTbl[Cleansed_UAID_2],0),5)</f>
        <v>#N/A</v>
      </c>
      <c r="O253" s="9" t="e">
        <f>INDEX(TrackerTbl[#Data],MATCH(Table58[[#This Row],[L2]],TrackerTbl[Cleansed_UAID_2],0),6)</f>
        <v>#N/A</v>
      </c>
      <c r="P253" s="239" t="e">
        <f>INDEX(TrackerTbl[#Data],MATCH(Table58[[#This Row],[L2]],TrackerTbl[Cleansed_UAID_2],0),7)</f>
        <v>#N/A</v>
      </c>
    </row>
    <row r="254" spans="1:16">
      <c r="A254" s="9">
        <v>237.02</v>
      </c>
      <c r="B254" t="s">
        <v>1376</v>
      </c>
      <c r="C254" t="str">
        <f>IF(LEFT(TrackerTbl[[#This Row],[WorkPackage]],1)="U",TrackerTbl[[#This Row],[WorkPackage]],"IDR "&amp;TRIM(TrackerTbl[[#This Row],[WorkPackage]]))</f>
        <v>IDR 237.02</v>
      </c>
      <c r="D254" t="str">
        <f>TRIM(TrackerTbl[[#This Row],[UAID_2]])</f>
        <v>HS2-00002WUS7</v>
      </c>
      <c r="E254" s="33">
        <f>_xlfn.MAXIFS(Central_Team!G:G,Central_Team!C:C,TrackerTbl[[#This Row],[UAID_2]])</f>
        <v>45331</v>
      </c>
      <c r="F254" t="str" cm="1">
        <f t="array" ref="F254">INDEX(MainTracker[#Data],MATCH(1,(TrackerTbl[[#This Row],[UAID_2]]=MainTracker[UAID_2])*(TrackerTbl[[#This Row],[Request Date]]=MainTracker[Request sent on (Date)])*1,0),21)</f>
        <v>10 - Complete</v>
      </c>
      <c r="G254" s="33" cm="1">
        <f t="array" ref="G254">INDEX(MainTracker[#Data],MATCH(1,(TrackerTbl[[#This Row],[UAID_2]]=MainTracker[UAID_2])*(TrackerTbl[[#This Row],[Request Date]]=MainTracker[Request sent on (Date)])*1,0),9)</f>
        <v>45335</v>
      </c>
      <c r="H254" s="33"/>
      <c r="J254" t="s">
        <v>9081</v>
      </c>
      <c r="K254" t="s">
        <v>9078</v>
      </c>
      <c r="L254" t="str">
        <f>LEFT(Table58[[#This Row],[L3 (Last Work Package only)]],FIND(" - ",Table58[[#This Row],[L3 (Last Work Package only)]])-1)</f>
        <v>UFDR 203.D</v>
      </c>
      <c r="M254" t="str">
        <f>LEFT(Table58[[#This Row],[Assets]],FIND(" - ",Table58[[#This Row],[Assets]])-1)</f>
        <v>HS2-00002CT3X</v>
      </c>
      <c r="N254" s="239" t="e">
        <f>INDEX(TrackerTbl[#Data],MATCH(Table58[[#This Row],[L2]],TrackerTbl[Cleansed_UAID_2],0),5)</f>
        <v>#N/A</v>
      </c>
      <c r="O254" s="9" t="e">
        <f>INDEX(TrackerTbl[#Data],MATCH(Table58[[#This Row],[L2]],TrackerTbl[Cleansed_UAID_2],0),6)</f>
        <v>#N/A</v>
      </c>
      <c r="P254" s="239" t="e">
        <f>INDEX(TrackerTbl[#Data],MATCH(Table58[[#This Row],[L2]],TrackerTbl[Cleansed_UAID_2],0),7)</f>
        <v>#N/A</v>
      </c>
    </row>
    <row r="255" spans="1:16">
      <c r="A255" s="9">
        <v>237.02</v>
      </c>
      <c r="B255" t="s">
        <v>1380</v>
      </c>
      <c r="C255" t="str">
        <f>IF(LEFT(TrackerTbl[[#This Row],[WorkPackage]],1)="U",TrackerTbl[[#This Row],[WorkPackage]],"IDR "&amp;TRIM(TrackerTbl[[#This Row],[WorkPackage]]))</f>
        <v>IDR 237.02</v>
      </c>
      <c r="D255" t="str">
        <f>TRIM(TrackerTbl[[#This Row],[UAID_2]])</f>
        <v>HS2-00002WURR</v>
      </c>
      <c r="E255" s="33">
        <f>_xlfn.MAXIFS(Central_Team!G:G,Central_Team!C:C,TrackerTbl[[#This Row],[UAID_2]])</f>
        <v>45331</v>
      </c>
      <c r="F255" t="str" cm="1">
        <f t="array" ref="F255">INDEX(MainTracker[#Data],MATCH(1,(TrackerTbl[[#This Row],[UAID_2]]=MainTracker[UAID_2])*(TrackerTbl[[#This Row],[Request Date]]=MainTracker[Request sent on (Date)])*1,0),21)</f>
        <v>10 - Complete</v>
      </c>
      <c r="G255" s="33" cm="1">
        <f t="array" ref="G255">INDEX(MainTracker[#Data],MATCH(1,(TrackerTbl[[#This Row],[UAID_2]]=MainTracker[UAID_2])*(TrackerTbl[[#This Row],[Request Date]]=MainTracker[Request sent on (Date)])*1,0),9)</f>
        <v>45335</v>
      </c>
      <c r="H255" s="33"/>
      <c r="J255" t="s">
        <v>9082</v>
      </c>
      <c r="K255" t="s">
        <v>9078</v>
      </c>
      <c r="L255" t="str">
        <f>LEFT(Table58[[#This Row],[L3 (Last Work Package only)]],FIND(" - ",Table58[[#This Row],[L3 (Last Work Package only)]])-1)</f>
        <v>UFDR 203.D</v>
      </c>
      <c r="M255" t="str">
        <f>LEFT(Table58[[#This Row],[Assets]],FIND(" - ",Table58[[#This Row],[Assets]])-1)</f>
        <v>HS2-00002CT3Y</v>
      </c>
      <c r="N255" s="239" t="e">
        <f>INDEX(TrackerTbl[#Data],MATCH(Table58[[#This Row],[L2]],TrackerTbl[Cleansed_UAID_2],0),5)</f>
        <v>#N/A</v>
      </c>
      <c r="O255" s="9" t="e">
        <f>INDEX(TrackerTbl[#Data],MATCH(Table58[[#This Row],[L2]],TrackerTbl[Cleansed_UAID_2],0),6)</f>
        <v>#N/A</v>
      </c>
      <c r="P255" s="239" t="e">
        <f>INDEX(TrackerTbl[#Data],MATCH(Table58[[#This Row],[L2]],TrackerTbl[Cleansed_UAID_2],0),7)</f>
        <v>#N/A</v>
      </c>
    </row>
    <row r="256" spans="1:16">
      <c r="A256" s="9">
        <v>237.02</v>
      </c>
      <c r="B256" t="s">
        <v>1385</v>
      </c>
      <c r="C256" t="str">
        <f>IF(LEFT(TrackerTbl[[#This Row],[WorkPackage]],1)="U",TrackerTbl[[#This Row],[WorkPackage]],"IDR "&amp;TRIM(TrackerTbl[[#This Row],[WorkPackage]]))</f>
        <v>IDR 237.02</v>
      </c>
      <c r="D256" t="str">
        <f>TRIM(TrackerTbl[[#This Row],[UAID_2]])</f>
        <v>HS2-00002WURS</v>
      </c>
      <c r="E256" s="33">
        <f>_xlfn.MAXIFS(Central_Team!G:G,Central_Team!C:C,TrackerTbl[[#This Row],[UAID_2]])</f>
        <v>45331</v>
      </c>
      <c r="F256" t="str" cm="1">
        <f t="array" ref="F256">INDEX(MainTracker[#Data],MATCH(1,(TrackerTbl[[#This Row],[UAID_2]]=MainTracker[UAID_2])*(TrackerTbl[[#This Row],[Request Date]]=MainTracker[Request sent on (Date)])*1,0),21)</f>
        <v>10 - Complete</v>
      </c>
      <c r="G256" s="33" cm="1">
        <f t="array" ref="G256">INDEX(MainTracker[#Data],MATCH(1,(TrackerTbl[[#This Row],[UAID_2]]=MainTracker[UAID_2])*(TrackerTbl[[#This Row],[Request Date]]=MainTracker[Request sent on (Date)])*1,0),9)</f>
        <v>45335</v>
      </c>
      <c r="H256" s="33"/>
      <c r="J256" t="s">
        <v>9083</v>
      </c>
      <c r="K256" t="s">
        <v>9078</v>
      </c>
      <c r="L256" t="str">
        <f>LEFT(Table58[[#This Row],[L3 (Last Work Package only)]],FIND(" - ",Table58[[#This Row],[L3 (Last Work Package only)]])-1)</f>
        <v>UFDR 203.D</v>
      </c>
      <c r="M256" t="str">
        <f>LEFT(Table58[[#This Row],[Assets]],FIND(" - ",Table58[[#This Row],[Assets]])-1)</f>
        <v>HS2-00002SZLQ</v>
      </c>
      <c r="N256" s="239" t="e">
        <f>INDEX(TrackerTbl[#Data],MATCH(Table58[[#This Row],[L2]],TrackerTbl[Cleansed_UAID_2],0),5)</f>
        <v>#N/A</v>
      </c>
      <c r="O256" s="9" t="e">
        <f>INDEX(TrackerTbl[#Data],MATCH(Table58[[#This Row],[L2]],TrackerTbl[Cleansed_UAID_2],0),6)</f>
        <v>#N/A</v>
      </c>
      <c r="P256" s="239" t="e">
        <f>INDEX(TrackerTbl[#Data],MATCH(Table58[[#This Row],[L2]],TrackerTbl[Cleansed_UAID_2],0),7)</f>
        <v>#N/A</v>
      </c>
    </row>
    <row r="257" spans="1:16">
      <c r="A257" s="9">
        <v>237.02</v>
      </c>
      <c r="B257" t="s">
        <v>1389</v>
      </c>
      <c r="C257" t="str">
        <f>IF(LEFT(TrackerTbl[[#This Row],[WorkPackage]],1)="U",TrackerTbl[[#This Row],[WorkPackage]],"IDR "&amp;TRIM(TrackerTbl[[#This Row],[WorkPackage]]))</f>
        <v>IDR 237.02</v>
      </c>
      <c r="D257" t="str">
        <f>TRIM(TrackerTbl[[#This Row],[UAID_2]])</f>
        <v>HS2-00002WURT</v>
      </c>
      <c r="E257" s="33">
        <f>_xlfn.MAXIFS(Central_Team!G:G,Central_Team!C:C,TrackerTbl[[#This Row],[UAID_2]])</f>
        <v>45331</v>
      </c>
      <c r="F257" t="str" cm="1">
        <f t="array" ref="F257">INDEX(MainTracker[#Data],MATCH(1,(TrackerTbl[[#This Row],[UAID_2]]=MainTracker[UAID_2])*(TrackerTbl[[#This Row],[Request Date]]=MainTracker[Request sent on (Date)])*1,0),21)</f>
        <v>10 - Complete</v>
      </c>
      <c r="G257" s="33" cm="1">
        <f t="array" ref="G257">INDEX(MainTracker[#Data],MATCH(1,(TrackerTbl[[#This Row],[UAID_2]]=MainTracker[UAID_2])*(TrackerTbl[[#This Row],[Request Date]]=MainTracker[Request sent on (Date)])*1,0),9)</f>
        <v>45335</v>
      </c>
      <c r="H257" s="33"/>
      <c r="J257" t="s">
        <v>9084</v>
      </c>
      <c r="K257" t="s">
        <v>9078</v>
      </c>
      <c r="L257" t="str">
        <f>LEFT(Table58[[#This Row],[L3 (Last Work Package only)]],FIND(" - ",Table58[[#This Row],[L3 (Last Work Package only)]])-1)</f>
        <v>UFDR 203.D</v>
      </c>
      <c r="M257" t="str">
        <f>LEFT(Table58[[#This Row],[Assets]],FIND(" - ",Table58[[#This Row],[Assets]])-1)</f>
        <v>HS2-00002SZLR</v>
      </c>
      <c r="N257" s="239" t="e">
        <f>INDEX(TrackerTbl[#Data],MATCH(Table58[[#This Row],[L2]],TrackerTbl[Cleansed_UAID_2],0),5)</f>
        <v>#N/A</v>
      </c>
      <c r="O257" s="9" t="e">
        <f>INDEX(TrackerTbl[#Data],MATCH(Table58[[#This Row],[L2]],TrackerTbl[Cleansed_UAID_2],0),6)</f>
        <v>#N/A</v>
      </c>
      <c r="P257" s="239" t="e">
        <f>INDEX(TrackerTbl[#Data],MATCH(Table58[[#This Row],[L2]],TrackerTbl[Cleansed_UAID_2],0),7)</f>
        <v>#N/A</v>
      </c>
    </row>
    <row r="258" spans="1:16">
      <c r="A258" s="9">
        <v>237.02</v>
      </c>
      <c r="B258" t="s">
        <v>1395</v>
      </c>
      <c r="C258" t="str">
        <f>IF(LEFT(TrackerTbl[[#This Row],[WorkPackage]],1)="U",TrackerTbl[[#This Row],[WorkPackage]],"IDR "&amp;TRIM(TrackerTbl[[#This Row],[WorkPackage]]))</f>
        <v>IDR 237.02</v>
      </c>
      <c r="D258" t="str">
        <f>TRIM(TrackerTbl[[#This Row],[UAID_2]])</f>
        <v>HS2-00002WURU</v>
      </c>
      <c r="E258" s="33">
        <f>_xlfn.MAXIFS(Central_Team!G:G,Central_Team!C:C,TrackerTbl[[#This Row],[UAID_2]])</f>
        <v>45331</v>
      </c>
      <c r="F258" t="str" cm="1">
        <f t="array" ref="F258">INDEX(MainTracker[#Data],MATCH(1,(TrackerTbl[[#This Row],[UAID_2]]=MainTracker[UAID_2])*(TrackerTbl[[#This Row],[Request Date]]=MainTracker[Request sent on (Date)])*1,0),21)</f>
        <v>10 - Complete</v>
      </c>
      <c r="G258" s="33" cm="1">
        <f t="array" ref="G258">INDEX(MainTracker[#Data],MATCH(1,(TrackerTbl[[#This Row],[UAID_2]]=MainTracker[UAID_2])*(TrackerTbl[[#This Row],[Request Date]]=MainTracker[Request sent on (Date)])*1,0),9)</f>
        <v>45335</v>
      </c>
      <c r="H258" s="33"/>
      <c r="J258" t="s">
        <v>9085</v>
      </c>
      <c r="K258" t="s">
        <v>9078</v>
      </c>
      <c r="L258" t="str">
        <f>LEFT(Table58[[#This Row],[L3 (Last Work Package only)]],FIND(" - ",Table58[[#This Row],[L3 (Last Work Package only)]])-1)</f>
        <v>UFDR 203.D</v>
      </c>
      <c r="M258" t="str">
        <f>LEFT(Table58[[#This Row],[Assets]],FIND(" - ",Table58[[#This Row],[Assets]])-1)</f>
        <v>HS2-00002TTL2</v>
      </c>
      <c r="N258" s="239" t="e">
        <f>INDEX(TrackerTbl[#Data],MATCH(Table58[[#This Row],[L2]],TrackerTbl[Cleansed_UAID_2],0),5)</f>
        <v>#N/A</v>
      </c>
      <c r="O258" s="9" t="e">
        <f>INDEX(TrackerTbl[#Data],MATCH(Table58[[#This Row],[L2]],TrackerTbl[Cleansed_UAID_2],0),6)</f>
        <v>#N/A</v>
      </c>
      <c r="P258" s="239" t="e">
        <f>INDEX(TrackerTbl[#Data],MATCH(Table58[[#This Row],[L2]],TrackerTbl[Cleansed_UAID_2],0),7)</f>
        <v>#N/A</v>
      </c>
    </row>
    <row r="259" spans="1:16">
      <c r="A259" s="9">
        <v>237.02</v>
      </c>
      <c r="B259" t="s">
        <v>1400</v>
      </c>
      <c r="C259" t="str">
        <f>IF(LEFT(TrackerTbl[[#This Row],[WorkPackage]],1)="U",TrackerTbl[[#This Row],[WorkPackage]],"IDR "&amp;TRIM(TrackerTbl[[#This Row],[WorkPackage]]))</f>
        <v>IDR 237.02</v>
      </c>
      <c r="D259" t="str">
        <f>TRIM(TrackerTbl[[#This Row],[UAID_2]])</f>
        <v>HS2-00002WURV</v>
      </c>
      <c r="E259" s="33">
        <f>_xlfn.MAXIFS(Central_Team!G:G,Central_Team!C:C,TrackerTbl[[#This Row],[UAID_2]])</f>
        <v>45331</v>
      </c>
      <c r="F259" t="str" cm="1">
        <f t="array" ref="F259">INDEX(MainTracker[#Data],MATCH(1,(TrackerTbl[[#This Row],[UAID_2]]=MainTracker[UAID_2])*(TrackerTbl[[#This Row],[Request Date]]=MainTracker[Request sent on (Date)])*1,0),21)</f>
        <v>10 - Complete</v>
      </c>
      <c r="G259" s="33" cm="1">
        <f t="array" ref="G259">INDEX(MainTracker[#Data],MATCH(1,(TrackerTbl[[#This Row],[UAID_2]]=MainTracker[UAID_2])*(TrackerTbl[[#This Row],[Request Date]]=MainTracker[Request sent on (Date)])*1,0),9)</f>
        <v>45335</v>
      </c>
      <c r="H259" s="33"/>
      <c r="J259" t="s">
        <v>9086</v>
      </c>
      <c r="K259" t="s">
        <v>9078</v>
      </c>
      <c r="L259" t="str">
        <f>LEFT(Table58[[#This Row],[L3 (Last Work Package only)]],FIND(" - ",Table58[[#This Row],[L3 (Last Work Package only)]])-1)</f>
        <v>UFDR 203.D</v>
      </c>
      <c r="M259" t="str">
        <f>LEFT(Table58[[#This Row],[Assets]],FIND(" - ",Table58[[#This Row],[Assets]])-1)</f>
        <v>HS2-000020CE6</v>
      </c>
      <c r="N259" s="239" t="e">
        <f>INDEX(TrackerTbl[#Data],MATCH(Table58[[#This Row],[L2]],TrackerTbl[Cleansed_UAID_2],0),5)</f>
        <v>#N/A</v>
      </c>
      <c r="O259" s="9" t="e">
        <f>INDEX(TrackerTbl[#Data],MATCH(Table58[[#This Row],[L2]],TrackerTbl[Cleansed_UAID_2],0),6)</f>
        <v>#N/A</v>
      </c>
      <c r="P259" s="239" t="e">
        <f>INDEX(TrackerTbl[#Data],MATCH(Table58[[#This Row],[L2]],TrackerTbl[Cleansed_UAID_2],0),7)</f>
        <v>#N/A</v>
      </c>
    </row>
    <row r="260" spans="1:16">
      <c r="A260" s="9">
        <v>237.02</v>
      </c>
      <c r="B260" t="s">
        <v>1404</v>
      </c>
      <c r="C260" t="str">
        <f>IF(LEFT(TrackerTbl[[#This Row],[WorkPackage]],1)="U",TrackerTbl[[#This Row],[WorkPackage]],"IDR "&amp;TRIM(TrackerTbl[[#This Row],[WorkPackage]]))</f>
        <v>IDR 237.02</v>
      </c>
      <c r="D260" t="str">
        <f>TRIM(TrackerTbl[[#This Row],[UAID_2]])</f>
        <v>HS2-00002WURW</v>
      </c>
      <c r="E260" s="33">
        <f>_xlfn.MAXIFS(Central_Team!G:G,Central_Team!C:C,TrackerTbl[[#This Row],[UAID_2]])</f>
        <v>45331</v>
      </c>
      <c r="F260" t="str" cm="1">
        <f t="array" ref="F260">INDEX(MainTracker[#Data],MATCH(1,(TrackerTbl[[#This Row],[UAID_2]]=MainTracker[UAID_2])*(TrackerTbl[[#This Row],[Request Date]]=MainTracker[Request sent on (Date)])*1,0),21)</f>
        <v>10 - Complete</v>
      </c>
      <c r="G260" s="33" cm="1">
        <f t="array" ref="G260">INDEX(MainTracker[#Data],MATCH(1,(TrackerTbl[[#This Row],[UAID_2]]=MainTracker[UAID_2])*(TrackerTbl[[#This Row],[Request Date]]=MainTracker[Request sent on (Date)])*1,0),9)</f>
        <v>45335</v>
      </c>
      <c r="H260" s="33"/>
      <c r="J260" t="s">
        <v>9087</v>
      </c>
      <c r="K260" t="s">
        <v>9078</v>
      </c>
      <c r="L260" t="str">
        <f>LEFT(Table58[[#This Row],[L3 (Last Work Package only)]],FIND(" - ",Table58[[#This Row],[L3 (Last Work Package only)]])-1)</f>
        <v>UFDR 203.D</v>
      </c>
      <c r="M260" t="str">
        <f>LEFT(Table58[[#This Row],[Assets]],FIND(" - ",Table58[[#This Row],[Assets]])-1)</f>
        <v>HS2-00002CT41</v>
      </c>
      <c r="N260" s="239" t="e">
        <f>INDEX(TrackerTbl[#Data],MATCH(Table58[[#This Row],[L2]],TrackerTbl[Cleansed_UAID_2],0),5)</f>
        <v>#N/A</v>
      </c>
      <c r="O260" s="9" t="e">
        <f>INDEX(TrackerTbl[#Data],MATCH(Table58[[#This Row],[L2]],TrackerTbl[Cleansed_UAID_2],0),6)</f>
        <v>#N/A</v>
      </c>
      <c r="P260" s="239" t="e">
        <f>INDEX(TrackerTbl[#Data],MATCH(Table58[[#This Row],[L2]],TrackerTbl[Cleansed_UAID_2],0),7)</f>
        <v>#N/A</v>
      </c>
    </row>
    <row r="261" spans="1:16">
      <c r="A261" s="9">
        <v>237.02</v>
      </c>
      <c r="B261" t="s">
        <v>1409</v>
      </c>
      <c r="C261" t="str">
        <f>IF(LEFT(TrackerTbl[[#This Row],[WorkPackage]],1)="U",TrackerTbl[[#This Row],[WorkPackage]],"IDR "&amp;TRIM(TrackerTbl[[#This Row],[WorkPackage]]))</f>
        <v>IDR 237.02</v>
      </c>
      <c r="D261" t="str">
        <f>TRIM(TrackerTbl[[#This Row],[UAID_2]])</f>
        <v>HS2-00002WURX</v>
      </c>
      <c r="E261" s="33">
        <f>_xlfn.MAXIFS(Central_Team!G:G,Central_Team!C:C,TrackerTbl[[#This Row],[UAID_2]])</f>
        <v>45331</v>
      </c>
      <c r="F261" t="str" cm="1">
        <f t="array" ref="F261">INDEX(MainTracker[#Data],MATCH(1,(TrackerTbl[[#This Row],[UAID_2]]=MainTracker[UAID_2])*(TrackerTbl[[#This Row],[Request Date]]=MainTracker[Request sent on (Date)])*1,0),21)</f>
        <v>10 - Complete</v>
      </c>
      <c r="G261" s="33" cm="1">
        <f t="array" ref="G261">INDEX(MainTracker[#Data],MATCH(1,(TrackerTbl[[#This Row],[UAID_2]]=MainTracker[UAID_2])*(TrackerTbl[[#This Row],[Request Date]]=MainTracker[Request sent on (Date)])*1,0),9)</f>
        <v>45335</v>
      </c>
      <c r="H261" s="33"/>
      <c r="J261" t="s">
        <v>9088</v>
      </c>
      <c r="K261" t="s">
        <v>9089</v>
      </c>
      <c r="L261" t="str">
        <f>LEFT(Table58[[#This Row],[L3 (Last Work Package only)]],FIND(" - ",Table58[[#This Row],[L3 (Last Work Package only)]])-1)</f>
        <v>UFDR 203.C</v>
      </c>
      <c r="M261" t="str">
        <f>LEFT(Table58[[#This Row],[Assets]],FIND(" - ",Table58[[#This Row],[Assets]])-1)</f>
        <v>HS2-000020CE0</v>
      </c>
      <c r="N261" s="239" t="e">
        <f>INDEX(TrackerTbl[#Data],MATCH(Table58[[#This Row],[L2]],TrackerTbl[Cleansed_UAID_2],0),5)</f>
        <v>#N/A</v>
      </c>
      <c r="O261" s="9" t="e">
        <f>INDEX(TrackerTbl[#Data],MATCH(Table58[[#This Row],[L2]],TrackerTbl[Cleansed_UAID_2],0),6)</f>
        <v>#N/A</v>
      </c>
      <c r="P261" s="239" t="e">
        <f>INDEX(TrackerTbl[#Data],MATCH(Table58[[#This Row],[L2]],TrackerTbl[Cleansed_UAID_2],0),7)</f>
        <v>#N/A</v>
      </c>
    </row>
    <row r="262" spans="1:16">
      <c r="A262" s="9">
        <v>237.02</v>
      </c>
      <c r="B262" t="s">
        <v>1415</v>
      </c>
      <c r="C262" t="str">
        <f>IF(LEFT(TrackerTbl[[#This Row],[WorkPackage]],1)="U",TrackerTbl[[#This Row],[WorkPackage]],"IDR "&amp;TRIM(TrackerTbl[[#This Row],[WorkPackage]]))</f>
        <v>IDR 237.02</v>
      </c>
      <c r="D262" t="str">
        <f>TRIM(TrackerTbl[[#This Row],[UAID_2]])</f>
        <v>HS2-00002WURY</v>
      </c>
      <c r="E262" s="33">
        <f>_xlfn.MAXIFS(Central_Team!G:G,Central_Team!C:C,TrackerTbl[[#This Row],[UAID_2]])</f>
        <v>45331</v>
      </c>
      <c r="F262" t="str" cm="1">
        <f t="array" ref="F262">INDEX(MainTracker[#Data],MATCH(1,(TrackerTbl[[#This Row],[UAID_2]]=MainTracker[UAID_2])*(TrackerTbl[[#This Row],[Request Date]]=MainTracker[Request sent on (Date)])*1,0),21)</f>
        <v>10 - Complete</v>
      </c>
      <c r="G262" s="33" cm="1">
        <f t="array" ref="G262">INDEX(MainTracker[#Data],MATCH(1,(TrackerTbl[[#This Row],[UAID_2]]=MainTracker[UAID_2])*(TrackerTbl[[#This Row],[Request Date]]=MainTracker[Request sent on (Date)])*1,0),9)</f>
        <v>45335</v>
      </c>
      <c r="H262" s="33"/>
      <c r="J262" t="s">
        <v>9090</v>
      </c>
      <c r="K262" t="s">
        <v>9089</v>
      </c>
      <c r="L262" t="str">
        <f>LEFT(Table58[[#This Row],[L3 (Last Work Package only)]],FIND(" - ",Table58[[#This Row],[L3 (Last Work Package only)]])-1)</f>
        <v>UFDR 203.C</v>
      </c>
      <c r="M262" t="str">
        <f>LEFT(Table58[[#This Row],[Assets]],FIND(" - ",Table58[[#This Row],[Assets]])-1)</f>
        <v>HS2-00002NHZ8</v>
      </c>
      <c r="N262" s="239" t="e">
        <f>INDEX(TrackerTbl[#Data],MATCH(Table58[[#This Row],[L2]],TrackerTbl[Cleansed_UAID_2],0),5)</f>
        <v>#N/A</v>
      </c>
      <c r="O262" s="9" t="e">
        <f>INDEX(TrackerTbl[#Data],MATCH(Table58[[#This Row],[L2]],TrackerTbl[Cleansed_UAID_2],0),6)</f>
        <v>#N/A</v>
      </c>
      <c r="P262" s="239" t="e">
        <f>INDEX(TrackerTbl[#Data],MATCH(Table58[[#This Row],[L2]],TrackerTbl[Cleansed_UAID_2],0),7)</f>
        <v>#N/A</v>
      </c>
    </row>
    <row r="263" spans="1:16">
      <c r="A263" s="9">
        <v>237.02</v>
      </c>
      <c r="B263" t="s">
        <v>1419</v>
      </c>
      <c r="C263" t="str">
        <f>IF(LEFT(TrackerTbl[[#This Row],[WorkPackage]],1)="U",TrackerTbl[[#This Row],[WorkPackage]],"IDR "&amp;TRIM(TrackerTbl[[#This Row],[WorkPackage]]))</f>
        <v>IDR 237.02</v>
      </c>
      <c r="D263" t="str">
        <f>TRIM(TrackerTbl[[#This Row],[UAID_2]])</f>
        <v>HS2-00002WURZ</v>
      </c>
      <c r="E263" s="33">
        <f>_xlfn.MAXIFS(Central_Team!G:G,Central_Team!C:C,TrackerTbl[[#This Row],[UAID_2]])</f>
        <v>45331</v>
      </c>
      <c r="F263" t="str" cm="1">
        <f t="array" ref="F263">INDEX(MainTracker[#Data],MATCH(1,(TrackerTbl[[#This Row],[UAID_2]]=MainTracker[UAID_2])*(TrackerTbl[[#This Row],[Request Date]]=MainTracker[Request sent on (Date)])*1,0),21)</f>
        <v>10 - Complete</v>
      </c>
      <c r="G263" s="33" cm="1">
        <f t="array" ref="G263">INDEX(MainTracker[#Data],MATCH(1,(TrackerTbl[[#This Row],[UAID_2]]=MainTracker[UAID_2])*(TrackerTbl[[#This Row],[Request Date]]=MainTracker[Request sent on (Date)])*1,0),9)</f>
        <v>45335</v>
      </c>
      <c r="H263" s="33"/>
      <c r="J263" t="s">
        <v>9091</v>
      </c>
      <c r="K263" t="s">
        <v>9089</v>
      </c>
      <c r="L263" t="str">
        <f>LEFT(Table58[[#This Row],[L3 (Last Work Package only)]],FIND(" - ",Table58[[#This Row],[L3 (Last Work Package only)]])-1)</f>
        <v>UFDR 203.C</v>
      </c>
      <c r="M263" t="str">
        <f>LEFT(Table58[[#This Row],[Assets]],FIND(" - ",Table58[[#This Row],[Assets]])-1)</f>
        <v>HS2-00002BVP1</v>
      </c>
      <c r="N263" s="239" t="e">
        <f>INDEX(TrackerTbl[#Data],MATCH(Table58[[#This Row],[L2]],TrackerTbl[Cleansed_UAID_2],0),5)</f>
        <v>#N/A</v>
      </c>
      <c r="O263" s="9" t="e">
        <f>INDEX(TrackerTbl[#Data],MATCH(Table58[[#This Row],[L2]],TrackerTbl[Cleansed_UAID_2],0),6)</f>
        <v>#N/A</v>
      </c>
      <c r="P263" s="239" t="e">
        <f>INDEX(TrackerTbl[#Data],MATCH(Table58[[#This Row],[L2]],TrackerTbl[Cleansed_UAID_2],0),7)</f>
        <v>#N/A</v>
      </c>
    </row>
    <row r="264" spans="1:16">
      <c r="A264" s="9">
        <v>237.02</v>
      </c>
      <c r="B264" t="s">
        <v>1423</v>
      </c>
      <c r="C264" t="str">
        <f>IF(LEFT(TrackerTbl[[#This Row],[WorkPackage]],1)="U",TrackerTbl[[#This Row],[WorkPackage]],"IDR "&amp;TRIM(TrackerTbl[[#This Row],[WorkPackage]]))</f>
        <v>IDR 237.02</v>
      </c>
      <c r="D264" t="str">
        <f>TRIM(TrackerTbl[[#This Row],[UAID_2]])</f>
        <v>HS2-00002WUS0</v>
      </c>
      <c r="E264" s="33">
        <f>_xlfn.MAXIFS(Central_Team!G:G,Central_Team!C:C,TrackerTbl[[#This Row],[UAID_2]])</f>
        <v>45331</v>
      </c>
      <c r="F264" t="str" cm="1">
        <f t="array" ref="F264">INDEX(MainTracker[#Data],MATCH(1,(TrackerTbl[[#This Row],[UAID_2]]=MainTracker[UAID_2])*(TrackerTbl[[#This Row],[Request Date]]=MainTracker[Request sent on (Date)])*1,0),21)</f>
        <v>10 - Complete</v>
      </c>
      <c r="G264" s="33" cm="1">
        <f t="array" ref="G264">INDEX(MainTracker[#Data],MATCH(1,(TrackerTbl[[#This Row],[UAID_2]]=MainTracker[UAID_2])*(TrackerTbl[[#This Row],[Request Date]]=MainTracker[Request sent on (Date)])*1,0),9)</f>
        <v>45335</v>
      </c>
      <c r="H264" s="33"/>
      <c r="J264" t="s">
        <v>9092</v>
      </c>
      <c r="K264" t="s">
        <v>9089</v>
      </c>
      <c r="L264" t="str">
        <f>LEFT(Table58[[#This Row],[L3 (Last Work Package only)]],FIND(" - ",Table58[[#This Row],[L3 (Last Work Package only)]])-1)</f>
        <v>UFDR 203.C</v>
      </c>
      <c r="M264" t="str">
        <f>LEFT(Table58[[#This Row],[Assets]],FIND(" - ",Table58[[#This Row],[Assets]])-1)</f>
        <v>HS2-000020CE1</v>
      </c>
      <c r="N264" s="239" t="e">
        <f>INDEX(TrackerTbl[#Data],MATCH(Table58[[#This Row],[L2]],TrackerTbl[Cleansed_UAID_2],0),5)</f>
        <v>#N/A</v>
      </c>
      <c r="O264" s="9" t="e">
        <f>INDEX(TrackerTbl[#Data],MATCH(Table58[[#This Row],[L2]],TrackerTbl[Cleansed_UAID_2],0),6)</f>
        <v>#N/A</v>
      </c>
      <c r="P264" s="239" t="e">
        <f>INDEX(TrackerTbl[#Data],MATCH(Table58[[#This Row],[L2]],TrackerTbl[Cleansed_UAID_2],0),7)</f>
        <v>#N/A</v>
      </c>
    </row>
    <row r="265" spans="1:16">
      <c r="A265" s="9">
        <v>237.02</v>
      </c>
      <c r="B265" t="s">
        <v>1428</v>
      </c>
      <c r="C265" t="str">
        <f>IF(LEFT(TrackerTbl[[#This Row],[WorkPackage]],1)="U",TrackerTbl[[#This Row],[WorkPackage]],"IDR "&amp;TRIM(TrackerTbl[[#This Row],[WorkPackage]]))</f>
        <v>IDR 237.02</v>
      </c>
      <c r="D265" t="str">
        <f>TRIM(TrackerTbl[[#This Row],[UAID_2]])</f>
        <v>HS2-00002WUS1</v>
      </c>
      <c r="E265" s="33">
        <f>_xlfn.MAXIFS(Central_Team!G:G,Central_Team!C:C,TrackerTbl[[#This Row],[UAID_2]])</f>
        <v>45331</v>
      </c>
      <c r="F265" t="str" cm="1">
        <f t="array" ref="F265">INDEX(MainTracker[#Data],MATCH(1,(TrackerTbl[[#This Row],[UAID_2]]=MainTracker[UAID_2])*(TrackerTbl[[#This Row],[Request Date]]=MainTracker[Request sent on (Date)])*1,0),21)</f>
        <v>10 - Complete</v>
      </c>
      <c r="G265" s="33" cm="1">
        <f t="array" ref="G265">INDEX(MainTracker[#Data],MATCH(1,(TrackerTbl[[#This Row],[UAID_2]]=MainTracker[UAID_2])*(TrackerTbl[[#This Row],[Request Date]]=MainTracker[Request sent on (Date)])*1,0),9)</f>
        <v>45335</v>
      </c>
      <c r="H265" s="33"/>
      <c r="J265" t="s">
        <v>9093</v>
      </c>
      <c r="K265" t="s">
        <v>9089</v>
      </c>
      <c r="L265" t="str">
        <f>LEFT(Table58[[#This Row],[L3 (Last Work Package only)]],FIND(" - ",Table58[[#This Row],[L3 (Last Work Package only)]])-1)</f>
        <v>UFDR 203.C</v>
      </c>
      <c r="M265" t="str">
        <f>LEFT(Table58[[#This Row],[Assets]],FIND(" - ",Table58[[#This Row],[Assets]])-1)</f>
        <v>HS2-000020CE2</v>
      </c>
      <c r="N265" s="239" t="e">
        <f>INDEX(TrackerTbl[#Data],MATCH(Table58[[#This Row],[L2]],TrackerTbl[Cleansed_UAID_2],0),5)</f>
        <v>#N/A</v>
      </c>
      <c r="O265" s="9" t="e">
        <f>INDEX(TrackerTbl[#Data],MATCH(Table58[[#This Row],[L2]],TrackerTbl[Cleansed_UAID_2],0),6)</f>
        <v>#N/A</v>
      </c>
      <c r="P265" s="239" t="e">
        <f>INDEX(TrackerTbl[#Data],MATCH(Table58[[#This Row],[L2]],TrackerTbl[Cleansed_UAID_2],0),7)</f>
        <v>#N/A</v>
      </c>
    </row>
    <row r="266" spans="1:16">
      <c r="A266" s="9">
        <v>237.02</v>
      </c>
      <c r="B266" t="s">
        <v>1433</v>
      </c>
      <c r="C266" t="str">
        <f>IF(LEFT(TrackerTbl[[#This Row],[WorkPackage]],1)="U",TrackerTbl[[#This Row],[WorkPackage]],"IDR "&amp;TRIM(TrackerTbl[[#This Row],[WorkPackage]]))</f>
        <v>IDR 237.02</v>
      </c>
      <c r="D266" t="str">
        <f>TRIM(TrackerTbl[[#This Row],[UAID_2]])</f>
        <v>HS2-00002WUS8</v>
      </c>
      <c r="E266" s="33">
        <f>_xlfn.MAXIFS(Central_Team!G:G,Central_Team!C:C,TrackerTbl[[#This Row],[UAID_2]])</f>
        <v>45331</v>
      </c>
      <c r="F266" t="str" cm="1">
        <f t="array" ref="F266">INDEX(MainTracker[#Data],MATCH(1,(TrackerTbl[[#This Row],[UAID_2]]=MainTracker[UAID_2])*(TrackerTbl[[#This Row],[Request Date]]=MainTracker[Request sent on (Date)])*1,0),21)</f>
        <v>10 - Complete</v>
      </c>
      <c r="G266" s="33" cm="1">
        <f t="array" ref="G266">INDEX(MainTracker[#Data],MATCH(1,(TrackerTbl[[#This Row],[UAID_2]]=MainTracker[UAID_2])*(TrackerTbl[[#This Row],[Request Date]]=MainTracker[Request sent on (Date)])*1,0),9)</f>
        <v>45335</v>
      </c>
      <c r="H266" s="33"/>
      <c r="J266" t="s">
        <v>9094</v>
      </c>
      <c r="K266" t="s">
        <v>9089</v>
      </c>
      <c r="L266" t="str">
        <f>LEFT(Table58[[#This Row],[L3 (Last Work Package only)]],FIND(" - ",Table58[[#This Row],[L3 (Last Work Package only)]])-1)</f>
        <v>UFDR 203.C</v>
      </c>
      <c r="M266" t="str">
        <f>LEFT(Table58[[#This Row],[Assets]],FIND(" - ",Table58[[#This Row],[Assets]])-1)</f>
        <v>HS2-000020CE3</v>
      </c>
      <c r="N266" s="239" t="e">
        <f>INDEX(TrackerTbl[#Data],MATCH(Table58[[#This Row],[L2]],TrackerTbl[Cleansed_UAID_2],0),5)</f>
        <v>#N/A</v>
      </c>
      <c r="O266" s="9" t="e">
        <f>INDEX(TrackerTbl[#Data],MATCH(Table58[[#This Row],[L2]],TrackerTbl[Cleansed_UAID_2],0),6)</f>
        <v>#N/A</v>
      </c>
      <c r="P266" s="239" t="e">
        <f>INDEX(TrackerTbl[#Data],MATCH(Table58[[#This Row],[L2]],TrackerTbl[Cleansed_UAID_2],0),7)</f>
        <v>#N/A</v>
      </c>
    </row>
    <row r="267" spans="1:16">
      <c r="A267" s="9">
        <v>237.02</v>
      </c>
      <c r="B267" t="s">
        <v>1437</v>
      </c>
      <c r="C267" t="str">
        <f>IF(LEFT(TrackerTbl[[#This Row],[WorkPackage]],1)="U",TrackerTbl[[#This Row],[WorkPackage]],"IDR "&amp;TRIM(TrackerTbl[[#This Row],[WorkPackage]]))</f>
        <v>IDR 237.02</v>
      </c>
      <c r="D267" t="str">
        <f>TRIM(TrackerTbl[[#This Row],[UAID_2]])</f>
        <v>HS2-00002WUS9</v>
      </c>
      <c r="E267" s="33">
        <f>_xlfn.MAXIFS(Central_Team!G:G,Central_Team!C:C,TrackerTbl[[#This Row],[UAID_2]])</f>
        <v>45331</v>
      </c>
      <c r="F267" t="str" cm="1">
        <f t="array" ref="F267">INDEX(MainTracker[#Data],MATCH(1,(TrackerTbl[[#This Row],[UAID_2]]=MainTracker[UAID_2])*(TrackerTbl[[#This Row],[Request Date]]=MainTracker[Request sent on (Date)])*1,0),21)</f>
        <v>10 - Complete</v>
      </c>
      <c r="G267" s="33" cm="1">
        <f t="array" ref="G267">INDEX(MainTracker[#Data],MATCH(1,(TrackerTbl[[#This Row],[UAID_2]]=MainTracker[UAID_2])*(TrackerTbl[[#This Row],[Request Date]]=MainTracker[Request sent on (Date)])*1,0),9)</f>
        <v>45335</v>
      </c>
      <c r="H267" s="33"/>
      <c r="J267" t="s">
        <v>9095</v>
      </c>
      <c r="K267" t="s">
        <v>9089</v>
      </c>
      <c r="L267" t="str">
        <f>LEFT(Table58[[#This Row],[L3 (Last Work Package only)]],FIND(" - ",Table58[[#This Row],[L3 (Last Work Package only)]])-1)</f>
        <v>UFDR 203.C</v>
      </c>
      <c r="M267" t="str">
        <f>LEFT(Table58[[#This Row],[Assets]],FIND(" - ",Table58[[#This Row],[Assets]])-1)</f>
        <v>HS2-000020CE4</v>
      </c>
      <c r="N267" s="239" t="e">
        <f>INDEX(TrackerTbl[#Data],MATCH(Table58[[#This Row],[L2]],TrackerTbl[Cleansed_UAID_2],0),5)</f>
        <v>#N/A</v>
      </c>
      <c r="O267" s="9" t="e">
        <f>INDEX(TrackerTbl[#Data],MATCH(Table58[[#This Row],[L2]],TrackerTbl[Cleansed_UAID_2],0),6)</f>
        <v>#N/A</v>
      </c>
      <c r="P267" s="239" t="e">
        <f>INDEX(TrackerTbl[#Data],MATCH(Table58[[#This Row],[L2]],TrackerTbl[Cleansed_UAID_2],0),7)</f>
        <v>#N/A</v>
      </c>
    </row>
    <row r="268" spans="1:16">
      <c r="A268" s="9">
        <v>237.02</v>
      </c>
      <c r="B268" t="s">
        <v>1441</v>
      </c>
      <c r="C268" t="str">
        <f>IF(LEFT(TrackerTbl[[#This Row],[WorkPackage]],1)="U",TrackerTbl[[#This Row],[WorkPackage]],"IDR "&amp;TRIM(TrackerTbl[[#This Row],[WorkPackage]]))</f>
        <v>IDR 237.02</v>
      </c>
      <c r="D268" t="str">
        <f>TRIM(TrackerTbl[[#This Row],[UAID_2]])</f>
        <v>HS2-00002WUSA</v>
      </c>
      <c r="E268" s="33">
        <f>_xlfn.MAXIFS(Central_Team!G:G,Central_Team!C:C,TrackerTbl[[#This Row],[UAID_2]])</f>
        <v>45331</v>
      </c>
      <c r="F268" t="str" cm="1">
        <f t="array" ref="F268">INDEX(MainTracker[#Data],MATCH(1,(TrackerTbl[[#This Row],[UAID_2]]=MainTracker[UAID_2])*(TrackerTbl[[#This Row],[Request Date]]=MainTracker[Request sent on (Date)])*1,0),21)</f>
        <v>10 - Complete</v>
      </c>
      <c r="G268" s="33" cm="1">
        <f t="array" ref="G268">INDEX(MainTracker[#Data],MATCH(1,(TrackerTbl[[#This Row],[UAID_2]]=MainTracker[UAID_2])*(TrackerTbl[[#This Row],[Request Date]]=MainTracker[Request sent on (Date)])*1,0),9)</f>
        <v>45335</v>
      </c>
      <c r="H268" s="33"/>
      <c r="J268" t="s">
        <v>9096</v>
      </c>
      <c r="K268" t="s">
        <v>9089</v>
      </c>
      <c r="L268" t="str">
        <f>LEFT(Table58[[#This Row],[L3 (Last Work Package only)]],FIND(" - ",Table58[[#This Row],[L3 (Last Work Package only)]])-1)</f>
        <v>UFDR 203.C</v>
      </c>
      <c r="M268" t="str">
        <f>LEFT(Table58[[#This Row],[Assets]],FIND(" - ",Table58[[#This Row],[Assets]])-1)</f>
        <v>HS2-000020CE5</v>
      </c>
      <c r="N268" s="239" t="e">
        <f>INDEX(TrackerTbl[#Data],MATCH(Table58[[#This Row],[L2]],TrackerTbl[Cleansed_UAID_2],0),5)</f>
        <v>#N/A</v>
      </c>
      <c r="O268" s="9" t="e">
        <f>INDEX(TrackerTbl[#Data],MATCH(Table58[[#This Row],[L2]],TrackerTbl[Cleansed_UAID_2],0),6)</f>
        <v>#N/A</v>
      </c>
      <c r="P268" s="239" t="e">
        <f>INDEX(TrackerTbl[#Data],MATCH(Table58[[#This Row],[L2]],TrackerTbl[Cleansed_UAID_2],0),7)</f>
        <v>#N/A</v>
      </c>
    </row>
    <row r="269" spans="1:16">
      <c r="A269" s="9">
        <v>237.02</v>
      </c>
      <c r="B269" t="s">
        <v>1445</v>
      </c>
      <c r="C269" t="str">
        <f>IF(LEFT(TrackerTbl[[#This Row],[WorkPackage]],1)="U",TrackerTbl[[#This Row],[WorkPackage]],"IDR "&amp;TRIM(TrackerTbl[[#This Row],[WorkPackage]]))</f>
        <v>IDR 237.02</v>
      </c>
      <c r="D269" t="str">
        <f>TRIM(TrackerTbl[[#This Row],[UAID_2]])</f>
        <v>HS2-00002WUSB</v>
      </c>
      <c r="E269" s="33">
        <f>_xlfn.MAXIFS(Central_Team!G:G,Central_Team!C:C,TrackerTbl[[#This Row],[UAID_2]])</f>
        <v>45331</v>
      </c>
      <c r="F269" t="str" cm="1">
        <f t="array" ref="F269">INDEX(MainTracker[#Data],MATCH(1,(TrackerTbl[[#This Row],[UAID_2]]=MainTracker[UAID_2])*(TrackerTbl[[#This Row],[Request Date]]=MainTracker[Request sent on (Date)])*1,0),21)</f>
        <v>10 - Complete</v>
      </c>
      <c r="G269" s="33" cm="1">
        <f t="array" ref="G269">INDEX(MainTracker[#Data],MATCH(1,(TrackerTbl[[#This Row],[UAID_2]]=MainTracker[UAID_2])*(TrackerTbl[[#This Row],[Request Date]]=MainTracker[Request sent on (Date)])*1,0),9)</f>
        <v>45335</v>
      </c>
      <c r="H269" s="33"/>
      <c r="J269" t="s">
        <v>9097</v>
      </c>
      <c r="K269" t="s">
        <v>9089</v>
      </c>
      <c r="L269" t="str">
        <f>LEFT(Table58[[#This Row],[L3 (Last Work Package only)]],FIND(" - ",Table58[[#This Row],[L3 (Last Work Package only)]])-1)</f>
        <v>UFDR 203.C</v>
      </c>
      <c r="M269" t="str">
        <f>LEFT(Table58[[#This Row],[Assets]],FIND(" - ",Table58[[#This Row],[Assets]])-1)</f>
        <v>HS2-00002CT3Z</v>
      </c>
      <c r="N269" s="239" t="e">
        <f>INDEX(TrackerTbl[#Data],MATCH(Table58[[#This Row],[L2]],TrackerTbl[Cleansed_UAID_2],0),5)</f>
        <v>#N/A</v>
      </c>
      <c r="O269" s="9" t="e">
        <f>INDEX(TrackerTbl[#Data],MATCH(Table58[[#This Row],[L2]],TrackerTbl[Cleansed_UAID_2],0),6)</f>
        <v>#N/A</v>
      </c>
      <c r="P269" s="239" t="e">
        <f>INDEX(TrackerTbl[#Data],MATCH(Table58[[#This Row],[L2]],TrackerTbl[Cleansed_UAID_2],0),7)</f>
        <v>#N/A</v>
      </c>
    </row>
    <row r="270" spans="1:16">
      <c r="A270" s="9">
        <v>237.02</v>
      </c>
      <c r="B270" t="s">
        <v>1449</v>
      </c>
      <c r="C270" t="str">
        <f>IF(LEFT(TrackerTbl[[#This Row],[WorkPackage]],1)="U",TrackerTbl[[#This Row],[WorkPackage]],"IDR "&amp;TRIM(TrackerTbl[[#This Row],[WorkPackage]]))</f>
        <v>IDR 237.02</v>
      </c>
      <c r="D270" t="str">
        <f>TRIM(TrackerTbl[[#This Row],[UAID_2]])</f>
        <v>HS2-00002WUSC</v>
      </c>
      <c r="E270" s="33">
        <f>_xlfn.MAXIFS(Central_Team!G:G,Central_Team!C:C,TrackerTbl[[#This Row],[UAID_2]])</f>
        <v>45331</v>
      </c>
      <c r="F270" t="str" cm="1">
        <f t="array" ref="F270">INDEX(MainTracker[#Data],MATCH(1,(TrackerTbl[[#This Row],[UAID_2]]=MainTracker[UAID_2])*(TrackerTbl[[#This Row],[Request Date]]=MainTracker[Request sent on (Date)])*1,0),21)</f>
        <v>10 - Complete</v>
      </c>
      <c r="G270" s="33" cm="1">
        <f t="array" ref="G270">INDEX(MainTracker[#Data],MATCH(1,(TrackerTbl[[#This Row],[UAID_2]]=MainTracker[UAID_2])*(TrackerTbl[[#This Row],[Request Date]]=MainTracker[Request sent on (Date)])*1,0),9)</f>
        <v>45335</v>
      </c>
      <c r="H270" s="33"/>
      <c r="J270" t="s">
        <v>9098</v>
      </c>
      <c r="K270" t="s">
        <v>9089</v>
      </c>
      <c r="L270" t="str">
        <f>LEFT(Table58[[#This Row],[L3 (Last Work Package only)]],FIND(" - ",Table58[[#This Row],[L3 (Last Work Package only)]])-1)</f>
        <v>UFDR 203.C</v>
      </c>
      <c r="M270" t="str">
        <f>LEFT(Table58[[#This Row],[Assets]],FIND(" - ",Table58[[#This Row],[Assets]])-1)</f>
        <v>HS2-000020CE7</v>
      </c>
      <c r="N270" s="239" t="e">
        <f>INDEX(TrackerTbl[#Data],MATCH(Table58[[#This Row],[L2]],TrackerTbl[Cleansed_UAID_2],0),5)</f>
        <v>#N/A</v>
      </c>
      <c r="O270" s="9" t="e">
        <f>INDEX(TrackerTbl[#Data],MATCH(Table58[[#This Row],[L2]],TrackerTbl[Cleansed_UAID_2],0),6)</f>
        <v>#N/A</v>
      </c>
      <c r="P270" s="239" t="e">
        <f>INDEX(TrackerTbl[#Data],MATCH(Table58[[#This Row],[L2]],TrackerTbl[Cleansed_UAID_2],0),7)</f>
        <v>#N/A</v>
      </c>
    </row>
    <row r="271" spans="1:16">
      <c r="A271" s="9">
        <v>237.02</v>
      </c>
      <c r="B271" t="s">
        <v>1453</v>
      </c>
      <c r="C271" t="str">
        <f>IF(LEFT(TrackerTbl[[#This Row],[WorkPackage]],1)="U",TrackerTbl[[#This Row],[WorkPackage]],"IDR "&amp;TRIM(TrackerTbl[[#This Row],[WorkPackage]]))</f>
        <v>IDR 237.02</v>
      </c>
      <c r="D271" t="str">
        <f>TRIM(TrackerTbl[[#This Row],[UAID_2]])</f>
        <v>HS2-00002WUSD</v>
      </c>
      <c r="E271" s="33">
        <f>_xlfn.MAXIFS(Central_Team!G:G,Central_Team!C:C,TrackerTbl[[#This Row],[UAID_2]])</f>
        <v>45331</v>
      </c>
      <c r="F271" t="str" cm="1">
        <f t="array" ref="F271">INDEX(MainTracker[#Data],MATCH(1,(TrackerTbl[[#This Row],[UAID_2]]=MainTracker[UAID_2])*(TrackerTbl[[#This Row],[Request Date]]=MainTracker[Request sent on (Date)])*1,0),21)</f>
        <v>10 - Complete</v>
      </c>
      <c r="G271" s="33" cm="1">
        <f t="array" ref="G271">INDEX(MainTracker[#Data],MATCH(1,(TrackerTbl[[#This Row],[UAID_2]]=MainTracker[UAID_2])*(TrackerTbl[[#This Row],[Request Date]]=MainTracker[Request sent on (Date)])*1,0),9)</f>
        <v>45335</v>
      </c>
      <c r="H271" s="33"/>
      <c r="J271" t="s">
        <v>9099</v>
      </c>
      <c r="K271" t="s">
        <v>9100</v>
      </c>
      <c r="L271" t="str">
        <f>LEFT(Table58[[#This Row],[L3 (Last Work Package only)]],FIND(" - ",Table58[[#This Row],[L3 (Last Work Package only)]])-1)</f>
        <v>UFDR 203.B</v>
      </c>
      <c r="M271" t="str">
        <f>LEFT(Table58[[#This Row],[Assets]],FIND(" - ",Table58[[#This Row],[Assets]])-1)</f>
        <v>HS2-00002NHZ7</v>
      </c>
      <c r="N271" s="239" t="e">
        <f>INDEX(TrackerTbl[#Data],MATCH(Table58[[#This Row],[L2]],TrackerTbl[Cleansed_UAID_2],0),5)</f>
        <v>#N/A</v>
      </c>
      <c r="O271" s="9" t="e">
        <f>INDEX(TrackerTbl[#Data],MATCH(Table58[[#This Row],[L2]],TrackerTbl[Cleansed_UAID_2],0),6)</f>
        <v>#N/A</v>
      </c>
      <c r="P271" s="239" t="e">
        <f>INDEX(TrackerTbl[#Data],MATCH(Table58[[#This Row],[L2]],TrackerTbl[Cleansed_UAID_2],0),7)</f>
        <v>#N/A</v>
      </c>
    </row>
    <row r="272" spans="1:16">
      <c r="A272" s="9">
        <v>237.02</v>
      </c>
      <c r="B272" t="s">
        <v>1457</v>
      </c>
      <c r="C272" t="str">
        <f>IF(LEFT(TrackerTbl[[#This Row],[WorkPackage]],1)="U",TrackerTbl[[#This Row],[WorkPackage]],"IDR "&amp;TRIM(TrackerTbl[[#This Row],[WorkPackage]]))</f>
        <v>IDR 237.02</v>
      </c>
      <c r="D272" t="str">
        <f>TRIM(TrackerTbl[[#This Row],[UAID_2]])</f>
        <v>HS2-00002WUSE</v>
      </c>
      <c r="E272" s="33">
        <f>_xlfn.MAXIFS(Central_Team!G:G,Central_Team!C:C,TrackerTbl[[#This Row],[UAID_2]])</f>
        <v>45331</v>
      </c>
      <c r="F272" t="str" cm="1">
        <f t="array" ref="F272">INDEX(MainTracker[#Data],MATCH(1,(TrackerTbl[[#This Row],[UAID_2]]=MainTracker[UAID_2])*(TrackerTbl[[#This Row],[Request Date]]=MainTracker[Request sent on (Date)])*1,0),21)</f>
        <v>10 - Complete</v>
      </c>
      <c r="G272" s="33" cm="1">
        <f t="array" ref="G272">INDEX(MainTracker[#Data],MATCH(1,(TrackerTbl[[#This Row],[UAID_2]]=MainTracker[UAID_2])*(TrackerTbl[[#This Row],[Request Date]]=MainTracker[Request sent on (Date)])*1,0),9)</f>
        <v>45335</v>
      </c>
      <c r="H272" s="33"/>
      <c r="J272" t="s">
        <v>9101</v>
      </c>
      <c r="K272" t="s">
        <v>9100</v>
      </c>
      <c r="L272" t="str">
        <f>LEFT(Table58[[#This Row],[L3 (Last Work Package only)]],FIND(" - ",Table58[[#This Row],[L3 (Last Work Package only)]])-1)</f>
        <v>UFDR 203.B</v>
      </c>
      <c r="M272" t="str">
        <f>LEFT(Table58[[#This Row],[Assets]],FIND(" - ",Table58[[#This Row],[Assets]])-1)</f>
        <v>HS2-000020CDZ</v>
      </c>
      <c r="N272" s="239" t="e">
        <f>INDEX(TrackerTbl[#Data],MATCH(Table58[[#This Row],[L2]],TrackerTbl[Cleansed_UAID_2],0),5)</f>
        <v>#N/A</v>
      </c>
      <c r="O272" s="9" t="e">
        <f>INDEX(TrackerTbl[#Data],MATCH(Table58[[#This Row],[L2]],TrackerTbl[Cleansed_UAID_2],0),6)</f>
        <v>#N/A</v>
      </c>
      <c r="P272" s="239" t="e">
        <f>INDEX(TrackerTbl[#Data],MATCH(Table58[[#This Row],[L2]],TrackerTbl[Cleansed_UAID_2],0),7)</f>
        <v>#N/A</v>
      </c>
    </row>
    <row r="273" spans="1:16">
      <c r="A273" s="9">
        <v>237.02</v>
      </c>
      <c r="B273" t="s">
        <v>1462</v>
      </c>
      <c r="C273" t="str">
        <f>IF(LEFT(TrackerTbl[[#This Row],[WorkPackage]],1)="U",TrackerTbl[[#This Row],[WorkPackage]],"IDR "&amp;TRIM(TrackerTbl[[#This Row],[WorkPackage]]))</f>
        <v>IDR 237.02</v>
      </c>
      <c r="D273" t="str">
        <f>TRIM(TrackerTbl[[#This Row],[UAID_2]])</f>
        <v>HS2-00002WUSF</v>
      </c>
      <c r="E273" s="33">
        <f>_xlfn.MAXIFS(Central_Team!G:G,Central_Team!C:C,TrackerTbl[[#This Row],[UAID_2]])</f>
        <v>45331</v>
      </c>
      <c r="F273" t="str" cm="1">
        <f t="array" ref="F273">INDEX(MainTracker[#Data],MATCH(1,(TrackerTbl[[#This Row],[UAID_2]]=MainTracker[UAID_2])*(TrackerTbl[[#This Row],[Request Date]]=MainTracker[Request sent on (Date)])*1,0),21)</f>
        <v>10 - Complete</v>
      </c>
      <c r="G273" s="33" cm="1">
        <f t="array" ref="G273">INDEX(MainTracker[#Data],MATCH(1,(TrackerTbl[[#This Row],[UAID_2]]=MainTracker[UAID_2])*(TrackerTbl[[#This Row],[Request Date]]=MainTracker[Request sent on (Date)])*1,0),9)</f>
        <v>45335</v>
      </c>
      <c r="H273" s="33"/>
      <c r="J273" t="s">
        <v>9102</v>
      </c>
      <c r="K273" t="s">
        <v>9103</v>
      </c>
      <c r="L273" t="str">
        <f>LEFT(Table58[[#This Row],[L3 (Last Work Package only)]],FIND(" - ",Table58[[#This Row],[L3 (Last Work Package only)]])-1)</f>
        <v>UFDR 202.E</v>
      </c>
      <c r="M273" t="str">
        <f>LEFT(Table58[[#This Row],[Assets]],FIND(" - ",Table58[[#This Row],[Assets]])-1)</f>
        <v>HS2-000020CDR</v>
      </c>
      <c r="N273" s="239">
        <f>INDEX(TrackerTbl[#Data],MATCH(Table58[[#This Row],[L2]],TrackerTbl[Cleansed_UAID_2],0),5)</f>
        <v>45450</v>
      </c>
      <c r="O273" s="9" t="str">
        <f>INDEX(TrackerTbl[#Data],MATCH(Table58[[#This Row],[L2]],TrackerTbl[Cleansed_UAID_2],0),6)</f>
        <v>10 - Complete</v>
      </c>
      <c r="P273" s="239">
        <f>INDEX(TrackerTbl[#Data],MATCH(Table58[[#This Row],[L2]],TrackerTbl[Cleansed_UAID_2],0),7)</f>
        <v>45477</v>
      </c>
    </row>
    <row r="274" spans="1:16">
      <c r="A274" s="9">
        <v>237.02</v>
      </c>
      <c r="B274" t="s">
        <v>1467</v>
      </c>
      <c r="C274" t="str">
        <f>IF(LEFT(TrackerTbl[[#This Row],[WorkPackage]],1)="U",TrackerTbl[[#This Row],[WorkPackage]],"IDR "&amp;TRIM(TrackerTbl[[#This Row],[WorkPackage]]))</f>
        <v>IDR 237.02</v>
      </c>
      <c r="D274" t="str">
        <f>TRIM(TrackerTbl[[#This Row],[UAID_2]])</f>
        <v>HS2-00002WUSG</v>
      </c>
      <c r="E274" s="33">
        <f>_xlfn.MAXIFS(Central_Team!G:G,Central_Team!C:C,TrackerTbl[[#This Row],[UAID_2]])</f>
        <v>45331</v>
      </c>
      <c r="F274" t="str" cm="1">
        <f t="array" ref="F274">INDEX(MainTracker[#Data],MATCH(1,(TrackerTbl[[#This Row],[UAID_2]]=MainTracker[UAID_2])*(TrackerTbl[[#This Row],[Request Date]]=MainTracker[Request sent on (Date)])*1,0),21)</f>
        <v>10 - Complete</v>
      </c>
      <c r="G274" s="33" cm="1">
        <f t="array" ref="G274">INDEX(MainTracker[#Data],MATCH(1,(TrackerTbl[[#This Row],[UAID_2]]=MainTracker[UAID_2])*(TrackerTbl[[#This Row],[Request Date]]=MainTracker[Request sent on (Date)])*1,0),9)</f>
        <v>45335</v>
      </c>
      <c r="H274" s="33"/>
      <c r="J274" t="s">
        <v>9104</v>
      </c>
      <c r="K274" t="s">
        <v>9103</v>
      </c>
      <c r="L274" t="str">
        <f>LEFT(Table58[[#This Row],[L3 (Last Work Package only)]],FIND(" - ",Table58[[#This Row],[L3 (Last Work Package only)]])-1)</f>
        <v>UFDR 202.E</v>
      </c>
      <c r="M274" t="str">
        <f>LEFT(Table58[[#This Row],[Assets]],FIND(" - ",Table58[[#This Row],[Assets]])-1)</f>
        <v>HS2-00002NHZ4</v>
      </c>
      <c r="N274" s="239">
        <f>INDEX(TrackerTbl[#Data],MATCH(Table58[[#This Row],[L2]],TrackerTbl[Cleansed_UAID_2],0),5)</f>
        <v>45450</v>
      </c>
      <c r="O274" s="9" t="str">
        <f>INDEX(TrackerTbl[#Data],MATCH(Table58[[#This Row],[L2]],TrackerTbl[Cleansed_UAID_2],0),6)</f>
        <v>10 - Complete</v>
      </c>
      <c r="P274" s="239">
        <f>INDEX(TrackerTbl[#Data],MATCH(Table58[[#This Row],[L2]],TrackerTbl[Cleansed_UAID_2],0),7)</f>
        <v>45464</v>
      </c>
    </row>
    <row r="275" spans="1:16">
      <c r="A275" s="9">
        <v>237.02</v>
      </c>
      <c r="B275" t="s">
        <v>1472</v>
      </c>
      <c r="C275" t="str">
        <f>IF(LEFT(TrackerTbl[[#This Row],[WorkPackage]],1)="U",TrackerTbl[[#This Row],[WorkPackage]],"IDR "&amp;TRIM(TrackerTbl[[#This Row],[WorkPackage]]))</f>
        <v>IDR 237.02</v>
      </c>
      <c r="D275" t="str">
        <f>TRIM(TrackerTbl[[#This Row],[UAID_2]])</f>
        <v>HS2-00002WUSH</v>
      </c>
      <c r="E275" s="33">
        <f>_xlfn.MAXIFS(Central_Team!G:G,Central_Team!C:C,TrackerTbl[[#This Row],[UAID_2]])</f>
        <v>45331</v>
      </c>
      <c r="F275" t="str" cm="1">
        <f t="array" ref="F275">INDEX(MainTracker[#Data],MATCH(1,(TrackerTbl[[#This Row],[UAID_2]]=MainTracker[UAID_2])*(TrackerTbl[[#This Row],[Request Date]]=MainTracker[Request sent on (Date)])*1,0),21)</f>
        <v>10 - Complete</v>
      </c>
      <c r="G275" s="33" cm="1">
        <f t="array" ref="G275">INDEX(MainTracker[#Data],MATCH(1,(TrackerTbl[[#This Row],[UAID_2]]=MainTracker[UAID_2])*(TrackerTbl[[#This Row],[Request Date]]=MainTracker[Request sent on (Date)])*1,0),9)</f>
        <v>45335</v>
      </c>
      <c r="H275" s="33"/>
      <c r="J275" t="s">
        <v>9105</v>
      </c>
      <c r="K275" t="s">
        <v>9103</v>
      </c>
      <c r="L275" t="str">
        <f>LEFT(Table58[[#This Row],[L3 (Last Work Package only)]],FIND(" - ",Table58[[#This Row],[L3 (Last Work Package only)]])-1)</f>
        <v>UFDR 202.E</v>
      </c>
      <c r="M275" t="str">
        <f>LEFT(Table58[[#This Row],[Assets]],FIND(" - ",Table58[[#This Row],[Assets]])-1)</f>
        <v>HS2-00002NHZ6</v>
      </c>
      <c r="N275" s="239">
        <f>INDEX(TrackerTbl[#Data],MATCH(Table58[[#This Row],[L2]],TrackerTbl[Cleansed_UAID_2],0),5)</f>
        <v>45450</v>
      </c>
      <c r="O275" s="9" t="str">
        <f>INDEX(TrackerTbl[#Data],MATCH(Table58[[#This Row],[L2]],TrackerTbl[Cleansed_UAID_2],0),6)</f>
        <v>10 - Complete</v>
      </c>
      <c r="P275" s="239">
        <f>INDEX(TrackerTbl[#Data],MATCH(Table58[[#This Row],[L2]],TrackerTbl[Cleansed_UAID_2],0),7)</f>
        <v>45477</v>
      </c>
    </row>
    <row r="276" spans="1:16">
      <c r="A276" s="9">
        <v>237.02</v>
      </c>
      <c r="B276" t="s">
        <v>1476</v>
      </c>
      <c r="C276" t="str">
        <f>IF(LEFT(TrackerTbl[[#This Row],[WorkPackage]],1)="U",TrackerTbl[[#This Row],[WorkPackage]],"IDR "&amp;TRIM(TrackerTbl[[#This Row],[WorkPackage]]))</f>
        <v>IDR 237.02</v>
      </c>
      <c r="D276" t="str">
        <f>TRIM(TrackerTbl[[#This Row],[UAID_2]])</f>
        <v>HS2-00002WUSJ</v>
      </c>
      <c r="E276" s="33">
        <f>_xlfn.MAXIFS(Central_Team!G:G,Central_Team!C:C,TrackerTbl[[#This Row],[UAID_2]])</f>
        <v>45331</v>
      </c>
      <c r="F276" t="str" cm="1">
        <f t="array" ref="F276">INDEX(MainTracker[#Data],MATCH(1,(TrackerTbl[[#This Row],[UAID_2]]=MainTracker[UAID_2])*(TrackerTbl[[#This Row],[Request Date]]=MainTracker[Request sent on (Date)])*1,0),21)</f>
        <v>10 - Complete</v>
      </c>
      <c r="G276" s="33" cm="1">
        <f t="array" ref="G276">INDEX(MainTracker[#Data],MATCH(1,(TrackerTbl[[#This Row],[UAID_2]]=MainTracker[UAID_2])*(TrackerTbl[[#This Row],[Request Date]]=MainTracker[Request sent on (Date)])*1,0),9)</f>
        <v>45335</v>
      </c>
      <c r="H276" s="33"/>
      <c r="J276" t="s">
        <v>9106</v>
      </c>
      <c r="K276" t="s">
        <v>9103</v>
      </c>
      <c r="L276" t="str">
        <f>LEFT(Table58[[#This Row],[L3 (Last Work Package only)]],FIND(" - ",Table58[[#This Row],[L3 (Last Work Package only)]])-1)</f>
        <v>UFDR 202.E</v>
      </c>
      <c r="M276" t="str">
        <f>LEFT(Table58[[#This Row],[Assets]],FIND(" - ",Table58[[#This Row],[Assets]])-1)</f>
        <v>HS2-000020CEA</v>
      </c>
      <c r="N276" s="239">
        <f>INDEX(TrackerTbl[#Data],MATCH(Table58[[#This Row],[L2]],TrackerTbl[Cleansed_UAID_2],0),5)</f>
        <v>45510</v>
      </c>
      <c r="O276" s="9" t="str">
        <f>INDEX(TrackerTbl[#Data],MATCH(Table58[[#This Row],[L2]],TrackerTbl[Cleansed_UAID_2],0),6)</f>
        <v>10 - Complete</v>
      </c>
      <c r="P276" s="239">
        <f>INDEX(TrackerTbl[#Data],MATCH(Table58[[#This Row],[L2]],TrackerTbl[Cleansed_UAID_2],0),7)</f>
        <v>45517</v>
      </c>
    </row>
    <row r="277" spans="1:16">
      <c r="A277" s="9">
        <v>237.02</v>
      </c>
      <c r="B277" t="s">
        <v>1480</v>
      </c>
      <c r="C277" t="str">
        <f>IF(LEFT(TrackerTbl[[#This Row],[WorkPackage]],1)="U",TrackerTbl[[#This Row],[WorkPackage]],"IDR "&amp;TRIM(TrackerTbl[[#This Row],[WorkPackage]]))</f>
        <v>IDR 237.02</v>
      </c>
      <c r="D277" t="str">
        <f>TRIM(TrackerTbl[[#This Row],[UAID_2]])</f>
        <v>HS2-00002WUSK</v>
      </c>
      <c r="E277" s="33">
        <f>_xlfn.MAXIFS(Central_Team!G:G,Central_Team!C:C,TrackerTbl[[#This Row],[UAID_2]])</f>
        <v>45331</v>
      </c>
      <c r="F277" t="str" cm="1">
        <f t="array" ref="F277">INDEX(MainTracker[#Data],MATCH(1,(TrackerTbl[[#This Row],[UAID_2]]=MainTracker[UAID_2])*(TrackerTbl[[#This Row],[Request Date]]=MainTracker[Request sent on (Date)])*1,0),21)</f>
        <v>10 - Complete</v>
      </c>
      <c r="G277" s="33" cm="1">
        <f t="array" ref="G277">INDEX(MainTracker[#Data],MATCH(1,(TrackerTbl[[#This Row],[UAID_2]]=MainTracker[UAID_2])*(TrackerTbl[[#This Row],[Request Date]]=MainTracker[Request sent on (Date)])*1,0),9)</f>
        <v>45335</v>
      </c>
      <c r="H277" s="33"/>
      <c r="J277" t="s">
        <v>9107</v>
      </c>
      <c r="K277" t="s">
        <v>9108</v>
      </c>
      <c r="L277" t="str">
        <f>LEFT(Table58[[#This Row],[L3 (Last Work Package only)]],FIND(" - ",Table58[[#This Row],[L3 (Last Work Package only)]])-1)</f>
        <v>UFDR 202.D</v>
      </c>
      <c r="M277" t="str">
        <f>LEFT(Table58[[#This Row],[Assets]],FIND(" - ",Table58[[#This Row],[Assets]])-1)</f>
        <v>HS2-000020CDS</v>
      </c>
      <c r="N277" s="239" t="e">
        <f>INDEX(TrackerTbl[#Data],MATCH(Table58[[#This Row],[L2]],TrackerTbl[Cleansed_UAID_2],0),5)</f>
        <v>#N/A</v>
      </c>
      <c r="O277" s="9" t="e">
        <f>INDEX(TrackerTbl[#Data],MATCH(Table58[[#This Row],[L2]],TrackerTbl[Cleansed_UAID_2],0),6)</f>
        <v>#N/A</v>
      </c>
      <c r="P277" s="239" t="e">
        <f>INDEX(TrackerTbl[#Data],MATCH(Table58[[#This Row],[L2]],TrackerTbl[Cleansed_UAID_2],0),7)</f>
        <v>#N/A</v>
      </c>
    </row>
    <row r="278" spans="1:16">
      <c r="A278" s="9">
        <v>205.3</v>
      </c>
      <c r="B278" t="s">
        <v>1484</v>
      </c>
      <c r="C278" t="str">
        <f>IF(LEFT(TrackerTbl[[#This Row],[WorkPackage]],1)="U",TrackerTbl[[#This Row],[WorkPackage]],"IDR "&amp;TRIM(TrackerTbl[[#This Row],[WorkPackage]]))</f>
        <v>IDR 205.3</v>
      </c>
      <c r="D278" t="str">
        <f>TRIM(TrackerTbl[[#This Row],[UAID_2]])</f>
        <v>HS2-00002BJS2</v>
      </c>
      <c r="E278" s="33">
        <f>_xlfn.MAXIFS(Central_Team!G:G,Central_Team!C:C,TrackerTbl[[#This Row],[UAID_2]])</f>
        <v>45331</v>
      </c>
      <c r="F278" t="str" cm="1">
        <f t="array" ref="F278">INDEX(MainTracker[#Data],MATCH(1,(TrackerTbl[[#This Row],[UAID_2]]=MainTracker[UAID_2])*(TrackerTbl[[#This Row],[Request Date]]=MainTracker[Request sent on (Date)])*1,0),21)</f>
        <v>10 - Complete</v>
      </c>
      <c r="G278" s="33" cm="1">
        <f t="array" ref="G278">INDEX(MainTracker[#Data],MATCH(1,(TrackerTbl[[#This Row],[UAID_2]]=MainTracker[UAID_2])*(TrackerTbl[[#This Row],[Request Date]]=MainTracker[Request sent on (Date)])*1,0),9)</f>
        <v>45341</v>
      </c>
      <c r="H278" s="33"/>
      <c r="J278" t="s">
        <v>9109</v>
      </c>
      <c r="K278" t="s">
        <v>9108</v>
      </c>
      <c r="L278" t="str">
        <f>LEFT(Table58[[#This Row],[L3 (Last Work Package only)]],FIND(" - ",Table58[[#This Row],[L3 (Last Work Package only)]])-1)</f>
        <v>UFDR 202.D</v>
      </c>
      <c r="M278" t="str">
        <f>LEFT(Table58[[#This Row],[Assets]],FIND(" - ",Table58[[#This Row],[Assets]])-1)</f>
        <v>HS2-000020CDT</v>
      </c>
      <c r="N278" s="239" t="e">
        <f>INDEX(TrackerTbl[#Data],MATCH(Table58[[#This Row],[L2]],TrackerTbl[Cleansed_UAID_2],0),5)</f>
        <v>#N/A</v>
      </c>
      <c r="O278" s="9" t="e">
        <f>INDEX(TrackerTbl[#Data],MATCH(Table58[[#This Row],[L2]],TrackerTbl[Cleansed_UAID_2],0),6)</f>
        <v>#N/A</v>
      </c>
      <c r="P278" s="239" t="e">
        <f>INDEX(TrackerTbl[#Data],MATCH(Table58[[#This Row],[L2]],TrackerTbl[Cleansed_UAID_2],0),7)</f>
        <v>#N/A</v>
      </c>
    </row>
    <row r="279" spans="1:16">
      <c r="A279" s="9" t="s">
        <v>60</v>
      </c>
      <c r="B279" t="s">
        <v>1490</v>
      </c>
      <c r="C279" t="str">
        <f>IF(LEFT(TrackerTbl[[#This Row],[WorkPackage]],1)="U",TrackerTbl[[#This Row],[WorkPackage]],"IDR "&amp;TRIM(TrackerTbl[[#This Row],[WorkPackage]]))</f>
        <v>UFDR 202.B</v>
      </c>
      <c r="D279" t="str">
        <f>TRIM(TrackerTbl[[#This Row],[UAID_2]])</f>
        <v>HS2-000020CDN</v>
      </c>
      <c r="E279" s="33">
        <f>_xlfn.MAXIFS(Central_Team!G:G,Central_Team!C:C,TrackerTbl[[#This Row],[UAID_2]])</f>
        <v>45679</v>
      </c>
      <c r="F279" t="str" cm="1">
        <f t="array" ref="F279">INDEX(MainTracker[#Data],MATCH(1,(TrackerTbl[[#This Row],[UAID_2]]=MainTracker[UAID_2])*(TrackerTbl[[#This Row],[Request Date]]=MainTracker[Request sent on (Date)])*1,0),21)</f>
        <v>10 - Complete</v>
      </c>
      <c r="G279" s="33" cm="1">
        <f t="array" ref="G279">INDEX(MainTracker[#Data],MATCH(1,(TrackerTbl[[#This Row],[UAID_2]]=MainTracker[UAID_2])*(TrackerTbl[[#This Row],[Request Date]]=MainTracker[Request sent on (Date)])*1,0),9)</f>
        <v>45681</v>
      </c>
      <c r="H279" s="33"/>
      <c r="J279" t="s">
        <v>9110</v>
      </c>
      <c r="K279" t="s">
        <v>9108</v>
      </c>
      <c r="L279" t="str">
        <f>LEFT(Table58[[#This Row],[L3 (Last Work Package only)]],FIND(" - ",Table58[[#This Row],[L3 (Last Work Package only)]])-1)</f>
        <v>UFDR 202.D</v>
      </c>
      <c r="M279" t="str">
        <f>LEFT(Table58[[#This Row],[Assets]],FIND(" - ",Table58[[#This Row],[Assets]])-1)</f>
        <v>HS2-000020CDU</v>
      </c>
      <c r="N279" s="239" t="e">
        <f>INDEX(TrackerTbl[#Data],MATCH(Table58[[#This Row],[L2]],TrackerTbl[Cleansed_UAID_2],0),5)</f>
        <v>#N/A</v>
      </c>
      <c r="O279" s="9" t="e">
        <f>INDEX(TrackerTbl[#Data],MATCH(Table58[[#This Row],[L2]],TrackerTbl[Cleansed_UAID_2],0),6)</f>
        <v>#N/A</v>
      </c>
      <c r="P279" s="239" t="e">
        <f>INDEX(TrackerTbl[#Data],MATCH(Table58[[#This Row],[L2]],TrackerTbl[Cleansed_UAID_2],0),7)</f>
        <v>#N/A</v>
      </c>
    </row>
    <row r="280" spans="1:16">
      <c r="A280" s="9" t="s">
        <v>60</v>
      </c>
      <c r="B280" t="s">
        <v>1495</v>
      </c>
      <c r="C280" t="str">
        <f>IF(LEFT(TrackerTbl[[#This Row],[WorkPackage]],1)="U",TrackerTbl[[#This Row],[WorkPackage]],"IDR "&amp;TRIM(TrackerTbl[[#This Row],[WorkPackage]]))</f>
        <v>UFDR 202.B</v>
      </c>
      <c r="D280" t="str">
        <f>TRIM(TrackerTbl[[#This Row],[UAID_2]])</f>
        <v>HS2-000020CDP</v>
      </c>
      <c r="E280" s="33">
        <f>_xlfn.MAXIFS(Central_Team!G:G,Central_Team!C:C,TrackerTbl[[#This Row],[UAID_2]])</f>
        <v>45334</v>
      </c>
      <c r="F280" t="str" cm="1">
        <f t="array" ref="F280">INDEX(MainTracker[#Data],MATCH(1,(TrackerTbl[[#This Row],[UAID_2]]=MainTracker[UAID_2])*(TrackerTbl[[#This Row],[Request Date]]=MainTracker[Request sent on (Date)])*1,0),21)</f>
        <v>10 - Complete</v>
      </c>
      <c r="G280" s="33" cm="1">
        <f t="array" ref="G280">INDEX(MainTracker[#Data],MATCH(1,(TrackerTbl[[#This Row],[UAID_2]]=MainTracker[UAID_2])*(TrackerTbl[[#This Row],[Request Date]]=MainTracker[Request sent on (Date)])*1,0),9)</f>
        <v>45338</v>
      </c>
      <c r="H280" s="33"/>
      <c r="J280" t="s">
        <v>9111</v>
      </c>
      <c r="K280" t="s">
        <v>9112</v>
      </c>
      <c r="L280" t="str">
        <f>LEFT(Table58[[#This Row],[L3 (Last Work Package only)]],FIND(" - ",Table58[[#This Row],[L3 (Last Work Package only)]])-1)</f>
        <v>UFDR 202.C</v>
      </c>
      <c r="M280" t="str">
        <f>LEFT(Table58[[#This Row],[Assets]],FIND(" - ",Table58[[#This Row],[Assets]])-1)</f>
        <v>HS2-00002NHZ5</v>
      </c>
      <c r="N280" s="239" t="e">
        <f>INDEX(TrackerTbl[#Data],MATCH(Table58[[#This Row],[L2]],TrackerTbl[Cleansed_UAID_2],0),5)</f>
        <v>#N/A</v>
      </c>
      <c r="O280" s="9" t="e">
        <f>INDEX(TrackerTbl[#Data],MATCH(Table58[[#This Row],[L2]],TrackerTbl[Cleansed_UAID_2],0),6)</f>
        <v>#N/A</v>
      </c>
      <c r="P280" s="239" t="e">
        <f>INDEX(TrackerTbl[#Data],MATCH(Table58[[#This Row],[L2]],TrackerTbl[Cleansed_UAID_2],0),7)</f>
        <v>#N/A</v>
      </c>
    </row>
    <row r="281" spans="1:16">
      <c r="A281" s="9" t="s">
        <v>60</v>
      </c>
      <c r="B281" t="s">
        <v>1499</v>
      </c>
      <c r="C281" t="str">
        <f>IF(LEFT(TrackerTbl[[#This Row],[WorkPackage]],1)="U",TrackerTbl[[#This Row],[WorkPackage]],"IDR "&amp;TRIM(TrackerTbl[[#This Row],[WorkPackage]]))</f>
        <v>UFDR 202.B</v>
      </c>
      <c r="D281" t="str">
        <f>TRIM(TrackerTbl[[#This Row],[UAID_2]])</f>
        <v>HS2-000020CDQ</v>
      </c>
      <c r="E281" s="33">
        <f>_xlfn.MAXIFS(Central_Team!G:G,Central_Team!C:C,TrackerTbl[[#This Row],[UAID_2]])</f>
        <v>45679</v>
      </c>
      <c r="F281" t="str" cm="1">
        <f t="array" ref="F281">INDEX(MainTracker[#Data],MATCH(1,(TrackerTbl[[#This Row],[UAID_2]]=MainTracker[UAID_2])*(TrackerTbl[[#This Row],[Request Date]]=MainTracker[Request sent on (Date)])*1,0),21)</f>
        <v>10 - Complete</v>
      </c>
      <c r="G281" s="33" cm="1">
        <f t="array" ref="G281">INDEX(MainTracker[#Data],MATCH(1,(TrackerTbl[[#This Row],[UAID_2]]=MainTracker[UAID_2])*(TrackerTbl[[#This Row],[Request Date]]=MainTracker[Request sent on (Date)])*1,0),9)</f>
        <v>45681</v>
      </c>
      <c r="H281" s="33"/>
      <c r="J281" t="s">
        <v>9113</v>
      </c>
      <c r="K281" t="s">
        <v>9112</v>
      </c>
      <c r="L281" t="str">
        <f>LEFT(Table58[[#This Row],[L3 (Last Work Package only)]],FIND(" - ",Table58[[#This Row],[L3 (Last Work Package only)]])-1)</f>
        <v>UFDR 202.C</v>
      </c>
      <c r="M281" t="str">
        <f>LEFT(Table58[[#This Row],[Assets]],FIND(" - ",Table58[[#This Row],[Assets]])-1)</f>
        <v>HS2-000020CDV</v>
      </c>
      <c r="N281" s="239" t="e">
        <f>INDEX(TrackerTbl[#Data],MATCH(Table58[[#This Row],[L2]],TrackerTbl[Cleansed_UAID_2],0),5)</f>
        <v>#N/A</v>
      </c>
      <c r="O281" s="9" t="e">
        <f>INDEX(TrackerTbl[#Data],MATCH(Table58[[#This Row],[L2]],TrackerTbl[Cleansed_UAID_2],0),6)</f>
        <v>#N/A</v>
      </c>
      <c r="P281" s="239" t="e">
        <f>INDEX(TrackerTbl[#Data],MATCH(Table58[[#This Row],[L2]],TrackerTbl[Cleansed_UAID_2],0),7)</f>
        <v>#N/A</v>
      </c>
    </row>
    <row r="282" spans="1:16">
      <c r="A282" s="9" t="s">
        <v>60</v>
      </c>
      <c r="B282" t="s">
        <v>1503</v>
      </c>
      <c r="C282" t="str">
        <f>IF(LEFT(TrackerTbl[[#This Row],[WorkPackage]],1)="U",TrackerTbl[[#This Row],[WorkPackage]],"IDR "&amp;TRIM(TrackerTbl[[#This Row],[WorkPackage]]))</f>
        <v>UFDR 202.B</v>
      </c>
      <c r="D282" t="str">
        <f>TRIM(TrackerTbl[[#This Row],[UAID_2]])</f>
        <v>HS2-00002CT3A</v>
      </c>
      <c r="E282" s="33">
        <f>_xlfn.MAXIFS(Central_Team!G:G,Central_Team!C:C,TrackerTbl[[#This Row],[UAID_2]])</f>
        <v>45679</v>
      </c>
      <c r="F282" t="str" cm="1">
        <f t="array" ref="F282">INDEX(MainTracker[#Data],MATCH(1,(TrackerTbl[[#This Row],[UAID_2]]=MainTracker[UAID_2])*(TrackerTbl[[#This Row],[Request Date]]=MainTracker[Request sent on (Date)])*1,0),21)</f>
        <v>10 - Complete</v>
      </c>
      <c r="G282" s="33" cm="1">
        <f t="array" ref="G282">INDEX(MainTracker[#Data],MATCH(1,(TrackerTbl[[#This Row],[UAID_2]]=MainTracker[UAID_2])*(TrackerTbl[[#This Row],[Request Date]]=MainTracker[Request sent on (Date)])*1,0),9)</f>
        <v>45681</v>
      </c>
      <c r="H282" s="33"/>
      <c r="J282" t="s">
        <v>9114</v>
      </c>
      <c r="K282" t="s">
        <v>9112</v>
      </c>
      <c r="L282" t="str">
        <f>LEFT(Table58[[#This Row],[L3 (Last Work Package only)]],FIND(" - ",Table58[[#This Row],[L3 (Last Work Package only)]])-1)</f>
        <v>UFDR 202.C</v>
      </c>
      <c r="M282" t="str">
        <f>LEFT(Table58[[#This Row],[Assets]],FIND(" - ",Table58[[#This Row],[Assets]])-1)</f>
        <v>HS2-000020CDW</v>
      </c>
      <c r="N282" s="239" t="e">
        <f>INDEX(TrackerTbl[#Data],MATCH(Table58[[#This Row],[L2]],TrackerTbl[Cleansed_UAID_2],0),5)</f>
        <v>#N/A</v>
      </c>
      <c r="O282" s="9" t="e">
        <f>INDEX(TrackerTbl[#Data],MATCH(Table58[[#This Row],[L2]],TrackerTbl[Cleansed_UAID_2],0),6)</f>
        <v>#N/A</v>
      </c>
      <c r="P282" s="239" t="e">
        <f>INDEX(TrackerTbl[#Data],MATCH(Table58[[#This Row],[L2]],TrackerTbl[Cleansed_UAID_2],0),7)</f>
        <v>#N/A</v>
      </c>
    </row>
    <row r="283" spans="1:16">
      <c r="A283" s="9" t="s">
        <v>60</v>
      </c>
      <c r="B283" t="s">
        <v>1507</v>
      </c>
      <c r="C283" t="str">
        <f>IF(LEFT(TrackerTbl[[#This Row],[WorkPackage]],1)="U",TrackerTbl[[#This Row],[WorkPackage]],"IDR "&amp;TRIM(TrackerTbl[[#This Row],[WorkPackage]]))</f>
        <v>UFDR 202.B</v>
      </c>
      <c r="D283" t="str">
        <f>TRIM(TrackerTbl[[#This Row],[UAID_2]])</f>
        <v>HS2-00002TG2R</v>
      </c>
      <c r="E283" s="33">
        <f>_xlfn.MAXIFS(Central_Team!G:G,Central_Team!C:C,TrackerTbl[[#This Row],[UAID_2]])</f>
        <v>45679</v>
      </c>
      <c r="F283" t="str" cm="1">
        <f t="array" ref="F283">INDEX(MainTracker[#Data],MATCH(1,(TrackerTbl[[#This Row],[UAID_2]]=MainTracker[UAID_2])*(TrackerTbl[[#This Row],[Request Date]]=MainTracker[Request sent on (Date)])*1,0),21)</f>
        <v>10 - Complete</v>
      </c>
      <c r="G283" s="33" cm="1">
        <f t="array" ref="G283">INDEX(MainTracker[#Data],MATCH(1,(TrackerTbl[[#This Row],[UAID_2]]=MainTracker[UAID_2])*(TrackerTbl[[#This Row],[Request Date]]=MainTracker[Request sent on (Date)])*1,0),9)</f>
        <v>45681</v>
      </c>
      <c r="H283" s="33"/>
      <c r="J283" t="s">
        <v>9115</v>
      </c>
      <c r="K283" t="s">
        <v>9112</v>
      </c>
      <c r="L283" t="str">
        <f>LEFT(Table58[[#This Row],[L3 (Last Work Package only)]],FIND(" - ",Table58[[#This Row],[L3 (Last Work Package only)]])-1)</f>
        <v>UFDR 202.C</v>
      </c>
      <c r="M283" t="str">
        <f>LEFT(Table58[[#This Row],[Assets]],FIND(" - ",Table58[[#This Row],[Assets]])-1)</f>
        <v>HS2-000020CDY</v>
      </c>
      <c r="N283" s="239" t="e">
        <f>INDEX(TrackerTbl[#Data],MATCH(Table58[[#This Row],[L2]],TrackerTbl[Cleansed_UAID_2],0),5)</f>
        <v>#N/A</v>
      </c>
      <c r="O283" s="9" t="e">
        <f>INDEX(TrackerTbl[#Data],MATCH(Table58[[#This Row],[L2]],TrackerTbl[Cleansed_UAID_2],0),6)</f>
        <v>#N/A</v>
      </c>
      <c r="P283" s="239" t="e">
        <f>INDEX(TrackerTbl[#Data],MATCH(Table58[[#This Row],[L2]],TrackerTbl[Cleansed_UAID_2],0),7)</f>
        <v>#N/A</v>
      </c>
    </row>
    <row r="284" spans="1:16">
      <c r="A284" s="9">
        <v>235.01</v>
      </c>
      <c r="B284" t="s">
        <v>1511</v>
      </c>
      <c r="C284" t="str">
        <f>IF(LEFT(TrackerTbl[[#This Row],[WorkPackage]],1)="U",TrackerTbl[[#This Row],[WorkPackage]],"IDR "&amp;TRIM(TrackerTbl[[#This Row],[WorkPackage]]))</f>
        <v>IDR 235.01</v>
      </c>
      <c r="D284" t="str">
        <f>TRIM(TrackerTbl[[#This Row],[UAID_2]])</f>
        <v>HS2-00002TMFD</v>
      </c>
      <c r="E284" s="33">
        <f>_xlfn.MAXIFS(Central_Team!G:G,Central_Team!C:C,TrackerTbl[[#This Row],[UAID_2]])</f>
        <v>45350</v>
      </c>
      <c r="F284" t="str" cm="1">
        <f t="array" ref="F284">INDEX(MainTracker[#Data],MATCH(1,(TrackerTbl[[#This Row],[UAID_2]]=MainTracker[UAID_2])*(TrackerTbl[[#This Row],[Request Date]]=MainTracker[Request sent on (Date)])*1,0),21)</f>
        <v>10 - Complete</v>
      </c>
      <c r="G284" s="33" cm="1">
        <f t="array" ref="G284">INDEX(MainTracker[#Data],MATCH(1,(TrackerTbl[[#This Row],[UAID_2]]=MainTracker[UAID_2])*(TrackerTbl[[#This Row],[Request Date]]=MainTracker[Request sent on (Date)])*1,0),9)</f>
        <v>45351</v>
      </c>
      <c r="H284" s="33"/>
      <c r="J284" t="s">
        <v>9116</v>
      </c>
      <c r="K284" t="s">
        <v>9112</v>
      </c>
      <c r="L284" t="str">
        <f>LEFT(Table58[[#This Row],[L3 (Last Work Package only)]],FIND(" - ",Table58[[#This Row],[L3 (Last Work Package only)]])-1)</f>
        <v>UFDR 202.C</v>
      </c>
      <c r="M284" t="str">
        <f>LEFT(Table58[[#This Row],[Assets]],FIND(" - ",Table58[[#This Row],[Assets]])-1)</f>
        <v>HS2-00002CTC0</v>
      </c>
      <c r="N284" s="239" t="e">
        <f>INDEX(TrackerTbl[#Data],MATCH(Table58[[#This Row],[L2]],TrackerTbl[Cleansed_UAID_2],0),5)</f>
        <v>#N/A</v>
      </c>
      <c r="O284" s="9" t="e">
        <f>INDEX(TrackerTbl[#Data],MATCH(Table58[[#This Row],[L2]],TrackerTbl[Cleansed_UAID_2],0),6)</f>
        <v>#N/A</v>
      </c>
      <c r="P284" s="239" t="e">
        <f>INDEX(TrackerTbl[#Data],MATCH(Table58[[#This Row],[L2]],TrackerTbl[Cleansed_UAID_2],0),7)</f>
        <v>#N/A</v>
      </c>
    </row>
    <row r="285" spans="1:16">
      <c r="A285" s="9">
        <v>220.3</v>
      </c>
      <c r="B285" t="s">
        <v>1516</v>
      </c>
      <c r="C285" t="str">
        <f>IF(LEFT(TrackerTbl[[#This Row],[WorkPackage]],1)="U",TrackerTbl[[#This Row],[WorkPackage]],"IDR "&amp;TRIM(TrackerTbl[[#This Row],[WorkPackage]]))</f>
        <v>IDR 220.3</v>
      </c>
      <c r="D285" t="str">
        <f>TRIM(TrackerTbl[[#This Row],[UAID_2]])</f>
        <v>HS2-000001320</v>
      </c>
      <c r="E285" s="33">
        <f>_xlfn.MAXIFS(Central_Team!G:G,Central_Team!C:C,TrackerTbl[[#This Row],[UAID_2]])</f>
        <v>45377</v>
      </c>
      <c r="F285" t="str" cm="1">
        <f t="array" ref="F285">INDEX(MainTracker[#Data],MATCH(1,(TrackerTbl[[#This Row],[UAID_2]]=MainTracker[UAID_2])*(TrackerTbl[[#This Row],[Request Date]]=MainTracker[Request sent on (Date)])*1,0),21)</f>
        <v>10 - Complete</v>
      </c>
      <c r="G285" s="33" cm="1">
        <f t="array" ref="G285">INDEX(MainTracker[#Data],MATCH(1,(TrackerTbl[[#This Row],[UAID_2]]=MainTracker[UAID_2])*(TrackerTbl[[#This Row],[Request Date]]=MainTracker[Request sent on (Date)])*1,0),9)</f>
        <v>45394</v>
      </c>
      <c r="H285" s="33"/>
      <c r="J285" t="s">
        <v>9117</v>
      </c>
      <c r="K285" t="s">
        <v>9118</v>
      </c>
      <c r="L285" t="str">
        <f>LEFT(Table58[[#This Row],[L3 (Last Work Package only)]],FIND(" - ",Table58[[#This Row],[L3 (Last Work Package only)]])-1)</f>
        <v>UFDR 202.B</v>
      </c>
      <c r="M285" t="str">
        <f>LEFT(Table58[[#This Row],[Assets]],FIND(" - ",Table58[[#This Row],[Assets]])-1)</f>
        <v>HS2-000020CDN</v>
      </c>
      <c r="N285" s="239">
        <f>INDEX(TrackerTbl[#Data],MATCH(Table58[[#This Row],[L2]],TrackerTbl[Cleansed_UAID_2],0),5)</f>
        <v>45679</v>
      </c>
      <c r="O285" s="9" t="str">
        <f>INDEX(TrackerTbl[#Data],MATCH(Table58[[#This Row],[L2]],TrackerTbl[Cleansed_UAID_2],0),6)</f>
        <v>10 - Complete</v>
      </c>
      <c r="P285" s="239">
        <f>INDEX(TrackerTbl[#Data],MATCH(Table58[[#This Row],[L2]],TrackerTbl[Cleansed_UAID_2],0),7)</f>
        <v>45681</v>
      </c>
    </row>
    <row r="286" spans="1:16">
      <c r="A286" s="9">
        <v>207.2</v>
      </c>
      <c r="B286" t="s">
        <v>1525</v>
      </c>
      <c r="C286" t="str">
        <f>IF(LEFT(TrackerTbl[[#This Row],[WorkPackage]],1)="U",TrackerTbl[[#This Row],[WorkPackage]],"IDR "&amp;TRIM(TrackerTbl[[#This Row],[WorkPackage]]))</f>
        <v>IDR 207.2</v>
      </c>
      <c r="D286" t="str">
        <f>TRIM(TrackerTbl[[#This Row],[UAID_2]])</f>
        <v>HS2-000032LLR</v>
      </c>
      <c r="E286" s="33">
        <f>_xlfn.MAXIFS(Central_Team!G:G,Central_Team!C:C,TrackerTbl[[#This Row],[UAID_2]])</f>
        <v>45334</v>
      </c>
      <c r="F286" t="str" cm="1">
        <f t="array" ref="F286">INDEX(MainTracker[#Data],MATCH(1,(TrackerTbl[[#This Row],[UAID_2]]=MainTracker[UAID_2])*(TrackerTbl[[#This Row],[Request Date]]=MainTracker[Request sent on (Date)])*1,0),21)</f>
        <v>10 - Complete</v>
      </c>
      <c r="G286" s="33" cm="1">
        <f t="array" ref="G286">INDEX(MainTracker[#Data],MATCH(1,(TrackerTbl[[#This Row],[UAID_2]]=MainTracker[UAID_2])*(TrackerTbl[[#This Row],[Request Date]]=MainTracker[Request sent on (Date)])*1,0),9)</f>
        <v>45342</v>
      </c>
      <c r="H286" s="33"/>
      <c r="J286" t="s">
        <v>9119</v>
      </c>
      <c r="K286" t="s">
        <v>9118</v>
      </c>
      <c r="L286" t="str">
        <f>LEFT(Table58[[#This Row],[L3 (Last Work Package only)]],FIND(" - ",Table58[[#This Row],[L3 (Last Work Package only)]])-1)</f>
        <v>UFDR 202.B</v>
      </c>
      <c r="M286" t="str">
        <f>LEFT(Table58[[#This Row],[Assets]],FIND(" - ",Table58[[#This Row],[Assets]])-1)</f>
        <v>HS2-00002CT3A</v>
      </c>
      <c r="N286" s="239">
        <f>INDEX(TrackerTbl[#Data],MATCH(Table58[[#This Row],[L2]],TrackerTbl[Cleansed_UAID_2],0),5)</f>
        <v>45679</v>
      </c>
      <c r="O286" s="9" t="str">
        <f>INDEX(TrackerTbl[#Data],MATCH(Table58[[#This Row],[L2]],TrackerTbl[Cleansed_UAID_2],0),6)</f>
        <v>10 - Complete</v>
      </c>
      <c r="P286" s="239">
        <f>INDEX(TrackerTbl[#Data],MATCH(Table58[[#This Row],[L2]],TrackerTbl[Cleansed_UAID_2],0),7)</f>
        <v>45681</v>
      </c>
    </row>
    <row r="287" spans="1:16">
      <c r="A287" s="9" t="s">
        <v>1287</v>
      </c>
      <c r="B287" t="s">
        <v>1288</v>
      </c>
      <c r="C287" t="str">
        <f>IF(LEFT(TrackerTbl[[#This Row],[WorkPackage]],1)="U",TrackerTbl[[#This Row],[WorkPackage]],"IDR "&amp;TRIM(TrackerTbl[[#This Row],[WorkPackage]]))</f>
        <v xml:space="preserve">UFDR 232.B </v>
      </c>
      <c r="D287" t="str">
        <f>TRIM(TrackerTbl[[#This Row],[UAID_2]])</f>
        <v>HS2-000020CJG</v>
      </c>
      <c r="E287" s="33">
        <f>_xlfn.MAXIFS(Central_Team!G:G,Central_Team!C:C,TrackerTbl[[#This Row],[UAID_2]])</f>
        <v>45335</v>
      </c>
      <c r="F287" t="str" cm="1">
        <f t="array" ref="F287">INDEX(MainTracker[#Data],MATCH(1,(TrackerTbl[[#This Row],[UAID_2]]=MainTracker[UAID_2])*(TrackerTbl[[#This Row],[Request Date]]=MainTracker[Request sent on (Date)])*1,0),21)</f>
        <v>10 - Complete</v>
      </c>
      <c r="G287" s="33" cm="1">
        <f t="array" ref="G287">INDEX(MainTracker[#Data],MATCH(1,(TrackerTbl[[#This Row],[UAID_2]]=MainTracker[UAID_2])*(TrackerTbl[[#This Row],[Request Date]]=MainTracker[Request sent on (Date)])*1,0),9)</f>
        <v>45338</v>
      </c>
      <c r="H287" s="33"/>
      <c r="J287" t="s">
        <v>9120</v>
      </c>
      <c r="K287" t="s">
        <v>9118</v>
      </c>
      <c r="L287" t="str">
        <f>LEFT(Table58[[#This Row],[L3 (Last Work Package only)]],FIND(" - ",Table58[[#This Row],[L3 (Last Work Package only)]])-1)</f>
        <v>UFDR 202.B</v>
      </c>
      <c r="M287" t="str">
        <f>LEFT(Table58[[#This Row],[Assets]],FIND(" - ",Table58[[#This Row],[Assets]])-1)</f>
        <v>HS2-00002TG2R</v>
      </c>
      <c r="N287" s="239">
        <f>INDEX(TrackerTbl[#Data],MATCH(Table58[[#This Row],[L2]],TrackerTbl[Cleansed_UAID_2],0),5)</f>
        <v>45679</v>
      </c>
      <c r="O287" s="9" t="str">
        <f>INDEX(TrackerTbl[#Data],MATCH(Table58[[#This Row],[L2]],TrackerTbl[Cleansed_UAID_2],0),6)</f>
        <v>10 - Complete</v>
      </c>
      <c r="P287" s="239">
        <f>INDEX(TrackerTbl[#Data],MATCH(Table58[[#This Row],[L2]],TrackerTbl[Cleansed_UAID_2],0),7)</f>
        <v>45681</v>
      </c>
    </row>
    <row r="288" spans="1:16">
      <c r="A288" s="9">
        <v>237.02</v>
      </c>
      <c r="B288" t="s">
        <v>1531</v>
      </c>
      <c r="C288" t="str">
        <f>IF(LEFT(TrackerTbl[[#This Row],[WorkPackage]],1)="U",TrackerTbl[[#This Row],[WorkPackage]],"IDR "&amp;TRIM(TrackerTbl[[#This Row],[WorkPackage]]))</f>
        <v>IDR 237.02</v>
      </c>
      <c r="D288" t="str">
        <f>TRIM(TrackerTbl[[#This Row],[UAID_2]])</f>
        <v>HS2-000001096</v>
      </c>
      <c r="E288" s="33">
        <f>_xlfn.MAXIFS(Central_Team!G:G,Central_Team!C:C,TrackerTbl[[#This Row],[UAID_2]])</f>
        <v>45335</v>
      </c>
      <c r="F288" t="str" cm="1">
        <f t="array" ref="F288">INDEX(MainTracker[#Data],MATCH(1,(TrackerTbl[[#This Row],[UAID_2]]=MainTracker[UAID_2])*(TrackerTbl[[#This Row],[Request Date]]=MainTracker[Request sent on (Date)])*1,0),21)</f>
        <v>10 - Complete</v>
      </c>
      <c r="G288" s="33" cm="1">
        <f t="array" ref="G288">INDEX(MainTracker[#Data],MATCH(1,(TrackerTbl[[#This Row],[UAID_2]]=MainTracker[UAID_2])*(TrackerTbl[[#This Row],[Request Date]]=MainTracker[Request sent on (Date)])*1,0),9)</f>
        <v>45338</v>
      </c>
      <c r="H288" s="33"/>
      <c r="J288" t="s">
        <v>9121</v>
      </c>
      <c r="K288" t="s">
        <v>9118</v>
      </c>
      <c r="L288" t="str">
        <f>LEFT(Table58[[#This Row],[L3 (Last Work Package only)]],FIND(" - ",Table58[[#This Row],[L3 (Last Work Package only)]])-1)</f>
        <v>UFDR 202.B</v>
      </c>
      <c r="M288" t="str">
        <f>LEFT(Table58[[#This Row],[Assets]],FIND(" - ",Table58[[#This Row],[Assets]])-1)</f>
        <v>HS2-000020CDP</v>
      </c>
      <c r="N288" s="239">
        <f>INDEX(TrackerTbl[#Data],MATCH(Table58[[#This Row],[L2]],TrackerTbl[Cleansed_UAID_2],0),5)</f>
        <v>45334</v>
      </c>
      <c r="O288" s="9" t="str">
        <f>INDEX(TrackerTbl[#Data],MATCH(Table58[[#This Row],[L2]],TrackerTbl[Cleansed_UAID_2],0),6)</f>
        <v>10 - Complete</v>
      </c>
      <c r="P288" s="239">
        <f>INDEX(TrackerTbl[#Data],MATCH(Table58[[#This Row],[L2]],TrackerTbl[Cleansed_UAID_2],0),7)</f>
        <v>45338</v>
      </c>
    </row>
    <row r="289" spans="1:16">
      <c r="A289" s="9">
        <v>237.02</v>
      </c>
      <c r="B289" t="s">
        <v>1536</v>
      </c>
      <c r="C289" t="str">
        <f>IF(LEFT(TrackerTbl[[#This Row],[WorkPackage]],1)="U",TrackerTbl[[#This Row],[WorkPackage]],"IDR "&amp;TRIM(TrackerTbl[[#This Row],[WorkPackage]]))</f>
        <v>IDR 237.02</v>
      </c>
      <c r="D289" t="str">
        <f>TRIM(TrackerTbl[[#This Row],[UAID_2]])</f>
        <v>HS2-00002BVMV</v>
      </c>
      <c r="E289" s="33">
        <f>_xlfn.MAXIFS(Central_Team!G:G,Central_Team!C:C,TrackerTbl[[#This Row],[UAID_2]])</f>
        <v>45335</v>
      </c>
      <c r="F289" t="str" cm="1">
        <f t="array" ref="F289">INDEX(MainTracker[#Data],MATCH(1,(TrackerTbl[[#This Row],[UAID_2]]=MainTracker[UAID_2])*(TrackerTbl[[#This Row],[Request Date]]=MainTracker[Request sent on (Date)])*1,0),21)</f>
        <v>10 - Complete</v>
      </c>
      <c r="G289" s="33" cm="1">
        <f t="array" ref="G289">INDEX(MainTracker[#Data],MATCH(1,(TrackerTbl[[#This Row],[UAID_2]]=MainTracker[UAID_2])*(TrackerTbl[[#This Row],[Request Date]]=MainTracker[Request sent on (Date)])*1,0),9)</f>
        <v>45338</v>
      </c>
      <c r="H289" s="33"/>
      <c r="J289" t="s">
        <v>9122</v>
      </c>
      <c r="K289" t="s">
        <v>9118</v>
      </c>
      <c r="L289" t="str">
        <f>LEFT(Table58[[#This Row],[L3 (Last Work Package only)]],FIND(" - ",Table58[[#This Row],[L3 (Last Work Package only)]])-1)</f>
        <v>UFDR 202.B</v>
      </c>
      <c r="M289" t="str">
        <f>LEFT(Table58[[#This Row],[Assets]],FIND(" - ",Table58[[#This Row],[Assets]])-1)</f>
        <v>HS2-000020CDQ</v>
      </c>
      <c r="N289" s="239">
        <f>INDEX(TrackerTbl[#Data],MATCH(Table58[[#This Row],[L2]],TrackerTbl[Cleansed_UAID_2],0),5)</f>
        <v>45679</v>
      </c>
      <c r="O289" s="9" t="str">
        <f>INDEX(TrackerTbl[#Data],MATCH(Table58[[#This Row],[L2]],TrackerTbl[Cleansed_UAID_2],0),6)</f>
        <v>10 - Complete</v>
      </c>
      <c r="P289" s="239">
        <f>INDEX(TrackerTbl[#Data],MATCH(Table58[[#This Row],[L2]],TrackerTbl[Cleansed_UAID_2],0),7)</f>
        <v>45681</v>
      </c>
    </row>
    <row r="290" spans="1:16">
      <c r="A290" s="9">
        <v>218.02</v>
      </c>
      <c r="B290" t="s">
        <v>1541</v>
      </c>
      <c r="C290" t="str">
        <f>IF(LEFT(TrackerTbl[[#This Row],[WorkPackage]],1)="U",TrackerTbl[[#This Row],[WorkPackage]],"IDR "&amp;TRIM(TrackerTbl[[#This Row],[WorkPackage]]))</f>
        <v>IDR 218.02</v>
      </c>
      <c r="D290" t="str">
        <f>TRIM(TrackerTbl[[#This Row],[UAID_2]])</f>
        <v>HS2-00002D2S2</v>
      </c>
      <c r="E290" s="33">
        <f>_xlfn.MAXIFS(Central_Team!G:G,Central_Team!C:C,TrackerTbl[[#This Row],[UAID_2]])</f>
        <v>45379</v>
      </c>
      <c r="F290" t="str" cm="1">
        <f t="array" ref="F290">INDEX(MainTracker[#Data],MATCH(1,(TrackerTbl[[#This Row],[UAID_2]]=MainTracker[UAID_2])*(TrackerTbl[[#This Row],[Request Date]]=MainTracker[Request sent on (Date)])*1,0),21)</f>
        <v>10 - Complete</v>
      </c>
      <c r="G290" s="33" cm="1">
        <f t="array" ref="G290">INDEX(MainTracker[#Data],MATCH(1,(TrackerTbl[[#This Row],[UAID_2]]=MainTracker[UAID_2])*(TrackerTbl[[#This Row],[Request Date]]=MainTracker[Request sent on (Date)])*1,0),9)</f>
        <v>45384</v>
      </c>
      <c r="H290" s="33"/>
      <c r="J290" t="s">
        <v>9123</v>
      </c>
      <c r="K290" t="s">
        <v>9124</v>
      </c>
      <c r="L290" t="str">
        <f>LEFT(Table58[[#This Row],[L3 (Last Work Package only)]],FIND(" - ",Table58[[#This Row],[L3 (Last Work Package only)]])-1)</f>
        <v>UFDR 202.A</v>
      </c>
      <c r="M290" t="str">
        <f>LEFT(Table58[[#This Row],[Assets]],FIND(" - ",Table58[[#This Row],[Assets]])-1)</f>
        <v>HS2-000020CDL</v>
      </c>
      <c r="N290" s="239" t="e">
        <f>INDEX(TrackerTbl[#Data],MATCH(Table58[[#This Row],[L2]],TrackerTbl[Cleansed_UAID_2],0),5)</f>
        <v>#N/A</v>
      </c>
      <c r="O290" s="9" t="e">
        <f>INDEX(TrackerTbl[#Data],MATCH(Table58[[#This Row],[L2]],TrackerTbl[Cleansed_UAID_2],0),6)</f>
        <v>#N/A</v>
      </c>
      <c r="P290" s="239" t="e">
        <f>INDEX(TrackerTbl[#Data],MATCH(Table58[[#This Row],[L2]],TrackerTbl[Cleansed_UAID_2],0),7)</f>
        <v>#N/A</v>
      </c>
    </row>
    <row r="291" spans="1:16">
      <c r="A291" s="9" t="s">
        <v>867</v>
      </c>
      <c r="B291" t="s">
        <v>868</v>
      </c>
      <c r="C291" t="str">
        <f>IF(LEFT(TrackerTbl[[#This Row],[WorkPackage]],1)="U",TrackerTbl[[#This Row],[WorkPackage]],"IDR "&amp;TRIM(TrackerTbl[[#This Row],[WorkPackage]]))</f>
        <v>IDR 235.01-2</v>
      </c>
      <c r="D291" t="str">
        <f>TRIM(TrackerTbl[[#This Row],[UAID_2]])</f>
        <v>HS2-000001091</v>
      </c>
      <c r="E291" s="33">
        <f>_xlfn.MAXIFS(Central_Team!G:G,Central_Team!C:C,TrackerTbl[[#This Row],[UAID_2]])</f>
        <v>45385</v>
      </c>
      <c r="F291" t="str" cm="1">
        <f t="array" ref="F291">INDEX(MainTracker[#Data],MATCH(1,(TrackerTbl[[#This Row],[UAID_2]]=MainTracker[UAID_2])*(TrackerTbl[[#This Row],[Request Date]]=MainTracker[Request sent on (Date)])*1,0),21)</f>
        <v>10 - Complete</v>
      </c>
      <c r="G291" s="33" cm="1">
        <f t="array" ref="G291">INDEX(MainTracker[#Data],MATCH(1,(TrackerTbl[[#This Row],[UAID_2]]=MainTracker[UAID_2])*(TrackerTbl[[#This Row],[Request Date]]=MainTracker[Request sent on (Date)])*1,0),9)</f>
        <v>45389</v>
      </c>
      <c r="H291" s="33"/>
      <c r="J291" t="s">
        <v>9125</v>
      </c>
      <c r="K291" t="s">
        <v>9126</v>
      </c>
      <c r="L291" t="str">
        <f>LEFT(Table58[[#This Row],[L3 (Last Work Package only)]],FIND(" - ",Table58[[#This Row],[L3 (Last Work Package only)]])-1)</f>
        <v>UFDR 201.B</v>
      </c>
      <c r="M291" t="str">
        <f>LEFT(Table58[[#This Row],[Assets]],FIND(" - ",Table58[[#This Row],[Assets]])-1)</f>
        <v>HS2-00002T426</v>
      </c>
      <c r="N291" s="239" t="e">
        <f>INDEX(TrackerTbl[#Data],MATCH(Table58[[#This Row],[L2]],TrackerTbl[Cleansed_UAID_2],0),5)</f>
        <v>#N/A</v>
      </c>
      <c r="O291" s="9" t="e">
        <f>INDEX(TrackerTbl[#Data],MATCH(Table58[[#This Row],[L2]],TrackerTbl[Cleansed_UAID_2],0),6)</f>
        <v>#N/A</v>
      </c>
      <c r="P291" s="239" t="e">
        <f>INDEX(TrackerTbl[#Data],MATCH(Table58[[#This Row],[L2]],TrackerTbl[Cleansed_UAID_2],0),7)</f>
        <v>#N/A</v>
      </c>
    </row>
    <row r="292" spans="1:16">
      <c r="A292" s="9">
        <v>228</v>
      </c>
      <c r="B292" t="s">
        <v>1549</v>
      </c>
      <c r="C292" t="str">
        <f>IF(LEFT(TrackerTbl[[#This Row],[WorkPackage]],1)="U",TrackerTbl[[#This Row],[WorkPackage]],"IDR "&amp;TRIM(TrackerTbl[[#This Row],[WorkPackage]]))</f>
        <v>IDR 228</v>
      </c>
      <c r="D292" t="str">
        <f>TRIM(TrackerTbl[[#This Row],[UAID_2]])</f>
        <v>HS2-000001437</v>
      </c>
      <c r="E292" s="33">
        <f>_xlfn.MAXIFS(Central_Team!G:G,Central_Team!C:C,TrackerTbl[[#This Row],[UAID_2]])</f>
        <v>45336</v>
      </c>
      <c r="F292" t="str" cm="1">
        <f t="array" ref="F292">INDEX(MainTracker[#Data],MATCH(1,(TrackerTbl[[#This Row],[UAID_2]]=MainTracker[UAID_2])*(TrackerTbl[[#This Row],[Request Date]]=MainTracker[Request sent on (Date)])*1,0),21)</f>
        <v>10 - Complete</v>
      </c>
      <c r="G292" s="33" cm="1">
        <f t="array" ref="G292">INDEX(MainTracker[#Data],MATCH(1,(TrackerTbl[[#This Row],[UAID_2]]=MainTracker[UAID_2])*(TrackerTbl[[#This Row],[Request Date]]=MainTracker[Request sent on (Date)])*1,0),9)</f>
        <v>45347</v>
      </c>
      <c r="H292" s="33"/>
      <c r="J292" t="s">
        <v>9127</v>
      </c>
      <c r="K292" t="s">
        <v>9128</v>
      </c>
      <c r="L292" t="str">
        <f>LEFT(Table58[[#This Row],[L3 (Last Work Package only)]],FIND(" - ",Table58[[#This Row],[L3 (Last Work Package only)]])-1)</f>
        <v>UFDR 201.A</v>
      </c>
      <c r="M292" t="str">
        <f>LEFT(Table58[[#This Row],[Assets]],FIND(" - ",Table58[[#This Row],[Assets]])-1)</f>
        <v>HS2-000020CDF</v>
      </c>
      <c r="N292" s="239" t="e">
        <f>INDEX(TrackerTbl[#Data],MATCH(Table58[[#This Row],[L2]],TrackerTbl[Cleansed_UAID_2],0),5)</f>
        <v>#N/A</v>
      </c>
      <c r="O292" s="9" t="e">
        <f>INDEX(TrackerTbl[#Data],MATCH(Table58[[#This Row],[L2]],TrackerTbl[Cleansed_UAID_2],0),6)</f>
        <v>#N/A</v>
      </c>
      <c r="P292" s="239" t="e">
        <f>INDEX(TrackerTbl[#Data],MATCH(Table58[[#This Row],[L2]],TrackerTbl[Cleansed_UAID_2],0),7)</f>
        <v>#N/A</v>
      </c>
    </row>
    <row r="293" spans="1:16">
      <c r="A293" s="9">
        <v>228</v>
      </c>
      <c r="B293" t="s">
        <v>1554</v>
      </c>
      <c r="C293" t="str">
        <f>IF(LEFT(TrackerTbl[[#This Row],[WorkPackage]],1)="U",TrackerTbl[[#This Row],[WorkPackage]],"IDR "&amp;TRIM(TrackerTbl[[#This Row],[WorkPackage]]))</f>
        <v>IDR 228</v>
      </c>
      <c r="D293" t="str">
        <f>TRIM(TrackerTbl[[#This Row],[UAID_2]])</f>
        <v>HS2-00002CTEC</v>
      </c>
      <c r="E293" s="33">
        <f>_xlfn.MAXIFS(Central_Team!G:G,Central_Team!C:C,TrackerTbl[[#This Row],[UAID_2]])</f>
        <v>45336</v>
      </c>
      <c r="F293" t="str" cm="1">
        <f t="array" ref="F293">INDEX(MainTracker[#Data],MATCH(1,(TrackerTbl[[#This Row],[UAID_2]]=MainTracker[UAID_2])*(TrackerTbl[[#This Row],[Request Date]]=MainTracker[Request sent on (Date)])*1,0),21)</f>
        <v>10 - Complete</v>
      </c>
      <c r="G293" s="33" cm="1">
        <f t="array" ref="G293">INDEX(MainTracker[#Data],MATCH(1,(TrackerTbl[[#This Row],[UAID_2]]=MainTracker[UAID_2])*(TrackerTbl[[#This Row],[Request Date]]=MainTracker[Request sent on (Date)])*1,0),9)</f>
        <v>45341</v>
      </c>
      <c r="H293" s="33"/>
      <c r="J293" t="s">
        <v>9129</v>
      </c>
      <c r="K293" t="s">
        <v>9128</v>
      </c>
      <c r="L293" t="str">
        <f>LEFT(Table58[[#This Row],[L3 (Last Work Package only)]],FIND(" - ",Table58[[#This Row],[L3 (Last Work Package only)]])-1)</f>
        <v>UFDR 201.A</v>
      </c>
      <c r="M293" t="str">
        <f>LEFT(Table58[[#This Row],[Assets]],FIND(" - ",Table58[[#This Row],[Assets]])-1)</f>
        <v>HS2-000020CDG</v>
      </c>
      <c r="N293" s="239" t="e">
        <f>INDEX(TrackerTbl[#Data],MATCH(Table58[[#This Row],[L2]],TrackerTbl[Cleansed_UAID_2],0),5)</f>
        <v>#N/A</v>
      </c>
      <c r="O293" s="9" t="e">
        <f>INDEX(TrackerTbl[#Data],MATCH(Table58[[#This Row],[L2]],TrackerTbl[Cleansed_UAID_2],0),6)</f>
        <v>#N/A</v>
      </c>
      <c r="P293" s="239" t="e">
        <f>INDEX(TrackerTbl[#Data],MATCH(Table58[[#This Row],[L2]],TrackerTbl[Cleansed_UAID_2],0),7)</f>
        <v>#N/A</v>
      </c>
    </row>
    <row r="294" spans="1:16">
      <c r="A294" s="9">
        <v>228</v>
      </c>
      <c r="B294" t="s">
        <v>1559</v>
      </c>
      <c r="C294" t="str">
        <f>IF(LEFT(TrackerTbl[[#This Row],[WorkPackage]],1)="U",TrackerTbl[[#This Row],[WorkPackage]],"IDR "&amp;TRIM(TrackerTbl[[#This Row],[WorkPackage]]))</f>
        <v>IDR 228</v>
      </c>
      <c r="D294" t="str">
        <f>TRIM(TrackerTbl[[#This Row],[UAID_2]])</f>
        <v>HS2-00002CTEE</v>
      </c>
      <c r="E294" s="33">
        <f>_xlfn.MAXIFS(Central_Team!G:G,Central_Team!C:C,TrackerTbl[[#This Row],[UAID_2]])</f>
        <v>45336</v>
      </c>
      <c r="F294" t="str" cm="1">
        <f t="array" ref="F294">INDEX(MainTracker[#Data],MATCH(1,(TrackerTbl[[#This Row],[UAID_2]]=MainTracker[UAID_2])*(TrackerTbl[[#This Row],[Request Date]]=MainTracker[Request sent on (Date)])*1,0),21)</f>
        <v>10 - Complete</v>
      </c>
      <c r="G294" s="33" cm="1">
        <f t="array" ref="G294">INDEX(MainTracker[#Data],MATCH(1,(TrackerTbl[[#This Row],[UAID_2]]=MainTracker[UAID_2])*(TrackerTbl[[#This Row],[Request Date]]=MainTracker[Request sent on (Date)])*1,0),9)</f>
        <v>45338</v>
      </c>
      <c r="H294" s="33"/>
      <c r="J294" t="s">
        <v>9130</v>
      </c>
      <c r="K294" t="s">
        <v>9128</v>
      </c>
      <c r="L294" t="str">
        <f>LEFT(Table58[[#This Row],[L3 (Last Work Package only)]],FIND(" - ",Table58[[#This Row],[L3 (Last Work Package only)]])-1)</f>
        <v>UFDR 201.A</v>
      </c>
      <c r="M294" t="str">
        <f>LEFT(Table58[[#This Row],[Assets]],FIND(" - ",Table58[[#This Row],[Assets]])-1)</f>
        <v>HS2-000020CDK</v>
      </c>
      <c r="N294" s="239" t="e">
        <f>INDEX(TrackerTbl[#Data],MATCH(Table58[[#This Row],[L2]],TrackerTbl[Cleansed_UAID_2],0),5)</f>
        <v>#N/A</v>
      </c>
      <c r="O294" s="9" t="e">
        <f>INDEX(TrackerTbl[#Data],MATCH(Table58[[#This Row],[L2]],TrackerTbl[Cleansed_UAID_2],0),6)</f>
        <v>#N/A</v>
      </c>
      <c r="P294" s="239" t="e">
        <f>INDEX(TrackerTbl[#Data],MATCH(Table58[[#This Row],[L2]],TrackerTbl[Cleansed_UAID_2],0),7)</f>
        <v>#N/A</v>
      </c>
    </row>
    <row r="295" spans="1:16">
      <c r="A295" s="9">
        <v>228</v>
      </c>
      <c r="B295" t="s">
        <v>1563</v>
      </c>
      <c r="C295" t="str">
        <f>IF(LEFT(TrackerTbl[[#This Row],[WorkPackage]],1)="U",TrackerTbl[[#This Row],[WorkPackage]],"IDR "&amp;TRIM(TrackerTbl[[#This Row],[WorkPackage]]))</f>
        <v>IDR 228</v>
      </c>
      <c r="D295" t="str">
        <f>TRIM(TrackerTbl[[#This Row],[UAID_2]])</f>
        <v>HS2-00002CTEM</v>
      </c>
      <c r="E295" s="33">
        <f>_xlfn.MAXIFS(Central_Team!G:G,Central_Team!C:C,TrackerTbl[[#This Row],[UAID_2]])</f>
        <v>45336</v>
      </c>
      <c r="F295" t="str" cm="1">
        <f t="array" ref="F295">INDEX(MainTracker[#Data],MATCH(1,(TrackerTbl[[#This Row],[UAID_2]]=MainTracker[UAID_2])*(TrackerTbl[[#This Row],[Request Date]]=MainTracker[Request sent on (Date)])*1,0),21)</f>
        <v>10 - Complete</v>
      </c>
      <c r="G295" s="33" cm="1">
        <f t="array" ref="G295">INDEX(MainTracker[#Data],MATCH(1,(TrackerTbl[[#This Row],[UAID_2]]=MainTracker[UAID_2])*(TrackerTbl[[#This Row],[Request Date]]=MainTracker[Request sent on (Date)])*1,0),9)</f>
        <v>45341</v>
      </c>
      <c r="H295" s="33"/>
      <c r="J295" t="s">
        <v>9131</v>
      </c>
      <c r="K295" t="s">
        <v>9132</v>
      </c>
      <c r="L295" t="str">
        <f>LEFT(Table58[[#This Row],[L3 (Last Work Package only)]],FIND(" - ",Table58[[#This Row],[L3 (Last Work Package only)]])-1)</f>
        <v>TW 0020</v>
      </c>
      <c r="M295" t="str">
        <f>LEFT(Table58[[#This Row],[Assets]],FIND(" - ",Table58[[#This Row],[Assets]])-1)</f>
        <v>HS2-00002T215</v>
      </c>
      <c r="N295" s="239" t="e">
        <f>INDEX(TrackerTbl[#Data],MATCH(Table58[[#This Row],[L2]],TrackerTbl[Cleansed_UAID_2],0),5)</f>
        <v>#N/A</v>
      </c>
      <c r="O295" s="9" t="e">
        <f>INDEX(TrackerTbl[#Data],MATCH(Table58[[#This Row],[L2]],TrackerTbl[Cleansed_UAID_2],0),6)</f>
        <v>#N/A</v>
      </c>
      <c r="P295" s="239" t="e">
        <f>INDEX(TrackerTbl[#Data],MATCH(Table58[[#This Row],[L2]],TrackerTbl[Cleansed_UAID_2],0),7)</f>
        <v>#N/A</v>
      </c>
    </row>
    <row r="296" spans="1:16">
      <c r="A296" s="9">
        <v>228</v>
      </c>
      <c r="B296" t="s">
        <v>1567</v>
      </c>
      <c r="C296" t="str">
        <f>IF(LEFT(TrackerTbl[[#This Row],[WorkPackage]],1)="U",TrackerTbl[[#This Row],[WorkPackage]],"IDR "&amp;TRIM(TrackerTbl[[#This Row],[WorkPackage]]))</f>
        <v>IDR 228</v>
      </c>
      <c r="D296" t="str">
        <f>TRIM(TrackerTbl[[#This Row],[UAID_2]])</f>
        <v>HS2-00002CTEP</v>
      </c>
      <c r="E296" s="33">
        <f>_xlfn.MAXIFS(Central_Team!G:G,Central_Team!C:C,TrackerTbl[[#This Row],[UAID_2]])</f>
        <v>45336</v>
      </c>
      <c r="F296" t="str" cm="1">
        <f t="array" ref="F296">INDEX(MainTracker[#Data],MATCH(1,(TrackerTbl[[#This Row],[UAID_2]]=MainTracker[UAID_2])*(TrackerTbl[[#This Row],[Request Date]]=MainTracker[Request sent on (Date)])*1,0),21)</f>
        <v>10 - Complete</v>
      </c>
      <c r="G296" s="33" cm="1">
        <f t="array" ref="G296">INDEX(MainTracker[#Data],MATCH(1,(TrackerTbl[[#This Row],[UAID_2]]=MainTracker[UAID_2])*(TrackerTbl[[#This Row],[Request Date]]=MainTracker[Request sent on (Date)])*1,0),9)</f>
        <v>45337</v>
      </c>
      <c r="H296" s="33"/>
      <c r="J296" t="s">
        <v>9133</v>
      </c>
      <c r="K296" t="s">
        <v>9132</v>
      </c>
      <c r="L296" t="str">
        <f>LEFT(Table58[[#This Row],[L3 (Last Work Package only)]],FIND(" - ",Table58[[#This Row],[L3 (Last Work Package only)]])-1)</f>
        <v>TW 0020</v>
      </c>
      <c r="M296" t="str">
        <f>LEFT(Table58[[#This Row],[Assets]],FIND(" - ",Table58[[#This Row],[Assets]])-1)</f>
        <v>HS2-00002T217</v>
      </c>
      <c r="N296" s="239" t="e">
        <f>INDEX(TrackerTbl[#Data],MATCH(Table58[[#This Row],[L2]],TrackerTbl[Cleansed_UAID_2],0),5)</f>
        <v>#N/A</v>
      </c>
      <c r="O296" s="9" t="e">
        <f>INDEX(TrackerTbl[#Data],MATCH(Table58[[#This Row],[L2]],TrackerTbl[Cleansed_UAID_2],0),6)</f>
        <v>#N/A</v>
      </c>
      <c r="P296" s="239" t="e">
        <f>INDEX(TrackerTbl[#Data],MATCH(Table58[[#This Row],[L2]],TrackerTbl[Cleansed_UAID_2],0),7)</f>
        <v>#N/A</v>
      </c>
    </row>
    <row r="297" spans="1:16">
      <c r="A297" s="9">
        <v>205.3</v>
      </c>
      <c r="B297" t="s">
        <v>1571</v>
      </c>
      <c r="C297" t="str">
        <f>IF(LEFT(TrackerTbl[[#This Row],[WorkPackage]],1)="U",TrackerTbl[[#This Row],[WorkPackage]],"IDR "&amp;TRIM(TrackerTbl[[#This Row],[WorkPackage]]))</f>
        <v>IDR 205.3</v>
      </c>
      <c r="D297" t="str">
        <f>TRIM(TrackerTbl[[#This Row],[UAID_2]])</f>
        <v>HS2-000020NBF</v>
      </c>
      <c r="E297" s="33">
        <f>_xlfn.MAXIFS(Central_Team!G:G,Central_Team!C:C,TrackerTbl[[#This Row],[UAID_2]])</f>
        <v>45358.454861111109</v>
      </c>
      <c r="F297" t="str" cm="1">
        <f t="array" ref="F297">INDEX(MainTracker[#Data],MATCH(1,(TrackerTbl[[#This Row],[UAID_2]]=MainTracker[UAID_2])*(TrackerTbl[[#This Row],[Request Date]]=MainTracker[Request sent on (Date)])*1,0),21)</f>
        <v>10 - Complete</v>
      </c>
      <c r="G297" s="33" cm="1">
        <f t="array" ref="G297">INDEX(MainTracker[#Data],MATCH(1,(TrackerTbl[[#This Row],[UAID_2]]=MainTracker[UAID_2])*(TrackerTbl[[#This Row],[Request Date]]=MainTracker[Request sent on (Date)])*1,0),9)</f>
        <v>45358.531944444447</v>
      </c>
      <c r="H297" s="33"/>
      <c r="J297" t="s">
        <v>9134</v>
      </c>
      <c r="K297" t="s">
        <v>9132</v>
      </c>
      <c r="L297" t="str">
        <f>LEFT(Table58[[#This Row],[L3 (Last Work Package only)]],FIND(" - ",Table58[[#This Row],[L3 (Last Work Package only)]])-1)</f>
        <v>TW 0020</v>
      </c>
      <c r="M297" t="str">
        <f>LEFT(Table58[[#This Row],[Assets]],FIND(" - ",Table58[[#This Row],[Assets]])-1)</f>
        <v>HS2-00002T219</v>
      </c>
      <c r="N297" s="239" t="e">
        <f>INDEX(TrackerTbl[#Data],MATCH(Table58[[#This Row],[L2]],TrackerTbl[Cleansed_UAID_2],0),5)</f>
        <v>#N/A</v>
      </c>
      <c r="O297" s="9" t="e">
        <f>INDEX(TrackerTbl[#Data],MATCH(Table58[[#This Row],[L2]],TrackerTbl[Cleansed_UAID_2],0),6)</f>
        <v>#N/A</v>
      </c>
      <c r="P297" s="239" t="e">
        <f>INDEX(TrackerTbl[#Data],MATCH(Table58[[#This Row],[L2]],TrackerTbl[Cleansed_UAID_2],0),7)</f>
        <v>#N/A</v>
      </c>
    </row>
    <row r="298" spans="1:16">
      <c r="A298" s="9" t="s">
        <v>1577</v>
      </c>
      <c r="B298" t="s">
        <v>1578</v>
      </c>
      <c r="C298" t="str">
        <f>IF(LEFT(TrackerTbl[[#This Row],[WorkPackage]],1)="U",TrackerTbl[[#This Row],[WorkPackage]],"IDR "&amp;TRIM(TrackerTbl[[#This Row],[WorkPackage]]))</f>
        <v>UFDR 210.B</v>
      </c>
      <c r="D298" t="str">
        <f>TRIM(TrackerTbl[[#This Row],[UAID_2]])</f>
        <v>HS2-00002TMEJ</v>
      </c>
      <c r="E298" s="33">
        <f>_xlfn.MAXIFS(Central_Team!G:G,Central_Team!C:C,TrackerTbl[[#This Row],[UAID_2]])</f>
        <v>45337</v>
      </c>
      <c r="F298" t="str" cm="1">
        <f t="array" ref="F298">INDEX(MainTracker[#Data],MATCH(1,(TrackerTbl[[#This Row],[UAID_2]]=MainTracker[UAID_2])*(TrackerTbl[[#This Row],[Request Date]]=MainTracker[Request sent on (Date)])*1,0),21)</f>
        <v>10 - Complete</v>
      </c>
      <c r="G298" s="33" cm="1">
        <f t="array" ref="G298">INDEX(MainTracker[#Data],MATCH(1,(TrackerTbl[[#This Row],[UAID_2]]=MainTracker[UAID_2])*(TrackerTbl[[#This Row],[Request Date]]=MainTracker[Request sent on (Date)])*1,0),9)</f>
        <v>45341</v>
      </c>
      <c r="H298" s="33"/>
      <c r="J298" t="s">
        <v>9135</v>
      </c>
      <c r="K298" t="s">
        <v>9132</v>
      </c>
      <c r="L298" t="str">
        <f>LEFT(Table58[[#This Row],[L3 (Last Work Package only)]],FIND(" - ",Table58[[#This Row],[L3 (Last Work Package only)]])-1)</f>
        <v>TW 0020</v>
      </c>
      <c r="M298" t="str">
        <f>LEFT(Table58[[#This Row],[Assets]],FIND(" - ",Table58[[#This Row],[Assets]])-1)</f>
        <v>HS2-00002T21B</v>
      </c>
      <c r="N298" s="239" t="e">
        <f>INDEX(TrackerTbl[#Data],MATCH(Table58[[#This Row],[L2]],TrackerTbl[Cleansed_UAID_2],0),5)</f>
        <v>#N/A</v>
      </c>
      <c r="O298" s="9" t="e">
        <f>INDEX(TrackerTbl[#Data],MATCH(Table58[[#This Row],[L2]],TrackerTbl[Cleansed_UAID_2],0),6)</f>
        <v>#N/A</v>
      </c>
      <c r="P298" s="239" t="e">
        <f>INDEX(TrackerTbl[#Data],MATCH(Table58[[#This Row],[L2]],TrackerTbl[Cleansed_UAID_2],0),7)</f>
        <v>#N/A</v>
      </c>
    </row>
    <row r="299" spans="1:16">
      <c r="A299" s="9">
        <v>220.3</v>
      </c>
      <c r="B299" t="s">
        <v>1583</v>
      </c>
      <c r="C299" t="str">
        <f>IF(LEFT(TrackerTbl[[#This Row],[WorkPackage]],1)="U",TrackerTbl[[#This Row],[WorkPackage]],"IDR "&amp;TRIM(TrackerTbl[[#This Row],[WorkPackage]]))</f>
        <v>IDR 220.3</v>
      </c>
      <c r="D299" t="str">
        <f>TRIM(TrackerTbl[[#This Row],[UAID_2]])</f>
        <v>HS2-000020NL8</v>
      </c>
      <c r="E299" s="33">
        <f>_xlfn.MAXIFS(Central_Team!G:G,Central_Team!C:C,TrackerTbl[[#This Row],[UAID_2]])</f>
        <v>45337</v>
      </c>
      <c r="F299" t="str" cm="1">
        <f t="array" ref="F299">INDEX(MainTracker[#Data],MATCH(1,(TrackerTbl[[#This Row],[UAID_2]]=MainTracker[UAID_2])*(TrackerTbl[[#This Row],[Request Date]]=MainTracker[Request sent on (Date)])*1,0),21)</f>
        <v>10 - Complete</v>
      </c>
      <c r="G299" s="33" cm="1">
        <f t="array" ref="G299">INDEX(MainTracker[#Data],MATCH(1,(TrackerTbl[[#This Row],[UAID_2]]=MainTracker[UAID_2])*(TrackerTbl[[#This Row],[Request Date]]=MainTracker[Request sent on (Date)])*1,0),9)</f>
        <v>45343</v>
      </c>
      <c r="H299" s="33"/>
      <c r="J299" t="s">
        <v>9136</v>
      </c>
      <c r="K299" t="s">
        <v>9132</v>
      </c>
      <c r="L299" t="str">
        <f>LEFT(Table58[[#This Row],[L3 (Last Work Package only)]],FIND(" - ",Table58[[#This Row],[L3 (Last Work Package only)]])-1)</f>
        <v>TW 0020</v>
      </c>
      <c r="M299" t="str">
        <f>LEFT(Table58[[#This Row],[Assets]],FIND(" - ",Table58[[#This Row],[Assets]])-1)</f>
        <v>HS2-00002T21D</v>
      </c>
      <c r="N299" s="239" t="e">
        <f>INDEX(TrackerTbl[#Data],MATCH(Table58[[#This Row],[L2]],TrackerTbl[Cleansed_UAID_2],0),5)</f>
        <v>#N/A</v>
      </c>
      <c r="O299" s="9" t="e">
        <f>INDEX(TrackerTbl[#Data],MATCH(Table58[[#This Row],[L2]],TrackerTbl[Cleansed_UAID_2],0),6)</f>
        <v>#N/A</v>
      </c>
      <c r="P299" s="239" t="e">
        <f>INDEX(TrackerTbl[#Data],MATCH(Table58[[#This Row],[L2]],TrackerTbl[Cleansed_UAID_2],0),7)</f>
        <v>#N/A</v>
      </c>
    </row>
    <row r="300" spans="1:16">
      <c r="A300" s="9">
        <v>208.2</v>
      </c>
      <c r="B300" t="s">
        <v>834</v>
      </c>
      <c r="C300" t="str">
        <f>IF(LEFT(TrackerTbl[[#This Row],[WorkPackage]],1)="U",TrackerTbl[[#This Row],[WorkPackage]],"IDR "&amp;TRIM(TrackerTbl[[#This Row],[WorkPackage]]))</f>
        <v>IDR 208.2</v>
      </c>
      <c r="D300" t="str">
        <f>TRIM(TrackerTbl[[#This Row],[UAID_2]])</f>
        <v>HS2-00002CT5P</v>
      </c>
      <c r="E300" s="33">
        <f>_xlfn.MAXIFS(Central_Team!G:G,Central_Team!C:C,TrackerTbl[[#This Row],[UAID_2]])</f>
        <v>45594</v>
      </c>
      <c r="F300" t="str" cm="1">
        <f t="array" ref="F300">INDEX(MainTracker[#Data],MATCH(1,(TrackerTbl[[#This Row],[UAID_2]]=MainTracker[UAID_2])*(TrackerTbl[[#This Row],[Request Date]]=MainTracker[Request sent on (Date)])*1,0),21)</f>
        <v>10 - Complete</v>
      </c>
      <c r="G300" s="33" cm="1">
        <f t="array" ref="G300">INDEX(MainTracker[#Data],MATCH(1,(TrackerTbl[[#This Row],[UAID_2]]=MainTracker[UAID_2])*(TrackerTbl[[#This Row],[Request Date]]=MainTracker[Request sent on (Date)])*1,0),9)</f>
        <v>45608</v>
      </c>
      <c r="H300" s="33"/>
      <c r="J300" t="s">
        <v>9137</v>
      </c>
      <c r="K300" t="s">
        <v>9132</v>
      </c>
      <c r="L300" t="str">
        <f>LEFT(Table58[[#This Row],[L3 (Last Work Package only)]],FIND(" - ",Table58[[#This Row],[L3 (Last Work Package only)]])-1)</f>
        <v>TW 0020</v>
      </c>
      <c r="M300" t="str">
        <f>LEFT(Table58[[#This Row],[Assets]],FIND(" - ",Table58[[#This Row],[Assets]])-1)</f>
        <v>HS2-00002T21F</v>
      </c>
      <c r="N300" s="239" t="e">
        <f>INDEX(TrackerTbl[#Data],MATCH(Table58[[#This Row],[L2]],TrackerTbl[Cleansed_UAID_2],0),5)</f>
        <v>#N/A</v>
      </c>
      <c r="O300" s="9" t="e">
        <f>INDEX(TrackerTbl[#Data],MATCH(Table58[[#This Row],[L2]],TrackerTbl[Cleansed_UAID_2],0),6)</f>
        <v>#N/A</v>
      </c>
      <c r="P300" s="239" t="e">
        <f>INDEX(TrackerTbl[#Data],MATCH(Table58[[#This Row],[L2]],TrackerTbl[Cleansed_UAID_2],0),7)</f>
        <v>#N/A</v>
      </c>
    </row>
    <row r="301" spans="1:16">
      <c r="A301" s="9" t="s">
        <v>1577</v>
      </c>
      <c r="B301" t="s">
        <v>1588</v>
      </c>
      <c r="C301" t="str">
        <f>IF(LEFT(TrackerTbl[[#This Row],[WorkPackage]],1)="U",TrackerTbl[[#This Row],[WorkPackage]],"IDR "&amp;TRIM(TrackerTbl[[#This Row],[WorkPackage]]))</f>
        <v>UFDR 210.B</v>
      </c>
      <c r="D301" t="str">
        <f>TRIM(TrackerTbl[[#This Row],[UAID_2]])</f>
        <v>HS2-000020CF8</v>
      </c>
      <c r="E301" s="33">
        <f>_xlfn.MAXIFS(Central_Team!G:G,Central_Team!C:C,TrackerTbl[[#This Row],[UAID_2]])</f>
        <v>45338</v>
      </c>
      <c r="F301" t="str" cm="1">
        <f t="array" ref="F301">INDEX(MainTracker[#Data],MATCH(1,(TrackerTbl[[#This Row],[UAID_2]]=MainTracker[UAID_2])*(TrackerTbl[[#This Row],[Request Date]]=MainTracker[Request sent on (Date)])*1,0),21)</f>
        <v>10 - Complete</v>
      </c>
      <c r="G301" s="33" cm="1">
        <f t="array" ref="G301">INDEX(MainTracker[#Data],MATCH(1,(TrackerTbl[[#This Row],[UAID_2]]=MainTracker[UAID_2])*(TrackerTbl[[#This Row],[Request Date]]=MainTracker[Request sent on (Date)])*1,0),9)</f>
        <v>45342</v>
      </c>
      <c r="H301" s="33"/>
      <c r="J301" t="s">
        <v>9138</v>
      </c>
      <c r="K301" t="s">
        <v>9132</v>
      </c>
      <c r="L301" t="str">
        <f>LEFT(Table58[[#This Row],[L3 (Last Work Package only)]],FIND(" - ",Table58[[#This Row],[L3 (Last Work Package only)]])-1)</f>
        <v>TW 0020</v>
      </c>
      <c r="M301" t="str">
        <f>LEFT(Table58[[#This Row],[Assets]],FIND(" - ",Table58[[#This Row],[Assets]])-1)</f>
        <v>HS2-00002T21H</v>
      </c>
      <c r="N301" s="239" t="e">
        <f>INDEX(TrackerTbl[#Data],MATCH(Table58[[#This Row],[L2]],TrackerTbl[Cleansed_UAID_2],0),5)</f>
        <v>#N/A</v>
      </c>
      <c r="O301" s="9" t="e">
        <f>INDEX(TrackerTbl[#Data],MATCH(Table58[[#This Row],[L2]],TrackerTbl[Cleansed_UAID_2],0),6)</f>
        <v>#N/A</v>
      </c>
      <c r="P301" s="239" t="e">
        <f>INDEX(TrackerTbl[#Data],MATCH(Table58[[#This Row],[L2]],TrackerTbl[Cleansed_UAID_2],0),7)</f>
        <v>#N/A</v>
      </c>
    </row>
    <row r="302" spans="1:16">
      <c r="A302" s="9" t="s">
        <v>1577</v>
      </c>
      <c r="B302" t="s">
        <v>1593</v>
      </c>
      <c r="C302" t="str">
        <f>IF(LEFT(TrackerTbl[[#This Row],[WorkPackage]],1)="U",TrackerTbl[[#This Row],[WorkPackage]],"IDR "&amp;TRIM(TrackerTbl[[#This Row],[WorkPackage]]))</f>
        <v>UFDR 210.B</v>
      </c>
      <c r="D302" t="str">
        <f>TRIM(TrackerTbl[[#This Row],[UAID_2]])</f>
        <v>HS2-000020CF9</v>
      </c>
      <c r="E302" s="33">
        <f>_xlfn.MAXIFS(Central_Team!G:G,Central_Team!C:C,TrackerTbl[[#This Row],[UAID_2]])</f>
        <v>45684</v>
      </c>
      <c r="F302" t="str" cm="1">
        <f t="array" ref="F302">INDEX(MainTracker[#Data],MATCH(1,(TrackerTbl[[#This Row],[UAID_2]]=MainTracker[UAID_2])*(TrackerTbl[[#This Row],[Request Date]]=MainTracker[Request sent on (Date)])*1,0),21)</f>
        <v>10 - Complete</v>
      </c>
      <c r="G302" s="33" cm="1">
        <f t="array" ref="G302">INDEX(MainTracker[#Data],MATCH(1,(TrackerTbl[[#This Row],[UAID_2]]=MainTracker[UAID_2])*(TrackerTbl[[#This Row],[Request Date]]=MainTracker[Request sent on (Date)])*1,0),9)</f>
        <v>45686</v>
      </c>
      <c r="H302" s="33"/>
      <c r="J302" t="s">
        <v>9139</v>
      </c>
      <c r="K302" t="s">
        <v>9132</v>
      </c>
      <c r="L302" t="str">
        <f>LEFT(Table58[[#This Row],[L3 (Last Work Package only)]],FIND(" - ",Table58[[#This Row],[L3 (Last Work Package only)]])-1)</f>
        <v>TW 0020</v>
      </c>
      <c r="M302" t="str">
        <f>LEFT(Table58[[#This Row],[Assets]],FIND(" - ",Table58[[#This Row],[Assets]])-1)</f>
        <v>HS2-00002T21K</v>
      </c>
      <c r="N302" s="239" t="e">
        <f>INDEX(TrackerTbl[#Data],MATCH(Table58[[#This Row],[L2]],TrackerTbl[Cleansed_UAID_2],0),5)</f>
        <v>#N/A</v>
      </c>
      <c r="O302" s="9" t="e">
        <f>INDEX(TrackerTbl[#Data],MATCH(Table58[[#This Row],[L2]],TrackerTbl[Cleansed_UAID_2],0),6)</f>
        <v>#N/A</v>
      </c>
      <c r="P302" s="239" t="e">
        <f>INDEX(TrackerTbl[#Data],MATCH(Table58[[#This Row],[L2]],TrackerTbl[Cleansed_UAID_2],0),7)</f>
        <v>#N/A</v>
      </c>
    </row>
    <row r="303" spans="1:16">
      <c r="A303" s="9" t="s">
        <v>1072</v>
      </c>
      <c r="B303" t="s">
        <v>1077</v>
      </c>
      <c r="C303" t="str">
        <f>IF(LEFT(TrackerTbl[[#This Row],[WorkPackage]],1)="U",TrackerTbl[[#This Row],[WorkPackage]],"IDR "&amp;TRIM(TrackerTbl[[#This Row],[WorkPackage]]))</f>
        <v>UFDR 203.E</v>
      </c>
      <c r="D303" t="str">
        <f>TRIM(TrackerTbl[[#This Row],[UAID_2]])</f>
        <v>HS2-00002CT46</v>
      </c>
      <c r="E303" s="33">
        <f>_xlfn.MAXIFS(Central_Team!G:G,Central_Team!C:C,TrackerTbl[[#This Row],[UAID_2]])</f>
        <v>45338</v>
      </c>
      <c r="F303" t="str" cm="1">
        <f t="array" ref="F303">INDEX(MainTracker[#Data],MATCH(1,(TrackerTbl[[#This Row],[UAID_2]]=MainTracker[UAID_2])*(TrackerTbl[[#This Row],[Request Date]]=MainTracker[Request sent on (Date)])*1,0),21)</f>
        <v>10 - Complete</v>
      </c>
      <c r="G303" s="33" cm="1">
        <f t="array" ref="G303">INDEX(MainTracker[#Data],MATCH(1,(TrackerTbl[[#This Row],[UAID_2]]=MainTracker[UAID_2])*(TrackerTbl[[#This Row],[Request Date]]=MainTracker[Request sent on (Date)])*1,0),9)</f>
        <v>45341</v>
      </c>
      <c r="H303" s="33"/>
      <c r="J303" t="s">
        <v>9140</v>
      </c>
      <c r="K303" t="s">
        <v>9132</v>
      </c>
      <c r="L303" t="str">
        <f>LEFT(Table58[[#This Row],[L3 (Last Work Package only)]],FIND(" - ",Table58[[#This Row],[L3 (Last Work Package only)]])-1)</f>
        <v>TW 0020</v>
      </c>
      <c r="M303" t="str">
        <f>LEFT(Table58[[#This Row],[Assets]],FIND(" - ",Table58[[#This Row],[Assets]])-1)</f>
        <v>HS2-00002T214</v>
      </c>
      <c r="N303" s="239" t="e">
        <f>INDEX(TrackerTbl[#Data],MATCH(Table58[[#This Row],[L2]],TrackerTbl[Cleansed_UAID_2],0),5)</f>
        <v>#N/A</v>
      </c>
      <c r="O303" s="9" t="e">
        <f>INDEX(TrackerTbl[#Data],MATCH(Table58[[#This Row],[L2]],TrackerTbl[Cleansed_UAID_2],0),6)</f>
        <v>#N/A</v>
      </c>
      <c r="P303" s="239" t="e">
        <f>INDEX(TrackerTbl[#Data],MATCH(Table58[[#This Row],[L2]],TrackerTbl[Cleansed_UAID_2],0),7)</f>
        <v>#N/A</v>
      </c>
    </row>
    <row r="304" spans="1:16">
      <c r="A304" s="9">
        <v>237.05</v>
      </c>
      <c r="B304" t="s">
        <v>1597</v>
      </c>
      <c r="C304" t="str">
        <f>IF(LEFT(TrackerTbl[[#This Row],[WorkPackage]],1)="U",TrackerTbl[[#This Row],[WorkPackage]],"IDR "&amp;TRIM(TrackerTbl[[#This Row],[WorkPackage]]))</f>
        <v>IDR 237.05</v>
      </c>
      <c r="D304" t="str">
        <f>TRIM(TrackerTbl[[#This Row],[UAID_2]])</f>
        <v>HS2-00002CX39</v>
      </c>
      <c r="E304" s="33">
        <f>_xlfn.MAXIFS(Central_Team!G:G,Central_Team!C:C,TrackerTbl[[#This Row],[UAID_2]])</f>
        <v>45338</v>
      </c>
      <c r="F304" t="str" cm="1">
        <f t="array" ref="F304">INDEX(MainTracker[#Data],MATCH(1,(TrackerTbl[[#This Row],[UAID_2]]=MainTracker[UAID_2])*(TrackerTbl[[#This Row],[Request Date]]=MainTracker[Request sent on (Date)])*1,0),21)</f>
        <v>10 - Complete</v>
      </c>
      <c r="G304" s="33" cm="1">
        <f t="array" ref="G304">INDEX(MainTracker[#Data],MATCH(1,(TrackerTbl[[#This Row],[UAID_2]]=MainTracker[UAID_2])*(TrackerTbl[[#This Row],[Request Date]]=MainTracker[Request sent on (Date)])*1,0),9)</f>
        <v>45344</v>
      </c>
      <c r="H304" s="33"/>
      <c r="J304" t="s">
        <v>9141</v>
      </c>
      <c r="K304" t="s">
        <v>9132</v>
      </c>
      <c r="L304" t="str">
        <f>LEFT(Table58[[#This Row],[L3 (Last Work Package only)]],FIND(" - ",Table58[[#This Row],[L3 (Last Work Package only)]])-1)</f>
        <v>TW 0020</v>
      </c>
      <c r="M304" t="str">
        <f>LEFT(Table58[[#This Row],[Assets]],FIND(" - ",Table58[[#This Row],[Assets]])-1)</f>
        <v>HS2-00002T216</v>
      </c>
      <c r="N304" s="239" t="e">
        <f>INDEX(TrackerTbl[#Data],MATCH(Table58[[#This Row],[L2]],TrackerTbl[Cleansed_UAID_2],0),5)</f>
        <v>#N/A</v>
      </c>
      <c r="O304" s="9" t="e">
        <f>INDEX(TrackerTbl[#Data],MATCH(Table58[[#This Row],[L2]],TrackerTbl[Cleansed_UAID_2],0),6)</f>
        <v>#N/A</v>
      </c>
      <c r="P304" s="239" t="e">
        <f>INDEX(TrackerTbl[#Data],MATCH(Table58[[#This Row],[L2]],TrackerTbl[Cleansed_UAID_2],0),7)</f>
        <v>#N/A</v>
      </c>
    </row>
    <row r="305" spans="1:16">
      <c r="A305" s="9">
        <v>228</v>
      </c>
      <c r="B305" t="s">
        <v>1603</v>
      </c>
      <c r="C305" t="str">
        <f>IF(LEFT(TrackerTbl[[#This Row],[WorkPackage]],1)="U",TrackerTbl[[#This Row],[WorkPackage]],"IDR "&amp;TRIM(TrackerTbl[[#This Row],[WorkPackage]]))</f>
        <v>IDR 228</v>
      </c>
      <c r="D305" t="str">
        <f>TRIM(TrackerTbl[[#This Row],[UAID_2]])</f>
        <v>HS2-00002DVEJ</v>
      </c>
      <c r="E305" s="33">
        <f>_xlfn.MAXIFS(Central_Team!G:G,Central_Team!C:C,TrackerTbl[[#This Row],[UAID_2]])</f>
        <v>45338</v>
      </c>
      <c r="F305" t="str" cm="1">
        <f t="array" ref="F305">INDEX(MainTracker[#Data],MATCH(1,(TrackerTbl[[#This Row],[UAID_2]]=MainTracker[UAID_2])*(TrackerTbl[[#This Row],[Request Date]]=MainTracker[Request sent on (Date)])*1,0),21)</f>
        <v>10 - Complete</v>
      </c>
      <c r="G305" s="33" cm="1">
        <f t="array" ref="G305">INDEX(MainTracker[#Data],MATCH(1,(TrackerTbl[[#This Row],[UAID_2]]=MainTracker[UAID_2])*(TrackerTbl[[#This Row],[Request Date]]=MainTracker[Request sent on (Date)])*1,0),9)</f>
        <v>45345</v>
      </c>
      <c r="H305" s="33"/>
      <c r="J305" t="s">
        <v>9142</v>
      </c>
      <c r="K305" t="s">
        <v>9132</v>
      </c>
      <c r="L305" t="str">
        <f>LEFT(Table58[[#This Row],[L3 (Last Work Package only)]],FIND(" - ",Table58[[#This Row],[L3 (Last Work Package only)]])-1)</f>
        <v>TW 0020</v>
      </c>
      <c r="M305" t="str">
        <f>LEFT(Table58[[#This Row],[Assets]],FIND(" - ",Table58[[#This Row],[Assets]])-1)</f>
        <v>HS2-00002T218</v>
      </c>
      <c r="N305" s="239" t="e">
        <f>INDEX(TrackerTbl[#Data],MATCH(Table58[[#This Row],[L2]],TrackerTbl[Cleansed_UAID_2],0),5)</f>
        <v>#N/A</v>
      </c>
      <c r="O305" s="9" t="e">
        <f>INDEX(TrackerTbl[#Data],MATCH(Table58[[#This Row],[L2]],TrackerTbl[Cleansed_UAID_2],0),6)</f>
        <v>#N/A</v>
      </c>
      <c r="P305" s="239" t="e">
        <f>INDEX(TrackerTbl[#Data],MATCH(Table58[[#This Row],[L2]],TrackerTbl[Cleansed_UAID_2],0),7)</f>
        <v>#N/A</v>
      </c>
    </row>
    <row r="306" spans="1:16">
      <c r="A306" s="9">
        <v>201.4</v>
      </c>
      <c r="B306" t="s">
        <v>1609</v>
      </c>
      <c r="C306" t="str">
        <f>IF(LEFT(TrackerTbl[[#This Row],[WorkPackage]],1)="U",TrackerTbl[[#This Row],[WorkPackage]],"IDR "&amp;TRIM(TrackerTbl[[#This Row],[WorkPackage]]))</f>
        <v>IDR 201.4</v>
      </c>
      <c r="D306" t="str">
        <f>TRIM(TrackerTbl[[#This Row],[UAID_2]])</f>
        <v>HS2-00002CT27</v>
      </c>
      <c r="E306" s="33">
        <f>_xlfn.MAXIFS(Central_Team!G:G,Central_Team!C:C,TrackerTbl[[#This Row],[UAID_2]])</f>
        <v>45338</v>
      </c>
      <c r="F306" t="str" cm="1">
        <f t="array" ref="F306">INDEX(MainTracker[#Data],MATCH(1,(TrackerTbl[[#This Row],[UAID_2]]=MainTracker[UAID_2])*(TrackerTbl[[#This Row],[Request Date]]=MainTracker[Request sent on (Date)])*1,0),21)</f>
        <v>10 - Complete</v>
      </c>
      <c r="G306" s="33" cm="1">
        <f t="array" ref="G306">INDEX(MainTracker[#Data],MATCH(1,(TrackerTbl[[#This Row],[UAID_2]]=MainTracker[UAID_2])*(TrackerTbl[[#This Row],[Request Date]]=MainTracker[Request sent on (Date)])*1,0),9)</f>
        <v>45344</v>
      </c>
      <c r="H306" s="33"/>
      <c r="J306" t="s">
        <v>9143</v>
      </c>
      <c r="K306" t="s">
        <v>9132</v>
      </c>
      <c r="L306" t="str">
        <f>LEFT(Table58[[#This Row],[L3 (Last Work Package only)]],FIND(" - ",Table58[[#This Row],[L3 (Last Work Package only)]])-1)</f>
        <v>TW 0020</v>
      </c>
      <c r="M306" t="str">
        <f>LEFT(Table58[[#This Row],[Assets]],FIND(" - ",Table58[[#This Row],[Assets]])-1)</f>
        <v>HS2-00002T21C</v>
      </c>
      <c r="N306" s="239" t="e">
        <f>INDEX(TrackerTbl[#Data],MATCH(Table58[[#This Row],[L2]],TrackerTbl[Cleansed_UAID_2],0),5)</f>
        <v>#N/A</v>
      </c>
      <c r="O306" s="9" t="e">
        <f>INDEX(TrackerTbl[#Data],MATCH(Table58[[#This Row],[L2]],TrackerTbl[Cleansed_UAID_2],0),6)</f>
        <v>#N/A</v>
      </c>
      <c r="P306" s="239" t="e">
        <f>INDEX(TrackerTbl[#Data],MATCH(Table58[[#This Row],[L2]],TrackerTbl[Cleansed_UAID_2],0),7)</f>
        <v>#N/A</v>
      </c>
    </row>
    <row r="307" spans="1:16">
      <c r="A307" s="9">
        <v>201.4</v>
      </c>
      <c r="B307" t="s">
        <v>1615</v>
      </c>
      <c r="C307" t="str">
        <f>IF(LEFT(TrackerTbl[[#This Row],[WorkPackage]],1)="U",TrackerTbl[[#This Row],[WorkPackage]],"IDR "&amp;TRIM(TrackerTbl[[#This Row],[WorkPackage]]))</f>
        <v>IDR 201.4</v>
      </c>
      <c r="D307" t="str">
        <f>TRIM(TrackerTbl[[#This Row],[UAID_2]])</f>
        <v>HS2-00002CT28</v>
      </c>
      <c r="E307" s="33">
        <f>_xlfn.MAXIFS(Central_Team!G:G,Central_Team!C:C,TrackerTbl[[#This Row],[UAID_2]])</f>
        <v>45338</v>
      </c>
      <c r="F307" t="str" cm="1">
        <f t="array" ref="F307">INDEX(MainTracker[#Data],MATCH(1,(TrackerTbl[[#This Row],[UAID_2]]=MainTracker[UAID_2])*(TrackerTbl[[#This Row],[Request Date]]=MainTracker[Request sent on (Date)])*1,0),21)</f>
        <v>10 - Complete</v>
      </c>
      <c r="G307" s="33" cm="1">
        <f t="array" ref="G307">INDEX(MainTracker[#Data],MATCH(1,(TrackerTbl[[#This Row],[UAID_2]]=MainTracker[UAID_2])*(TrackerTbl[[#This Row],[Request Date]]=MainTracker[Request sent on (Date)])*1,0),9)</f>
        <v>45344</v>
      </c>
      <c r="H307" s="33"/>
      <c r="J307" t="s">
        <v>9144</v>
      </c>
      <c r="K307" t="s">
        <v>9132</v>
      </c>
      <c r="L307" t="str">
        <f>LEFT(Table58[[#This Row],[L3 (Last Work Package only)]],FIND(" - ",Table58[[#This Row],[L3 (Last Work Package only)]])-1)</f>
        <v>TW 0020</v>
      </c>
      <c r="M307" t="str">
        <f>LEFT(Table58[[#This Row],[Assets]],FIND(" - ",Table58[[#This Row],[Assets]])-1)</f>
        <v>HS2-00002T21G</v>
      </c>
      <c r="N307" s="239" t="e">
        <f>INDEX(TrackerTbl[#Data],MATCH(Table58[[#This Row],[L2]],TrackerTbl[Cleansed_UAID_2],0),5)</f>
        <v>#N/A</v>
      </c>
      <c r="O307" s="9" t="e">
        <f>INDEX(TrackerTbl[#Data],MATCH(Table58[[#This Row],[L2]],TrackerTbl[Cleansed_UAID_2],0),6)</f>
        <v>#N/A</v>
      </c>
      <c r="P307" s="239" t="e">
        <f>INDEX(TrackerTbl[#Data],MATCH(Table58[[#This Row],[L2]],TrackerTbl[Cleansed_UAID_2],0),7)</f>
        <v>#N/A</v>
      </c>
    </row>
    <row r="308" spans="1:16">
      <c r="A308" s="9" t="s">
        <v>140</v>
      </c>
      <c r="B308" t="s">
        <v>1619</v>
      </c>
      <c r="C308" t="str">
        <f>IF(LEFT(TrackerTbl[[#This Row],[WorkPackage]],1)="U",TrackerTbl[[#This Row],[WorkPackage]],"IDR "&amp;TRIM(TrackerTbl[[#This Row],[WorkPackage]]))</f>
        <v>IDR 204.3-1</v>
      </c>
      <c r="D308" t="str">
        <f>TRIM(TrackerTbl[[#This Row],[UAID_2]])</f>
        <v>HS2-00002N7VA</v>
      </c>
      <c r="E308" s="33">
        <f>_xlfn.MAXIFS(Central_Team!G:G,Central_Team!C:C,TrackerTbl[[#This Row],[UAID_2]])</f>
        <v>45341</v>
      </c>
      <c r="F308" t="str" cm="1">
        <f t="array" ref="F308">INDEX(MainTracker[#Data],MATCH(1,(TrackerTbl[[#This Row],[UAID_2]]=MainTracker[UAID_2])*(TrackerTbl[[#This Row],[Request Date]]=MainTracker[Request sent on (Date)])*1,0),21)</f>
        <v>10 - Complete</v>
      </c>
      <c r="G308" s="33" cm="1">
        <f t="array" ref="G308">INDEX(MainTracker[#Data],MATCH(1,(TrackerTbl[[#This Row],[UAID_2]]=MainTracker[UAID_2])*(TrackerTbl[[#This Row],[Request Date]]=MainTracker[Request sent on (Date)])*1,0),9)</f>
        <v>45352</v>
      </c>
      <c r="H308" s="33"/>
      <c r="J308" t="s">
        <v>9145</v>
      </c>
      <c r="K308" t="s">
        <v>9132</v>
      </c>
      <c r="L308" t="str">
        <f>LEFT(Table58[[#This Row],[L3 (Last Work Package only)]],FIND(" - ",Table58[[#This Row],[L3 (Last Work Package only)]])-1)</f>
        <v>TW 0020</v>
      </c>
      <c r="M308" t="str">
        <f>LEFT(Table58[[#This Row],[Assets]],FIND(" - ",Table58[[#This Row],[Assets]])-1)</f>
        <v>HS2-00002T21L</v>
      </c>
      <c r="N308" s="239" t="e">
        <f>INDEX(TrackerTbl[#Data],MATCH(Table58[[#This Row],[L2]],TrackerTbl[Cleansed_UAID_2],0),5)</f>
        <v>#N/A</v>
      </c>
      <c r="O308" s="9" t="e">
        <f>INDEX(TrackerTbl[#Data],MATCH(Table58[[#This Row],[L2]],TrackerTbl[Cleansed_UAID_2],0),6)</f>
        <v>#N/A</v>
      </c>
      <c r="P308" s="239" t="e">
        <f>INDEX(TrackerTbl[#Data],MATCH(Table58[[#This Row],[L2]],TrackerTbl[Cleansed_UAID_2],0),7)</f>
        <v>#N/A</v>
      </c>
    </row>
    <row r="309" spans="1:16">
      <c r="A309" s="9">
        <v>220.3</v>
      </c>
      <c r="B309" t="s">
        <v>1628</v>
      </c>
      <c r="C309" t="str">
        <f>IF(LEFT(TrackerTbl[[#This Row],[WorkPackage]],1)="U",TrackerTbl[[#This Row],[WorkPackage]],"IDR "&amp;TRIM(TrackerTbl[[#This Row],[WorkPackage]]))</f>
        <v>IDR 220.3</v>
      </c>
      <c r="D309" t="str">
        <f>TRIM(TrackerTbl[[#This Row],[UAID_2]])</f>
        <v>HS2-000020RMA</v>
      </c>
      <c r="E309" s="33">
        <f>_xlfn.MAXIFS(Central_Team!G:G,Central_Team!C:C,TrackerTbl[[#This Row],[UAID_2]])</f>
        <v>45341</v>
      </c>
      <c r="F309" t="str" cm="1">
        <f t="array" ref="F309">INDEX(MainTracker[#Data],MATCH(1,(TrackerTbl[[#This Row],[UAID_2]]=MainTracker[UAID_2])*(TrackerTbl[[#This Row],[Request Date]]=MainTracker[Request sent on (Date)])*1,0),21)</f>
        <v>10 - Complete</v>
      </c>
      <c r="G309" s="33" cm="1">
        <f t="array" ref="G309">INDEX(MainTracker[#Data],MATCH(1,(TrackerTbl[[#This Row],[UAID_2]]=MainTracker[UAID_2])*(TrackerTbl[[#This Row],[Request Date]]=MainTracker[Request sent on (Date)])*1,0),9)</f>
        <v>45344</v>
      </c>
      <c r="H309" s="33"/>
      <c r="J309" t="s">
        <v>9146</v>
      </c>
      <c r="K309" t="s">
        <v>9132</v>
      </c>
      <c r="L309" t="str">
        <f>LEFT(Table58[[#This Row],[L3 (Last Work Package only)]],FIND(" - ",Table58[[#This Row],[L3 (Last Work Package only)]])-1)</f>
        <v>TW 0020</v>
      </c>
      <c r="M309" t="str">
        <f>LEFT(Table58[[#This Row],[Assets]],FIND(" - ",Table58[[#This Row],[Assets]])-1)</f>
        <v>HS2-00002T21Q</v>
      </c>
      <c r="N309" s="239" t="e">
        <f>INDEX(TrackerTbl[#Data],MATCH(Table58[[#This Row],[L2]],TrackerTbl[Cleansed_UAID_2],0),5)</f>
        <v>#N/A</v>
      </c>
      <c r="O309" s="9" t="e">
        <f>INDEX(TrackerTbl[#Data],MATCH(Table58[[#This Row],[L2]],TrackerTbl[Cleansed_UAID_2],0),6)</f>
        <v>#N/A</v>
      </c>
      <c r="P309" s="239" t="e">
        <f>INDEX(TrackerTbl[#Data],MATCH(Table58[[#This Row],[L2]],TrackerTbl[Cleansed_UAID_2],0),7)</f>
        <v>#N/A</v>
      </c>
    </row>
    <row r="310" spans="1:16">
      <c r="A310" s="9">
        <v>220.3</v>
      </c>
      <c r="B310" t="s">
        <v>1633</v>
      </c>
      <c r="C310" t="str">
        <f>IF(LEFT(TrackerTbl[[#This Row],[WorkPackage]],1)="U",TrackerTbl[[#This Row],[WorkPackage]],"IDR "&amp;TRIM(TrackerTbl[[#This Row],[WorkPackage]]))</f>
        <v>IDR 220.3</v>
      </c>
      <c r="D310" t="str">
        <f>TRIM(TrackerTbl[[#This Row],[UAID_2]])</f>
        <v>HS2-00002BJUJ</v>
      </c>
      <c r="E310" s="33">
        <f>_xlfn.MAXIFS(Central_Team!G:G,Central_Team!C:C,TrackerTbl[[#This Row],[UAID_2]])</f>
        <v>45341</v>
      </c>
      <c r="F310" t="str" cm="1">
        <f t="array" ref="F310">INDEX(MainTracker[#Data],MATCH(1,(TrackerTbl[[#This Row],[UAID_2]]=MainTracker[UAID_2])*(TrackerTbl[[#This Row],[Request Date]]=MainTracker[Request sent on (Date)])*1,0),21)</f>
        <v>10 - Complete</v>
      </c>
      <c r="G310" s="33" cm="1">
        <f t="array" ref="G310">INDEX(MainTracker[#Data],MATCH(1,(TrackerTbl[[#This Row],[UAID_2]]=MainTracker[UAID_2])*(TrackerTbl[[#This Row],[Request Date]]=MainTracker[Request sent on (Date)])*1,0),9)</f>
        <v>45344</v>
      </c>
      <c r="H310" s="33"/>
      <c r="J310" t="s">
        <v>9147</v>
      </c>
      <c r="K310" t="s">
        <v>9132</v>
      </c>
      <c r="L310" t="str">
        <f>LEFT(Table58[[#This Row],[L3 (Last Work Package only)]],FIND(" - ",Table58[[#This Row],[L3 (Last Work Package only)]])-1)</f>
        <v>TW 0020</v>
      </c>
      <c r="M310" t="str">
        <f>LEFT(Table58[[#This Row],[Assets]],FIND(" - ",Table58[[#This Row],[Assets]])-1)</f>
        <v>HS2-00002T21M</v>
      </c>
      <c r="N310" s="239" t="e">
        <f>INDEX(TrackerTbl[#Data],MATCH(Table58[[#This Row],[L2]],TrackerTbl[Cleansed_UAID_2],0),5)</f>
        <v>#N/A</v>
      </c>
      <c r="O310" s="9" t="e">
        <f>INDEX(TrackerTbl[#Data],MATCH(Table58[[#This Row],[L2]],TrackerTbl[Cleansed_UAID_2],0),6)</f>
        <v>#N/A</v>
      </c>
      <c r="P310" s="239" t="e">
        <f>INDEX(TrackerTbl[#Data],MATCH(Table58[[#This Row],[L2]],TrackerTbl[Cleansed_UAID_2],0),7)</f>
        <v>#N/A</v>
      </c>
    </row>
    <row r="311" spans="1:16">
      <c r="A311" s="9">
        <v>220.3</v>
      </c>
      <c r="B311" t="s">
        <v>1637</v>
      </c>
      <c r="C311" t="str">
        <f>IF(LEFT(TrackerTbl[[#This Row],[WorkPackage]],1)="U",TrackerTbl[[#This Row],[WorkPackage]],"IDR "&amp;TRIM(TrackerTbl[[#This Row],[WorkPackage]]))</f>
        <v>IDR 220.3</v>
      </c>
      <c r="D311" t="str">
        <f>TRIM(TrackerTbl[[#This Row],[UAID_2]])</f>
        <v>HS2-00002J4YN</v>
      </c>
      <c r="E311" s="33">
        <f>_xlfn.MAXIFS(Central_Team!G:G,Central_Team!C:C,TrackerTbl[[#This Row],[UAID_2]])</f>
        <v>45341</v>
      </c>
      <c r="F311" t="str" cm="1">
        <f t="array" ref="F311">INDEX(MainTracker[#Data],MATCH(1,(TrackerTbl[[#This Row],[UAID_2]]=MainTracker[UAID_2])*(TrackerTbl[[#This Row],[Request Date]]=MainTracker[Request sent on (Date)])*1,0),21)</f>
        <v>10 - Complete</v>
      </c>
      <c r="G311" s="33" cm="1">
        <f t="array" ref="G311">INDEX(MainTracker[#Data],MATCH(1,(TrackerTbl[[#This Row],[UAID_2]]=MainTracker[UAID_2])*(TrackerTbl[[#This Row],[Request Date]]=MainTracker[Request sent on (Date)])*1,0),9)</f>
        <v>45345</v>
      </c>
      <c r="H311" s="33"/>
      <c r="J311" t="s">
        <v>9148</v>
      </c>
      <c r="K311" t="s">
        <v>9132</v>
      </c>
      <c r="L311" t="str">
        <f>LEFT(Table58[[#This Row],[L3 (Last Work Package only)]],FIND(" - ",Table58[[#This Row],[L3 (Last Work Package only)]])-1)</f>
        <v>TW 0020</v>
      </c>
      <c r="M311" t="str">
        <f>LEFT(Table58[[#This Row],[Assets]],FIND(" - ",Table58[[#This Row],[Assets]])-1)</f>
        <v>HS2-00002T21P</v>
      </c>
      <c r="N311" s="239" t="e">
        <f>INDEX(TrackerTbl[#Data],MATCH(Table58[[#This Row],[L2]],TrackerTbl[Cleansed_UAID_2],0),5)</f>
        <v>#N/A</v>
      </c>
      <c r="O311" s="9" t="e">
        <f>INDEX(TrackerTbl[#Data],MATCH(Table58[[#This Row],[L2]],TrackerTbl[Cleansed_UAID_2],0),6)</f>
        <v>#N/A</v>
      </c>
      <c r="P311" s="239" t="e">
        <f>INDEX(TrackerTbl[#Data],MATCH(Table58[[#This Row],[L2]],TrackerTbl[Cleansed_UAID_2],0),7)</f>
        <v>#N/A</v>
      </c>
    </row>
    <row r="312" spans="1:16">
      <c r="A312" s="9">
        <v>220.3</v>
      </c>
      <c r="B312" t="s">
        <v>1642</v>
      </c>
      <c r="C312" t="str">
        <f>IF(LEFT(TrackerTbl[[#This Row],[WorkPackage]],1)="U",TrackerTbl[[#This Row],[WorkPackage]],"IDR "&amp;TRIM(TrackerTbl[[#This Row],[WorkPackage]]))</f>
        <v>IDR 220.3</v>
      </c>
      <c r="D312" t="str">
        <f>TRIM(TrackerTbl[[#This Row],[UAID_2]])</f>
        <v>HS2-00002VXUA</v>
      </c>
      <c r="E312" s="33">
        <f>_xlfn.MAXIFS(Central_Team!G:G,Central_Team!C:C,TrackerTbl[[#This Row],[UAID_2]])</f>
        <v>45341</v>
      </c>
      <c r="F312" t="str" cm="1">
        <f t="array" ref="F312">INDEX(MainTracker[#Data],MATCH(1,(TrackerTbl[[#This Row],[UAID_2]]=MainTracker[UAID_2])*(TrackerTbl[[#This Row],[Request Date]]=MainTracker[Request sent on (Date)])*1,0),21)</f>
        <v>10 - Complete</v>
      </c>
      <c r="G312" s="33" cm="1">
        <f t="array" ref="G312">INDEX(MainTracker[#Data],MATCH(1,(TrackerTbl[[#This Row],[UAID_2]]=MainTracker[UAID_2])*(TrackerTbl[[#This Row],[Request Date]]=MainTracker[Request sent on (Date)])*1,0),9)</f>
        <v>45345</v>
      </c>
      <c r="H312" s="33"/>
      <c r="J312" t="s">
        <v>9149</v>
      </c>
      <c r="K312" t="s">
        <v>9132</v>
      </c>
      <c r="L312" t="str">
        <f>LEFT(Table58[[#This Row],[L3 (Last Work Package only)]],FIND(" - ",Table58[[#This Row],[L3 (Last Work Package only)]])-1)</f>
        <v>TW 0020</v>
      </c>
      <c r="M312" t="str">
        <f>LEFT(Table58[[#This Row],[Assets]],FIND(" - ",Table58[[#This Row],[Assets]])-1)</f>
        <v>HS2-00002T21R</v>
      </c>
      <c r="N312" s="239" t="e">
        <f>INDEX(TrackerTbl[#Data],MATCH(Table58[[#This Row],[L2]],TrackerTbl[Cleansed_UAID_2],0),5)</f>
        <v>#N/A</v>
      </c>
      <c r="O312" s="9" t="e">
        <f>INDEX(TrackerTbl[#Data],MATCH(Table58[[#This Row],[L2]],TrackerTbl[Cleansed_UAID_2],0),6)</f>
        <v>#N/A</v>
      </c>
      <c r="P312" s="239" t="e">
        <f>INDEX(TrackerTbl[#Data],MATCH(Table58[[#This Row],[L2]],TrackerTbl[Cleansed_UAID_2],0),7)</f>
        <v>#N/A</v>
      </c>
    </row>
    <row r="313" spans="1:16">
      <c r="A313" s="9">
        <v>220.3</v>
      </c>
      <c r="B313" t="s">
        <v>1646</v>
      </c>
      <c r="C313" t="str">
        <f>IF(LEFT(TrackerTbl[[#This Row],[WorkPackage]],1)="U",TrackerTbl[[#This Row],[WorkPackage]],"IDR "&amp;TRIM(TrackerTbl[[#This Row],[WorkPackage]]))</f>
        <v>IDR 220.3</v>
      </c>
      <c r="D313" t="str">
        <f>TRIM(TrackerTbl[[#This Row],[UAID_2]])</f>
        <v>HS2-00002VXUB</v>
      </c>
      <c r="E313" s="33">
        <f>_xlfn.MAXIFS(Central_Team!G:G,Central_Team!C:C,TrackerTbl[[#This Row],[UAID_2]])</f>
        <v>45341</v>
      </c>
      <c r="F313" t="str" cm="1">
        <f t="array" ref="F313">INDEX(MainTracker[#Data],MATCH(1,(TrackerTbl[[#This Row],[UAID_2]]=MainTracker[UAID_2])*(TrackerTbl[[#This Row],[Request Date]]=MainTracker[Request sent on (Date)])*1,0),21)</f>
        <v>10 - Complete</v>
      </c>
      <c r="G313" s="33" cm="1">
        <f t="array" ref="G313">INDEX(MainTracker[#Data],MATCH(1,(TrackerTbl[[#This Row],[UAID_2]]=MainTracker[UAID_2])*(TrackerTbl[[#This Row],[Request Date]]=MainTracker[Request sent on (Date)])*1,0),9)</f>
        <v>45347</v>
      </c>
      <c r="H313" s="33"/>
      <c r="J313" t="s">
        <v>9150</v>
      </c>
      <c r="K313" t="s">
        <v>9132</v>
      </c>
      <c r="L313" t="str">
        <f>LEFT(Table58[[#This Row],[L3 (Last Work Package only)]],FIND(" - ",Table58[[#This Row],[L3 (Last Work Package only)]])-1)</f>
        <v>TW 0020</v>
      </c>
      <c r="M313" t="str">
        <f>LEFT(Table58[[#This Row],[Assets]],FIND(" - ",Table58[[#This Row],[Assets]])-1)</f>
        <v>HS2-00002T21T</v>
      </c>
      <c r="N313" s="239" t="e">
        <f>INDEX(TrackerTbl[#Data],MATCH(Table58[[#This Row],[L2]],TrackerTbl[Cleansed_UAID_2],0),5)</f>
        <v>#N/A</v>
      </c>
      <c r="O313" s="9" t="e">
        <f>INDEX(TrackerTbl[#Data],MATCH(Table58[[#This Row],[L2]],TrackerTbl[Cleansed_UAID_2],0),6)</f>
        <v>#N/A</v>
      </c>
      <c r="P313" s="239" t="e">
        <f>INDEX(TrackerTbl[#Data],MATCH(Table58[[#This Row],[L2]],TrackerTbl[Cleansed_UAID_2],0),7)</f>
        <v>#N/A</v>
      </c>
    </row>
    <row r="314" spans="1:16">
      <c r="A314" s="9">
        <v>205.3</v>
      </c>
      <c r="B314" t="s">
        <v>1650</v>
      </c>
      <c r="C314" t="str">
        <f>IF(LEFT(TrackerTbl[[#This Row],[WorkPackage]],1)="U",TrackerTbl[[#This Row],[WorkPackage]],"IDR "&amp;TRIM(TrackerTbl[[#This Row],[WorkPackage]]))</f>
        <v>IDR 205.3</v>
      </c>
      <c r="D314" t="str">
        <f>TRIM(TrackerTbl[[#This Row],[UAID_2]])</f>
        <v>HS2-00002N7VN</v>
      </c>
      <c r="E314" s="33">
        <f>_xlfn.MAXIFS(Central_Team!G:G,Central_Team!C:C,TrackerTbl[[#This Row],[UAID_2]])</f>
        <v>45341</v>
      </c>
      <c r="F314" t="str" cm="1">
        <f t="array" ref="F314">INDEX(MainTracker[#Data],MATCH(1,(TrackerTbl[[#This Row],[UAID_2]]=MainTracker[UAID_2])*(TrackerTbl[[#This Row],[Request Date]]=MainTracker[Request sent on (Date)])*1,0),21)</f>
        <v>10 - Complete</v>
      </c>
      <c r="G314" s="33" cm="1">
        <f t="array" ref="G314">INDEX(MainTracker[#Data],MATCH(1,(TrackerTbl[[#This Row],[UAID_2]]=MainTracker[UAID_2])*(TrackerTbl[[#This Row],[Request Date]]=MainTracker[Request sent on (Date)])*1,0),9)</f>
        <v>45342</v>
      </c>
      <c r="H314" s="33"/>
      <c r="J314" t="s">
        <v>9151</v>
      </c>
      <c r="K314" t="s">
        <v>9132</v>
      </c>
      <c r="L314" t="str">
        <f>LEFT(Table58[[#This Row],[L3 (Last Work Package only)]],FIND(" - ",Table58[[#This Row],[L3 (Last Work Package only)]])-1)</f>
        <v>TW 0020</v>
      </c>
      <c r="M314" t="str">
        <f>LEFT(Table58[[#This Row],[Assets]],FIND(" - ",Table58[[#This Row],[Assets]])-1)</f>
        <v>HS2-00002T21N</v>
      </c>
      <c r="N314" s="239" t="e">
        <f>INDEX(TrackerTbl[#Data],MATCH(Table58[[#This Row],[L2]],TrackerTbl[Cleansed_UAID_2],0),5)</f>
        <v>#N/A</v>
      </c>
      <c r="O314" s="9" t="e">
        <f>INDEX(TrackerTbl[#Data],MATCH(Table58[[#This Row],[L2]],TrackerTbl[Cleansed_UAID_2],0),6)</f>
        <v>#N/A</v>
      </c>
      <c r="P314" s="239" t="e">
        <f>INDEX(TrackerTbl[#Data],MATCH(Table58[[#This Row],[L2]],TrackerTbl[Cleansed_UAID_2],0),7)</f>
        <v>#N/A</v>
      </c>
    </row>
    <row r="315" spans="1:16">
      <c r="A315" s="9" t="s">
        <v>754</v>
      </c>
      <c r="B315" t="s">
        <v>1655</v>
      </c>
      <c r="C315" t="str">
        <f>IF(LEFT(TrackerTbl[[#This Row],[WorkPackage]],1)="U",TrackerTbl[[#This Row],[WorkPackage]],"IDR "&amp;TRIM(TrackerTbl[[#This Row],[WorkPackage]]))</f>
        <v>IDR 230.01-2</v>
      </c>
      <c r="D315" t="str">
        <f>TRIM(TrackerTbl[[#This Row],[UAID_2]])</f>
        <v>HS2-00002CTFU</v>
      </c>
      <c r="E315" s="33">
        <f>_xlfn.MAXIFS(Central_Team!G:G,Central_Team!C:C,TrackerTbl[[#This Row],[UAID_2]])</f>
        <v>45342</v>
      </c>
      <c r="F315" t="str" cm="1">
        <f t="array" ref="F315">INDEX(MainTracker[#Data],MATCH(1,(TrackerTbl[[#This Row],[UAID_2]]=MainTracker[UAID_2])*(TrackerTbl[[#This Row],[Request Date]]=MainTracker[Request sent on (Date)])*1,0),21)</f>
        <v>10 - Complete</v>
      </c>
      <c r="G315" s="33" cm="1">
        <f t="array" ref="G315">INDEX(MainTracker[#Data],MATCH(1,(TrackerTbl[[#This Row],[UAID_2]]=MainTracker[UAID_2])*(TrackerTbl[[#This Row],[Request Date]]=MainTracker[Request sent on (Date)])*1,0),9)</f>
        <v>45344</v>
      </c>
      <c r="H315" s="33"/>
      <c r="J315" t="s">
        <v>9152</v>
      </c>
      <c r="K315" t="s">
        <v>9132</v>
      </c>
      <c r="L315" t="str">
        <f>LEFT(Table58[[#This Row],[L3 (Last Work Package only)]],FIND(" - ",Table58[[#This Row],[L3 (Last Work Package only)]])-1)</f>
        <v>TW 0020</v>
      </c>
      <c r="M315" t="str">
        <f>LEFT(Table58[[#This Row],[Assets]],FIND(" - ",Table58[[#This Row],[Assets]])-1)</f>
        <v>HS2-00002T21S</v>
      </c>
      <c r="N315" s="239" t="e">
        <f>INDEX(TrackerTbl[#Data],MATCH(Table58[[#This Row],[L2]],TrackerTbl[Cleansed_UAID_2],0),5)</f>
        <v>#N/A</v>
      </c>
      <c r="O315" s="9" t="e">
        <f>INDEX(TrackerTbl[#Data],MATCH(Table58[[#This Row],[L2]],TrackerTbl[Cleansed_UAID_2],0),6)</f>
        <v>#N/A</v>
      </c>
      <c r="P315" s="239" t="e">
        <f>INDEX(TrackerTbl[#Data],MATCH(Table58[[#This Row],[L2]],TrackerTbl[Cleansed_UAID_2],0),7)</f>
        <v>#N/A</v>
      </c>
    </row>
    <row r="316" spans="1:16">
      <c r="A316" s="9" t="s">
        <v>23</v>
      </c>
      <c r="B316" t="s">
        <v>1661</v>
      </c>
      <c r="C316" t="str">
        <f>IF(LEFT(TrackerTbl[[#This Row],[WorkPackage]],1)="U",TrackerTbl[[#This Row],[WorkPackage]],"IDR "&amp;TRIM(TrackerTbl[[#This Row],[WorkPackage]]))</f>
        <v>IDR 201.0-1</v>
      </c>
      <c r="D316" t="str">
        <f>TRIM(TrackerTbl[[#This Row],[UAID_2]])</f>
        <v>HS2-000001016</v>
      </c>
      <c r="E316" s="33">
        <f>_xlfn.MAXIFS(Central_Team!G:G,Central_Team!C:C,TrackerTbl[[#This Row],[UAID_2]])</f>
        <v>45611</v>
      </c>
      <c r="F316" t="str" cm="1">
        <f t="array" ref="F316">INDEX(MainTracker[#Data],MATCH(1,(TrackerTbl[[#This Row],[UAID_2]]=MainTracker[UAID_2])*(TrackerTbl[[#This Row],[Request Date]]=MainTracker[Request sent on (Date)])*1,0),21)</f>
        <v>10 - Complete</v>
      </c>
      <c r="G316" s="33" cm="1">
        <f t="array" ref="G316">INDEX(MainTracker[#Data],MATCH(1,(TrackerTbl[[#This Row],[UAID_2]]=MainTracker[UAID_2])*(TrackerTbl[[#This Row],[Request Date]]=MainTracker[Request sent on (Date)])*1,0),9)</f>
        <v>45625</v>
      </c>
      <c r="H316" s="33"/>
      <c r="J316" t="s">
        <v>9153</v>
      </c>
      <c r="K316" t="s">
        <v>9132</v>
      </c>
      <c r="L316" t="str">
        <f>LEFT(Table58[[#This Row],[L3 (Last Work Package only)]],FIND(" - ",Table58[[#This Row],[L3 (Last Work Package only)]])-1)</f>
        <v>TW 0020</v>
      </c>
      <c r="M316" t="str">
        <f>LEFT(Table58[[#This Row],[Assets]],FIND(" - ",Table58[[#This Row],[Assets]])-1)</f>
        <v>HS2-00002T21A</v>
      </c>
      <c r="N316" s="239" t="e">
        <f>INDEX(TrackerTbl[#Data],MATCH(Table58[[#This Row],[L2]],TrackerTbl[Cleansed_UAID_2],0),5)</f>
        <v>#N/A</v>
      </c>
      <c r="O316" s="9" t="e">
        <f>INDEX(TrackerTbl[#Data],MATCH(Table58[[#This Row],[L2]],TrackerTbl[Cleansed_UAID_2],0),6)</f>
        <v>#N/A</v>
      </c>
      <c r="P316" s="239" t="e">
        <f>INDEX(TrackerTbl[#Data],MATCH(Table58[[#This Row],[L2]],TrackerTbl[Cleansed_UAID_2],0),7)</f>
        <v>#N/A</v>
      </c>
    </row>
    <row r="317" spans="1:16">
      <c r="A317" s="9">
        <v>205.3</v>
      </c>
      <c r="B317" t="s">
        <v>1668</v>
      </c>
      <c r="C317" t="str">
        <f>IF(LEFT(TrackerTbl[[#This Row],[WorkPackage]],1)="U",TrackerTbl[[#This Row],[WorkPackage]],"IDR "&amp;TRIM(TrackerTbl[[#This Row],[WorkPackage]]))</f>
        <v>IDR 205.3</v>
      </c>
      <c r="D317" t="str">
        <f>TRIM(TrackerTbl[[#This Row],[UAID_2]])</f>
        <v>HS2-000001292</v>
      </c>
      <c r="E317" s="33">
        <f>_xlfn.MAXIFS(Central_Team!G:G,Central_Team!C:C,TrackerTbl[[#This Row],[UAID_2]])</f>
        <v>45342</v>
      </c>
      <c r="F317" t="str" cm="1">
        <f t="array" ref="F317">INDEX(MainTracker[#Data],MATCH(1,(TrackerTbl[[#This Row],[UAID_2]]=MainTracker[UAID_2])*(TrackerTbl[[#This Row],[Request Date]]=MainTracker[Request sent on (Date)])*1,0),21)</f>
        <v>10 - Complete</v>
      </c>
      <c r="G317" s="33" cm="1">
        <f t="array" ref="G317">INDEX(MainTracker[#Data],MATCH(1,(TrackerTbl[[#This Row],[UAID_2]]=MainTracker[UAID_2])*(TrackerTbl[[#This Row],[Request Date]]=MainTracker[Request sent on (Date)])*1,0),9)</f>
        <v>45343</v>
      </c>
      <c r="H317" s="33"/>
      <c r="J317" t="s">
        <v>9154</v>
      </c>
      <c r="K317" t="s">
        <v>9132</v>
      </c>
      <c r="L317" t="str">
        <f>LEFT(Table58[[#This Row],[L3 (Last Work Package only)]],FIND(" - ",Table58[[#This Row],[L3 (Last Work Package only)]])-1)</f>
        <v>TW 0020</v>
      </c>
      <c r="M317" t="str">
        <f>LEFT(Table58[[#This Row],[Assets]],FIND(" - ",Table58[[#This Row],[Assets]])-1)</f>
        <v>HS2-00002T21E</v>
      </c>
      <c r="N317" s="239" t="e">
        <f>INDEX(TrackerTbl[#Data],MATCH(Table58[[#This Row],[L2]],TrackerTbl[Cleansed_UAID_2],0),5)</f>
        <v>#N/A</v>
      </c>
      <c r="O317" s="9" t="e">
        <f>INDEX(TrackerTbl[#Data],MATCH(Table58[[#This Row],[L2]],TrackerTbl[Cleansed_UAID_2],0),6)</f>
        <v>#N/A</v>
      </c>
      <c r="P317" s="239" t="e">
        <f>INDEX(TrackerTbl[#Data],MATCH(Table58[[#This Row],[L2]],TrackerTbl[Cleansed_UAID_2],0),7)</f>
        <v>#N/A</v>
      </c>
    </row>
    <row r="318" spans="1:16">
      <c r="A318" s="9">
        <v>205.3</v>
      </c>
      <c r="B318" t="s">
        <v>1672</v>
      </c>
      <c r="C318" t="str">
        <f>IF(LEFT(TrackerTbl[[#This Row],[WorkPackage]],1)="U",TrackerTbl[[#This Row],[WorkPackage]],"IDR "&amp;TRIM(TrackerTbl[[#This Row],[WorkPackage]]))</f>
        <v>IDR 205.3</v>
      </c>
      <c r="D318" t="str">
        <f>TRIM(TrackerTbl[[#This Row],[UAID_2]])</f>
        <v>HS2-00002BJSA</v>
      </c>
      <c r="E318" s="33">
        <f>_xlfn.MAXIFS(Central_Team!G:G,Central_Team!C:C,TrackerTbl[[#This Row],[UAID_2]])</f>
        <v>45342</v>
      </c>
      <c r="F318" t="str" cm="1">
        <f t="array" ref="F318">INDEX(MainTracker[#Data],MATCH(1,(TrackerTbl[[#This Row],[UAID_2]]=MainTracker[UAID_2])*(TrackerTbl[[#This Row],[Request Date]]=MainTracker[Request sent on (Date)])*1,0),21)</f>
        <v>10 - Complete</v>
      </c>
      <c r="G318" s="33" cm="1">
        <f t="array" ref="G318">INDEX(MainTracker[#Data],MATCH(1,(TrackerTbl[[#This Row],[UAID_2]]=MainTracker[UAID_2])*(TrackerTbl[[#This Row],[Request Date]]=MainTracker[Request sent on (Date)])*1,0),9)</f>
        <v>45344</v>
      </c>
      <c r="H318" s="33"/>
      <c r="J318" t="s">
        <v>9155</v>
      </c>
      <c r="K318" t="s">
        <v>9132</v>
      </c>
      <c r="L318" t="str">
        <f>LEFT(Table58[[#This Row],[L3 (Last Work Package only)]],FIND(" - ",Table58[[#This Row],[L3 (Last Work Package only)]])-1)</f>
        <v>TW 0020</v>
      </c>
      <c r="M318" t="str">
        <f>LEFT(Table58[[#This Row],[Assets]],FIND(" - ",Table58[[#This Row],[Assets]])-1)</f>
        <v>HS2-00002T21J</v>
      </c>
      <c r="N318" s="239" t="e">
        <f>INDEX(TrackerTbl[#Data],MATCH(Table58[[#This Row],[L2]],TrackerTbl[Cleansed_UAID_2],0),5)</f>
        <v>#N/A</v>
      </c>
      <c r="O318" s="9" t="e">
        <f>INDEX(TrackerTbl[#Data],MATCH(Table58[[#This Row],[L2]],TrackerTbl[Cleansed_UAID_2],0),6)</f>
        <v>#N/A</v>
      </c>
      <c r="P318" s="239" t="e">
        <f>INDEX(TrackerTbl[#Data],MATCH(Table58[[#This Row],[L2]],TrackerTbl[Cleansed_UAID_2],0),7)</f>
        <v>#N/A</v>
      </c>
    </row>
    <row r="319" spans="1:16">
      <c r="A319" s="9" t="s">
        <v>1678</v>
      </c>
      <c r="B319" t="s">
        <v>1679</v>
      </c>
      <c r="C319" t="str">
        <f>IF(LEFT(TrackerTbl[[#This Row],[WorkPackage]],1)="U",TrackerTbl[[#This Row],[WorkPackage]],"IDR "&amp;TRIM(TrackerTbl[[#This Row],[WorkPackage]]))</f>
        <v>IDR 237.05-3</v>
      </c>
      <c r="D319" t="str">
        <f>TRIM(TrackerTbl[[#This Row],[UAID_2]])</f>
        <v>HS2-000001461</v>
      </c>
      <c r="E319" s="33">
        <f>_xlfn.MAXIFS(Central_Team!G:G,Central_Team!C:C,TrackerTbl[[#This Row],[UAID_2]])</f>
        <v>45343</v>
      </c>
      <c r="F319" t="str" cm="1">
        <f t="array" ref="F319">INDEX(MainTracker[#Data],MATCH(1,(TrackerTbl[[#This Row],[UAID_2]]=MainTracker[UAID_2])*(TrackerTbl[[#This Row],[Request Date]]=MainTracker[Request sent on (Date)])*1,0),21)</f>
        <v>10 - Complete</v>
      </c>
      <c r="G319" s="33" cm="1">
        <f t="array" ref="G319">INDEX(MainTracker[#Data],MATCH(1,(TrackerTbl[[#This Row],[UAID_2]]=MainTracker[UAID_2])*(TrackerTbl[[#This Row],[Request Date]]=MainTracker[Request sent on (Date)])*1,0),9)</f>
        <v>45345</v>
      </c>
      <c r="H319" s="33"/>
      <c r="J319" t="s">
        <v>9156</v>
      </c>
      <c r="K319" t="s">
        <v>9132</v>
      </c>
      <c r="L319" t="str">
        <f>LEFT(Table58[[#This Row],[L3 (Last Work Package only)]],FIND(" - ",Table58[[#This Row],[L3 (Last Work Package only)]])-1)</f>
        <v>TW 0020</v>
      </c>
      <c r="M319" t="str">
        <f>LEFT(Table58[[#This Row],[Assets]],FIND(" - ",Table58[[#This Row],[Assets]])-1)</f>
        <v>HS2-00002T21W</v>
      </c>
      <c r="N319" s="239" t="e">
        <f>INDEX(TrackerTbl[#Data],MATCH(Table58[[#This Row],[L2]],TrackerTbl[Cleansed_UAID_2],0),5)</f>
        <v>#N/A</v>
      </c>
      <c r="O319" s="9" t="e">
        <f>INDEX(TrackerTbl[#Data],MATCH(Table58[[#This Row],[L2]],TrackerTbl[Cleansed_UAID_2],0),6)</f>
        <v>#N/A</v>
      </c>
      <c r="P319" s="239" t="e">
        <f>INDEX(TrackerTbl[#Data],MATCH(Table58[[#This Row],[L2]],TrackerTbl[Cleansed_UAID_2],0),7)</f>
        <v>#N/A</v>
      </c>
    </row>
    <row r="320" spans="1:16">
      <c r="A320" s="9">
        <v>238.01</v>
      </c>
      <c r="B320" t="s">
        <v>1684</v>
      </c>
      <c r="C320" t="str">
        <f>IF(LEFT(TrackerTbl[[#This Row],[WorkPackage]],1)="U",TrackerTbl[[#This Row],[WorkPackage]],"IDR "&amp;TRIM(TrackerTbl[[#This Row],[WorkPackage]]))</f>
        <v>IDR 238.01</v>
      </c>
      <c r="D320" t="str">
        <f>TRIM(TrackerTbl[[#This Row],[UAID_2]])</f>
        <v>HS2-000001100</v>
      </c>
      <c r="E320" s="33">
        <f>_xlfn.MAXIFS(Central_Team!G:G,Central_Team!C:C,TrackerTbl[[#This Row],[UAID_2]])</f>
        <v>45343</v>
      </c>
      <c r="F320" t="str" cm="1">
        <f t="array" ref="F320">INDEX(MainTracker[#Data],MATCH(1,(TrackerTbl[[#This Row],[UAID_2]]=MainTracker[UAID_2])*(TrackerTbl[[#This Row],[Request Date]]=MainTracker[Request sent on (Date)])*1,0),21)</f>
        <v>10 - Complete</v>
      </c>
      <c r="G320" s="33" cm="1">
        <f t="array" ref="G320">INDEX(MainTracker[#Data],MATCH(1,(TrackerTbl[[#This Row],[UAID_2]]=MainTracker[UAID_2])*(TrackerTbl[[#This Row],[Request Date]]=MainTracker[Request sent on (Date)])*1,0),9)</f>
        <v>45349</v>
      </c>
      <c r="H320" s="33"/>
      <c r="J320" t="s">
        <v>9157</v>
      </c>
      <c r="K320" t="s">
        <v>9132</v>
      </c>
      <c r="L320" t="str">
        <f>LEFT(Table58[[#This Row],[L3 (Last Work Package only)]],FIND(" - ",Table58[[#This Row],[L3 (Last Work Package only)]])-1)</f>
        <v>TW 0020</v>
      </c>
      <c r="M320" t="str">
        <f>LEFT(Table58[[#This Row],[Assets]],FIND(" - ",Table58[[#This Row],[Assets]])-1)</f>
        <v>HS2-00002T21V</v>
      </c>
      <c r="N320" s="239" t="e">
        <f>INDEX(TrackerTbl[#Data],MATCH(Table58[[#This Row],[L2]],TrackerTbl[Cleansed_UAID_2],0),5)</f>
        <v>#N/A</v>
      </c>
      <c r="O320" s="9" t="e">
        <f>INDEX(TrackerTbl[#Data],MATCH(Table58[[#This Row],[L2]],TrackerTbl[Cleansed_UAID_2],0),6)</f>
        <v>#N/A</v>
      </c>
      <c r="P320" s="239" t="e">
        <f>INDEX(TrackerTbl[#Data],MATCH(Table58[[#This Row],[L2]],TrackerTbl[Cleansed_UAID_2],0),7)</f>
        <v>#N/A</v>
      </c>
    </row>
    <row r="321" spans="1:16">
      <c r="A321" s="9">
        <v>238.01</v>
      </c>
      <c r="B321" t="s">
        <v>1689</v>
      </c>
      <c r="C321" t="str">
        <f>IF(LEFT(TrackerTbl[[#This Row],[WorkPackage]],1)="U",TrackerTbl[[#This Row],[WorkPackage]],"IDR "&amp;TRIM(TrackerTbl[[#This Row],[WorkPackage]]))</f>
        <v>IDR 238.01</v>
      </c>
      <c r="D321" t="str">
        <f>TRIM(TrackerTbl[[#This Row],[UAID_2]])</f>
        <v>HS2-00002BVNA</v>
      </c>
      <c r="E321" s="33">
        <f>_xlfn.MAXIFS(Central_Team!G:G,Central_Team!C:C,TrackerTbl[[#This Row],[UAID_2]])</f>
        <v>45343</v>
      </c>
      <c r="F321" t="str" cm="1">
        <f t="array" ref="F321">INDEX(MainTracker[#Data],MATCH(1,(TrackerTbl[[#This Row],[UAID_2]]=MainTracker[UAID_2])*(TrackerTbl[[#This Row],[Request Date]]=MainTracker[Request sent on (Date)])*1,0),21)</f>
        <v>10 - Complete</v>
      </c>
      <c r="G321" s="33" cm="1">
        <f t="array" ref="G321">INDEX(MainTracker[#Data],MATCH(1,(TrackerTbl[[#This Row],[UAID_2]]=MainTracker[UAID_2])*(TrackerTbl[[#This Row],[Request Date]]=MainTracker[Request sent on (Date)])*1,0),9)</f>
        <v>45350</v>
      </c>
      <c r="H321" s="33"/>
      <c r="J321" t="s">
        <v>9158</v>
      </c>
      <c r="K321" t="s">
        <v>9132</v>
      </c>
      <c r="L321" t="str">
        <f>LEFT(Table58[[#This Row],[L3 (Last Work Package only)]],FIND(" - ",Table58[[#This Row],[L3 (Last Work Package only)]])-1)</f>
        <v>TW 0020</v>
      </c>
      <c r="M321" t="str">
        <f>LEFT(Table58[[#This Row],[Assets]],FIND(" - ",Table58[[#This Row],[Assets]])-1)</f>
        <v>HS2-00002T21Z</v>
      </c>
      <c r="N321" s="239" t="e">
        <f>INDEX(TrackerTbl[#Data],MATCH(Table58[[#This Row],[L2]],TrackerTbl[Cleansed_UAID_2],0),5)</f>
        <v>#N/A</v>
      </c>
      <c r="O321" s="9" t="e">
        <f>INDEX(TrackerTbl[#Data],MATCH(Table58[[#This Row],[L2]],TrackerTbl[Cleansed_UAID_2],0),6)</f>
        <v>#N/A</v>
      </c>
      <c r="P321" s="239" t="e">
        <f>INDEX(TrackerTbl[#Data],MATCH(Table58[[#This Row],[L2]],TrackerTbl[Cleansed_UAID_2],0),7)</f>
        <v>#N/A</v>
      </c>
    </row>
    <row r="322" spans="1:16">
      <c r="A322" s="9">
        <v>228</v>
      </c>
      <c r="B322" t="s">
        <v>1693</v>
      </c>
      <c r="C322" t="str">
        <f>IF(LEFT(TrackerTbl[[#This Row],[WorkPackage]],1)="U",TrackerTbl[[#This Row],[WorkPackage]],"IDR "&amp;TRIM(TrackerTbl[[#This Row],[WorkPackage]]))</f>
        <v>IDR 228</v>
      </c>
      <c r="D322" t="str">
        <f>TRIM(TrackerTbl[[#This Row],[UAID_2]])</f>
        <v>HS2-000001069</v>
      </c>
      <c r="E322" s="33">
        <f>_xlfn.MAXIFS(Central_Team!G:G,Central_Team!C:C,TrackerTbl[[#This Row],[UAID_2]])</f>
        <v>45343</v>
      </c>
      <c r="F322" t="str" cm="1">
        <f t="array" ref="F322">INDEX(MainTracker[#Data],MATCH(1,(TrackerTbl[[#This Row],[UAID_2]]=MainTracker[UAID_2])*(TrackerTbl[[#This Row],[Request Date]]=MainTracker[Request sent on (Date)])*1,0),21)</f>
        <v>10 - Complete</v>
      </c>
      <c r="G322" s="33" cm="1">
        <f t="array" ref="G322">INDEX(MainTracker[#Data],MATCH(1,(TrackerTbl[[#This Row],[UAID_2]]=MainTracker[UAID_2])*(TrackerTbl[[#This Row],[Request Date]]=MainTracker[Request sent on (Date)])*1,0),9)</f>
        <v>45345</v>
      </c>
      <c r="H322" s="33"/>
      <c r="J322" t="s">
        <v>9159</v>
      </c>
      <c r="K322" t="s">
        <v>9132</v>
      </c>
      <c r="L322" t="str">
        <f>LEFT(Table58[[#This Row],[L3 (Last Work Package only)]],FIND(" - ",Table58[[#This Row],[L3 (Last Work Package only)]])-1)</f>
        <v>TW 0020</v>
      </c>
      <c r="M322" t="str">
        <f>LEFT(Table58[[#This Row],[Assets]],FIND(" - ",Table58[[#This Row],[Assets]])-1)</f>
        <v>HS2-00002T21U</v>
      </c>
      <c r="N322" s="239" t="e">
        <f>INDEX(TrackerTbl[#Data],MATCH(Table58[[#This Row],[L2]],TrackerTbl[Cleansed_UAID_2],0),5)</f>
        <v>#N/A</v>
      </c>
      <c r="O322" s="9" t="e">
        <f>INDEX(TrackerTbl[#Data],MATCH(Table58[[#This Row],[L2]],TrackerTbl[Cleansed_UAID_2],0),6)</f>
        <v>#N/A</v>
      </c>
      <c r="P322" s="239" t="e">
        <f>INDEX(TrackerTbl[#Data],MATCH(Table58[[#This Row],[L2]],TrackerTbl[Cleansed_UAID_2],0),7)</f>
        <v>#N/A</v>
      </c>
    </row>
    <row r="323" spans="1:16">
      <c r="A323" s="9">
        <v>205.3</v>
      </c>
      <c r="B323" t="s">
        <v>1698</v>
      </c>
      <c r="C323" t="str">
        <f>IF(LEFT(TrackerTbl[[#This Row],[WorkPackage]],1)="U",TrackerTbl[[#This Row],[WorkPackage]],"IDR "&amp;TRIM(TrackerTbl[[#This Row],[WorkPackage]]))</f>
        <v>IDR 205.3</v>
      </c>
      <c r="D323" t="str">
        <f>TRIM(TrackerTbl[[#This Row],[UAID_2]])</f>
        <v>HS2-00002N7VF</v>
      </c>
      <c r="E323" s="33">
        <f>_xlfn.MAXIFS(Central_Team!G:G,Central_Team!C:C,TrackerTbl[[#This Row],[UAID_2]])</f>
        <v>45343</v>
      </c>
      <c r="F323" t="str" cm="1">
        <f t="array" ref="F323">INDEX(MainTracker[#Data],MATCH(1,(TrackerTbl[[#This Row],[UAID_2]]=MainTracker[UAID_2])*(TrackerTbl[[#This Row],[Request Date]]=MainTracker[Request sent on (Date)])*1,0),21)</f>
        <v>10 - Complete</v>
      </c>
      <c r="G323" s="33" cm="1">
        <f t="array" ref="G323">INDEX(MainTracker[#Data],MATCH(1,(TrackerTbl[[#This Row],[UAID_2]]=MainTracker[UAID_2])*(TrackerTbl[[#This Row],[Request Date]]=MainTracker[Request sent on (Date)])*1,0),9)</f>
        <v>45344</v>
      </c>
      <c r="H323" s="33"/>
      <c r="J323" t="s">
        <v>9160</v>
      </c>
      <c r="K323" t="s">
        <v>9132</v>
      </c>
      <c r="L323" t="str">
        <f>LEFT(Table58[[#This Row],[L3 (Last Work Package only)]],FIND(" - ",Table58[[#This Row],[L3 (Last Work Package only)]])-1)</f>
        <v>TW 0020</v>
      </c>
      <c r="M323" t="str">
        <f>LEFT(Table58[[#This Row],[Assets]],FIND(" - ",Table58[[#This Row],[Assets]])-1)</f>
        <v>HS2-00002T21X</v>
      </c>
      <c r="N323" s="239" t="e">
        <f>INDEX(TrackerTbl[#Data],MATCH(Table58[[#This Row],[L2]],TrackerTbl[Cleansed_UAID_2],0),5)</f>
        <v>#N/A</v>
      </c>
      <c r="O323" s="9" t="e">
        <f>INDEX(TrackerTbl[#Data],MATCH(Table58[[#This Row],[L2]],TrackerTbl[Cleansed_UAID_2],0),6)</f>
        <v>#N/A</v>
      </c>
      <c r="P323" s="239" t="e">
        <f>INDEX(TrackerTbl[#Data],MATCH(Table58[[#This Row],[L2]],TrackerTbl[Cleansed_UAID_2],0),7)</f>
        <v>#N/A</v>
      </c>
    </row>
    <row r="324" spans="1:16">
      <c r="A324" s="9" t="s">
        <v>1703</v>
      </c>
      <c r="B324" t="s">
        <v>1704</v>
      </c>
      <c r="C324" t="str">
        <f>IF(LEFT(TrackerTbl[[#This Row],[WorkPackage]],1)="U",TrackerTbl[[#This Row],[WorkPackage]],"IDR "&amp;TRIM(TrackerTbl[[#This Row],[WorkPackage]]))</f>
        <v>UFDR 226.A</v>
      </c>
      <c r="D324" t="str">
        <f>TRIM(TrackerTbl[[#This Row],[UAID_2]])</f>
        <v>HS2-000020CHF</v>
      </c>
      <c r="E324" s="33">
        <f>_xlfn.MAXIFS(Central_Team!G:G,Central_Team!C:C,TrackerTbl[[#This Row],[UAID_2]])</f>
        <v>45345</v>
      </c>
      <c r="F324" t="str" cm="1">
        <f t="array" ref="F324">INDEX(MainTracker[#Data],MATCH(1,(TrackerTbl[[#This Row],[UAID_2]]=MainTracker[UAID_2])*(TrackerTbl[[#This Row],[Request Date]]=MainTracker[Request sent on (Date)])*1,0),21)</f>
        <v>10 - Complete</v>
      </c>
      <c r="G324" s="33" cm="1">
        <f t="array" ref="G324">INDEX(MainTracker[#Data],MATCH(1,(TrackerTbl[[#This Row],[UAID_2]]=MainTracker[UAID_2])*(TrackerTbl[[#This Row],[Request Date]]=MainTracker[Request sent on (Date)])*1,0),9)</f>
        <v>45349</v>
      </c>
      <c r="H324" s="33"/>
      <c r="J324" t="s">
        <v>9161</v>
      </c>
      <c r="K324" t="s">
        <v>9132</v>
      </c>
      <c r="L324" t="str">
        <f>LEFT(Table58[[#This Row],[L3 (Last Work Package only)]],FIND(" - ",Table58[[#This Row],[L3 (Last Work Package only)]])-1)</f>
        <v>TW 0020</v>
      </c>
      <c r="M324" t="str">
        <f>LEFT(Table58[[#This Row],[Assets]],FIND(" - ",Table58[[#This Row],[Assets]])-1)</f>
        <v>HS2-00002T21Y</v>
      </c>
      <c r="N324" s="239" t="e">
        <f>INDEX(TrackerTbl[#Data],MATCH(Table58[[#This Row],[L2]],TrackerTbl[Cleansed_UAID_2],0),5)</f>
        <v>#N/A</v>
      </c>
      <c r="O324" s="9" t="e">
        <f>INDEX(TrackerTbl[#Data],MATCH(Table58[[#This Row],[L2]],TrackerTbl[Cleansed_UAID_2],0),6)</f>
        <v>#N/A</v>
      </c>
      <c r="P324" s="239" t="e">
        <f>INDEX(TrackerTbl[#Data],MATCH(Table58[[#This Row],[L2]],TrackerTbl[Cleansed_UAID_2],0),7)</f>
        <v>#N/A</v>
      </c>
    </row>
    <row r="325" spans="1:16">
      <c r="A325" s="9" t="s">
        <v>1711</v>
      </c>
      <c r="B325" t="s">
        <v>735</v>
      </c>
      <c r="C325" t="str">
        <f>IF(LEFT(TrackerTbl[[#This Row],[WorkPackage]],1)="U",TrackerTbl[[#This Row],[WorkPackage]],"IDR "&amp;TRIM(TrackerTbl[[#This Row],[WorkPackage]]))</f>
        <v>IDR 215.02-02</v>
      </c>
      <c r="D325" t="str">
        <f>TRIM(TrackerTbl[[#This Row],[UAID_2]])</f>
        <v>HS2-00002BJU3</v>
      </c>
      <c r="E325" s="33">
        <f>_xlfn.MAXIFS(Central_Team!G:G,Central_Team!C:C,TrackerTbl[[#This Row],[UAID_2]])</f>
        <v>45686</v>
      </c>
      <c r="F325" t="str" cm="1">
        <f t="array" ref="F325">INDEX(MainTracker[#Data],MATCH(1,(TrackerTbl[[#This Row],[UAID_2]]=MainTracker[UAID_2])*(TrackerTbl[[#This Row],[Request Date]]=MainTracker[Request sent on (Date)])*1,0),21)</f>
        <v>10 - Complete</v>
      </c>
      <c r="G325" s="33" cm="1">
        <f t="array" ref="G325">INDEX(MainTracker[#Data],MATCH(1,(TrackerTbl[[#This Row],[UAID_2]]=MainTracker[UAID_2])*(TrackerTbl[[#This Row],[Request Date]]=MainTracker[Request sent on (Date)])*1,0),9)</f>
        <v>45698</v>
      </c>
      <c r="H325" s="33"/>
      <c r="J325" t="s">
        <v>9162</v>
      </c>
      <c r="K325" t="s">
        <v>9132</v>
      </c>
      <c r="L325" t="str">
        <f>LEFT(Table58[[#This Row],[L3 (Last Work Package only)]],FIND(" - ",Table58[[#This Row],[L3 (Last Work Package only)]])-1)</f>
        <v>TW 0020</v>
      </c>
      <c r="M325" t="str">
        <f>LEFT(Table58[[#This Row],[Assets]],FIND(" - ",Table58[[#This Row],[Assets]])-1)</f>
        <v>HS2-00002YNGE</v>
      </c>
      <c r="N325" s="239" t="e">
        <f>INDEX(TrackerTbl[#Data],MATCH(Table58[[#This Row],[L2]],TrackerTbl[Cleansed_UAID_2],0),5)</f>
        <v>#N/A</v>
      </c>
      <c r="O325" s="9" t="e">
        <f>INDEX(TrackerTbl[#Data],MATCH(Table58[[#This Row],[L2]],TrackerTbl[Cleansed_UAID_2],0),6)</f>
        <v>#N/A</v>
      </c>
      <c r="P325" s="239" t="e">
        <f>INDEX(TrackerTbl[#Data],MATCH(Table58[[#This Row],[L2]],TrackerTbl[Cleansed_UAID_2],0),7)</f>
        <v>#N/A</v>
      </c>
    </row>
    <row r="326" spans="1:16">
      <c r="A326" s="9" t="s">
        <v>1711</v>
      </c>
      <c r="B326" t="s">
        <v>746</v>
      </c>
      <c r="C326" t="str">
        <f>IF(LEFT(TrackerTbl[[#This Row],[WorkPackage]],1)="U",TrackerTbl[[#This Row],[WorkPackage]],"IDR "&amp;TRIM(TrackerTbl[[#This Row],[WorkPackage]]))</f>
        <v>IDR 215.02-02</v>
      </c>
      <c r="D326" t="str">
        <f>TRIM(TrackerTbl[[#This Row],[UAID_2]])</f>
        <v>HS2-00002CT8Y</v>
      </c>
      <c r="E326" s="33">
        <f>_xlfn.MAXIFS(Central_Team!G:G,Central_Team!C:C,TrackerTbl[[#This Row],[UAID_2]])</f>
        <v>45686</v>
      </c>
      <c r="F326" t="str" cm="1">
        <f t="array" ref="F326">INDEX(MainTracker[#Data],MATCH(1,(TrackerTbl[[#This Row],[UAID_2]]=MainTracker[UAID_2])*(TrackerTbl[[#This Row],[Request Date]]=MainTracker[Request sent on (Date)])*1,0),21)</f>
        <v>10 - Complete</v>
      </c>
      <c r="G326" s="33" cm="1">
        <f t="array" ref="G326">INDEX(MainTracker[#Data],MATCH(1,(TrackerTbl[[#This Row],[UAID_2]]=MainTracker[UAID_2])*(TrackerTbl[[#This Row],[Request Date]]=MainTracker[Request sent on (Date)])*1,0),9)</f>
        <v>45700</v>
      </c>
      <c r="H326" s="33"/>
      <c r="J326" t="s">
        <v>9163</v>
      </c>
      <c r="K326" t="s">
        <v>9132</v>
      </c>
      <c r="L326" t="str">
        <f>LEFT(Table58[[#This Row],[L3 (Last Work Package only)]],FIND(" - ",Table58[[#This Row],[L3 (Last Work Package only)]])-1)</f>
        <v>TW 0020</v>
      </c>
      <c r="M326" t="str">
        <f>LEFT(Table58[[#This Row],[Assets]],FIND(" - ",Table58[[#This Row],[Assets]])-1)</f>
        <v>HS2-00002YNGF</v>
      </c>
      <c r="N326" s="239" t="e">
        <f>INDEX(TrackerTbl[#Data],MATCH(Table58[[#This Row],[L2]],TrackerTbl[Cleansed_UAID_2],0),5)</f>
        <v>#N/A</v>
      </c>
      <c r="O326" s="9" t="e">
        <f>INDEX(TrackerTbl[#Data],MATCH(Table58[[#This Row],[L2]],TrackerTbl[Cleansed_UAID_2],0),6)</f>
        <v>#N/A</v>
      </c>
      <c r="P326" s="239" t="e">
        <f>INDEX(TrackerTbl[#Data],MATCH(Table58[[#This Row],[L2]],TrackerTbl[Cleansed_UAID_2],0),7)</f>
        <v>#N/A</v>
      </c>
    </row>
    <row r="327" spans="1:16">
      <c r="A327" s="9">
        <v>216.01</v>
      </c>
      <c r="B327" t="s">
        <v>1717</v>
      </c>
      <c r="C327" t="str">
        <f>IF(LEFT(TrackerTbl[[#This Row],[WorkPackage]],1)="U",TrackerTbl[[#This Row],[WorkPackage]],"IDR "&amp;TRIM(TrackerTbl[[#This Row],[WorkPackage]]))</f>
        <v>IDR 216.01</v>
      </c>
      <c r="D327" t="str">
        <f>TRIM(TrackerTbl[[#This Row],[UAID_2]])</f>
        <v>HS2-00002CT8T</v>
      </c>
      <c r="E327" s="33">
        <f>_xlfn.MAXIFS(Central_Team!G:G,Central_Team!C:C,TrackerTbl[[#This Row],[UAID_2]])</f>
        <v>45631</v>
      </c>
      <c r="F327" t="str" cm="1">
        <f t="array" ref="F327">INDEX(MainTracker[#Data],MATCH(1,(TrackerTbl[[#This Row],[UAID_2]]=MainTracker[UAID_2])*(TrackerTbl[[#This Row],[Request Date]]=MainTracker[Request sent on (Date)])*1,0),21)</f>
        <v>10 - Complete</v>
      </c>
      <c r="G327" s="33" cm="1">
        <f t="array" ref="G327">INDEX(MainTracker[#Data],MATCH(1,(TrackerTbl[[#This Row],[UAID_2]]=MainTracker[UAID_2])*(TrackerTbl[[#This Row],[Request Date]]=MainTracker[Request sent on (Date)])*1,0),9)</f>
        <v>45681</v>
      </c>
      <c r="H327" s="33"/>
      <c r="J327" t="s">
        <v>9164</v>
      </c>
      <c r="K327" t="s">
        <v>9132</v>
      </c>
      <c r="L327" t="str">
        <f>LEFT(Table58[[#This Row],[L3 (Last Work Package only)]],FIND(" - ",Table58[[#This Row],[L3 (Last Work Package only)]])-1)</f>
        <v>TW 0020</v>
      </c>
      <c r="M327" t="str">
        <f>LEFT(Table58[[#This Row],[Assets]],FIND(" - ",Table58[[#This Row],[Assets]])-1)</f>
        <v>HS2-00002YNGG</v>
      </c>
      <c r="N327" s="239" t="e">
        <f>INDEX(TrackerTbl[#Data],MATCH(Table58[[#This Row],[L2]],TrackerTbl[Cleansed_UAID_2],0),5)</f>
        <v>#N/A</v>
      </c>
      <c r="O327" s="9" t="e">
        <f>INDEX(TrackerTbl[#Data],MATCH(Table58[[#This Row],[L2]],TrackerTbl[Cleansed_UAID_2],0),6)</f>
        <v>#N/A</v>
      </c>
      <c r="P327" s="239" t="e">
        <f>INDEX(TrackerTbl[#Data],MATCH(Table58[[#This Row],[L2]],TrackerTbl[Cleansed_UAID_2],0),7)</f>
        <v>#N/A</v>
      </c>
    </row>
    <row r="328" spans="1:16">
      <c r="A328" s="9">
        <v>205.03</v>
      </c>
      <c r="B328" t="s">
        <v>1722</v>
      </c>
      <c r="C328" t="str">
        <f>IF(LEFT(TrackerTbl[[#This Row],[WorkPackage]],1)="U",TrackerTbl[[#This Row],[WorkPackage]],"IDR "&amp;TRIM(TrackerTbl[[#This Row],[WorkPackage]]))</f>
        <v>IDR 205.03</v>
      </c>
      <c r="D328" t="str">
        <f>TRIM(TrackerTbl[[#This Row],[UAID_2]])</f>
        <v>HS2-000001289</v>
      </c>
      <c r="E328" s="33">
        <f>_xlfn.MAXIFS(Central_Team!G:G,Central_Team!C:C,TrackerTbl[[#This Row],[UAID_2]])</f>
        <v>45352</v>
      </c>
      <c r="F328" t="str" cm="1">
        <f t="array" ref="F328">INDEX(MainTracker[#Data],MATCH(1,(TrackerTbl[[#This Row],[UAID_2]]=MainTracker[UAID_2])*(TrackerTbl[[#This Row],[Request Date]]=MainTracker[Request sent on (Date)])*1,0),21)</f>
        <v>10 - Complete</v>
      </c>
      <c r="G328" s="33" cm="1">
        <f t="array" ref="G328">INDEX(MainTracker[#Data],MATCH(1,(TrackerTbl[[#This Row],[UAID_2]]=MainTracker[UAID_2])*(TrackerTbl[[#This Row],[Request Date]]=MainTracker[Request sent on (Date)])*1,0),9)</f>
        <v>45355</v>
      </c>
      <c r="H328" s="33"/>
      <c r="J328" t="s">
        <v>9165</v>
      </c>
      <c r="K328" t="s">
        <v>9132</v>
      </c>
      <c r="L328" t="str">
        <f>LEFT(Table58[[#This Row],[L3 (Last Work Package only)]],FIND(" - ",Table58[[#This Row],[L3 (Last Work Package only)]])-1)</f>
        <v>TW 0020</v>
      </c>
      <c r="M328" t="str">
        <f>LEFT(Table58[[#This Row],[Assets]],FIND(" - ",Table58[[#This Row],[Assets]])-1)</f>
        <v>HS2-00002YNGH</v>
      </c>
      <c r="N328" s="239" t="e">
        <f>INDEX(TrackerTbl[#Data],MATCH(Table58[[#This Row],[L2]],TrackerTbl[Cleansed_UAID_2],0),5)</f>
        <v>#N/A</v>
      </c>
      <c r="O328" s="9" t="e">
        <f>INDEX(TrackerTbl[#Data],MATCH(Table58[[#This Row],[L2]],TrackerTbl[Cleansed_UAID_2],0),6)</f>
        <v>#N/A</v>
      </c>
      <c r="P328" s="239" t="e">
        <f>INDEX(TrackerTbl[#Data],MATCH(Table58[[#This Row],[L2]],TrackerTbl[Cleansed_UAID_2],0),7)</f>
        <v>#N/A</v>
      </c>
    </row>
    <row r="329" spans="1:16">
      <c r="A329" s="9">
        <v>229.03</v>
      </c>
      <c r="B329" t="s">
        <v>1727</v>
      </c>
      <c r="C329" t="str">
        <f>IF(LEFT(TrackerTbl[[#This Row],[WorkPackage]],1)="U",TrackerTbl[[#This Row],[WorkPackage]],"IDR "&amp;TRIM(TrackerTbl[[#This Row],[WorkPackage]]))</f>
        <v>IDR 229.03</v>
      </c>
      <c r="D329" t="str">
        <f>TRIM(TrackerTbl[[#This Row],[UAID_2]])</f>
        <v>HS2-00003B2GH</v>
      </c>
      <c r="E329" s="33">
        <f>_xlfn.MAXIFS(Central_Team!G:G,Central_Team!C:C,TrackerTbl[[#This Row],[UAID_2]])</f>
        <v>45348</v>
      </c>
      <c r="F329" t="str" cm="1">
        <f t="array" ref="F329">INDEX(MainTracker[#Data],MATCH(1,(TrackerTbl[[#This Row],[UAID_2]]=MainTracker[UAID_2])*(TrackerTbl[[#This Row],[Request Date]]=MainTracker[Request sent on (Date)])*1,0),21)</f>
        <v>10 - Complete</v>
      </c>
      <c r="G329" s="33" cm="1">
        <f t="array" ref="G329">INDEX(MainTracker[#Data],MATCH(1,(TrackerTbl[[#This Row],[UAID_2]]=MainTracker[UAID_2])*(TrackerTbl[[#This Row],[Request Date]]=MainTracker[Request sent on (Date)])*1,0),9)</f>
        <v>45350</v>
      </c>
      <c r="H329" s="33"/>
      <c r="J329" t="s">
        <v>9166</v>
      </c>
      <c r="K329" t="s">
        <v>9132</v>
      </c>
      <c r="L329" t="str">
        <f>LEFT(Table58[[#This Row],[L3 (Last Work Package only)]],FIND(" - ",Table58[[#This Row],[L3 (Last Work Package only)]])-1)</f>
        <v>TW 0020</v>
      </c>
      <c r="M329" t="str">
        <f>LEFT(Table58[[#This Row],[Assets]],FIND(" - ",Table58[[#This Row],[Assets]])-1)</f>
        <v>HS2-00002YNGJ</v>
      </c>
      <c r="N329" s="239" t="e">
        <f>INDEX(TrackerTbl[#Data],MATCH(Table58[[#This Row],[L2]],TrackerTbl[Cleansed_UAID_2],0),5)</f>
        <v>#N/A</v>
      </c>
      <c r="O329" s="9" t="e">
        <f>INDEX(TrackerTbl[#Data],MATCH(Table58[[#This Row],[L2]],TrackerTbl[Cleansed_UAID_2],0),6)</f>
        <v>#N/A</v>
      </c>
      <c r="P329" s="239" t="e">
        <f>INDEX(TrackerTbl[#Data],MATCH(Table58[[#This Row],[L2]],TrackerTbl[Cleansed_UAID_2],0),7)</f>
        <v>#N/A</v>
      </c>
    </row>
    <row r="330" spans="1:16">
      <c r="A330" s="9">
        <v>207.2</v>
      </c>
      <c r="B330" t="s">
        <v>1732</v>
      </c>
      <c r="C330" t="str">
        <f>IF(LEFT(TrackerTbl[[#This Row],[WorkPackage]],1)="U",TrackerTbl[[#This Row],[WorkPackage]],"IDR "&amp;TRIM(TrackerTbl[[#This Row],[WorkPackage]]))</f>
        <v>IDR 207.2</v>
      </c>
      <c r="D330" t="str">
        <f>TRIM(TrackerTbl[[#This Row],[UAID_2]])</f>
        <v>HS2-00003BPJG</v>
      </c>
      <c r="E330" s="33">
        <f>_xlfn.MAXIFS(Central_Team!G:G,Central_Team!C:C,TrackerTbl[[#This Row],[UAID_2]])</f>
        <v>45348</v>
      </c>
      <c r="F330" t="str" cm="1">
        <f t="array" ref="F330">INDEX(MainTracker[#Data],MATCH(1,(TrackerTbl[[#This Row],[UAID_2]]=MainTracker[UAID_2])*(TrackerTbl[[#This Row],[Request Date]]=MainTracker[Request sent on (Date)])*1,0),21)</f>
        <v>10 - Complete</v>
      </c>
      <c r="G330" s="33" cm="1">
        <f t="array" ref="G330">INDEX(MainTracker[#Data],MATCH(1,(TrackerTbl[[#This Row],[UAID_2]]=MainTracker[UAID_2])*(TrackerTbl[[#This Row],[Request Date]]=MainTracker[Request sent on (Date)])*1,0),9)</f>
        <v>45350</v>
      </c>
      <c r="H330" s="33"/>
      <c r="J330" t="s">
        <v>9167</v>
      </c>
      <c r="K330" t="s">
        <v>9132</v>
      </c>
      <c r="L330" t="str">
        <f>LEFT(Table58[[#This Row],[L3 (Last Work Package only)]],FIND(" - ",Table58[[#This Row],[L3 (Last Work Package only)]])-1)</f>
        <v>TW 0020</v>
      </c>
      <c r="M330" t="str">
        <f>LEFT(Table58[[#This Row],[Assets]],FIND(" - ",Table58[[#This Row],[Assets]])-1)</f>
        <v>HS2-00002YNGK</v>
      </c>
      <c r="N330" s="239" t="e">
        <f>INDEX(TrackerTbl[#Data],MATCH(Table58[[#This Row],[L2]],TrackerTbl[Cleansed_UAID_2],0),5)</f>
        <v>#N/A</v>
      </c>
      <c r="O330" s="9" t="e">
        <f>INDEX(TrackerTbl[#Data],MATCH(Table58[[#This Row],[L2]],TrackerTbl[Cleansed_UAID_2],0),6)</f>
        <v>#N/A</v>
      </c>
      <c r="P330" s="239" t="e">
        <f>INDEX(TrackerTbl[#Data],MATCH(Table58[[#This Row],[L2]],TrackerTbl[Cleansed_UAID_2],0),7)</f>
        <v>#N/A</v>
      </c>
    </row>
    <row r="331" spans="1:16">
      <c r="A331" s="9" t="s">
        <v>1738</v>
      </c>
      <c r="B331" t="s">
        <v>1739</v>
      </c>
      <c r="C331" t="str">
        <f>IF(LEFT(TrackerTbl[[#This Row],[WorkPackage]],1)="U",TrackerTbl[[#This Row],[WorkPackage]],"IDR "&amp;TRIM(TrackerTbl[[#This Row],[WorkPackage]]))</f>
        <v>UFDR 204.A</v>
      </c>
      <c r="D331" t="str">
        <f>TRIM(TrackerTbl[[#This Row],[UAID_2]])</f>
        <v>HS2-000020CED</v>
      </c>
      <c r="E331" s="33">
        <f>_xlfn.MAXIFS(Central_Team!G:G,Central_Team!C:C,TrackerTbl[[#This Row],[UAID_2]])</f>
        <v>45350</v>
      </c>
      <c r="F331" t="str" cm="1">
        <f t="array" ref="F331">INDEX(MainTracker[#Data],MATCH(1,(TrackerTbl[[#This Row],[UAID_2]]=MainTracker[UAID_2])*(TrackerTbl[[#This Row],[Request Date]]=MainTracker[Request sent on (Date)])*1,0),21)</f>
        <v>10 - Complete</v>
      </c>
      <c r="G331" s="33" cm="1">
        <f t="array" ref="G331">INDEX(MainTracker[#Data],MATCH(1,(TrackerTbl[[#This Row],[UAID_2]]=MainTracker[UAID_2])*(TrackerTbl[[#This Row],[Request Date]]=MainTracker[Request sent on (Date)])*1,0),9)</f>
        <v>45351</v>
      </c>
      <c r="H331" s="33"/>
      <c r="J331" t="s">
        <v>9168</v>
      </c>
      <c r="K331" t="s">
        <v>9132</v>
      </c>
      <c r="L331" t="str">
        <f>LEFT(Table58[[#This Row],[L3 (Last Work Package only)]],FIND(" - ",Table58[[#This Row],[L3 (Last Work Package only)]])-1)</f>
        <v>TW 0020</v>
      </c>
      <c r="M331" t="str">
        <f>LEFT(Table58[[#This Row],[Assets]],FIND(" - ",Table58[[#This Row],[Assets]])-1)</f>
        <v>HS2-00002YNGL</v>
      </c>
      <c r="N331" s="239" t="e">
        <f>INDEX(TrackerTbl[#Data],MATCH(Table58[[#This Row],[L2]],TrackerTbl[Cleansed_UAID_2],0),5)</f>
        <v>#N/A</v>
      </c>
      <c r="O331" s="9" t="e">
        <f>INDEX(TrackerTbl[#Data],MATCH(Table58[[#This Row],[L2]],TrackerTbl[Cleansed_UAID_2],0),6)</f>
        <v>#N/A</v>
      </c>
      <c r="P331" s="239" t="e">
        <f>INDEX(TrackerTbl[#Data],MATCH(Table58[[#This Row],[L2]],TrackerTbl[Cleansed_UAID_2],0),7)</f>
        <v>#N/A</v>
      </c>
    </row>
    <row r="332" spans="1:16">
      <c r="A332" s="9" t="s">
        <v>1744</v>
      </c>
      <c r="B332" t="s">
        <v>1745</v>
      </c>
      <c r="C332" t="str">
        <f>IF(LEFT(TrackerTbl[[#This Row],[WorkPackage]],1)="U",TrackerTbl[[#This Row],[WorkPackage]],"IDR "&amp;TRIM(TrackerTbl[[#This Row],[WorkPackage]]))</f>
        <v>IDR 210.2-2</v>
      </c>
      <c r="D332" t="str">
        <f>TRIM(TrackerTbl[[#This Row],[UAID_2]])</f>
        <v>HS2-000001299</v>
      </c>
      <c r="E332" s="33">
        <f>_xlfn.MAXIFS(Central_Team!G:G,Central_Team!C:C,TrackerTbl[[#This Row],[UAID_2]])</f>
        <v>45372</v>
      </c>
      <c r="F332" t="str" cm="1">
        <f t="array" ref="F332">INDEX(MainTracker[#Data],MATCH(1,(TrackerTbl[[#This Row],[UAID_2]]=MainTracker[UAID_2])*(TrackerTbl[[#This Row],[Request Date]]=MainTracker[Request sent on (Date)])*1,0),21)</f>
        <v>10 - Complete</v>
      </c>
      <c r="G332" s="33" cm="1">
        <f t="array" ref="G332">INDEX(MainTracker[#Data],MATCH(1,(TrackerTbl[[#This Row],[UAID_2]]=MainTracker[UAID_2])*(TrackerTbl[[#This Row],[Request Date]]=MainTracker[Request sent on (Date)])*1,0),9)</f>
        <v>45391</v>
      </c>
      <c r="H332" s="33"/>
      <c r="J332" t="s">
        <v>9169</v>
      </c>
      <c r="K332" t="s">
        <v>9132</v>
      </c>
      <c r="L332" t="str">
        <f>LEFT(Table58[[#This Row],[L3 (Last Work Package only)]],FIND(" - ",Table58[[#This Row],[L3 (Last Work Package only)]])-1)</f>
        <v>TW 0020</v>
      </c>
      <c r="M332" t="str">
        <f>LEFT(Table58[[#This Row],[Assets]],FIND(" - ",Table58[[#This Row],[Assets]])-1)</f>
        <v>HS2-00002YNGM</v>
      </c>
      <c r="N332" s="239" t="e">
        <f>INDEX(TrackerTbl[#Data],MATCH(Table58[[#This Row],[L2]],TrackerTbl[Cleansed_UAID_2],0),5)</f>
        <v>#N/A</v>
      </c>
      <c r="O332" s="9" t="e">
        <f>INDEX(TrackerTbl[#Data],MATCH(Table58[[#This Row],[L2]],TrackerTbl[Cleansed_UAID_2],0),6)</f>
        <v>#N/A</v>
      </c>
      <c r="P332" s="239" t="e">
        <f>INDEX(TrackerTbl[#Data],MATCH(Table58[[#This Row],[L2]],TrackerTbl[Cleansed_UAID_2],0),7)</f>
        <v>#N/A</v>
      </c>
    </row>
    <row r="333" spans="1:16">
      <c r="A333" s="9" t="s">
        <v>140</v>
      </c>
      <c r="B333" t="s">
        <v>141</v>
      </c>
      <c r="C333" t="str">
        <f>IF(LEFT(TrackerTbl[[#This Row],[WorkPackage]],1)="U",TrackerTbl[[#This Row],[WorkPackage]],"IDR "&amp;TRIM(TrackerTbl[[#This Row],[WorkPackage]]))</f>
        <v>IDR 204.3-1</v>
      </c>
      <c r="D333" t="str">
        <f>TRIM(TrackerTbl[[#This Row],[UAID_2]])</f>
        <v>HS2-00002BJS0</v>
      </c>
      <c r="E333" s="33">
        <f>_xlfn.MAXIFS(Central_Team!G:G,Central_Team!C:C,TrackerTbl[[#This Row],[UAID_2]])</f>
        <v>45350</v>
      </c>
      <c r="F333" t="str" cm="1">
        <f t="array" ref="F333">INDEX(MainTracker[#Data],MATCH(1,(TrackerTbl[[#This Row],[UAID_2]]=MainTracker[UAID_2])*(TrackerTbl[[#This Row],[Request Date]]=MainTracker[Request sent on (Date)])*1,0),21)</f>
        <v>10 - Complete</v>
      </c>
      <c r="G333" s="33" cm="1">
        <f t="array" ref="G333">INDEX(MainTracker[#Data],MATCH(1,(TrackerTbl[[#This Row],[UAID_2]]=MainTracker[UAID_2])*(TrackerTbl[[#This Row],[Request Date]]=MainTracker[Request sent on (Date)])*1,0),9)</f>
        <v>45356</v>
      </c>
      <c r="H333" s="33"/>
      <c r="J333" t="s">
        <v>9170</v>
      </c>
      <c r="K333" t="s">
        <v>9132</v>
      </c>
      <c r="L333" t="str">
        <f>LEFT(Table58[[#This Row],[L3 (Last Work Package only)]],FIND(" - ",Table58[[#This Row],[L3 (Last Work Package only)]])-1)</f>
        <v>TW 0020</v>
      </c>
      <c r="M333" t="str">
        <f>LEFT(Table58[[#This Row],[Assets]],FIND(" - ",Table58[[#This Row],[Assets]])-1)</f>
        <v>HS2-00002YNGN</v>
      </c>
      <c r="N333" s="239" t="e">
        <f>INDEX(TrackerTbl[#Data],MATCH(Table58[[#This Row],[L2]],TrackerTbl[Cleansed_UAID_2],0),5)</f>
        <v>#N/A</v>
      </c>
      <c r="O333" s="9" t="e">
        <f>INDEX(TrackerTbl[#Data],MATCH(Table58[[#This Row],[L2]],TrackerTbl[Cleansed_UAID_2],0),6)</f>
        <v>#N/A</v>
      </c>
      <c r="P333" s="239" t="e">
        <f>INDEX(TrackerTbl[#Data],MATCH(Table58[[#This Row],[L2]],TrackerTbl[Cleansed_UAID_2],0),7)</f>
        <v>#N/A</v>
      </c>
    </row>
    <row r="334" spans="1:16">
      <c r="A334" s="9">
        <v>237.05</v>
      </c>
      <c r="B334" t="s">
        <v>1752</v>
      </c>
      <c r="C334" t="str">
        <f>IF(LEFT(TrackerTbl[[#This Row],[WorkPackage]],1)="U",TrackerTbl[[#This Row],[WorkPackage]],"IDR "&amp;TRIM(TrackerTbl[[#This Row],[WorkPackage]]))</f>
        <v>IDR 237.05</v>
      </c>
      <c r="D334" t="str">
        <f>TRIM(TrackerTbl[[#This Row],[UAID_2]])</f>
        <v>HS2-00002BVN5</v>
      </c>
      <c r="E334" s="33">
        <f>_xlfn.MAXIFS(Central_Team!G:G,Central_Team!C:C,TrackerTbl[[#This Row],[UAID_2]])</f>
        <v>45350</v>
      </c>
      <c r="F334" t="str" cm="1">
        <f t="array" ref="F334">INDEX(MainTracker[#Data],MATCH(1,(TrackerTbl[[#This Row],[UAID_2]]=MainTracker[UAID_2])*(TrackerTbl[[#This Row],[Request Date]]=MainTracker[Request sent on (Date)])*1,0),21)</f>
        <v>10 - Complete</v>
      </c>
      <c r="G334" s="33" cm="1">
        <f t="array" ref="G334">INDEX(MainTracker[#Data],MATCH(1,(TrackerTbl[[#This Row],[UAID_2]]=MainTracker[UAID_2])*(TrackerTbl[[#This Row],[Request Date]]=MainTracker[Request sent on (Date)])*1,0),9)</f>
        <v>45352</v>
      </c>
      <c r="H334" s="33"/>
      <c r="J334" t="s">
        <v>9171</v>
      </c>
      <c r="K334" t="s">
        <v>9132</v>
      </c>
      <c r="L334" t="str">
        <f>LEFT(Table58[[#This Row],[L3 (Last Work Package only)]],FIND(" - ",Table58[[#This Row],[L3 (Last Work Package only)]])-1)</f>
        <v>TW 0020</v>
      </c>
      <c r="M334" t="str">
        <f>LEFT(Table58[[#This Row],[Assets]],FIND(" - ",Table58[[#This Row],[Assets]])-1)</f>
        <v>HS2-00002YNGP</v>
      </c>
      <c r="N334" s="239" t="e">
        <f>INDEX(TrackerTbl[#Data],MATCH(Table58[[#This Row],[L2]],TrackerTbl[Cleansed_UAID_2],0),5)</f>
        <v>#N/A</v>
      </c>
      <c r="O334" s="9" t="e">
        <f>INDEX(TrackerTbl[#Data],MATCH(Table58[[#This Row],[L2]],TrackerTbl[Cleansed_UAID_2],0),6)</f>
        <v>#N/A</v>
      </c>
      <c r="P334" s="239" t="e">
        <f>INDEX(TrackerTbl[#Data],MATCH(Table58[[#This Row],[L2]],TrackerTbl[Cleansed_UAID_2],0),7)</f>
        <v>#N/A</v>
      </c>
    </row>
    <row r="335" spans="1:16">
      <c r="A335" s="9">
        <v>235.01</v>
      </c>
      <c r="B335" t="s">
        <v>1511</v>
      </c>
      <c r="C335" t="str">
        <f>IF(LEFT(TrackerTbl[[#This Row],[WorkPackage]],1)="U",TrackerTbl[[#This Row],[WorkPackage]],"IDR "&amp;TRIM(TrackerTbl[[#This Row],[WorkPackage]]))</f>
        <v>IDR 235.01</v>
      </c>
      <c r="D335" t="str">
        <f>TRIM(TrackerTbl[[#This Row],[UAID_2]])</f>
        <v>HS2-00002TMFD</v>
      </c>
      <c r="E335" s="33">
        <f>_xlfn.MAXIFS(Central_Team!G:G,Central_Team!C:C,TrackerTbl[[#This Row],[UAID_2]])</f>
        <v>45350</v>
      </c>
      <c r="F335" t="str" cm="1">
        <f t="array" ref="F335">INDEX(MainTracker[#Data],MATCH(1,(TrackerTbl[[#This Row],[UAID_2]]=MainTracker[UAID_2])*(TrackerTbl[[#This Row],[Request Date]]=MainTracker[Request sent on (Date)])*1,0),21)</f>
        <v>10 - Complete</v>
      </c>
      <c r="G335" s="33" cm="1">
        <f t="array" ref="G335">INDEX(MainTracker[#Data],MATCH(1,(TrackerTbl[[#This Row],[UAID_2]]=MainTracker[UAID_2])*(TrackerTbl[[#This Row],[Request Date]]=MainTracker[Request sent on (Date)])*1,0),9)</f>
        <v>45351</v>
      </c>
      <c r="H335" s="33"/>
      <c r="J335" t="s">
        <v>9172</v>
      </c>
      <c r="K335" t="s">
        <v>9132</v>
      </c>
      <c r="L335" t="str">
        <f>LEFT(Table58[[#This Row],[L3 (Last Work Package only)]],FIND(" - ",Table58[[#This Row],[L3 (Last Work Package only)]])-1)</f>
        <v>TW 0020</v>
      </c>
      <c r="M335" t="str">
        <f>LEFT(Table58[[#This Row],[Assets]],FIND(" - ",Table58[[#This Row],[Assets]])-1)</f>
        <v>HS2-00002YNGQ</v>
      </c>
      <c r="N335" s="239" t="e">
        <f>INDEX(TrackerTbl[#Data],MATCH(Table58[[#This Row],[L2]],TrackerTbl[Cleansed_UAID_2],0),5)</f>
        <v>#N/A</v>
      </c>
      <c r="O335" s="9" t="e">
        <f>INDEX(TrackerTbl[#Data],MATCH(Table58[[#This Row],[L2]],TrackerTbl[Cleansed_UAID_2],0),6)</f>
        <v>#N/A</v>
      </c>
      <c r="P335" s="239" t="e">
        <f>INDEX(TrackerTbl[#Data],MATCH(Table58[[#This Row],[L2]],TrackerTbl[Cleansed_UAID_2],0),7)</f>
        <v>#N/A</v>
      </c>
    </row>
    <row r="336" spans="1:16">
      <c r="A336" s="9">
        <v>234.02</v>
      </c>
      <c r="B336" t="s">
        <v>609</v>
      </c>
      <c r="C336" t="str">
        <f>IF(LEFT(TrackerTbl[[#This Row],[WorkPackage]],1)="U",TrackerTbl[[#This Row],[WorkPackage]],"IDR "&amp;TRIM(TrackerTbl[[#This Row],[WorkPackage]]))</f>
        <v>IDR 234.02</v>
      </c>
      <c r="D336" t="str">
        <f>TRIM(TrackerTbl[[#This Row],[UAID_2]])</f>
        <v>HS2-00002CTHS</v>
      </c>
      <c r="E336" s="33">
        <f>_xlfn.MAXIFS(Central_Team!G:G,Central_Team!C:C,TrackerTbl[[#This Row],[UAID_2]])</f>
        <v>45350</v>
      </c>
      <c r="F336" t="str" cm="1">
        <f t="array" ref="F336">INDEX(MainTracker[#Data],MATCH(1,(TrackerTbl[[#This Row],[UAID_2]]=MainTracker[UAID_2])*(TrackerTbl[[#This Row],[Request Date]]=MainTracker[Request sent on (Date)])*1,0),21)</f>
        <v>10 - Complete</v>
      </c>
      <c r="G336" s="33" cm="1">
        <f t="array" ref="G336">INDEX(MainTracker[#Data],MATCH(1,(TrackerTbl[[#This Row],[UAID_2]]=MainTracker[UAID_2])*(TrackerTbl[[#This Row],[Request Date]]=MainTracker[Request sent on (Date)])*1,0),9)</f>
        <v>45350</v>
      </c>
      <c r="H336" s="33"/>
      <c r="J336" t="s">
        <v>9173</v>
      </c>
      <c r="K336" t="s">
        <v>9132</v>
      </c>
      <c r="L336" t="str">
        <f>LEFT(Table58[[#This Row],[L3 (Last Work Package only)]],FIND(" - ",Table58[[#This Row],[L3 (Last Work Package only)]])-1)</f>
        <v>TW 0020</v>
      </c>
      <c r="M336" t="str">
        <f>LEFT(Table58[[#This Row],[Assets]],FIND(" - ",Table58[[#This Row],[Assets]])-1)</f>
        <v>HS2-00002YNGR</v>
      </c>
      <c r="N336" s="239" t="e">
        <f>INDEX(TrackerTbl[#Data],MATCH(Table58[[#This Row],[L2]],TrackerTbl[Cleansed_UAID_2],0),5)</f>
        <v>#N/A</v>
      </c>
      <c r="O336" s="9" t="e">
        <f>INDEX(TrackerTbl[#Data],MATCH(Table58[[#This Row],[L2]],TrackerTbl[Cleansed_UAID_2],0),6)</f>
        <v>#N/A</v>
      </c>
      <c r="P336" s="239" t="e">
        <f>INDEX(TrackerTbl[#Data],MATCH(Table58[[#This Row],[L2]],TrackerTbl[Cleansed_UAID_2],0),7)</f>
        <v>#N/A</v>
      </c>
    </row>
    <row r="337" spans="1:16">
      <c r="A337" s="9">
        <v>228.1</v>
      </c>
      <c r="B337" t="s">
        <v>1760</v>
      </c>
      <c r="C337" t="str">
        <f>IF(LEFT(TrackerTbl[[#This Row],[WorkPackage]],1)="U",TrackerTbl[[#This Row],[WorkPackage]],"IDR "&amp;TRIM(TrackerTbl[[#This Row],[WorkPackage]]))</f>
        <v>IDR 228.1</v>
      </c>
      <c r="D337" t="str">
        <f>TRIM(TrackerTbl[[#This Row],[UAID_2]])</f>
        <v>HS2-00003BPM6</v>
      </c>
      <c r="E337" s="33">
        <f>_xlfn.MAXIFS(Central_Team!G:G,Central_Team!C:C,TrackerTbl[[#This Row],[UAID_2]])</f>
        <v>45350</v>
      </c>
      <c r="F337" t="str" cm="1">
        <f t="array" ref="F337">INDEX(MainTracker[#Data],MATCH(1,(TrackerTbl[[#This Row],[UAID_2]]=MainTracker[UAID_2])*(TrackerTbl[[#This Row],[Request Date]]=MainTracker[Request sent on (Date)])*1,0),21)</f>
        <v>10 - Complete</v>
      </c>
      <c r="G337" s="33" cm="1">
        <f t="array" ref="G337">INDEX(MainTracker[#Data],MATCH(1,(TrackerTbl[[#This Row],[UAID_2]]=MainTracker[UAID_2])*(TrackerTbl[[#This Row],[Request Date]]=MainTracker[Request sent on (Date)])*1,0),9)</f>
        <v>45369</v>
      </c>
      <c r="H337" s="33"/>
      <c r="J337" t="s">
        <v>9174</v>
      </c>
      <c r="K337" t="s">
        <v>9132</v>
      </c>
      <c r="L337" t="str">
        <f>LEFT(Table58[[#This Row],[L3 (Last Work Package only)]],FIND(" - ",Table58[[#This Row],[L3 (Last Work Package only)]])-1)</f>
        <v>TW 0020</v>
      </c>
      <c r="M337" t="str">
        <f>LEFT(Table58[[#This Row],[Assets]],FIND(" - ",Table58[[#This Row],[Assets]])-1)</f>
        <v>HS2-00002YNGS</v>
      </c>
      <c r="N337" s="239" t="e">
        <f>INDEX(TrackerTbl[#Data],MATCH(Table58[[#This Row],[L2]],TrackerTbl[Cleansed_UAID_2],0),5)</f>
        <v>#N/A</v>
      </c>
      <c r="O337" s="9" t="e">
        <f>INDEX(TrackerTbl[#Data],MATCH(Table58[[#This Row],[L2]],TrackerTbl[Cleansed_UAID_2],0),6)</f>
        <v>#N/A</v>
      </c>
      <c r="P337" s="239" t="e">
        <f>INDEX(TrackerTbl[#Data],MATCH(Table58[[#This Row],[L2]],TrackerTbl[Cleansed_UAID_2],0),7)</f>
        <v>#N/A</v>
      </c>
    </row>
    <row r="338" spans="1:16">
      <c r="A338" s="9">
        <v>207.2</v>
      </c>
      <c r="B338" t="s">
        <v>1770</v>
      </c>
      <c r="C338" t="str">
        <f>IF(LEFT(TrackerTbl[[#This Row],[WorkPackage]],1)="U",TrackerTbl[[#This Row],[WorkPackage]],"IDR "&amp;TRIM(TrackerTbl[[#This Row],[WorkPackage]]))</f>
        <v>IDR 207.2</v>
      </c>
      <c r="D338" t="str">
        <f>TRIM(TrackerTbl[[#This Row],[UAID_2]])</f>
        <v>HS2-00002CT4W</v>
      </c>
      <c r="E338" s="33">
        <f>_xlfn.MAXIFS(Central_Team!G:G,Central_Team!C:C,TrackerTbl[[#This Row],[UAID_2]])</f>
        <v>45498</v>
      </c>
      <c r="F338" t="str" cm="1">
        <f t="array" ref="F338">INDEX(MainTracker[#Data],MATCH(1,(TrackerTbl[[#This Row],[UAID_2]]=MainTracker[UAID_2])*(TrackerTbl[[#This Row],[Request Date]]=MainTracker[Request sent on (Date)])*1,0),21)</f>
        <v>10 - Complete</v>
      </c>
      <c r="G338" s="33" cm="1">
        <f t="array" ref="G338">INDEX(MainTracker[#Data],MATCH(1,(TrackerTbl[[#This Row],[UAID_2]]=MainTracker[UAID_2])*(TrackerTbl[[#This Row],[Request Date]]=MainTracker[Request sent on (Date)])*1,0),9)</f>
        <v>45531</v>
      </c>
      <c r="H338" s="33"/>
      <c r="J338" t="s">
        <v>9175</v>
      </c>
      <c r="K338" t="s">
        <v>9132</v>
      </c>
      <c r="L338" t="str">
        <f>LEFT(Table58[[#This Row],[L3 (Last Work Package only)]],FIND(" - ",Table58[[#This Row],[L3 (Last Work Package only)]])-1)</f>
        <v>TW 0020</v>
      </c>
      <c r="M338" t="str">
        <f>LEFT(Table58[[#This Row],[Assets]],FIND(" - ",Table58[[#This Row],[Assets]])-1)</f>
        <v>HS2-00002YNGT</v>
      </c>
      <c r="N338" s="239" t="e">
        <f>INDEX(TrackerTbl[#Data],MATCH(Table58[[#This Row],[L2]],TrackerTbl[Cleansed_UAID_2],0),5)</f>
        <v>#N/A</v>
      </c>
      <c r="O338" s="9" t="e">
        <f>INDEX(TrackerTbl[#Data],MATCH(Table58[[#This Row],[L2]],TrackerTbl[Cleansed_UAID_2],0),6)</f>
        <v>#N/A</v>
      </c>
      <c r="P338" s="239" t="e">
        <f>INDEX(TrackerTbl[#Data],MATCH(Table58[[#This Row],[L2]],TrackerTbl[Cleansed_UAID_2],0),7)</f>
        <v>#N/A</v>
      </c>
    </row>
    <row r="339" spans="1:16">
      <c r="A339" s="9" t="s">
        <v>140</v>
      </c>
      <c r="B339" t="s">
        <v>1775</v>
      </c>
      <c r="C339" t="str">
        <f>IF(LEFT(TrackerTbl[[#This Row],[WorkPackage]],1)="U",TrackerTbl[[#This Row],[WorkPackage]],"IDR "&amp;TRIM(TrackerTbl[[#This Row],[WorkPackage]]))</f>
        <v>IDR 204.3-1</v>
      </c>
      <c r="D339" t="str">
        <f>TRIM(TrackerTbl[[#This Row],[UAID_2]])</f>
        <v>HS2-00002N7V9</v>
      </c>
      <c r="E339" s="33">
        <f>_xlfn.MAXIFS(Central_Team!G:G,Central_Team!C:C,TrackerTbl[[#This Row],[UAID_2]])</f>
        <v>45351</v>
      </c>
      <c r="F339" t="str" cm="1">
        <f t="array" ref="F339">INDEX(MainTracker[#Data],MATCH(1,(TrackerTbl[[#This Row],[UAID_2]]=MainTracker[UAID_2])*(TrackerTbl[[#This Row],[Request Date]]=MainTracker[Request sent on (Date)])*1,0),21)</f>
        <v>10 - Complete</v>
      </c>
      <c r="G339" s="33" cm="1">
        <f t="array" ref="G339">INDEX(MainTracker[#Data],MATCH(1,(TrackerTbl[[#This Row],[UAID_2]]=MainTracker[UAID_2])*(TrackerTbl[[#This Row],[Request Date]]=MainTracker[Request sent on (Date)])*1,0),9)</f>
        <v>45351</v>
      </c>
      <c r="H339" s="33"/>
      <c r="J339" t="s">
        <v>9176</v>
      </c>
      <c r="K339" t="s">
        <v>9132</v>
      </c>
      <c r="L339" t="str">
        <f>LEFT(Table58[[#This Row],[L3 (Last Work Package only)]],FIND(" - ",Table58[[#This Row],[L3 (Last Work Package only)]])-1)</f>
        <v>TW 0020</v>
      </c>
      <c r="M339" t="str">
        <f>LEFT(Table58[[#This Row],[Assets]],FIND(" - ",Table58[[#This Row],[Assets]])-1)</f>
        <v>HS2-00002YNGU</v>
      </c>
      <c r="N339" s="239" t="e">
        <f>INDEX(TrackerTbl[#Data],MATCH(Table58[[#This Row],[L2]],TrackerTbl[Cleansed_UAID_2],0),5)</f>
        <v>#N/A</v>
      </c>
      <c r="O339" s="9" t="e">
        <f>INDEX(TrackerTbl[#Data],MATCH(Table58[[#This Row],[L2]],TrackerTbl[Cleansed_UAID_2],0),6)</f>
        <v>#N/A</v>
      </c>
      <c r="P339" s="239" t="e">
        <f>INDEX(TrackerTbl[#Data],MATCH(Table58[[#This Row],[L2]],TrackerTbl[Cleansed_UAID_2],0),7)</f>
        <v>#N/A</v>
      </c>
    </row>
    <row r="340" spans="1:16">
      <c r="A340" s="9" t="s">
        <v>140</v>
      </c>
      <c r="B340" t="s">
        <v>1781</v>
      </c>
      <c r="C340" t="str">
        <f>IF(LEFT(TrackerTbl[[#This Row],[WorkPackage]],1)="U",TrackerTbl[[#This Row],[WorkPackage]],"IDR "&amp;TRIM(TrackerTbl[[#This Row],[WorkPackage]]))</f>
        <v>IDR 204.3-1</v>
      </c>
      <c r="D340" t="str">
        <f>TRIM(TrackerTbl[[#This Row],[UAID_2]])</f>
        <v>HS2-00002ZM6N</v>
      </c>
      <c r="E340" s="33">
        <f>_xlfn.MAXIFS(Central_Team!G:G,Central_Team!C:C,TrackerTbl[[#This Row],[UAID_2]])</f>
        <v>45351</v>
      </c>
      <c r="F340" t="str" cm="1">
        <f t="array" ref="F340">INDEX(MainTracker[#Data],MATCH(1,(TrackerTbl[[#This Row],[UAID_2]]=MainTracker[UAID_2])*(TrackerTbl[[#This Row],[Request Date]]=MainTracker[Request sent on (Date)])*1,0),21)</f>
        <v>10 - Complete</v>
      </c>
      <c r="G340" s="33" cm="1">
        <f t="array" ref="G340">INDEX(MainTracker[#Data],MATCH(1,(TrackerTbl[[#This Row],[UAID_2]]=MainTracker[UAID_2])*(TrackerTbl[[#This Row],[Request Date]]=MainTracker[Request sent on (Date)])*1,0),9)</f>
        <v>45352</v>
      </c>
      <c r="H340" s="33"/>
      <c r="J340" t="s">
        <v>9177</v>
      </c>
      <c r="K340" t="s">
        <v>9132</v>
      </c>
      <c r="L340" t="str">
        <f>LEFT(Table58[[#This Row],[L3 (Last Work Package only)]],FIND(" - ",Table58[[#This Row],[L3 (Last Work Package only)]])-1)</f>
        <v>TW 0020</v>
      </c>
      <c r="M340" t="str">
        <f>LEFT(Table58[[#This Row],[Assets]],FIND(" - ",Table58[[#This Row],[Assets]])-1)</f>
        <v>HS2-00002YNGV</v>
      </c>
      <c r="N340" s="239" t="e">
        <f>INDEX(TrackerTbl[#Data],MATCH(Table58[[#This Row],[L2]],TrackerTbl[Cleansed_UAID_2],0),5)</f>
        <v>#N/A</v>
      </c>
      <c r="O340" s="9" t="e">
        <f>INDEX(TrackerTbl[#Data],MATCH(Table58[[#This Row],[L2]],TrackerTbl[Cleansed_UAID_2],0),6)</f>
        <v>#N/A</v>
      </c>
      <c r="P340" s="239" t="e">
        <f>INDEX(TrackerTbl[#Data],MATCH(Table58[[#This Row],[L2]],TrackerTbl[Cleansed_UAID_2],0),7)</f>
        <v>#N/A</v>
      </c>
    </row>
    <row r="341" spans="1:16">
      <c r="A341" s="9">
        <v>235.01</v>
      </c>
      <c r="B341" t="s">
        <v>1787</v>
      </c>
      <c r="C341" t="str">
        <f>IF(LEFT(TrackerTbl[[#This Row],[WorkPackage]],1)="U",TrackerTbl[[#This Row],[WorkPackage]],"IDR "&amp;TRIM(TrackerTbl[[#This Row],[WorkPackage]]))</f>
        <v>IDR 235.01</v>
      </c>
      <c r="D341" t="str">
        <f>TRIM(TrackerTbl[[#This Row],[UAID_2]])</f>
        <v>HS2-00002CUCM</v>
      </c>
      <c r="E341" s="33">
        <f>_xlfn.MAXIFS(Central_Team!G:G,Central_Team!C:C,TrackerTbl[[#This Row],[UAID_2]])</f>
        <v>45351</v>
      </c>
      <c r="F341" t="str" cm="1">
        <f t="array" ref="F341">INDEX(MainTracker[#Data],MATCH(1,(TrackerTbl[[#This Row],[UAID_2]]=MainTracker[UAID_2])*(TrackerTbl[[#This Row],[Request Date]]=MainTracker[Request sent on (Date)])*1,0),21)</f>
        <v>10 - Complete</v>
      </c>
      <c r="G341" s="33" cm="1">
        <f t="array" ref="G341">INDEX(MainTracker[#Data],MATCH(1,(TrackerTbl[[#This Row],[UAID_2]]=MainTracker[UAID_2])*(TrackerTbl[[#This Row],[Request Date]]=MainTracker[Request sent on (Date)])*1,0),9)</f>
        <v>45352</v>
      </c>
      <c r="H341" s="33"/>
      <c r="J341" t="s">
        <v>9178</v>
      </c>
      <c r="K341" t="s">
        <v>9132</v>
      </c>
      <c r="L341" t="str">
        <f>LEFT(Table58[[#This Row],[L3 (Last Work Package only)]],FIND(" - ",Table58[[#This Row],[L3 (Last Work Package only)]])-1)</f>
        <v>TW 0020</v>
      </c>
      <c r="M341" t="str">
        <f>LEFT(Table58[[#This Row],[Assets]],FIND(" - ",Table58[[#This Row],[Assets]])-1)</f>
        <v>HS2-00002YNGW</v>
      </c>
      <c r="N341" s="239" t="e">
        <f>INDEX(TrackerTbl[#Data],MATCH(Table58[[#This Row],[L2]],TrackerTbl[Cleansed_UAID_2],0),5)</f>
        <v>#N/A</v>
      </c>
      <c r="O341" s="9" t="e">
        <f>INDEX(TrackerTbl[#Data],MATCH(Table58[[#This Row],[L2]],TrackerTbl[Cleansed_UAID_2],0),6)</f>
        <v>#N/A</v>
      </c>
      <c r="P341" s="239" t="e">
        <f>INDEX(TrackerTbl[#Data],MATCH(Table58[[#This Row],[L2]],TrackerTbl[Cleansed_UAID_2],0),7)</f>
        <v>#N/A</v>
      </c>
    </row>
    <row r="342" spans="1:16">
      <c r="A342" s="9">
        <v>237.05</v>
      </c>
      <c r="B342" t="s">
        <v>1792</v>
      </c>
      <c r="C342" t="str">
        <f>IF(LEFT(TrackerTbl[[#This Row],[WorkPackage]],1)="U",TrackerTbl[[#This Row],[WorkPackage]],"IDR "&amp;TRIM(TrackerTbl[[#This Row],[WorkPackage]]))</f>
        <v>IDR 237.05</v>
      </c>
      <c r="D342" t="str">
        <f>TRIM(TrackerTbl[[#This Row],[UAID_2]])</f>
        <v>HS2-000020P0U</v>
      </c>
      <c r="E342" s="33">
        <f>_xlfn.MAXIFS(Central_Team!G:G,Central_Team!C:C,TrackerTbl[[#This Row],[UAID_2]])</f>
        <v>45352</v>
      </c>
      <c r="F342" t="str" cm="1">
        <f t="array" ref="F342">INDEX(MainTracker[#Data],MATCH(1,(TrackerTbl[[#This Row],[UAID_2]]=MainTracker[UAID_2])*(TrackerTbl[[#This Row],[Request Date]]=MainTracker[Request sent on (Date)])*1,0),21)</f>
        <v>10 - Complete</v>
      </c>
      <c r="G342" s="33" cm="1">
        <f t="array" ref="G342">INDEX(MainTracker[#Data],MATCH(1,(TrackerTbl[[#This Row],[UAID_2]]=MainTracker[UAID_2])*(TrackerTbl[[#This Row],[Request Date]]=MainTracker[Request sent on (Date)])*1,0),9)</f>
        <v>45356</v>
      </c>
      <c r="H342" s="33"/>
      <c r="J342" t="s">
        <v>9179</v>
      </c>
      <c r="K342" t="s">
        <v>9132</v>
      </c>
      <c r="L342" t="str">
        <f>LEFT(Table58[[#This Row],[L3 (Last Work Package only)]],FIND(" - ",Table58[[#This Row],[L3 (Last Work Package only)]])-1)</f>
        <v>TW 0020</v>
      </c>
      <c r="M342" t="str">
        <f>LEFT(Table58[[#This Row],[Assets]],FIND(" - ",Table58[[#This Row],[Assets]])-1)</f>
        <v>HS2-00002YNGX</v>
      </c>
      <c r="N342" s="239" t="e">
        <f>INDEX(TrackerTbl[#Data],MATCH(Table58[[#This Row],[L2]],TrackerTbl[Cleansed_UAID_2],0),5)</f>
        <v>#N/A</v>
      </c>
      <c r="O342" s="9" t="e">
        <f>INDEX(TrackerTbl[#Data],MATCH(Table58[[#This Row],[L2]],TrackerTbl[Cleansed_UAID_2],0),6)</f>
        <v>#N/A</v>
      </c>
      <c r="P342" s="239" t="e">
        <f>INDEX(TrackerTbl[#Data],MATCH(Table58[[#This Row],[L2]],TrackerTbl[Cleansed_UAID_2],0),7)</f>
        <v>#N/A</v>
      </c>
    </row>
    <row r="343" spans="1:16">
      <c r="A343" s="9">
        <v>237.05</v>
      </c>
      <c r="B343" t="s">
        <v>1797</v>
      </c>
      <c r="C343" t="str">
        <f>IF(LEFT(TrackerTbl[[#This Row],[WorkPackage]],1)="U",TrackerTbl[[#This Row],[WorkPackage]],"IDR "&amp;TRIM(TrackerTbl[[#This Row],[WorkPackage]]))</f>
        <v>IDR 237.05</v>
      </c>
      <c r="D343" t="str">
        <f>TRIM(TrackerTbl[[#This Row],[UAID_2]])</f>
        <v>HS2-000020P0W</v>
      </c>
      <c r="E343" s="33">
        <f>_xlfn.MAXIFS(Central_Team!G:G,Central_Team!C:C,TrackerTbl[[#This Row],[UAID_2]])</f>
        <v>45666</v>
      </c>
      <c r="F343" t="str" cm="1">
        <f t="array" ref="F343">INDEX(MainTracker[#Data],MATCH(1,(TrackerTbl[[#This Row],[UAID_2]]=MainTracker[UAID_2])*(TrackerTbl[[#This Row],[Request Date]]=MainTracker[Request sent on (Date)])*1,0),21)</f>
        <v>10 - Complete</v>
      </c>
      <c r="G343" s="33" cm="1">
        <f t="array" ref="G343">INDEX(MainTracker[#Data],MATCH(1,(TrackerTbl[[#This Row],[UAID_2]]=MainTracker[UAID_2])*(TrackerTbl[[#This Row],[Request Date]]=MainTracker[Request sent on (Date)])*1,0),9)</f>
        <v>45673</v>
      </c>
      <c r="H343" s="33"/>
      <c r="J343" t="s">
        <v>9180</v>
      </c>
      <c r="K343" t="s">
        <v>9132</v>
      </c>
      <c r="L343" t="str">
        <f>LEFT(Table58[[#This Row],[L3 (Last Work Package only)]],FIND(" - ",Table58[[#This Row],[L3 (Last Work Package only)]])-1)</f>
        <v>TW 0020</v>
      </c>
      <c r="M343" t="str">
        <f>LEFT(Table58[[#This Row],[Assets]],FIND(" - ",Table58[[#This Row],[Assets]])-1)</f>
        <v>HS2-00002ZPKZ</v>
      </c>
      <c r="N343" s="239" t="e">
        <f>INDEX(TrackerTbl[#Data],MATCH(Table58[[#This Row],[L2]],TrackerTbl[Cleansed_UAID_2],0),5)</f>
        <v>#N/A</v>
      </c>
      <c r="O343" s="9" t="e">
        <f>INDEX(TrackerTbl[#Data],MATCH(Table58[[#This Row],[L2]],TrackerTbl[Cleansed_UAID_2],0),6)</f>
        <v>#N/A</v>
      </c>
      <c r="P343" s="239" t="e">
        <f>INDEX(TrackerTbl[#Data],MATCH(Table58[[#This Row],[L2]],TrackerTbl[Cleansed_UAID_2],0),7)</f>
        <v>#N/A</v>
      </c>
    </row>
    <row r="344" spans="1:16">
      <c r="A344" s="9">
        <v>237.05</v>
      </c>
      <c r="B344" t="s">
        <v>1802</v>
      </c>
      <c r="C344" t="str">
        <f>IF(LEFT(TrackerTbl[[#This Row],[WorkPackage]],1)="U",TrackerTbl[[#This Row],[WorkPackage]],"IDR "&amp;TRIM(TrackerTbl[[#This Row],[WorkPackage]]))</f>
        <v>IDR 237.05</v>
      </c>
      <c r="D344" t="str">
        <f>TRIM(TrackerTbl[[#This Row],[UAID_2]])</f>
        <v>HS2-00002TMWF</v>
      </c>
      <c r="E344" s="33">
        <f>_xlfn.MAXIFS(Central_Team!G:G,Central_Team!C:C,TrackerTbl[[#This Row],[UAID_2]])</f>
        <v>45352</v>
      </c>
      <c r="F344" t="str" cm="1">
        <f t="array" ref="F344">INDEX(MainTracker[#Data],MATCH(1,(TrackerTbl[[#This Row],[UAID_2]]=MainTracker[UAID_2])*(TrackerTbl[[#This Row],[Request Date]]=MainTracker[Request sent on (Date)])*1,0),21)</f>
        <v>10 - Complete</v>
      </c>
      <c r="G344" s="33" cm="1">
        <f t="array" ref="G344">INDEX(MainTracker[#Data],MATCH(1,(TrackerTbl[[#This Row],[UAID_2]]=MainTracker[UAID_2])*(TrackerTbl[[#This Row],[Request Date]]=MainTracker[Request sent on (Date)])*1,0),9)</f>
        <v>45355</v>
      </c>
      <c r="H344" s="33"/>
      <c r="J344" t="s">
        <v>9181</v>
      </c>
      <c r="K344" t="s">
        <v>9132</v>
      </c>
      <c r="L344" t="str">
        <f>LEFT(Table58[[#This Row],[L3 (Last Work Package only)]],FIND(" - ",Table58[[#This Row],[L3 (Last Work Package only)]])-1)</f>
        <v>TW 0020</v>
      </c>
      <c r="M344" t="str">
        <f>LEFT(Table58[[#This Row],[Assets]],FIND(" - ",Table58[[#This Row],[Assets]])-1)</f>
        <v>HS2-00002ZPL0</v>
      </c>
      <c r="N344" s="239" t="e">
        <f>INDEX(TrackerTbl[#Data],MATCH(Table58[[#This Row],[L2]],TrackerTbl[Cleansed_UAID_2],0),5)</f>
        <v>#N/A</v>
      </c>
      <c r="O344" s="9" t="e">
        <f>INDEX(TrackerTbl[#Data],MATCH(Table58[[#This Row],[L2]],TrackerTbl[Cleansed_UAID_2],0),6)</f>
        <v>#N/A</v>
      </c>
      <c r="P344" s="239" t="e">
        <f>INDEX(TrackerTbl[#Data],MATCH(Table58[[#This Row],[L2]],TrackerTbl[Cleansed_UAID_2],0),7)</f>
        <v>#N/A</v>
      </c>
    </row>
    <row r="345" spans="1:16">
      <c r="A345" s="9">
        <v>237.05</v>
      </c>
      <c r="B345" t="s">
        <v>1807</v>
      </c>
      <c r="C345" t="str">
        <f>IF(LEFT(TrackerTbl[[#This Row],[WorkPackage]],1)="U",TrackerTbl[[#This Row],[WorkPackage]],"IDR "&amp;TRIM(TrackerTbl[[#This Row],[WorkPackage]]))</f>
        <v>IDR 237.05</v>
      </c>
      <c r="D345" t="str">
        <f>TRIM(TrackerTbl[[#This Row],[UAID_2]])</f>
        <v>HS2-00003G3SJ</v>
      </c>
      <c r="E345" s="33">
        <f>_xlfn.MAXIFS(Central_Team!G:G,Central_Team!C:C,TrackerTbl[[#This Row],[UAID_2]])</f>
        <v>45352</v>
      </c>
      <c r="F345" t="str" cm="1">
        <f t="array" ref="F345">INDEX(MainTracker[#Data],MATCH(1,(TrackerTbl[[#This Row],[UAID_2]]=MainTracker[UAID_2])*(TrackerTbl[[#This Row],[Request Date]]=MainTracker[Request sent on (Date)])*1,0),21)</f>
        <v>10 - Complete</v>
      </c>
      <c r="G345" s="33" cm="1">
        <f t="array" ref="G345">INDEX(MainTracker[#Data],MATCH(1,(TrackerTbl[[#This Row],[UAID_2]]=MainTracker[UAID_2])*(TrackerTbl[[#This Row],[Request Date]]=MainTracker[Request sent on (Date)])*1,0),9)</f>
        <v>45355</v>
      </c>
      <c r="H345" s="33"/>
      <c r="J345" t="s">
        <v>9182</v>
      </c>
      <c r="K345" t="s">
        <v>9132</v>
      </c>
      <c r="L345" t="str">
        <f>LEFT(Table58[[#This Row],[L3 (Last Work Package only)]],FIND(" - ",Table58[[#This Row],[L3 (Last Work Package only)]])-1)</f>
        <v>TW 0020</v>
      </c>
      <c r="M345" t="str">
        <f>LEFT(Table58[[#This Row],[Assets]],FIND(" - ",Table58[[#This Row],[Assets]])-1)</f>
        <v>HS2-00002ZPL1</v>
      </c>
      <c r="N345" s="239" t="e">
        <f>INDEX(TrackerTbl[#Data],MATCH(Table58[[#This Row],[L2]],TrackerTbl[Cleansed_UAID_2],0),5)</f>
        <v>#N/A</v>
      </c>
      <c r="O345" s="9" t="e">
        <f>INDEX(TrackerTbl[#Data],MATCH(Table58[[#This Row],[L2]],TrackerTbl[Cleansed_UAID_2],0),6)</f>
        <v>#N/A</v>
      </c>
      <c r="P345" s="239" t="e">
        <f>INDEX(TrackerTbl[#Data],MATCH(Table58[[#This Row],[L2]],TrackerTbl[Cleansed_UAID_2],0),7)</f>
        <v>#N/A</v>
      </c>
    </row>
    <row r="346" spans="1:16">
      <c r="A346" s="9">
        <v>207.2</v>
      </c>
      <c r="B346" t="s">
        <v>1811</v>
      </c>
      <c r="C346" t="str">
        <f>IF(LEFT(TrackerTbl[[#This Row],[WorkPackage]],1)="U",TrackerTbl[[#This Row],[WorkPackage]],"IDR "&amp;TRIM(TrackerTbl[[#This Row],[WorkPackage]]))</f>
        <v>IDR 207.2</v>
      </c>
      <c r="D346" t="str">
        <f>TRIM(TrackerTbl[[#This Row],[UAID_2]])</f>
        <v>HS2-000020RKL</v>
      </c>
      <c r="E346" s="33">
        <f>_xlfn.MAXIFS(Central_Team!G:G,Central_Team!C:C,TrackerTbl[[#This Row],[UAID_2]])</f>
        <v>45352</v>
      </c>
      <c r="F346" t="str" cm="1">
        <f t="array" ref="F346">INDEX(MainTracker[#Data],MATCH(1,(TrackerTbl[[#This Row],[UAID_2]]=MainTracker[UAID_2])*(TrackerTbl[[#This Row],[Request Date]]=MainTracker[Request sent on (Date)])*1,0),21)</f>
        <v>10 - Complete</v>
      </c>
      <c r="G346" s="33" cm="1">
        <f t="array" ref="G346">INDEX(MainTracker[#Data],MATCH(1,(TrackerTbl[[#This Row],[UAID_2]]=MainTracker[UAID_2])*(TrackerTbl[[#This Row],[Request Date]]=MainTracker[Request sent on (Date)])*1,0),9)</f>
        <v>45357</v>
      </c>
      <c r="H346" s="33"/>
      <c r="J346" t="s">
        <v>9183</v>
      </c>
      <c r="K346" t="s">
        <v>9132</v>
      </c>
      <c r="L346" t="str">
        <f>LEFT(Table58[[#This Row],[L3 (Last Work Package only)]],FIND(" - ",Table58[[#This Row],[L3 (Last Work Package only)]])-1)</f>
        <v>TW 0020</v>
      </c>
      <c r="M346" t="str">
        <f>LEFT(Table58[[#This Row],[Assets]],FIND(" - ",Table58[[#This Row],[Assets]])-1)</f>
        <v>HS2-00002ZPL2</v>
      </c>
      <c r="N346" s="239" t="e">
        <f>INDEX(TrackerTbl[#Data],MATCH(Table58[[#This Row],[L2]],TrackerTbl[Cleansed_UAID_2],0),5)</f>
        <v>#N/A</v>
      </c>
      <c r="O346" s="9" t="e">
        <f>INDEX(TrackerTbl[#Data],MATCH(Table58[[#This Row],[L2]],TrackerTbl[Cleansed_UAID_2],0),6)</f>
        <v>#N/A</v>
      </c>
      <c r="P346" s="239" t="e">
        <f>INDEX(TrackerTbl[#Data],MATCH(Table58[[#This Row],[L2]],TrackerTbl[Cleansed_UAID_2],0),7)</f>
        <v>#N/A</v>
      </c>
    </row>
    <row r="347" spans="1:16">
      <c r="A347" s="9">
        <v>205.03</v>
      </c>
      <c r="B347" t="s">
        <v>1722</v>
      </c>
      <c r="C347" t="str">
        <f>IF(LEFT(TrackerTbl[[#This Row],[WorkPackage]],1)="U",TrackerTbl[[#This Row],[WorkPackage]],"IDR "&amp;TRIM(TrackerTbl[[#This Row],[WorkPackage]]))</f>
        <v>IDR 205.03</v>
      </c>
      <c r="D347" t="str">
        <f>TRIM(TrackerTbl[[#This Row],[UAID_2]])</f>
        <v>HS2-000001289</v>
      </c>
      <c r="E347" s="33">
        <f>_xlfn.MAXIFS(Central_Team!G:G,Central_Team!C:C,TrackerTbl[[#This Row],[UAID_2]])</f>
        <v>45352</v>
      </c>
      <c r="F347" t="str" cm="1">
        <f t="array" ref="F347">INDEX(MainTracker[#Data],MATCH(1,(TrackerTbl[[#This Row],[UAID_2]]=MainTracker[UAID_2])*(TrackerTbl[[#This Row],[Request Date]]=MainTracker[Request sent on (Date)])*1,0),21)</f>
        <v>10 - Complete</v>
      </c>
      <c r="G347" s="33" cm="1">
        <f t="array" ref="G347">INDEX(MainTracker[#Data],MATCH(1,(TrackerTbl[[#This Row],[UAID_2]]=MainTracker[UAID_2])*(TrackerTbl[[#This Row],[Request Date]]=MainTracker[Request sent on (Date)])*1,0),9)</f>
        <v>45355</v>
      </c>
      <c r="H347" s="33"/>
      <c r="J347" t="s">
        <v>9184</v>
      </c>
      <c r="K347" t="s">
        <v>9132</v>
      </c>
      <c r="L347" t="str">
        <f>LEFT(Table58[[#This Row],[L3 (Last Work Package only)]],FIND(" - ",Table58[[#This Row],[L3 (Last Work Package only)]])-1)</f>
        <v>TW 0020</v>
      </c>
      <c r="M347" t="str">
        <f>LEFT(Table58[[#This Row],[Assets]],FIND(" - ",Table58[[#This Row],[Assets]])-1)</f>
        <v>HS2-00002ZPL3</v>
      </c>
      <c r="N347" s="239" t="e">
        <f>INDEX(TrackerTbl[#Data],MATCH(Table58[[#This Row],[L2]],TrackerTbl[Cleansed_UAID_2],0),5)</f>
        <v>#N/A</v>
      </c>
      <c r="O347" s="9" t="e">
        <f>INDEX(TrackerTbl[#Data],MATCH(Table58[[#This Row],[L2]],TrackerTbl[Cleansed_UAID_2],0),6)</f>
        <v>#N/A</v>
      </c>
      <c r="P347" s="239" t="e">
        <f>INDEX(TrackerTbl[#Data],MATCH(Table58[[#This Row],[L2]],TrackerTbl[Cleansed_UAID_2],0),7)</f>
        <v>#N/A</v>
      </c>
    </row>
    <row r="348" spans="1:16">
      <c r="A348" s="9" t="s">
        <v>1816</v>
      </c>
      <c r="B348" t="s">
        <v>1817</v>
      </c>
      <c r="C348" t="str">
        <f>IF(LEFT(TrackerTbl[[#This Row],[WorkPackage]],1)="U",TrackerTbl[[#This Row],[WorkPackage]],"IDR "&amp;TRIM(TrackerTbl[[#This Row],[WorkPackage]]))</f>
        <v>IDR 238.02_2</v>
      </c>
      <c r="D348" t="str">
        <f>TRIM(TrackerTbl[[#This Row],[UAID_2]])</f>
        <v>HS2-00002YNH8</v>
      </c>
      <c r="E348" s="33">
        <f>_xlfn.MAXIFS(Central_Team!G:G,Central_Team!C:C,TrackerTbl[[#This Row],[UAID_2]])</f>
        <v>45622</v>
      </c>
      <c r="F348" t="str" cm="1">
        <f t="array" ref="F348">INDEX(MainTracker[#Data],MATCH(1,(TrackerTbl[[#This Row],[UAID_2]]=MainTracker[UAID_2])*(TrackerTbl[[#This Row],[Request Date]]=MainTracker[Request sent on (Date)])*1,0),21)</f>
        <v>10 - Complete</v>
      </c>
      <c r="G348" s="33" cm="1">
        <f t="array" ref="G348">INDEX(MainTracker[#Data],MATCH(1,(TrackerTbl[[#This Row],[UAID_2]]=MainTracker[UAID_2])*(TrackerTbl[[#This Row],[Request Date]]=MainTracker[Request sent on (Date)])*1,0),9)</f>
        <v>0</v>
      </c>
      <c r="H348" s="33"/>
      <c r="J348" t="s">
        <v>9185</v>
      </c>
      <c r="K348" t="s">
        <v>9132</v>
      </c>
      <c r="L348" t="str">
        <f>LEFT(Table58[[#This Row],[L3 (Last Work Package only)]],FIND(" - ",Table58[[#This Row],[L3 (Last Work Package only)]])-1)</f>
        <v>TW 0020</v>
      </c>
      <c r="M348" t="str">
        <f>LEFT(Table58[[#This Row],[Assets]],FIND(" - ",Table58[[#This Row],[Assets]])-1)</f>
        <v>HS2-00002ZPL4</v>
      </c>
      <c r="N348" s="239" t="e">
        <f>INDEX(TrackerTbl[#Data],MATCH(Table58[[#This Row],[L2]],TrackerTbl[Cleansed_UAID_2],0),5)</f>
        <v>#N/A</v>
      </c>
      <c r="O348" s="9" t="e">
        <f>INDEX(TrackerTbl[#Data],MATCH(Table58[[#This Row],[L2]],TrackerTbl[Cleansed_UAID_2],0),6)</f>
        <v>#N/A</v>
      </c>
      <c r="P348" s="239" t="e">
        <f>INDEX(TrackerTbl[#Data],MATCH(Table58[[#This Row],[L2]],TrackerTbl[Cleansed_UAID_2],0),7)</f>
        <v>#N/A</v>
      </c>
    </row>
    <row r="349" spans="1:16">
      <c r="A349" s="9" t="s">
        <v>1822</v>
      </c>
      <c r="B349" t="s">
        <v>1823</v>
      </c>
      <c r="C349" t="str">
        <f>IF(LEFT(TrackerTbl[[#This Row],[WorkPackage]],1)="U",TrackerTbl[[#This Row],[WorkPackage]],"IDR "&amp;TRIM(TrackerTbl[[#This Row],[WorkPackage]]))</f>
        <v>IDR 229.01-1</v>
      </c>
      <c r="D349" t="str">
        <f>TRIM(TrackerTbl[[#This Row],[UAID_2]])</f>
        <v>HS2-00003B5FS</v>
      </c>
      <c r="E349" s="33">
        <f>_xlfn.MAXIFS(Central_Team!G:G,Central_Team!C:C,TrackerTbl[[#This Row],[UAID_2]])</f>
        <v>45419</v>
      </c>
      <c r="F349" t="str" cm="1">
        <f t="array" ref="F349">INDEX(MainTracker[#Data],MATCH(1,(TrackerTbl[[#This Row],[UAID_2]]=MainTracker[UAID_2])*(TrackerTbl[[#This Row],[Request Date]]=MainTracker[Request sent on (Date)])*1,0),21)</f>
        <v>10 - Complete</v>
      </c>
      <c r="G349" s="33" cm="1">
        <f t="array" ref="G349">INDEX(MainTracker[#Data],MATCH(1,(TrackerTbl[[#This Row],[UAID_2]]=MainTracker[UAID_2])*(TrackerTbl[[#This Row],[Request Date]]=MainTracker[Request sent on (Date)])*1,0),9)</f>
        <v>45421</v>
      </c>
      <c r="H349" s="33"/>
      <c r="J349" t="s">
        <v>9186</v>
      </c>
      <c r="K349" t="s">
        <v>9132</v>
      </c>
      <c r="L349" t="str">
        <f>LEFT(Table58[[#This Row],[L3 (Last Work Package only)]],FIND(" - ",Table58[[#This Row],[L3 (Last Work Package only)]])-1)</f>
        <v>TW 0020</v>
      </c>
      <c r="M349" t="str">
        <f>LEFT(Table58[[#This Row],[Assets]],FIND(" - ",Table58[[#This Row],[Assets]])-1)</f>
        <v>HS2-00002ZPL5</v>
      </c>
      <c r="N349" s="239" t="e">
        <f>INDEX(TrackerTbl[#Data],MATCH(Table58[[#This Row],[L2]],TrackerTbl[Cleansed_UAID_2],0),5)</f>
        <v>#N/A</v>
      </c>
      <c r="O349" s="9" t="e">
        <f>INDEX(TrackerTbl[#Data],MATCH(Table58[[#This Row],[L2]],TrackerTbl[Cleansed_UAID_2],0),6)</f>
        <v>#N/A</v>
      </c>
      <c r="P349" s="239" t="e">
        <f>INDEX(TrackerTbl[#Data],MATCH(Table58[[#This Row],[L2]],TrackerTbl[Cleansed_UAID_2],0),7)</f>
        <v>#N/A</v>
      </c>
    </row>
    <row r="350" spans="1:16">
      <c r="A350" s="9">
        <v>235.01</v>
      </c>
      <c r="B350" t="s">
        <v>1827</v>
      </c>
      <c r="C350" t="str">
        <f>IF(LEFT(TrackerTbl[[#This Row],[WorkPackage]],1)="U",TrackerTbl[[#This Row],[WorkPackage]],"IDR "&amp;TRIM(TrackerTbl[[#This Row],[WorkPackage]]))</f>
        <v>IDR 235.01</v>
      </c>
      <c r="D350" t="str">
        <f>TRIM(TrackerTbl[[#This Row],[UAID_2]])</f>
        <v>HS2-00003GEF1</v>
      </c>
      <c r="E350" s="33">
        <f>_xlfn.MAXIFS(Central_Team!G:G,Central_Team!C:C,TrackerTbl[[#This Row],[UAID_2]])</f>
        <v>45355</v>
      </c>
      <c r="F350" t="str" cm="1">
        <f t="array" ref="F350">INDEX(MainTracker[#Data],MATCH(1,(TrackerTbl[[#This Row],[UAID_2]]=MainTracker[UAID_2])*(TrackerTbl[[#This Row],[Request Date]]=MainTracker[Request sent on (Date)])*1,0),21)</f>
        <v>10 - Complete</v>
      </c>
      <c r="G350" s="33" cm="1">
        <f t="array" ref="G350">INDEX(MainTracker[#Data],MATCH(1,(TrackerTbl[[#This Row],[UAID_2]]=MainTracker[UAID_2])*(TrackerTbl[[#This Row],[Request Date]]=MainTracker[Request sent on (Date)])*1,0),9)</f>
        <v>45357</v>
      </c>
      <c r="H350" s="33"/>
      <c r="J350" t="s">
        <v>9187</v>
      </c>
      <c r="K350" t="s">
        <v>9132</v>
      </c>
      <c r="L350" t="str">
        <f>LEFT(Table58[[#This Row],[L3 (Last Work Package only)]],FIND(" - ",Table58[[#This Row],[L3 (Last Work Package only)]])-1)</f>
        <v>TW 0020</v>
      </c>
      <c r="M350" t="str">
        <f>LEFT(Table58[[#This Row],[Assets]],FIND(" - ",Table58[[#This Row],[Assets]])-1)</f>
        <v>HS2-00002ZPL6</v>
      </c>
      <c r="N350" s="239" t="e">
        <f>INDEX(TrackerTbl[#Data],MATCH(Table58[[#This Row],[L2]],TrackerTbl[Cleansed_UAID_2],0),5)</f>
        <v>#N/A</v>
      </c>
      <c r="O350" s="9" t="e">
        <f>INDEX(TrackerTbl[#Data],MATCH(Table58[[#This Row],[L2]],TrackerTbl[Cleansed_UAID_2],0),6)</f>
        <v>#N/A</v>
      </c>
      <c r="P350" s="239" t="e">
        <f>INDEX(TrackerTbl[#Data],MATCH(Table58[[#This Row],[L2]],TrackerTbl[Cleansed_UAID_2],0),7)</f>
        <v>#N/A</v>
      </c>
    </row>
    <row r="351" spans="1:16">
      <c r="A351" s="9">
        <v>235.01</v>
      </c>
      <c r="B351" t="s">
        <v>1830</v>
      </c>
      <c r="C351" t="str">
        <f>IF(LEFT(TrackerTbl[[#This Row],[WorkPackage]],1)="U",TrackerTbl[[#This Row],[WorkPackage]],"IDR "&amp;TRIM(TrackerTbl[[#This Row],[WorkPackage]]))</f>
        <v>IDR 235.01</v>
      </c>
      <c r="D351" t="str">
        <f>TRIM(TrackerTbl[[#This Row],[UAID_2]])</f>
        <v>HS2-00003GEEY</v>
      </c>
      <c r="E351" s="33">
        <f>_xlfn.MAXIFS(Central_Team!G:G,Central_Team!C:C,TrackerTbl[[#This Row],[UAID_2]])</f>
        <v>45355</v>
      </c>
      <c r="F351" t="str" cm="1">
        <f t="array" ref="F351">INDEX(MainTracker[#Data],MATCH(1,(TrackerTbl[[#This Row],[UAID_2]]=MainTracker[UAID_2])*(TrackerTbl[[#This Row],[Request Date]]=MainTracker[Request sent on (Date)])*1,0),21)</f>
        <v>10 - Complete</v>
      </c>
      <c r="G351" s="33" cm="1">
        <f t="array" ref="G351">INDEX(MainTracker[#Data],MATCH(1,(TrackerTbl[[#This Row],[UAID_2]]=MainTracker[UAID_2])*(TrackerTbl[[#This Row],[Request Date]]=MainTracker[Request sent on (Date)])*1,0),9)</f>
        <v>45357</v>
      </c>
      <c r="H351" s="33"/>
      <c r="J351" t="s">
        <v>9188</v>
      </c>
      <c r="K351" t="s">
        <v>9132</v>
      </c>
      <c r="L351" t="str">
        <f>LEFT(Table58[[#This Row],[L3 (Last Work Package only)]],FIND(" - ",Table58[[#This Row],[L3 (Last Work Package only)]])-1)</f>
        <v>TW 0020</v>
      </c>
      <c r="M351" t="str">
        <f>LEFT(Table58[[#This Row],[Assets]],FIND(" - ",Table58[[#This Row],[Assets]])-1)</f>
        <v>HS2-00002ZPL7</v>
      </c>
      <c r="N351" s="239" t="e">
        <f>INDEX(TrackerTbl[#Data],MATCH(Table58[[#This Row],[L2]],TrackerTbl[Cleansed_UAID_2],0),5)</f>
        <v>#N/A</v>
      </c>
      <c r="O351" s="9" t="e">
        <f>INDEX(TrackerTbl[#Data],MATCH(Table58[[#This Row],[L2]],TrackerTbl[Cleansed_UAID_2],0),6)</f>
        <v>#N/A</v>
      </c>
      <c r="P351" s="239" t="e">
        <f>INDEX(TrackerTbl[#Data],MATCH(Table58[[#This Row],[L2]],TrackerTbl[Cleansed_UAID_2],0),7)</f>
        <v>#N/A</v>
      </c>
    </row>
    <row r="352" spans="1:16">
      <c r="A352" s="9">
        <v>235.01</v>
      </c>
      <c r="B352" t="s">
        <v>1834</v>
      </c>
      <c r="C352" t="str">
        <f>IF(LEFT(TrackerTbl[[#This Row],[WorkPackage]],1)="U",TrackerTbl[[#This Row],[WorkPackage]],"IDR "&amp;TRIM(TrackerTbl[[#This Row],[WorkPackage]]))</f>
        <v>IDR 235.01</v>
      </c>
      <c r="D352" t="str">
        <f>TRIM(TrackerTbl[[#This Row],[UAID_2]])</f>
        <v>HS2-00003GEEZ</v>
      </c>
      <c r="E352" s="33">
        <f>_xlfn.MAXIFS(Central_Team!G:G,Central_Team!C:C,TrackerTbl[[#This Row],[UAID_2]])</f>
        <v>45355</v>
      </c>
      <c r="F352" t="str" cm="1">
        <f t="array" ref="F352">INDEX(MainTracker[#Data],MATCH(1,(TrackerTbl[[#This Row],[UAID_2]]=MainTracker[UAID_2])*(TrackerTbl[[#This Row],[Request Date]]=MainTracker[Request sent on (Date)])*1,0),21)</f>
        <v>10 - Complete</v>
      </c>
      <c r="G352" s="33" cm="1">
        <f t="array" ref="G352">INDEX(MainTracker[#Data],MATCH(1,(TrackerTbl[[#This Row],[UAID_2]]=MainTracker[UAID_2])*(TrackerTbl[[#This Row],[Request Date]]=MainTracker[Request sent on (Date)])*1,0),9)</f>
        <v>45357</v>
      </c>
      <c r="H352" s="33"/>
      <c r="J352" t="s">
        <v>9189</v>
      </c>
      <c r="K352" t="s">
        <v>9132</v>
      </c>
      <c r="L352" t="str">
        <f>LEFT(Table58[[#This Row],[L3 (Last Work Package only)]],FIND(" - ",Table58[[#This Row],[L3 (Last Work Package only)]])-1)</f>
        <v>TW 0020</v>
      </c>
      <c r="M352" t="str">
        <f>LEFT(Table58[[#This Row],[Assets]],FIND(" - ",Table58[[#This Row],[Assets]])-1)</f>
        <v>HS2-00002ZPL8</v>
      </c>
      <c r="N352" s="239" t="e">
        <f>INDEX(TrackerTbl[#Data],MATCH(Table58[[#This Row],[L2]],TrackerTbl[Cleansed_UAID_2],0),5)</f>
        <v>#N/A</v>
      </c>
      <c r="O352" s="9" t="e">
        <f>INDEX(TrackerTbl[#Data],MATCH(Table58[[#This Row],[L2]],TrackerTbl[Cleansed_UAID_2],0),6)</f>
        <v>#N/A</v>
      </c>
      <c r="P352" s="239" t="e">
        <f>INDEX(TrackerTbl[#Data],MATCH(Table58[[#This Row],[L2]],TrackerTbl[Cleansed_UAID_2],0),7)</f>
        <v>#N/A</v>
      </c>
    </row>
    <row r="353" spans="1:16">
      <c r="A353" s="9">
        <v>235.01</v>
      </c>
      <c r="B353" t="s">
        <v>1837</v>
      </c>
      <c r="C353" t="str">
        <f>IF(LEFT(TrackerTbl[[#This Row],[WorkPackage]],1)="U",TrackerTbl[[#This Row],[WorkPackage]],"IDR "&amp;TRIM(TrackerTbl[[#This Row],[WorkPackage]]))</f>
        <v>IDR 235.01</v>
      </c>
      <c r="D353" t="str">
        <f>TRIM(TrackerTbl[[#This Row],[UAID_2]])</f>
        <v>HS2-00003GEF0</v>
      </c>
      <c r="E353" s="33">
        <f>_xlfn.MAXIFS(Central_Team!G:G,Central_Team!C:C,TrackerTbl[[#This Row],[UAID_2]])</f>
        <v>45355</v>
      </c>
      <c r="F353" t="str" cm="1">
        <f t="array" ref="F353">INDEX(MainTracker[#Data],MATCH(1,(TrackerTbl[[#This Row],[UAID_2]]=MainTracker[UAID_2])*(TrackerTbl[[#This Row],[Request Date]]=MainTracker[Request sent on (Date)])*1,0),21)</f>
        <v>10 - Complete</v>
      </c>
      <c r="G353" s="33" cm="1">
        <f t="array" ref="G353">INDEX(MainTracker[#Data],MATCH(1,(TrackerTbl[[#This Row],[UAID_2]]=MainTracker[UAID_2])*(TrackerTbl[[#This Row],[Request Date]]=MainTracker[Request sent on (Date)])*1,0),9)</f>
        <v>45357</v>
      </c>
      <c r="H353" s="33"/>
      <c r="J353" t="s">
        <v>9190</v>
      </c>
      <c r="K353" t="s">
        <v>9132</v>
      </c>
      <c r="L353" t="str">
        <f>LEFT(Table58[[#This Row],[L3 (Last Work Package only)]],FIND(" - ",Table58[[#This Row],[L3 (Last Work Package only)]])-1)</f>
        <v>TW 0020</v>
      </c>
      <c r="M353" t="str">
        <f>LEFT(Table58[[#This Row],[Assets]],FIND(" - ",Table58[[#This Row],[Assets]])-1)</f>
        <v>HS2-00002ZPL9</v>
      </c>
      <c r="N353" s="239" t="e">
        <f>INDEX(TrackerTbl[#Data],MATCH(Table58[[#This Row],[L2]],TrackerTbl[Cleansed_UAID_2],0),5)</f>
        <v>#N/A</v>
      </c>
      <c r="O353" s="9" t="e">
        <f>INDEX(TrackerTbl[#Data],MATCH(Table58[[#This Row],[L2]],TrackerTbl[Cleansed_UAID_2],0),6)</f>
        <v>#N/A</v>
      </c>
      <c r="P353" s="239" t="e">
        <f>INDEX(TrackerTbl[#Data],MATCH(Table58[[#This Row],[L2]],TrackerTbl[Cleansed_UAID_2],0),7)</f>
        <v>#N/A</v>
      </c>
    </row>
    <row r="354" spans="1:16">
      <c r="A354" s="9">
        <v>235.01</v>
      </c>
      <c r="B354" t="s">
        <v>1840</v>
      </c>
      <c r="C354" t="str">
        <f>IF(LEFT(TrackerTbl[[#This Row],[WorkPackage]],1)="U",TrackerTbl[[#This Row],[WorkPackage]],"IDR "&amp;TRIM(TrackerTbl[[#This Row],[WorkPackage]]))</f>
        <v>IDR 235.01</v>
      </c>
      <c r="D354" t="str">
        <f>TRIM(TrackerTbl[[#This Row],[UAID_2]])</f>
        <v>HS2-00003H077</v>
      </c>
      <c r="E354" s="33">
        <f>_xlfn.MAXIFS(Central_Team!G:G,Central_Team!C:C,TrackerTbl[[#This Row],[UAID_2]])</f>
        <v>45355</v>
      </c>
      <c r="F354" t="str" cm="1">
        <f t="array" ref="F354">INDEX(MainTracker[#Data],MATCH(1,(TrackerTbl[[#This Row],[UAID_2]]=MainTracker[UAID_2])*(TrackerTbl[[#This Row],[Request Date]]=MainTracker[Request sent on (Date)])*1,0),21)</f>
        <v>10 - Complete</v>
      </c>
      <c r="G354" s="33" cm="1">
        <f t="array" ref="G354">INDEX(MainTracker[#Data],MATCH(1,(TrackerTbl[[#This Row],[UAID_2]]=MainTracker[UAID_2])*(TrackerTbl[[#This Row],[Request Date]]=MainTracker[Request sent on (Date)])*1,0),9)</f>
        <v>45357</v>
      </c>
      <c r="H354" s="33"/>
      <c r="J354" t="s">
        <v>9191</v>
      </c>
      <c r="K354" t="s">
        <v>9132</v>
      </c>
      <c r="L354" t="str">
        <f>LEFT(Table58[[#This Row],[L3 (Last Work Package only)]],FIND(" - ",Table58[[#This Row],[L3 (Last Work Package only)]])-1)</f>
        <v>TW 0020</v>
      </c>
      <c r="M354" t="str">
        <f>LEFT(Table58[[#This Row],[Assets]],FIND(" - ",Table58[[#This Row],[Assets]])-1)</f>
        <v>HS2-00002ZPLA</v>
      </c>
      <c r="N354" s="239" t="e">
        <f>INDEX(TrackerTbl[#Data],MATCH(Table58[[#This Row],[L2]],TrackerTbl[Cleansed_UAID_2],0),5)</f>
        <v>#N/A</v>
      </c>
      <c r="O354" s="9" t="e">
        <f>INDEX(TrackerTbl[#Data],MATCH(Table58[[#This Row],[L2]],TrackerTbl[Cleansed_UAID_2],0),6)</f>
        <v>#N/A</v>
      </c>
      <c r="P354" s="239" t="e">
        <f>INDEX(TrackerTbl[#Data],MATCH(Table58[[#This Row],[L2]],TrackerTbl[Cleansed_UAID_2],0),7)</f>
        <v>#N/A</v>
      </c>
    </row>
    <row r="355" spans="1:16">
      <c r="A355" s="9" t="s">
        <v>1738</v>
      </c>
      <c r="B355" t="s">
        <v>1843</v>
      </c>
      <c r="C355" t="str">
        <f>IF(LEFT(TrackerTbl[[#This Row],[WorkPackage]],1)="U",TrackerTbl[[#This Row],[WorkPackage]],"IDR "&amp;TRIM(TrackerTbl[[#This Row],[WorkPackage]]))</f>
        <v>UFDR 204.A</v>
      </c>
      <c r="D355" t="str">
        <f>TRIM(TrackerTbl[[#This Row],[UAID_2]])</f>
        <v>HS2-000020CEB</v>
      </c>
      <c r="E355" s="33">
        <f>_xlfn.MAXIFS(Central_Team!G:G,Central_Team!C:C,TrackerTbl[[#This Row],[UAID_2]])</f>
        <v>45356</v>
      </c>
      <c r="F355" t="str" cm="1">
        <f t="array" ref="F355">INDEX(MainTracker[#Data],MATCH(1,(TrackerTbl[[#This Row],[UAID_2]]=MainTracker[UAID_2])*(TrackerTbl[[#This Row],[Request Date]]=MainTracker[Request sent on (Date)])*1,0),21)</f>
        <v>10 - Complete</v>
      </c>
      <c r="G355" s="33" cm="1">
        <f t="array" ref="G355">INDEX(MainTracker[#Data],MATCH(1,(TrackerTbl[[#This Row],[UAID_2]]=MainTracker[UAID_2])*(TrackerTbl[[#This Row],[Request Date]]=MainTracker[Request sent on (Date)])*1,0),9)</f>
        <v>45358</v>
      </c>
      <c r="H355" s="33"/>
      <c r="J355" t="s">
        <v>9192</v>
      </c>
      <c r="K355" t="s">
        <v>9132</v>
      </c>
      <c r="L355" t="str">
        <f>LEFT(Table58[[#This Row],[L3 (Last Work Package only)]],FIND(" - ",Table58[[#This Row],[L3 (Last Work Package only)]])-1)</f>
        <v>TW 0020</v>
      </c>
      <c r="M355" t="str">
        <f>LEFT(Table58[[#This Row],[Assets]],FIND(" - ",Table58[[#This Row],[Assets]])-1)</f>
        <v>HS2-00002ZPLB</v>
      </c>
      <c r="N355" s="239" t="e">
        <f>INDEX(TrackerTbl[#Data],MATCH(Table58[[#This Row],[L2]],TrackerTbl[Cleansed_UAID_2],0),5)</f>
        <v>#N/A</v>
      </c>
      <c r="O355" s="9" t="e">
        <f>INDEX(TrackerTbl[#Data],MATCH(Table58[[#This Row],[L2]],TrackerTbl[Cleansed_UAID_2],0),6)</f>
        <v>#N/A</v>
      </c>
      <c r="P355" s="239" t="e">
        <f>INDEX(TrackerTbl[#Data],MATCH(Table58[[#This Row],[L2]],TrackerTbl[Cleansed_UAID_2],0),7)</f>
        <v>#N/A</v>
      </c>
    </row>
    <row r="356" spans="1:16">
      <c r="A356" s="9">
        <v>235.01</v>
      </c>
      <c r="B356" t="s">
        <v>1847</v>
      </c>
      <c r="C356" t="str">
        <f>IF(LEFT(TrackerTbl[[#This Row],[WorkPackage]],1)="U",TrackerTbl[[#This Row],[WorkPackage]],"IDR "&amp;TRIM(TrackerTbl[[#This Row],[WorkPackage]]))</f>
        <v>IDR 235.01</v>
      </c>
      <c r="D356" t="str">
        <f>TRIM(TrackerTbl[[#This Row],[UAID_2]])</f>
        <v>HS2-00003GJJR</v>
      </c>
      <c r="E356" s="33">
        <f>_xlfn.MAXIFS(Central_Team!G:G,Central_Team!C:C,TrackerTbl[[#This Row],[UAID_2]])</f>
        <v>45356</v>
      </c>
      <c r="F356" t="str" cm="1">
        <f t="array" ref="F356">INDEX(MainTracker[#Data],MATCH(1,(TrackerTbl[[#This Row],[UAID_2]]=MainTracker[UAID_2])*(TrackerTbl[[#This Row],[Request Date]]=MainTracker[Request sent on (Date)])*1,0),21)</f>
        <v>10 - Complete</v>
      </c>
      <c r="G356" s="33" cm="1">
        <f t="array" ref="G356">INDEX(MainTracker[#Data],MATCH(1,(TrackerTbl[[#This Row],[UAID_2]]=MainTracker[UAID_2])*(TrackerTbl[[#This Row],[Request Date]]=MainTracker[Request sent on (Date)])*1,0),9)</f>
        <v>45364</v>
      </c>
      <c r="H356" s="33"/>
      <c r="J356" t="s">
        <v>9193</v>
      </c>
      <c r="K356" t="s">
        <v>9132</v>
      </c>
      <c r="L356" t="str">
        <f>LEFT(Table58[[#This Row],[L3 (Last Work Package only)]],FIND(" - ",Table58[[#This Row],[L3 (Last Work Package only)]])-1)</f>
        <v>TW 0020</v>
      </c>
      <c r="M356" t="str">
        <f>LEFT(Table58[[#This Row],[Assets]],FIND(" - ",Table58[[#This Row],[Assets]])-1)</f>
        <v>HS2-00002ZPLC</v>
      </c>
      <c r="N356" s="239" t="e">
        <f>INDEX(TrackerTbl[#Data],MATCH(Table58[[#This Row],[L2]],TrackerTbl[Cleansed_UAID_2],0),5)</f>
        <v>#N/A</v>
      </c>
      <c r="O356" s="9" t="e">
        <f>INDEX(TrackerTbl[#Data],MATCH(Table58[[#This Row],[L2]],TrackerTbl[Cleansed_UAID_2],0),6)</f>
        <v>#N/A</v>
      </c>
      <c r="P356" s="239" t="e">
        <f>INDEX(TrackerTbl[#Data],MATCH(Table58[[#This Row],[L2]],TrackerTbl[Cleansed_UAID_2],0),7)</f>
        <v>#N/A</v>
      </c>
    </row>
    <row r="357" spans="1:16">
      <c r="A357" s="9">
        <v>235.01</v>
      </c>
      <c r="B357" t="s">
        <v>1853</v>
      </c>
      <c r="C357" t="str">
        <f>IF(LEFT(TrackerTbl[[#This Row],[WorkPackage]],1)="U",TrackerTbl[[#This Row],[WorkPackage]],"IDR "&amp;TRIM(TrackerTbl[[#This Row],[WorkPackage]]))</f>
        <v>IDR 235.01</v>
      </c>
      <c r="D357" t="str">
        <f>TRIM(TrackerTbl[[#This Row],[UAID_2]])</f>
        <v>HS2-00003GJJS</v>
      </c>
      <c r="E357" s="33">
        <f>_xlfn.MAXIFS(Central_Team!G:G,Central_Team!C:C,TrackerTbl[[#This Row],[UAID_2]])</f>
        <v>45356</v>
      </c>
      <c r="F357" t="str" cm="1">
        <f t="array" ref="F357">INDEX(MainTracker[#Data],MATCH(1,(TrackerTbl[[#This Row],[UAID_2]]=MainTracker[UAID_2])*(TrackerTbl[[#This Row],[Request Date]]=MainTracker[Request sent on (Date)])*1,0),21)</f>
        <v>10 - Complete</v>
      </c>
      <c r="G357" s="33" cm="1">
        <f t="array" ref="G357">INDEX(MainTracker[#Data],MATCH(1,(TrackerTbl[[#This Row],[UAID_2]]=MainTracker[UAID_2])*(TrackerTbl[[#This Row],[Request Date]]=MainTracker[Request sent on (Date)])*1,0),9)</f>
        <v>45364</v>
      </c>
      <c r="H357" s="33"/>
      <c r="J357" t="s">
        <v>9194</v>
      </c>
      <c r="K357" t="s">
        <v>9132</v>
      </c>
      <c r="L357" t="str">
        <f>LEFT(Table58[[#This Row],[L3 (Last Work Package only)]],FIND(" - ",Table58[[#This Row],[L3 (Last Work Package only)]])-1)</f>
        <v>TW 0020</v>
      </c>
      <c r="M357" t="str">
        <f>LEFT(Table58[[#This Row],[Assets]],FIND(" - ",Table58[[#This Row],[Assets]])-1)</f>
        <v>HS2-00002ZPLD</v>
      </c>
      <c r="N357" s="239" t="e">
        <f>INDEX(TrackerTbl[#Data],MATCH(Table58[[#This Row],[L2]],TrackerTbl[Cleansed_UAID_2],0),5)</f>
        <v>#N/A</v>
      </c>
      <c r="O357" s="9" t="e">
        <f>INDEX(TrackerTbl[#Data],MATCH(Table58[[#This Row],[L2]],TrackerTbl[Cleansed_UAID_2],0),6)</f>
        <v>#N/A</v>
      </c>
      <c r="P357" s="239" t="e">
        <f>INDEX(TrackerTbl[#Data],MATCH(Table58[[#This Row],[L2]],TrackerTbl[Cleansed_UAID_2],0),7)</f>
        <v>#N/A</v>
      </c>
    </row>
    <row r="358" spans="1:16">
      <c r="A358" s="9">
        <v>235.01</v>
      </c>
      <c r="B358" t="s">
        <v>1857</v>
      </c>
      <c r="C358" t="str">
        <f>IF(LEFT(TrackerTbl[[#This Row],[WorkPackage]],1)="U",TrackerTbl[[#This Row],[WorkPackage]],"IDR "&amp;TRIM(TrackerTbl[[#This Row],[WorkPackage]]))</f>
        <v>IDR 235.01</v>
      </c>
      <c r="D358" t="str">
        <f>TRIM(TrackerTbl[[#This Row],[UAID_2]])</f>
        <v>HS2-00003GJJT</v>
      </c>
      <c r="E358" s="33">
        <f>_xlfn.MAXIFS(Central_Team!G:G,Central_Team!C:C,TrackerTbl[[#This Row],[UAID_2]])</f>
        <v>45356</v>
      </c>
      <c r="F358" t="str" cm="1">
        <f t="array" ref="F358">INDEX(MainTracker[#Data],MATCH(1,(TrackerTbl[[#This Row],[UAID_2]]=MainTracker[UAID_2])*(TrackerTbl[[#This Row],[Request Date]]=MainTracker[Request sent on (Date)])*1,0),21)</f>
        <v>10 - Complete</v>
      </c>
      <c r="G358" s="33" cm="1">
        <f t="array" ref="G358">INDEX(MainTracker[#Data],MATCH(1,(TrackerTbl[[#This Row],[UAID_2]]=MainTracker[UAID_2])*(TrackerTbl[[#This Row],[Request Date]]=MainTracker[Request sent on (Date)])*1,0),9)</f>
        <v>45364</v>
      </c>
      <c r="H358" s="33"/>
      <c r="J358" t="s">
        <v>9195</v>
      </c>
      <c r="K358" t="s">
        <v>9132</v>
      </c>
      <c r="L358" t="str">
        <f>LEFT(Table58[[#This Row],[L3 (Last Work Package only)]],FIND(" - ",Table58[[#This Row],[L3 (Last Work Package only)]])-1)</f>
        <v>TW 0020</v>
      </c>
      <c r="M358" t="str">
        <f>LEFT(Table58[[#This Row],[Assets]],FIND(" - ",Table58[[#This Row],[Assets]])-1)</f>
        <v>HS2-00002ZPLE</v>
      </c>
      <c r="N358" s="239" t="e">
        <f>INDEX(TrackerTbl[#Data],MATCH(Table58[[#This Row],[L2]],TrackerTbl[Cleansed_UAID_2],0),5)</f>
        <v>#N/A</v>
      </c>
      <c r="O358" s="9" t="e">
        <f>INDEX(TrackerTbl[#Data],MATCH(Table58[[#This Row],[L2]],TrackerTbl[Cleansed_UAID_2],0),6)</f>
        <v>#N/A</v>
      </c>
      <c r="P358" s="239" t="e">
        <f>INDEX(TrackerTbl[#Data],MATCH(Table58[[#This Row],[L2]],TrackerTbl[Cleansed_UAID_2],0),7)</f>
        <v>#N/A</v>
      </c>
    </row>
    <row r="359" spans="1:16">
      <c r="A359" s="9">
        <v>228.2</v>
      </c>
      <c r="B359" t="s">
        <v>1861</v>
      </c>
      <c r="C359" t="str">
        <f>IF(LEFT(TrackerTbl[[#This Row],[WorkPackage]],1)="U",TrackerTbl[[#This Row],[WorkPackage]],"IDR "&amp;TRIM(TrackerTbl[[#This Row],[WorkPackage]]))</f>
        <v>IDR 228.2</v>
      </c>
      <c r="D359" t="str">
        <f>TRIM(TrackerTbl[[#This Row],[UAID_2]])</f>
        <v>HS2-000001436</v>
      </c>
      <c r="E359" s="33">
        <f>_xlfn.MAXIFS(Central_Team!G:G,Central_Team!C:C,TrackerTbl[[#This Row],[UAID_2]])</f>
        <v>45356</v>
      </c>
      <c r="F359" t="str" cm="1">
        <f t="array" ref="F359">INDEX(MainTracker[#Data],MATCH(1,(TrackerTbl[[#This Row],[UAID_2]]=MainTracker[UAID_2])*(TrackerTbl[[#This Row],[Request Date]]=MainTracker[Request sent on (Date)])*1,0),21)</f>
        <v>10 - Complete</v>
      </c>
      <c r="G359" s="33" cm="1">
        <f t="array" ref="G359">INDEX(MainTracker[#Data],MATCH(1,(TrackerTbl[[#This Row],[UAID_2]]=MainTracker[UAID_2])*(TrackerTbl[[#This Row],[Request Date]]=MainTracker[Request sent on (Date)])*1,0),9)</f>
        <v>45358</v>
      </c>
      <c r="H359" s="33"/>
      <c r="J359" t="s">
        <v>9196</v>
      </c>
      <c r="K359" t="s">
        <v>9132</v>
      </c>
      <c r="L359" t="str">
        <f>LEFT(Table58[[#This Row],[L3 (Last Work Package only)]],FIND(" - ",Table58[[#This Row],[L3 (Last Work Package only)]])-1)</f>
        <v>TW 0020</v>
      </c>
      <c r="M359" t="str">
        <f>LEFT(Table58[[#This Row],[Assets]],FIND(" - ",Table58[[#This Row],[Assets]])-1)</f>
        <v>HS2-00002ZPLF</v>
      </c>
      <c r="N359" s="239" t="e">
        <f>INDEX(TrackerTbl[#Data],MATCH(Table58[[#This Row],[L2]],TrackerTbl[Cleansed_UAID_2],0),5)</f>
        <v>#N/A</v>
      </c>
      <c r="O359" s="9" t="e">
        <f>INDEX(TrackerTbl[#Data],MATCH(Table58[[#This Row],[L2]],TrackerTbl[Cleansed_UAID_2],0),6)</f>
        <v>#N/A</v>
      </c>
      <c r="P359" s="239" t="e">
        <f>INDEX(TrackerTbl[#Data],MATCH(Table58[[#This Row],[L2]],TrackerTbl[Cleansed_UAID_2],0),7)</f>
        <v>#N/A</v>
      </c>
    </row>
    <row r="360" spans="1:16">
      <c r="A360" s="9">
        <v>212.3</v>
      </c>
      <c r="B360" t="s">
        <v>1866</v>
      </c>
      <c r="C360" t="str">
        <f>IF(LEFT(TrackerTbl[[#This Row],[WorkPackage]],1)="U",TrackerTbl[[#This Row],[WorkPackage]],"IDR "&amp;TRIM(TrackerTbl[[#This Row],[WorkPackage]]))</f>
        <v>IDR 212.3</v>
      </c>
      <c r="D360" t="str">
        <f>TRIM(TrackerTbl[[#This Row],[UAID_2]])</f>
        <v>HS2-00002YD78</v>
      </c>
      <c r="E360" s="33">
        <f>_xlfn.MAXIFS(Central_Team!G:G,Central_Team!C:C,TrackerTbl[[#This Row],[UAID_2]])</f>
        <v>45356</v>
      </c>
      <c r="F360" t="str" cm="1">
        <f t="array" ref="F360">INDEX(MainTracker[#Data],MATCH(1,(TrackerTbl[[#This Row],[UAID_2]]=MainTracker[UAID_2])*(TrackerTbl[[#This Row],[Request Date]]=MainTracker[Request sent on (Date)])*1,0),21)</f>
        <v>10 - Complete</v>
      </c>
      <c r="G360" s="33" cm="1">
        <f t="array" ref="G360">INDEX(MainTracker[#Data],MATCH(1,(TrackerTbl[[#This Row],[UAID_2]]=MainTracker[UAID_2])*(TrackerTbl[[#This Row],[Request Date]]=MainTracker[Request sent on (Date)])*1,0),9)</f>
        <v>45359</v>
      </c>
      <c r="H360" s="33"/>
      <c r="J360" t="s">
        <v>9197</v>
      </c>
      <c r="K360" t="s">
        <v>9132</v>
      </c>
      <c r="L360" t="str">
        <f>LEFT(Table58[[#This Row],[L3 (Last Work Package only)]],FIND(" - ",Table58[[#This Row],[L3 (Last Work Package only)]])-1)</f>
        <v>TW 0020</v>
      </c>
      <c r="M360" t="str">
        <f>LEFT(Table58[[#This Row],[Assets]],FIND(" - ",Table58[[#This Row],[Assets]])-1)</f>
        <v>HS2-00002ZPLG</v>
      </c>
      <c r="N360" s="239" t="e">
        <f>INDEX(TrackerTbl[#Data],MATCH(Table58[[#This Row],[L2]],TrackerTbl[Cleansed_UAID_2],0),5)</f>
        <v>#N/A</v>
      </c>
      <c r="O360" s="9" t="e">
        <f>INDEX(TrackerTbl[#Data],MATCH(Table58[[#This Row],[L2]],TrackerTbl[Cleansed_UAID_2],0),6)</f>
        <v>#N/A</v>
      </c>
      <c r="P360" s="239" t="e">
        <f>INDEX(TrackerTbl[#Data],MATCH(Table58[[#This Row],[L2]],TrackerTbl[Cleansed_UAID_2],0),7)</f>
        <v>#N/A</v>
      </c>
    </row>
    <row r="361" spans="1:16">
      <c r="A361" s="9">
        <v>212.3</v>
      </c>
      <c r="B361" t="s">
        <v>1873</v>
      </c>
      <c r="C361" t="str">
        <f>IF(LEFT(TrackerTbl[[#This Row],[WorkPackage]],1)="U",TrackerTbl[[#This Row],[WorkPackage]],"IDR "&amp;TRIM(TrackerTbl[[#This Row],[WorkPackage]]))</f>
        <v>IDR 212.3</v>
      </c>
      <c r="D361" t="str">
        <f>TRIM(TrackerTbl[[#This Row],[UAID_2]])</f>
        <v>HS2-00002YYN2</v>
      </c>
      <c r="E361" s="33">
        <f>_xlfn.MAXIFS(Central_Team!G:G,Central_Team!C:C,TrackerTbl[[#This Row],[UAID_2]])</f>
        <v>45356</v>
      </c>
      <c r="F361" t="str" cm="1">
        <f t="array" ref="F361">INDEX(MainTracker[#Data],MATCH(1,(TrackerTbl[[#This Row],[UAID_2]]=MainTracker[UAID_2])*(TrackerTbl[[#This Row],[Request Date]]=MainTracker[Request sent on (Date)])*1,0),21)</f>
        <v>10 - Complete</v>
      </c>
      <c r="G361" s="33" cm="1">
        <f t="array" ref="G361">INDEX(MainTracker[#Data],MATCH(1,(TrackerTbl[[#This Row],[UAID_2]]=MainTracker[UAID_2])*(TrackerTbl[[#This Row],[Request Date]]=MainTracker[Request sent on (Date)])*1,0),9)</f>
        <v>45359</v>
      </c>
      <c r="H361" s="33"/>
      <c r="J361" t="s">
        <v>9198</v>
      </c>
      <c r="K361" t="s">
        <v>9132</v>
      </c>
      <c r="L361" t="str">
        <f>LEFT(Table58[[#This Row],[L3 (Last Work Package only)]],FIND(" - ",Table58[[#This Row],[L3 (Last Work Package only)]])-1)</f>
        <v>TW 0020</v>
      </c>
      <c r="M361" t="str">
        <f>LEFT(Table58[[#This Row],[Assets]],FIND(" - ",Table58[[#This Row],[Assets]])-1)</f>
        <v>HS2-00002ZPLH</v>
      </c>
      <c r="N361" s="239" t="e">
        <f>INDEX(TrackerTbl[#Data],MATCH(Table58[[#This Row],[L2]],TrackerTbl[Cleansed_UAID_2],0),5)</f>
        <v>#N/A</v>
      </c>
      <c r="O361" s="9" t="e">
        <f>INDEX(TrackerTbl[#Data],MATCH(Table58[[#This Row],[L2]],TrackerTbl[Cleansed_UAID_2],0),6)</f>
        <v>#N/A</v>
      </c>
      <c r="P361" s="239" t="e">
        <f>INDEX(TrackerTbl[#Data],MATCH(Table58[[#This Row],[L2]],TrackerTbl[Cleansed_UAID_2],0),7)</f>
        <v>#N/A</v>
      </c>
    </row>
    <row r="362" spans="1:16">
      <c r="A362" s="9">
        <v>212.3</v>
      </c>
      <c r="B362" t="s">
        <v>1877</v>
      </c>
      <c r="C362" t="str">
        <f>IF(LEFT(TrackerTbl[[#This Row],[WorkPackage]],1)="U",TrackerTbl[[#This Row],[WorkPackage]],"IDR "&amp;TRIM(TrackerTbl[[#This Row],[WorkPackage]]))</f>
        <v>IDR 212.3</v>
      </c>
      <c r="D362" t="str">
        <f>TRIM(TrackerTbl[[#This Row],[UAID_2]])</f>
        <v>HS2-00002YZKU</v>
      </c>
      <c r="E362" s="33">
        <f>_xlfn.MAXIFS(Central_Team!G:G,Central_Team!C:C,TrackerTbl[[#This Row],[UAID_2]])</f>
        <v>45356</v>
      </c>
      <c r="F362" t="str" cm="1">
        <f t="array" ref="F362">INDEX(MainTracker[#Data],MATCH(1,(TrackerTbl[[#This Row],[UAID_2]]=MainTracker[UAID_2])*(TrackerTbl[[#This Row],[Request Date]]=MainTracker[Request sent on (Date)])*1,0),21)</f>
        <v>10 - Complete</v>
      </c>
      <c r="G362" s="33" cm="1">
        <f t="array" ref="G362">INDEX(MainTracker[#Data],MATCH(1,(TrackerTbl[[#This Row],[UAID_2]]=MainTracker[UAID_2])*(TrackerTbl[[#This Row],[Request Date]]=MainTracker[Request sent on (Date)])*1,0),9)</f>
        <v>45358</v>
      </c>
      <c r="H362" s="33"/>
      <c r="J362" t="s">
        <v>9199</v>
      </c>
      <c r="K362" t="s">
        <v>9132</v>
      </c>
      <c r="L362" t="str">
        <f>LEFT(Table58[[#This Row],[L3 (Last Work Package only)]],FIND(" - ",Table58[[#This Row],[L3 (Last Work Package only)]])-1)</f>
        <v>TW 0020</v>
      </c>
      <c r="M362" t="str">
        <f>LEFT(Table58[[#This Row],[Assets]],FIND(" - ",Table58[[#This Row],[Assets]])-1)</f>
        <v>HS2-00002ZPLJ</v>
      </c>
      <c r="N362" s="239" t="e">
        <f>INDEX(TrackerTbl[#Data],MATCH(Table58[[#This Row],[L2]],TrackerTbl[Cleansed_UAID_2],0),5)</f>
        <v>#N/A</v>
      </c>
      <c r="O362" s="9" t="e">
        <f>INDEX(TrackerTbl[#Data],MATCH(Table58[[#This Row],[L2]],TrackerTbl[Cleansed_UAID_2],0),6)</f>
        <v>#N/A</v>
      </c>
      <c r="P362" s="239" t="e">
        <f>INDEX(TrackerTbl[#Data],MATCH(Table58[[#This Row],[L2]],TrackerTbl[Cleansed_UAID_2],0),7)</f>
        <v>#N/A</v>
      </c>
    </row>
    <row r="363" spans="1:16">
      <c r="A363" s="9">
        <v>212.3</v>
      </c>
      <c r="B363" t="s">
        <v>1882</v>
      </c>
      <c r="C363" t="str">
        <f>IF(LEFT(TrackerTbl[[#This Row],[WorkPackage]],1)="U",TrackerTbl[[#This Row],[WorkPackage]],"IDR "&amp;TRIM(TrackerTbl[[#This Row],[WorkPackage]]))</f>
        <v>IDR 212.3</v>
      </c>
      <c r="D363" t="str">
        <f>TRIM(TrackerTbl[[#This Row],[UAID_2]])</f>
        <v>HS2-00002ZM2B</v>
      </c>
      <c r="E363" s="33">
        <f>_xlfn.MAXIFS(Central_Team!G:G,Central_Team!C:C,TrackerTbl[[#This Row],[UAID_2]])</f>
        <v>45356</v>
      </c>
      <c r="F363" t="str" cm="1">
        <f t="array" ref="F363">INDEX(MainTracker[#Data],MATCH(1,(TrackerTbl[[#This Row],[UAID_2]]=MainTracker[UAID_2])*(TrackerTbl[[#This Row],[Request Date]]=MainTracker[Request sent on (Date)])*1,0),21)</f>
        <v>10 - Complete</v>
      </c>
      <c r="G363" s="33" cm="1">
        <f t="array" ref="G363">INDEX(MainTracker[#Data],MATCH(1,(TrackerTbl[[#This Row],[UAID_2]]=MainTracker[UAID_2])*(TrackerTbl[[#This Row],[Request Date]]=MainTracker[Request sent on (Date)])*1,0),9)</f>
        <v>45359</v>
      </c>
      <c r="H363" s="33"/>
      <c r="J363" t="s">
        <v>9200</v>
      </c>
      <c r="K363" t="s">
        <v>9132</v>
      </c>
      <c r="L363" t="str">
        <f>LEFT(Table58[[#This Row],[L3 (Last Work Package only)]],FIND(" - ",Table58[[#This Row],[L3 (Last Work Package only)]])-1)</f>
        <v>TW 0020</v>
      </c>
      <c r="M363" t="str">
        <f>LEFT(Table58[[#This Row],[Assets]],FIND(" - ",Table58[[#This Row],[Assets]])-1)</f>
        <v>HS2-00002ZPLK</v>
      </c>
      <c r="N363" s="239" t="e">
        <f>INDEX(TrackerTbl[#Data],MATCH(Table58[[#This Row],[L2]],TrackerTbl[Cleansed_UAID_2],0),5)</f>
        <v>#N/A</v>
      </c>
      <c r="O363" s="9" t="e">
        <f>INDEX(TrackerTbl[#Data],MATCH(Table58[[#This Row],[L2]],TrackerTbl[Cleansed_UAID_2],0),6)</f>
        <v>#N/A</v>
      </c>
      <c r="P363" s="239" t="e">
        <f>INDEX(TrackerTbl[#Data],MATCH(Table58[[#This Row],[L2]],TrackerTbl[Cleansed_UAID_2],0),7)</f>
        <v>#N/A</v>
      </c>
    </row>
    <row r="364" spans="1:16">
      <c r="A364" s="9">
        <v>207.2</v>
      </c>
      <c r="B364" t="s">
        <v>1886</v>
      </c>
      <c r="C364" t="str">
        <f>IF(LEFT(TrackerTbl[[#This Row],[WorkPackage]],1)="U",TrackerTbl[[#This Row],[WorkPackage]],"IDR "&amp;TRIM(TrackerTbl[[#This Row],[WorkPackage]]))</f>
        <v>IDR 207.2</v>
      </c>
      <c r="D364" t="str">
        <f>TRIM(TrackerTbl[[#This Row],[UAID_2]])</f>
        <v>HS2-000001293</v>
      </c>
      <c r="E364" s="33">
        <f>_xlfn.MAXIFS(Central_Team!G:G,Central_Team!C:C,TrackerTbl[[#This Row],[UAID_2]])</f>
        <v>45356</v>
      </c>
      <c r="F364" t="str" cm="1">
        <f t="array" ref="F364">INDEX(MainTracker[#Data],MATCH(1,(TrackerTbl[[#This Row],[UAID_2]]=MainTracker[UAID_2])*(TrackerTbl[[#This Row],[Request Date]]=MainTracker[Request sent on (Date)])*1,0),21)</f>
        <v>10 - Complete</v>
      </c>
      <c r="G364" s="33" cm="1">
        <f t="array" ref="G364">INDEX(MainTracker[#Data],MATCH(1,(TrackerTbl[[#This Row],[UAID_2]]=MainTracker[UAID_2])*(TrackerTbl[[#This Row],[Request Date]]=MainTracker[Request sent on (Date)])*1,0),9)</f>
        <v>45358</v>
      </c>
      <c r="H364" s="33"/>
      <c r="J364" t="s">
        <v>9201</v>
      </c>
      <c r="K364" t="s">
        <v>9132</v>
      </c>
      <c r="L364" t="str">
        <f>LEFT(Table58[[#This Row],[L3 (Last Work Package only)]],FIND(" - ",Table58[[#This Row],[L3 (Last Work Package only)]])-1)</f>
        <v>TW 0020</v>
      </c>
      <c r="M364" t="str">
        <f>LEFT(Table58[[#This Row],[Assets]],FIND(" - ",Table58[[#This Row],[Assets]])-1)</f>
        <v>HS2-00002ZPLL</v>
      </c>
      <c r="N364" s="239" t="e">
        <f>INDEX(TrackerTbl[#Data],MATCH(Table58[[#This Row],[L2]],TrackerTbl[Cleansed_UAID_2],0),5)</f>
        <v>#N/A</v>
      </c>
      <c r="O364" s="9" t="e">
        <f>INDEX(TrackerTbl[#Data],MATCH(Table58[[#This Row],[L2]],TrackerTbl[Cleansed_UAID_2],0),6)</f>
        <v>#N/A</v>
      </c>
      <c r="P364" s="239" t="e">
        <f>INDEX(TrackerTbl[#Data],MATCH(Table58[[#This Row],[L2]],TrackerTbl[Cleansed_UAID_2],0),7)</f>
        <v>#N/A</v>
      </c>
    </row>
    <row r="365" spans="1:16">
      <c r="A365" s="9">
        <v>207.2</v>
      </c>
      <c r="B365" t="s">
        <v>1892</v>
      </c>
      <c r="C365" t="str">
        <f>IF(LEFT(TrackerTbl[[#This Row],[WorkPackage]],1)="U",TrackerTbl[[#This Row],[WorkPackage]],"IDR "&amp;TRIM(TrackerTbl[[#This Row],[WorkPackage]]))</f>
        <v>IDR 207.2</v>
      </c>
      <c r="D365" t="str">
        <f>TRIM(TrackerTbl[[#This Row],[UAID_2]])</f>
        <v>HS2-00002CT4Z</v>
      </c>
      <c r="E365" s="33">
        <f>_xlfn.MAXIFS(Central_Team!G:G,Central_Team!C:C,TrackerTbl[[#This Row],[UAID_2]])</f>
        <v>45356</v>
      </c>
      <c r="F365" t="str" cm="1">
        <f t="array" ref="F365">INDEX(MainTracker[#Data],MATCH(1,(TrackerTbl[[#This Row],[UAID_2]]=MainTracker[UAID_2])*(TrackerTbl[[#This Row],[Request Date]]=MainTracker[Request sent on (Date)])*1,0),21)</f>
        <v>10 - Complete</v>
      </c>
      <c r="G365" s="33" cm="1">
        <f t="array" ref="G365">INDEX(MainTracker[#Data],MATCH(1,(TrackerTbl[[#This Row],[UAID_2]]=MainTracker[UAID_2])*(TrackerTbl[[#This Row],[Request Date]]=MainTracker[Request sent on (Date)])*1,0),9)</f>
        <v>45358</v>
      </c>
      <c r="H365" s="33"/>
      <c r="J365" t="s">
        <v>9202</v>
      </c>
      <c r="K365" t="s">
        <v>9132</v>
      </c>
      <c r="L365" t="str">
        <f>LEFT(Table58[[#This Row],[L3 (Last Work Package only)]],FIND(" - ",Table58[[#This Row],[L3 (Last Work Package only)]])-1)</f>
        <v>TW 0020</v>
      </c>
      <c r="M365" t="str">
        <f>LEFT(Table58[[#This Row],[Assets]],FIND(" - ",Table58[[#This Row],[Assets]])-1)</f>
        <v>HS2-00002ZPLM</v>
      </c>
      <c r="N365" s="239" t="e">
        <f>INDEX(TrackerTbl[#Data],MATCH(Table58[[#This Row],[L2]],TrackerTbl[Cleansed_UAID_2],0),5)</f>
        <v>#N/A</v>
      </c>
      <c r="O365" s="9" t="e">
        <f>INDEX(TrackerTbl[#Data],MATCH(Table58[[#This Row],[L2]],TrackerTbl[Cleansed_UAID_2],0),6)</f>
        <v>#N/A</v>
      </c>
      <c r="P365" s="239" t="e">
        <f>INDEX(TrackerTbl[#Data],MATCH(Table58[[#This Row],[L2]],TrackerTbl[Cleansed_UAID_2],0),7)</f>
        <v>#N/A</v>
      </c>
    </row>
    <row r="366" spans="1:16">
      <c r="A366" s="9">
        <v>207.2</v>
      </c>
      <c r="B366" t="s">
        <v>1897</v>
      </c>
      <c r="C366" t="str">
        <f>IF(LEFT(TrackerTbl[[#This Row],[WorkPackage]],1)="U",TrackerTbl[[#This Row],[WorkPackage]],"IDR "&amp;TRIM(TrackerTbl[[#This Row],[WorkPackage]]))</f>
        <v>IDR 207.2</v>
      </c>
      <c r="D366" t="str">
        <f>TRIM(TrackerTbl[[#This Row],[UAID_2]])</f>
        <v>HS2-00002N7VP</v>
      </c>
      <c r="E366" s="33">
        <f>_xlfn.MAXIFS(Central_Team!G:G,Central_Team!C:C,TrackerTbl[[#This Row],[UAID_2]])</f>
        <v>45356</v>
      </c>
      <c r="F366" t="str" cm="1">
        <f t="array" ref="F366">INDEX(MainTracker[#Data],MATCH(1,(TrackerTbl[[#This Row],[UAID_2]]=MainTracker[UAID_2])*(TrackerTbl[[#This Row],[Request Date]]=MainTracker[Request sent on (Date)])*1,0),21)</f>
        <v>10 - Complete</v>
      </c>
      <c r="G366" s="33" cm="1">
        <f t="array" ref="G366">INDEX(MainTracker[#Data],MATCH(1,(TrackerTbl[[#This Row],[UAID_2]]=MainTracker[UAID_2])*(TrackerTbl[[#This Row],[Request Date]]=MainTracker[Request sent on (Date)])*1,0),9)</f>
        <v>45358</v>
      </c>
      <c r="H366" s="33"/>
      <c r="J366" t="s">
        <v>9203</v>
      </c>
      <c r="K366" t="s">
        <v>9132</v>
      </c>
      <c r="L366" t="str">
        <f>LEFT(Table58[[#This Row],[L3 (Last Work Package only)]],FIND(" - ",Table58[[#This Row],[L3 (Last Work Package only)]])-1)</f>
        <v>TW 0020</v>
      </c>
      <c r="M366" t="str">
        <f>LEFT(Table58[[#This Row],[Assets]],FIND(" - ",Table58[[#This Row],[Assets]])-1)</f>
        <v>HS2-00002ZPLN</v>
      </c>
      <c r="N366" s="239" t="e">
        <f>INDEX(TrackerTbl[#Data],MATCH(Table58[[#This Row],[L2]],TrackerTbl[Cleansed_UAID_2],0),5)</f>
        <v>#N/A</v>
      </c>
      <c r="O366" s="9" t="e">
        <f>INDEX(TrackerTbl[#Data],MATCH(Table58[[#This Row],[L2]],TrackerTbl[Cleansed_UAID_2],0),6)</f>
        <v>#N/A</v>
      </c>
      <c r="P366" s="239" t="e">
        <f>INDEX(TrackerTbl[#Data],MATCH(Table58[[#This Row],[L2]],TrackerTbl[Cleansed_UAID_2],0),7)</f>
        <v>#N/A</v>
      </c>
    </row>
    <row r="367" spans="1:16">
      <c r="A367" s="9">
        <v>207.2</v>
      </c>
      <c r="B367" t="s">
        <v>1903</v>
      </c>
      <c r="C367" t="str">
        <f>IF(LEFT(TrackerTbl[[#This Row],[WorkPackage]],1)="U",TrackerTbl[[#This Row],[WorkPackage]],"IDR "&amp;TRIM(TrackerTbl[[#This Row],[WorkPackage]]))</f>
        <v>IDR 207.2</v>
      </c>
      <c r="D367" t="str">
        <f>TRIM(TrackerTbl[[#This Row],[UAID_2]])</f>
        <v>HS2-00002N7VQ</v>
      </c>
      <c r="E367" s="33">
        <f>_xlfn.MAXIFS(Central_Team!G:G,Central_Team!C:C,TrackerTbl[[#This Row],[UAID_2]])</f>
        <v>45356</v>
      </c>
      <c r="F367" t="str" cm="1">
        <f t="array" ref="F367">INDEX(MainTracker[#Data],MATCH(1,(TrackerTbl[[#This Row],[UAID_2]]=MainTracker[UAID_2])*(TrackerTbl[[#This Row],[Request Date]]=MainTracker[Request sent on (Date)])*1,0),21)</f>
        <v>10 - Complete</v>
      </c>
      <c r="G367" s="33" cm="1">
        <f t="array" ref="G367">INDEX(MainTracker[#Data],MATCH(1,(TrackerTbl[[#This Row],[UAID_2]]=MainTracker[UAID_2])*(TrackerTbl[[#This Row],[Request Date]]=MainTracker[Request sent on (Date)])*1,0),9)</f>
        <v>45358</v>
      </c>
      <c r="H367" s="33"/>
      <c r="J367" t="s">
        <v>9204</v>
      </c>
      <c r="K367" t="s">
        <v>9132</v>
      </c>
      <c r="L367" t="str">
        <f>LEFT(Table58[[#This Row],[L3 (Last Work Package only)]],FIND(" - ",Table58[[#This Row],[L3 (Last Work Package only)]])-1)</f>
        <v>TW 0020</v>
      </c>
      <c r="M367" t="str">
        <f>LEFT(Table58[[#This Row],[Assets]],FIND(" - ",Table58[[#This Row],[Assets]])-1)</f>
        <v>HS2-00002ZPLP</v>
      </c>
      <c r="N367" s="239" t="e">
        <f>INDEX(TrackerTbl[#Data],MATCH(Table58[[#This Row],[L2]],TrackerTbl[Cleansed_UAID_2],0),5)</f>
        <v>#N/A</v>
      </c>
      <c r="O367" s="9" t="e">
        <f>INDEX(TrackerTbl[#Data],MATCH(Table58[[#This Row],[L2]],TrackerTbl[Cleansed_UAID_2],0),6)</f>
        <v>#N/A</v>
      </c>
      <c r="P367" s="239" t="e">
        <f>INDEX(TrackerTbl[#Data],MATCH(Table58[[#This Row],[L2]],TrackerTbl[Cleansed_UAID_2],0),7)</f>
        <v>#N/A</v>
      </c>
    </row>
    <row r="368" spans="1:16">
      <c r="A368" s="9">
        <v>205.3</v>
      </c>
      <c r="B368" t="s">
        <v>1571</v>
      </c>
      <c r="C368" t="str">
        <f>IF(LEFT(TrackerTbl[[#This Row],[WorkPackage]],1)="U",TrackerTbl[[#This Row],[WorkPackage]],"IDR "&amp;TRIM(TrackerTbl[[#This Row],[WorkPackage]]))</f>
        <v>IDR 205.3</v>
      </c>
      <c r="D368" t="str">
        <f>TRIM(TrackerTbl[[#This Row],[UAID_2]])</f>
        <v>HS2-000020NBF</v>
      </c>
      <c r="E368" s="33">
        <f>_xlfn.MAXIFS(Central_Team!G:G,Central_Team!C:C,TrackerTbl[[#This Row],[UAID_2]])</f>
        <v>45358.454861111109</v>
      </c>
      <c r="F368" t="str" cm="1">
        <f t="array" ref="F368">INDEX(MainTracker[#Data],MATCH(1,(TrackerTbl[[#This Row],[UAID_2]]=MainTracker[UAID_2])*(TrackerTbl[[#This Row],[Request Date]]=MainTracker[Request sent on (Date)])*1,0),21)</f>
        <v>10 - Complete</v>
      </c>
      <c r="G368" s="33" cm="1">
        <f t="array" ref="G368">INDEX(MainTracker[#Data],MATCH(1,(TrackerTbl[[#This Row],[UAID_2]]=MainTracker[UAID_2])*(TrackerTbl[[#This Row],[Request Date]]=MainTracker[Request sent on (Date)])*1,0),9)</f>
        <v>45358.531944444447</v>
      </c>
      <c r="H368" s="33"/>
      <c r="J368" t="s">
        <v>9205</v>
      </c>
      <c r="K368" t="s">
        <v>9132</v>
      </c>
      <c r="L368" t="str">
        <f>LEFT(Table58[[#This Row],[L3 (Last Work Package only)]],FIND(" - ",Table58[[#This Row],[L3 (Last Work Package only)]])-1)</f>
        <v>TW 0020</v>
      </c>
      <c r="M368" t="str">
        <f>LEFT(Table58[[#This Row],[Assets]],FIND(" - ",Table58[[#This Row],[Assets]])-1)</f>
        <v>HS2-00002ZPLQ</v>
      </c>
      <c r="N368" s="239" t="e">
        <f>INDEX(TrackerTbl[#Data],MATCH(Table58[[#This Row],[L2]],TrackerTbl[Cleansed_UAID_2],0),5)</f>
        <v>#N/A</v>
      </c>
      <c r="O368" s="9" t="e">
        <f>INDEX(TrackerTbl[#Data],MATCH(Table58[[#This Row],[L2]],TrackerTbl[Cleansed_UAID_2],0),6)</f>
        <v>#N/A</v>
      </c>
      <c r="P368" s="239" t="e">
        <f>INDEX(TrackerTbl[#Data],MATCH(Table58[[#This Row],[L2]],TrackerTbl[Cleansed_UAID_2],0),7)</f>
        <v>#N/A</v>
      </c>
    </row>
    <row r="369" spans="1:16">
      <c r="A369" s="9">
        <v>229.03</v>
      </c>
      <c r="B369" t="s">
        <v>1910</v>
      </c>
      <c r="C369" t="str">
        <f>IF(LEFT(TrackerTbl[[#This Row],[WorkPackage]],1)="U",TrackerTbl[[#This Row],[WorkPackage]],"IDR "&amp;TRIM(TrackerTbl[[#This Row],[WorkPackage]]))</f>
        <v>IDR 229.03</v>
      </c>
      <c r="D369" t="str">
        <f>TRIM(TrackerTbl[[#This Row],[UAID_2]])</f>
        <v>HS2-00003B2GJ</v>
      </c>
      <c r="E369" s="33">
        <f>_xlfn.MAXIFS(Central_Team!G:G,Central_Team!C:C,TrackerTbl[[#This Row],[UAID_2]])</f>
        <v>45357</v>
      </c>
      <c r="F369" t="str" cm="1">
        <f t="array" ref="F369">INDEX(MainTracker[#Data],MATCH(1,(TrackerTbl[[#This Row],[UAID_2]]=MainTracker[UAID_2])*(TrackerTbl[[#This Row],[Request Date]]=MainTracker[Request sent on (Date)])*1,0),21)</f>
        <v>10 - Complete</v>
      </c>
      <c r="G369" s="33" cm="1">
        <f t="array" ref="G369">INDEX(MainTracker[#Data],MATCH(1,(TrackerTbl[[#This Row],[UAID_2]]=MainTracker[UAID_2])*(TrackerTbl[[#This Row],[Request Date]]=MainTracker[Request sent on (Date)])*1,0),9)</f>
        <v>45363</v>
      </c>
      <c r="H369" s="33"/>
      <c r="J369" t="s">
        <v>9206</v>
      </c>
      <c r="K369" t="s">
        <v>9132</v>
      </c>
      <c r="L369" t="str">
        <f>LEFT(Table58[[#This Row],[L3 (Last Work Package only)]],FIND(" - ",Table58[[#This Row],[L3 (Last Work Package only)]])-1)</f>
        <v>TW 0020</v>
      </c>
      <c r="M369" t="str">
        <f>LEFT(Table58[[#This Row],[Assets]],FIND(" - ",Table58[[#This Row],[Assets]])-1)</f>
        <v>HS2-00002ZPLR</v>
      </c>
      <c r="N369" s="239" t="e">
        <f>INDEX(TrackerTbl[#Data],MATCH(Table58[[#This Row],[L2]],TrackerTbl[Cleansed_UAID_2],0),5)</f>
        <v>#N/A</v>
      </c>
      <c r="O369" s="9" t="e">
        <f>INDEX(TrackerTbl[#Data],MATCH(Table58[[#This Row],[L2]],TrackerTbl[Cleansed_UAID_2],0),6)</f>
        <v>#N/A</v>
      </c>
      <c r="P369" s="239" t="e">
        <f>INDEX(TrackerTbl[#Data],MATCH(Table58[[#This Row],[L2]],TrackerTbl[Cleansed_UAID_2],0),7)</f>
        <v>#N/A</v>
      </c>
    </row>
    <row r="370" spans="1:16">
      <c r="A370" s="9">
        <v>219.3</v>
      </c>
      <c r="B370" t="s">
        <v>1914</v>
      </c>
      <c r="C370" t="str">
        <f>IF(LEFT(TrackerTbl[[#This Row],[WorkPackage]],1)="U",TrackerTbl[[#This Row],[WorkPackage]],"IDR "&amp;TRIM(TrackerTbl[[#This Row],[WorkPackage]]))</f>
        <v>IDR 219.3</v>
      </c>
      <c r="D370" t="str">
        <f>TRIM(TrackerTbl[[#This Row],[UAID_2]])</f>
        <v>HS2-00002CTA0</v>
      </c>
      <c r="E370" s="33">
        <f>_xlfn.MAXIFS(Central_Team!G:G,Central_Team!C:C,TrackerTbl[[#This Row],[UAID_2]])</f>
        <v>45372</v>
      </c>
      <c r="F370" t="str" cm="1">
        <f t="array" ref="F370">INDEX(MainTracker[#Data],MATCH(1,(TrackerTbl[[#This Row],[UAID_2]]=MainTracker[UAID_2])*(TrackerTbl[[#This Row],[Request Date]]=MainTracker[Request sent on (Date)])*1,0),21)</f>
        <v>10 - Complete</v>
      </c>
      <c r="G370" s="33" cm="1">
        <f t="array" ref="G370">INDEX(MainTracker[#Data],MATCH(1,(TrackerTbl[[#This Row],[UAID_2]]=MainTracker[UAID_2])*(TrackerTbl[[#This Row],[Request Date]]=MainTracker[Request sent on (Date)])*1,0),9)</f>
        <v>45378</v>
      </c>
      <c r="H370" s="33"/>
      <c r="J370" t="s">
        <v>9207</v>
      </c>
      <c r="K370" t="s">
        <v>9132</v>
      </c>
      <c r="L370" t="str">
        <f>LEFT(Table58[[#This Row],[L3 (Last Work Package only)]],FIND(" - ",Table58[[#This Row],[L3 (Last Work Package only)]])-1)</f>
        <v>TW 0020</v>
      </c>
      <c r="M370" t="str">
        <f>LEFT(Table58[[#This Row],[Assets]],FIND(" - ",Table58[[#This Row],[Assets]])-1)</f>
        <v>HS2-00002ZPLS</v>
      </c>
      <c r="N370" s="239" t="e">
        <f>INDEX(TrackerTbl[#Data],MATCH(Table58[[#This Row],[L2]],TrackerTbl[Cleansed_UAID_2],0),5)</f>
        <v>#N/A</v>
      </c>
      <c r="O370" s="9" t="e">
        <f>INDEX(TrackerTbl[#Data],MATCH(Table58[[#This Row],[L2]],TrackerTbl[Cleansed_UAID_2],0),6)</f>
        <v>#N/A</v>
      </c>
      <c r="P370" s="239" t="e">
        <f>INDEX(TrackerTbl[#Data],MATCH(Table58[[#This Row],[L2]],TrackerTbl[Cleansed_UAID_2],0),7)</f>
        <v>#N/A</v>
      </c>
    </row>
    <row r="371" spans="1:16">
      <c r="A371" s="9">
        <v>219.3</v>
      </c>
      <c r="B371" t="s">
        <v>1919</v>
      </c>
      <c r="C371" t="str">
        <f>IF(LEFT(TrackerTbl[[#This Row],[WorkPackage]],1)="U",TrackerTbl[[#This Row],[WorkPackage]],"IDR "&amp;TRIM(TrackerTbl[[#This Row],[WorkPackage]]))</f>
        <v>IDR 219.3</v>
      </c>
      <c r="D371" t="str">
        <f>TRIM(TrackerTbl[[#This Row],[UAID_2]])</f>
        <v>HS2-00002CTA4</v>
      </c>
      <c r="E371" s="33">
        <f>_xlfn.MAXIFS(Central_Team!G:G,Central_Team!C:C,TrackerTbl[[#This Row],[UAID_2]])</f>
        <v>45384</v>
      </c>
      <c r="F371" t="str" cm="1">
        <f t="array" ref="F371">INDEX(MainTracker[#Data],MATCH(1,(TrackerTbl[[#This Row],[UAID_2]]=MainTracker[UAID_2])*(TrackerTbl[[#This Row],[Request Date]]=MainTracker[Request sent on (Date)])*1,0),21)</f>
        <v>10 - Complete</v>
      </c>
      <c r="G371" s="33" cm="1">
        <f t="array" ref="G371">INDEX(MainTracker[#Data],MATCH(1,(TrackerTbl[[#This Row],[UAID_2]]=MainTracker[UAID_2])*(TrackerTbl[[#This Row],[Request Date]]=MainTracker[Request sent on (Date)])*1,0),9)</f>
        <v>45385</v>
      </c>
      <c r="H371" s="33"/>
      <c r="J371" t="s">
        <v>9208</v>
      </c>
      <c r="K371" t="s">
        <v>9132</v>
      </c>
      <c r="L371" t="str">
        <f>LEFT(Table58[[#This Row],[L3 (Last Work Package only)]],FIND(" - ",Table58[[#This Row],[L3 (Last Work Package only)]])-1)</f>
        <v>TW 0020</v>
      </c>
      <c r="M371" t="str">
        <f>LEFT(Table58[[#This Row],[Assets]],FIND(" - ",Table58[[#This Row],[Assets]])-1)</f>
        <v>HS2-00002ZPLT</v>
      </c>
      <c r="N371" s="239" t="e">
        <f>INDEX(TrackerTbl[#Data],MATCH(Table58[[#This Row],[L2]],TrackerTbl[Cleansed_UAID_2],0),5)</f>
        <v>#N/A</v>
      </c>
      <c r="O371" s="9" t="e">
        <f>INDEX(TrackerTbl[#Data],MATCH(Table58[[#This Row],[L2]],TrackerTbl[Cleansed_UAID_2],0),6)</f>
        <v>#N/A</v>
      </c>
      <c r="P371" s="239" t="e">
        <f>INDEX(TrackerTbl[#Data],MATCH(Table58[[#This Row],[L2]],TrackerTbl[Cleansed_UAID_2],0),7)</f>
        <v>#N/A</v>
      </c>
    </row>
    <row r="372" spans="1:16">
      <c r="A372" s="9">
        <v>219.3</v>
      </c>
      <c r="B372" t="s">
        <v>1923</v>
      </c>
      <c r="C372" t="str">
        <f>IF(LEFT(TrackerTbl[[#This Row],[WorkPackage]],1)="U",TrackerTbl[[#This Row],[WorkPackage]],"IDR "&amp;TRIM(TrackerTbl[[#This Row],[WorkPackage]]))</f>
        <v>IDR 219.3</v>
      </c>
      <c r="D372" t="str">
        <f>TRIM(TrackerTbl[[#This Row],[UAID_2]])</f>
        <v>HS2-00002CTA6</v>
      </c>
      <c r="E372" s="33">
        <f>_xlfn.MAXIFS(Central_Team!G:G,Central_Team!C:C,TrackerTbl[[#This Row],[UAID_2]])</f>
        <v>45386</v>
      </c>
      <c r="F372" t="str" cm="1">
        <f t="array" ref="F372">INDEX(MainTracker[#Data],MATCH(1,(TrackerTbl[[#This Row],[UAID_2]]=MainTracker[UAID_2])*(TrackerTbl[[#This Row],[Request Date]]=MainTracker[Request sent on (Date)])*1,0),21)</f>
        <v>10 - Complete</v>
      </c>
      <c r="G372" s="33" cm="1">
        <f t="array" ref="G372">INDEX(MainTracker[#Data],MATCH(1,(TrackerTbl[[#This Row],[UAID_2]]=MainTracker[UAID_2])*(TrackerTbl[[#This Row],[Request Date]]=MainTracker[Request sent on (Date)])*1,0),9)</f>
        <v>45390</v>
      </c>
      <c r="H372" s="33"/>
      <c r="J372" t="s">
        <v>9209</v>
      </c>
      <c r="K372" t="s">
        <v>9132</v>
      </c>
      <c r="L372" t="str">
        <f>LEFT(Table58[[#This Row],[L3 (Last Work Package only)]],FIND(" - ",Table58[[#This Row],[L3 (Last Work Package only)]])-1)</f>
        <v>TW 0020</v>
      </c>
      <c r="M372" t="str">
        <f>LEFT(Table58[[#This Row],[Assets]],FIND(" - ",Table58[[#This Row],[Assets]])-1)</f>
        <v>HS2-00002ZPLU</v>
      </c>
      <c r="N372" s="239" t="e">
        <f>INDEX(TrackerTbl[#Data],MATCH(Table58[[#This Row],[L2]],TrackerTbl[Cleansed_UAID_2],0),5)</f>
        <v>#N/A</v>
      </c>
      <c r="O372" s="9" t="e">
        <f>INDEX(TrackerTbl[#Data],MATCH(Table58[[#This Row],[L2]],TrackerTbl[Cleansed_UAID_2],0),6)</f>
        <v>#N/A</v>
      </c>
      <c r="P372" s="239" t="e">
        <f>INDEX(TrackerTbl[#Data],MATCH(Table58[[#This Row],[L2]],TrackerTbl[Cleansed_UAID_2],0),7)</f>
        <v>#N/A</v>
      </c>
    </row>
    <row r="373" spans="1:16">
      <c r="A373" s="9">
        <v>219.3</v>
      </c>
      <c r="B373" t="s">
        <v>1927</v>
      </c>
      <c r="C373" t="str">
        <f>IF(LEFT(TrackerTbl[[#This Row],[WorkPackage]],1)="U",TrackerTbl[[#This Row],[WorkPackage]],"IDR "&amp;TRIM(TrackerTbl[[#This Row],[WorkPackage]]))</f>
        <v>IDR 219.3</v>
      </c>
      <c r="D373" t="str">
        <f>TRIM(TrackerTbl[[#This Row],[UAID_2]])</f>
        <v>HS2-00002CT9Y</v>
      </c>
      <c r="E373" s="33">
        <f>_xlfn.MAXIFS(Central_Team!G:G,Central_Team!C:C,TrackerTbl[[#This Row],[UAID_2]])</f>
        <v>45372</v>
      </c>
      <c r="F373" t="str" cm="1">
        <f t="array" ref="F373">INDEX(MainTracker[#Data],MATCH(1,(TrackerTbl[[#This Row],[UAID_2]]=MainTracker[UAID_2])*(TrackerTbl[[#This Row],[Request Date]]=MainTracker[Request sent on (Date)])*1,0),21)</f>
        <v>10 - Complete</v>
      </c>
      <c r="G373" s="33" cm="1">
        <f t="array" ref="G373">INDEX(MainTracker[#Data],MATCH(1,(TrackerTbl[[#This Row],[UAID_2]]=MainTracker[UAID_2])*(TrackerTbl[[#This Row],[Request Date]]=MainTracker[Request sent on (Date)])*1,0),9)</f>
        <v>45378</v>
      </c>
      <c r="H373" s="33"/>
      <c r="J373" t="s">
        <v>9210</v>
      </c>
      <c r="K373" t="s">
        <v>9132</v>
      </c>
      <c r="L373" t="str">
        <f>LEFT(Table58[[#This Row],[L3 (Last Work Package only)]],FIND(" - ",Table58[[#This Row],[L3 (Last Work Package only)]])-1)</f>
        <v>TW 0020</v>
      </c>
      <c r="M373" t="str">
        <f>LEFT(Table58[[#This Row],[Assets]],FIND(" - ",Table58[[#This Row],[Assets]])-1)</f>
        <v>HS2-00002ZPLV</v>
      </c>
      <c r="N373" s="239" t="e">
        <f>INDEX(TrackerTbl[#Data],MATCH(Table58[[#This Row],[L2]],TrackerTbl[Cleansed_UAID_2],0),5)</f>
        <v>#N/A</v>
      </c>
      <c r="O373" s="9" t="e">
        <f>INDEX(TrackerTbl[#Data],MATCH(Table58[[#This Row],[L2]],TrackerTbl[Cleansed_UAID_2],0),6)</f>
        <v>#N/A</v>
      </c>
      <c r="P373" s="239" t="e">
        <f>INDEX(TrackerTbl[#Data],MATCH(Table58[[#This Row],[L2]],TrackerTbl[Cleansed_UAID_2],0),7)</f>
        <v>#N/A</v>
      </c>
    </row>
    <row r="374" spans="1:16">
      <c r="A374" s="9">
        <v>219.3</v>
      </c>
      <c r="B374" t="s">
        <v>1931</v>
      </c>
      <c r="C374" t="str">
        <f>IF(LEFT(TrackerTbl[[#This Row],[WorkPackage]],1)="U",TrackerTbl[[#This Row],[WorkPackage]],"IDR "&amp;TRIM(TrackerTbl[[#This Row],[WorkPackage]]))</f>
        <v>IDR 219.3</v>
      </c>
      <c r="D374" t="str">
        <f>TRIM(TrackerTbl[[#This Row],[UAID_2]])</f>
        <v>HS2-000033GP3</v>
      </c>
      <c r="E374" s="33">
        <f>_xlfn.MAXIFS(Central_Team!G:G,Central_Team!C:C,TrackerTbl[[#This Row],[UAID_2]])</f>
        <v>45387</v>
      </c>
      <c r="F374" t="str" cm="1">
        <f t="array" ref="F374">INDEX(MainTracker[#Data],MATCH(1,(TrackerTbl[[#This Row],[UAID_2]]=MainTracker[UAID_2])*(TrackerTbl[[#This Row],[Request Date]]=MainTracker[Request sent on (Date)])*1,0),21)</f>
        <v>10 - Complete</v>
      </c>
      <c r="G374" s="33" cm="1">
        <f t="array" ref="G374">INDEX(MainTracker[#Data],MATCH(1,(TrackerTbl[[#This Row],[UAID_2]]=MainTracker[UAID_2])*(TrackerTbl[[#This Row],[Request Date]]=MainTracker[Request sent on (Date)])*1,0),9)</f>
        <v>45397</v>
      </c>
      <c r="H374" s="33"/>
      <c r="J374" t="s">
        <v>9211</v>
      </c>
      <c r="K374" t="s">
        <v>9132</v>
      </c>
      <c r="L374" t="str">
        <f>LEFT(Table58[[#This Row],[L3 (Last Work Package only)]],FIND(" - ",Table58[[#This Row],[L3 (Last Work Package only)]])-1)</f>
        <v>TW 0020</v>
      </c>
      <c r="M374" t="str">
        <f>LEFT(Table58[[#This Row],[Assets]],FIND(" - ",Table58[[#This Row],[Assets]])-1)</f>
        <v>HS2-00002ZPLW</v>
      </c>
      <c r="N374" s="239" t="e">
        <f>INDEX(TrackerTbl[#Data],MATCH(Table58[[#This Row],[L2]],TrackerTbl[Cleansed_UAID_2],0),5)</f>
        <v>#N/A</v>
      </c>
      <c r="O374" s="9" t="e">
        <f>INDEX(TrackerTbl[#Data],MATCH(Table58[[#This Row],[L2]],TrackerTbl[Cleansed_UAID_2],0),6)</f>
        <v>#N/A</v>
      </c>
      <c r="P374" s="239" t="e">
        <f>INDEX(TrackerTbl[#Data],MATCH(Table58[[#This Row],[L2]],TrackerTbl[Cleansed_UAID_2],0),7)</f>
        <v>#N/A</v>
      </c>
    </row>
    <row r="375" spans="1:16">
      <c r="A375" s="9" t="s">
        <v>1936</v>
      </c>
      <c r="B375" t="s">
        <v>1937</v>
      </c>
      <c r="C375" t="str">
        <f>IF(LEFT(TrackerTbl[[#This Row],[WorkPackage]],1)="U",TrackerTbl[[#This Row],[WorkPackage]],"IDR "&amp;TRIM(TrackerTbl[[#This Row],[WorkPackage]]))</f>
        <v>UFDR 222.B</v>
      </c>
      <c r="D375" t="str">
        <f>TRIM(TrackerTbl[[#This Row],[UAID_2]])</f>
        <v>HS2-0000245Z8</v>
      </c>
      <c r="E375" s="33">
        <f>_xlfn.MAXIFS(Central_Team!G:G,Central_Team!C:C,TrackerTbl[[#This Row],[UAID_2]])</f>
        <v>45434</v>
      </c>
      <c r="F375" t="str" cm="1">
        <f t="array" ref="F375">INDEX(MainTracker[#Data],MATCH(1,(TrackerTbl[[#This Row],[UAID_2]]=MainTracker[UAID_2])*(TrackerTbl[[#This Row],[Request Date]]=MainTracker[Request sent on (Date)])*1,0),21)</f>
        <v>10 - Complete</v>
      </c>
      <c r="G375" s="33" cm="1">
        <f t="array" ref="G375">INDEX(MainTracker[#Data],MATCH(1,(TrackerTbl[[#This Row],[UAID_2]]=MainTracker[UAID_2])*(TrackerTbl[[#This Row],[Request Date]]=MainTracker[Request sent on (Date)])*1,0),9)</f>
        <v>45442</v>
      </c>
      <c r="H375" s="33"/>
      <c r="J375" t="s">
        <v>9212</v>
      </c>
      <c r="K375" t="s">
        <v>9132</v>
      </c>
      <c r="L375" t="str">
        <f>LEFT(Table58[[#This Row],[L3 (Last Work Package only)]],FIND(" - ",Table58[[#This Row],[L3 (Last Work Package only)]])-1)</f>
        <v>TW 0020</v>
      </c>
      <c r="M375" t="str">
        <f>LEFT(Table58[[#This Row],[Assets]],FIND(" - ",Table58[[#This Row],[Assets]])-1)</f>
        <v>HS2-00002ZPLX</v>
      </c>
      <c r="N375" s="239" t="e">
        <f>INDEX(TrackerTbl[#Data],MATCH(Table58[[#This Row],[L2]],TrackerTbl[Cleansed_UAID_2],0),5)</f>
        <v>#N/A</v>
      </c>
      <c r="O375" s="9" t="e">
        <f>INDEX(TrackerTbl[#Data],MATCH(Table58[[#This Row],[L2]],TrackerTbl[Cleansed_UAID_2],0),6)</f>
        <v>#N/A</v>
      </c>
      <c r="P375" s="239" t="e">
        <f>INDEX(TrackerTbl[#Data],MATCH(Table58[[#This Row],[L2]],TrackerTbl[Cleansed_UAID_2],0),7)</f>
        <v>#N/A</v>
      </c>
    </row>
    <row r="376" spans="1:16">
      <c r="A376" s="9" t="s">
        <v>1941</v>
      </c>
      <c r="B376" t="s">
        <v>1942</v>
      </c>
      <c r="C376" t="str">
        <f>IF(LEFT(TrackerTbl[[#This Row],[WorkPackage]],1)="U",TrackerTbl[[#This Row],[WorkPackage]],"IDR "&amp;TRIM(TrackerTbl[[#This Row],[WorkPackage]]))</f>
        <v>IDR 224.F</v>
      </c>
      <c r="D376" t="str">
        <f>TRIM(TrackerTbl[[#This Row],[UAID_2]])</f>
        <v>HS2-000020CH8</v>
      </c>
      <c r="E376" s="33">
        <f>_xlfn.MAXIFS(Central_Team!G:G,Central_Team!C:C,TrackerTbl[[#This Row],[UAID_2]])</f>
        <v>45358</v>
      </c>
      <c r="F376" t="str" cm="1">
        <f t="array" ref="F376">INDEX(MainTracker[#Data],MATCH(1,(TrackerTbl[[#This Row],[UAID_2]]=MainTracker[UAID_2])*(TrackerTbl[[#This Row],[Request Date]]=MainTracker[Request sent on (Date)])*1,0),21)</f>
        <v>10 - Complete</v>
      </c>
      <c r="G376" s="33" cm="1">
        <f t="array" ref="G376">INDEX(MainTracker[#Data],MATCH(1,(TrackerTbl[[#This Row],[UAID_2]]=MainTracker[UAID_2])*(TrackerTbl[[#This Row],[Request Date]]=MainTracker[Request sent on (Date)])*1,0),9)</f>
        <v>45359</v>
      </c>
      <c r="H376" s="33"/>
      <c r="J376" t="s">
        <v>9213</v>
      </c>
      <c r="K376" t="s">
        <v>9132</v>
      </c>
      <c r="L376" t="str">
        <f>LEFT(Table58[[#This Row],[L3 (Last Work Package only)]],FIND(" - ",Table58[[#This Row],[L3 (Last Work Package only)]])-1)</f>
        <v>TW 0020</v>
      </c>
      <c r="M376" t="str">
        <f>LEFT(Table58[[#This Row],[Assets]],FIND(" - ",Table58[[#This Row],[Assets]])-1)</f>
        <v>HS2-00002ZPLY</v>
      </c>
      <c r="N376" s="239" t="e">
        <f>INDEX(TrackerTbl[#Data],MATCH(Table58[[#This Row],[L2]],TrackerTbl[Cleansed_UAID_2],0),5)</f>
        <v>#N/A</v>
      </c>
      <c r="O376" s="9" t="e">
        <f>INDEX(TrackerTbl[#Data],MATCH(Table58[[#This Row],[L2]],TrackerTbl[Cleansed_UAID_2],0),6)</f>
        <v>#N/A</v>
      </c>
      <c r="P376" s="239" t="e">
        <f>INDEX(TrackerTbl[#Data],MATCH(Table58[[#This Row],[L2]],TrackerTbl[Cleansed_UAID_2],0),7)</f>
        <v>#N/A</v>
      </c>
    </row>
    <row r="377" spans="1:16">
      <c r="A377" s="9">
        <v>205.3</v>
      </c>
      <c r="B377" t="s">
        <v>1571</v>
      </c>
      <c r="C377" t="str">
        <f>IF(LEFT(TrackerTbl[[#This Row],[WorkPackage]],1)="U",TrackerTbl[[#This Row],[WorkPackage]],"IDR "&amp;TRIM(TrackerTbl[[#This Row],[WorkPackage]]))</f>
        <v>IDR 205.3</v>
      </c>
      <c r="D377" t="str">
        <f>TRIM(TrackerTbl[[#This Row],[UAID_2]])</f>
        <v>HS2-000020NBF</v>
      </c>
      <c r="E377" s="33">
        <f>_xlfn.MAXIFS(Central_Team!G:G,Central_Team!C:C,TrackerTbl[[#This Row],[UAID_2]])</f>
        <v>45358.454861111109</v>
      </c>
      <c r="F377" t="str" cm="1">
        <f t="array" ref="F377">INDEX(MainTracker[#Data],MATCH(1,(TrackerTbl[[#This Row],[UAID_2]]=MainTracker[UAID_2])*(TrackerTbl[[#This Row],[Request Date]]=MainTracker[Request sent on (Date)])*1,0),21)</f>
        <v>10 - Complete</v>
      </c>
      <c r="G377" s="33" cm="1">
        <f t="array" ref="G377">INDEX(MainTracker[#Data],MATCH(1,(TrackerTbl[[#This Row],[UAID_2]]=MainTracker[UAID_2])*(TrackerTbl[[#This Row],[Request Date]]=MainTracker[Request sent on (Date)])*1,0),9)</f>
        <v>45358.531944444447</v>
      </c>
      <c r="H377" s="33"/>
      <c r="J377" t="s">
        <v>9214</v>
      </c>
      <c r="K377" t="s">
        <v>9132</v>
      </c>
      <c r="L377" t="str">
        <f>LEFT(Table58[[#This Row],[L3 (Last Work Package only)]],FIND(" - ",Table58[[#This Row],[L3 (Last Work Package only)]])-1)</f>
        <v>TW 0020</v>
      </c>
      <c r="M377" t="str">
        <f>LEFT(Table58[[#This Row],[Assets]],FIND(" - ",Table58[[#This Row],[Assets]])-1)</f>
        <v>HS2-00002ZPLZ</v>
      </c>
      <c r="N377" s="239" t="e">
        <f>INDEX(TrackerTbl[#Data],MATCH(Table58[[#This Row],[L2]],TrackerTbl[Cleansed_UAID_2],0),5)</f>
        <v>#N/A</v>
      </c>
      <c r="O377" s="9" t="e">
        <f>INDEX(TrackerTbl[#Data],MATCH(Table58[[#This Row],[L2]],TrackerTbl[Cleansed_UAID_2],0),6)</f>
        <v>#N/A</v>
      </c>
      <c r="P377" s="239" t="e">
        <f>INDEX(TrackerTbl[#Data],MATCH(Table58[[#This Row],[L2]],TrackerTbl[Cleansed_UAID_2],0),7)</f>
        <v>#N/A</v>
      </c>
    </row>
    <row r="378" spans="1:16">
      <c r="A378" s="9" t="s">
        <v>1947</v>
      </c>
      <c r="B378" t="s">
        <v>1948</v>
      </c>
      <c r="C378" t="str">
        <f>IF(LEFT(TrackerTbl[[#This Row],[WorkPackage]],1)="U",TrackerTbl[[#This Row],[WorkPackage]],"IDR "&amp;TRIM(TrackerTbl[[#This Row],[WorkPackage]]))</f>
        <v>UFDR 232.C</v>
      </c>
      <c r="D378" t="str">
        <f>TRIM(TrackerTbl[[#This Row],[UAID_2]])</f>
        <v>HS2-000020CJE</v>
      </c>
      <c r="E378" s="33">
        <f>_xlfn.MAXIFS(Central_Team!G:G,Central_Team!C:C,TrackerTbl[[#This Row],[UAID_2]])</f>
        <v>45359</v>
      </c>
      <c r="F378" t="str" cm="1">
        <f t="array" ref="F378">INDEX(MainTracker[#Data],MATCH(1,(TrackerTbl[[#This Row],[UAID_2]]=MainTracker[UAID_2])*(TrackerTbl[[#This Row],[Request Date]]=MainTracker[Request sent on (Date)])*1,0),21)</f>
        <v>10 - Complete</v>
      </c>
      <c r="G378" s="33" cm="1">
        <f t="array" ref="G378">INDEX(MainTracker[#Data],MATCH(1,(TrackerTbl[[#This Row],[UAID_2]]=MainTracker[UAID_2])*(TrackerTbl[[#This Row],[Request Date]]=MainTracker[Request sent on (Date)])*1,0),9)</f>
        <v>45362</v>
      </c>
      <c r="H378" s="33"/>
      <c r="J378" t="s">
        <v>9215</v>
      </c>
      <c r="K378" t="s">
        <v>9132</v>
      </c>
      <c r="L378" t="str">
        <f>LEFT(Table58[[#This Row],[L3 (Last Work Package only)]],FIND(" - ",Table58[[#This Row],[L3 (Last Work Package only)]])-1)</f>
        <v>TW 0020</v>
      </c>
      <c r="M378" t="str">
        <f>LEFT(Table58[[#This Row],[Assets]],FIND(" - ",Table58[[#This Row],[Assets]])-1)</f>
        <v>HS2-00002ZPM0</v>
      </c>
      <c r="N378" s="239" t="e">
        <f>INDEX(TrackerTbl[#Data],MATCH(Table58[[#This Row],[L2]],TrackerTbl[Cleansed_UAID_2],0),5)</f>
        <v>#N/A</v>
      </c>
      <c r="O378" s="9" t="e">
        <f>INDEX(TrackerTbl[#Data],MATCH(Table58[[#This Row],[L2]],TrackerTbl[Cleansed_UAID_2],0),6)</f>
        <v>#N/A</v>
      </c>
      <c r="P378" s="239" t="e">
        <f>INDEX(TrackerTbl[#Data],MATCH(Table58[[#This Row],[L2]],TrackerTbl[Cleansed_UAID_2],0),7)</f>
        <v>#N/A</v>
      </c>
    </row>
    <row r="379" spans="1:16">
      <c r="A379" s="9" t="s">
        <v>1947</v>
      </c>
      <c r="B379" t="s">
        <v>1953</v>
      </c>
      <c r="C379" t="str">
        <f>IF(LEFT(TrackerTbl[[#This Row],[WorkPackage]],1)="U",TrackerTbl[[#This Row],[WorkPackage]],"IDR "&amp;TRIM(TrackerTbl[[#This Row],[WorkPackage]]))</f>
        <v>UFDR 232.C</v>
      </c>
      <c r="D379" t="str">
        <f>TRIM(TrackerTbl[[#This Row],[UAID_2]])</f>
        <v>HS2-000020CJF</v>
      </c>
      <c r="E379" s="33">
        <f>_xlfn.MAXIFS(Central_Team!G:G,Central_Team!C:C,TrackerTbl[[#This Row],[UAID_2]])</f>
        <v>45359</v>
      </c>
      <c r="F379" t="str" cm="1">
        <f t="array" ref="F379">INDEX(MainTracker[#Data],MATCH(1,(TrackerTbl[[#This Row],[UAID_2]]=MainTracker[UAID_2])*(TrackerTbl[[#This Row],[Request Date]]=MainTracker[Request sent on (Date)])*1,0),21)</f>
        <v>10 - Complete</v>
      </c>
      <c r="G379" s="33" cm="1">
        <f t="array" ref="G379">INDEX(MainTracker[#Data],MATCH(1,(TrackerTbl[[#This Row],[UAID_2]]=MainTracker[UAID_2])*(TrackerTbl[[#This Row],[Request Date]]=MainTracker[Request sent on (Date)])*1,0),9)</f>
        <v>45362</v>
      </c>
      <c r="H379" s="33"/>
      <c r="J379" t="s">
        <v>9216</v>
      </c>
      <c r="K379" t="s">
        <v>9132</v>
      </c>
      <c r="L379" t="str">
        <f>LEFT(Table58[[#This Row],[L3 (Last Work Package only)]],FIND(" - ",Table58[[#This Row],[L3 (Last Work Package only)]])-1)</f>
        <v>TW 0020</v>
      </c>
      <c r="M379" t="str">
        <f>LEFT(Table58[[#This Row],[Assets]],FIND(" - ",Table58[[#This Row],[Assets]])-1)</f>
        <v>HS2-00002ZPM1</v>
      </c>
      <c r="N379" s="239" t="e">
        <f>INDEX(TrackerTbl[#Data],MATCH(Table58[[#This Row],[L2]],TrackerTbl[Cleansed_UAID_2],0),5)</f>
        <v>#N/A</v>
      </c>
      <c r="O379" s="9" t="e">
        <f>INDEX(TrackerTbl[#Data],MATCH(Table58[[#This Row],[L2]],TrackerTbl[Cleansed_UAID_2],0),6)</f>
        <v>#N/A</v>
      </c>
      <c r="P379" s="239" t="e">
        <f>INDEX(TrackerTbl[#Data],MATCH(Table58[[#This Row],[L2]],TrackerTbl[Cleansed_UAID_2],0),7)</f>
        <v>#N/A</v>
      </c>
    </row>
    <row r="380" spans="1:16">
      <c r="A380" s="9" t="s">
        <v>1947</v>
      </c>
      <c r="B380" t="s">
        <v>1957</v>
      </c>
      <c r="C380" t="str">
        <f>IF(LEFT(TrackerTbl[[#This Row],[WorkPackage]],1)="U",TrackerTbl[[#This Row],[WorkPackage]],"IDR "&amp;TRIM(TrackerTbl[[#This Row],[WorkPackage]]))</f>
        <v>UFDR 232.C</v>
      </c>
      <c r="D380" t="str">
        <f>TRIM(TrackerTbl[[#This Row],[UAID_2]])</f>
        <v>HS2-00002FEA3</v>
      </c>
      <c r="E380" s="33">
        <f>_xlfn.MAXIFS(Central_Team!G:G,Central_Team!C:C,TrackerTbl[[#This Row],[UAID_2]])</f>
        <v>45359</v>
      </c>
      <c r="F380" t="str" cm="1">
        <f t="array" ref="F380">INDEX(MainTracker[#Data],MATCH(1,(TrackerTbl[[#This Row],[UAID_2]]=MainTracker[UAID_2])*(TrackerTbl[[#This Row],[Request Date]]=MainTracker[Request sent on (Date)])*1,0),21)</f>
        <v>10 - Complete</v>
      </c>
      <c r="G380" s="33" cm="1">
        <f t="array" ref="G380">INDEX(MainTracker[#Data],MATCH(1,(TrackerTbl[[#This Row],[UAID_2]]=MainTracker[UAID_2])*(TrackerTbl[[#This Row],[Request Date]]=MainTracker[Request sent on (Date)])*1,0),9)</f>
        <v>45362</v>
      </c>
      <c r="H380" s="33"/>
      <c r="J380" t="s">
        <v>9217</v>
      </c>
      <c r="K380" t="s">
        <v>9132</v>
      </c>
      <c r="L380" t="str">
        <f>LEFT(Table58[[#This Row],[L3 (Last Work Package only)]],FIND(" - ",Table58[[#This Row],[L3 (Last Work Package only)]])-1)</f>
        <v>TW 0020</v>
      </c>
      <c r="M380" t="str">
        <f>LEFT(Table58[[#This Row],[Assets]],FIND(" - ",Table58[[#This Row],[Assets]])-1)</f>
        <v>HS2-00002ZPM2</v>
      </c>
      <c r="N380" s="239" t="e">
        <f>INDEX(TrackerTbl[#Data],MATCH(Table58[[#This Row],[L2]],TrackerTbl[Cleansed_UAID_2],0),5)</f>
        <v>#N/A</v>
      </c>
      <c r="O380" s="9" t="e">
        <f>INDEX(TrackerTbl[#Data],MATCH(Table58[[#This Row],[L2]],TrackerTbl[Cleansed_UAID_2],0),6)</f>
        <v>#N/A</v>
      </c>
      <c r="P380" s="239" t="e">
        <f>INDEX(TrackerTbl[#Data],MATCH(Table58[[#This Row],[L2]],TrackerTbl[Cleansed_UAID_2],0),7)</f>
        <v>#N/A</v>
      </c>
    </row>
    <row r="381" spans="1:16">
      <c r="A381" s="9" t="s">
        <v>1961</v>
      </c>
      <c r="B381" t="s">
        <v>1962</v>
      </c>
      <c r="C381" t="str">
        <f>IF(LEFT(TrackerTbl[[#This Row],[WorkPackage]],1)="U",TrackerTbl[[#This Row],[WorkPackage]],"IDR "&amp;TRIM(TrackerTbl[[#This Row],[WorkPackage]]))</f>
        <v>UFDR 204.E</v>
      </c>
      <c r="D381" t="str">
        <f>TRIM(TrackerTbl[[#This Row],[UAID_2]])</f>
        <v>HS2-000020CEE</v>
      </c>
      <c r="E381" s="33">
        <f>_xlfn.MAXIFS(Central_Team!G:G,Central_Team!C:C,TrackerTbl[[#This Row],[UAID_2]])</f>
        <v>45359</v>
      </c>
      <c r="F381" t="str" cm="1">
        <f t="array" ref="F381">INDEX(MainTracker[#Data],MATCH(1,(TrackerTbl[[#This Row],[UAID_2]]=MainTracker[UAID_2])*(TrackerTbl[[#This Row],[Request Date]]=MainTracker[Request sent on (Date)])*1,0),21)</f>
        <v>10 - Complete</v>
      </c>
      <c r="G381" s="33" cm="1">
        <f t="array" ref="G381">INDEX(MainTracker[#Data],MATCH(1,(TrackerTbl[[#This Row],[UAID_2]]=MainTracker[UAID_2])*(TrackerTbl[[#This Row],[Request Date]]=MainTracker[Request sent on (Date)])*1,0),9)</f>
        <v>45364</v>
      </c>
      <c r="H381" s="33"/>
      <c r="J381" t="s">
        <v>9218</v>
      </c>
      <c r="K381" t="s">
        <v>9132</v>
      </c>
      <c r="L381" t="str">
        <f>LEFT(Table58[[#This Row],[L3 (Last Work Package only)]],FIND(" - ",Table58[[#This Row],[L3 (Last Work Package only)]])-1)</f>
        <v>TW 0020</v>
      </c>
      <c r="M381" t="str">
        <f>LEFT(Table58[[#This Row],[Assets]],FIND(" - ",Table58[[#This Row],[Assets]])-1)</f>
        <v>HS2-00002ZPM3</v>
      </c>
      <c r="N381" s="239" t="e">
        <f>INDEX(TrackerTbl[#Data],MATCH(Table58[[#This Row],[L2]],TrackerTbl[Cleansed_UAID_2],0),5)</f>
        <v>#N/A</v>
      </c>
      <c r="O381" s="9" t="e">
        <f>INDEX(TrackerTbl[#Data],MATCH(Table58[[#This Row],[L2]],TrackerTbl[Cleansed_UAID_2],0),6)</f>
        <v>#N/A</v>
      </c>
      <c r="P381" s="239" t="e">
        <f>INDEX(TrackerTbl[#Data],MATCH(Table58[[#This Row],[L2]],TrackerTbl[Cleansed_UAID_2],0),7)</f>
        <v>#N/A</v>
      </c>
    </row>
    <row r="382" spans="1:16">
      <c r="A382" s="9" t="s">
        <v>1961</v>
      </c>
      <c r="B382" t="s">
        <v>1968</v>
      </c>
      <c r="C382" t="str">
        <f>IF(LEFT(TrackerTbl[[#This Row],[WorkPackage]],1)="U",TrackerTbl[[#This Row],[WorkPackage]],"IDR "&amp;TRIM(TrackerTbl[[#This Row],[WorkPackage]]))</f>
        <v>UFDR 204.E</v>
      </c>
      <c r="D382" t="str">
        <f>TRIM(TrackerTbl[[#This Row],[UAID_2]])</f>
        <v>HS2-000020CEF</v>
      </c>
      <c r="E382" s="33">
        <f>_xlfn.MAXIFS(Central_Team!G:G,Central_Team!C:C,TrackerTbl[[#This Row],[UAID_2]])</f>
        <v>45359</v>
      </c>
      <c r="F382" t="str" cm="1">
        <f t="array" ref="F382">INDEX(MainTracker[#Data],MATCH(1,(TrackerTbl[[#This Row],[UAID_2]]=MainTracker[UAID_2])*(TrackerTbl[[#This Row],[Request Date]]=MainTracker[Request sent on (Date)])*1,0),21)</f>
        <v>10 - Complete</v>
      </c>
      <c r="G382" s="33" cm="1">
        <f t="array" ref="G382">INDEX(MainTracker[#Data],MATCH(1,(TrackerTbl[[#This Row],[UAID_2]]=MainTracker[UAID_2])*(TrackerTbl[[#This Row],[Request Date]]=MainTracker[Request sent on (Date)])*1,0),9)</f>
        <v>45364</v>
      </c>
      <c r="H382" s="33"/>
      <c r="J382" t="s">
        <v>9219</v>
      </c>
      <c r="K382" t="s">
        <v>9132</v>
      </c>
      <c r="L382" t="str">
        <f>LEFT(Table58[[#This Row],[L3 (Last Work Package only)]],FIND(" - ",Table58[[#This Row],[L3 (Last Work Package only)]])-1)</f>
        <v>TW 0020</v>
      </c>
      <c r="M382" t="str">
        <f>LEFT(Table58[[#This Row],[Assets]],FIND(" - ",Table58[[#This Row],[Assets]])-1)</f>
        <v>HS2-00002ZPM4</v>
      </c>
      <c r="N382" s="239" t="e">
        <f>INDEX(TrackerTbl[#Data],MATCH(Table58[[#This Row],[L2]],TrackerTbl[Cleansed_UAID_2],0),5)</f>
        <v>#N/A</v>
      </c>
      <c r="O382" s="9" t="e">
        <f>INDEX(TrackerTbl[#Data],MATCH(Table58[[#This Row],[L2]],TrackerTbl[Cleansed_UAID_2],0),6)</f>
        <v>#N/A</v>
      </c>
      <c r="P382" s="239" t="e">
        <f>INDEX(TrackerTbl[#Data],MATCH(Table58[[#This Row],[L2]],TrackerTbl[Cleansed_UAID_2],0),7)</f>
        <v>#N/A</v>
      </c>
    </row>
    <row r="383" spans="1:16">
      <c r="A383" s="9" t="s">
        <v>1961</v>
      </c>
      <c r="B383" t="s">
        <v>1972</v>
      </c>
      <c r="C383" t="str">
        <f>IF(LEFT(TrackerTbl[[#This Row],[WorkPackage]],1)="U",TrackerTbl[[#This Row],[WorkPackage]],"IDR "&amp;TRIM(TrackerTbl[[#This Row],[WorkPackage]]))</f>
        <v>UFDR 204.E</v>
      </c>
      <c r="D383" t="str">
        <f>TRIM(TrackerTbl[[#This Row],[UAID_2]])</f>
        <v>HS2-000020CEG</v>
      </c>
      <c r="E383" s="33">
        <f>_xlfn.MAXIFS(Central_Team!G:G,Central_Team!C:C,TrackerTbl[[#This Row],[UAID_2]])</f>
        <v>45359</v>
      </c>
      <c r="F383" t="str" cm="1">
        <f t="array" ref="F383">INDEX(MainTracker[#Data],MATCH(1,(TrackerTbl[[#This Row],[UAID_2]]=MainTracker[UAID_2])*(TrackerTbl[[#This Row],[Request Date]]=MainTracker[Request sent on (Date)])*1,0),21)</f>
        <v>10 - Complete</v>
      </c>
      <c r="G383" s="33" cm="1">
        <f t="array" ref="G383">INDEX(MainTracker[#Data],MATCH(1,(TrackerTbl[[#This Row],[UAID_2]]=MainTracker[UAID_2])*(TrackerTbl[[#This Row],[Request Date]]=MainTracker[Request sent on (Date)])*1,0),9)</f>
        <v>45364</v>
      </c>
      <c r="H383" s="33"/>
      <c r="J383" t="s">
        <v>9220</v>
      </c>
      <c r="K383" t="s">
        <v>9132</v>
      </c>
      <c r="L383" t="str">
        <f>LEFT(Table58[[#This Row],[L3 (Last Work Package only)]],FIND(" - ",Table58[[#This Row],[L3 (Last Work Package only)]])-1)</f>
        <v>TW 0020</v>
      </c>
      <c r="M383" t="str">
        <f>LEFT(Table58[[#This Row],[Assets]],FIND(" - ",Table58[[#This Row],[Assets]])-1)</f>
        <v>HS2-00002ZPM5</v>
      </c>
      <c r="N383" s="239" t="e">
        <f>INDEX(TrackerTbl[#Data],MATCH(Table58[[#This Row],[L2]],TrackerTbl[Cleansed_UAID_2],0),5)</f>
        <v>#N/A</v>
      </c>
      <c r="O383" s="9" t="e">
        <f>INDEX(TrackerTbl[#Data],MATCH(Table58[[#This Row],[L2]],TrackerTbl[Cleansed_UAID_2],0),6)</f>
        <v>#N/A</v>
      </c>
      <c r="P383" s="239" t="e">
        <f>INDEX(TrackerTbl[#Data],MATCH(Table58[[#This Row],[L2]],TrackerTbl[Cleansed_UAID_2],0),7)</f>
        <v>#N/A</v>
      </c>
    </row>
    <row r="384" spans="1:16">
      <c r="A384" s="9" t="s">
        <v>1961</v>
      </c>
      <c r="B384" t="s">
        <v>1976</v>
      </c>
      <c r="C384" t="str">
        <f>IF(LEFT(TrackerTbl[[#This Row],[WorkPackage]],1)="U",TrackerTbl[[#This Row],[WorkPackage]],"IDR "&amp;TRIM(TrackerTbl[[#This Row],[WorkPackage]]))</f>
        <v>UFDR 204.E</v>
      </c>
      <c r="D384" t="str">
        <f>TRIM(TrackerTbl[[#This Row],[UAID_2]])</f>
        <v>HS2-000020CEH</v>
      </c>
      <c r="E384" s="33">
        <f>_xlfn.MAXIFS(Central_Team!G:G,Central_Team!C:C,TrackerTbl[[#This Row],[UAID_2]])</f>
        <v>45359</v>
      </c>
      <c r="F384" t="str" cm="1">
        <f t="array" ref="F384">INDEX(MainTracker[#Data],MATCH(1,(TrackerTbl[[#This Row],[UAID_2]]=MainTracker[UAID_2])*(TrackerTbl[[#This Row],[Request Date]]=MainTracker[Request sent on (Date)])*1,0),21)</f>
        <v>10 - Complete</v>
      </c>
      <c r="G384" s="33" cm="1">
        <f t="array" ref="G384">INDEX(MainTracker[#Data],MATCH(1,(TrackerTbl[[#This Row],[UAID_2]]=MainTracker[UAID_2])*(TrackerTbl[[#This Row],[Request Date]]=MainTracker[Request sent on (Date)])*1,0),9)</f>
        <v>45364</v>
      </c>
      <c r="H384" s="33"/>
      <c r="J384" t="s">
        <v>9221</v>
      </c>
      <c r="K384" t="s">
        <v>9132</v>
      </c>
      <c r="L384" t="str">
        <f>LEFT(Table58[[#This Row],[L3 (Last Work Package only)]],FIND(" - ",Table58[[#This Row],[L3 (Last Work Package only)]])-1)</f>
        <v>TW 0020</v>
      </c>
      <c r="M384" t="str">
        <f>LEFT(Table58[[#This Row],[Assets]],FIND(" - ",Table58[[#This Row],[Assets]])-1)</f>
        <v>HS2-00002ZPM6</v>
      </c>
      <c r="N384" s="239" t="e">
        <f>INDEX(TrackerTbl[#Data],MATCH(Table58[[#This Row],[L2]],TrackerTbl[Cleansed_UAID_2],0),5)</f>
        <v>#N/A</v>
      </c>
      <c r="O384" s="9" t="e">
        <f>INDEX(TrackerTbl[#Data],MATCH(Table58[[#This Row],[L2]],TrackerTbl[Cleansed_UAID_2],0),6)</f>
        <v>#N/A</v>
      </c>
      <c r="P384" s="239" t="e">
        <f>INDEX(TrackerTbl[#Data],MATCH(Table58[[#This Row],[L2]],TrackerTbl[Cleansed_UAID_2],0),7)</f>
        <v>#N/A</v>
      </c>
    </row>
    <row r="385" spans="1:16">
      <c r="A385" s="9" t="s">
        <v>867</v>
      </c>
      <c r="B385" t="s">
        <v>1980</v>
      </c>
      <c r="C385" t="str">
        <f>IF(LEFT(TrackerTbl[[#This Row],[WorkPackage]],1)="U",TrackerTbl[[#This Row],[WorkPackage]],"IDR "&amp;TRIM(TrackerTbl[[#This Row],[WorkPackage]]))</f>
        <v>IDR 235.01-2</v>
      </c>
      <c r="D385" t="str">
        <f>TRIM(TrackerTbl[[#This Row],[UAID_2]])</f>
        <v>HS2-00003GEES</v>
      </c>
      <c r="E385" s="33">
        <f>_xlfn.MAXIFS(Central_Team!G:G,Central_Team!C:C,TrackerTbl[[#This Row],[UAID_2]])</f>
        <v>45362</v>
      </c>
      <c r="F385" t="str" cm="1">
        <f t="array" ref="F385">INDEX(MainTracker[#Data],MATCH(1,(TrackerTbl[[#This Row],[UAID_2]]=MainTracker[UAID_2])*(TrackerTbl[[#This Row],[Request Date]]=MainTracker[Request sent on (Date)])*1,0),21)</f>
        <v>10 - Complete</v>
      </c>
      <c r="G385" s="33" cm="1">
        <f t="array" ref="G385">INDEX(MainTracker[#Data],MATCH(1,(TrackerTbl[[#This Row],[UAID_2]]=MainTracker[UAID_2])*(TrackerTbl[[#This Row],[Request Date]]=MainTracker[Request sent on (Date)])*1,0),9)</f>
        <v>45364</v>
      </c>
      <c r="H385" s="33"/>
      <c r="J385" t="s">
        <v>9222</v>
      </c>
      <c r="K385" t="s">
        <v>9132</v>
      </c>
      <c r="L385" t="str">
        <f>LEFT(Table58[[#This Row],[L3 (Last Work Package only)]],FIND(" - ",Table58[[#This Row],[L3 (Last Work Package only)]])-1)</f>
        <v>TW 0020</v>
      </c>
      <c r="M385" t="str">
        <f>LEFT(Table58[[#This Row],[Assets]],FIND(" - ",Table58[[#This Row],[Assets]])-1)</f>
        <v>HS2-00002ZPM7</v>
      </c>
      <c r="N385" s="239" t="e">
        <f>INDEX(TrackerTbl[#Data],MATCH(Table58[[#This Row],[L2]],TrackerTbl[Cleansed_UAID_2],0),5)</f>
        <v>#N/A</v>
      </c>
      <c r="O385" s="9" t="e">
        <f>INDEX(TrackerTbl[#Data],MATCH(Table58[[#This Row],[L2]],TrackerTbl[Cleansed_UAID_2],0),6)</f>
        <v>#N/A</v>
      </c>
      <c r="P385" s="239" t="e">
        <f>INDEX(TrackerTbl[#Data],MATCH(Table58[[#This Row],[L2]],TrackerTbl[Cleansed_UAID_2],0),7)</f>
        <v>#N/A</v>
      </c>
    </row>
    <row r="386" spans="1:16">
      <c r="A386" s="9" t="s">
        <v>867</v>
      </c>
      <c r="B386" t="s">
        <v>1984</v>
      </c>
      <c r="C386" t="str">
        <f>IF(LEFT(TrackerTbl[[#This Row],[WorkPackage]],1)="U",TrackerTbl[[#This Row],[WorkPackage]],"IDR "&amp;TRIM(TrackerTbl[[#This Row],[WorkPackage]]))</f>
        <v>IDR 235.01-2</v>
      </c>
      <c r="D386" t="str">
        <f>TRIM(TrackerTbl[[#This Row],[UAID_2]])</f>
        <v>HS2-00003GEET</v>
      </c>
      <c r="E386" s="33">
        <f>_xlfn.MAXIFS(Central_Team!G:G,Central_Team!C:C,TrackerTbl[[#This Row],[UAID_2]])</f>
        <v>45362</v>
      </c>
      <c r="F386" t="str" cm="1">
        <f t="array" ref="F386">INDEX(MainTracker[#Data],MATCH(1,(TrackerTbl[[#This Row],[UAID_2]]=MainTracker[UAID_2])*(TrackerTbl[[#This Row],[Request Date]]=MainTracker[Request sent on (Date)])*1,0),21)</f>
        <v>10 - Complete</v>
      </c>
      <c r="G386" s="33" cm="1">
        <f t="array" ref="G386">INDEX(MainTracker[#Data],MATCH(1,(TrackerTbl[[#This Row],[UAID_2]]=MainTracker[UAID_2])*(TrackerTbl[[#This Row],[Request Date]]=MainTracker[Request sent on (Date)])*1,0),9)</f>
        <v>45364</v>
      </c>
      <c r="H386" s="33"/>
      <c r="J386" t="s">
        <v>9223</v>
      </c>
      <c r="K386" t="s">
        <v>9132</v>
      </c>
      <c r="L386" t="str">
        <f>LEFT(Table58[[#This Row],[L3 (Last Work Package only)]],FIND(" - ",Table58[[#This Row],[L3 (Last Work Package only)]])-1)</f>
        <v>TW 0020</v>
      </c>
      <c r="M386" t="str">
        <f>LEFT(Table58[[#This Row],[Assets]],FIND(" - ",Table58[[#This Row],[Assets]])-1)</f>
        <v>HS2-00002ZPM8</v>
      </c>
      <c r="N386" s="239" t="e">
        <f>INDEX(TrackerTbl[#Data],MATCH(Table58[[#This Row],[L2]],TrackerTbl[Cleansed_UAID_2],0),5)</f>
        <v>#N/A</v>
      </c>
      <c r="O386" s="9" t="e">
        <f>INDEX(TrackerTbl[#Data],MATCH(Table58[[#This Row],[L2]],TrackerTbl[Cleansed_UAID_2],0),6)</f>
        <v>#N/A</v>
      </c>
      <c r="P386" s="239" t="e">
        <f>INDEX(TrackerTbl[#Data],MATCH(Table58[[#This Row],[L2]],TrackerTbl[Cleansed_UAID_2],0),7)</f>
        <v>#N/A</v>
      </c>
    </row>
    <row r="387" spans="1:16">
      <c r="A387" s="9" t="s">
        <v>867</v>
      </c>
      <c r="B387" t="s">
        <v>1988</v>
      </c>
      <c r="C387" t="str">
        <f>IF(LEFT(TrackerTbl[[#This Row],[WorkPackage]],1)="U",TrackerTbl[[#This Row],[WorkPackage]],"IDR "&amp;TRIM(TrackerTbl[[#This Row],[WorkPackage]]))</f>
        <v>IDR 235.01-2</v>
      </c>
      <c r="D387" t="str">
        <f>TRIM(TrackerTbl[[#This Row],[UAID_2]])</f>
        <v>HS2-00003GEEU</v>
      </c>
      <c r="E387" s="33">
        <f>_xlfn.MAXIFS(Central_Team!G:G,Central_Team!C:C,TrackerTbl[[#This Row],[UAID_2]])</f>
        <v>45362</v>
      </c>
      <c r="F387" t="str" cm="1">
        <f t="array" ref="F387">INDEX(MainTracker[#Data],MATCH(1,(TrackerTbl[[#This Row],[UAID_2]]=MainTracker[UAID_2])*(TrackerTbl[[#This Row],[Request Date]]=MainTracker[Request sent on (Date)])*1,0),21)</f>
        <v>10 - Complete</v>
      </c>
      <c r="G387" s="33" cm="1">
        <f t="array" ref="G387">INDEX(MainTracker[#Data],MATCH(1,(TrackerTbl[[#This Row],[UAID_2]]=MainTracker[UAID_2])*(TrackerTbl[[#This Row],[Request Date]]=MainTracker[Request sent on (Date)])*1,0),9)</f>
        <v>45364</v>
      </c>
      <c r="H387" s="33"/>
      <c r="J387" t="s">
        <v>9224</v>
      </c>
      <c r="K387" t="s">
        <v>9132</v>
      </c>
      <c r="L387" t="str">
        <f>LEFT(Table58[[#This Row],[L3 (Last Work Package only)]],FIND(" - ",Table58[[#This Row],[L3 (Last Work Package only)]])-1)</f>
        <v>TW 0020</v>
      </c>
      <c r="M387" t="str">
        <f>LEFT(Table58[[#This Row],[Assets]],FIND(" - ",Table58[[#This Row],[Assets]])-1)</f>
        <v>HS2-00002ZPM9</v>
      </c>
      <c r="N387" s="239" t="e">
        <f>INDEX(TrackerTbl[#Data],MATCH(Table58[[#This Row],[L2]],TrackerTbl[Cleansed_UAID_2],0),5)</f>
        <v>#N/A</v>
      </c>
      <c r="O387" s="9" t="e">
        <f>INDEX(TrackerTbl[#Data],MATCH(Table58[[#This Row],[L2]],TrackerTbl[Cleansed_UAID_2],0),6)</f>
        <v>#N/A</v>
      </c>
      <c r="P387" s="239" t="e">
        <f>INDEX(TrackerTbl[#Data],MATCH(Table58[[#This Row],[L2]],TrackerTbl[Cleansed_UAID_2],0),7)</f>
        <v>#N/A</v>
      </c>
    </row>
    <row r="388" spans="1:16">
      <c r="A388" s="9" t="s">
        <v>1992</v>
      </c>
      <c r="B388" t="s">
        <v>1993</v>
      </c>
      <c r="C388" t="str">
        <f>IF(LEFT(TrackerTbl[[#This Row],[WorkPackage]],1)="U",TrackerTbl[[#This Row],[WorkPackage]],"IDR "&amp;TRIM(TrackerTbl[[#This Row],[WorkPackage]]))</f>
        <v>IDR 204.2-1</v>
      </c>
      <c r="D388" t="str">
        <f>TRIM(TrackerTbl[[#This Row],[UAID_2]])</f>
        <v>HS2-000001025</v>
      </c>
      <c r="E388" s="33">
        <f>_xlfn.MAXIFS(Central_Team!G:G,Central_Team!C:C,TrackerTbl[[#This Row],[UAID_2]])</f>
        <v>45366</v>
      </c>
      <c r="F388" t="str" cm="1">
        <f t="array" ref="F388">INDEX(MainTracker[#Data],MATCH(1,(TrackerTbl[[#This Row],[UAID_2]]=MainTracker[UAID_2])*(TrackerTbl[[#This Row],[Request Date]]=MainTracker[Request sent on (Date)])*1,0),21)</f>
        <v>10 - Complete</v>
      </c>
      <c r="G388" s="33" cm="1">
        <f t="array" ref="G388">INDEX(MainTracker[#Data],MATCH(1,(TrackerTbl[[#This Row],[UAID_2]]=MainTracker[UAID_2])*(TrackerTbl[[#This Row],[Request Date]]=MainTracker[Request sent on (Date)])*1,0),9)</f>
        <v>45370</v>
      </c>
      <c r="H388" s="33"/>
      <c r="J388" t="s">
        <v>9225</v>
      </c>
      <c r="K388" t="s">
        <v>9132</v>
      </c>
      <c r="L388" t="str">
        <f>LEFT(Table58[[#This Row],[L3 (Last Work Package only)]],FIND(" - ",Table58[[#This Row],[L3 (Last Work Package only)]])-1)</f>
        <v>TW 0020</v>
      </c>
      <c r="M388" t="str">
        <f>LEFT(Table58[[#This Row],[Assets]],FIND(" - ",Table58[[#This Row],[Assets]])-1)</f>
        <v>HS2-00002ZPMA</v>
      </c>
      <c r="N388" s="239" t="e">
        <f>INDEX(TrackerTbl[#Data],MATCH(Table58[[#This Row],[L2]],TrackerTbl[Cleansed_UAID_2],0),5)</f>
        <v>#N/A</v>
      </c>
      <c r="O388" s="9" t="e">
        <f>INDEX(TrackerTbl[#Data],MATCH(Table58[[#This Row],[L2]],TrackerTbl[Cleansed_UAID_2],0),6)</f>
        <v>#N/A</v>
      </c>
      <c r="P388" s="239" t="e">
        <f>INDEX(TrackerTbl[#Data],MATCH(Table58[[#This Row],[L2]],TrackerTbl[Cleansed_UAID_2],0),7)</f>
        <v>#N/A</v>
      </c>
    </row>
    <row r="389" spans="1:16">
      <c r="A389" s="9" t="s">
        <v>1992</v>
      </c>
      <c r="B389" t="s">
        <v>1998</v>
      </c>
      <c r="C389" t="str">
        <f>IF(LEFT(TrackerTbl[[#This Row],[WorkPackage]],1)="U",TrackerTbl[[#This Row],[WorkPackage]],"IDR "&amp;TRIM(TrackerTbl[[#This Row],[WorkPackage]]))</f>
        <v>IDR 204.2-1</v>
      </c>
      <c r="D389" t="str">
        <f>TRIM(TrackerTbl[[#This Row],[UAID_2]])</f>
        <v>HS2-00002F0X2</v>
      </c>
      <c r="E389" s="33">
        <f>_xlfn.MAXIFS(Central_Team!G:G,Central_Team!C:C,TrackerTbl[[#This Row],[UAID_2]])</f>
        <v>45366</v>
      </c>
      <c r="F389" t="str" cm="1">
        <f t="array" ref="F389">INDEX(MainTracker[#Data],MATCH(1,(TrackerTbl[[#This Row],[UAID_2]]=MainTracker[UAID_2])*(TrackerTbl[[#This Row],[Request Date]]=MainTracker[Request sent on (Date)])*1,0),21)</f>
        <v>10 - Complete</v>
      </c>
      <c r="G389" s="33" cm="1">
        <f t="array" ref="G389">INDEX(MainTracker[#Data],MATCH(1,(TrackerTbl[[#This Row],[UAID_2]]=MainTracker[UAID_2])*(TrackerTbl[[#This Row],[Request Date]]=MainTracker[Request sent on (Date)])*1,0),9)</f>
        <v>45369</v>
      </c>
      <c r="H389" s="33"/>
      <c r="J389" t="s">
        <v>9226</v>
      </c>
      <c r="K389" t="s">
        <v>9132</v>
      </c>
      <c r="L389" t="str">
        <f>LEFT(Table58[[#This Row],[L3 (Last Work Package only)]],FIND(" - ",Table58[[#This Row],[L3 (Last Work Package only)]])-1)</f>
        <v>TW 0020</v>
      </c>
      <c r="M389" t="str">
        <f>LEFT(Table58[[#This Row],[Assets]],FIND(" - ",Table58[[#This Row],[Assets]])-1)</f>
        <v>HS2-00002ZPMB</v>
      </c>
      <c r="N389" s="239" t="e">
        <f>INDEX(TrackerTbl[#Data],MATCH(Table58[[#This Row],[L2]],TrackerTbl[Cleansed_UAID_2],0),5)</f>
        <v>#N/A</v>
      </c>
      <c r="O389" s="9" t="e">
        <f>INDEX(TrackerTbl[#Data],MATCH(Table58[[#This Row],[L2]],TrackerTbl[Cleansed_UAID_2],0),6)</f>
        <v>#N/A</v>
      </c>
      <c r="P389" s="239" t="e">
        <f>INDEX(TrackerTbl[#Data],MATCH(Table58[[#This Row],[L2]],TrackerTbl[Cleansed_UAID_2],0),7)</f>
        <v>#N/A</v>
      </c>
    </row>
    <row r="390" spans="1:16">
      <c r="A390" s="9">
        <v>235.01</v>
      </c>
      <c r="B390" t="s">
        <v>2002</v>
      </c>
      <c r="C390" t="str">
        <f>IF(LEFT(TrackerTbl[[#This Row],[WorkPackage]],1)="U",TrackerTbl[[#This Row],[WorkPackage]],"IDR "&amp;TRIM(TrackerTbl[[#This Row],[WorkPackage]]))</f>
        <v>IDR 235.01</v>
      </c>
      <c r="D390" t="str">
        <f>TRIM(TrackerTbl[[#This Row],[UAID_2]])</f>
        <v>HS2-00002CTJD</v>
      </c>
      <c r="E390" s="33">
        <f>_xlfn.MAXIFS(Central_Team!G:G,Central_Team!C:C,TrackerTbl[[#This Row],[UAID_2]])</f>
        <v>45392</v>
      </c>
      <c r="F390" t="str" cm="1">
        <f t="array" ref="F390">INDEX(MainTracker[#Data],MATCH(1,(TrackerTbl[[#This Row],[UAID_2]]=MainTracker[UAID_2])*(TrackerTbl[[#This Row],[Request Date]]=MainTracker[Request sent on (Date)])*1,0),21)</f>
        <v>10 - Complete</v>
      </c>
      <c r="G390" s="33" cm="1">
        <f t="array" ref="G390">INDEX(MainTracker[#Data],MATCH(1,(TrackerTbl[[#This Row],[UAID_2]]=MainTracker[UAID_2])*(TrackerTbl[[#This Row],[Request Date]]=MainTracker[Request sent on (Date)])*1,0),9)</f>
        <v>45398</v>
      </c>
      <c r="H390" s="33"/>
      <c r="J390" t="s">
        <v>9227</v>
      </c>
      <c r="K390" t="s">
        <v>9132</v>
      </c>
      <c r="L390" t="str">
        <f>LEFT(Table58[[#This Row],[L3 (Last Work Package only)]],FIND(" - ",Table58[[#This Row],[L3 (Last Work Package only)]])-1)</f>
        <v>TW 0020</v>
      </c>
      <c r="M390" t="str">
        <f>LEFT(Table58[[#This Row],[Assets]],FIND(" - ",Table58[[#This Row],[Assets]])-1)</f>
        <v>HS2-00002ZPMC</v>
      </c>
      <c r="N390" s="239" t="e">
        <f>INDEX(TrackerTbl[#Data],MATCH(Table58[[#This Row],[L2]],TrackerTbl[Cleansed_UAID_2],0),5)</f>
        <v>#N/A</v>
      </c>
      <c r="O390" s="9" t="e">
        <f>INDEX(TrackerTbl[#Data],MATCH(Table58[[#This Row],[L2]],TrackerTbl[Cleansed_UAID_2],0),6)</f>
        <v>#N/A</v>
      </c>
      <c r="P390" s="239" t="e">
        <f>INDEX(TrackerTbl[#Data],MATCH(Table58[[#This Row],[L2]],TrackerTbl[Cleansed_UAID_2],0),7)</f>
        <v>#N/A</v>
      </c>
    </row>
    <row r="391" spans="1:16">
      <c r="A391" s="9">
        <v>235.01</v>
      </c>
      <c r="B391" t="s">
        <v>2007</v>
      </c>
      <c r="C391" t="str">
        <f>IF(LEFT(TrackerTbl[[#This Row],[WorkPackage]],1)="U",TrackerTbl[[#This Row],[WorkPackage]],"IDR "&amp;TRIM(TrackerTbl[[#This Row],[WorkPackage]]))</f>
        <v>IDR 235.01</v>
      </c>
      <c r="D391" t="str">
        <f>TRIM(TrackerTbl[[#This Row],[UAID_2]])</f>
        <v>HS2-00002CTJE</v>
      </c>
      <c r="E391" s="33">
        <f>_xlfn.MAXIFS(Central_Team!G:G,Central_Team!C:C,TrackerTbl[[#This Row],[UAID_2]])</f>
        <v>45392</v>
      </c>
      <c r="F391" t="str" cm="1">
        <f t="array" ref="F391">INDEX(MainTracker[#Data],MATCH(1,(TrackerTbl[[#This Row],[UAID_2]]=MainTracker[UAID_2])*(TrackerTbl[[#This Row],[Request Date]]=MainTracker[Request sent on (Date)])*1,0),21)</f>
        <v>10 - Complete</v>
      </c>
      <c r="G391" s="33" cm="1">
        <f t="array" ref="G391">INDEX(MainTracker[#Data],MATCH(1,(TrackerTbl[[#This Row],[UAID_2]]=MainTracker[UAID_2])*(TrackerTbl[[#This Row],[Request Date]]=MainTracker[Request sent on (Date)])*1,0),9)</f>
        <v>45399</v>
      </c>
      <c r="H391" s="33"/>
      <c r="J391" t="s">
        <v>9228</v>
      </c>
      <c r="K391" t="s">
        <v>9132</v>
      </c>
      <c r="L391" t="str">
        <f>LEFT(Table58[[#This Row],[L3 (Last Work Package only)]],FIND(" - ",Table58[[#This Row],[L3 (Last Work Package only)]])-1)</f>
        <v>TW 0020</v>
      </c>
      <c r="M391" t="str">
        <f>LEFT(Table58[[#This Row],[Assets]],FIND(" - ",Table58[[#This Row],[Assets]])-1)</f>
        <v>HS2-00002ZPMD</v>
      </c>
      <c r="N391" s="239" t="e">
        <f>INDEX(TrackerTbl[#Data],MATCH(Table58[[#This Row],[L2]],TrackerTbl[Cleansed_UAID_2],0),5)</f>
        <v>#N/A</v>
      </c>
      <c r="O391" s="9" t="e">
        <f>INDEX(TrackerTbl[#Data],MATCH(Table58[[#This Row],[L2]],TrackerTbl[Cleansed_UAID_2],0),6)</f>
        <v>#N/A</v>
      </c>
      <c r="P391" s="239" t="e">
        <f>INDEX(TrackerTbl[#Data],MATCH(Table58[[#This Row],[L2]],TrackerTbl[Cleansed_UAID_2],0),7)</f>
        <v>#N/A</v>
      </c>
    </row>
    <row r="392" spans="1:16">
      <c r="A392" s="9">
        <v>221.2</v>
      </c>
      <c r="B392" t="s">
        <v>2011</v>
      </c>
      <c r="C392" t="str">
        <f>IF(LEFT(TrackerTbl[[#This Row],[WorkPackage]],1)="U",TrackerTbl[[#This Row],[WorkPackage]],"IDR "&amp;TRIM(TrackerTbl[[#This Row],[WorkPackage]]))</f>
        <v>IDR 221.2</v>
      </c>
      <c r="D392" t="str">
        <f>TRIM(TrackerTbl[[#This Row],[UAID_2]])</f>
        <v>HS2-000020357</v>
      </c>
      <c r="E392" s="33">
        <f>_xlfn.MAXIFS(Central_Team!G:G,Central_Team!C:C,TrackerTbl[[#This Row],[UAID_2]])</f>
        <v>45362</v>
      </c>
      <c r="F392" t="str" cm="1">
        <f t="array" ref="F392">INDEX(MainTracker[#Data],MATCH(1,(TrackerTbl[[#This Row],[UAID_2]]=MainTracker[UAID_2])*(TrackerTbl[[#This Row],[Request Date]]=MainTracker[Request sent on (Date)])*1,0),21)</f>
        <v>10 - Complete</v>
      </c>
      <c r="G392" s="33" cm="1">
        <f t="array" ref="G392">INDEX(MainTracker[#Data],MATCH(1,(TrackerTbl[[#This Row],[UAID_2]]=MainTracker[UAID_2])*(TrackerTbl[[#This Row],[Request Date]]=MainTracker[Request sent on (Date)])*1,0),9)</f>
        <v>45363</v>
      </c>
      <c r="H392" s="33"/>
      <c r="J392" t="s">
        <v>9229</v>
      </c>
      <c r="K392" t="s">
        <v>9132</v>
      </c>
      <c r="L392" t="str">
        <f>LEFT(Table58[[#This Row],[L3 (Last Work Package only)]],FIND(" - ",Table58[[#This Row],[L3 (Last Work Package only)]])-1)</f>
        <v>TW 0020</v>
      </c>
      <c r="M392" t="str">
        <f>LEFT(Table58[[#This Row],[Assets]],FIND(" - ",Table58[[#This Row],[Assets]])-1)</f>
        <v>HS2-00002ZPME</v>
      </c>
      <c r="N392" s="239" t="e">
        <f>INDEX(TrackerTbl[#Data],MATCH(Table58[[#This Row],[L2]],TrackerTbl[Cleansed_UAID_2],0),5)</f>
        <v>#N/A</v>
      </c>
      <c r="O392" s="9" t="e">
        <f>INDEX(TrackerTbl[#Data],MATCH(Table58[[#This Row],[L2]],TrackerTbl[Cleansed_UAID_2],0),6)</f>
        <v>#N/A</v>
      </c>
      <c r="P392" s="239" t="e">
        <f>INDEX(TrackerTbl[#Data],MATCH(Table58[[#This Row],[L2]],TrackerTbl[Cleansed_UAID_2],0),7)</f>
        <v>#N/A</v>
      </c>
    </row>
    <row r="393" spans="1:16">
      <c r="A393" s="9">
        <v>221.2</v>
      </c>
      <c r="B393" t="s">
        <v>2017</v>
      </c>
      <c r="C393" t="str">
        <f>IF(LEFT(TrackerTbl[[#This Row],[WorkPackage]],1)="U",TrackerTbl[[#This Row],[WorkPackage]],"IDR "&amp;TRIM(TrackerTbl[[#This Row],[WorkPackage]]))</f>
        <v>IDR 221.2</v>
      </c>
      <c r="D393" t="str">
        <f>TRIM(TrackerTbl[[#This Row],[UAID_2]])</f>
        <v>HS2-000020NLY</v>
      </c>
      <c r="E393" s="33">
        <f>_xlfn.MAXIFS(Central_Team!G:G,Central_Team!C:C,TrackerTbl[[#This Row],[UAID_2]])</f>
        <v>45362</v>
      </c>
      <c r="F393" t="str" cm="1">
        <f t="array" ref="F393">INDEX(MainTracker[#Data],MATCH(1,(TrackerTbl[[#This Row],[UAID_2]]=MainTracker[UAID_2])*(TrackerTbl[[#This Row],[Request Date]]=MainTracker[Request sent on (Date)])*1,0),21)</f>
        <v>10 - Complete</v>
      </c>
      <c r="G393" s="33" cm="1">
        <f t="array" ref="G393">INDEX(MainTracker[#Data],MATCH(1,(TrackerTbl[[#This Row],[UAID_2]]=MainTracker[UAID_2])*(TrackerTbl[[#This Row],[Request Date]]=MainTracker[Request sent on (Date)])*1,0),9)</f>
        <v>45364</v>
      </c>
      <c r="H393" s="33"/>
      <c r="J393" t="s">
        <v>9230</v>
      </c>
      <c r="K393" t="s">
        <v>9132</v>
      </c>
      <c r="L393" t="str">
        <f>LEFT(Table58[[#This Row],[L3 (Last Work Package only)]],FIND(" - ",Table58[[#This Row],[L3 (Last Work Package only)]])-1)</f>
        <v>TW 0020</v>
      </c>
      <c r="M393" t="str">
        <f>LEFT(Table58[[#This Row],[Assets]],FIND(" - ",Table58[[#This Row],[Assets]])-1)</f>
        <v>HS2-00002ZPMF</v>
      </c>
      <c r="N393" s="239" t="e">
        <f>INDEX(TrackerTbl[#Data],MATCH(Table58[[#This Row],[L2]],TrackerTbl[Cleansed_UAID_2],0),5)</f>
        <v>#N/A</v>
      </c>
      <c r="O393" s="9" t="e">
        <f>INDEX(TrackerTbl[#Data],MATCH(Table58[[#This Row],[L2]],TrackerTbl[Cleansed_UAID_2],0),6)</f>
        <v>#N/A</v>
      </c>
      <c r="P393" s="239" t="e">
        <f>INDEX(TrackerTbl[#Data],MATCH(Table58[[#This Row],[L2]],TrackerTbl[Cleansed_UAID_2],0),7)</f>
        <v>#N/A</v>
      </c>
    </row>
    <row r="394" spans="1:16">
      <c r="A394" s="9">
        <v>221.2</v>
      </c>
      <c r="B394" t="s">
        <v>2023</v>
      </c>
      <c r="C394" t="str">
        <f>IF(LEFT(TrackerTbl[[#This Row],[WorkPackage]],1)="U",TrackerTbl[[#This Row],[WorkPackage]],"IDR "&amp;TRIM(TrackerTbl[[#This Row],[WorkPackage]]))</f>
        <v>IDR 221.2</v>
      </c>
      <c r="D394" t="str">
        <f>TRIM(TrackerTbl[[#This Row],[UAID_2]])</f>
        <v>HS2-000020NLZ</v>
      </c>
      <c r="E394" s="33">
        <f>_xlfn.MAXIFS(Central_Team!G:G,Central_Team!C:C,TrackerTbl[[#This Row],[UAID_2]])</f>
        <v>45385</v>
      </c>
      <c r="F394" t="str" cm="1">
        <f t="array" ref="F394">INDEX(MainTracker[#Data],MATCH(1,(TrackerTbl[[#This Row],[UAID_2]]=MainTracker[UAID_2])*(TrackerTbl[[#This Row],[Request Date]]=MainTracker[Request sent on (Date)])*1,0),21)</f>
        <v>10 - Complete</v>
      </c>
      <c r="G394" s="33" cm="1">
        <f t="array" ref="G394">INDEX(MainTracker[#Data],MATCH(1,(TrackerTbl[[#This Row],[UAID_2]]=MainTracker[UAID_2])*(TrackerTbl[[#This Row],[Request Date]]=MainTracker[Request sent on (Date)])*1,0),9)</f>
        <v>45387</v>
      </c>
      <c r="H394" s="33"/>
      <c r="J394" t="s">
        <v>9231</v>
      </c>
      <c r="K394" t="s">
        <v>9132</v>
      </c>
      <c r="L394" t="str">
        <f>LEFT(Table58[[#This Row],[L3 (Last Work Package only)]],FIND(" - ",Table58[[#This Row],[L3 (Last Work Package only)]])-1)</f>
        <v>TW 0020</v>
      </c>
      <c r="M394" t="str">
        <f>LEFT(Table58[[#This Row],[Assets]],FIND(" - ",Table58[[#This Row],[Assets]])-1)</f>
        <v>HS2-00002ZPMG</v>
      </c>
      <c r="N394" s="239" t="e">
        <f>INDEX(TrackerTbl[#Data],MATCH(Table58[[#This Row],[L2]],TrackerTbl[Cleansed_UAID_2],0),5)</f>
        <v>#N/A</v>
      </c>
      <c r="O394" s="9" t="e">
        <f>INDEX(TrackerTbl[#Data],MATCH(Table58[[#This Row],[L2]],TrackerTbl[Cleansed_UAID_2],0),6)</f>
        <v>#N/A</v>
      </c>
      <c r="P394" s="239" t="e">
        <f>INDEX(TrackerTbl[#Data],MATCH(Table58[[#This Row],[L2]],TrackerTbl[Cleansed_UAID_2],0),7)</f>
        <v>#N/A</v>
      </c>
    </row>
    <row r="395" spans="1:16">
      <c r="A395" s="9">
        <v>221.2</v>
      </c>
      <c r="B395" t="s">
        <v>2027</v>
      </c>
      <c r="C395" t="str">
        <f>IF(LEFT(TrackerTbl[[#This Row],[WorkPackage]],1)="U",TrackerTbl[[#This Row],[WorkPackage]],"IDR "&amp;TRIM(TrackerTbl[[#This Row],[WorkPackage]]))</f>
        <v>IDR 221.2</v>
      </c>
      <c r="D395" t="str">
        <f>TRIM(TrackerTbl[[#This Row],[UAID_2]])</f>
        <v>HS2-00002QH92</v>
      </c>
      <c r="E395" s="33">
        <f>_xlfn.MAXIFS(Central_Team!G:G,Central_Team!C:C,TrackerTbl[[#This Row],[UAID_2]])</f>
        <v>45362</v>
      </c>
      <c r="F395" t="str" cm="1">
        <f t="array" ref="F395">INDEX(MainTracker[#Data],MATCH(1,(TrackerTbl[[#This Row],[UAID_2]]=MainTracker[UAID_2])*(TrackerTbl[[#This Row],[Request Date]]=MainTracker[Request sent on (Date)])*1,0),21)</f>
        <v>10 - Complete</v>
      </c>
      <c r="G395" s="33" cm="1">
        <f t="array" ref="G395">INDEX(MainTracker[#Data],MATCH(1,(TrackerTbl[[#This Row],[UAID_2]]=MainTracker[UAID_2])*(TrackerTbl[[#This Row],[Request Date]]=MainTracker[Request sent on (Date)])*1,0),9)</f>
        <v>45363</v>
      </c>
      <c r="H395" s="33"/>
      <c r="J395" t="s">
        <v>9232</v>
      </c>
      <c r="K395" t="s">
        <v>9132</v>
      </c>
      <c r="L395" t="str">
        <f>LEFT(Table58[[#This Row],[L3 (Last Work Package only)]],FIND(" - ",Table58[[#This Row],[L3 (Last Work Package only)]])-1)</f>
        <v>TW 0020</v>
      </c>
      <c r="M395" t="str">
        <f>LEFT(Table58[[#This Row],[Assets]],FIND(" - ",Table58[[#This Row],[Assets]])-1)</f>
        <v>HS2-00002ZPMH</v>
      </c>
      <c r="N395" s="239" t="e">
        <f>INDEX(TrackerTbl[#Data],MATCH(Table58[[#This Row],[L2]],TrackerTbl[Cleansed_UAID_2],0),5)</f>
        <v>#N/A</v>
      </c>
      <c r="O395" s="9" t="e">
        <f>INDEX(TrackerTbl[#Data],MATCH(Table58[[#This Row],[L2]],TrackerTbl[Cleansed_UAID_2],0),6)</f>
        <v>#N/A</v>
      </c>
      <c r="P395" s="239" t="e">
        <f>INDEX(TrackerTbl[#Data],MATCH(Table58[[#This Row],[L2]],TrackerTbl[Cleansed_UAID_2],0),7)</f>
        <v>#N/A</v>
      </c>
    </row>
    <row r="396" spans="1:16">
      <c r="A396" s="9">
        <v>220.3</v>
      </c>
      <c r="B396" t="s">
        <v>2031</v>
      </c>
      <c r="C396" t="str">
        <f>IF(LEFT(TrackerTbl[[#This Row],[WorkPackage]],1)="U",TrackerTbl[[#This Row],[WorkPackage]],"IDR "&amp;TRIM(TrackerTbl[[#This Row],[WorkPackage]]))</f>
        <v>IDR 220.3</v>
      </c>
      <c r="D396" t="str">
        <f>TRIM(TrackerTbl[[#This Row],[UAID_2]])</f>
        <v>HS2-00002N7W7</v>
      </c>
      <c r="E396" s="33">
        <f>_xlfn.MAXIFS(Central_Team!G:G,Central_Team!C:C,TrackerTbl[[#This Row],[UAID_2]])</f>
        <v>45362</v>
      </c>
      <c r="F396" t="str" cm="1">
        <f t="array" ref="F396">INDEX(MainTracker[#Data],MATCH(1,(TrackerTbl[[#This Row],[UAID_2]]=MainTracker[UAID_2])*(TrackerTbl[[#This Row],[Request Date]]=MainTracker[Request sent on (Date)])*1,0),21)</f>
        <v>10 - Complete</v>
      </c>
      <c r="G396" s="33" cm="1">
        <f t="array" ref="G396">INDEX(MainTracker[#Data],MATCH(1,(TrackerTbl[[#This Row],[UAID_2]]=MainTracker[UAID_2])*(TrackerTbl[[#This Row],[Request Date]]=MainTracker[Request sent on (Date)])*1,0),9)</f>
        <v>45369</v>
      </c>
      <c r="H396" s="33"/>
      <c r="J396" t="s">
        <v>9233</v>
      </c>
      <c r="K396" t="s">
        <v>9132</v>
      </c>
      <c r="L396" t="str">
        <f>LEFT(Table58[[#This Row],[L3 (Last Work Package only)]],FIND(" - ",Table58[[#This Row],[L3 (Last Work Package only)]])-1)</f>
        <v>TW 0020</v>
      </c>
      <c r="M396" t="str">
        <f>LEFT(Table58[[#This Row],[Assets]],FIND(" - ",Table58[[#This Row],[Assets]])-1)</f>
        <v>HS2-00002ZPMJ</v>
      </c>
      <c r="N396" s="239" t="e">
        <f>INDEX(TrackerTbl[#Data],MATCH(Table58[[#This Row],[L2]],TrackerTbl[Cleansed_UAID_2],0),5)</f>
        <v>#N/A</v>
      </c>
      <c r="O396" s="9" t="e">
        <f>INDEX(TrackerTbl[#Data],MATCH(Table58[[#This Row],[L2]],TrackerTbl[Cleansed_UAID_2],0),6)</f>
        <v>#N/A</v>
      </c>
      <c r="P396" s="239" t="e">
        <f>INDEX(TrackerTbl[#Data],MATCH(Table58[[#This Row],[L2]],TrackerTbl[Cleansed_UAID_2],0),7)</f>
        <v>#N/A</v>
      </c>
    </row>
    <row r="397" spans="1:16">
      <c r="A397" s="9">
        <v>220.3</v>
      </c>
      <c r="B397" t="s">
        <v>2037</v>
      </c>
      <c r="C397" t="str">
        <f>IF(LEFT(TrackerTbl[[#This Row],[WorkPackage]],1)="U",TrackerTbl[[#This Row],[WorkPackage]],"IDR "&amp;TRIM(TrackerTbl[[#This Row],[WorkPackage]]))</f>
        <v>IDR 220.3</v>
      </c>
      <c r="D397" t="str">
        <f>TRIM(TrackerTbl[[#This Row],[UAID_2]])</f>
        <v>HS2-000032217</v>
      </c>
      <c r="E397" s="33">
        <f>_xlfn.MAXIFS(Central_Team!G:G,Central_Team!C:C,TrackerTbl[[#This Row],[UAID_2]])</f>
        <v>45362</v>
      </c>
      <c r="F397" t="str" cm="1">
        <f t="array" ref="F397">INDEX(MainTracker[#Data],MATCH(1,(TrackerTbl[[#This Row],[UAID_2]]=MainTracker[UAID_2])*(TrackerTbl[[#This Row],[Request Date]]=MainTracker[Request sent on (Date)])*1,0),21)</f>
        <v>10 - Complete</v>
      </c>
      <c r="G397" s="33" cm="1">
        <f t="array" ref="G397">INDEX(MainTracker[#Data],MATCH(1,(TrackerTbl[[#This Row],[UAID_2]]=MainTracker[UAID_2])*(TrackerTbl[[#This Row],[Request Date]]=MainTracker[Request sent on (Date)])*1,0),9)</f>
        <v>45369</v>
      </c>
      <c r="H397" s="33"/>
      <c r="J397" t="s">
        <v>9234</v>
      </c>
      <c r="K397" t="s">
        <v>9132</v>
      </c>
      <c r="L397" t="str">
        <f>LEFT(Table58[[#This Row],[L3 (Last Work Package only)]],FIND(" - ",Table58[[#This Row],[L3 (Last Work Package only)]])-1)</f>
        <v>TW 0020</v>
      </c>
      <c r="M397" t="str">
        <f>LEFT(Table58[[#This Row],[Assets]],FIND(" - ",Table58[[#This Row],[Assets]])-1)</f>
        <v>HS2-00002ZPMK</v>
      </c>
      <c r="N397" s="239" t="e">
        <f>INDEX(TrackerTbl[#Data],MATCH(Table58[[#This Row],[L2]],TrackerTbl[Cleansed_UAID_2],0),5)</f>
        <v>#N/A</v>
      </c>
      <c r="O397" s="9" t="e">
        <f>INDEX(TrackerTbl[#Data],MATCH(Table58[[#This Row],[L2]],TrackerTbl[Cleansed_UAID_2],0),6)</f>
        <v>#N/A</v>
      </c>
      <c r="P397" s="239" t="e">
        <f>INDEX(TrackerTbl[#Data],MATCH(Table58[[#This Row],[L2]],TrackerTbl[Cleansed_UAID_2],0),7)</f>
        <v>#N/A</v>
      </c>
    </row>
    <row r="398" spans="1:16">
      <c r="A398" s="9" t="s">
        <v>2042</v>
      </c>
      <c r="B398" t="s">
        <v>2043</v>
      </c>
      <c r="C398" t="str">
        <f>IF(LEFT(TrackerTbl[[#This Row],[WorkPackage]],1)="U",TrackerTbl[[#This Row],[WorkPackage]],"IDR "&amp;TRIM(TrackerTbl[[#This Row],[WorkPackage]]))</f>
        <v xml:space="preserve">UFDR 230.B </v>
      </c>
      <c r="D398" t="str">
        <f>TRIM(TrackerTbl[[#This Row],[UAID_2]])</f>
        <v>HS2-000020CJA</v>
      </c>
      <c r="E398" s="33">
        <f>_xlfn.MAXIFS(Central_Team!G:G,Central_Team!C:C,TrackerTbl[[#This Row],[UAID_2]])</f>
        <v>45363</v>
      </c>
      <c r="F398" t="str" cm="1">
        <f t="array" ref="F398">INDEX(MainTracker[#Data],MATCH(1,(TrackerTbl[[#This Row],[UAID_2]]=MainTracker[UAID_2])*(TrackerTbl[[#This Row],[Request Date]]=MainTracker[Request sent on (Date)])*1,0),21)</f>
        <v>10 - Complete</v>
      </c>
      <c r="G398" s="33" cm="1">
        <f t="array" ref="G398">INDEX(MainTracker[#Data],MATCH(1,(TrackerTbl[[#This Row],[UAID_2]]=MainTracker[UAID_2])*(TrackerTbl[[#This Row],[Request Date]]=MainTracker[Request sent on (Date)])*1,0),9)</f>
        <v>45365</v>
      </c>
      <c r="H398" s="33"/>
      <c r="J398" t="s">
        <v>9235</v>
      </c>
      <c r="K398" t="s">
        <v>9132</v>
      </c>
      <c r="L398" t="str">
        <f>LEFT(Table58[[#This Row],[L3 (Last Work Package only)]],FIND(" - ",Table58[[#This Row],[L3 (Last Work Package only)]])-1)</f>
        <v>TW 0020</v>
      </c>
      <c r="M398" t="str">
        <f>LEFT(Table58[[#This Row],[Assets]],FIND(" - ",Table58[[#This Row],[Assets]])-1)</f>
        <v>HS2-00002ZPML</v>
      </c>
      <c r="N398" s="239" t="e">
        <f>INDEX(TrackerTbl[#Data],MATCH(Table58[[#This Row],[L2]],TrackerTbl[Cleansed_UAID_2],0),5)</f>
        <v>#N/A</v>
      </c>
      <c r="O398" s="9" t="e">
        <f>INDEX(TrackerTbl[#Data],MATCH(Table58[[#This Row],[L2]],TrackerTbl[Cleansed_UAID_2],0),6)</f>
        <v>#N/A</v>
      </c>
      <c r="P398" s="239" t="e">
        <f>INDEX(TrackerTbl[#Data],MATCH(Table58[[#This Row],[L2]],TrackerTbl[Cleansed_UAID_2],0),7)</f>
        <v>#N/A</v>
      </c>
    </row>
    <row r="399" spans="1:16">
      <c r="A399" s="9" t="s">
        <v>1822</v>
      </c>
      <c r="B399" t="s">
        <v>2048</v>
      </c>
      <c r="C399" t="str">
        <f>IF(LEFT(TrackerTbl[[#This Row],[WorkPackage]],1)="U",TrackerTbl[[#This Row],[WorkPackage]],"IDR "&amp;TRIM(TrackerTbl[[#This Row],[WorkPackage]]))</f>
        <v>IDR 229.01-1</v>
      </c>
      <c r="D399" t="str">
        <f>TRIM(TrackerTbl[[#This Row],[UAID_2]])</f>
        <v>HS2-000025B2C</v>
      </c>
      <c r="E399" s="33">
        <f>_xlfn.MAXIFS(Central_Team!G:G,Central_Team!C:C,TrackerTbl[[#This Row],[UAID_2]])</f>
        <v>45363</v>
      </c>
      <c r="F399" t="str" cm="1">
        <f t="array" ref="F399">INDEX(MainTracker[#Data],MATCH(1,(TrackerTbl[[#This Row],[UAID_2]]=MainTracker[UAID_2])*(TrackerTbl[[#This Row],[Request Date]]=MainTracker[Request sent on (Date)])*1,0),21)</f>
        <v>10 - Complete</v>
      </c>
      <c r="G399" s="33" cm="1">
        <f t="array" ref="G399">INDEX(MainTracker[#Data],MATCH(1,(TrackerTbl[[#This Row],[UAID_2]]=MainTracker[UAID_2])*(TrackerTbl[[#This Row],[Request Date]]=MainTracker[Request sent on (Date)])*1,0),9)</f>
        <v>45453</v>
      </c>
      <c r="H399" s="33"/>
      <c r="J399" t="s">
        <v>9236</v>
      </c>
      <c r="K399" t="s">
        <v>9132</v>
      </c>
      <c r="L399" t="str">
        <f>LEFT(Table58[[#This Row],[L3 (Last Work Package only)]],FIND(" - ",Table58[[#This Row],[L3 (Last Work Package only)]])-1)</f>
        <v>TW 0020</v>
      </c>
      <c r="M399" t="str">
        <f>LEFT(Table58[[#This Row],[Assets]],FIND(" - ",Table58[[#This Row],[Assets]])-1)</f>
        <v>HS2-00002ZPMM</v>
      </c>
      <c r="N399" s="239" t="e">
        <f>INDEX(TrackerTbl[#Data],MATCH(Table58[[#This Row],[L2]],TrackerTbl[Cleansed_UAID_2],0),5)</f>
        <v>#N/A</v>
      </c>
      <c r="O399" s="9" t="e">
        <f>INDEX(TrackerTbl[#Data],MATCH(Table58[[#This Row],[L2]],TrackerTbl[Cleansed_UAID_2],0),6)</f>
        <v>#N/A</v>
      </c>
      <c r="P399" s="239" t="e">
        <f>INDEX(TrackerTbl[#Data],MATCH(Table58[[#This Row],[L2]],TrackerTbl[Cleansed_UAID_2],0),7)</f>
        <v>#N/A</v>
      </c>
    </row>
    <row r="400" spans="1:16">
      <c r="A400" s="9" t="s">
        <v>1822</v>
      </c>
      <c r="B400" t="s">
        <v>2048</v>
      </c>
      <c r="C400" t="str">
        <f>IF(LEFT(TrackerTbl[[#This Row],[WorkPackage]],1)="U",TrackerTbl[[#This Row],[WorkPackage]],"IDR "&amp;TRIM(TrackerTbl[[#This Row],[WorkPackage]]))</f>
        <v>IDR 229.01-1</v>
      </c>
      <c r="D400" t="str">
        <f>TRIM(TrackerTbl[[#This Row],[UAID_2]])</f>
        <v>HS2-000025B2C</v>
      </c>
      <c r="E400" s="33">
        <f>_xlfn.MAXIFS(Central_Team!G:G,Central_Team!C:C,TrackerTbl[[#This Row],[UAID_2]])</f>
        <v>45363</v>
      </c>
      <c r="F400" t="str" cm="1">
        <f t="array" ref="F400">INDEX(MainTracker[#Data],MATCH(1,(TrackerTbl[[#This Row],[UAID_2]]=MainTracker[UAID_2])*(TrackerTbl[[#This Row],[Request Date]]=MainTracker[Request sent on (Date)])*1,0),21)</f>
        <v>10 - Complete</v>
      </c>
      <c r="G400" s="33" cm="1">
        <f t="array" ref="G400">INDEX(MainTracker[#Data],MATCH(1,(TrackerTbl[[#This Row],[UAID_2]]=MainTracker[UAID_2])*(TrackerTbl[[#This Row],[Request Date]]=MainTracker[Request sent on (Date)])*1,0),9)</f>
        <v>45453</v>
      </c>
      <c r="H400" s="33"/>
      <c r="J400" t="s">
        <v>9237</v>
      </c>
      <c r="K400" t="s">
        <v>9132</v>
      </c>
      <c r="L400" t="str">
        <f>LEFT(Table58[[#This Row],[L3 (Last Work Package only)]],FIND(" - ",Table58[[#This Row],[L3 (Last Work Package only)]])-1)</f>
        <v>TW 0020</v>
      </c>
      <c r="M400" t="str">
        <f>LEFT(Table58[[#This Row],[Assets]],FIND(" - ",Table58[[#This Row],[Assets]])-1)</f>
        <v>HS2-00002ZPMN</v>
      </c>
      <c r="N400" s="239" t="e">
        <f>INDEX(TrackerTbl[#Data],MATCH(Table58[[#This Row],[L2]],TrackerTbl[Cleansed_UAID_2],0),5)</f>
        <v>#N/A</v>
      </c>
      <c r="O400" s="9" t="e">
        <f>INDEX(TrackerTbl[#Data],MATCH(Table58[[#This Row],[L2]],TrackerTbl[Cleansed_UAID_2],0),6)</f>
        <v>#N/A</v>
      </c>
      <c r="P400" s="239" t="e">
        <f>INDEX(TrackerTbl[#Data],MATCH(Table58[[#This Row],[L2]],TrackerTbl[Cleansed_UAID_2],0),7)</f>
        <v>#N/A</v>
      </c>
    </row>
    <row r="401" spans="1:16">
      <c r="A401" s="9" t="s">
        <v>1822</v>
      </c>
      <c r="B401" t="s">
        <v>2048</v>
      </c>
      <c r="C401" t="str">
        <f>IF(LEFT(TrackerTbl[[#This Row],[WorkPackage]],1)="U",TrackerTbl[[#This Row],[WorkPackage]],"IDR "&amp;TRIM(TrackerTbl[[#This Row],[WorkPackage]]))</f>
        <v>IDR 229.01-1</v>
      </c>
      <c r="D401" t="str">
        <f>TRIM(TrackerTbl[[#This Row],[UAID_2]])</f>
        <v>HS2-000025B2C</v>
      </c>
      <c r="E401" s="33">
        <f>_xlfn.MAXIFS(Central_Team!G:G,Central_Team!C:C,TrackerTbl[[#This Row],[UAID_2]])</f>
        <v>45363</v>
      </c>
      <c r="F401" t="str" cm="1">
        <f t="array" ref="F401">INDEX(MainTracker[#Data],MATCH(1,(TrackerTbl[[#This Row],[UAID_2]]=MainTracker[UAID_2])*(TrackerTbl[[#This Row],[Request Date]]=MainTracker[Request sent on (Date)])*1,0),21)</f>
        <v>10 - Complete</v>
      </c>
      <c r="G401" s="33" cm="1">
        <f t="array" ref="G401">INDEX(MainTracker[#Data],MATCH(1,(TrackerTbl[[#This Row],[UAID_2]]=MainTracker[UAID_2])*(TrackerTbl[[#This Row],[Request Date]]=MainTracker[Request sent on (Date)])*1,0),9)</f>
        <v>45453</v>
      </c>
      <c r="H401" s="33"/>
      <c r="J401" t="s">
        <v>9238</v>
      </c>
      <c r="K401" t="s">
        <v>9132</v>
      </c>
      <c r="L401" t="str">
        <f>LEFT(Table58[[#This Row],[L3 (Last Work Package only)]],FIND(" - ",Table58[[#This Row],[L3 (Last Work Package only)]])-1)</f>
        <v>TW 0020</v>
      </c>
      <c r="M401" t="str">
        <f>LEFT(Table58[[#This Row],[Assets]],FIND(" - ",Table58[[#This Row],[Assets]])-1)</f>
        <v>HS2-00002ZPMP</v>
      </c>
      <c r="N401" s="239" t="e">
        <f>INDEX(TrackerTbl[#Data],MATCH(Table58[[#This Row],[L2]],TrackerTbl[Cleansed_UAID_2],0),5)</f>
        <v>#N/A</v>
      </c>
      <c r="O401" s="9" t="e">
        <f>INDEX(TrackerTbl[#Data],MATCH(Table58[[#This Row],[L2]],TrackerTbl[Cleansed_UAID_2],0),6)</f>
        <v>#N/A</v>
      </c>
      <c r="P401" s="239" t="e">
        <f>INDEX(TrackerTbl[#Data],MATCH(Table58[[#This Row],[L2]],TrackerTbl[Cleansed_UAID_2],0),7)</f>
        <v>#N/A</v>
      </c>
    </row>
    <row r="402" spans="1:16">
      <c r="A402" s="9" t="s">
        <v>1822</v>
      </c>
      <c r="B402" t="s">
        <v>2048</v>
      </c>
      <c r="C402" t="str">
        <f>IF(LEFT(TrackerTbl[[#This Row],[WorkPackage]],1)="U",TrackerTbl[[#This Row],[WorkPackage]],"IDR "&amp;TRIM(TrackerTbl[[#This Row],[WorkPackage]]))</f>
        <v>IDR 229.01-1</v>
      </c>
      <c r="D402" t="str">
        <f>TRIM(TrackerTbl[[#This Row],[UAID_2]])</f>
        <v>HS2-000025B2C</v>
      </c>
      <c r="E402" s="33">
        <f>_xlfn.MAXIFS(Central_Team!G:G,Central_Team!C:C,TrackerTbl[[#This Row],[UAID_2]])</f>
        <v>45363</v>
      </c>
      <c r="F402" t="str" cm="1">
        <f t="array" ref="F402">INDEX(MainTracker[#Data],MATCH(1,(TrackerTbl[[#This Row],[UAID_2]]=MainTracker[UAID_2])*(TrackerTbl[[#This Row],[Request Date]]=MainTracker[Request sent on (Date)])*1,0),21)</f>
        <v>10 - Complete</v>
      </c>
      <c r="G402" s="33" cm="1">
        <f t="array" ref="G402">INDEX(MainTracker[#Data],MATCH(1,(TrackerTbl[[#This Row],[UAID_2]]=MainTracker[UAID_2])*(TrackerTbl[[#This Row],[Request Date]]=MainTracker[Request sent on (Date)])*1,0),9)</f>
        <v>45453</v>
      </c>
      <c r="H402" s="33"/>
      <c r="J402" t="s">
        <v>9239</v>
      </c>
      <c r="K402" t="s">
        <v>9132</v>
      </c>
      <c r="L402" t="str">
        <f>LEFT(Table58[[#This Row],[L3 (Last Work Package only)]],FIND(" - ",Table58[[#This Row],[L3 (Last Work Package only)]])-1)</f>
        <v>TW 0020</v>
      </c>
      <c r="M402" t="str">
        <f>LEFT(Table58[[#This Row],[Assets]],FIND(" - ",Table58[[#This Row],[Assets]])-1)</f>
        <v>HS2-00002ZPMQ</v>
      </c>
      <c r="N402" s="239" t="e">
        <f>INDEX(TrackerTbl[#Data],MATCH(Table58[[#This Row],[L2]],TrackerTbl[Cleansed_UAID_2],0),5)</f>
        <v>#N/A</v>
      </c>
      <c r="O402" s="9" t="e">
        <f>INDEX(TrackerTbl[#Data],MATCH(Table58[[#This Row],[L2]],TrackerTbl[Cleansed_UAID_2],0),6)</f>
        <v>#N/A</v>
      </c>
      <c r="P402" s="239" t="e">
        <f>INDEX(TrackerTbl[#Data],MATCH(Table58[[#This Row],[L2]],TrackerTbl[Cleansed_UAID_2],0),7)</f>
        <v>#N/A</v>
      </c>
    </row>
    <row r="403" spans="1:16">
      <c r="A403" s="9" t="s">
        <v>1822</v>
      </c>
      <c r="B403" t="s">
        <v>2048</v>
      </c>
      <c r="C403" t="str">
        <f>IF(LEFT(TrackerTbl[[#This Row],[WorkPackage]],1)="U",TrackerTbl[[#This Row],[WorkPackage]],"IDR "&amp;TRIM(TrackerTbl[[#This Row],[WorkPackage]]))</f>
        <v>IDR 229.01-1</v>
      </c>
      <c r="D403" t="str">
        <f>TRIM(TrackerTbl[[#This Row],[UAID_2]])</f>
        <v>HS2-000025B2C</v>
      </c>
      <c r="E403" s="33">
        <f>_xlfn.MAXIFS(Central_Team!G:G,Central_Team!C:C,TrackerTbl[[#This Row],[UAID_2]])</f>
        <v>45363</v>
      </c>
      <c r="F403" t="str" cm="1">
        <f t="array" ref="F403">INDEX(MainTracker[#Data],MATCH(1,(TrackerTbl[[#This Row],[UAID_2]]=MainTracker[UAID_2])*(TrackerTbl[[#This Row],[Request Date]]=MainTracker[Request sent on (Date)])*1,0),21)</f>
        <v>10 - Complete</v>
      </c>
      <c r="G403" s="33" cm="1">
        <f t="array" ref="G403">INDEX(MainTracker[#Data],MATCH(1,(TrackerTbl[[#This Row],[UAID_2]]=MainTracker[UAID_2])*(TrackerTbl[[#This Row],[Request Date]]=MainTracker[Request sent on (Date)])*1,0),9)</f>
        <v>45453</v>
      </c>
      <c r="H403" s="33"/>
      <c r="J403" t="s">
        <v>9240</v>
      </c>
      <c r="K403" t="s">
        <v>9132</v>
      </c>
      <c r="L403" t="str">
        <f>LEFT(Table58[[#This Row],[L3 (Last Work Package only)]],FIND(" - ",Table58[[#This Row],[L3 (Last Work Package only)]])-1)</f>
        <v>TW 0020</v>
      </c>
      <c r="M403" t="str">
        <f>LEFT(Table58[[#This Row],[Assets]],FIND(" - ",Table58[[#This Row],[Assets]])-1)</f>
        <v>HS2-00002ZPMR</v>
      </c>
      <c r="N403" s="239" t="e">
        <f>INDEX(TrackerTbl[#Data],MATCH(Table58[[#This Row],[L2]],TrackerTbl[Cleansed_UAID_2],0),5)</f>
        <v>#N/A</v>
      </c>
      <c r="O403" s="9" t="e">
        <f>INDEX(TrackerTbl[#Data],MATCH(Table58[[#This Row],[L2]],TrackerTbl[Cleansed_UAID_2],0),6)</f>
        <v>#N/A</v>
      </c>
      <c r="P403" s="239" t="e">
        <f>INDEX(TrackerTbl[#Data],MATCH(Table58[[#This Row],[L2]],TrackerTbl[Cleansed_UAID_2],0),7)</f>
        <v>#N/A</v>
      </c>
    </row>
    <row r="404" spans="1:16">
      <c r="A404" s="9" t="s">
        <v>1822</v>
      </c>
      <c r="B404" t="s">
        <v>2048</v>
      </c>
      <c r="C404" t="str">
        <f>IF(LEFT(TrackerTbl[[#This Row],[WorkPackage]],1)="U",TrackerTbl[[#This Row],[WorkPackage]],"IDR "&amp;TRIM(TrackerTbl[[#This Row],[WorkPackage]]))</f>
        <v>IDR 229.01-1</v>
      </c>
      <c r="D404" t="str">
        <f>TRIM(TrackerTbl[[#This Row],[UAID_2]])</f>
        <v>HS2-000025B2C</v>
      </c>
      <c r="E404" s="33">
        <f>_xlfn.MAXIFS(Central_Team!G:G,Central_Team!C:C,TrackerTbl[[#This Row],[UAID_2]])</f>
        <v>45363</v>
      </c>
      <c r="F404" t="str" cm="1">
        <f t="array" ref="F404">INDEX(MainTracker[#Data],MATCH(1,(TrackerTbl[[#This Row],[UAID_2]]=MainTracker[UAID_2])*(TrackerTbl[[#This Row],[Request Date]]=MainTracker[Request sent on (Date)])*1,0),21)</f>
        <v>10 - Complete</v>
      </c>
      <c r="G404" s="33" cm="1">
        <f t="array" ref="G404">INDEX(MainTracker[#Data],MATCH(1,(TrackerTbl[[#This Row],[UAID_2]]=MainTracker[UAID_2])*(TrackerTbl[[#This Row],[Request Date]]=MainTracker[Request sent on (Date)])*1,0),9)</f>
        <v>45453</v>
      </c>
      <c r="H404" s="33"/>
      <c r="J404" t="s">
        <v>9241</v>
      </c>
      <c r="K404" t="s">
        <v>9132</v>
      </c>
      <c r="L404" t="str">
        <f>LEFT(Table58[[#This Row],[L3 (Last Work Package only)]],FIND(" - ",Table58[[#This Row],[L3 (Last Work Package only)]])-1)</f>
        <v>TW 0020</v>
      </c>
      <c r="M404" t="str">
        <f>LEFT(Table58[[#This Row],[Assets]],FIND(" - ",Table58[[#This Row],[Assets]])-1)</f>
        <v>HS2-00002ZPMS</v>
      </c>
      <c r="N404" s="239" t="e">
        <f>INDEX(TrackerTbl[#Data],MATCH(Table58[[#This Row],[L2]],TrackerTbl[Cleansed_UAID_2],0),5)</f>
        <v>#N/A</v>
      </c>
      <c r="O404" s="9" t="e">
        <f>INDEX(TrackerTbl[#Data],MATCH(Table58[[#This Row],[L2]],TrackerTbl[Cleansed_UAID_2],0),6)</f>
        <v>#N/A</v>
      </c>
      <c r="P404" s="239" t="e">
        <f>INDEX(TrackerTbl[#Data],MATCH(Table58[[#This Row],[L2]],TrackerTbl[Cleansed_UAID_2],0),7)</f>
        <v>#N/A</v>
      </c>
    </row>
    <row r="405" spans="1:16">
      <c r="A405" s="9" t="s">
        <v>1822</v>
      </c>
      <c r="B405" t="s">
        <v>2048</v>
      </c>
      <c r="C405" t="str">
        <f>IF(LEFT(TrackerTbl[[#This Row],[WorkPackage]],1)="U",TrackerTbl[[#This Row],[WorkPackage]],"IDR "&amp;TRIM(TrackerTbl[[#This Row],[WorkPackage]]))</f>
        <v>IDR 229.01-1</v>
      </c>
      <c r="D405" t="str">
        <f>TRIM(TrackerTbl[[#This Row],[UAID_2]])</f>
        <v>HS2-000025B2C</v>
      </c>
      <c r="E405" s="33">
        <f>_xlfn.MAXIFS(Central_Team!G:G,Central_Team!C:C,TrackerTbl[[#This Row],[UAID_2]])</f>
        <v>45363</v>
      </c>
      <c r="F405" t="str" cm="1">
        <f t="array" ref="F405">INDEX(MainTracker[#Data],MATCH(1,(TrackerTbl[[#This Row],[UAID_2]]=MainTracker[UAID_2])*(TrackerTbl[[#This Row],[Request Date]]=MainTracker[Request sent on (Date)])*1,0),21)</f>
        <v>10 - Complete</v>
      </c>
      <c r="G405" s="33" cm="1">
        <f t="array" ref="G405">INDEX(MainTracker[#Data],MATCH(1,(TrackerTbl[[#This Row],[UAID_2]]=MainTracker[UAID_2])*(TrackerTbl[[#This Row],[Request Date]]=MainTracker[Request sent on (Date)])*1,0),9)</f>
        <v>45453</v>
      </c>
      <c r="H405" s="33"/>
      <c r="J405" t="s">
        <v>9242</v>
      </c>
      <c r="K405" t="s">
        <v>9132</v>
      </c>
      <c r="L405" t="str">
        <f>LEFT(Table58[[#This Row],[L3 (Last Work Package only)]],FIND(" - ",Table58[[#This Row],[L3 (Last Work Package only)]])-1)</f>
        <v>TW 0020</v>
      </c>
      <c r="M405" t="str">
        <f>LEFT(Table58[[#This Row],[Assets]],FIND(" - ",Table58[[#This Row],[Assets]])-1)</f>
        <v>HS2-00002ZPMT</v>
      </c>
      <c r="N405" s="239" t="e">
        <f>INDEX(TrackerTbl[#Data],MATCH(Table58[[#This Row],[L2]],TrackerTbl[Cleansed_UAID_2],0),5)</f>
        <v>#N/A</v>
      </c>
      <c r="O405" s="9" t="e">
        <f>INDEX(TrackerTbl[#Data],MATCH(Table58[[#This Row],[L2]],TrackerTbl[Cleansed_UAID_2],0),6)</f>
        <v>#N/A</v>
      </c>
      <c r="P405" s="239" t="e">
        <f>INDEX(TrackerTbl[#Data],MATCH(Table58[[#This Row],[L2]],TrackerTbl[Cleansed_UAID_2],0),7)</f>
        <v>#N/A</v>
      </c>
    </row>
    <row r="406" spans="1:16">
      <c r="A406" s="9" t="s">
        <v>1822</v>
      </c>
      <c r="B406" t="s">
        <v>2048</v>
      </c>
      <c r="C406" t="str">
        <f>IF(LEFT(TrackerTbl[[#This Row],[WorkPackage]],1)="U",TrackerTbl[[#This Row],[WorkPackage]],"IDR "&amp;TRIM(TrackerTbl[[#This Row],[WorkPackage]]))</f>
        <v>IDR 229.01-1</v>
      </c>
      <c r="D406" t="str">
        <f>TRIM(TrackerTbl[[#This Row],[UAID_2]])</f>
        <v>HS2-000025B2C</v>
      </c>
      <c r="E406" s="33">
        <f>_xlfn.MAXIFS(Central_Team!G:G,Central_Team!C:C,TrackerTbl[[#This Row],[UAID_2]])</f>
        <v>45363</v>
      </c>
      <c r="F406" t="str" cm="1">
        <f t="array" ref="F406">INDEX(MainTracker[#Data],MATCH(1,(TrackerTbl[[#This Row],[UAID_2]]=MainTracker[UAID_2])*(TrackerTbl[[#This Row],[Request Date]]=MainTracker[Request sent on (Date)])*1,0),21)</f>
        <v>10 - Complete</v>
      </c>
      <c r="G406" s="33" cm="1">
        <f t="array" ref="G406">INDEX(MainTracker[#Data],MATCH(1,(TrackerTbl[[#This Row],[UAID_2]]=MainTracker[UAID_2])*(TrackerTbl[[#This Row],[Request Date]]=MainTracker[Request sent on (Date)])*1,0),9)</f>
        <v>45453</v>
      </c>
      <c r="H406" s="33"/>
      <c r="J406" t="s">
        <v>9243</v>
      </c>
      <c r="K406" t="s">
        <v>9132</v>
      </c>
      <c r="L406" t="str">
        <f>LEFT(Table58[[#This Row],[L3 (Last Work Package only)]],FIND(" - ",Table58[[#This Row],[L3 (Last Work Package only)]])-1)</f>
        <v>TW 0020</v>
      </c>
      <c r="M406" t="str">
        <f>LEFT(Table58[[#This Row],[Assets]],FIND(" - ",Table58[[#This Row],[Assets]])-1)</f>
        <v>HS2-00002ZPMU</v>
      </c>
      <c r="N406" s="239" t="e">
        <f>INDEX(TrackerTbl[#Data],MATCH(Table58[[#This Row],[L2]],TrackerTbl[Cleansed_UAID_2],0),5)</f>
        <v>#N/A</v>
      </c>
      <c r="O406" s="9" t="e">
        <f>INDEX(TrackerTbl[#Data],MATCH(Table58[[#This Row],[L2]],TrackerTbl[Cleansed_UAID_2],0),6)</f>
        <v>#N/A</v>
      </c>
      <c r="P406" s="239" t="e">
        <f>INDEX(TrackerTbl[#Data],MATCH(Table58[[#This Row],[L2]],TrackerTbl[Cleansed_UAID_2],0),7)</f>
        <v>#N/A</v>
      </c>
    </row>
    <row r="407" spans="1:16">
      <c r="A407" s="9" t="s">
        <v>1822</v>
      </c>
      <c r="B407" t="s">
        <v>2048</v>
      </c>
      <c r="C407" t="str">
        <f>IF(LEFT(TrackerTbl[[#This Row],[WorkPackage]],1)="U",TrackerTbl[[#This Row],[WorkPackage]],"IDR "&amp;TRIM(TrackerTbl[[#This Row],[WorkPackage]]))</f>
        <v>IDR 229.01-1</v>
      </c>
      <c r="D407" t="str">
        <f>TRIM(TrackerTbl[[#This Row],[UAID_2]])</f>
        <v>HS2-000025B2C</v>
      </c>
      <c r="E407" s="33">
        <f>_xlfn.MAXIFS(Central_Team!G:G,Central_Team!C:C,TrackerTbl[[#This Row],[UAID_2]])</f>
        <v>45363</v>
      </c>
      <c r="F407" t="str" cm="1">
        <f t="array" ref="F407">INDEX(MainTracker[#Data],MATCH(1,(TrackerTbl[[#This Row],[UAID_2]]=MainTracker[UAID_2])*(TrackerTbl[[#This Row],[Request Date]]=MainTracker[Request sent on (Date)])*1,0),21)</f>
        <v>10 - Complete</v>
      </c>
      <c r="G407" s="33" cm="1">
        <f t="array" ref="G407">INDEX(MainTracker[#Data],MATCH(1,(TrackerTbl[[#This Row],[UAID_2]]=MainTracker[UAID_2])*(TrackerTbl[[#This Row],[Request Date]]=MainTracker[Request sent on (Date)])*1,0),9)</f>
        <v>45453</v>
      </c>
      <c r="H407" s="33"/>
      <c r="J407" t="s">
        <v>9244</v>
      </c>
      <c r="K407" t="s">
        <v>9132</v>
      </c>
      <c r="L407" t="str">
        <f>LEFT(Table58[[#This Row],[L3 (Last Work Package only)]],FIND(" - ",Table58[[#This Row],[L3 (Last Work Package only)]])-1)</f>
        <v>TW 0020</v>
      </c>
      <c r="M407" t="str">
        <f>LEFT(Table58[[#This Row],[Assets]],FIND(" - ",Table58[[#This Row],[Assets]])-1)</f>
        <v>HS2-00002ZPMV</v>
      </c>
      <c r="N407" s="239" t="e">
        <f>INDEX(TrackerTbl[#Data],MATCH(Table58[[#This Row],[L2]],TrackerTbl[Cleansed_UAID_2],0),5)</f>
        <v>#N/A</v>
      </c>
      <c r="O407" s="9" t="e">
        <f>INDEX(TrackerTbl[#Data],MATCH(Table58[[#This Row],[L2]],TrackerTbl[Cleansed_UAID_2],0),6)</f>
        <v>#N/A</v>
      </c>
      <c r="P407" s="239" t="e">
        <f>INDEX(TrackerTbl[#Data],MATCH(Table58[[#This Row],[L2]],TrackerTbl[Cleansed_UAID_2],0),7)</f>
        <v>#N/A</v>
      </c>
    </row>
    <row r="408" spans="1:16">
      <c r="A408" s="9" t="s">
        <v>1822</v>
      </c>
      <c r="B408" t="s">
        <v>2048</v>
      </c>
      <c r="C408" t="str">
        <f>IF(LEFT(TrackerTbl[[#This Row],[WorkPackage]],1)="U",TrackerTbl[[#This Row],[WorkPackage]],"IDR "&amp;TRIM(TrackerTbl[[#This Row],[WorkPackage]]))</f>
        <v>IDR 229.01-1</v>
      </c>
      <c r="D408" t="str">
        <f>TRIM(TrackerTbl[[#This Row],[UAID_2]])</f>
        <v>HS2-000025B2C</v>
      </c>
      <c r="E408" s="33">
        <f>_xlfn.MAXIFS(Central_Team!G:G,Central_Team!C:C,TrackerTbl[[#This Row],[UAID_2]])</f>
        <v>45363</v>
      </c>
      <c r="F408" t="str" cm="1">
        <f t="array" ref="F408">INDEX(MainTracker[#Data],MATCH(1,(TrackerTbl[[#This Row],[UAID_2]]=MainTracker[UAID_2])*(TrackerTbl[[#This Row],[Request Date]]=MainTracker[Request sent on (Date)])*1,0),21)</f>
        <v>10 - Complete</v>
      </c>
      <c r="G408" s="33" cm="1">
        <f t="array" ref="G408">INDEX(MainTracker[#Data],MATCH(1,(TrackerTbl[[#This Row],[UAID_2]]=MainTracker[UAID_2])*(TrackerTbl[[#This Row],[Request Date]]=MainTracker[Request sent on (Date)])*1,0),9)</f>
        <v>45453</v>
      </c>
      <c r="H408" s="33"/>
      <c r="J408" t="s">
        <v>9245</v>
      </c>
      <c r="K408" t="s">
        <v>9132</v>
      </c>
      <c r="L408" t="str">
        <f>LEFT(Table58[[#This Row],[L3 (Last Work Package only)]],FIND(" - ",Table58[[#This Row],[L3 (Last Work Package only)]])-1)</f>
        <v>TW 0020</v>
      </c>
      <c r="M408" t="str">
        <f>LEFT(Table58[[#This Row],[Assets]],FIND(" - ",Table58[[#This Row],[Assets]])-1)</f>
        <v>HS2-00002ZPMW</v>
      </c>
      <c r="N408" s="239" t="e">
        <f>INDEX(TrackerTbl[#Data],MATCH(Table58[[#This Row],[L2]],TrackerTbl[Cleansed_UAID_2],0),5)</f>
        <v>#N/A</v>
      </c>
      <c r="O408" s="9" t="e">
        <f>INDEX(TrackerTbl[#Data],MATCH(Table58[[#This Row],[L2]],TrackerTbl[Cleansed_UAID_2],0),6)</f>
        <v>#N/A</v>
      </c>
      <c r="P408" s="239" t="e">
        <f>INDEX(TrackerTbl[#Data],MATCH(Table58[[#This Row],[L2]],TrackerTbl[Cleansed_UAID_2],0),7)</f>
        <v>#N/A</v>
      </c>
    </row>
    <row r="409" spans="1:16">
      <c r="A409" s="9" t="s">
        <v>1822</v>
      </c>
      <c r="B409" t="s">
        <v>2048</v>
      </c>
      <c r="C409" t="str">
        <f>IF(LEFT(TrackerTbl[[#This Row],[WorkPackage]],1)="U",TrackerTbl[[#This Row],[WorkPackage]],"IDR "&amp;TRIM(TrackerTbl[[#This Row],[WorkPackage]]))</f>
        <v>IDR 229.01-1</v>
      </c>
      <c r="D409" t="str">
        <f>TRIM(TrackerTbl[[#This Row],[UAID_2]])</f>
        <v>HS2-000025B2C</v>
      </c>
      <c r="E409" s="33">
        <f>_xlfn.MAXIFS(Central_Team!G:G,Central_Team!C:C,TrackerTbl[[#This Row],[UAID_2]])</f>
        <v>45363</v>
      </c>
      <c r="F409" t="str" cm="1">
        <f t="array" ref="F409">INDEX(MainTracker[#Data],MATCH(1,(TrackerTbl[[#This Row],[UAID_2]]=MainTracker[UAID_2])*(TrackerTbl[[#This Row],[Request Date]]=MainTracker[Request sent on (Date)])*1,0),21)</f>
        <v>10 - Complete</v>
      </c>
      <c r="G409" s="33" cm="1">
        <f t="array" ref="G409">INDEX(MainTracker[#Data],MATCH(1,(TrackerTbl[[#This Row],[UAID_2]]=MainTracker[UAID_2])*(TrackerTbl[[#This Row],[Request Date]]=MainTracker[Request sent on (Date)])*1,0),9)</f>
        <v>45453</v>
      </c>
      <c r="H409" s="33"/>
      <c r="J409" t="s">
        <v>9246</v>
      </c>
      <c r="K409" t="s">
        <v>9132</v>
      </c>
      <c r="L409" t="str">
        <f>LEFT(Table58[[#This Row],[L3 (Last Work Package only)]],FIND(" - ",Table58[[#This Row],[L3 (Last Work Package only)]])-1)</f>
        <v>TW 0020</v>
      </c>
      <c r="M409" t="str">
        <f>LEFT(Table58[[#This Row],[Assets]],FIND(" - ",Table58[[#This Row],[Assets]])-1)</f>
        <v>HS2-00002ZPMX</v>
      </c>
      <c r="N409" s="239" t="e">
        <f>INDEX(TrackerTbl[#Data],MATCH(Table58[[#This Row],[L2]],TrackerTbl[Cleansed_UAID_2],0),5)</f>
        <v>#N/A</v>
      </c>
      <c r="O409" s="9" t="e">
        <f>INDEX(TrackerTbl[#Data],MATCH(Table58[[#This Row],[L2]],TrackerTbl[Cleansed_UAID_2],0),6)</f>
        <v>#N/A</v>
      </c>
      <c r="P409" s="239" t="e">
        <f>INDEX(TrackerTbl[#Data],MATCH(Table58[[#This Row],[L2]],TrackerTbl[Cleansed_UAID_2],0),7)</f>
        <v>#N/A</v>
      </c>
    </row>
    <row r="410" spans="1:16">
      <c r="A410" s="9" t="s">
        <v>1822</v>
      </c>
      <c r="B410" t="s">
        <v>2048</v>
      </c>
      <c r="C410" t="str">
        <f>IF(LEFT(TrackerTbl[[#This Row],[WorkPackage]],1)="U",TrackerTbl[[#This Row],[WorkPackage]],"IDR "&amp;TRIM(TrackerTbl[[#This Row],[WorkPackage]]))</f>
        <v>IDR 229.01-1</v>
      </c>
      <c r="D410" t="str">
        <f>TRIM(TrackerTbl[[#This Row],[UAID_2]])</f>
        <v>HS2-000025B2C</v>
      </c>
      <c r="E410" s="33">
        <f>_xlfn.MAXIFS(Central_Team!G:G,Central_Team!C:C,TrackerTbl[[#This Row],[UAID_2]])</f>
        <v>45363</v>
      </c>
      <c r="F410" t="str" cm="1">
        <f t="array" ref="F410">INDEX(MainTracker[#Data],MATCH(1,(TrackerTbl[[#This Row],[UAID_2]]=MainTracker[UAID_2])*(TrackerTbl[[#This Row],[Request Date]]=MainTracker[Request sent on (Date)])*1,0),21)</f>
        <v>10 - Complete</v>
      </c>
      <c r="G410" s="33" cm="1">
        <f t="array" ref="G410">INDEX(MainTracker[#Data],MATCH(1,(TrackerTbl[[#This Row],[UAID_2]]=MainTracker[UAID_2])*(TrackerTbl[[#This Row],[Request Date]]=MainTracker[Request sent on (Date)])*1,0),9)</f>
        <v>45453</v>
      </c>
      <c r="H410" s="33"/>
      <c r="J410" t="s">
        <v>9247</v>
      </c>
      <c r="K410" t="s">
        <v>9132</v>
      </c>
      <c r="L410" t="str">
        <f>LEFT(Table58[[#This Row],[L3 (Last Work Package only)]],FIND(" - ",Table58[[#This Row],[L3 (Last Work Package only)]])-1)</f>
        <v>TW 0020</v>
      </c>
      <c r="M410" t="str">
        <f>LEFT(Table58[[#This Row],[Assets]],FIND(" - ",Table58[[#This Row],[Assets]])-1)</f>
        <v>HS2-00002ZPMY</v>
      </c>
      <c r="N410" s="239" t="e">
        <f>INDEX(TrackerTbl[#Data],MATCH(Table58[[#This Row],[L2]],TrackerTbl[Cleansed_UAID_2],0),5)</f>
        <v>#N/A</v>
      </c>
      <c r="O410" s="9" t="e">
        <f>INDEX(TrackerTbl[#Data],MATCH(Table58[[#This Row],[L2]],TrackerTbl[Cleansed_UAID_2],0),6)</f>
        <v>#N/A</v>
      </c>
      <c r="P410" s="239" t="e">
        <f>INDEX(TrackerTbl[#Data],MATCH(Table58[[#This Row],[L2]],TrackerTbl[Cleansed_UAID_2],0),7)</f>
        <v>#N/A</v>
      </c>
    </row>
    <row r="411" spans="1:16">
      <c r="A411" s="9" t="s">
        <v>1822</v>
      </c>
      <c r="B411" t="s">
        <v>2048</v>
      </c>
      <c r="C411" t="str">
        <f>IF(LEFT(TrackerTbl[[#This Row],[WorkPackage]],1)="U",TrackerTbl[[#This Row],[WorkPackage]],"IDR "&amp;TRIM(TrackerTbl[[#This Row],[WorkPackage]]))</f>
        <v>IDR 229.01-1</v>
      </c>
      <c r="D411" t="str">
        <f>TRIM(TrackerTbl[[#This Row],[UAID_2]])</f>
        <v>HS2-000025B2C</v>
      </c>
      <c r="E411" s="33">
        <f>_xlfn.MAXIFS(Central_Team!G:G,Central_Team!C:C,TrackerTbl[[#This Row],[UAID_2]])</f>
        <v>45363</v>
      </c>
      <c r="F411" t="str" cm="1">
        <f t="array" ref="F411">INDEX(MainTracker[#Data],MATCH(1,(TrackerTbl[[#This Row],[UAID_2]]=MainTracker[UAID_2])*(TrackerTbl[[#This Row],[Request Date]]=MainTracker[Request sent on (Date)])*1,0),21)</f>
        <v>10 - Complete</v>
      </c>
      <c r="G411" s="33" cm="1">
        <f t="array" ref="G411">INDEX(MainTracker[#Data],MATCH(1,(TrackerTbl[[#This Row],[UAID_2]]=MainTracker[UAID_2])*(TrackerTbl[[#This Row],[Request Date]]=MainTracker[Request sent on (Date)])*1,0),9)</f>
        <v>45453</v>
      </c>
      <c r="H411" s="33"/>
      <c r="J411" t="s">
        <v>9248</v>
      </c>
      <c r="K411" t="s">
        <v>9132</v>
      </c>
      <c r="L411" t="str">
        <f>LEFT(Table58[[#This Row],[L3 (Last Work Package only)]],FIND(" - ",Table58[[#This Row],[L3 (Last Work Package only)]])-1)</f>
        <v>TW 0020</v>
      </c>
      <c r="M411" t="str">
        <f>LEFT(Table58[[#This Row],[Assets]],FIND(" - ",Table58[[#This Row],[Assets]])-1)</f>
        <v>HS2-00002ZPMZ</v>
      </c>
      <c r="N411" s="239" t="e">
        <f>INDEX(TrackerTbl[#Data],MATCH(Table58[[#This Row],[L2]],TrackerTbl[Cleansed_UAID_2],0),5)</f>
        <v>#N/A</v>
      </c>
      <c r="O411" s="9" t="e">
        <f>INDEX(TrackerTbl[#Data],MATCH(Table58[[#This Row],[L2]],TrackerTbl[Cleansed_UAID_2],0),6)</f>
        <v>#N/A</v>
      </c>
      <c r="P411" s="239" t="e">
        <f>INDEX(TrackerTbl[#Data],MATCH(Table58[[#This Row],[L2]],TrackerTbl[Cleansed_UAID_2],0),7)</f>
        <v>#N/A</v>
      </c>
    </row>
    <row r="412" spans="1:16">
      <c r="A412" s="9" t="s">
        <v>1822</v>
      </c>
      <c r="B412" t="s">
        <v>2048</v>
      </c>
      <c r="C412" t="str">
        <f>IF(LEFT(TrackerTbl[[#This Row],[WorkPackage]],1)="U",TrackerTbl[[#This Row],[WorkPackage]],"IDR "&amp;TRIM(TrackerTbl[[#This Row],[WorkPackage]]))</f>
        <v>IDR 229.01-1</v>
      </c>
      <c r="D412" t="str">
        <f>TRIM(TrackerTbl[[#This Row],[UAID_2]])</f>
        <v>HS2-000025B2C</v>
      </c>
      <c r="E412" s="33">
        <f>_xlfn.MAXIFS(Central_Team!G:G,Central_Team!C:C,TrackerTbl[[#This Row],[UAID_2]])</f>
        <v>45363</v>
      </c>
      <c r="F412" t="str" cm="1">
        <f t="array" ref="F412">INDEX(MainTracker[#Data],MATCH(1,(TrackerTbl[[#This Row],[UAID_2]]=MainTracker[UAID_2])*(TrackerTbl[[#This Row],[Request Date]]=MainTracker[Request sent on (Date)])*1,0),21)</f>
        <v>10 - Complete</v>
      </c>
      <c r="G412" s="33" cm="1">
        <f t="array" ref="G412">INDEX(MainTracker[#Data],MATCH(1,(TrackerTbl[[#This Row],[UAID_2]]=MainTracker[UAID_2])*(TrackerTbl[[#This Row],[Request Date]]=MainTracker[Request sent on (Date)])*1,0),9)</f>
        <v>45453</v>
      </c>
      <c r="H412" s="33"/>
      <c r="J412" t="s">
        <v>9249</v>
      </c>
      <c r="K412" t="s">
        <v>9132</v>
      </c>
      <c r="L412" t="str">
        <f>LEFT(Table58[[#This Row],[L3 (Last Work Package only)]],FIND(" - ",Table58[[#This Row],[L3 (Last Work Package only)]])-1)</f>
        <v>TW 0020</v>
      </c>
      <c r="M412" t="str">
        <f>LEFT(Table58[[#This Row],[Assets]],FIND(" - ",Table58[[#This Row],[Assets]])-1)</f>
        <v>HS2-00002ZPN0</v>
      </c>
      <c r="N412" s="239" t="e">
        <f>INDEX(TrackerTbl[#Data],MATCH(Table58[[#This Row],[L2]],TrackerTbl[Cleansed_UAID_2],0),5)</f>
        <v>#N/A</v>
      </c>
      <c r="O412" s="9" t="e">
        <f>INDEX(TrackerTbl[#Data],MATCH(Table58[[#This Row],[L2]],TrackerTbl[Cleansed_UAID_2],0),6)</f>
        <v>#N/A</v>
      </c>
      <c r="P412" s="239" t="e">
        <f>INDEX(TrackerTbl[#Data],MATCH(Table58[[#This Row],[L2]],TrackerTbl[Cleansed_UAID_2],0),7)</f>
        <v>#N/A</v>
      </c>
    </row>
    <row r="413" spans="1:16">
      <c r="A413" s="9" t="s">
        <v>1822</v>
      </c>
      <c r="B413" t="s">
        <v>2048</v>
      </c>
      <c r="C413" t="str">
        <f>IF(LEFT(TrackerTbl[[#This Row],[WorkPackage]],1)="U",TrackerTbl[[#This Row],[WorkPackage]],"IDR "&amp;TRIM(TrackerTbl[[#This Row],[WorkPackage]]))</f>
        <v>IDR 229.01-1</v>
      </c>
      <c r="D413" t="str">
        <f>TRIM(TrackerTbl[[#This Row],[UAID_2]])</f>
        <v>HS2-000025B2C</v>
      </c>
      <c r="E413" s="33">
        <f>_xlfn.MAXIFS(Central_Team!G:G,Central_Team!C:C,TrackerTbl[[#This Row],[UAID_2]])</f>
        <v>45363</v>
      </c>
      <c r="F413" t="str" cm="1">
        <f t="array" ref="F413">INDEX(MainTracker[#Data],MATCH(1,(TrackerTbl[[#This Row],[UAID_2]]=MainTracker[UAID_2])*(TrackerTbl[[#This Row],[Request Date]]=MainTracker[Request sent on (Date)])*1,0),21)</f>
        <v>10 - Complete</v>
      </c>
      <c r="G413" s="33" cm="1">
        <f t="array" ref="G413">INDEX(MainTracker[#Data],MATCH(1,(TrackerTbl[[#This Row],[UAID_2]]=MainTracker[UAID_2])*(TrackerTbl[[#This Row],[Request Date]]=MainTracker[Request sent on (Date)])*1,0),9)</f>
        <v>45453</v>
      </c>
      <c r="H413" s="33"/>
      <c r="J413" t="s">
        <v>9250</v>
      </c>
      <c r="K413" t="s">
        <v>9132</v>
      </c>
      <c r="L413" t="str">
        <f>LEFT(Table58[[#This Row],[L3 (Last Work Package only)]],FIND(" - ",Table58[[#This Row],[L3 (Last Work Package only)]])-1)</f>
        <v>TW 0020</v>
      </c>
      <c r="M413" t="str">
        <f>LEFT(Table58[[#This Row],[Assets]],FIND(" - ",Table58[[#This Row],[Assets]])-1)</f>
        <v>HS2-00002ZPN1</v>
      </c>
      <c r="N413" s="239" t="e">
        <f>INDEX(TrackerTbl[#Data],MATCH(Table58[[#This Row],[L2]],TrackerTbl[Cleansed_UAID_2],0),5)</f>
        <v>#N/A</v>
      </c>
      <c r="O413" s="9" t="e">
        <f>INDEX(TrackerTbl[#Data],MATCH(Table58[[#This Row],[L2]],TrackerTbl[Cleansed_UAID_2],0),6)</f>
        <v>#N/A</v>
      </c>
      <c r="P413" s="239" t="e">
        <f>INDEX(TrackerTbl[#Data],MATCH(Table58[[#This Row],[L2]],TrackerTbl[Cleansed_UAID_2],0),7)</f>
        <v>#N/A</v>
      </c>
    </row>
    <row r="414" spans="1:16">
      <c r="A414" s="9">
        <v>238.01</v>
      </c>
      <c r="B414" t="s">
        <v>2087</v>
      </c>
      <c r="C414" t="str">
        <f>IF(LEFT(TrackerTbl[[#This Row],[WorkPackage]],1)="U",TrackerTbl[[#This Row],[WorkPackage]],"IDR "&amp;TRIM(TrackerTbl[[#This Row],[WorkPackage]]))</f>
        <v>IDR 238.01</v>
      </c>
      <c r="D414" t="str">
        <f>TRIM(TrackerTbl[[#This Row],[UAID_2]])</f>
        <v>HS2-00002CTK9</v>
      </c>
      <c r="E414" s="33">
        <f>_xlfn.MAXIFS(Central_Team!G:G,Central_Team!C:C,TrackerTbl[[#This Row],[UAID_2]])</f>
        <v>45421</v>
      </c>
      <c r="F414" t="str" cm="1">
        <f t="array" ref="F414">INDEX(MainTracker[#Data],MATCH(1,(TrackerTbl[[#This Row],[UAID_2]]=MainTracker[UAID_2])*(TrackerTbl[[#This Row],[Request Date]]=MainTracker[Request sent on (Date)])*1,0),21)</f>
        <v>10 - Complete</v>
      </c>
      <c r="G414" s="33" cm="1">
        <f t="array" ref="G414">INDEX(MainTracker[#Data],MATCH(1,(TrackerTbl[[#This Row],[UAID_2]]=MainTracker[UAID_2])*(TrackerTbl[[#This Row],[Request Date]]=MainTracker[Request sent on (Date)])*1,0),9)</f>
        <v>45426</v>
      </c>
      <c r="H414" s="33"/>
      <c r="J414" t="s">
        <v>9251</v>
      </c>
      <c r="K414" t="s">
        <v>9132</v>
      </c>
      <c r="L414" t="str">
        <f>LEFT(Table58[[#This Row],[L3 (Last Work Package only)]],FIND(" - ",Table58[[#This Row],[L3 (Last Work Package only)]])-1)</f>
        <v>TW 0020</v>
      </c>
      <c r="M414" t="str">
        <f>LEFT(Table58[[#This Row],[Assets]],FIND(" - ",Table58[[#This Row],[Assets]])-1)</f>
        <v>HS2-00002ZPN2</v>
      </c>
      <c r="N414" s="239" t="e">
        <f>INDEX(TrackerTbl[#Data],MATCH(Table58[[#This Row],[L2]],TrackerTbl[Cleansed_UAID_2],0),5)</f>
        <v>#N/A</v>
      </c>
      <c r="O414" s="9" t="e">
        <f>INDEX(TrackerTbl[#Data],MATCH(Table58[[#This Row],[L2]],TrackerTbl[Cleansed_UAID_2],0),6)</f>
        <v>#N/A</v>
      </c>
      <c r="P414" s="239" t="e">
        <f>INDEX(TrackerTbl[#Data],MATCH(Table58[[#This Row],[L2]],TrackerTbl[Cleansed_UAID_2],0),7)</f>
        <v>#N/A</v>
      </c>
    </row>
    <row r="415" spans="1:16">
      <c r="A415" s="9">
        <v>213.02</v>
      </c>
      <c r="B415" t="s">
        <v>2093</v>
      </c>
      <c r="C415" t="str">
        <f>IF(LEFT(TrackerTbl[[#This Row],[WorkPackage]],1)="U",TrackerTbl[[#This Row],[WorkPackage]],"IDR "&amp;TRIM(TrackerTbl[[#This Row],[WorkPackage]]))</f>
        <v>IDR 213.02</v>
      </c>
      <c r="D415" t="str">
        <f>TRIM(TrackerTbl[[#This Row],[UAID_2]])</f>
        <v>HS2-000001040</v>
      </c>
      <c r="E415" s="33">
        <f>_xlfn.MAXIFS(Central_Team!G:G,Central_Team!C:C,TrackerTbl[[#This Row],[UAID_2]])</f>
        <v>45530</v>
      </c>
      <c r="F415" t="str" cm="1">
        <f t="array" ref="F415">INDEX(MainTracker[#Data],MATCH(1,(TrackerTbl[[#This Row],[UAID_2]]=MainTracker[UAID_2])*(TrackerTbl[[#This Row],[Request Date]]=MainTracker[Request sent on (Date)])*1,0),21)</f>
        <v>10 - Complete</v>
      </c>
      <c r="G415" s="33" cm="1">
        <f t="array" ref="G415">INDEX(MainTracker[#Data],MATCH(1,(TrackerTbl[[#This Row],[UAID_2]]=MainTracker[UAID_2])*(TrackerTbl[[#This Row],[Request Date]]=MainTracker[Request sent on (Date)])*1,0),9)</f>
        <v>45540</v>
      </c>
      <c r="H415" s="33"/>
      <c r="J415" t="s">
        <v>9252</v>
      </c>
      <c r="K415" t="s">
        <v>9132</v>
      </c>
      <c r="L415" t="str">
        <f>LEFT(Table58[[#This Row],[L3 (Last Work Package only)]],FIND(" - ",Table58[[#This Row],[L3 (Last Work Package only)]])-1)</f>
        <v>TW 0020</v>
      </c>
      <c r="M415" t="str">
        <f>LEFT(Table58[[#This Row],[Assets]],FIND(" - ",Table58[[#This Row],[Assets]])-1)</f>
        <v>HS2-00002ZPN3</v>
      </c>
      <c r="N415" s="239" t="e">
        <f>INDEX(TrackerTbl[#Data],MATCH(Table58[[#This Row],[L2]],TrackerTbl[Cleansed_UAID_2],0),5)</f>
        <v>#N/A</v>
      </c>
      <c r="O415" s="9" t="e">
        <f>INDEX(TrackerTbl[#Data],MATCH(Table58[[#This Row],[L2]],TrackerTbl[Cleansed_UAID_2],0),6)</f>
        <v>#N/A</v>
      </c>
      <c r="P415" s="239" t="e">
        <f>INDEX(TrackerTbl[#Data],MATCH(Table58[[#This Row],[L2]],TrackerTbl[Cleansed_UAID_2],0),7)</f>
        <v>#N/A</v>
      </c>
    </row>
    <row r="416" spans="1:16">
      <c r="A416" s="9">
        <v>213.02</v>
      </c>
      <c r="B416" t="s">
        <v>2099</v>
      </c>
      <c r="C416" t="str">
        <f>IF(LEFT(TrackerTbl[[#This Row],[WorkPackage]],1)="U",TrackerTbl[[#This Row],[WorkPackage]],"IDR "&amp;TRIM(TrackerTbl[[#This Row],[WorkPackage]]))</f>
        <v>IDR 213.02</v>
      </c>
      <c r="D416" t="str">
        <f>TRIM(TrackerTbl[[#This Row],[UAID_2]])</f>
        <v>HS2-00002BVGE</v>
      </c>
      <c r="E416" s="33">
        <f>_xlfn.MAXIFS(Central_Team!G:G,Central_Team!C:C,TrackerTbl[[#This Row],[UAID_2]])</f>
        <v>45363</v>
      </c>
      <c r="F416" t="str" cm="1">
        <f t="array" ref="F416">INDEX(MainTracker[#Data],MATCH(1,(TrackerTbl[[#This Row],[UAID_2]]=MainTracker[UAID_2])*(TrackerTbl[[#This Row],[Request Date]]=MainTracker[Request sent on (Date)])*1,0),21)</f>
        <v>10 - Complete</v>
      </c>
      <c r="G416" s="33" cm="1">
        <f t="array" ref="G416">INDEX(MainTracker[#Data],MATCH(1,(TrackerTbl[[#This Row],[UAID_2]]=MainTracker[UAID_2])*(TrackerTbl[[#This Row],[Request Date]]=MainTracker[Request sent on (Date)])*1,0),9)</f>
        <v>45366</v>
      </c>
      <c r="H416" s="33"/>
      <c r="J416" t="s">
        <v>9253</v>
      </c>
      <c r="K416" t="s">
        <v>9132</v>
      </c>
      <c r="L416" t="str">
        <f>LEFT(Table58[[#This Row],[L3 (Last Work Package only)]],FIND(" - ",Table58[[#This Row],[L3 (Last Work Package only)]])-1)</f>
        <v>TW 0020</v>
      </c>
      <c r="M416" t="str">
        <f>LEFT(Table58[[#This Row],[Assets]],FIND(" - ",Table58[[#This Row],[Assets]])-1)</f>
        <v>HS2-00002ZPN4</v>
      </c>
      <c r="N416" s="239" t="e">
        <f>INDEX(TrackerTbl[#Data],MATCH(Table58[[#This Row],[L2]],TrackerTbl[Cleansed_UAID_2],0),5)</f>
        <v>#N/A</v>
      </c>
      <c r="O416" s="9" t="e">
        <f>INDEX(TrackerTbl[#Data],MATCH(Table58[[#This Row],[L2]],TrackerTbl[Cleansed_UAID_2],0),6)</f>
        <v>#N/A</v>
      </c>
      <c r="P416" s="239" t="e">
        <f>INDEX(TrackerTbl[#Data],MATCH(Table58[[#This Row],[L2]],TrackerTbl[Cleansed_UAID_2],0),7)</f>
        <v>#N/A</v>
      </c>
    </row>
    <row r="417" spans="1:16">
      <c r="A417" s="9" t="s">
        <v>867</v>
      </c>
      <c r="B417" t="s">
        <v>2104</v>
      </c>
      <c r="C417" t="str">
        <f>IF(LEFT(TrackerTbl[[#This Row],[WorkPackage]],1)="U",TrackerTbl[[#This Row],[WorkPackage]],"IDR "&amp;TRIM(TrackerTbl[[#This Row],[WorkPackage]]))</f>
        <v>IDR 235.01-2</v>
      </c>
      <c r="D417" t="str">
        <f>TRIM(TrackerTbl[[#This Row],[UAID_2]])</f>
        <v>HS2-00003H075</v>
      </c>
      <c r="E417" s="33">
        <f>_xlfn.MAXIFS(Central_Team!G:G,Central_Team!C:C,TrackerTbl[[#This Row],[UAID_2]])</f>
        <v>45364</v>
      </c>
      <c r="F417" t="str" cm="1">
        <f t="array" ref="F417">INDEX(MainTracker[#Data],MATCH(1,(TrackerTbl[[#This Row],[UAID_2]]=MainTracker[UAID_2])*(TrackerTbl[[#This Row],[Request Date]]=MainTracker[Request sent on (Date)])*1,0),21)</f>
        <v>10 - Complete</v>
      </c>
      <c r="G417" s="33" cm="1">
        <f t="array" ref="G417">INDEX(MainTracker[#Data],MATCH(1,(TrackerTbl[[#This Row],[UAID_2]]=MainTracker[UAID_2])*(TrackerTbl[[#This Row],[Request Date]]=MainTracker[Request sent on (Date)])*1,0),9)</f>
        <v>45370</v>
      </c>
      <c r="H417" s="33"/>
      <c r="J417" t="s">
        <v>9254</v>
      </c>
      <c r="K417" t="s">
        <v>9132</v>
      </c>
      <c r="L417" t="str">
        <f>LEFT(Table58[[#This Row],[L3 (Last Work Package only)]],FIND(" - ",Table58[[#This Row],[L3 (Last Work Package only)]])-1)</f>
        <v>TW 0020</v>
      </c>
      <c r="M417" t="str">
        <f>LEFT(Table58[[#This Row],[Assets]],FIND(" - ",Table58[[#This Row],[Assets]])-1)</f>
        <v>HS2-00002ZPN5</v>
      </c>
      <c r="N417" s="239" t="e">
        <f>INDEX(TrackerTbl[#Data],MATCH(Table58[[#This Row],[L2]],TrackerTbl[Cleansed_UAID_2],0),5)</f>
        <v>#N/A</v>
      </c>
      <c r="O417" s="9" t="e">
        <f>INDEX(TrackerTbl[#Data],MATCH(Table58[[#This Row],[L2]],TrackerTbl[Cleansed_UAID_2],0),6)</f>
        <v>#N/A</v>
      </c>
      <c r="P417" s="239" t="e">
        <f>INDEX(TrackerTbl[#Data],MATCH(Table58[[#This Row],[L2]],TrackerTbl[Cleansed_UAID_2],0),7)</f>
        <v>#N/A</v>
      </c>
    </row>
    <row r="418" spans="1:16">
      <c r="A418" s="9" t="s">
        <v>867</v>
      </c>
      <c r="B418" t="s">
        <v>2108</v>
      </c>
      <c r="C418" t="str">
        <f>IF(LEFT(TrackerTbl[[#This Row],[WorkPackage]],1)="U",TrackerTbl[[#This Row],[WorkPackage]],"IDR "&amp;TRIM(TrackerTbl[[#This Row],[WorkPackage]]))</f>
        <v>IDR 235.01-2</v>
      </c>
      <c r="D418" t="str">
        <f>TRIM(TrackerTbl[[#This Row],[UAID_2]])</f>
        <v>HS2-00003H076</v>
      </c>
      <c r="E418" s="33">
        <f>_xlfn.MAXIFS(Central_Team!G:G,Central_Team!C:C,TrackerTbl[[#This Row],[UAID_2]])</f>
        <v>45364</v>
      </c>
      <c r="F418" t="str" cm="1">
        <f t="array" ref="F418">INDEX(MainTracker[#Data],MATCH(1,(TrackerTbl[[#This Row],[UAID_2]]=MainTracker[UAID_2])*(TrackerTbl[[#This Row],[Request Date]]=MainTracker[Request sent on (Date)])*1,0),21)</f>
        <v>10 - Complete</v>
      </c>
      <c r="G418" s="33" cm="1">
        <f t="array" ref="G418">INDEX(MainTracker[#Data],MATCH(1,(TrackerTbl[[#This Row],[UAID_2]]=MainTracker[UAID_2])*(TrackerTbl[[#This Row],[Request Date]]=MainTracker[Request sent on (Date)])*1,0),9)</f>
        <v>45370</v>
      </c>
      <c r="H418" s="33"/>
      <c r="J418" t="s">
        <v>9255</v>
      </c>
      <c r="K418" t="s">
        <v>9132</v>
      </c>
      <c r="L418" t="str">
        <f>LEFT(Table58[[#This Row],[L3 (Last Work Package only)]],FIND(" - ",Table58[[#This Row],[L3 (Last Work Package only)]])-1)</f>
        <v>TW 0020</v>
      </c>
      <c r="M418" t="str">
        <f>LEFT(Table58[[#This Row],[Assets]],FIND(" - ",Table58[[#This Row],[Assets]])-1)</f>
        <v>HS2-00002ZPN6</v>
      </c>
      <c r="N418" s="239" t="e">
        <f>INDEX(TrackerTbl[#Data],MATCH(Table58[[#This Row],[L2]],TrackerTbl[Cleansed_UAID_2],0),5)</f>
        <v>#N/A</v>
      </c>
      <c r="O418" s="9" t="e">
        <f>INDEX(TrackerTbl[#Data],MATCH(Table58[[#This Row],[L2]],TrackerTbl[Cleansed_UAID_2],0),6)</f>
        <v>#N/A</v>
      </c>
      <c r="P418" s="239" t="e">
        <f>INDEX(TrackerTbl[#Data],MATCH(Table58[[#This Row],[L2]],TrackerTbl[Cleansed_UAID_2],0),7)</f>
        <v>#N/A</v>
      </c>
    </row>
    <row r="419" spans="1:16">
      <c r="A419" s="9">
        <v>238.01</v>
      </c>
      <c r="B419" t="s">
        <v>2112</v>
      </c>
      <c r="C419" t="str">
        <f>IF(LEFT(TrackerTbl[[#This Row],[WorkPackage]],1)="U",TrackerTbl[[#This Row],[WorkPackage]],"IDR "&amp;TRIM(TrackerTbl[[#This Row],[WorkPackage]]))</f>
        <v>IDR 238.01</v>
      </c>
      <c r="D419" t="str">
        <f>TRIM(TrackerTbl[[#This Row],[UAID_2]])</f>
        <v>HS2-00002BVN8</v>
      </c>
      <c r="E419" s="33">
        <f>_xlfn.MAXIFS(Central_Team!G:G,Central_Team!C:C,TrackerTbl[[#This Row],[UAID_2]])</f>
        <v>45694</v>
      </c>
      <c r="F419" t="str" cm="1">
        <f t="array" ref="F419">INDEX(MainTracker[#Data],MATCH(1,(TrackerTbl[[#This Row],[UAID_2]]=MainTracker[UAID_2])*(TrackerTbl[[#This Row],[Request Date]]=MainTracker[Request sent on (Date)])*1,0),21)</f>
        <v>10 - Complete</v>
      </c>
      <c r="G419" s="33" cm="1">
        <f t="array" ref="G419">INDEX(MainTracker[#Data],MATCH(1,(TrackerTbl[[#This Row],[UAID_2]]=MainTracker[UAID_2])*(TrackerTbl[[#This Row],[Request Date]]=MainTracker[Request sent on (Date)])*1,0),9)</f>
        <v>45700</v>
      </c>
      <c r="H419" s="33"/>
      <c r="J419" t="s">
        <v>9256</v>
      </c>
      <c r="K419" t="s">
        <v>9132</v>
      </c>
      <c r="L419" t="str">
        <f>LEFT(Table58[[#This Row],[L3 (Last Work Package only)]],FIND(" - ",Table58[[#This Row],[L3 (Last Work Package only)]])-1)</f>
        <v>TW 0020</v>
      </c>
      <c r="M419" t="str">
        <f>LEFT(Table58[[#This Row],[Assets]],FIND(" - ",Table58[[#This Row],[Assets]])-1)</f>
        <v>HS2-00002ZPN7</v>
      </c>
      <c r="N419" s="239" t="e">
        <f>INDEX(TrackerTbl[#Data],MATCH(Table58[[#This Row],[L2]],TrackerTbl[Cleansed_UAID_2],0),5)</f>
        <v>#N/A</v>
      </c>
      <c r="O419" s="9" t="e">
        <f>INDEX(TrackerTbl[#Data],MATCH(Table58[[#This Row],[L2]],TrackerTbl[Cleansed_UAID_2],0),6)</f>
        <v>#N/A</v>
      </c>
      <c r="P419" s="239" t="e">
        <f>INDEX(TrackerTbl[#Data],MATCH(Table58[[#This Row],[L2]],TrackerTbl[Cleansed_UAID_2],0),7)</f>
        <v>#N/A</v>
      </c>
    </row>
    <row r="420" spans="1:16">
      <c r="A420" s="9">
        <v>237.05</v>
      </c>
      <c r="B420" t="s">
        <v>2117</v>
      </c>
      <c r="C420" t="str">
        <f>IF(LEFT(TrackerTbl[[#This Row],[WorkPackage]],1)="U",TrackerTbl[[#This Row],[WorkPackage]],"IDR "&amp;TRIM(TrackerTbl[[#This Row],[WorkPackage]]))</f>
        <v>IDR 237.05</v>
      </c>
      <c r="D420" t="str">
        <f>TRIM(TrackerTbl[[#This Row],[UAID_2]])</f>
        <v>HS2-00002CTK3</v>
      </c>
      <c r="E420" s="33">
        <f>_xlfn.MAXIFS(Central_Team!G:G,Central_Team!C:C,TrackerTbl[[#This Row],[UAID_2]])</f>
        <v>45364</v>
      </c>
      <c r="F420" t="str" cm="1">
        <f t="array" ref="F420">INDEX(MainTracker[#Data],MATCH(1,(TrackerTbl[[#This Row],[UAID_2]]=MainTracker[UAID_2])*(TrackerTbl[[#This Row],[Request Date]]=MainTracker[Request sent on (Date)])*1,0),21)</f>
        <v>10 - Complete</v>
      </c>
      <c r="G420" s="33" cm="1">
        <f t="array" ref="G420">INDEX(MainTracker[#Data],MATCH(1,(TrackerTbl[[#This Row],[UAID_2]]=MainTracker[UAID_2])*(TrackerTbl[[#This Row],[Request Date]]=MainTracker[Request sent on (Date)])*1,0),9)</f>
        <v>45373</v>
      </c>
      <c r="H420" s="33"/>
      <c r="J420" t="s">
        <v>9257</v>
      </c>
      <c r="K420" t="s">
        <v>9132</v>
      </c>
      <c r="L420" t="str">
        <f>LEFT(Table58[[#This Row],[L3 (Last Work Package only)]],FIND(" - ",Table58[[#This Row],[L3 (Last Work Package only)]])-1)</f>
        <v>TW 0020</v>
      </c>
      <c r="M420" t="str">
        <f>LEFT(Table58[[#This Row],[Assets]],FIND(" - ",Table58[[#This Row],[Assets]])-1)</f>
        <v>HS2-00002ZPN8</v>
      </c>
      <c r="N420" s="239" t="e">
        <f>INDEX(TrackerTbl[#Data],MATCH(Table58[[#This Row],[L2]],TrackerTbl[Cleansed_UAID_2],0),5)</f>
        <v>#N/A</v>
      </c>
      <c r="O420" s="9" t="e">
        <f>INDEX(TrackerTbl[#Data],MATCH(Table58[[#This Row],[L2]],TrackerTbl[Cleansed_UAID_2],0),6)</f>
        <v>#N/A</v>
      </c>
      <c r="P420" s="239" t="e">
        <f>INDEX(TrackerTbl[#Data],MATCH(Table58[[#This Row],[L2]],TrackerTbl[Cleansed_UAID_2],0),7)</f>
        <v>#N/A</v>
      </c>
    </row>
    <row r="421" spans="1:16">
      <c r="A421" s="9">
        <v>221.2</v>
      </c>
      <c r="B421" t="s">
        <v>2122</v>
      </c>
      <c r="C421" t="str">
        <f>IF(LEFT(TrackerTbl[[#This Row],[WorkPackage]],1)="U",TrackerTbl[[#This Row],[WorkPackage]],"IDR "&amp;TRIM(TrackerTbl[[#This Row],[WorkPackage]]))</f>
        <v>IDR 221.2</v>
      </c>
      <c r="D421" t="str">
        <f>TRIM(TrackerTbl[[#This Row],[UAID_2]])</f>
        <v>HS2-00002CW0X</v>
      </c>
      <c r="E421" s="33">
        <f>_xlfn.MAXIFS(Central_Team!G:G,Central_Team!C:C,TrackerTbl[[#This Row],[UAID_2]])</f>
        <v>45365</v>
      </c>
      <c r="F421" t="str" cm="1">
        <f t="array" ref="F421">INDEX(MainTracker[#Data],MATCH(1,(TrackerTbl[[#This Row],[UAID_2]]=MainTracker[UAID_2])*(TrackerTbl[[#This Row],[Request Date]]=MainTracker[Request sent on (Date)])*1,0),21)</f>
        <v>10 - Complete</v>
      </c>
      <c r="G421" s="33" cm="1">
        <f t="array" ref="G421">INDEX(MainTracker[#Data],MATCH(1,(TrackerTbl[[#This Row],[UAID_2]]=MainTracker[UAID_2])*(TrackerTbl[[#This Row],[Request Date]]=MainTracker[Request sent on (Date)])*1,0),9)</f>
        <v>45369</v>
      </c>
      <c r="H421" s="33"/>
      <c r="J421" t="s">
        <v>9258</v>
      </c>
      <c r="K421" t="s">
        <v>9132</v>
      </c>
      <c r="L421" t="str">
        <f>LEFT(Table58[[#This Row],[L3 (Last Work Package only)]],FIND(" - ",Table58[[#This Row],[L3 (Last Work Package only)]])-1)</f>
        <v>TW 0020</v>
      </c>
      <c r="M421" t="str">
        <f>LEFT(Table58[[#This Row],[Assets]],FIND(" - ",Table58[[#This Row],[Assets]])-1)</f>
        <v>HS2-00002ZPN9</v>
      </c>
      <c r="N421" s="239" t="e">
        <f>INDEX(TrackerTbl[#Data],MATCH(Table58[[#This Row],[L2]],TrackerTbl[Cleansed_UAID_2],0),5)</f>
        <v>#N/A</v>
      </c>
      <c r="O421" s="9" t="e">
        <f>INDEX(TrackerTbl[#Data],MATCH(Table58[[#This Row],[L2]],TrackerTbl[Cleansed_UAID_2],0),6)</f>
        <v>#N/A</v>
      </c>
      <c r="P421" s="239" t="e">
        <f>INDEX(TrackerTbl[#Data],MATCH(Table58[[#This Row],[L2]],TrackerTbl[Cleansed_UAID_2],0),7)</f>
        <v>#N/A</v>
      </c>
    </row>
    <row r="422" spans="1:16">
      <c r="A422" s="9">
        <v>219.3</v>
      </c>
      <c r="B422" t="s">
        <v>2126</v>
      </c>
      <c r="C422" t="str">
        <f>IF(LEFT(TrackerTbl[[#This Row],[WorkPackage]],1)="U",TrackerTbl[[#This Row],[WorkPackage]],"IDR "&amp;TRIM(TrackerTbl[[#This Row],[WorkPackage]]))</f>
        <v>IDR 219.3</v>
      </c>
      <c r="D422" t="str">
        <f>TRIM(TrackerTbl[[#This Row],[UAID_2]])</f>
        <v>HS2-0000386U9</v>
      </c>
      <c r="E422" s="33">
        <f>_xlfn.MAXIFS(Central_Team!G:G,Central_Team!C:C,TrackerTbl[[#This Row],[UAID_2]])</f>
        <v>45365</v>
      </c>
      <c r="F422" t="str" cm="1">
        <f t="array" ref="F422">INDEX(MainTracker[#Data],MATCH(1,(TrackerTbl[[#This Row],[UAID_2]]=MainTracker[UAID_2])*(TrackerTbl[[#This Row],[Request Date]]=MainTracker[Request sent on (Date)])*1,0),21)</f>
        <v>10 - Complete</v>
      </c>
      <c r="G422" s="33" cm="1">
        <f t="array" ref="G422">INDEX(MainTracker[#Data],MATCH(1,(TrackerTbl[[#This Row],[UAID_2]]=MainTracker[UAID_2])*(TrackerTbl[[#This Row],[Request Date]]=MainTracker[Request sent on (Date)])*1,0),9)</f>
        <v>45378</v>
      </c>
      <c r="H422" s="33"/>
      <c r="J422" t="s">
        <v>9259</v>
      </c>
      <c r="K422" t="s">
        <v>9132</v>
      </c>
      <c r="L422" t="str">
        <f>LEFT(Table58[[#This Row],[L3 (Last Work Package only)]],FIND(" - ",Table58[[#This Row],[L3 (Last Work Package only)]])-1)</f>
        <v>TW 0020</v>
      </c>
      <c r="M422" t="str">
        <f>LEFT(Table58[[#This Row],[Assets]],FIND(" - ",Table58[[#This Row],[Assets]])-1)</f>
        <v>HS2-00002ZPNA</v>
      </c>
      <c r="N422" s="239" t="e">
        <f>INDEX(TrackerTbl[#Data],MATCH(Table58[[#This Row],[L2]],TrackerTbl[Cleansed_UAID_2],0),5)</f>
        <v>#N/A</v>
      </c>
      <c r="O422" s="9" t="e">
        <f>INDEX(TrackerTbl[#Data],MATCH(Table58[[#This Row],[L2]],TrackerTbl[Cleansed_UAID_2],0),6)</f>
        <v>#N/A</v>
      </c>
      <c r="P422" s="239" t="e">
        <f>INDEX(TrackerTbl[#Data],MATCH(Table58[[#This Row],[L2]],TrackerTbl[Cleansed_UAID_2],0),7)</f>
        <v>#N/A</v>
      </c>
    </row>
    <row r="423" spans="1:16">
      <c r="A423" s="9">
        <v>219.3</v>
      </c>
      <c r="B423" t="s">
        <v>2132</v>
      </c>
      <c r="C423" t="str">
        <f>IF(LEFT(TrackerTbl[[#This Row],[WorkPackage]],1)="U",TrackerTbl[[#This Row],[WorkPackage]],"IDR "&amp;TRIM(TrackerTbl[[#This Row],[WorkPackage]]))</f>
        <v>IDR 219.3</v>
      </c>
      <c r="D423" t="str">
        <f>TRIM(TrackerTbl[[#This Row],[UAID_2]])</f>
        <v>HS2-0000386UA</v>
      </c>
      <c r="E423" s="33">
        <f>_xlfn.MAXIFS(Central_Team!G:G,Central_Team!C:C,TrackerTbl[[#This Row],[UAID_2]])</f>
        <v>45399</v>
      </c>
      <c r="F423" t="str" cm="1">
        <f t="array" ref="F423">INDEX(MainTracker[#Data],MATCH(1,(TrackerTbl[[#This Row],[UAID_2]]=MainTracker[UAID_2])*(TrackerTbl[[#This Row],[Request Date]]=MainTracker[Request sent on (Date)])*1,0),21)</f>
        <v>10 - Complete</v>
      </c>
      <c r="G423" s="33" cm="1">
        <f t="array" ref="G423">INDEX(MainTracker[#Data],MATCH(1,(TrackerTbl[[#This Row],[UAID_2]]=MainTracker[UAID_2])*(TrackerTbl[[#This Row],[Request Date]]=MainTracker[Request sent on (Date)])*1,0),9)</f>
        <v>45404</v>
      </c>
      <c r="H423" s="33"/>
      <c r="J423" t="s">
        <v>9260</v>
      </c>
      <c r="K423" t="s">
        <v>9132</v>
      </c>
      <c r="L423" t="str">
        <f>LEFT(Table58[[#This Row],[L3 (Last Work Package only)]],FIND(" - ",Table58[[#This Row],[L3 (Last Work Package only)]])-1)</f>
        <v>TW 0020</v>
      </c>
      <c r="M423" t="str">
        <f>LEFT(Table58[[#This Row],[Assets]],FIND(" - ",Table58[[#This Row],[Assets]])-1)</f>
        <v>HS2-00002ZPNB</v>
      </c>
      <c r="N423" s="239" t="e">
        <f>INDEX(TrackerTbl[#Data],MATCH(Table58[[#This Row],[L2]],TrackerTbl[Cleansed_UAID_2],0),5)</f>
        <v>#N/A</v>
      </c>
      <c r="O423" s="9" t="e">
        <f>INDEX(TrackerTbl[#Data],MATCH(Table58[[#This Row],[L2]],TrackerTbl[Cleansed_UAID_2],0),6)</f>
        <v>#N/A</v>
      </c>
      <c r="P423" s="239" t="e">
        <f>INDEX(TrackerTbl[#Data],MATCH(Table58[[#This Row],[L2]],TrackerTbl[Cleansed_UAID_2],0),7)</f>
        <v>#N/A</v>
      </c>
    </row>
    <row r="424" spans="1:16">
      <c r="A424" s="9">
        <v>213.02</v>
      </c>
      <c r="B424" t="s">
        <v>2137</v>
      </c>
      <c r="C424" t="str">
        <f>IF(LEFT(TrackerTbl[[#This Row],[WorkPackage]],1)="U",TrackerTbl[[#This Row],[WorkPackage]],"IDR "&amp;TRIM(TrackerTbl[[#This Row],[WorkPackage]]))</f>
        <v>IDR 213.02</v>
      </c>
      <c r="D424" t="str">
        <f>TRIM(TrackerTbl[[#This Row],[UAID_2]])</f>
        <v>HS2-00002BVGC</v>
      </c>
      <c r="E424" s="33">
        <f>_xlfn.MAXIFS(Central_Team!G:G,Central_Team!C:C,TrackerTbl[[#This Row],[UAID_2]])</f>
        <v>45365</v>
      </c>
      <c r="F424" t="str" cm="1">
        <f t="array" ref="F424">INDEX(MainTracker[#Data],MATCH(1,(TrackerTbl[[#This Row],[UAID_2]]=MainTracker[UAID_2])*(TrackerTbl[[#This Row],[Request Date]]=MainTracker[Request sent on (Date)])*1,0),21)</f>
        <v>10 - Complete</v>
      </c>
      <c r="G424" s="33" cm="1">
        <f t="array" ref="G424">INDEX(MainTracker[#Data],MATCH(1,(TrackerTbl[[#This Row],[UAID_2]]=MainTracker[UAID_2])*(TrackerTbl[[#This Row],[Request Date]]=MainTracker[Request sent on (Date)])*1,0),9)</f>
        <v>45369</v>
      </c>
      <c r="H424" s="33"/>
      <c r="J424" t="s">
        <v>9261</v>
      </c>
      <c r="K424" t="s">
        <v>9132</v>
      </c>
      <c r="L424" t="str">
        <f>LEFT(Table58[[#This Row],[L3 (Last Work Package only)]],FIND(" - ",Table58[[#This Row],[L3 (Last Work Package only)]])-1)</f>
        <v>TW 0020</v>
      </c>
      <c r="M424" t="str">
        <f>LEFT(Table58[[#This Row],[Assets]],FIND(" - ",Table58[[#This Row],[Assets]])-1)</f>
        <v>HS2-00002ZPNC</v>
      </c>
      <c r="N424" s="239" t="e">
        <f>INDEX(TrackerTbl[#Data],MATCH(Table58[[#This Row],[L2]],TrackerTbl[Cleansed_UAID_2],0),5)</f>
        <v>#N/A</v>
      </c>
      <c r="O424" s="9" t="e">
        <f>INDEX(TrackerTbl[#Data],MATCH(Table58[[#This Row],[L2]],TrackerTbl[Cleansed_UAID_2],0),6)</f>
        <v>#N/A</v>
      </c>
      <c r="P424" s="239" t="e">
        <f>INDEX(TrackerTbl[#Data],MATCH(Table58[[#This Row],[L2]],TrackerTbl[Cleansed_UAID_2],0),7)</f>
        <v>#N/A</v>
      </c>
    </row>
    <row r="425" spans="1:16">
      <c r="A425" s="9" t="s">
        <v>1992</v>
      </c>
      <c r="B425" t="s">
        <v>1993</v>
      </c>
      <c r="C425" t="str">
        <f>IF(LEFT(TrackerTbl[[#This Row],[WorkPackage]],1)="U",TrackerTbl[[#This Row],[WorkPackage]],"IDR "&amp;TRIM(TrackerTbl[[#This Row],[WorkPackage]]))</f>
        <v>IDR 204.2-1</v>
      </c>
      <c r="D425" t="str">
        <f>TRIM(TrackerTbl[[#This Row],[UAID_2]])</f>
        <v>HS2-000001025</v>
      </c>
      <c r="E425" s="33">
        <f>_xlfn.MAXIFS(Central_Team!G:G,Central_Team!C:C,TrackerTbl[[#This Row],[UAID_2]])</f>
        <v>45366</v>
      </c>
      <c r="F425" t="str" cm="1">
        <f t="array" ref="F425">INDEX(MainTracker[#Data],MATCH(1,(TrackerTbl[[#This Row],[UAID_2]]=MainTracker[UAID_2])*(TrackerTbl[[#This Row],[Request Date]]=MainTracker[Request sent on (Date)])*1,0),21)</f>
        <v>10 - Complete</v>
      </c>
      <c r="G425" s="33" cm="1">
        <f t="array" ref="G425">INDEX(MainTracker[#Data],MATCH(1,(TrackerTbl[[#This Row],[UAID_2]]=MainTracker[UAID_2])*(TrackerTbl[[#This Row],[Request Date]]=MainTracker[Request sent on (Date)])*1,0),9)</f>
        <v>45370</v>
      </c>
      <c r="H425" s="33"/>
      <c r="J425" t="s">
        <v>9262</v>
      </c>
      <c r="K425" t="s">
        <v>9132</v>
      </c>
      <c r="L425" t="str">
        <f>LEFT(Table58[[#This Row],[L3 (Last Work Package only)]],FIND(" - ",Table58[[#This Row],[L3 (Last Work Package only)]])-1)</f>
        <v>TW 0020</v>
      </c>
      <c r="M425" t="str">
        <f>LEFT(Table58[[#This Row],[Assets]],FIND(" - ",Table58[[#This Row],[Assets]])-1)</f>
        <v>HS2-00002ZPND</v>
      </c>
      <c r="N425" s="239" t="e">
        <f>INDEX(TrackerTbl[#Data],MATCH(Table58[[#This Row],[L2]],TrackerTbl[Cleansed_UAID_2],0),5)</f>
        <v>#N/A</v>
      </c>
      <c r="O425" s="9" t="e">
        <f>INDEX(TrackerTbl[#Data],MATCH(Table58[[#This Row],[L2]],TrackerTbl[Cleansed_UAID_2],0),6)</f>
        <v>#N/A</v>
      </c>
      <c r="P425" s="239" t="e">
        <f>INDEX(TrackerTbl[#Data],MATCH(Table58[[#This Row],[L2]],TrackerTbl[Cleansed_UAID_2],0),7)</f>
        <v>#N/A</v>
      </c>
    </row>
    <row r="426" spans="1:16">
      <c r="A426" s="9" t="s">
        <v>1992</v>
      </c>
      <c r="B426" t="s">
        <v>1998</v>
      </c>
      <c r="C426" t="str">
        <f>IF(LEFT(TrackerTbl[[#This Row],[WorkPackage]],1)="U",TrackerTbl[[#This Row],[WorkPackage]],"IDR "&amp;TRIM(TrackerTbl[[#This Row],[WorkPackage]]))</f>
        <v>IDR 204.2-1</v>
      </c>
      <c r="D426" t="str">
        <f>TRIM(TrackerTbl[[#This Row],[UAID_2]])</f>
        <v>HS2-00002F0X2</v>
      </c>
      <c r="E426" s="33">
        <f>_xlfn.MAXIFS(Central_Team!G:G,Central_Team!C:C,TrackerTbl[[#This Row],[UAID_2]])</f>
        <v>45366</v>
      </c>
      <c r="F426" t="str" cm="1">
        <f t="array" ref="F426">INDEX(MainTracker[#Data],MATCH(1,(TrackerTbl[[#This Row],[UAID_2]]=MainTracker[UAID_2])*(TrackerTbl[[#This Row],[Request Date]]=MainTracker[Request sent on (Date)])*1,0),21)</f>
        <v>10 - Complete</v>
      </c>
      <c r="G426" s="33" cm="1">
        <f t="array" ref="G426">INDEX(MainTracker[#Data],MATCH(1,(TrackerTbl[[#This Row],[UAID_2]]=MainTracker[UAID_2])*(TrackerTbl[[#This Row],[Request Date]]=MainTracker[Request sent on (Date)])*1,0),9)</f>
        <v>45369</v>
      </c>
      <c r="H426" s="33"/>
      <c r="J426" t="s">
        <v>9263</v>
      </c>
      <c r="K426" t="s">
        <v>9132</v>
      </c>
      <c r="L426" t="str">
        <f>LEFT(Table58[[#This Row],[L3 (Last Work Package only)]],FIND(" - ",Table58[[#This Row],[L3 (Last Work Package only)]])-1)</f>
        <v>TW 0020</v>
      </c>
      <c r="M426" t="str">
        <f>LEFT(Table58[[#This Row],[Assets]],FIND(" - ",Table58[[#This Row],[Assets]])-1)</f>
        <v>HS2-00002ZPNE</v>
      </c>
      <c r="N426" s="239" t="e">
        <f>INDEX(TrackerTbl[#Data],MATCH(Table58[[#This Row],[L2]],TrackerTbl[Cleansed_UAID_2],0),5)</f>
        <v>#N/A</v>
      </c>
      <c r="O426" s="9" t="e">
        <f>INDEX(TrackerTbl[#Data],MATCH(Table58[[#This Row],[L2]],TrackerTbl[Cleansed_UAID_2],0),6)</f>
        <v>#N/A</v>
      </c>
      <c r="P426" s="239" t="e">
        <f>INDEX(TrackerTbl[#Data],MATCH(Table58[[#This Row],[L2]],TrackerTbl[Cleansed_UAID_2],0),7)</f>
        <v>#N/A</v>
      </c>
    </row>
    <row r="427" spans="1:16">
      <c r="A427" s="9">
        <v>237.05</v>
      </c>
      <c r="B427" t="s">
        <v>2141</v>
      </c>
      <c r="C427" t="str">
        <f>IF(LEFT(TrackerTbl[[#This Row],[WorkPackage]],1)="U",TrackerTbl[[#This Row],[WorkPackage]],"IDR "&amp;TRIM(TrackerTbl[[#This Row],[WorkPackage]]))</f>
        <v>IDR 237.05</v>
      </c>
      <c r="D427" t="str">
        <f>TRIM(TrackerTbl[[#This Row],[UAID_2]])</f>
        <v>HS2-00002CTK4</v>
      </c>
      <c r="E427" s="33">
        <f>_xlfn.MAXIFS(Central_Team!G:G,Central_Team!C:C,TrackerTbl[[#This Row],[UAID_2]])</f>
        <v>45638</v>
      </c>
      <c r="F427" t="str" cm="1">
        <f t="array" ref="F427">INDEX(MainTracker[#Data],MATCH(1,(TrackerTbl[[#This Row],[UAID_2]]=MainTracker[UAID_2])*(TrackerTbl[[#This Row],[Request Date]]=MainTracker[Request sent on (Date)])*1,0),21)</f>
        <v>30 - Sent back to team</v>
      </c>
      <c r="G427" s="33" cm="1">
        <f t="array" ref="G427">INDEX(MainTracker[#Data],MATCH(1,(TrackerTbl[[#This Row],[UAID_2]]=MainTracker[UAID_2])*(TrackerTbl[[#This Row],[Request Date]]=MainTracker[Request sent on (Date)])*1,0),9)</f>
        <v>0</v>
      </c>
      <c r="H427" s="33"/>
      <c r="J427" t="s">
        <v>9264</v>
      </c>
      <c r="K427" t="s">
        <v>9132</v>
      </c>
      <c r="L427" t="str">
        <f>LEFT(Table58[[#This Row],[L3 (Last Work Package only)]],FIND(" - ",Table58[[#This Row],[L3 (Last Work Package only)]])-1)</f>
        <v>TW 0020</v>
      </c>
      <c r="M427" t="str">
        <f>LEFT(Table58[[#This Row],[Assets]],FIND(" - ",Table58[[#This Row],[Assets]])-1)</f>
        <v>HS2-00002ZPNF</v>
      </c>
      <c r="N427" s="239" t="e">
        <f>INDEX(TrackerTbl[#Data],MATCH(Table58[[#This Row],[L2]],TrackerTbl[Cleansed_UAID_2],0),5)</f>
        <v>#N/A</v>
      </c>
      <c r="O427" s="9" t="e">
        <f>INDEX(TrackerTbl[#Data],MATCH(Table58[[#This Row],[L2]],TrackerTbl[Cleansed_UAID_2],0),6)</f>
        <v>#N/A</v>
      </c>
      <c r="P427" s="239" t="e">
        <f>INDEX(TrackerTbl[#Data],MATCH(Table58[[#This Row],[L2]],TrackerTbl[Cleansed_UAID_2],0),7)</f>
        <v>#N/A</v>
      </c>
    </row>
    <row r="428" spans="1:16">
      <c r="A428" s="9">
        <v>213.02</v>
      </c>
      <c r="B428" t="s">
        <v>2145</v>
      </c>
      <c r="C428" t="str">
        <f>IF(LEFT(TrackerTbl[[#This Row],[WorkPackage]],1)="U",TrackerTbl[[#This Row],[WorkPackage]],"IDR "&amp;TRIM(TrackerTbl[[#This Row],[WorkPackage]]))</f>
        <v>IDR 213.02</v>
      </c>
      <c r="D428" t="str">
        <f>TRIM(TrackerTbl[[#This Row],[UAID_2]])</f>
        <v>HS2-00002CT76</v>
      </c>
      <c r="E428" s="33">
        <f>_xlfn.MAXIFS(Central_Team!G:G,Central_Team!C:C,TrackerTbl[[#This Row],[UAID_2]])</f>
        <v>45569</v>
      </c>
      <c r="F428" t="str" cm="1">
        <f t="array" ref="F428">INDEX(MainTracker[#Data],MATCH(1,(TrackerTbl[[#This Row],[UAID_2]]=MainTracker[UAID_2])*(TrackerTbl[[#This Row],[Request Date]]=MainTracker[Request sent on (Date)])*1,0),21)</f>
        <v>99 - Cancelled</v>
      </c>
      <c r="G428" s="33" cm="1">
        <f t="array" ref="G428">INDEX(MainTracker[#Data],MATCH(1,(TrackerTbl[[#This Row],[UAID_2]]=MainTracker[UAID_2])*(TrackerTbl[[#This Row],[Request Date]]=MainTracker[Request sent on (Date)])*1,0),9)</f>
        <v>0</v>
      </c>
      <c r="H428" s="33"/>
      <c r="J428" t="s">
        <v>9265</v>
      </c>
      <c r="K428" t="s">
        <v>9132</v>
      </c>
      <c r="L428" t="str">
        <f>LEFT(Table58[[#This Row],[L3 (Last Work Package only)]],FIND(" - ",Table58[[#This Row],[L3 (Last Work Package only)]])-1)</f>
        <v>TW 0020</v>
      </c>
      <c r="M428" t="str">
        <f>LEFT(Table58[[#This Row],[Assets]],FIND(" - ",Table58[[#This Row],[Assets]])-1)</f>
        <v>HS2-00002ZPNG</v>
      </c>
      <c r="N428" s="239" t="e">
        <f>INDEX(TrackerTbl[#Data],MATCH(Table58[[#This Row],[L2]],TrackerTbl[Cleansed_UAID_2],0),5)</f>
        <v>#N/A</v>
      </c>
      <c r="O428" s="9" t="e">
        <f>INDEX(TrackerTbl[#Data],MATCH(Table58[[#This Row],[L2]],TrackerTbl[Cleansed_UAID_2],0),6)</f>
        <v>#N/A</v>
      </c>
      <c r="P428" s="239" t="e">
        <f>INDEX(TrackerTbl[#Data],MATCH(Table58[[#This Row],[L2]],TrackerTbl[Cleansed_UAID_2],0),7)</f>
        <v>#N/A</v>
      </c>
    </row>
    <row r="429" spans="1:16">
      <c r="A429" s="9" t="s">
        <v>1947</v>
      </c>
      <c r="B429" t="s">
        <v>2150</v>
      </c>
      <c r="C429" t="str">
        <f>IF(LEFT(TrackerTbl[[#This Row],[WorkPackage]],1)="U",TrackerTbl[[#This Row],[WorkPackage]],"IDR "&amp;TRIM(TrackerTbl[[#This Row],[WorkPackage]]))</f>
        <v>UFDR 232.C</v>
      </c>
      <c r="D429" t="str">
        <f>TRIM(TrackerTbl[[#This Row],[UAID_2]])</f>
        <v>HS2-000020CJH</v>
      </c>
      <c r="E429" s="33">
        <f>_xlfn.MAXIFS(Central_Team!G:G,Central_Team!C:C,TrackerTbl[[#This Row],[UAID_2]])</f>
        <v>45369</v>
      </c>
      <c r="F429" t="str" cm="1">
        <f t="array" ref="F429">INDEX(MainTracker[#Data],MATCH(1,(TrackerTbl[[#This Row],[UAID_2]]=MainTracker[UAID_2])*(TrackerTbl[[#This Row],[Request Date]]=MainTracker[Request sent on (Date)])*1,0),21)</f>
        <v>10 - Complete</v>
      </c>
      <c r="G429" s="33" cm="1">
        <f t="array" ref="G429">INDEX(MainTracker[#Data],MATCH(1,(TrackerTbl[[#This Row],[UAID_2]]=MainTracker[UAID_2])*(TrackerTbl[[#This Row],[Request Date]]=MainTracker[Request sent on (Date)])*1,0),9)</f>
        <v>45370</v>
      </c>
      <c r="H429" s="33"/>
      <c r="J429" t="s">
        <v>9266</v>
      </c>
      <c r="K429" t="s">
        <v>9132</v>
      </c>
      <c r="L429" t="str">
        <f>LEFT(Table58[[#This Row],[L3 (Last Work Package only)]],FIND(" - ",Table58[[#This Row],[L3 (Last Work Package only)]])-1)</f>
        <v>TW 0020</v>
      </c>
      <c r="M429" t="str">
        <f>LEFT(Table58[[#This Row],[Assets]],FIND(" - ",Table58[[#This Row],[Assets]])-1)</f>
        <v>HS2-00002ZPNH</v>
      </c>
      <c r="N429" s="239" t="e">
        <f>INDEX(TrackerTbl[#Data],MATCH(Table58[[#This Row],[L2]],TrackerTbl[Cleansed_UAID_2],0),5)</f>
        <v>#N/A</v>
      </c>
      <c r="O429" s="9" t="e">
        <f>INDEX(TrackerTbl[#Data],MATCH(Table58[[#This Row],[L2]],TrackerTbl[Cleansed_UAID_2],0),6)</f>
        <v>#N/A</v>
      </c>
      <c r="P429" s="239" t="e">
        <f>INDEX(TrackerTbl[#Data],MATCH(Table58[[#This Row],[L2]],TrackerTbl[Cleansed_UAID_2],0),7)</f>
        <v>#N/A</v>
      </c>
    </row>
    <row r="430" spans="1:16">
      <c r="A430" s="9" t="s">
        <v>1822</v>
      </c>
      <c r="B430" t="s">
        <v>2155</v>
      </c>
      <c r="C430" t="str">
        <f>IF(LEFT(TrackerTbl[[#This Row],[WorkPackage]],1)="U",TrackerTbl[[#This Row],[WorkPackage]],"IDR "&amp;TRIM(TrackerTbl[[#This Row],[WorkPackage]]))</f>
        <v>IDR 229.01-1</v>
      </c>
      <c r="D430" t="str">
        <f>TRIM(TrackerTbl[[#This Row],[UAID_2]])</f>
        <v>HS2-000020359</v>
      </c>
      <c r="E430" s="33">
        <f>_xlfn.MAXIFS(Central_Team!G:G,Central_Team!C:C,TrackerTbl[[#This Row],[UAID_2]])</f>
        <v>45369</v>
      </c>
      <c r="F430" t="str" cm="1">
        <f t="array" ref="F430">INDEX(MainTracker[#Data],MATCH(1,(TrackerTbl[[#This Row],[UAID_2]]=MainTracker[UAID_2])*(TrackerTbl[[#This Row],[Request Date]]=MainTracker[Request sent on (Date)])*1,0),21)</f>
        <v>10 - Complete</v>
      </c>
      <c r="G430" s="33" cm="1">
        <f t="array" ref="G430">INDEX(MainTracker[#Data],MATCH(1,(TrackerTbl[[#This Row],[UAID_2]]=MainTracker[UAID_2])*(TrackerTbl[[#This Row],[Request Date]]=MainTracker[Request sent on (Date)])*1,0),9)</f>
        <v>45371</v>
      </c>
      <c r="H430" s="33"/>
      <c r="J430" t="s">
        <v>9267</v>
      </c>
      <c r="K430" t="s">
        <v>9132</v>
      </c>
      <c r="L430" t="str">
        <f>LEFT(Table58[[#This Row],[L3 (Last Work Package only)]],FIND(" - ",Table58[[#This Row],[L3 (Last Work Package only)]])-1)</f>
        <v>TW 0020</v>
      </c>
      <c r="M430" t="str">
        <f>LEFT(Table58[[#This Row],[Assets]],FIND(" - ",Table58[[#This Row],[Assets]])-1)</f>
        <v>HS2-00002ZPNJ</v>
      </c>
      <c r="N430" s="239" t="e">
        <f>INDEX(TrackerTbl[#Data],MATCH(Table58[[#This Row],[L2]],TrackerTbl[Cleansed_UAID_2],0),5)</f>
        <v>#N/A</v>
      </c>
      <c r="O430" s="9" t="e">
        <f>INDEX(TrackerTbl[#Data],MATCH(Table58[[#This Row],[L2]],TrackerTbl[Cleansed_UAID_2],0),6)</f>
        <v>#N/A</v>
      </c>
      <c r="P430" s="239" t="e">
        <f>INDEX(TrackerTbl[#Data],MATCH(Table58[[#This Row],[L2]],TrackerTbl[Cleansed_UAID_2],0),7)</f>
        <v>#N/A</v>
      </c>
    </row>
    <row r="431" spans="1:16">
      <c r="A431" s="9" t="s">
        <v>1822</v>
      </c>
      <c r="B431" t="s">
        <v>2160</v>
      </c>
      <c r="C431" t="str">
        <f>IF(LEFT(TrackerTbl[[#This Row],[WorkPackage]],1)="U",TrackerTbl[[#This Row],[WorkPackage]],"IDR "&amp;TRIM(TrackerTbl[[#This Row],[WorkPackage]]))</f>
        <v>IDR 229.01-1</v>
      </c>
      <c r="D431" t="str">
        <f>TRIM(TrackerTbl[[#This Row],[UAID_2]])</f>
        <v>HS2-00002CTF7</v>
      </c>
      <c r="E431" s="33">
        <f>_xlfn.MAXIFS(Central_Team!G:G,Central_Team!C:C,TrackerTbl[[#This Row],[UAID_2]])</f>
        <v>45404</v>
      </c>
      <c r="F431" t="str" cm="1">
        <f t="array" ref="F431">INDEX(MainTracker[#Data],MATCH(1,(TrackerTbl[[#This Row],[UAID_2]]=MainTracker[UAID_2])*(TrackerTbl[[#This Row],[Request Date]]=MainTracker[Request sent on (Date)])*1,0),21)</f>
        <v>10 - Complete</v>
      </c>
      <c r="G431" s="33" cm="1">
        <f t="array" ref="G431">INDEX(MainTracker[#Data],MATCH(1,(TrackerTbl[[#This Row],[UAID_2]]=MainTracker[UAID_2])*(TrackerTbl[[#This Row],[Request Date]]=MainTracker[Request sent on (Date)])*1,0),9)</f>
        <v>45415</v>
      </c>
      <c r="H431" s="33"/>
      <c r="J431" t="s">
        <v>9268</v>
      </c>
      <c r="K431" t="s">
        <v>9132</v>
      </c>
      <c r="L431" t="str">
        <f>LEFT(Table58[[#This Row],[L3 (Last Work Package only)]],FIND(" - ",Table58[[#This Row],[L3 (Last Work Package only)]])-1)</f>
        <v>TW 0020</v>
      </c>
      <c r="M431" t="str">
        <f>LEFT(Table58[[#This Row],[Assets]],FIND(" - ",Table58[[#This Row],[Assets]])-1)</f>
        <v>HS2-00002ZPNK</v>
      </c>
      <c r="N431" s="239" t="e">
        <f>INDEX(TrackerTbl[#Data],MATCH(Table58[[#This Row],[L2]],TrackerTbl[Cleansed_UAID_2],0),5)</f>
        <v>#N/A</v>
      </c>
      <c r="O431" s="9" t="e">
        <f>INDEX(TrackerTbl[#Data],MATCH(Table58[[#This Row],[L2]],TrackerTbl[Cleansed_UAID_2],0),6)</f>
        <v>#N/A</v>
      </c>
      <c r="P431" s="239" t="e">
        <f>INDEX(TrackerTbl[#Data],MATCH(Table58[[#This Row],[L2]],TrackerTbl[Cleansed_UAID_2],0),7)</f>
        <v>#N/A</v>
      </c>
    </row>
    <row r="432" spans="1:16">
      <c r="A432" s="9" t="s">
        <v>1822</v>
      </c>
      <c r="B432" t="s">
        <v>2164</v>
      </c>
      <c r="C432" t="str">
        <f>IF(LEFT(TrackerTbl[[#This Row],[WorkPackage]],1)="U",TrackerTbl[[#This Row],[WorkPackage]],"IDR "&amp;TRIM(TrackerTbl[[#This Row],[WorkPackage]]))</f>
        <v>IDR 229.01-1</v>
      </c>
      <c r="D432" t="str">
        <f>TRIM(TrackerTbl[[#This Row],[UAID_2]])</f>
        <v>HS2-00002CTF8</v>
      </c>
      <c r="E432" s="33">
        <f>_xlfn.MAXIFS(Central_Team!G:G,Central_Team!C:C,TrackerTbl[[#This Row],[UAID_2]])</f>
        <v>45404</v>
      </c>
      <c r="F432" t="str" cm="1">
        <f t="array" ref="F432">INDEX(MainTracker[#Data],MATCH(1,(TrackerTbl[[#This Row],[UAID_2]]=MainTracker[UAID_2])*(TrackerTbl[[#This Row],[Request Date]]=MainTracker[Request sent on (Date)])*1,0),21)</f>
        <v>10 - Complete</v>
      </c>
      <c r="G432" s="33" cm="1">
        <f t="array" ref="G432">INDEX(MainTracker[#Data],MATCH(1,(TrackerTbl[[#This Row],[UAID_2]]=MainTracker[UAID_2])*(TrackerTbl[[#This Row],[Request Date]]=MainTracker[Request sent on (Date)])*1,0),9)</f>
        <v>45415</v>
      </c>
      <c r="H432" s="33"/>
      <c r="J432" t="s">
        <v>9269</v>
      </c>
      <c r="K432" t="s">
        <v>9132</v>
      </c>
      <c r="L432" t="str">
        <f>LEFT(Table58[[#This Row],[L3 (Last Work Package only)]],FIND(" - ",Table58[[#This Row],[L3 (Last Work Package only)]])-1)</f>
        <v>TW 0020</v>
      </c>
      <c r="M432" t="str">
        <f>LEFT(Table58[[#This Row],[Assets]],FIND(" - ",Table58[[#This Row],[Assets]])-1)</f>
        <v>HS2-00002ZPNL</v>
      </c>
      <c r="N432" s="239" t="e">
        <f>INDEX(TrackerTbl[#Data],MATCH(Table58[[#This Row],[L2]],TrackerTbl[Cleansed_UAID_2],0),5)</f>
        <v>#N/A</v>
      </c>
      <c r="O432" s="9" t="e">
        <f>INDEX(TrackerTbl[#Data],MATCH(Table58[[#This Row],[L2]],TrackerTbl[Cleansed_UAID_2],0),6)</f>
        <v>#N/A</v>
      </c>
      <c r="P432" s="239" t="e">
        <f>INDEX(TrackerTbl[#Data],MATCH(Table58[[#This Row],[L2]],TrackerTbl[Cleansed_UAID_2],0),7)</f>
        <v>#N/A</v>
      </c>
    </row>
    <row r="433" spans="1:16">
      <c r="A433" s="9" t="s">
        <v>1738</v>
      </c>
      <c r="B433" t="s">
        <v>2168</v>
      </c>
      <c r="C433" t="str">
        <f>IF(LEFT(TrackerTbl[[#This Row],[WorkPackage]],1)="U",TrackerTbl[[#This Row],[WorkPackage]],"IDR "&amp;TRIM(TrackerTbl[[#This Row],[WorkPackage]]))</f>
        <v>UFDR 204.A</v>
      </c>
      <c r="D433" t="str">
        <f>TRIM(TrackerTbl[[#This Row],[UAID_2]])</f>
        <v>HS2-000020CEC</v>
      </c>
      <c r="E433" s="33">
        <f>_xlfn.MAXIFS(Central_Team!G:G,Central_Team!C:C,TrackerTbl[[#This Row],[UAID_2]])</f>
        <v>45370</v>
      </c>
      <c r="F433" t="str" cm="1">
        <f t="array" ref="F433">INDEX(MainTracker[#Data],MATCH(1,(TrackerTbl[[#This Row],[UAID_2]]=MainTracker[UAID_2])*(TrackerTbl[[#This Row],[Request Date]]=MainTracker[Request sent on (Date)])*1,0),21)</f>
        <v>10 - Complete</v>
      </c>
      <c r="G433" s="33" cm="1">
        <f t="array" ref="G433">INDEX(MainTracker[#Data],MATCH(1,(TrackerTbl[[#This Row],[UAID_2]]=MainTracker[UAID_2])*(TrackerTbl[[#This Row],[Request Date]]=MainTracker[Request sent on (Date)])*1,0),9)</f>
        <v>45372</v>
      </c>
      <c r="H433" s="33"/>
      <c r="J433" t="s">
        <v>9270</v>
      </c>
      <c r="K433" t="s">
        <v>9132</v>
      </c>
      <c r="L433" t="str">
        <f>LEFT(Table58[[#This Row],[L3 (Last Work Package only)]],FIND(" - ",Table58[[#This Row],[L3 (Last Work Package only)]])-1)</f>
        <v>TW 0020</v>
      </c>
      <c r="M433" t="str">
        <f>LEFT(Table58[[#This Row],[Assets]],FIND(" - ",Table58[[#This Row],[Assets]])-1)</f>
        <v>HS2-00002ZPNM</v>
      </c>
      <c r="N433" s="239" t="e">
        <f>INDEX(TrackerTbl[#Data],MATCH(Table58[[#This Row],[L2]],TrackerTbl[Cleansed_UAID_2],0),5)</f>
        <v>#N/A</v>
      </c>
      <c r="O433" s="9" t="e">
        <f>INDEX(TrackerTbl[#Data],MATCH(Table58[[#This Row],[L2]],TrackerTbl[Cleansed_UAID_2],0),6)</f>
        <v>#N/A</v>
      </c>
      <c r="P433" s="239" t="e">
        <f>INDEX(TrackerTbl[#Data],MATCH(Table58[[#This Row],[L2]],TrackerTbl[Cleansed_UAID_2],0),7)</f>
        <v>#N/A</v>
      </c>
    </row>
    <row r="434" spans="1:16">
      <c r="A434" s="9" t="s">
        <v>1816</v>
      </c>
      <c r="B434" t="s">
        <v>2173</v>
      </c>
      <c r="C434" t="str">
        <f>IF(LEFT(TrackerTbl[[#This Row],[WorkPackage]],1)="U",TrackerTbl[[#This Row],[WorkPackage]],"IDR "&amp;TRIM(TrackerTbl[[#This Row],[WorkPackage]]))</f>
        <v>IDR 238.02_2</v>
      </c>
      <c r="D434" t="str">
        <f>TRIM(TrackerTbl[[#This Row],[UAID_2]])</f>
        <v>HS2-000037830</v>
      </c>
      <c r="E434" s="33">
        <f>_xlfn.MAXIFS(Central_Team!G:G,Central_Team!C:C,TrackerTbl[[#This Row],[UAID_2]])</f>
        <v>45370</v>
      </c>
      <c r="F434" t="str" cm="1">
        <f t="array" ref="F434">INDEX(MainTracker[#Data],MATCH(1,(TrackerTbl[[#This Row],[UAID_2]]=MainTracker[UAID_2])*(TrackerTbl[[#This Row],[Request Date]]=MainTracker[Request sent on (Date)])*1,0),21)</f>
        <v>10 - Complete</v>
      </c>
      <c r="G434" s="33" cm="1">
        <f t="array" ref="G434">INDEX(MainTracker[#Data],MATCH(1,(TrackerTbl[[#This Row],[UAID_2]]=MainTracker[UAID_2])*(TrackerTbl[[#This Row],[Request Date]]=MainTracker[Request sent on (Date)])*1,0),9)</f>
        <v>45372</v>
      </c>
      <c r="H434" s="33"/>
      <c r="J434" t="s">
        <v>9271</v>
      </c>
      <c r="K434" t="s">
        <v>9132</v>
      </c>
      <c r="L434" t="str">
        <f>LEFT(Table58[[#This Row],[L3 (Last Work Package only)]],FIND(" - ",Table58[[#This Row],[L3 (Last Work Package only)]])-1)</f>
        <v>TW 0020</v>
      </c>
      <c r="M434" t="str">
        <f>LEFT(Table58[[#This Row],[Assets]],FIND(" - ",Table58[[#This Row],[Assets]])-1)</f>
        <v>HS2-00002ZPNN</v>
      </c>
      <c r="N434" s="239" t="e">
        <f>INDEX(TrackerTbl[#Data],MATCH(Table58[[#This Row],[L2]],TrackerTbl[Cleansed_UAID_2],0),5)</f>
        <v>#N/A</v>
      </c>
      <c r="O434" s="9" t="e">
        <f>INDEX(TrackerTbl[#Data],MATCH(Table58[[#This Row],[L2]],TrackerTbl[Cleansed_UAID_2],0),6)</f>
        <v>#N/A</v>
      </c>
      <c r="P434" s="239" t="e">
        <f>INDEX(TrackerTbl[#Data],MATCH(Table58[[#This Row],[L2]],TrackerTbl[Cleansed_UAID_2],0),7)</f>
        <v>#N/A</v>
      </c>
    </row>
    <row r="435" spans="1:16">
      <c r="A435" s="9" t="s">
        <v>1992</v>
      </c>
      <c r="B435" t="s">
        <v>2177</v>
      </c>
      <c r="C435" t="str">
        <f>IF(LEFT(TrackerTbl[[#This Row],[WorkPackage]],1)="U",TrackerTbl[[#This Row],[WorkPackage]],"IDR "&amp;TRIM(TrackerTbl[[#This Row],[WorkPackage]]))</f>
        <v>IDR 204.2-1</v>
      </c>
      <c r="D435" t="str">
        <f>TRIM(TrackerTbl[[#This Row],[UAID_2]])</f>
        <v>HS2-00002CT4N</v>
      </c>
      <c r="E435" s="33">
        <f>_xlfn.MAXIFS(Central_Team!G:G,Central_Team!C:C,TrackerTbl[[#This Row],[UAID_2]])</f>
        <v>45370</v>
      </c>
      <c r="F435" t="str" cm="1">
        <f t="array" ref="F435">INDEX(MainTracker[#Data],MATCH(1,(TrackerTbl[[#This Row],[UAID_2]]=MainTracker[UAID_2])*(TrackerTbl[[#This Row],[Request Date]]=MainTracker[Request sent on (Date)])*1,0),21)</f>
        <v>10 - Complete</v>
      </c>
      <c r="G435" s="33" cm="1">
        <f t="array" ref="G435">INDEX(MainTracker[#Data],MATCH(1,(TrackerTbl[[#This Row],[UAID_2]]=MainTracker[UAID_2])*(TrackerTbl[[#This Row],[Request Date]]=MainTracker[Request sent on (Date)])*1,0),9)</f>
        <v>45373</v>
      </c>
      <c r="H435" s="33"/>
      <c r="J435" t="s">
        <v>9272</v>
      </c>
      <c r="K435" t="s">
        <v>9132</v>
      </c>
      <c r="L435" t="str">
        <f>LEFT(Table58[[#This Row],[L3 (Last Work Package only)]],FIND(" - ",Table58[[#This Row],[L3 (Last Work Package only)]])-1)</f>
        <v>TW 0020</v>
      </c>
      <c r="M435" t="str">
        <f>LEFT(Table58[[#This Row],[Assets]],FIND(" - ",Table58[[#This Row],[Assets]])-1)</f>
        <v>HS2-00002ZPNP</v>
      </c>
      <c r="N435" s="239" t="e">
        <f>INDEX(TrackerTbl[#Data],MATCH(Table58[[#This Row],[L2]],TrackerTbl[Cleansed_UAID_2],0),5)</f>
        <v>#N/A</v>
      </c>
      <c r="O435" s="9" t="e">
        <f>INDEX(TrackerTbl[#Data],MATCH(Table58[[#This Row],[L2]],TrackerTbl[Cleansed_UAID_2],0),6)</f>
        <v>#N/A</v>
      </c>
      <c r="P435" s="239" t="e">
        <f>INDEX(TrackerTbl[#Data],MATCH(Table58[[#This Row],[L2]],TrackerTbl[Cleansed_UAID_2],0),7)</f>
        <v>#N/A</v>
      </c>
    </row>
    <row r="436" spans="1:16">
      <c r="A436" s="9" t="s">
        <v>1992</v>
      </c>
      <c r="B436" t="s">
        <v>2183</v>
      </c>
      <c r="C436" t="str">
        <f>IF(LEFT(TrackerTbl[[#This Row],[WorkPackage]],1)="U",TrackerTbl[[#This Row],[WorkPackage]],"IDR "&amp;TRIM(TrackerTbl[[#This Row],[WorkPackage]]))</f>
        <v>IDR 204.2-1</v>
      </c>
      <c r="D436" t="str">
        <f>TRIM(TrackerTbl[[#This Row],[UAID_2]])</f>
        <v>HS2-00002CT4P</v>
      </c>
      <c r="E436" s="33">
        <f>_xlfn.MAXIFS(Central_Team!G:G,Central_Team!C:C,TrackerTbl[[#This Row],[UAID_2]])</f>
        <v>45400</v>
      </c>
      <c r="F436" t="str" cm="1">
        <f t="array" ref="F436">INDEX(MainTracker[#Data],MATCH(1,(TrackerTbl[[#This Row],[UAID_2]]=MainTracker[UAID_2])*(TrackerTbl[[#This Row],[Request Date]]=MainTracker[Request sent on (Date)])*1,0),21)</f>
        <v>10 - Complete</v>
      </c>
      <c r="G436" s="33" cm="1">
        <f t="array" ref="G436">INDEX(MainTracker[#Data],MATCH(1,(TrackerTbl[[#This Row],[UAID_2]]=MainTracker[UAID_2])*(TrackerTbl[[#This Row],[Request Date]]=MainTracker[Request sent on (Date)])*1,0),9)</f>
        <v>45401</v>
      </c>
      <c r="H436" s="33"/>
      <c r="J436" t="s">
        <v>9273</v>
      </c>
      <c r="K436" t="s">
        <v>9132</v>
      </c>
      <c r="L436" t="str">
        <f>LEFT(Table58[[#This Row],[L3 (Last Work Package only)]],FIND(" - ",Table58[[#This Row],[L3 (Last Work Package only)]])-1)</f>
        <v>TW 0020</v>
      </c>
      <c r="M436" t="str">
        <f>LEFT(Table58[[#This Row],[Assets]],FIND(" - ",Table58[[#This Row],[Assets]])-1)</f>
        <v>HS2-00002ZPNQ</v>
      </c>
      <c r="N436" s="239" t="e">
        <f>INDEX(TrackerTbl[#Data],MATCH(Table58[[#This Row],[L2]],TrackerTbl[Cleansed_UAID_2],0),5)</f>
        <v>#N/A</v>
      </c>
      <c r="O436" s="9" t="e">
        <f>INDEX(TrackerTbl[#Data],MATCH(Table58[[#This Row],[L2]],TrackerTbl[Cleansed_UAID_2],0),6)</f>
        <v>#N/A</v>
      </c>
      <c r="P436" s="239" t="e">
        <f>INDEX(TrackerTbl[#Data],MATCH(Table58[[#This Row],[L2]],TrackerTbl[Cleansed_UAID_2],0),7)</f>
        <v>#N/A</v>
      </c>
    </row>
    <row r="437" spans="1:16">
      <c r="A437" s="9" t="s">
        <v>1992</v>
      </c>
      <c r="B437" t="s">
        <v>2188</v>
      </c>
      <c r="C437" t="str">
        <f>IF(LEFT(TrackerTbl[[#This Row],[WorkPackage]],1)="U",TrackerTbl[[#This Row],[WorkPackage]],"IDR "&amp;TRIM(TrackerTbl[[#This Row],[WorkPackage]]))</f>
        <v>IDR 204.2-1</v>
      </c>
      <c r="D437" t="str">
        <f>TRIM(TrackerTbl[[#This Row],[UAID_2]])</f>
        <v>HS2-000030TD4</v>
      </c>
      <c r="E437" s="33">
        <f>_xlfn.MAXIFS(Central_Team!G:G,Central_Team!C:C,TrackerTbl[[#This Row],[UAID_2]])</f>
        <v>45370</v>
      </c>
      <c r="F437" t="str" cm="1">
        <f t="array" ref="F437">INDEX(MainTracker[#Data],MATCH(1,(TrackerTbl[[#This Row],[UAID_2]]=MainTracker[UAID_2])*(TrackerTbl[[#This Row],[Request Date]]=MainTracker[Request sent on (Date)])*1,0),21)</f>
        <v>10 - Complete</v>
      </c>
      <c r="G437" s="33" cm="1">
        <f t="array" ref="G437">INDEX(MainTracker[#Data],MATCH(1,(TrackerTbl[[#This Row],[UAID_2]]=MainTracker[UAID_2])*(TrackerTbl[[#This Row],[Request Date]]=MainTracker[Request sent on (Date)])*1,0),9)</f>
        <v>45379</v>
      </c>
      <c r="H437" s="33"/>
      <c r="J437" t="s">
        <v>9274</v>
      </c>
      <c r="K437" t="s">
        <v>9132</v>
      </c>
      <c r="L437" t="str">
        <f>LEFT(Table58[[#This Row],[L3 (Last Work Package only)]],FIND(" - ",Table58[[#This Row],[L3 (Last Work Package only)]])-1)</f>
        <v>TW 0020</v>
      </c>
      <c r="M437" t="str">
        <f>LEFT(Table58[[#This Row],[Assets]],FIND(" - ",Table58[[#This Row],[Assets]])-1)</f>
        <v>HS2-00002ZPNR</v>
      </c>
      <c r="N437" s="239" t="e">
        <f>INDEX(TrackerTbl[#Data],MATCH(Table58[[#This Row],[L2]],TrackerTbl[Cleansed_UAID_2],0),5)</f>
        <v>#N/A</v>
      </c>
      <c r="O437" s="9" t="e">
        <f>INDEX(TrackerTbl[#Data],MATCH(Table58[[#This Row],[L2]],TrackerTbl[Cleansed_UAID_2],0),6)</f>
        <v>#N/A</v>
      </c>
      <c r="P437" s="239" t="e">
        <f>INDEX(TrackerTbl[#Data],MATCH(Table58[[#This Row],[L2]],TrackerTbl[Cleansed_UAID_2],0),7)</f>
        <v>#N/A</v>
      </c>
    </row>
    <row r="438" spans="1:16">
      <c r="A438" s="9" t="s">
        <v>1992</v>
      </c>
      <c r="B438" t="s">
        <v>2194</v>
      </c>
      <c r="C438" t="str">
        <f>IF(LEFT(TrackerTbl[[#This Row],[WorkPackage]],1)="U",TrackerTbl[[#This Row],[WorkPackage]],"IDR "&amp;TRIM(TrackerTbl[[#This Row],[WorkPackage]]))</f>
        <v>IDR 204.2-1</v>
      </c>
      <c r="D438" t="str">
        <f>TRIM(TrackerTbl[[#This Row],[UAID_2]])</f>
        <v>HS2-000030TD5</v>
      </c>
      <c r="E438" s="33">
        <f>_xlfn.MAXIFS(Central_Team!G:G,Central_Team!C:C,TrackerTbl[[#This Row],[UAID_2]])</f>
        <v>45370</v>
      </c>
      <c r="F438" t="str" cm="1">
        <f t="array" ref="F438">INDEX(MainTracker[#Data],MATCH(1,(TrackerTbl[[#This Row],[UAID_2]]=MainTracker[UAID_2])*(TrackerTbl[[#This Row],[Request Date]]=MainTracker[Request sent on (Date)])*1,0),21)</f>
        <v>10 - Complete</v>
      </c>
      <c r="G438" s="33" cm="1">
        <f t="array" ref="G438">INDEX(MainTracker[#Data],MATCH(1,(TrackerTbl[[#This Row],[UAID_2]]=MainTracker[UAID_2])*(TrackerTbl[[#This Row],[Request Date]]=MainTracker[Request sent on (Date)])*1,0),9)</f>
        <v>45379</v>
      </c>
      <c r="H438" s="33"/>
      <c r="J438" t="s">
        <v>9275</v>
      </c>
      <c r="K438" t="s">
        <v>9132</v>
      </c>
      <c r="L438" t="str">
        <f>LEFT(Table58[[#This Row],[L3 (Last Work Package only)]],FIND(" - ",Table58[[#This Row],[L3 (Last Work Package only)]])-1)</f>
        <v>TW 0020</v>
      </c>
      <c r="M438" t="str">
        <f>LEFT(Table58[[#This Row],[Assets]],FIND(" - ",Table58[[#This Row],[Assets]])-1)</f>
        <v>HS2-00002ZPNS</v>
      </c>
      <c r="N438" s="239" t="e">
        <f>INDEX(TrackerTbl[#Data],MATCH(Table58[[#This Row],[L2]],TrackerTbl[Cleansed_UAID_2],0),5)</f>
        <v>#N/A</v>
      </c>
      <c r="O438" s="9" t="e">
        <f>INDEX(TrackerTbl[#Data],MATCH(Table58[[#This Row],[L2]],TrackerTbl[Cleansed_UAID_2],0),6)</f>
        <v>#N/A</v>
      </c>
      <c r="P438" s="239" t="e">
        <f>INDEX(TrackerTbl[#Data],MATCH(Table58[[#This Row],[L2]],TrackerTbl[Cleansed_UAID_2],0),7)</f>
        <v>#N/A</v>
      </c>
    </row>
    <row r="439" spans="1:16">
      <c r="A439" s="9">
        <v>237.05</v>
      </c>
      <c r="B439" t="s">
        <v>2198</v>
      </c>
      <c r="C439" t="str">
        <f>IF(LEFT(TrackerTbl[[#This Row],[WorkPackage]],1)="U",TrackerTbl[[#This Row],[WorkPackage]],"IDR "&amp;TRIM(TrackerTbl[[#This Row],[WorkPackage]]))</f>
        <v>IDR 237.05</v>
      </c>
      <c r="D439" t="str">
        <f>TRIM(TrackerTbl[[#This Row],[UAID_2]])</f>
        <v>HS2-000032216</v>
      </c>
      <c r="E439" s="33">
        <f>_xlfn.MAXIFS(Central_Team!G:G,Central_Team!C:C,TrackerTbl[[#This Row],[UAID_2]])</f>
        <v>45622</v>
      </c>
      <c r="F439" t="str" cm="1">
        <f t="array" ref="F439">INDEX(MainTracker[#Data],MATCH(1,(TrackerTbl[[#This Row],[UAID_2]]=MainTracker[UAID_2])*(TrackerTbl[[#This Row],[Request Date]]=MainTracker[Request sent on (Date)])*1,0),21)</f>
        <v>10 - Complete</v>
      </c>
      <c r="G439" s="33" cm="1">
        <f t="array" ref="G439">INDEX(MainTracker[#Data],MATCH(1,(TrackerTbl[[#This Row],[UAID_2]]=MainTracker[UAID_2])*(TrackerTbl[[#This Row],[Request Date]]=MainTracker[Request sent on (Date)])*1,0),9)</f>
        <v>45667</v>
      </c>
      <c r="H439" s="33"/>
      <c r="J439" t="s">
        <v>9276</v>
      </c>
      <c r="K439" t="s">
        <v>9132</v>
      </c>
      <c r="L439" t="str">
        <f>LEFT(Table58[[#This Row],[L3 (Last Work Package only)]],FIND(" - ",Table58[[#This Row],[L3 (Last Work Package only)]])-1)</f>
        <v>TW 0020</v>
      </c>
      <c r="M439" t="str">
        <f>LEFT(Table58[[#This Row],[Assets]],FIND(" - ",Table58[[#This Row],[Assets]])-1)</f>
        <v>HS2-00002ZPNT</v>
      </c>
      <c r="N439" s="239" t="e">
        <f>INDEX(TrackerTbl[#Data],MATCH(Table58[[#This Row],[L2]],TrackerTbl[Cleansed_UAID_2],0),5)</f>
        <v>#N/A</v>
      </c>
      <c r="O439" s="9" t="e">
        <f>INDEX(TrackerTbl[#Data],MATCH(Table58[[#This Row],[L2]],TrackerTbl[Cleansed_UAID_2],0),6)</f>
        <v>#N/A</v>
      </c>
      <c r="P439" s="239" t="e">
        <f>INDEX(TrackerTbl[#Data],MATCH(Table58[[#This Row],[L2]],TrackerTbl[Cleansed_UAID_2],0),7)</f>
        <v>#N/A</v>
      </c>
    </row>
    <row r="440" spans="1:16">
      <c r="A440" s="9">
        <v>229.03</v>
      </c>
      <c r="B440" t="s">
        <v>2203</v>
      </c>
      <c r="C440" t="str">
        <f>IF(LEFT(TrackerTbl[[#This Row],[WorkPackage]],1)="U",TrackerTbl[[#This Row],[WorkPackage]],"IDR "&amp;TRIM(TrackerTbl[[#This Row],[WorkPackage]]))</f>
        <v>IDR 229.03</v>
      </c>
      <c r="D440" t="str">
        <f>TRIM(TrackerTbl[[#This Row],[UAID_2]])</f>
        <v>HS2-00002N7UD</v>
      </c>
      <c r="E440" s="33">
        <f>_xlfn.MAXIFS(Central_Team!G:G,Central_Team!C:C,TrackerTbl[[#This Row],[UAID_2]])</f>
        <v>45370</v>
      </c>
      <c r="F440" t="str" cm="1">
        <f t="array" ref="F440">INDEX(MainTracker[#Data],MATCH(1,(TrackerTbl[[#This Row],[UAID_2]]=MainTracker[UAID_2])*(TrackerTbl[[#This Row],[Request Date]]=MainTracker[Request sent on (Date)])*1,0),21)</f>
        <v>10 - Complete</v>
      </c>
      <c r="G440" s="33" cm="1">
        <f t="array" ref="G440">INDEX(MainTracker[#Data],MATCH(1,(TrackerTbl[[#This Row],[UAID_2]]=MainTracker[UAID_2])*(TrackerTbl[[#This Row],[Request Date]]=MainTracker[Request sent on (Date)])*1,0),9)</f>
        <v>45373</v>
      </c>
      <c r="H440" s="33"/>
      <c r="J440" t="s">
        <v>9277</v>
      </c>
      <c r="K440" t="s">
        <v>9132</v>
      </c>
      <c r="L440" t="str">
        <f>LEFT(Table58[[#This Row],[L3 (Last Work Package only)]],FIND(" - ",Table58[[#This Row],[L3 (Last Work Package only)]])-1)</f>
        <v>TW 0020</v>
      </c>
      <c r="M440" t="str">
        <f>LEFT(Table58[[#This Row],[Assets]],FIND(" - ",Table58[[#This Row],[Assets]])-1)</f>
        <v>HS2-00002ZPNU</v>
      </c>
      <c r="N440" s="239" t="e">
        <f>INDEX(TrackerTbl[#Data],MATCH(Table58[[#This Row],[L2]],TrackerTbl[Cleansed_UAID_2],0),5)</f>
        <v>#N/A</v>
      </c>
      <c r="O440" s="9" t="e">
        <f>INDEX(TrackerTbl[#Data],MATCH(Table58[[#This Row],[L2]],TrackerTbl[Cleansed_UAID_2],0),6)</f>
        <v>#N/A</v>
      </c>
      <c r="P440" s="239" t="e">
        <f>INDEX(TrackerTbl[#Data],MATCH(Table58[[#This Row],[L2]],TrackerTbl[Cleansed_UAID_2],0),7)</f>
        <v>#N/A</v>
      </c>
    </row>
    <row r="441" spans="1:16">
      <c r="A441" s="9">
        <v>212.3</v>
      </c>
      <c r="B441" t="s">
        <v>2208</v>
      </c>
      <c r="C441" t="str">
        <f>IF(LEFT(TrackerTbl[[#This Row],[WorkPackage]],1)="U",TrackerTbl[[#This Row],[WorkPackage]],"IDR "&amp;TRIM(TrackerTbl[[#This Row],[WorkPackage]]))</f>
        <v>IDR 212.3</v>
      </c>
      <c r="D441" t="str">
        <f>TRIM(TrackerTbl[[#This Row],[UAID_2]])</f>
        <v>HS2-00002EK6X</v>
      </c>
      <c r="E441" s="33">
        <f>_xlfn.MAXIFS(Central_Team!G:G,Central_Team!C:C,TrackerTbl[[#This Row],[UAID_2]])</f>
        <v>45370</v>
      </c>
      <c r="F441" t="str" cm="1">
        <f t="array" ref="F441">INDEX(MainTracker[#Data],MATCH(1,(TrackerTbl[[#This Row],[UAID_2]]=MainTracker[UAID_2])*(TrackerTbl[[#This Row],[Request Date]]=MainTracker[Request sent on (Date)])*1,0),21)</f>
        <v>10 - Complete</v>
      </c>
      <c r="G441" s="33" cm="1">
        <f t="array" ref="G441">INDEX(MainTracker[#Data],MATCH(1,(TrackerTbl[[#This Row],[UAID_2]]=MainTracker[UAID_2])*(TrackerTbl[[#This Row],[Request Date]]=MainTracker[Request sent on (Date)])*1,0),9)</f>
        <v>45378</v>
      </c>
      <c r="H441" s="33"/>
      <c r="J441" t="s">
        <v>9278</v>
      </c>
      <c r="K441" t="s">
        <v>9132</v>
      </c>
      <c r="L441" t="str">
        <f>LEFT(Table58[[#This Row],[L3 (Last Work Package only)]],FIND(" - ",Table58[[#This Row],[L3 (Last Work Package only)]])-1)</f>
        <v>TW 0020</v>
      </c>
      <c r="M441" t="str">
        <f>LEFT(Table58[[#This Row],[Assets]],FIND(" - ",Table58[[#This Row],[Assets]])-1)</f>
        <v>HS2-00002ZPNV</v>
      </c>
      <c r="N441" s="239" t="e">
        <f>INDEX(TrackerTbl[#Data],MATCH(Table58[[#This Row],[L2]],TrackerTbl[Cleansed_UAID_2],0),5)</f>
        <v>#N/A</v>
      </c>
      <c r="O441" s="9" t="e">
        <f>INDEX(TrackerTbl[#Data],MATCH(Table58[[#This Row],[L2]],TrackerTbl[Cleansed_UAID_2],0),6)</f>
        <v>#N/A</v>
      </c>
      <c r="P441" s="239" t="e">
        <f>INDEX(TrackerTbl[#Data],MATCH(Table58[[#This Row],[L2]],TrackerTbl[Cleansed_UAID_2],0),7)</f>
        <v>#N/A</v>
      </c>
    </row>
    <row r="442" spans="1:16">
      <c r="A442" s="9">
        <v>212.3</v>
      </c>
      <c r="B442" t="s">
        <v>2213</v>
      </c>
      <c r="C442" t="str">
        <f>IF(LEFT(TrackerTbl[[#This Row],[WorkPackage]],1)="U",TrackerTbl[[#This Row],[WorkPackage]],"IDR "&amp;TRIM(TrackerTbl[[#This Row],[WorkPackage]]))</f>
        <v>IDR 212.3</v>
      </c>
      <c r="D442" t="str">
        <f>TRIM(TrackerTbl[[#This Row],[UAID_2]])</f>
        <v>HS2-00002Y0AR</v>
      </c>
      <c r="E442" s="33">
        <f>_xlfn.MAXIFS(Central_Team!G:G,Central_Team!C:C,TrackerTbl[[#This Row],[UAID_2]])</f>
        <v>45370</v>
      </c>
      <c r="F442" t="str" cm="1">
        <f t="array" ref="F442">INDEX(MainTracker[#Data],MATCH(1,(TrackerTbl[[#This Row],[UAID_2]]=MainTracker[UAID_2])*(TrackerTbl[[#This Row],[Request Date]]=MainTracker[Request sent on (Date)])*1,0),21)</f>
        <v>10 - Complete</v>
      </c>
      <c r="G442" s="33" cm="1">
        <f t="array" ref="G442">INDEX(MainTracker[#Data],MATCH(1,(TrackerTbl[[#This Row],[UAID_2]]=MainTracker[UAID_2])*(TrackerTbl[[#This Row],[Request Date]]=MainTracker[Request sent on (Date)])*1,0),9)</f>
        <v>45373</v>
      </c>
      <c r="H442" s="33"/>
      <c r="J442" t="s">
        <v>9279</v>
      </c>
      <c r="K442" t="s">
        <v>9132</v>
      </c>
      <c r="L442" t="str">
        <f>LEFT(Table58[[#This Row],[L3 (Last Work Package only)]],FIND(" - ",Table58[[#This Row],[L3 (Last Work Package only)]])-1)</f>
        <v>TW 0020</v>
      </c>
      <c r="M442" t="str">
        <f>LEFT(Table58[[#This Row],[Assets]],FIND(" - ",Table58[[#This Row],[Assets]])-1)</f>
        <v>HS2-00002ZPNW</v>
      </c>
      <c r="N442" s="239" t="e">
        <f>INDEX(TrackerTbl[#Data],MATCH(Table58[[#This Row],[L2]],TrackerTbl[Cleansed_UAID_2],0),5)</f>
        <v>#N/A</v>
      </c>
      <c r="O442" s="9" t="e">
        <f>INDEX(TrackerTbl[#Data],MATCH(Table58[[#This Row],[L2]],TrackerTbl[Cleansed_UAID_2],0),6)</f>
        <v>#N/A</v>
      </c>
      <c r="P442" s="239" t="e">
        <f>INDEX(TrackerTbl[#Data],MATCH(Table58[[#This Row],[L2]],TrackerTbl[Cleansed_UAID_2],0),7)</f>
        <v>#N/A</v>
      </c>
    </row>
    <row r="443" spans="1:16">
      <c r="A443" s="9">
        <v>229.03</v>
      </c>
      <c r="B443" t="s">
        <v>2217</v>
      </c>
      <c r="C443" t="str">
        <f>IF(LEFT(TrackerTbl[[#This Row],[WorkPackage]],1)="U",TrackerTbl[[#This Row],[WorkPackage]],"IDR "&amp;TRIM(TrackerTbl[[#This Row],[WorkPackage]]))</f>
        <v>IDR 229.03</v>
      </c>
      <c r="D443" t="str">
        <f>TRIM(TrackerTbl[[#This Row],[UAID_2]])</f>
        <v>HS2-00002N7UC</v>
      </c>
      <c r="E443" s="33">
        <f>_xlfn.MAXIFS(Central_Team!G:G,Central_Team!C:C,TrackerTbl[[#This Row],[UAID_2]])</f>
        <v>45371</v>
      </c>
      <c r="F443" t="str" cm="1">
        <f t="array" ref="F443">INDEX(MainTracker[#Data],MATCH(1,(TrackerTbl[[#This Row],[UAID_2]]=MainTracker[UAID_2])*(TrackerTbl[[#This Row],[Request Date]]=MainTracker[Request sent on (Date)])*1,0),21)</f>
        <v>10 - Complete</v>
      </c>
      <c r="G443" s="33" cm="1">
        <f t="array" ref="G443">INDEX(MainTracker[#Data],MATCH(1,(TrackerTbl[[#This Row],[UAID_2]]=MainTracker[UAID_2])*(TrackerTbl[[#This Row],[Request Date]]=MainTracker[Request sent on (Date)])*1,0),9)</f>
        <v>45378</v>
      </c>
      <c r="H443" s="33"/>
      <c r="J443" t="s">
        <v>9280</v>
      </c>
      <c r="K443" t="s">
        <v>9132</v>
      </c>
      <c r="L443" t="str">
        <f>LEFT(Table58[[#This Row],[L3 (Last Work Package only)]],FIND(" - ",Table58[[#This Row],[L3 (Last Work Package only)]])-1)</f>
        <v>TW 0020</v>
      </c>
      <c r="M443" t="str">
        <f>LEFT(Table58[[#This Row],[Assets]],FIND(" - ",Table58[[#This Row],[Assets]])-1)</f>
        <v>HS2-00002ZPNX</v>
      </c>
      <c r="N443" s="239" t="e">
        <f>INDEX(TrackerTbl[#Data],MATCH(Table58[[#This Row],[L2]],TrackerTbl[Cleansed_UAID_2],0),5)</f>
        <v>#N/A</v>
      </c>
      <c r="O443" s="9" t="e">
        <f>INDEX(TrackerTbl[#Data],MATCH(Table58[[#This Row],[L2]],TrackerTbl[Cleansed_UAID_2],0),6)</f>
        <v>#N/A</v>
      </c>
      <c r="P443" s="239" t="e">
        <f>INDEX(TrackerTbl[#Data],MATCH(Table58[[#This Row],[L2]],TrackerTbl[Cleansed_UAID_2],0),7)</f>
        <v>#N/A</v>
      </c>
    </row>
    <row r="444" spans="1:16">
      <c r="A444" s="9">
        <v>229.01</v>
      </c>
      <c r="B444" t="s">
        <v>2223</v>
      </c>
      <c r="C444" t="str">
        <f>IF(LEFT(TrackerTbl[[#This Row],[WorkPackage]],1)="U",TrackerTbl[[#This Row],[WorkPackage]],"IDR "&amp;TRIM(TrackerTbl[[#This Row],[WorkPackage]]))</f>
        <v>IDR 229.01</v>
      </c>
      <c r="D444" t="str">
        <f>TRIM(TrackerTbl[[#This Row],[UAID_2]])</f>
        <v>HS2-00002EK7K</v>
      </c>
      <c r="E444" s="33">
        <f>_xlfn.MAXIFS(Central_Team!G:G,Central_Team!C:C,TrackerTbl[[#This Row],[UAID_2]])</f>
        <v>45371</v>
      </c>
      <c r="F444" t="str" cm="1">
        <f t="array" ref="F444">INDEX(MainTracker[#Data],MATCH(1,(TrackerTbl[[#This Row],[UAID_2]]=MainTracker[UAID_2])*(TrackerTbl[[#This Row],[Request Date]]=MainTracker[Request sent on (Date)])*1,0),21)</f>
        <v>10 - Complete</v>
      </c>
      <c r="G444" s="33" cm="1">
        <f t="array" ref="G444">INDEX(MainTracker[#Data],MATCH(1,(TrackerTbl[[#This Row],[UAID_2]]=MainTracker[UAID_2])*(TrackerTbl[[#This Row],[Request Date]]=MainTracker[Request sent on (Date)])*1,0),9)</f>
        <v>45379</v>
      </c>
      <c r="H444" s="33"/>
      <c r="J444" t="s">
        <v>9281</v>
      </c>
      <c r="K444" t="s">
        <v>9132</v>
      </c>
      <c r="L444" t="str">
        <f>LEFT(Table58[[#This Row],[L3 (Last Work Package only)]],FIND(" - ",Table58[[#This Row],[L3 (Last Work Package only)]])-1)</f>
        <v>TW 0020</v>
      </c>
      <c r="M444" t="str">
        <f>LEFT(Table58[[#This Row],[Assets]],FIND(" - ",Table58[[#This Row],[Assets]])-1)</f>
        <v>HS2-00002ZPNY</v>
      </c>
      <c r="N444" s="239" t="e">
        <f>INDEX(TrackerTbl[#Data],MATCH(Table58[[#This Row],[L2]],TrackerTbl[Cleansed_UAID_2],0),5)</f>
        <v>#N/A</v>
      </c>
      <c r="O444" s="9" t="e">
        <f>INDEX(TrackerTbl[#Data],MATCH(Table58[[#This Row],[L2]],TrackerTbl[Cleansed_UAID_2],0),6)</f>
        <v>#N/A</v>
      </c>
      <c r="P444" s="239" t="e">
        <f>INDEX(TrackerTbl[#Data],MATCH(Table58[[#This Row],[L2]],TrackerTbl[Cleansed_UAID_2],0),7)</f>
        <v>#N/A</v>
      </c>
    </row>
    <row r="445" spans="1:16">
      <c r="A445" s="9">
        <v>216.01</v>
      </c>
      <c r="B445" t="s">
        <v>2232</v>
      </c>
      <c r="C445" t="str">
        <f>IF(LEFT(TrackerTbl[[#This Row],[WorkPackage]],1)="U",TrackerTbl[[#This Row],[WorkPackage]],"IDR "&amp;TRIM(TrackerTbl[[#This Row],[WorkPackage]]))</f>
        <v>IDR 216.01</v>
      </c>
      <c r="D445" t="str">
        <f>TRIM(TrackerTbl[[#This Row],[UAID_2]])</f>
        <v>HS2-000020NL1</v>
      </c>
      <c r="E445" s="33">
        <f>_xlfn.MAXIFS(Central_Team!G:G,Central_Team!C:C,TrackerTbl[[#This Row],[UAID_2]])</f>
        <v>45371</v>
      </c>
      <c r="F445" t="str" cm="1">
        <f t="array" ref="F445">INDEX(MainTracker[#Data],MATCH(1,(TrackerTbl[[#This Row],[UAID_2]]=MainTracker[UAID_2])*(TrackerTbl[[#This Row],[Request Date]]=MainTracker[Request sent on (Date)])*1,0),21)</f>
        <v>10 - Complete</v>
      </c>
      <c r="G445" s="33" cm="1">
        <f t="array" ref="G445">INDEX(MainTracker[#Data],MATCH(1,(TrackerTbl[[#This Row],[UAID_2]]=MainTracker[UAID_2])*(TrackerTbl[[#This Row],[Request Date]]=MainTracker[Request sent on (Date)])*1,0),9)</f>
        <v>45378</v>
      </c>
      <c r="H445" s="33"/>
      <c r="J445" t="s">
        <v>9282</v>
      </c>
      <c r="K445" t="s">
        <v>9132</v>
      </c>
      <c r="L445" t="str">
        <f>LEFT(Table58[[#This Row],[L3 (Last Work Package only)]],FIND(" - ",Table58[[#This Row],[L3 (Last Work Package only)]])-1)</f>
        <v>TW 0020</v>
      </c>
      <c r="M445" t="str">
        <f>LEFT(Table58[[#This Row],[Assets]],FIND(" - ",Table58[[#This Row],[Assets]])-1)</f>
        <v>HS2-00002ZPNZ</v>
      </c>
      <c r="N445" s="239" t="e">
        <f>INDEX(TrackerTbl[#Data],MATCH(Table58[[#This Row],[L2]],TrackerTbl[Cleansed_UAID_2],0),5)</f>
        <v>#N/A</v>
      </c>
      <c r="O445" s="9" t="e">
        <f>INDEX(TrackerTbl[#Data],MATCH(Table58[[#This Row],[L2]],TrackerTbl[Cleansed_UAID_2],0),6)</f>
        <v>#N/A</v>
      </c>
      <c r="P445" s="239" t="e">
        <f>INDEX(TrackerTbl[#Data],MATCH(Table58[[#This Row],[L2]],TrackerTbl[Cleansed_UAID_2],0),7)</f>
        <v>#N/A</v>
      </c>
    </row>
    <row r="446" spans="1:16">
      <c r="A446" s="9">
        <v>216.01</v>
      </c>
      <c r="B446" t="s">
        <v>2238</v>
      </c>
      <c r="C446" t="str">
        <f>IF(LEFT(TrackerTbl[[#This Row],[WorkPackage]],1)="U",TrackerTbl[[#This Row],[WorkPackage]],"IDR "&amp;TRIM(TrackerTbl[[#This Row],[WorkPackage]]))</f>
        <v>IDR 216.01</v>
      </c>
      <c r="D446" t="str">
        <f>TRIM(TrackerTbl[[#This Row],[UAID_2]])</f>
        <v>HS2-000020RM2</v>
      </c>
      <c r="E446" s="33">
        <f>_xlfn.MAXIFS(Central_Team!G:G,Central_Team!C:C,TrackerTbl[[#This Row],[UAID_2]])</f>
        <v>45371</v>
      </c>
      <c r="F446" t="str" cm="1">
        <f t="array" ref="F446">INDEX(MainTracker[#Data],MATCH(1,(TrackerTbl[[#This Row],[UAID_2]]=MainTracker[UAID_2])*(TrackerTbl[[#This Row],[Request Date]]=MainTracker[Request sent on (Date)])*1,0),21)</f>
        <v>10 - Complete</v>
      </c>
      <c r="G446" s="33" cm="1">
        <f t="array" ref="G446">INDEX(MainTracker[#Data],MATCH(1,(TrackerTbl[[#This Row],[UAID_2]]=MainTracker[UAID_2])*(TrackerTbl[[#This Row],[Request Date]]=MainTracker[Request sent on (Date)])*1,0),9)</f>
        <v>45378</v>
      </c>
      <c r="H446" s="33"/>
      <c r="J446" t="s">
        <v>9283</v>
      </c>
      <c r="K446" t="s">
        <v>9132</v>
      </c>
      <c r="L446" t="str">
        <f>LEFT(Table58[[#This Row],[L3 (Last Work Package only)]],FIND(" - ",Table58[[#This Row],[L3 (Last Work Package only)]])-1)</f>
        <v>TW 0020</v>
      </c>
      <c r="M446" t="str">
        <f>LEFT(Table58[[#This Row],[Assets]],FIND(" - ",Table58[[#This Row],[Assets]])-1)</f>
        <v>HS2-00002ZPP0</v>
      </c>
      <c r="N446" s="239" t="e">
        <f>INDEX(TrackerTbl[#Data],MATCH(Table58[[#This Row],[L2]],TrackerTbl[Cleansed_UAID_2],0),5)</f>
        <v>#N/A</v>
      </c>
      <c r="O446" s="9" t="e">
        <f>INDEX(TrackerTbl[#Data],MATCH(Table58[[#This Row],[L2]],TrackerTbl[Cleansed_UAID_2],0),6)</f>
        <v>#N/A</v>
      </c>
      <c r="P446" s="239" t="e">
        <f>INDEX(TrackerTbl[#Data],MATCH(Table58[[#This Row],[L2]],TrackerTbl[Cleansed_UAID_2],0),7)</f>
        <v>#N/A</v>
      </c>
    </row>
    <row r="447" spans="1:16">
      <c r="A447" s="9">
        <v>216.01</v>
      </c>
      <c r="B447" t="s">
        <v>2243</v>
      </c>
      <c r="C447" t="str">
        <f>IF(LEFT(TrackerTbl[[#This Row],[WorkPackage]],1)="U",TrackerTbl[[#This Row],[WorkPackage]],"IDR "&amp;TRIM(TrackerTbl[[#This Row],[WorkPackage]]))</f>
        <v>IDR 216.01</v>
      </c>
      <c r="D447" t="str">
        <f>TRIM(TrackerTbl[[#This Row],[UAID_2]])</f>
        <v>HS2-000020356</v>
      </c>
      <c r="E447" s="33">
        <f>_xlfn.MAXIFS(Central_Team!G:G,Central_Team!C:C,TrackerTbl[[#This Row],[UAID_2]])</f>
        <v>45371</v>
      </c>
      <c r="F447" t="str" cm="1">
        <f t="array" ref="F447">INDEX(MainTracker[#Data],MATCH(1,(TrackerTbl[[#This Row],[UAID_2]]=MainTracker[UAID_2])*(TrackerTbl[[#This Row],[Request Date]]=MainTracker[Request sent on (Date)])*1,0),21)</f>
        <v>10 - Complete</v>
      </c>
      <c r="G447" s="33" cm="1">
        <f t="array" ref="G447">INDEX(MainTracker[#Data],MATCH(1,(TrackerTbl[[#This Row],[UAID_2]]=MainTracker[UAID_2])*(TrackerTbl[[#This Row],[Request Date]]=MainTracker[Request sent on (Date)])*1,0),9)</f>
        <v>45378</v>
      </c>
      <c r="H447" s="33"/>
      <c r="J447" t="s">
        <v>9284</v>
      </c>
      <c r="K447" t="s">
        <v>9132</v>
      </c>
      <c r="L447" t="str">
        <f>LEFT(Table58[[#This Row],[L3 (Last Work Package only)]],FIND(" - ",Table58[[#This Row],[L3 (Last Work Package only)]])-1)</f>
        <v>TW 0020</v>
      </c>
      <c r="M447" t="str">
        <f>LEFT(Table58[[#This Row],[Assets]],FIND(" - ",Table58[[#This Row],[Assets]])-1)</f>
        <v>HS2-00003124N</v>
      </c>
      <c r="N447" s="239" t="e">
        <f>INDEX(TrackerTbl[#Data],MATCH(Table58[[#This Row],[L2]],TrackerTbl[Cleansed_UAID_2],0),5)</f>
        <v>#N/A</v>
      </c>
      <c r="O447" s="9" t="e">
        <f>INDEX(TrackerTbl[#Data],MATCH(Table58[[#This Row],[L2]],TrackerTbl[Cleansed_UAID_2],0),6)</f>
        <v>#N/A</v>
      </c>
      <c r="P447" s="239" t="e">
        <f>INDEX(TrackerTbl[#Data],MATCH(Table58[[#This Row],[L2]],TrackerTbl[Cleansed_UAID_2],0),7)</f>
        <v>#N/A</v>
      </c>
    </row>
    <row r="448" spans="1:16">
      <c r="A448" s="9">
        <v>212.3</v>
      </c>
      <c r="B448" t="s">
        <v>2248</v>
      </c>
      <c r="C448" t="str">
        <f>IF(LEFT(TrackerTbl[[#This Row],[WorkPackage]],1)="U",TrackerTbl[[#This Row],[WorkPackage]],"IDR "&amp;TRIM(TrackerTbl[[#This Row],[WorkPackage]]))</f>
        <v>IDR 212.3</v>
      </c>
      <c r="D448" t="str">
        <f>TRIM(TrackerTbl[[#This Row],[UAID_2]])</f>
        <v>HS2-00002EK71</v>
      </c>
      <c r="E448" s="33">
        <f>_xlfn.MAXIFS(Central_Team!G:G,Central_Team!C:C,TrackerTbl[[#This Row],[UAID_2]])</f>
        <v>45371</v>
      </c>
      <c r="F448" t="str" cm="1">
        <f t="array" ref="F448">INDEX(MainTracker[#Data],MATCH(1,(TrackerTbl[[#This Row],[UAID_2]]=MainTracker[UAID_2])*(TrackerTbl[[#This Row],[Request Date]]=MainTracker[Request sent on (Date)])*1,0),21)</f>
        <v>10 - Complete</v>
      </c>
      <c r="G448" s="33" cm="1">
        <f t="array" ref="G448">INDEX(MainTracker[#Data],MATCH(1,(TrackerTbl[[#This Row],[UAID_2]]=MainTracker[UAID_2])*(TrackerTbl[[#This Row],[Request Date]]=MainTracker[Request sent on (Date)])*1,0),9)</f>
        <v>45373</v>
      </c>
      <c r="H448" s="33"/>
      <c r="J448" t="s">
        <v>9285</v>
      </c>
      <c r="K448" t="s">
        <v>9132</v>
      </c>
      <c r="L448" t="str">
        <f>LEFT(Table58[[#This Row],[L3 (Last Work Package only)]],FIND(" - ",Table58[[#This Row],[L3 (Last Work Package only)]])-1)</f>
        <v>TW 0020</v>
      </c>
      <c r="M448" t="str">
        <f>LEFT(Table58[[#This Row],[Assets]],FIND(" - ",Table58[[#This Row],[Assets]])-1)</f>
        <v>HS2-00003124P</v>
      </c>
      <c r="N448" s="239" t="e">
        <f>INDEX(TrackerTbl[#Data],MATCH(Table58[[#This Row],[L2]],TrackerTbl[Cleansed_UAID_2],0),5)</f>
        <v>#N/A</v>
      </c>
      <c r="O448" s="9" t="e">
        <f>INDEX(TrackerTbl[#Data],MATCH(Table58[[#This Row],[L2]],TrackerTbl[Cleansed_UAID_2],0),6)</f>
        <v>#N/A</v>
      </c>
      <c r="P448" s="239" t="e">
        <f>INDEX(TrackerTbl[#Data],MATCH(Table58[[#This Row],[L2]],TrackerTbl[Cleansed_UAID_2],0),7)</f>
        <v>#N/A</v>
      </c>
    </row>
    <row r="449" spans="1:16">
      <c r="A449" s="9">
        <v>212.3</v>
      </c>
      <c r="B449" t="s">
        <v>2253</v>
      </c>
      <c r="C449" t="str">
        <f>IF(LEFT(TrackerTbl[[#This Row],[WorkPackage]],1)="U",TrackerTbl[[#This Row],[WorkPackage]],"IDR "&amp;TRIM(TrackerTbl[[#This Row],[WorkPackage]]))</f>
        <v>IDR 212.3</v>
      </c>
      <c r="D449" t="str">
        <f>TRIM(TrackerTbl[[#This Row],[UAID_2]])</f>
        <v>HS2-00002EK72</v>
      </c>
      <c r="E449" s="33">
        <f>_xlfn.MAXIFS(Central_Team!G:G,Central_Team!C:C,TrackerTbl[[#This Row],[UAID_2]])</f>
        <v>45371</v>
      </c>
      <c r="F449" t="str" cm="1">
        <f t="array" ref="F449">INDEX(MainTracker[#Data],MATCH(1,(TrackerTbl[[#This Row],[UAID_2]]=MainTracker[UAID_2])*(TrackerTbl[[#This Row],[Request Date]]=MainTracker[Request sent on (Date)])*1,0),21)</f>
        <v>10 - Complete</v>
      </c>
      <c r="G449" s="33" cm="1">
        <f t="array" ref="G449">INDEX(MainTracker[#Data],MATCH(1,(TrackerTbl[[#This Row],[UAID_2]]=MainTracker[UAID_2])*(TrackerTbl[[#This Row],[Request Date]]=MainTracker[Request sent on (Date)])*1,0),9)</f>
        <v>45373</v>
      </c>
      <c r="H449" s="33"/>
      <c r="J449" t="s">
        <v>9286</v>
      </c>
      <c r="K449" t="s">
        <v>9132</v>
      </c>
      <c r="L449" t="str">
        <f>LEFT(Table58[[#This Row],[L3 (Last Work Package only)]],FIND(" - ",Table58[[#This Row],[L3 (Last Work Package only)]])-1)</f>
        <v>TW 0020</v>
      </c>
      <c r="M449" t="str">
        <f>LEFT(Table58[[#This Row],[Assets]],FIND(" - ",Table58[[#This Row],[Assets]])-1)</f>
        <v>HS2-00003124Q</v>
      </c>
      <c r="N449" s="239" t="e">
        <f>INDEX(TrackerTbl[#Data],MATCH(Table58[[#This Row],[L2]],TrackerTbl[Cleansed_UAID_2],0),5)</f>
        <v>#N/A</v>
      </c>
      <c r="O449" s="9" t="e">
        <f>INDEX(TrackerTbl[#Data],MATCH(Table58[[#This Row],[L2]],TrackerTbl[Cleansed_UAID_2],0),6)</f>
        <v>#N/A</v>
      </c>
      <c r="P449" s="239" t="e">
        <f>INDEX(TrackerTbl[#Data],MATCH(Table58[[#This Row],[L2]],TrackerTbl[Cleansed_UAID_2],0),7)</f>
        <v>#N/A</v>
      </c>
    </row>
    <row r="450" spans="1:16">
      <c r="A450" s="9">
        <v>212.3</v>
      </c>
      <c r="B450" t="s">
        <v>2257</v>
      </c>
      <c r="C450" t="str">
        <f>IF(LEFT(TrackerTbl[[#This Row],[WorkPackage]],1)="U",TrackerTbl[[#This Row],[WorkPackage]],"IDR "&amp;TRIM(TrackerTbl[[#This Row],[WorkPackage]]))</f>
        <v>IDR 212.3</v>
      </c>
      <c r="D450" t="str">
        <f>TRIM(TrackerTbl[[#This Row],[UAID_2]])</f>
        <v>HS2-00002EK73</v>
      </c>
      <c r="E450" s="33">
        <f>_xlfn.MAXIFS(Central_Team!G:G,Central_Team!C:C,TrackerTbl[[#This Row],[UAID_2]])</f>
        <v>45371</v>
      </c>
      <c r="F450" t="str" cm="1">
        <f t="array" ref="F450">INDEX(MainTracker[#Data],MATCH(1,(TrackerTbl[[#This Row],[UAID_2]]=MainTracker[UAID_2])*(TrackerTbl[[#This Row],[Request Date]]=MainTracker[Request sent on (Date)])*1,0),21)</f>
        <v>10 - Complete</v>
      </c>
      <c r="G450" s="33" cm="1">
        <f t="array" ref="G450">INDEX(MainTracker[#Data],MATCH(1,(TrackerTbl[[#This Row],[UAID_2]]=MainTracker[UAID_2])*(TrackerTbl[[#This Row],[Request Date]]=MainTracker[Request sent on (Date)])*1,0),9)</f>
        <v>45376</v>
      </c>
      <c r="H450" s="33"/>
      <c r="J450" t="s">
        <v>9287</v>
      </c>
      <c r="K450" t="s">
        <v>9132</v>
      </c>
      <c r="L450" t="str">
        <f>LEFT(Table58[[#This Row],[L3 (Last Work Package only)]],FIND(" - ",Table58[[#This Row],[L3 (Last Work Package only)]])-1)</f>
        <v>TW 0020</v>
      </c>
      <c r="M450" t="str">
        <f>LEFT(Table58[[#This Row],[Assets]],FIND(" - ",Table58[[#This Row],[Assets]])-1)</f>
        <v>HS2-00003124R</v>
      </c>
      <c r="N450" s="239" t="e">
        <f>INDEX(TrackerTbl[#Data],MATCH(Table58[[#This Row],[L2]],TrackerTbl[Cleansed_UAID_2],0),5)</f>
        <v>#N/A</v>
      </c>
      <c r="O450" s="9" t="e">
        <f>INDEX(TrackerTbl[#Data],MATCH(Table58[[#This Row],[L2]],TrackerTbl[Cleansed_UAID_2],0),6)</f>
        <v>#N/A</v>
      </c>
      <c r="P450" s="239" t="e">
        <f>INDEX(TrackerTbl[#Data],MATCH(Table58[[#This Row],[L2]],TrackerTbl[Cleansed_UAID_2],0),7)</f>
        <v>#N/A</v>
      </c>
    </row>
    <row r="451" spans="1:16">
      <c r="A451" s="9" t="s">
        <v>1816</v>
      </c>
      <c r="B451" t="s">
        <v>2261</v>
      </c>
      <c r="C451" t="str">
        <f>IF(LEFT(TrackerTbl[[#This Row],[WorkPackage]],1)="U",TrackerTbl[[#This Row],[WorkPackage]],"IDR "&amp;TRIM(TrackerTbl[[#This Row],[WorkPackage]]))</f>
        <v>IDR 238.02_2</v>
      </c>
      <c r="D451" t="str">
        <f>TRIM(TrackerTbl[[#This Row],[UAID_2]])</f>
        <v>HS2-00003H6PG</v>
      </c>
      <c r="E451" s="33">
        <f>_xlfn.MAXIFS(Central_Team!G:G,Central_Team!C:C,TrackerTbl[[#This Row],[UAID_2]])</f>
        <v>45622</v>
      </c>
      <c r="F451" t="str" cm="1">
        <f t="array" ref="F451">INDEX(MainTracker[#Data],MATCH(1,(TrackerTbl[[#This Row],[UAID_2]]=MainTracker[UAID_2])*(TrackerTbl[[#This Row],[Request Date]]=MainTracker[Request sent on (Date)])*1,0),21)</f>
        <v>10 - Complete</v>
      </c>
      <c r="G451" s="33" cm="1">
        <f t="array" ref="G451">INDEX(MainTracker[#Data],MATCH(1,(TrackerTbl[[#This Row],[UAID_2]]=MainTracker[UAID_2])*(TrackerTbl[[#This Row],[Request Date]]=MainTracker[Request sent on (Date)])*1,0),9)</f>
        <v>0</v>
      </c>
      <c r="H451" s="33"/>
      <c r="J451" t="s">
        <v>9288</v>
      </c>
      <c r="K451" t="s">
        <v>9132</v>
      </c>
      <c r="L451" t="str">
        <f>LEFT(Table58[[#This Row],[L3 (Last Work Package only)]],FIND(" - ",Table58[[#This Row],[L3 (Last Work Package only)]])-1)</f>
        <v>TW 0020</v>
      </c>
      <c r="M451" t="str">
        <f>LEFT(Table58[[#This Row],[Assets]],FIND(" - ",Table58[[#This Row],[Assets]])-1)</f>
        <v>HS2-00003124S</v>
      </c>
      <c r="N451" s="239" t="e">
        <f>INDEX(TrackerTbl[#Data],MATCH(Table58[[#This Row],[L2]],TrackerTbl[Cleansed_UAID_2],0),5)</f>
        <v>#N/A</v>
      </c>
      <c r="O451" s="9" t="e">
        <f>INDEX(TrackerTbl[#Data],MATCH(Table58[[#This Row],[L2]],TrackerTbl[Cleansed_UAID_2],0),6)</f>
        <v>#N/A</v>
      </c>
      <c r="P451" s="239" t="e">
        <f>INDEX(TrackerTbl[#Data],MATCH(Table58[[#This Row],[L2]],TrackerTbl[Cleansed_UAID_2],0),7)</f>
        <v>#N/A</v>
      </c>
    </row>
    <row r="452" spans="1:16">
      <c r="A452" s="9" t="s">
        <v>1744</v>
      </c>
      <c r="B452" t="s">
        <v>1745</v>
      </c>
      <c r="C452" t="str">
        <f>IF(LEFT(TrackerTbl[[#This Row],[WorkPackage]],1)="U",TrackerTbl[[#This Row],[WorkPackage]],"IDR "&amp;TRIM(TrackerTbl[[#This Row],[WorkPackage]]))</f>
        <v>IDR 210.2-2</v>
      </c>
      <c r="D452" t="str">
        <f>TRIM(TrackerTbl[[#This Row],[UAID_2]])</f>
        <v>HS2-000001299</v>
      </c>
      <c r="E452" s="33">
        <f>_xlfn.MAXIFS(Central_Team!G:G,Central_Team!C:C,TrackerTbl[[#This Row],[UAID_2]])</f>
        <v>45372</v>
      </c>
      <c r="F452" t="str" cm="1">
        <f t="array" ref="F452">INDEX(MainTracker[#Data],MATCH(1,(TrackerTbl[[#This Row],[UAID_2]]=MainTracker[UAID_2])*(TrackerTbl[[#This Row],[Request Date]]=MainTracker[Request sent on (Date)])*1,0),21)</f>
        <v>10 - Complete</v>
      </c>
      <c r="G452" s="33" cm="1">
        <f t="array" ref="G452">INDEX(MainTracker[#Data],MATCH(1,(TrackerTbl[[#This Row],[UAID_2]]=MainTracker[UAID_2])*(TrackerTbl[[#This Row],[Request Date]]=MainTracker[Request sent on (Date)])*1,0),9)</f>
        <v>45391</v>
      </c>
      <c r="H452" s="33"/>
      <c r="J452" t="s">
        <v>9289</v>
      </c>
      <c r="K452" t="s">
        <v>9290</v>
      </c>
      <c r="L452" t="str">
        <f>LEFT(Table58[[#This Row],[L3 (Last Work Package only)]],FIND(" - ",Table58[[#This Row],[L3 (Last Work Package only)]])-1)</f>
        <v>TW 0019</v>
      </c>
      <c r="M452" t="str">
        <f>LEFT(Table58[[#This Row],[Assets]],FIND(" - ",Table58[[#This Row],[Assets]])-1)</f>
        <v>HS2-00002SZM4</v>
      </c>
      <c r="N452" s="239" t="e">
        <f>INDEX(TrackerTbl[#Data],MATCH(Table58[[#This Row],[L2]],TrackerTbl[Cleansed_UAID_2],0),5)</f>
        <v>#N/A</v>
      </c>
      <c r="O452" s="9" t="e">
        <f>INDEX(TrackerTbl[#Data],MATCH(Table58[[#This Row],[L2]],TrackerTbl[Cleansed_UAID_2],0),6)</f>
        <v>#N/A</v>
      </c>
      <c r="P452" s="239" t="e">
        <f>INDEX(TrackerTbl[#Data],MATCH(Table58[[#This Row],[L2]],TrackerTbl[Cleansed_UAID_2],0),7)</f>
        <v>#N/A</v>
      </c>
    </row>
    <row r="453" spans="1:16">
      <c r="A453" s="9">
        <v>237.05</v>
      </c>
      <c r="B453" t="s">
        <v>2266</v>
      </c>
      <c r="C453" t="str">
        <f>IF(LEFT(TrackerTbl[[#This Row],[WorkPackage]],1)="U",TrackerTbl[[#This Row],[WorkPackage]],"IDR "&amp;TRIM(TrackerTbl[[#This Row],[WorkPackage]]))</f>
        <v>IDR 237.05</v>
      </c>
      <c r="D453" t="str">
        <f>TRIM(TrackerTbl[[#This Row],[UAID_2]])</f>
        <v>HS2-00002CTK5</v>
      </c>
      <c r="E453" s="33">
        <f>_xlfn.MAXIFS(Central_Team!G:G,Central_Team!C:C,TrackerTbl[[#This Row],[UAID_2]])</f>
        <v>45426</v>
      </c>
      <c r="F453" t="str" cm="1">
        <f t="array" ref="F453">INDEX(MainTracker[#Data],MATCH(1,(TrackerTbl[[#This Row],[UAID_2]]=MainTracker[UAID_2])*(TrackerTbl[[#This Row],[Request Date]]=MainTracker[Request sent on (Date)])*1,0),21)</f>
        <v>10 - Complete</v>
      </c>
      <c r="G453" s="33" cm="1">
        <f t="array" ref="G453">INDEX(MainTracker[#Data],MATCH(1,(TrackerTbl[[#This Row],[UAID_2]]=MainTracker[UAID_2])*(TrackerTbl[[#This Row],[Request Date]]=MainTracker[Request sent on (Date)])*1,0),9)</f>
        <v>45428</v>
      </c>
      <c r="H453" s="33"/>
      <c r="J453" t="s">
        <v>9291</v>
      </c>
      <c r="K453" t="s">
        <v>9292</v>
      </c>
      <c r="L453" t="str">
        <f>LEFT(Table58[[#This Row],[L3 (Last Work Package only)]],FIND(" - ",Table58[[#This Row],[L3 (Last Work Package only)]])-1)</f>
        <v>TW 0018</v>
      </c>
      <c r="M453" t="str">
        <f>LEFT(Table58[[#This Row],[Assets]],FIND(" - ",Table58[[#This Row],[Assets]])-1)</f>
        <v>HS2-00002SZM3</v>
      </c>
      <c r="N453" s="239" t="e">
        <f>INDEX(TrackerTbl[#Data],MATCH(Table58[[#This Row],[L2]],TrackerTbl[Cleansed_UAID_2],0),5)</f>
        <v>#N/A</v>
      </c>
      <c r="O453" s="9" t="e">
        <f>INDEX(TrackerTbl[#Data],MATCH(Table58[[#This Row],[L2]],TrackerTbl[Cleansed_UAID_2],0),6)</f>
        <v>#N/A</v>
      </c>
      <c r="P453" s="239" t="e">
        <f>INDEX(TrackerTbl[#Data],MATCH(Table58[[#This Row],[L2]],TrackerTbl[Cleansed_UAID_2],0),7)</f>
        <v>#N/A</v>
      </c>
    </row>
    <row r="454" spans="1:16">
      <c r="A454" s="9">
        <v>237.05</v>
      </c>
      <c r="B454" t="s">
        <v>2274</v>
      </c>
      <c r="C454" t="str">
        <f>IF(LEFT(TrackerTbl[[#This Row],[WorkPackage]],1)="U",TrackerTbl[[#This Row],[WorkPackage]],"IDR "&amp;TRIM(TrackerTbl[[#This Row],[WorkPackage]]))</f>
        <v>IDR 237.05</v>
      </c>
      <c r="D454" t="str">
        <f>TRIM(TrackerTbl[[#This Row],[UAID_2]])</f>
        <v>HS2-00002CTK6</v>
      </c>
      <c r="E454" s="33">
        <f>_xlfn.MAXIFS(Central_Team!G:G,Central_Team!C:C,TrackerTbl[[#This Row],[UAID_2]])</f>
        <v>45372</v>
      </c>
      <c r="F454" t="str" cm="1">
        <f t="array" ref="F454">INDEX(MainTracker[#Data],MATCH(1,(TrackerTbl[[#This Row],[UAID_2]]=MainTracker[UAID_2])*(TrackerTbl[[#This Row],[Request Date]]=MainTracker[Request sent on (Date)])*1,0),21)</f>
        <v>10 - Complete</v>
      </c>
      <c r="G454" s="33" cm="1">
        <f t="array" ref="G454">INDEX(MainTracker[#Data],MATCH(1,(TrackerTbl[[#This Row],[UAID_2]]=MainTracker[UAID_2])*(TrackerTbl[[#This Row],[Request Date]]=MainTracker[Request sent on (Date)])*1,0),9)</f>
        <v>45394</v>
      </c>
      <c r="H454" s="33"/>
      <c r="J454" t="s">
        <v>9293</v>
      </c>
      <c r="K454" t="s">
        <v>9294</v>
      </c>
      <c r="L454" t="str">
        <f>LEFT(Table58[[#This Row],[L3 (Last Work Package only)]],FIND(" - ",Table58[[#This Row],[L3 (Last Work Package only)]])-1)</f>
        <v>TW 0017</v>
      </c>
      <c r="M454" t="str">
        <f>LEFT(Table58[[#This Row],[Assets]],FIND(" - ",Table58[[#This Row],[Assets]])-1)</f>
        <v>HS2-00002SZM2</v>
      </c>
      <c r="N454" s="239" t="e">
        <f>INDEX(TrackerTbl[#Data],MATCH(Table58[[#This Row],[L2]],TrackerTbl[Cleansed_UAID_2],0),5)</f>
        <v>#N/A</v>
      </c>
      <c r="O454" s="9" t="e">
        <f>INDEX(TrackerTbl[#Data],MATCH(Table58[[#This Row],[L2]],TrackerTbl[Cleansed_UAID_2],0),6)</f>
        <v>#N/A</v>
      </c>
      <c r="P454" s="239" t="e">
        <f>INDEX(TrackerTbl[#Data],MATCH(Table58[[#This Row],[L2]],TrackerTbl[Cleansed_UAID_2],0),7)</f>
        <v>#N/A</v>
      </c>
    </row>
    <row r="455" spans="1:16">
      <c r="A455" s="9">
        <v>227.1</v>
      </c>
      <c r="B455" t="s">
        <v>2279</v>
      </c>
      <c r="C455" t="str">
        <f>IF(LEFT(TrackerTbl[[#This Row],[WorkPackage]],1)="U",TrackerTbl[[#This Row],[WorkPackage]],"IDR "&amp;TRIM(TrackerTbl[[#This Row],[WorkPackage]]))</f>
        <v>IDR 227.1</v>
      </c>
      <c r="D455" t="str">
        <f>TRIM(TrackerTbl[[#This Row],[UAID_2]])</f>
        <v>HS2-00002N7X2</v>
      </c>
      <c r="E455" s="33">
        <f>_xlfn.MAXIFS(Central_Team!G:G,Central_Team!C:C,TrackerTbl[[#This Row],[UAID_2]])</f>
        <v>45401</v>
      </c>
      <c r="F455" t="str" cm="1">
        <f t="array" ref="F455">INDEX(MainTracker[#Data],MATCH(1,(TrackerTbl[[#This Row],[UAID_2]]=MainTracker[UAID_2])*(TrackerTbl[[#This Row],[Request Date]]=MainTracker[Request sent on (Date)])*1,0),21)</f>
        <v>10 - Complete</v>
      </c>
      <c r="G455" s="33" cm="1">
        <f t="array" ref="G455">INDEX(MainTracker[#Data],MATCH(1,(TrackerTbl[[#This Row],[UAID_2]]=MainTracker[UAID_2])*(TrackerTbl[[#This Row],[Request Date]]=MainTracker[Request sent on (Date)])*1,0),9)</f>
        <v>45407</v>
      </c>
      <c r="H455" s="33"/>
      <c r="J455" t="s">
        <v>9295</v>
      </c>
      <c r="K455" t="s">
        <v>9296</v>
      </c>
      <c r="L455" t="str">
        <f>LEFT(Table58[[#This Row],[L3 (Last Work Package only)]],FIND(" - ",Table58[[#This Row],[L3 (Last Work Package only)]])-1)</f>
        <v>TW 0016</v>
      </c>
      <c r="M455" t="str">
        <f>LEFT(Table58[[#This Row],[Assets]],FIND(" - ",Table58[[#This Row],[Assets]])-1)</f>
        <v>HS2-00002SZM1</v>
      </c>
      <c r="N455" s="239" t="e">
        <f>INDEX(TrackerTbl[#Data],MATCH(Table58[[#This Row],[L2]],TrackerTbl[Cleansed_UAID_2],0),5)</f>
        <v>#N/A</v>
      </c>
      <c r="O455" s="9" t="e">
        <f>INDEX(TrackerTbl[#Data],MATCH(Table58[[#This Row],[L2]],TrackerTbl[Cleansed_UAID_2],0),6)</f>
        <v>#N/A</v>
      </c>
      <c r="P455" s="239" t="e">
        <f>INDEX(TrackerTbl[#Data],MATCH(Table58[[#This Row],[L2]],TrackerTbl[Cleansed_UAID_2],0),7)</f>
        <v>#N/A</v>
      </c>
    </row>
    <row r="456" spans="1:16">
      <c r="A456" s="9">
        <v>219.3</v>
      </c>
      <c r="B456" t="s">
        <v>1927</v>
      </c>
      <c r="C456" t="str">
        <f>IF(LEFT(TrackerTbl[[#This Row],[WorkPackage]],1)="U",TrackerTbl[[#This Row],[WorkPackage]],"IDR "&amp;TRIM(TrackerTbl[[#This Row],[WorkPackage]]))</f>
        <v>IDR 219.3</v>
      </c>
      <c r="D456" t="str">
        <f>TRIM(TrackerTbl[[#This Row],[UAID_2]])</f>
        <v>HS2-00002CT9Y</v>
      </c>
      <c r="E456" s="33">
        <f>_xlfn.MAXIFS(Central_Team!G:G,Central_Team!C:C,TrackerTbl[[#This Row],[UAID_2]])</f>
        <v>45372</v>
      </c>
      <c r="F456" t="str" cm="1">
        <f t="array" ref="F456">INDEX(MainTracker[#Data],MATCH(1,(TrackerTbl[[#This Row],[UAID_2]]=MainTracker[UAID_2])*(TrackerTbl[[#This Row],[Request Date]]=MainTracker[Request sent on (Date)])*1,0),21)</f>
        <v>10 - Complete</v>
      </c>
      <c r="G456" s="33" cm="1">
        <f t="array" ref="G456">INDEX(MainTracker[#Data],MATCH(1,(TrackerTbl[[#This Row],[UAID_2]]=MainTracker[UAID_2])*(TrackerTbl[[#This Row],[Request Date]]=MainTracker[Request sent on (Date)])*1,0),9)</f>
        <v>45378</v>
      </c>
      <c r="H456" s="33"/>
      <c r="J456" t="s">
        <v>9297</v>
      </c>
      <c r="K456" t="s">
        <v>9298</v>
      </c>
      <c r="L456" t="str">
        <f>LEFT(Table58[[#This Row],[L3 (Last Work Package only)]],FIND(" - ",Table58[[#This Row],[L3 (Last Work Package only)]])-1)</f>
        <v>TW 0015</v>
      </c>
      <c r="M456" t="str">
        <f>LEFT(Table58[[#This Row],[Assets]],FIND(" - ",Table58[[#This Row],[Assets]])-1)</f>
        <v>HS2-00002SZM0</v>
      </c>
      <c r="N456" s="239" t="e">
        <f>INDEX(TrackerTbl[#Data],MATCH(Table58[[#This Row],[L2]],TrackerTbl[Cleansed_UAID_2],0),5)</f>
        <v>#N/A</v>
      </c>
      <c r="O456" s="9" t="e">
        <f>INDEX(TrackerTbl[#Data],MATCH(Table58[[#This Row],[L2]],TrackerTbl[Cleansed_UAID_2],0),6)</f>
        <v>#N/A</v>
      </c>
      <c r="P456" s="239" t="e">
        <f>INDEX(TrackerTbl[#Data],MATCH(Table58[[#This Row],[L2]],TrackerTbl[Cleansed_UAID_2],0),7)</f>
        <v>#N/A</v>
      </c>
    </row>
    <row r="457" spans="1:16">
      <c r="A457" s="9">
        <v>219.3</v>
      </c>
      <c r="B457" t="s">
        <v>1914</v>
      </c>
      <c r="C457" t="str">
        <f>IF(LEFT(TrackerTbl[[#This Row],[WorkPackage]],1)="U",TrackerTbl[[#This Row],[WorkPackage]],"IDR "&amp;TRIM(TrackerTbl[[#This Row],[WorkPackage]]))</f>
        <v>IDR 219.3</v>
      </c>
      <c r="D457" t="str">
        <f>TRIM(TrackerTbl[[#This Row],[UAID_2]])</f>
        <v>HS2-00002CTA0</v>
      </c>
      <c r="E457" s="33">
        <f>_xlfn.MAXIFS(Central_Team!G:G,Central_Team!C:C,TrackerTbl[[#This Row],[UAID_2]])</f>
        <v>45372</v>
      </c>
      <c r="F457" t="str" cm="1">
        <f t="array" ref="F457">INDEX(MainTracker[#Data],MATCH(1,(TrackerTbl[[#This Row],[UAID_2]]=MainTracker[UAID_2])*(TrackerTbl[[#This Row],[Request Date]]=MainTracker[Request sent on (Date)])*1,0),21)</f>
        <v>10 - Complete</v>
      </c>
      <c r="G457" s="33" cm="1">
        <f t="array" ref="G457">INDEX(MainTracker[#Data],MATCH(1,(TrackerTbl[[#This Row],[UAID_2]]=MainTracker[UAID_2])*(TrackerTbl[[#This Row],[Request Date]]=MainTracker[Request sent on (Date)])*1,0),9)</f>
        <v>45378</v>
      </c>
      <c r="H457" s="33"/>
      <c r="J457" t="s">
        <v>9299</v>
      </c>
      <c r="K457" t="s">
        <v>9300</v>
      </c>
      <c r="L457" t="str">
        <f>LEFT(Table58[[#This Row],[L3 (Last Work Package only)]],FIND(" - ",Table58[[#This Row],[L3 (Last Work Package only)]])-1)</f>
        <v>TW 0014</v>
      </c>
      <c r="M457" t="str">
        <f>LEFT(Table58[[#This Row],[Assets]],FIND(" - ",Table58[[#This Row],[Assets]])-1)</f>
        <v>HS2-00002SZLZ</v>
      </c>
      <c r="N457" s="239" t="e">
        <f>INDEX(TrackerTbl[#Data],MATCH(Table58[[#This Row],[L2]],TrackerTbl[Cleansed_UAID_2],0),5)</f>
        <v>#N/A</v>
      </c>
      <c r="O457" s="9" t="e">
        <f>INDEX(TrackerTbl[#Data],MATCH(Table58[[#This Row],[L2]],TrackerTbl[Cleansed_UAID_2],0),6)</f>
        <v>#N/A</v>
      </c>
      <c r="P457" s="239" t="e">
        <f>INDEX(TrackerTbl[#Data],MATCH(Table58[[#This Row],[L2]],TrackerTbl[Cleansed_UAID_2],0),7)</f>
        <v>#N/A</v>
      </c>
    </row>
    <row r="458" spans="1:16">
      <c r="A458" s="9">
        <v>212.4</v>
      </c>
      <c r="B458" t="s">
        <v>2288</v>
      </c>
      <c r="C458" t="str">
        <f>IF(LEFT(TrackerTbl[[#This Row],[WorkPackage]],1)="U",TrackerTbl[[#This Row],[WorkPackage]],"IDR "&amp;TRIM(TrackerTbl[[#This Row],[WorkPackage]]))</f>
        <v>IDR 212.4</v>
      </c>
      <c r="D458" t="str">
        <f>TRIM(TrackerTbl[[#This Row],[UAID_2]])</f>
        <v>HS2-00002Y0AT</v>
      </c>
      <c r="E458" s="33">
        <f>_xlfn.MAXIFS(Central_Team!G:G,Central_Team!C:C,TrackerTbl[[#This Row],[UAID_2]])</f>
        <v>45372</v>
      </c>
      <c r="F458" t="str" cm="1">
        <f t="array" ref="F458">INDEX(MainTracker[#Data],MATCH(1,(TrackerTbl[[#This Row],[UAID_2]]=MainTracker[UAID_2])*(TrackerTbl[[#This Row],[Request Date]]=MainTracker[Request sent on (Date)])*1,0),21)</f>
        <v>10 - Complete</v>
      </c>
      <c r="G458" s="33" cm="1">
        <f t="array" ref="G458">INDEX(MainTracker[#Data],MATCH(1,(TrackerTbl[[#This Row],[UAID_2]]=MainTracker[UAID_2])*(TrackerTbl[[#This Row],[Request Date]]=MainTracker[Request sent on (Date)])*1,0),9)</f>
        <v>45379</v>
      </c>
      <c r="H458" s="33"/>
      <c r="J458" t="s">
        <v>9301</v>
      </c>
      <c r="K458" t="s">
        <v>9302</v>
      </c>
      <c r="L458" t="str">
        <f>LEFT(Table58[[#This Row],[L3 (Last Work Package only)]],FIND(" - ",Table58[[#This Row],[L3 (Last Work Package only)]])-1)</f>
        <v>TW 0013</v>
      </c>
      <c r="M458" t="str">
        <f>LEFT(Table58[[#This Row],[Assets]],FIND(" - ",Table58[[#This Row],[Assets]])-1)</f>
        <v>HS2-00002SY1N</v>
      </c>
      <c r="N458" s="239" t="e">
        <f>INDEX(TrackerTbl[#Data],MATCH(Table58[[#This Row],[L2]],TrackerTbl[Cleansed_UAID_2],0),5)</f>
        <v>#N/A</v>
      </c>
      <c r="O458" s="9" t="e">
        <f>INDEX(TrackerTbl[#Data],MATCH(Table58[[#This Row],[L2]],TrackerTbl[Cleansed_UAID_2],0),6)</f>
        <v>#N/A</v>
      </c>
      <c r="P458" s="239" t="e">
        <f>INDEX(TrackerTbl[#Data],MATCH(Table58[[#This Row],[L2]],TrackerTbl[Cleansed_UAID_2],0),7)</f>
        <v>#N/A</v>
      </c>
    </row>
    <row r="459" spans="1:16">
      <c r="A459" s="9">
        <v>212.4</v>
      </c>
      <c r="B459" t="s">
        <v>2295</v>
      </c>
      <c r="C459" t="str">
        <f>IF(LEFT(TrackerTbl[[#This Row],[WorkPackage]],1)="U",TrackerTbl[[#This Row],[WorkPackage]],"IDR "&amp;TRIM(TrackerTbl[[#This Row],[WorkPackage]]))</f>
        <v>IDR 212.4</v>
      </c>
      <c r="D459" t="str">
        <f>TRIM(TrackerTbl[[#This Row],[UAID_2]])</f>
        <v>HS2-00002Y479</v>
      </c>
      <c r="E459" s="33">
        <f>_xlfn.MAXIFS(Central_Team!G:G,Central_Team!C:C,TrackerTbl[[#This Row],[UAID_2]])</f>
        <v>45372</v>
      </c>
      <c r="F459" t="str" cm="1">
        <f t="array" ref="F459">INDEX(MainTracker[#Data],MATCH(1,(TrackerTbl[[#This Row],[UAID_2]]=MainTracker[UAID_2])*(TrackerTbl[[#This Row],[Request Date]]=MainTracker[Request sent on (Date)])*1,0),21)</f>
        <v>10 - Complete</v>
      </c>
      <c r="G459" s="33" cm="1">
        <f t="array" ref="G459">INDEX(MainTracker[#Data],MATCH(1,(TrackerTbl[[#This Row],[UAID_2]]=MainTracker[UAID_2])*(TrackerTbl[[#This Row],[Request Date]]=MainTracker[Request sent on (Date)])*1,0),9)</f>
        <v>45379</v>
      </c>
      <c r="H459" s="33"/>
      <c r="J459" t="s">
        <v>9303</v>
      </c>
      <c r="K459" t="s">
        <v>9302</v>
      </c>
      <c r="L459" t="str">
        <f>LEFT(Table58[[#This Row],[L3 (Last Work Package only)]],FIND(" - ",Table58[[#This Row],[L3 (Last Work Package only)]])-1)</f>
        <v>TW 0013</v>
      </c>
      <c r="M459" t="str">
        <f>LEFT(Table58[[#This Row],[Assets]],FIND(" - ",Table58[[#This Row],[Assets]])-1)</f>
        <v>HS2-00002SY1P</v>
      </c>
      <c r="N459" s="239" t="e">
        <f>INDEX(TrackerTbl[#Data],MATCH(Table58[[#This Row],[L2]],TrackerTbl[Cleansed_UAID_2],0),5)</f>
        <v>#N/A</v>
      </c>
      <c r="O459" s="9" t="e">
        <f>INDEX(TrackerTbl[#Data],MATCH(Table58[[#This Row],[L2]],TrackerTbl[Cleansed_UAID_2],0),6)</f>
        <v>#N/A</v>
      </c>
      <c r="P459" s="239" t="e">
        <f>INDEX(TrackerTbl[#Data],MATCH(Table58[[#This Row],[L2]],TrackerTbl[Cleansed_UAID_2],0),7)</f>
        <v>#N/A</v>
      </c>
    </row>
    <row r="460" spans="1:16">
      <c r="A460" s="9" t="s">
        <v>2300</v>
      </c>
      <c r="B460" t="s">
        <v>2301</v>
      </c>
      <c r="C460" t="str">
        <f>IF(LEFT(TrackerTbl[[#This Row],[WorkPackage]],1)="U",TrackerTbl[[#This Row],[WorkPackage]],"IDR "&amp;TRIM(TrackerTbl[[#This Row],[WorkPackage]]))</f>
        <v>UFDR 230.C</v>
      </c>
      <c r="D460" t="str">
        <f>TRIM(TrackerTbl[[#This Row],[UAID_2]])</f>
        <v>HS2-000020CJ6</v>
      </c>
      <c r="E460" s="33">
        <f>_xlfn.MAXIFS(Central_Team!G:G,Central_Team!C:C,TrackerTbl[[#This Row],[UAID_2]])</f>
        <v>45373</v>
      </c>
      <c r="F460" t="str" cm="1">
        <f t="array" ref="F460">INDEX(MainTracker[#Data],MATCH(1,(TrackerTbl[[#This Row],[UAID_2]]=MainTracker[UAID_2])*(TrackerTbl[[#This Row],[Request Date]]=MainTracker[Request sent on (Date)])*1,0),21)</f>
        <v>10 - Complete</v>
      </c>
      <c r="G460" s="33" cm="1">
        <f t="array" ref="G460">INDEX(MainTracker[#Data],MATCH(1,(TrackerTbl[[#This Row],[UAID_2]]=MainTracker[UAID_2])*(TrackerTbl[[#This Row],[Request Date]]=MainTracker[Request sent on (Date)])*1,0),9)</f>
        <v>45378</v>
      </c>
      <c r="H460" s="33"/>
      <c r="J460" t="s">
        <v>9304</v>
      </c>
      <c r="K460" t="s">
        <v>9302</v>
      </c>
      <c r="L460" t="str">
        <f>LEFT(Table58[[#This Row],[L3 (Last Work Package only)]],FIND(" - ",Table58[[#This Row],[L3 (Last Work Package only)]])-1)</f>
        <v>TW 0013</v>
      </c>
      <c r="M460" t="str">
        <f>LEFT(Table58[[#This Row],[Assets]],FIND(" - ",Table58[[#This Row],[Assets]])-1)</f>
        <v>HS2-00002SY1Q</v>
      </c>
      <c r="N460" s="239" t="e">
        <f>INDEX(TrackerTbl[#Data],MATCH(Table58[[#This Row],[L2]],TrackerTbl[Cleansed_UAID_2],0),5)</f>
        <v>#N/A</v>
      </c>
      <c r="O460" s="9" t="e">
        <f>INDEX(TrackerTbl[#Data],MATCH(Table58[[#This Row],[L2]],TrackerTbl[Cleansed_UAID_2],0),6)</f>
        <v>#N/A</v>
      </c>
      <c r="P460" s="239" t="e">
        <f>INDEX(TrackerTbl[#Data],MATCH(Table58[[#This Row],[L2]],TrackerTbl[Cleansed_UAID_2],0),7)</f>
        <v>#N/A</v>
      </c>
    </row>
    <row r="461" spans="1:16">
      <c r="A461" s="9" t="s">
        <v>2305</v>
      </c>
      <c r="B461" t="s">
        <v>2306</v>
      </c>
      <c r="C461" t="str">
        <f>IF(LEFT(TrackerTbl[[#This Row],[WorkPackage]],1)="U",TrackerTbl[[#This Row],[WorkPackage]],"IDR "&amp;TRIM(TrackerTbl[[#This Row],[WorkPackage]]))</f>
        <v>UFDR 221.D</v>
      </c>
      <c r="D461" t="str">
        <f>TRIM(TrackerTbl[[#This Row],[UAID_2]])</f>
        <v>HS2-000020CGK</v>
      </c>
      <c r="E461" s="33">
        <f>_xlfn.MAXIFS(Central_Team!G:G,Central_Team!C:C,TrackerTbl[[#This Row],[UAID_2]])</f>
        <v>45373</v>
      </c>
      <c r="F461" t="str" cm="1">
        <f t="array" ref="F461">INDEX(MainTracker[#Data],MATCH(1,(TrackerTbl[[#This Row],[UAID_2]]=MainTracker[UAID_2])*(TrackerTbl[[#This Row],[Request Date]]=MainTracker[Request sent on (Date)])*1,0),21)</f>
        <v>10 - Complete</v>
      </c>
      <c r="G461" s="33" cm="1">
        <f t="array" ref="G461">INDEX(MainTracker[#Data],MATCH(1,(TrackerTbl[[#This Row],[UAID_2]]=MainTracker[UAID_2])*(TrackerTbl[[#This Row],[Request Date]]=MainTracker[Request sent on (Date)])*1,0),9)</f>
        <v>45377</v>
      </c>
      <c r="H461" s="33"/>
      <c r="J461" t="s">
        <v>9305</v>
      </c>
      <c r="K461" t="s">
        <v>9302</v>
      </c>
      <c r="L461" t="str">
        <f>LEFT(Table58[[#This Row],[L3 (Last Work Package only)]],FIND(" - ",Table58[[#This Row],[L3 (Last Work Package only)]])-1)</f>
        <v>TW 0013</v>
      </c>
      <c r="M461" t="str">
        <f>LEFT(Table58[[#This Row],[Assets]],FIND(" - ",Table58[[#This Row],[Assets]])-1)</f>
        <v>HS2-00002SY1R</v>
      </c>
      <c r="N461" s="239" t="e">
        <f>INDEX(TrackerTbl[#Data],MATCH(Table58[[#This Row],[L2]],TrackerTbl[Cleansed_UAID_2],0),5)</f>
        <v>#N/A</v>
      </c>
      <c r="O461" s="9" t="e">
        <f>INDEX(TrackerTbl[#Data],MATCH(Table58[[#This Row],[L2]],TrackerTbl[Cleansed_UAID_2],0),6)</f>
        <v>#N/A</v>
      </c>
      <c r="P461" s="239" t="e">
        <f>INDEX(TrackerTbl[#Data],MATCH(Table58[[#This Row],[L2]],TrackerTbl[Cleansed_UAID_2],0),7)</f>
        <v>#N/A</v>
      </c>
    </row>
    <row r="462" spans="1:16">
      <c r="A462" s="9" t="s">
        <v>2305</v>
      </c>
      <c r="B462" t="s">
        <v>2313</v>
      </c>
      <c r="C462" t="str">
        <f>IF(LEFT(TrackerTbl[[#This Row],[WorkPackage]],1)="U",TrackerTbl[[#This Row],[WorkPackage]],"IDR "&amp;TRIM(TrackerTbl[[#This Row],[WorkPackage]]))</f>
        <v>UFDR 221.D</v>
      </c>
      <c r="D462" t="str">
        <f>TRIM(TrackerTbl[[#This Row],[UAID_2]])</f>
        <v>HS2-000020CGL</v>
      </c>
      <c r="E462" s="33">
        <f>_xlfn.MAXIFS(Central_Team!G:G,Central_Team!C:C,TrackerTbl[[#This Row],[UAID_2]])</f>
        <v>45373</v>
      </c>
      <c r="F462" t="str" cm="1">
        <f t="array" ref="F462">INDEX(MainTracker[#Data],MATCH(1,(TrackerTbl[[#This Row],[UAID_2]]=MainTracker[UAID_2])*(TrackerTbl[[#This Row],[Request Date]]=MainTracker[Request sent on (Date)])*1,0),21)</f>
        <v>10 - Complete</v>
      </c>
      <c r="G462" s="33" cm="1">
        <f t="array" ref="G462">INDEX(MainTracker[#Data],MATCH(1,(TrackerTbl[[#This Row],[UAID_2]]=MainTracker[UAID_2])*(TrackerTbl[[#This Row],[Request Date]]=MainTracker[Request sent on (Date)])*1,0),9)</f>
        <v>45377</v>
      </c>
      <c r="H462" s="33"/>
      <c r="J462" t="s">
        <v>9306</v>
      </c>
      <c r="K462" t="s">
        <v>9302</v>
      </c>
      <c r="L462" t="str">
        <f>LEFT(Table58[[#This Row],[L3 (Last Work Package only)]],FIND(" - ",Table58[[#This Row],[L3 (Last Work Package only)]])-1)</f>
        <v>TW 0013</v>
      </c>
      <c r="M462" t="str">
        <f>LEFT(Table58[[#This Row],[Assets]],FIND(" - ",Table58[[#This Row],[Assets]])-1)</f>
        <v>HS2-00002XP3Q</v>
      </c>
      <c r="N462" s="239" t="e">
        <f>INDEX(TrackerTbl[#Data],MATCH(Table58[[#This Row],[L2]],TrackerTbl[Cleansed_UAID_2],0),5)</f>
        <v>#N/A</v>
      </c>
      <c r="O462" s="9" t="e">
        <f>INDEX(TrackerTbl[#Data],MATCH(Table58[[#This Row],[L2]],TrackerTbl[Cleansed_UAID_2],0),6)</f>
        <v>#N/A</v>
      </c>
      <c r="P462" s="239" t="e">
        <f>INDEX(TrackerTbl[#Data],MATCH(Table58[[#This Row],[L2]],TrackerTbl[Cleansed_UAID_2],0),7)</f>
        <v>#N/A</v>
      </c>
    </row>
    <row r="463" spans="1:16">
      <c r="A463" s="9" t="s">
        <v>2316</v>
      </c>
      <c r="B463" t="s">
        <v>2317</v>
      </c>
      <c r="C463" t="str">
        <f>IF(LEFT(TrackerTbl[[#This Row],[WorkPackage]],1)="U",TrackerTbl[[#This Row],[WorkPackage]],"IDR "&amp;TRIM(TrackerTbl[[#This Row],[WorkPackage]]))</f>
        <v>IDR 221.2_1</v>
      </c>
      <c r="D463" t="str">
        <f>TRIM(TrackerTbl[[#This Row],[UAID_2]])</f>
        <v>HS2-000001321</v>
      </c>
      <c r="E463" s="33">
        <f>_xlfn.MAXIFS(Central_Team!G:G,Central_Team!C:C,TrackerTbl[[#This Row],[UAID_2]])</f>
        <v>45406</v>
      </c>
      <c r="F463" t="str" cm="1">
        <f t="array" ref="F463">INDEX(MainTracker[#Data],MATCH(1,(TrackerTbl[[#This Row],[UAID_2]]=MainTracker[UAID_2])*(TrackerTbl[[#This Row],[Request Date]]=MainTracker[Request sent on (Date)])*1,0),21)</f>
        <v>10 - Complete</v>
      </c>
      <c r="G463" s="33" cm="1">
        <f t="array" ref="G463">INDEX(MainTracker[#Data],MATCH(1,(TrackerTbl[[#This Row],[UAID_2]]=MainTracker[UAID_2])*(TrackerTbl[[#This Row],[Request Date]]=MainTracker[Request sent on (Date)])*1,0),9)</f>
        <v>45407</v>
      </c>
      <c r="H463" s="33"/>
      <c r="J463" t="s">
        <v>9307</v>
      </c>
      <c r="K463" t="s">
        <v>9308</v>
      </c>
      <c r="L463" t="str">
        <f>LEFT(Table58[[#This Row],[L3 (Last Work Package only)]],FIND(" - ",Table58[[#This Row],[L3 (Last Work Package only)]])-1)</f>
        <v>TW 0012</v>
      </c>
      <c r="M463" t="str">
        <f>LEFT(Table58[[#This Row],[Assets]],FIND(" - ",Table58[[#This Row],[Assets]])-1)</f>
        <v>HS2-00002SY1K</v>
      </c>
      <c r="N463" s="239" t="e">
        <f>INDEX(TrackerTbl[#Data],MATCH(Table58[[#This Row],[L2]],TrackerTbl[Cleansed_UAID_2],0),5)</f>
        <v>#N/A</v>
      </c>
      <c r="O463" s="9" t="e">
        <f>INDEX(TrackerTbl[#Data],MATCH(Table58[[#This Row],[L2]],TrackerTbl[Cleansed_UAID_2],0),6)</f>
        <v>#N/A</v>
      </c>
      <c r="P463" s="239" t="e">
        <f>INDEX(TrackerTbl[#Data],MATCH(Table58[[#This Row],[L2]],TrackerTbl[Cleansed_UAID_2],0),7)</f>
        <v>#N/A</v>
      </c>
    </row>
    <row r="464" spans="1:16">
      <c r="A464" s="9" t="s">
        <v>1992</v>
      </c>
      <c r="B464" t="s">
        <v>2322</v>
      </c>
      <c r="C464" t="str">
        <f>IF(LEFT(TrackerTbl[[#This Row],[WorkPackage]],1)="U",TrackerTbl[[#This Row],[WorkPackage]],"IDR "&amp;TRIM(TrackerTbl[[#This Row],[WorkPackage]]))</f>
        <v>IDR 204.2-1</v>
      </c>
      <c r="D464" t="str">
        <f>TRIM(TrackerTbl[[#This Row],[UAID_2]])</f>
        <v>HS2-00002EK6W</v>
      </c>
      <c r="E464" s="33">
        <f>_xlfn.MAXIFS(Central_Team!G:G,Central_Team!C:C,TrackerTbl[[#This Row],[UAID_2]])</f>
        <v>45373</v>
      </c>
      <c r="F464" t="str" cm="1">
        <f t="array" ref="F464">INDEX(MainTracker[#Data],MATCH(1,(TrackerTbl[[#This Row],[UAID_2]]=MainTracker[UAID_2])*(TrackerTbl[[#This Row],[Request Date]]=MainTracker[Request sent on (Date)])*1,0),21)</f>
        <v>10 - Complete</v>
      </c>
      <c r="G464" s="33" cm="1">
        <f t="array" ref="G464">INDEX(MainTracker[#Data],MATCH(1,(TrackerTbl[[#This Row],[UAID_2]]=MainTracker[UAID_2])*(TrackerTbl[[#This Row],[Request Date]]=MainTracker[Request sent on (Date)])*1,0),9)</f>
        <v>45379</v>
      </c>
      <c r="H464" s="33"/>
      <c r="J464" t="s">
        <v>9309</v>
      </c>
      <c r="K464" t="s">
        <v>9308</v>
      </c>
      <c r="L464" t="str">
        <f>LEFT(Table58[[#This Row],[L3 (Last Work Package only)]],FIND(" - ",Table58[[#This Row],[L3 (Last Work Package only)]])-1)</f>
        <v>TW 0012</v>
      </c>
      <c r="M464" t="str">
        <f>LEFT(Table58[[#This Row],[Assets]],FIND(" - ",Table58[[#This Row],[Assets]])-1)</f>
        <v>HS2-00002SY1L</v>
      </c>
      <c r="N464" s="239" t="e">
        <f>INDEX(TrackerTbl[#Data],MATCH(Table58[[#This Row],[L2]],TrackerTbl[Cleansed_UAID_2],0),5)</f>
        <v>#N/A</v>
      </c>
      <c r="O464" s="9" t="e">
        <f>INDEX(TrackerTbl[#Data],MATCH(Table58[[#This Row],[L2]],TrackerTbl[Cleansed_UAID_2],0),6)</f>
        <v>#N/A</v>
      </c>
      <c r="P464" s="239" t="e">
        <f>INDEX(TrackerTbl[#Data],MATCH(Table58[[#This Row],[L2]],TrackerTbl[Cleansed_UAID_2],0),7)</f>
        <v>#N/A</v>
      </c>
    </row>
    <row r="465" spans="1:16">
      <c r="A465" s="9" t="s">
        <v>2327</v>
      </c>
      <c r="B465" t="s">
        <v>2328</v>
      </c>
      <c r="C465" t="str">
        <f>IF(LEFT(TrackerTbl[[#This Row],[WorkPackage]],1)="U",TrackerTbl[[#This Row],[WorkPackage]],"IDR "&amp;TRIM(TrackerTbl[[#This Row],[WorkPackage]]))</f>
        <v>UFDR 228.A</v>
      </c>
      <c r="D465" t="str">
        <f>TRIM(TrackerTbl[[#This Row],[UAID_2]])</f>
        <v>HS2-000020CHV</v>
      </c>
      <c r="E465" s="33">
        <f>_xlfn.MAXIFS(Central_Team!G:G,Central_Team!C:C,TrackerTbl[[#This Row],[UAID_2]])</f>
        <v>45376</v>
      </c>
      <c r="F465" t="str" cm="1">
        <f t="array" ref="F465">INDEX(MainTracker[#Data],MATCH(1,(TrackerTbl[[#This Row],[UAID_2]]=MainTracker[UAID_2])*(TrackerTbl[[#This Row],[Request Date]]=MainTracker[Request sent on (Date)])*1,0),21)</f>
        <v>10 - Complete</v>
      </c>
      <c r="G465" s="33" cm="1">
        <f t="array" ref="G465">INDEX(MainTracker[#Data],MATCH(1,(TrackerTbl[[#This Row],[UAID_2]]=MainTracker[UAID_2])*(TrackerTbl[[#This Row],[Request Date]]=MainTracker[Request sent on (Date)])*1,0),9)</f>
        <v>45378</v>
      </c>
      <c r="H465" s="33"/>
      <c r="J465" t="s">
        <v>9310</v>
      </c>
      <c r="K465" t="s">
        <v>9308</v>
      </c>
      <c r="L465" t="str">
        <f>LEFT(Table58[[#This Row],[L3 (Last Work Package only)]],FIND(" - ",Table58[[#This Row],[L3 (Last Work Package only)]])-1)</f>
        <v>TW 0012</v>
      </c>
      <c r="M465" t="str">
        <f>LEFT(Table58[[#This Row],[Assets]],FIND(" - ",Table58[[#This Row],[Assets]])-1)</f>
        <v>HS2-00002SY1M</v>
      </c>
      <c r="N465" s="239" t="e">
        <f>INDEX(TrackerTbl[#Data],MATCH(Table58[[#This Row],[L2]],TrackerTbl[Cleansed_UAID_2],0),5)</f>
        <v>#N/A</v>
      </c>
      <c r="O465" s="9" t="e">
        <f>INDEX(TrackerTbl[#Data],MATCH(Table58[[#This Row],[L2]],TrackerTbl[Cleansed_UAID_2],0),6)</f>
        <v>#N/A</v>
      </c>
      <c r="P465" s="239" t="e">
        <f>INDEX(TrackerTbl[#Data],MATCH(Table58[[#This Row],[L2]],TrackerTbl[Cleansed_UAID_2],0),7)</f>
        <v>#N/A</v>
      </c>
    </row>
    <row r="466" spans="1:16">
      <c r="A466" s="9" t="s">
        <v>2327</v>
      </c>
      <c r="B466" t="s">
        <v>2332</v>
      </c>
      <c r="C466" t="str">
        <f>IF(LEFT(TrackerTbl[[#This Row],[WorkPackage]],1)="U",TrackerTbl[[#This Row],[WorkPackage]],"IDR "&amp;TRIM(TrackerTbl[[#This Row],[WorkPackage]]))</f>
        <v>UFDR 228.A</v>
      </c>
      <c r="D466" t="str">
        <f>TRIM(TrackerTbl[[#This Row],[UAID_2]])</f>
        <v>HS2-00002FE9V</v>
      </c>
      <c r="E466" s="33">
        <f>_xlfn.MAXIFS(Central_Team!G:G,Central_Team!C:C,TrackerTbl[[#This Row],[UAID_2]])</f>
        <v>45376</v>
      </c>
      <c r="F466" t="str" cm="1">
        <f t="array" ref="F466">INDEX(MainTracker[#Data],MATCH(1,(TrackerTbl[[#This Row],[UAID_2]]=MainTracker[UAID_2])*(TrackerTbl[[#This Row],[Request Date]]=MainTracker[Request sent on (Date)])*1,0),21)</f>
        <v>10 - Complete</v>
      </c>
      <c r="G466" s="33" cm="1">
        <f t="array" ref="G466">INDEX(MainTracker[#Data],MATCH(1,(TrackerTbl[[#This Row],[UAID_2]]=MainTracker[UAID_2])*(TrackerTbl[[#This Row],[Request Date]]=MainTracker[Request sent on (Date)])*1,0),9)</f>
        <v>45378</v>
      </c>
      <c r="H466" s="33"/>
      <c r="J466" t="s">
        <v>9311</v>
      </c>
      <c r="K466" t="s">
        <v>9312</v>
      </c>
      <c r="L466" t="str">
        <f>LEFT(Table58[[#This Row],[L3 (Last Work Package only)]],FIND(" - ",Table58[[#This Row],[L3 (Last Work Package only)]])-1)</f>
        <v>TW 0011</v>
      </c>
      <c r="M466" t="str">
        <f>LEFT(Table58[[#This Row],[Assets]],FIND(" - ",Table58[[#This Row],[Assets]])-1)</f>
        <v>HS2-00002SY1G</v>
      </c>
      <c r="N466" s="239" t="e">
        <f>INDEX(TrackerTbl[#Data],MATCH(Table58[[#This Row],[L2]],TrackerTbl[Cleansed_UAID_2],0),5)</f>
        <v>#N/A</v>
      </c>
      <c r="O466" s="9" t="e">
        <f>INDEX(TrackerTbl[#Data],MATCH(Table58[[#This Row],[L2]],TrackerTbl[Cleansed_UAID_2],0),6)</f>
        <v>#N/A</v>
      </c>
      <c r="P466" s="239" t="e">
        <f>INDEX(TrackerTbl[#Data],MATCH(Table58[[#This Row],[L2]],TrackerTbl[Cleansed_UAID_2],0),7)</f>
        <v>#N/A</v>
      </c>
    </row>
    <row r="467" spans="1:16">
      <c r="A467" s="9" t="s">
        <v>2327</v>
      </c>
      <c r="B467" t="s">
        <v>2336</v>
      </c>
      <c r="C467" t="str">
        <f>IF(LEFT(TrackerTbl[[#This Row],[WorkPackage]],1)="U",TrackerTbl[[#This Row],[WorkPackage]],"IDR "&amp;TRIM(TrackerTbl[[#This Row],[WorkPackage]]))</f>
        <v>UFDR 228.A</v>
      </c>
      <c r="D467" t="str">
        <f>TRIM(TrackerTbl[[#This Row],[UAID_2]])</f>
        <v>HS2-00002TTH9</v>
      </c>
      <c r="E467" s="33">
        <f>_xlfn.MAXIFS(Central_Team!G:G,Central_Team!C:C,TrackerTbl[[#This Row],[UAID_2]])</f>
        <v>45376</v>
      </c>
      <c r="F467" t="str" cm="1">
        <f t="array" ref="F467">INDEX(MainTracker[#Data],MATCH(1,(TrackerTbl[[#This Row],[UAID_2]]=MainTracker[UAID_2])*(TrackerTbl[[#This Row],[Request Date]]=MainTracker[Request sent on (Date)])*1,0),21)</f>
        <v>10 - Complete</v>
      </c>
      <c r="G467" s="33" cm="1">
        <f t="array" ref="G467">INDEX(MainTracker[#Data],MATCH(1,(TrackerTbl[[#This Row],[UAID_2]]=MainTracker[UAID_2])*(TrackerTbl[[#This Row],[Request Date]]=MainTracker[Request sent on (Date)])*1,0),9)</f>
        <v>45379</v>
      </c>
      <c r="H467" s="33"/>
      <c r="J467" t="s">
        <v>9313</v>
      </c>
      <c r="K467" t="s">
        <v>9312</v>
      </c>
      <c r="L467" t="str">
        <f>LEFT(Table58[[#This Row],[L3 (Last Work Package only)]],FIND(" - ",Table58[[#This Row],[L3 (Last Work Package only)]])-1)</f>
        <v>TW 0011</v>
      </c>
      <c r="M467" t="str">
        <f>LEFT(Table58[[#This Row],[Assets]],FIND(" - ",Table58[[#This Row],[Assets]])-1)</f>
        <v>HS2-00002SY1H</v>
      </c>
      <c r="N467" s="239" t="e">
        <f>INDEX(TrackerTbl[#Data],MATCH(Table58[[#This Row],[L2]],TrackerTbl[Cleansed_UAID_2],0),5)</f>
        <v>#N/A</v>
      </c>
      <c r="O467" s="9" t="e">
        <f>INDEX(TrackerTbl[#Data],MATCH(Table58[[#This Row],[L2]],TrackerTbl[Cleansed_UAID_2],0),6)</f>
        <v>#N/A</v>
      </c>
      <c r="P467" s="239" t="e">
        <f>INDEX(TrackerTbl[#Data],MATCH(Table58[[#This Row],[L2]],TrackerTbl[Cleansed_UAID_2],0),7)</f>
        <v>#N/A</v>
      </c>
    </row>
    <row r="468" spans="1:16">
      <c r="A468" s="9" t="s">
        <v>2327</v>
      </c>
      <c r="B468" t="s">
        <v>2340</v>
      </c>
      <c r="C468" t="str">
        <f>IF(LEFT(TrackerTbl[[#This Row],[WorkPackage]],1)="U",TrackerTbl[[#This Row],[WorkPackage]],"IDR "&amp;TRIM(TrackerTbl[[#This Row],[WorkPackage]]))</f>
        <v>UFDR 228.A</v>
      </c>
      <c r="D468" t="str">
        <f>TRIM(TrackerTbl[[#This Row],[UAID_2]])</f>
        <v>HS2-000020CHT</v>
      </c>
      <c r="E468" s="33">
        <f>_xlfn.MAXIFS(Central_Team!G:G,Central_Team!C:C,TrackerTbl[[#This Row],[UAID_2]])</f>
        <v>45376</v>
      </c>
      <c r="F468" t="str" cm="1">
        <f t="array" ref="F468">INDEX(MainTracker[#Data],MATCH(1,(TrackerTbl[[#This Row],[UAID_2]]=MainTracker[UAID_2])*(TrackerTbl[[#This Row],[Request Date]]=MainTracker[Request sent on (Date)])*1,0),21)</f>
        <v>10 - Complete</v>
      </c>
      <c r="G468" s="33" cm="1">
        <f t="array" ref="G468">INDEX(MainTracker[#Data],MATCH(1,(TrackerTbl[[#This Row],[UAID_2]]=MainTracker[UAID_2])*(TrackerTbl[[#This Row],[Request Date]]=MainTracker[Request sent on (Date)])*1,0),9)</f>
        <v>45378</v>
      </c>
      <c r="H468" s="33"/>
      <c r="J468" t="s">
        <v>9314</v>
      </c>
      <c r="K468" t="s">
        <v>9312</v>
      </c>
      <c r="L468" t="str">
        <f>LEFT(Table58[[#This Row],[L3 (Last Work Package only)]],FIND(" - ",Table58[[#This Row],[L3 (Last Work Package only)]])-1)</f>
        <v>TW 0011</v>
      </c>
      <c r="M468" t="str">
        <f>LEFT(Table58[[#This Row],[Assets]],FIND(" - ",Table58[[#This Row],[Assets]])-1)</f>
        <v>HS2-00002SY1J</v>
      </c>
      <c r="N468" s="239" t="e">
        <f>INDEX(TrackerTbl[#Data],MATCH(Table58[[#This Row],[L2]],TrackerTbl[Cleansed_UAID_2],0),5)</f>
        <v>#N/A</v>
      </c>
      <c r="O468" s="9" t="e">
        <f>INDEX(TrackerTbl[#Data],MATCH(Table58[[#This Row],[L2]],TrackerTbl[Cleansed_UAID_2],0),6)</f>
        <v>#N/A</v>
      </c>
      <c r="P468" s="239" t="e">
        <f>INDEX(TrackerTbl[#Data],MATCH(Table58[[#This Row],[L2]],TrackerTbl[Cleansed_UAID_2],0),7)</f>
        <v>#N/A</v>
      </c>
    </row>
    <row r="469" spans="1:16">
      <c r="A469" s="9" t="s">
        <v>2327</v>
      </c>
      <c r="B469" t="s">
        <v>2344</v>
      </c>
      <c r="C469" t="str">
        <f>IF(LEFT(TrackerTbl[[#This Row],[WorkPackage]],1)="U",TrackerTbl[[#This Row],[WorkPackage]],"IDR "&amp;TRIM(TrackerTbl[[#This Row],[WorkPackage]]))</f>
        <v>UFDR 228.A</v>
      </c>
      <c r="D469" t="str">
        <f>TRIM(TrackerTbl[[#This Row],[UAID_2]])</f>
        <v>HS2-000020CHU</v>
      </c>
      <c r="E469" s="33">
        <f>_xlfn.MAXIFS(Central_Team!G:G,Central_Team!C:C,TrackerTbl[[#This Row],[UAID_2]])</f>
        <v>45376</v>
      </c>
      <c r="F469" t="str" cm="1">
        <f t="array" ref="F469">INDEX(MainTracker[#Data],MATCH(1,(TrackerTbl[[#This Row],[UAID_2]]=MainTracker[UAID_2])*(TrackerTbl[[#This Row],[Request Date]]=MainTracker[Request sent on (Date)])*1,0),21)</f>
        <v>10 - Complete</v>
      </c>
      <c r="G469" s="33" cm="1">
        <f t="array" ref="G469">INDEX(MainTracker[#Data],MATCH(1,(TrackerTbl[[#This Row],[UAID_2]]=MainTracker[UAID_2])*(TrackerTbl[[#This Row],[Request Date]]=MainTracker[Request sent on (Date)])*1,0),9)</f>
        <v>45378</v>
      </c>
      <c r="H469" s="33"/>
      <c r="J469" t="s">
        <v>9315</v>
      </c>
      <c r="K469" t="s">
        <v>9316</v>
      </c>
      <c r="L469" t="str">
        <f>LEFT(Table58[[#This Row],[L3 (Last Work Package only)]],FIND(" - ",Table58[[#This Row],[L3 (Last Work Package only)]])-1)</f>
        <v>TW 0007</v>
      </c>
      <c r="M469" t="str">
        <f>LEFT(Table58[[#This Row],[Assets]],FIND(" - ",Table58[[#This Row],[Assets]])-1)</f>
        <v>HS2-00002S2UC</v>
      </c>
      <c r="N469" s="239" t="e">
        <f>INDEX(TrackerTbl[#Data],MATCH(Table58[[#This Row],[L2]],TrackerTbl[Cleansed_UAID_2],0),5)</f>
        <v>#N/A</v>
      </c>
      <c r="O469" s="9" t="e">
        <f>INDEX(TrackerTbl[#Data],MATCH(Table58[[#This Row],[L2]],TrackerTbl[Cleansed_UAID_2],0),6)</f>
        <v>#N/A</v>
      </c>
      <c r="P469" s="239" t="e">
        <f>INDEX(TrackerTbl[#Data],MATCH(Table58[[#This Row],[L2]],TrackerTbl[Cleansed_UAID_2],0),7)</f>
        <v>#N/A</v>
      </c>
    </row>
    <row r="470" spans="1:16">
      <c r="A470" s="9">
        <v>237.05</v>
      </c>
      <c r="B470" t="s">
        <v>2348</v>
      </c>
      <c r="C470" t="str">
        <f>IF(LEFT(TrackerTbl[[#This Row],[WorkPackage]],1)="U",TrackerTbl[[#This Row],[WorkPackage]],"IDR "&amp;TRIM(TrackerTbl[[#This Row],[WorkPackage]]))</f>
        <v>IDR 237.05</v>
      </c>
      <c r="D470" t="str">
        <f>TRIM(TrackerTbl[[#This Row],[UAID_2]])</f>
        <v>HS2-00002TKV0</v>
      </c>
      <c r="E470" s="33">
        <f>_xlfn.MAXIFS(Central_Team!G:G,Central_Team!C:C,TrackerTbl[[#This Row],[UAID_2]])</f>
        <v>45377</v>
      </c>
      <c r="F470" t="str" cm="1">
        <f t="array" ref="F470">INDEX(MainTracker[#Data],MATCH(1,(TrackerTbl[[#This Row],[UAID_2]]=MainTracker[UAID_2])*(TrackerTbl[[#This Row],[Request Date]]=MainTracker[Request sent on (Date)])*1,0),21)</f>
        <v>10 - Complete</v>
      </c>
      <c r="G470" s="33" cm="1">
        <f t="array" ref="G470">INDEX(MainTracker[#Data],MATCH(1,(TrackerTbl[[#This Row],[UAID_2]]=MainTracker[UAID_2])*(TrackerTbl[[#This Row],[Request Date]]=MainTracker[Request sent on (Date)])*1,0),9)</f>
        <v>45384</v>
      </c>
      <c r="H470" s="33"/>
      <c r="J470" t="s">
        <v>9317</v>
      </c>
      <c r="K470" t="s">
        <v>9316</v>
      </c>
      <c r="L470" t="str">
        <f>LEFT(Table58[[#This Row],[L3 (Last Work Package only)]],FIND(" - ",Table58[[#This Row],[L3 (Last Work Package only)]])-1)</f>
        <v>TW 0007</v>
      </c>
      <c r="M470" t="str">
        <f>LEFT(Table58[[#This Row],[Assets]],FIND(" - ",Table58[[#This Row],[Assets]])-1)</f>
        <v>HS2-00002N7QC</v>
      </c>
      <c r="N470" s="239" t="e">
        <f>INDEX(TrackerTbl[#Data],MATCH(Table58[[#This Row],[L2]],TrackerTbl[Cleansed_UAID_2],0),5)</f>
        <v>#N/A</v>
      </c>
      <c r="O470" s="9" t="e">
        <f>INDEX(TrackerTbl[#Data],MATCH(Table58[[#This Row],[L2]],TrackerTbl[Cleansed_UAID_2],0),6)</f>
        <v>#N/A</v>
      </c>
      <c r="P470" s="239" t="e">
        <f>INDEX(TrackerTbl[#Data],MATCH(Table58[[#This Row],[L2]],TrackerTbl[Cleansed_UAID_2],0),7)</f>
        <v>#N/A</v>
      </c>
    </row>
    <row r="471" spans="1:16">
      <c r="A471" s="9">
        <v>237.05</v>
      </c>
      <c r="B471" t="s">
        <v>2198</v>
      </c>
      <c r="C471" t="str">
        <f>IF(LEFT(TrackerTbl[[#This Row],[WorkPackage]],1)="U",TrackerTbl[[#This Row],[WorkPackage]],"IDR "&amp;TRIM(TrackerTbl[[#This Row],[WorkPackage]]))</f>
        <v>IDR 237.05</v>
      </c>
      <c r="D471" t="str">
        <f>TRIM(TrackerTbl[[#This Row],[UAID_2]])</f>
        <v>HS2-000032216</v>
      </c>
      <c r="E471" s="33">
        <f>_xlfn.MAXIFS(Central_Team!G:G,Central_Team!C:C,TrackerTbl[[#This Row],[UAID_2]])</f>
        <v>45622</v>
      </c>
      <c r="F471" t="str" cm="1">
        <f t="array" ref="F471">INDEX(MainTracker[#Data],MATCH(1,(TrackerTbl[[#This Row],[UAID_2]]=MainTracker[UAID_2])*(TrackerTbl[[#This Row],[Request Date]]=MainTracker[Request sent on (Date)])*1,0),21)</f>
        <v>10 - Complete</v>
      </c>
      <c r="G471" s="33" cm="1">
        <f t="array" ref="G471">INDEX(MainTracker[#Data],MATCH(1,(TrackerTbl[[#This Row],[UAID_2]]=MainTracker[UAID_2])*(TrackerTbl[[#This Row],[Request Date]]=MainTracker[Request sent on (Date)])*1,0),9)</f>
        <v>45667</v>
      </c>
      <c r="H471" s="33"/>
      <c r="J471" t="s">
        <v>9318</v>
      </c>
      <c r="K471" t="s">
        <v>9316</v>
      </c>
      <c r="L471" t="str">
        <f>LEFT(Table58[[#This Row],[L3 (Last Work Package only)]],FIND(" - ",Table58[[#This Row],[L3 (Last Work Package only)]])-1)</f>
        <v>TW 0007</v>
      </c>
      <c r="M471" t="str">
        <f>LEFT(Table58[[#This Row],[Assets]],FIND(" - ",Table58[[#This Row],[Assets]])-1)</f>
        <v>HS2-00002N7QE</v>
      </c>
      <c r="N471" s="239" t="e">
        <f>INDEX(TrackerTbl[#Data],MATCH(Table58[[#This Row],[L2]],TrackerTbl[Cleansed_UAID_2],0),5)</f>
        <v>#N/A</v>
      </c>
      <c r="O471" s="9" t="e">
        <f>INDEX(TrackerTbl[#Data],MATCH(Table58[[#This Row],[L2]],TrackerTbl[Cleansed_UAID_2],0),6)</f>
        <v>#N/A</v>
      </c>
      <c r="P471" s="239" t="e">
        <f>INDEX(TrackerTbl[#Data],MATCH(Table58[[#This Row],[L2]],TrackerTbl[Cleansed_UAID_2],0),7)</f>
        <v>#N/A</v>
      </c>
    </row>
    <row r="472" spans="1:16">
      <c r="A472" s="9">
        <v>235.01</v>
      </c>
      <c r="B472" t="s">
        <v>2354</v>
      </c>
      <c r="C472" t="str">
        <f>IF(LEFT(TrackerTbl[[#This Row],[WorkPackage]],1)="U",TrackerTbl[[#This Row],[WorkPackage]],"IDR "&amp;TRIM(TrackerTbl[[#This Row],[WorkPackage]]))</f>
        <v>IDR 235.01</v>
      </c>
      <c r="D472" t="str">
        <f>TRIM(TrackerTbl[[#This Row],[UAID_2]])</f>
        <v>HS2-00002TKUY</v>
      </c>
      <c r="E472" s="33">
        <f>_xlfn.MAXIFS(Central_Team!G:G,Central_Team!C:C,TrackerTbl[[#This Row],[UAID_2]])</f>
        <v>45462</v>
      </c>
      <c r="F472" t="str" cm="1">
        <f t="array" ref="F472">INDEX(MainTracker[#Data],MATCH(1,(TrackerTbl[[#This Row],[UAID_2]]=MainTracker[UAID_2])*(TrackerTbl[[#This Row],[Request Date]]=MainTracker[Request sent on (Date)])*1,0),21)</f>
        <v>10 - Complete</v>
      </c>
      <c r="G472" s="33" cm="1">
        <f t="array" ref="G472">INDEX(MainTracker[#Data],MATCH(1,(TrackerTbl[[#This Row],[UAID_2]]=MainTracker[UAID_2])*(TrackerTbl[[#This Row],[Request Date]]=MainTracker[Request sent on (Date)])*1,0),9)</f>
        <v>45463</v>
      </c>
      <c r="H472" s="33"/>
      <c r="J472" t="s">
        <v>9319</v>
      </c>
      <c r="K472" t="s">
        <v>9316</v>
      </c>
      <c r="L472" t="str">
        <f>LEFT(Table58[[#This Row],[L3 (Last Work Package only)]],FIND(" - ",Table58[[#This Row],[L3 (Last Work Package only)]])-1)</f>
        <v>TW 0007</v>
      </c>
      <c r="M472" t="str">
        <f>LEFT(Table58[[#This Row],[Assets]],FIND(" - ",Table58[[#This Row],[Assets]])-1)</f>
        <v>HS2-00002QSRV</v>
      </c>
      <c r="N472" s="239" t="e">
        <f>INDEX(TrackerTbl[#Data],MATCH(Table58[[#This Row],[L2]],TrackerTbl[Cleansed_UAID_2],0),5)</f>
        <v>#N/A</v>
      </c>
      <c r="O472" s="9" t="e">
        <f>INDEX(TrackerTbl[#Data],MATCH(Table58[[#This Row],[L2]],TrackerTbl[Cleansed_UAID_2],0),6)</f>
        <v>#N/A</v>
      </c>
      <c r="P472" s="239" t="e">
        <f>INDEX(TrackerTbl[#Data],MATCH(Table58[[#This Row],[L2]],TrackerTbl[Cleansed_UAID_2],0),7)</f>
        <v>#N/A</v>
      </c>
    </row>
    <row r="473" spans="1:16">
      <c r="A473" s="9">
        <v>235.01</v>
      </c>
      <c r="B473" t="s">
        <v>2358</v>
      </c>
      <c r="C473" t="str">
        <f>IF(LEFT(TrackerTbl[[#This Row],[WorkPackage]],1)="U",TrackerTbl[[#This Row],[WorkPackage]],"IDR "&amp;TRIM(TrackerTbl[[#This Row],[WorkPackage]]))</f>
        <v>IDR 235.01</v>
      </c>
      <c r="D473" t="str">
        <f>TRIM(TrackerTbl[[#This Row],[UAID_2]])</f>
        <v>HS2-00002TKUZ</v>
      </c>
      <c r="E473" s="33">
        <f>_xlfn.MAXIFS(Central_Team!G:G,Central_Team!C:C,TrackerTbl[[#This Row],[UAID_2]])</f>
        <v>45377</v>
      </c>
      <c r="F473" t="str" cm="1">
        <f t="array" ref="F473">INDEX(MainTracker[#Data],MATCH(1,(TrackerTbl[[#This Row],[UAID_2]]=MainTracker[UAID_2])*(TrackerTbl[[#This Row],[Request Date]]=MainTracker[Request sent on (Date)])*1,0),21)</f>
        <v>10 - Complete</v>
      </c>
      <c r="G473" s="33" cm="1">
        <f t="array" ref="G473">INDEX(MainTracker[#Data],MATCH(1,(TrackerTbl[[#This Row],[UAID_2]]=MainTracker[UAID_2])*(TrackerTbl[[#This Row],[Request Date]]=MainTracker[Request sent on (Date)])*1,0),9)</f>
        <v>45384</v>
      </c>
      <c r="H473" s="33"/>
      <c r="J473" t="s">
        <v>9320</v>
      </c>
      <c r="K473" t="s">
        <v>9316</v>
      </c>
      <c r="L473" t="str">
        <f>LEFT(Table58[[#This Row],[L3 (Last Work Package only)]],FIND(" - ",Table58[[#This Row],[L3 (Last Work Package only)]])-1)</f>
        <v>TW 0007</v>
      </c>
      <c r="M473" t="str">
        <f>LEFT(Table58[[#This Row],[Assets]],FIND(" - ",Table58[[#This Row],[Assets]])-1)</f>
        <v>HS2-00002N7QF</v>
      </c>
      <c r="N473" s="239" t="e">
        <f>INDEX(TrackerTbl[#Data],MATCH(Table58[[#This Row],[L2]],TrackerTbl[Cleansed_UAID_2],0),5)</f>
        <v>#N/A</v>
      </c>
      <c r="O473" s="9" t="e">
        <f>INDEX(TrackerTbl[#Data],MATCH(Table58[[#This Row],[L2]],TrackerTbl[Cleansed_UAID_2],0),6)</f>
        <v>#N/A</v>
      </c>
      <c r="P473" s="239" t="e">
        <f>INDEX(TrackerTbl[#Data],MATCH(Table58[[#This Row],[L2]],TrackerTbl[Cleansed_UAID_2],0),7)</f>
        <v>#N/A</v>
      </c>
    </row>
    <row r="474" spans="1:16">
      <c r="A474" s="9">
        <v>227.1</v>
      </c>
      <c r="B474" t="s">
        <v>2362</v>
      </c>
      <c r="C474" t="str">
        <f>IF(LEFT(TrackerTbl[[#This Row],[WorkPackage]],1)="U",TrackerTbl[[#This Row],[WorkPackage]],"IDR "&amp;TRIM(TrackerTbl[[#This Row],[WorkPackage]]))</f>
        <v>IDR 227.1</v>
      </c>
      <c r="D474" t="str">
        <f>TRIM(TrackerTbl[[#This Row],[UAID_2]])</f>
        <v>HS2-000001336</v>
      </c>
      <c r="E474" s="33">
        <f>_xlfn.MAXIFS(Central_Team!G:G,Central_Team!C:C,TrackerTbl[[#This Row],[UAID_2]])</f>
        <v>45397</v>
      </c>
      <c r="F474" t="str" cm="1">
        <f t="array" ref="F474">INDEX(MainTracker[#Data],MATCH(1,(TrackerTbl[[#This Row],[UAID_2]]=MainTracker[UAID_2])*(TrackerTbl[[#This Row],[Request Date]]=MainTracker[Request sent on (Date)])*1,0),21)</f>
        <v>10 - Complete</v>
      </c>
      <c r="G474" s="33" cm="1">
        <f t="array" ref="G474">INDEX(MainTracker[#Data],MATCH(1,(TrackerTbl[[#This Row],[UAID_2]]=MainTracker[UAID_2])*(TrackerTbl[[#This Row],[Request Date]]=MainTracker[Request sent on (Date)])*1,0),9)</f>
        <v>45406</v>
      </c>
      <c r="H474" s="33"/>
      <c r="J474" t="s">
        <v>9321</v>
      </c>
      <c r="K474" t="s">
        <v>9316</v>
      </c>
      <c r="L474" t="str">
        <f>LEFT(Table58[[#This Row],[L3 (Last Work Package only)]],FIND(" - ",Table58[[#This Row],[L3 (Last Work Package only)]])-1)</f>
        <v>TW 0007</v>
      </c>
      <c r="M474" t="str">
        <f>LEFT(Table58[[#This Row],[Assets]],FIND(" - ",Table58[[#This Row],[Assets]])-1)</f>
        <v>HS2-00002N7QG</v>
      </c>
      <c r="N474" s="239" t="e">
        <f>INDEX(TrackerTbl[#Data],MATCH(Table58[[#This Row],[L2]],TrackerTbl[Cleansed_UAID_2],0),5)</f>
        <v>#N/A</v>
      </c>
      <c r="O474" s="9" t="e">
        <f>INDEX(TrackerTbl[#Data],MATCH(Table58[[#This Row],[L2]],TrackerTbl[Cleansed_UAID_2],0),6)</f>
        <v>#N/A</v>
      </c>
      <c r="P474" s="239" t="e">
        <f>INDEX(TrackerTbl[#Data],MATCH(Table58[[#This Row],[L2]],TrackerTbl[Cleansed_UAID_2],0),7)</f>
        <v>#N/A</v>
      </c>
    </row>
    <row r="475" spans="1:16">
      <c r="A475" s="9">
        <v>227.1</v>
      </c>
      <c r="B475" t="s">
        <v>2369</v>
      </c>
      <c r="C475" t="str">
        <f>IF(LEFT(TrackerTbl[[#This Row],[WorkPackage]],1)="U",TrackerTbl[[#This Row],[WorkPackage]],"IDR "&amp;TRIM(TrackerTbl[[#This Row],[WorkPackage]]))</f>
        <v>IDR 227.1</v>
      </c>
      <c r="D475" t="str">
        <f>TRIM(TrackerTbl[[#This Row],[UAID_2]])</f>
        <v>HS2-00002CQQF</v>
      </c>
      <c r="E475" s="33">
        <f>_xlfn.MAXIFS(Central_Team!G:G,Central_Team!C:C,TrackerTbl[[#This Row],[UAID_2]])</f>
        <v>45392</v>
      </c>
      <c r="F475" t="str" cm="1">
        <f t="array" ref="F475">INDEX(MainTracker[#Data],MATCH(1,(TrackerTbl[[#This Row],[UAID_2]]=MainTracker[UAID_2])*(TrackerTbl[[#This Row],[Request Date]]=MainTracker[Request sent on (Date)])*1,0),21)</f>
        <v>10 - Complete</v>
      </c>
      <c r="G475" s="33" cm="1">
        <f t="array" ref="G475">INDEX(MainTracker[#Data],MATCH(1,(TrackerTbl[[#This Row],[UAID_2]]=MainTracker[UAID_2])*(TrackerTbl[[#This Row],[Request Date]]=MainTracker[Request sent on (Date)])*1,0),9)</f>
        <v>45397</v>
      </c>
      <c r="H475" s="33"/>
      <c r="J475" t="s">
        <v>9322</v>
      </c>
      <c r="K475" t="s">
        <v>9316</v>
      </c>
      <c r="L475" t="str">
        <f>LEFT(Table58[[#This Row],[L3 (Last Work Package only)]],FIND(" - ",Table58[[#This Row],[L3 (Last Work Package only)]])-1)</f>
        <v>TW 0007</v>
      </c>
      <c r="M475" t="str">
        <f>LEFT(Table58[[#This Row],[Assets]],FIND(" - ",Table58[[#This Row],[Assets]])-1)</f>
        <v>HS2-00002N7QW</v>
      </c>
      <c r="N475" s="239" t="e">
        <f>INDEX(TrackerTbl[#Data],MATCH(Table58[[#This Row],[L2]],TrackerTbl[Cleansed_UAID_2],0),5)</f>
        <v>#N/A</v>
      </c>
      <c r="O475" s="9" t="e">
        <f>INDEX(TrackerTbl[#Data],MATCH(Table58[[#This Row],[L2]],TrackerTbl[Cleansed_UAID_2],0),6)</f>
        <v>#N/A</v>
      </c>
      <c r="P475" s="239" t="e">
        <f>INDEX(TrackerTbl[#Data],MATCH(Table58[[#This Row],[L2]],TrackerTbl[Cleansed_UAID_2],0),7)</f>
        <v>#N/A</v>
      </c>
    </row>
    <row r="476" spans="1:16">
      <c r="A476" s="9">
        <v>220.3</v>
      </c>
      <c r="B476" t="s">
        <v>1516</v>
      </c>
      <c r="C476" t="str">
        <f>IF(LEFT(TrackerTbl[[#This Row],[WorkPackage]],1)="U",TrackerTbl[[#This Row],[WorkPackage]],"IDR "&amp;TRIM(TrackerTbl[[#This Row],[WorkPackage]]))</f>
        <v>IDR 220.3</v>
      </c>
      <c r="D476" t="str">
        <f>TRIM(TrackerTbl[[#This Row],[UAID_2]])</f>
        <v>HS2-000001320</v>
      </c>
      <c r="E476" s="33">
        <f>_xlfn.MAXIFS(Central_Team!G:G,Central_Team!C:C,TrackerTbl[[#This Row],[UAID_2]])</f>
        <v>45377</v>
      </c>
      <c r="F476" t="str" cm="1">
        <f t="array" ref="F476">INDEX(MainTracker[#Data],MATCH(1,(TrackerTbl[[#This Row],[UAID_2]]=MainTracker[UAID_2])*(TrackerTbl[[#This Row],[Request Date]]=MainTracker[Request sent on (Date)])*1,0),21)</f>
        <v>10 - Complete</v>
      </c>
      <c r="G476" s="33" cm="1">
        <f t="array" ref="G476">INDEX(MainTracker[#Data],MATCH(1,(TrackerTbl[[#This Row],[UAID_2]]=MainTracker[UAID_2])*(TrackerTbl[[#This Row],[Request Date]]=MainTracker[Request sent on (Date)])*1,0),9)</f>
        <v>45394</v>
      </c>
      <c r="H476" s="33"/>
      <c r="J476" t="s">
        <v>9323</v>
      </c>
      <c r="K476" t="s">
        <v>9316</v>
      </c>
      <c r="L476" t="str">
        <f>LEFT(Table58[[#This Row],[L3 (Last Work Package only)]],FIND(" - ",Table58[[#This Row],[L3 (Last Work Package only)]])-1)</f>
        <v>TW 0007</v>
      </c>
      <c r="M476" t="str">
        <f>LEFT(Table58[[#This Row],[Assets]],FIND(" - ",Table58[[#This Row],[Assets]])-1)</f>
        <v>HS2-00002N7R0</v>
      </c>
      <c r="N476" s="239" t="e">
        <f>INDEX(TrackerTbl[#Data],MATCH(Table58[[#This Row],[L2]],TrackerTbl[Cleansed_UAID_2],0),5)</f>
        <v>#N/A</v>
      </c>
      <c r="O476" s="9" t="e">
        <f>INDEX(TrackerTbl[#Data],MATCH(Table58[[#This Row],[L2]],TrackerTbl[Cleansed_UAID_2],0),6)</f>
        <v>#N/A</v>
      </c>
      <c r="P476" s="239" t="e">
        <f>INDEX(TrackerTbl[#Data],MATCH(Table58[[#This Row],[L2]],TrackerTbl[Cleansed_UAID_2],0),7)</f>
        <v>#N/A</v>
      </c>
    </row>
    <row r="477" spans="1:16">
      <c r="A477" s="9">
        <v>212.4</v>
      </c>
      <c r="B477" t="s">
        <v>2377</v>
      </c>
      <c r="C477" t="str">
        <f>IF(LEFT(TrackerTbl[[#This Row],[WorkPackage]],1)="U",TrackerTbl[[#This Row],[WorkPackage]],"IDR "&amp;TRIM(TrackerTbl[[#This Row],[WorkPackage]]))</f>
        <v>IDR 212.4</v>
      </c>
      <c r="D477" t="str">
        <f>TRIM(TrackerTbl[[#This Row],[UAID_2]])</f>
        <v>HS2-00002ZM2A</v>
      </c>
      <c r="E477" s="33">
        <f>_xlfn.MAXIFS(Central_Team!G:G,Central_Team!C:C,TrackerTbl[[#This Row],[UAID_2]])</f>
        <v>45377</v>
      </c>
      <c r="F477" t="str" cm="1">
        <f t="array" ref="F477">INDEX(MainTracker[#Data],MATCH(1,(TrackerTbl[[#This Row],[UAID_2]]=MainTracker[UAID_2])*(TrackerTbl[[#This Row],[Request Date]]=MainTracker[Request sent on (Date)])*1,0),21)</f>
        <v>10 - Complete</v>
      </c>
      <c r="G477" s="33" cm="1">
        <f t="array" ref="G477">INDEX(MainTracker[#Data],MATCH(1,(TrackerTbl[[#This Row],[UAID_2]]=MainTracker[UAID_2])*(TrackerTbl[[#This Row],[Request Date]]=MainTracker[Request sent on (Date)])*1,0),9)</f>
        <v>45384</v>
      </c>
      <c r="H477" s="33"/>
      <c r="J477" t="s">
        <v>9324</v>
      </c>
      <c r="K477" t="s">
        <v>9316</v>
      </c>
      <c r="L477" t="str">
        <f>LEFT(Table58[[#This Row],[L3 (Last Work Package only)]],FIND(" - ",Table58[[#This Row],[L3 (Last Work Package only)]])-1)</f>
        <v>TW 0007</v>
      </c>
      <c r="M477" t="str">
        <f>LEFT(Table58[[#This Row],[Assets]],FIND(" - ",Table58[[#This Row],[Assets]])-1)</f>
        <v>HS2-00002N7QX</v>
      </c>
      <c r="N477" s="239" t="e">
        <f>INDEX(TrackerTbl[#Data],MATCH(Table58[[#This Row],[L2]],TrackerTbl[Cleansed_UAID_2],0),5)</f>
        <v>#N/A</v>
      </c>
      <c r="O477" s="9" t="e">
        <f>INDEX(TrackerTbl[#Data],MATCH(Table58[[#This Row],[L2]],TrackerTbl[Cleansed_UAID_2],0),6)</f>
        <v>#N/A</v>
      </c>
      <c r="P477" s="239" t="e">
        <f>INDEX(TrackerTbl[#Data],MATCH(Table58[[#This Row],[L2]],TrackerTbl[Cleansed_UAID_2],0),7)</f>
        <v>#N/A</v>
      </c>
    </row>
    <row r="478" spans="1:16">
      <c r="A478" s="9">
        <v>237.05</v>
      </c>
      <c r="B478" t="s">
        <v>2381</v>
      </c>
      <c r="C478" t="str">
        <f>IF(LEFT(TrackerTbl[[#This Row],[WorkPackage]],1)="U",TrackerTbl[[#This Row],[WorkPackage]],"IDR "&amp;TRIM(TrackerTbl[[#This Row],[WorkPackage]]))</f>
        <v>IDR 237.05</v>
      </c>
      <c r="D478" t="str">
        <f>TRIM(TrackerTbl[[#This Row],[UAID_2]])</f>
        <v>HS2-00002TMFE</v>
      </c>
      <c r="E478" s="33">
        <f>_xlfn.MAXIFS(Central_Team!G:G,Central_Team!C:C,TrackerTbl[[#This Row],[UAID_2]])</f>
        <v>45378</v>
      </c>
      <c r="F478" t="str" cm="1">
        <f t="array" ref="F478">INDEX(MainTracker[#Data],MATCH(1,(TrackerTbl[[#This Row],[UAID_2]]=MainTracker[UAID_2])*(TrackerTbl[[#This Row],[Request Date]]=MainTracker[Request sent on (Date)])*1,0),21)</f>
        <v>10 - Complete</v>
      </c>
      <c r="G478" s="33" cm="1">
        <f t="array" ref="G478">INDEX(MainTracker[#Data],MATCH(1,(TrackerTbl[[#This Row],[UAID_2]]=MainTracker[UAID_2])*(TrackerTbl[[#This Row],[Request Date]]=MainTracker[Request sent on (Date)])*1,0),9)</f>
        <v>45385</v>
      </c>
      <c r="H478" s="33"/>
      <c r="J478" t="s">
        <v>9325</v>
      </c>
      <c r="K478" t="s">
        <v>9316</v>
      </c>
      <c r="L478" t="str">
        <f>LEFT(Table58[[#This Row],[L3 (Last Work Package only)]],FIND(" - ",Table58[[#This Row],[L3 (Last Work Package only)]])-1)</f>
        <v>TW 0007</v>
      </c>
      <c r="M478" t="str">
        <f>LEFT(Table58[[#This Row],[Assets]],FIND(" - ",Table58[[#This Row],[Assets]])-1)</f>
        <v>HS2-00002N7QY</v>
      </c>
      <c r="N478" s="239" t="e">
        <f>INDEX(TrackerTbl[#Data],MATCH(Table58[[#This Row],[L2]],TrackerTbl[Cleansed_UAID_2],0),5)</f>
        <v>#N/A</v>
      </c>
      <c r="O478" s="9" t="e">
        <f>INDEX(TrackerTbl[#Data],MATCH(Table58[[#This Row],[L2]],TrackerTbl[Cleansed_UAID_2],0),6)</f>
        <v>#N/A</v>
      </c>
      <c r="P478" s="239" t="e">
        <f>INDEX(TrackerTbl[#Data],MATCH(Table58[[#This Row],[L2]],TrackerTbl[Cleansed_UAID_2],0),7)</f>
        <v>#N/A</v>
      </c>
    </row>
    <row r="479" spans="1:16">
      <c r="A479" s="9">
        <v>216.01</v>
      </c>
      <c r="B479" t="s">
        <v>2387</v>
      </c>
      <c r="C479" t="str">
        <f>IF(LEFT(TrackerTbl[[#This Row],[WorkPackage]],1)="U",TrackerTbl[[#This Row],[WorkPackage]],"IDR "&amp;TRIM(TrackerTbl[[#This Row],[WorkPackage]]))</f>
        <v>IDR 216.01</v>
      </c>
      <c r="D479" t="str">
        <f>TRIM(TrackerTbl[[#This Row],[UAID_2]])</f>
        <v>HS2-000020NKK</v>
      </c>
      <c r="E479" s="33">
        <f>_xlfn.MAXIFS(Central_Team!G:G,Central_Team!C:C,TrackerTbl[[#This Row],[UAID_2]])</f>
        <v>45628</v>
      </c>
      <c r="F479" t="str" cm="1">
        <f t="array" ref="F479">INDEX(MainTracker[#Data],MATCH(1,(TrackerTbl[[#This Row],[UAID_2]]=MainTracker[UAID_2])*(TrackerTbl[[#This Row],[Request Date]]=MainTracker[Request sent on (Date)])*1,0),21)</f>
        <v>10 - Complete</v>
      </c>
      <c r="G479" s="33" cm="1">
        <f t="array" ref="G479">INDEX(MainTracker[#Data],MATCH(1,(TrackerTbl[[#This Row],[UAID_2]]=MainTracker[UAID_2])*(TrackerTbl[[#This Row],[Request Date]]=MainTracker[Request sent on (Date)])*1,0),9)</f>
        <v>45665</v>
      </c>
      <c r="H479" s="33"/>
      <c r="J479" t="s">
        <v>9326</v>
      </c>
      <c r="K479" t="s">
        <v>9316</v>
      </c>
      <c r="L479" t="str">
        <f>LEFT(Table58[[#This Row],[L3 (Last Work Package only)]],FIND(" - ",Table58[[#This Row],[L3 (Last Work Package only)]])-1)</f>
        <v>TW 0007</v>
      </c>
      <c r="M479" t="str">
        <f>LEFT(Table58[[#This Row],[Assets]],FIND(" - ",Table58[[#This Row],[Assets]])-1)</f>
        <v>HS2-00002N7QV</v>
      </c>
      <c r="N479" s="239" t="e">
        <f>INDEX(TrackerTbl[#Data],MATCH(Table58[[#This Row],[L2]],TrackerTbl[Cleansed_UAID_2],0),5)</f>
        <v>#N/A</v>
      </c>
      <c r="O479" s="9" t="e">
        <f>INDEX(TrackerTbl[#Data],MATCH(Table58[[#This Row],[L2]],TrackerTbl[Cleansed_UAID_2],0),6)</f>
        <v>#N/A</v>
      </c>
      <c r="P479" s="239" t="e">
        <f>INDEX(TrackerTbl[#Data],MATCH(Table58[[#This Row],[L2]],TrackerTbl[Cleansed_UAID_2],0),7)</f>
        <v>#N/A</v>
      </c>
    </row>
    <row r="480" spans="1:16">
      <c r="A480" s="9">
        <v>216.01</v>
      </c>
      <c r="B480" t="s">
        <v>2396</v>
      </c>
      <c r="C480" t="str">
        <f>IF(LEFT(TrackerTbl[[#This Row],[WorkPackage]],1)="U",TrackerTbl[[#This Row],[WorkPackage]],"IDR "&amp;TRIM(TrackerTbl[[#This Row],[WorkPackage]]))</f>
        <v>IDR 216.01</v>
      </c>
      <c r="D480" t="str">
        <f>TRIM(TrackerTbl[[#This Row],[UAID_2]])</f>
        <v>HS2-00002BJUF</v>
      </c>
      <c r="E480" s="33">
        <f>_xlfn.MAXIFS(Central_Team!G:G,Central_Team!C:C,TrackerTbl[[#This Row],[UAID_2]])</f>
        <v>45628</v>
      </c>
      <c r="F480" t="str" cm="1">
        <f t="array" ref="F480">INDEX(MainTracker[#Data],MATCH(1,(TrackerTbl[[#This Row],[UAID_2]]=MainTracker[UAID_2])*(TrackerTbl[[#This Row],[Request Date]]=MainTracker[Request sent on (Date)])*1,0),21)</f>
        <v>10 - Complete</v>
      </c>
      <c r="G480" s="33" cm="1">
        <f t="array" ref="G480">INDEX(MainTracker[#Data],MATCH(1,(TrackerTbl[[#This Row],[UAID_2]]=MainTracker[UAID_2])*(TrackerTbl[[#This Row],[Request Date]]=MainTracker[Request sent on (Date)])*1,0),9)</f>
        <v>45666</v>
      </c>
      <c r="H480" s="33"/>
      <c r="J480" t="s">
        <v>9327</v>
      </c>
      <c r="K480" t="s">
        <v>9316</v>
      </c>
      <c r="L480" t="str">
        <f>LEFT(Table58[[#This Row],[L3 (Last Work Package only)]],FIND(" - ",Table58[[#This Row],[L3 (Last Work Package only)]])-1)</f>
        <v>TW 0007</v>
      </c>
      <c r="M480" t="str">
        <f>LEFT(Table58[[#This Row],[Assets]],FIND(" - ",Table58[[#This Row],[Assets]])-1)</f>
        <v>HS2-00002QSRU</v>
      </c>
      <c r="N480" s="239" t="e">
        <f>INDEX(TrackerTbl[#Data],MATCH(Table58[[#This Row],[L2]],TrackerTbl[Cleansed_UAID_2],0),5)</f>
        <v>#N/A</v>
      </c>
      <c r="O480" s="9" t="e">
        <f>INDEX(TrackerTbl[#Data],MATCH(Table58[[#This Row],[L2]],TrackerTbl[Cleansed_UAID_2],0),6)</f>
        <v>#N/A</v>
      </c>
      <c r="P480" s="239" t="e">
        <f>INDEX(TrackerTbl[#Data],MATCH(Table58[[#This Row],[L2]],TrackerTbl[Cleansed_UAID_2],0),7)</f>
        <v>#N/A</v>
      </c>
    </row>
    <row r="481" spans="1:16">
      <c r="A481" s="9">
        <v>216.01</v>
      </c>
      <c r="B481" t="s">
        <v>2402</v>
      </c>
      <c r="C481" t="str">
        <f>IF(LEFT(TrackerTbl[[#This Row],[WorkPackage]],1)="U",TrackerTbl[[#This Row],[WorkPackage]],"IDR "&amp;TRIM(TrackerTbl[[#This Row],[WorkPackage]]))</f>
        <v>IDR 216.01</v>
      </c>
      <c r="D481" t="str">
        <f>TRIM(TrackerTbl[[#This Row],[UAID_2]])</f>
        <v>HS2-00002CT90</v>
      </c>
      <c r="E481" s="33">
        <f>_xlfn.MAXIFS(Central_Team!G:G,Central_Team!C:C,TrackerTbl[[#This Row],[UAID_2]])</f>
        <v>45628</v>
      </c>
      <c r="F481" t="str" cm="1">
        <f t="array" ref="F481">INDEX(MainTracker[#Data],MATCH(1,(TrackerTbl[[#This Row],[UAID_2]]=MainTracker[UAID_2])*(TrackerTbl[[#This Row],[Request Date]]=MainTracker[Request sent on (Date)])*1,0),21)</f>
        <v>10 - Complete</v>
      </c>
      <c r="G481" s="33" cm="1">
        <f t="array" ref="G481">INDEX(MainTracker[#Data],MATCH(1,(TrackerTbl[[#This Row],[UAID_2]]=MainTracker[UAID_2])*(TrackerTbl[[#This Row],[Request Date]]=MainTracker[Request sent on (Date)])*1,0),9)</f>
        <v>45666</v>
      </c>
      <c r="H481" s="33"/>
      <c r="J481" t="s">
        <v>9328</v>
      </c>
      <c r="K481" t="s">
        <v>9316</v>
      </c>
      <c r="L481" t="str">
        <f>LEFT(Table58[[#This Row],[L3 (Last Work Package only)]],FIND(" - ",Table58[[#This Row],[L3 (Last Work Package only)]])-1)</f>
        <v>TW 0007</v>
      </c>
      <c r="M481" t="str">
        <f>LEFT(Table58[[#This Row],[Assets]],FIND(" - ",Table58[[#This Row],[Assets]])-1)</f>
        <v>HS2-00002N7R1</v>
      </c>
      <c r="N481" s="239" t="e">
        <f>INDEX(TrackerTbl[#Data],MATCH(Table58[[#This Row],[L2]],TrackerTbl[Cleansed_UAID_2],0),5)</f>
        <v>#N/A</v>
      </c>
      <c r="O481" s="9" t="e">
        <f>INDEX(TrackerTbl[#Data],MATCH(Table58[[#This Row],[L2]],TrackerTbl[Cleansed_UAID_2],0),6)</f>
        <v>#N/A</v>
      </c>
      <c r="P481" s="239" t="e">
        <f>INDEX(TrackerTbl[#Data],MATCH(Table58[[#This Row],[L2]],TrackerTbl[Cleansed_UAID_2],0),7)</f>
        <v>#N/A</v>
      </c>
    </row>
    <row r="482" spans="1:16">
      <c r="A482" s="9">
        <v>212.4</v>
      </c>
      <c r="B482" t="s">
        <v>2406</v>
      </c>
      <c r="C482" t="str">
        <f>IF(LEFT(TrackerTbl[[#This Row],[WorkPackage]],1)="U",TrackerTbl[[#This Row],[WorkPackage]],"IDR "&amp;TRIM(TrackerTbl[[#This Row],[WorkPackage]]))</f>
        <v>IDR 212.4</v>
      </c>
      <c r="D482" t="str">
        <f>TRIM(TrackerTbl[[#This Row],[UAID_2]])</f>
        <v>HS2-00002Y47A</v>
      </c>
      <c r="E482" s="33">
        <f>_xlfn.MAXIFS(Central_Team!G:G,Central_Team!C:C,TrackerTbl[[#This Row],[UAID_2]])</f>
        <v>45607</v>
      </c>
      <c r="F482" t="str" cm="1">
        <f t="array" ref="F482">INDEX(MainTracker[#Data],MATCH(1,(TrackerTbl[[#This Row],[UAID_2]]=MainTracker[UAID_2])*(TrackerTbl[[#This Row],[Request Date]]=MainTracker[Request sent on (Date)])*1,0),21)</f>
        <v>10 - Complete</v>
      </c>
      <c r="G482" s="33" cm="1">
        <f t="array" ref="G482">INDEX(MainTracker[#Data],MATCH(1,(TrackerTbl[[#This Row],[UAID_2]]=MainTracker[UAID_2])*(TrackerTbl[[#This Row],[Request Date]]=MainTracker[Request sent on (Date)])*1,0),9)</f>
        <v>45666</v>
      </c>
      <c r="H482" s="33"/>
      <c r="J482" t="s">
        <v>9329</v>
      </c>
      <c r="K482" t="s">
        <v>9316</v>
      </c>
      <c r="L482" t="str">
        <f>LEFT(Table58[[#This Row],[L3 (Last Work Package only)]],FIND(" - ",Table58[[#This Row],[L3 (Last Work Package only)]])-1)</f>
        <v>TW 0007</v>
      </c>
      <c r="M482" t="str">
        <f>LEFT(Table58[[#This Row],[Assets]],FIND(" - ",Table58[[#This Row],[Assets]])-1)</f>
        <v>HS2-00002QSRT</v>
      </c>
      <c r="N482" s="239" t="e">
        <f>INDEX(TrackerTbl[#Data],MATCH(Table58[[#This Row],[L2]],TrackerTbl[Cleansed_UAID_2],0),5)</f>
        <v>#N/A</v>
      </c>
      <c r="O482" s="9" t="e">
        <f>INDEX(TrackerTbl[#Data],MATCH(Table58[[#This Row],[L2]],TrackerTbl[Cleansed_UAID_2],0),6)</f>
        <v>#N/A</v>
      </c>
      <c r="P482" s="239" t="e">
        <f>INDEX(TrackerTbl[#Data],MATCH(Table58[[#This Row],[L2]],TrackerTbl[Cleansed_UAID_2],0),7)</f>
        <v>#N/A</v>
      </c>
    </row>
    <row r="483" spans="1:16">
      <c r="A483" s="9" t="s">
        <v>2411</v>
      </c>
      <c r="B483" t="s">
        <v>2412</v>
      </c>
      <c r="C483" t="str">
        <f>IF(LEFT(TrackerTbl[[#This Row],[WorkPackage]],1)="U",TrackerTbl[[#This Row],[WorkPackage]],"IDR "&amp;TRIM(TrackerTbl[[#This Row],[WorkPackage]]))</f>
        <v>UFDR 237.C</v>
      </c>
      <c r="D483" t="str">
        <f>TRIM(TrackerTbl[[#This Row],[UAID_2]])</f>
        <v>HS2-000020CK7</v>
      </c>
      <c r="E483" s="33">
        <f>_xlfn.MAXIFS(Central_Team!G:G,Central_Team!C:C,TrackerTbl[[#This Row],[UAID_2]])</f>
        <v>45379</v>
      </c>
      <c r="F483" t="str" cm="1">
        <f t="array" ref="F483">INDEX(MainTracker[#Data],MATCH(1,(TrackerTbl[[#This Row],[UAID_2]]=MainTracker[UAID_2])*(TrackerTbl[[#This Row],[Request Date]]=MainTracker[Request sent on (Date)])*1,0),21)</f>
        <v>10 - Complete</v>
      </c>
      <c r="G483" s="33" cm="1">
        <f t="array" ref="G483">INDEX(MainTracker[#Data],MATCH(1,(TrackerTbl[[#This Row],[UAID_2]]=MainTracker[UAID_2])*(TrackerTbl[[#This Row],[Request Date]]=MainTracker[Request sent on (Date)])*1,0),9)</f>
        <v>45384</v>
      </c>
      <c r="H483" s="33"/>
      <c r="J483" t="s">
        <v>9330</v>
      </c>
      <c r="K483" t="s">
        <v>9316</v>
      </c>
      <c r="L483" t="str">
        <f>LEFT(Table58[[#This Row],[L3 (Last Work Package only)]],FIND(" - ",Table58[[#This Row],[L3 (Last Work Package only)]])-1)</f>
        <v>TW 0007</v>
      </c>
      <c r="M483" t="str">
        <f>LEFT(Table58[[#This Row],[Assets]],FIND(" - ",Table58[[#This Row],[Assets]])-1)</f>
        <v>HS2-00002N7R2</v>
      </c>
      <c r="N483" s="239" t="e">
        <f>INDEX(TrackerTbl[#Data],MATCH(Table58[[#This Row],[L2]],TrackerTbl[Cleansed_UAID_2],0),5)</f>
        <v>#N/A</v>
      </c>
      <c r="O483" s="9" t="e">
        <f>INDEX(TrackerTbl[#Data],MATCH(Table58[[#This Row],[L2]],TrackerTbl[Cleansed_UAID_2],0),6)</f>
        <v>#N/A</v>
      </c>
      <c r="P483" s="239" t="e">
        <f>INDEX(TrackerTbl[#Data],MATCH(Table58[[#This Row],[L2]],TrackerTbl[Cleansed_UAID_2],0),7)</f>
        <v>#N/A</v>
      </c>
    </row>
    <row r="484" spans="1:16">
      <c r="A484" s="9" t="s">
        <v>867</v>
      </c>
      <c r="B484" t="s">
        <v>2416</v>
      </c>
      <c r="C484" t="str">
        <f>IF(LEFT(TrackerTbl[[#This Row],[WorkPackage]],1)="U",TrackerTbl[[#This Row],[WorkPackage]],"IDR "&amp;TRIM(TrackerTbl[[#This Row],[WorkPackage]]))</f>
        <v>IDR 235.01-2</v>
      </c>
      <c r="D484" t="str">
        <f>TRIM(TrackerTbl[[#This Row],[UAID_2]])</f>
        <v>HS2-00003GEEX</v>
      </c>
      <c r="E484" s="33">
        <f>_xlfn.MAXIFS(Central_Team!G:G,Central_Team!C:C,TrackerTbl[[#This Row],[UAID_2]])</f>
        <v>45379</v>
      </c>
      <c r="F484" t="str" cm="1">
        <f t="array" ref="F484">INDEX(MainTracker[#Data],MATCH(1,(TrackerTbl[[#This Row],[UAID_2]]=MainTracker[UAID_2])*(TrackerTbl[[#This Row],[Request Date]]=MainTracker[Request sent on (Date)])*1,0),21)</f>
        <v>10 - Complete</v>
      </c>
      <c r="G484" s="33" cm="1">
        <f t="array" ref="G484">INDEX(MainTracker[#Data],MATCH(1,(TrackerTbl[[#This Row],[UAID_2]]=MainTracker[UAID_2])*(TrackerTbl[[#This Row],[Request Date]]=MainTracker[Request sent on (Date)])*1,0),9)</f>
        <v>45385</v>
      </c>
      <c r="H484" s="33"/>
      <c r="J484" t="s">
        <v>9331</v>
      </c>
      <c r="K484" t="s">
        <v>9316</v>
      </c>
      <c r="L484" t="str">
        <f>LEFT(Table58[[#This Row],[L3 (Last Work Package only)]],FIND(" - ",Table58[[#This Row],[L3 (Last Work Package only)]])-1)</f>
        <v>TW 0007</v>
      </c>
      <c r="M484" t="str">
        <f>LEFT(Table58[[#This Row],[Assets]],FIND(" - ",Table58[[#This Row],[Assets]])-1)</f>
        <v>HS2-00002N7QU</v>
      </c>
      <c r="N484" s="239" t="e">
        <f>INDEX(TrackerTbl[#Data],MATCH(Table58[[#This Row],[L2]],TrackerTbl[Cleansed_UAID_2],0),5)</f>
        <v>#N/A</v>
      </c>
      <c r="O484" s="9" t="e">
        <f>INDEX(TrackerTbl[#Data],MATCH(Table58[[#This Row],[L2]],TrackerTbl[Cleansed_UAID_2],0),6)</f>
        <v>#N/A</v>
      </c>
      <c r="P484" s="239" t="e">
        <f>INDEX(TrackerTbl[#Data],MATCH(Table58[[#This Row],[L2]],TrackerTbl[Cleansed_UAID_2],0),7)</f>
        <v>#N/A</v>
      </c>
    </row>
    <row r="485" spans="1:16">
      <c r="A485" s="9" t="s">
        <v>97</v>
      </c>
      <c r="B485" t="s">
        <v>2421</v>
      </c>
      <c r="C485" t="str">
        <f>IF(LEFT(TrackerTbl[[#This Row],[WorkPackage]],1)="U",TrackerTbl[[#This Row],[WorkPackage]],"IDR "&amp;TRIM(TrackerTbl[[#This Row],[WorkPackage]]))</f>
        <v>IDR 233.01-2</v>
      </c>
      <c r="D485" t="str">
        <f>TRIM(TrackerTbl[[#This Row],[UAID_2]])</f>
        <v>HS2-00002EK85</v>
      </c>
      <c r="E485" s="33">
        <f>_xlfn.MAXIFS(Central_Team!G:G,Central_Team!C:C,TrackerTbl[[#This Row],[UAID_2]])</f>
        <v>45379</v>
      </c>
      <c r="F485" t="str" cm="1">
        <f t="array" ref="F485">INDEX(MainTracker[#Data],MATCH(1,(TrackerTbl[[#This Row],[UAID_2]]=MainTracker[UAID_2])*(TrackerTbl[[#This Row],[Request Date]]=MainTracker[Request sent on (Date)])*1,0),21)</f>
        <v>10 - Complete</v>
      </c>
      <c r="G485" s="33" cm="1">
        <f t="array" ref="G485">INDEX(MainTracker[#Data],MATCH(1,(TrackerTbl[[#This Row],[UAID_2]]=MainTracker[UAID_2])*(TrackerTbl[[#This Row],[Request Date]]=MainTracker[Request sent on (Date)])*1,0),9)</f>
        <v>45385</v>
      </c>
      <c r="H485" s="33"/>
      <c r="J485" t="s">
        <v>9332</v>
      </c>
      <c r="K485" t="s">
        <v>9316</v>
      </c>
      <c r="L485" t="str">
        <f>LEFT(Table58[[#This Row],[L3 (Last Work Package only)]],FIND(" - ",Table58[[#This Row],[L3 (Last Work Package only)]])-1)</f>
        <v>TW 0007</v>
      </c>
      <c r="M485" t="str">
        <f>LEFT(Table58[[#This Row],[Assets]],FIND(" - ",Table58[[#This Row],[Assets]])-1)</f>
        <v>HS2-00002N7QD</v>
      </c>
      <c r="N485" s="239" t="e">
        <f>INDEX(TrackerTbl[#Data],MATCH(Table58[[#This Row],[L2]],TrackerTbl[Cleansed_UAID_2],0),5)</f>
        <v>#N/A</v>
      </c>
      <c r="O485" s="9" t="e">
        <f>INDEX(TrackerTbl[#Data],MATCH(Table58[[#This Row],[L2]],TrackerTbl[Cleansed_UAID_2],0),6)</f>
        <v>#N/A</v>
      </c>
      <c r="P485" s="239" t="e">
        <f>INDEX(TrackerTbl[#Data],MATCH(Table58[[#This Row],[L2]],TrackerTbl[Cleansed_UAID_2],0),7)</f>
        <v>#N/A</v>
      </c>
    </row>
    <row r="486" spans="1:16">
      <c r="A486" s="9">
        <v>237.05</v>
      </c>
      <c r="B486" t="s">
        <v>2426</v>
      </c>
      <c r="C486" t="str">
        <f>IF(LEFT(TrackerTbl[[#This Row],[WorkPackage]],1)="U",TrackerTbl[[#This Row],[WorkPackage]],"IDR "&amp;TRIM(TrackerTbl[[#This Row],[WorkPackage]]))</f>
        <v>IDR 237.05</v>
      </c>
      <c r="D486" t="str">
        <f>TRIM(TrackerTbl[[#This Row],[UAID_2]])</f>
        <v>HS2-00002CX3B</v>
      </c>
      <c r="E486" s="33">
        <f>_xlfn.MAXIFS(Central_Team!G:G,Central_Team!C:C,TrackerTbl[[#This Row],[UAID_2]])</f>
        <v>45379</v>
      </c>
      <c r="F486" t="str" cm="1">
        <f t="array" ref="F486">INDEX(MainTracker[#Data],MATCH(1,(TrackerTbl[[#This Row],[UAID_2]]=MainTracker[UAID_2])*(TrackerTbl[[#This Row],[Request Date]]=MainTracker[Request sent on (Date)])*1,0),21)</f>
        <v>10 - Complete</v>
      </c>
      <c r="G486" s="33" cm="1">
        <f t="array" ref="G486">INDEX(MainTracker[#Data],MATCH(1,(TrackerTbl[[#This Row],[UAID_2]]=MainTracker[UAID_2])*(TrackerTbl[[#This Row],[Request Date]]=MainTracker[Request sent on (Date)])*1,0),9)</f>
        <v>45384</v>
      </c>
      <c r="H486" s="33"/>
      <c r="J486" t="s">
        <v>9333</v>
      </c>
      <c r="K486" t="s">
        <v>9316</v>
      </c>
      <c r="L486" t="str">
        <f>LEFT(Table58[[#This Row],[L3 (Last Work Package only)]],FIND(" - ",Table58[[#This Row],[L3 (Last Work Package only)]])-1)</f>
        <v>TW 0007</v>
      </c>
      <c r="M486" t="str">
        <f>LEFT(Table58[[#This Row],[Assets]],FIND(" - ",Table58[[#This Row],[Assets]])-1)</f>
        <v>HS2-00002N7QZ</v>
      </c>
      <c r="N486" s="239" t="e">
        <f>INDEX(TrackerTbl[#Data],MATCH(Table58[[#This Row],[L2]],TrackerTbl[Cleansed_UAID_2],0),5)</f>
        <v>#N/A</v>
      </c>
      <c r="O486" s="9" t="e">
        <f>INDEX(TrackerTbl[#Data],MATCH(Table58[[#This Row],[L2]],TrackerTbl[Cleansed_UAID_2],0),6)</f>
        <v>#N/A</v>
      </c>
      <c r="P486" s="239" t="e">
        <f>INDEX(TrackerTbl[#Data],MATCH(Table58[[#This Row],[L2]],TrackerTbl[Cleansed_UAID_2],0),7)</f>
        <v>#N/A</v>
      </c>
    </row>
    <row r="487" spans="1:16">
      <c r="A487" s="9">
        <v>220.5</v>
      </c>
      <c r="B487" t="s">
        <v>2430</v>
      </c>
      <c r="C487" t="str">
        <f>IF(LEFT(TrackerTbl[[#This Row],[WorkPackage]],1)="U",TrackerTbl[[#This Row],[WorkPackage]],"IDR "&amp;TRIM(TrackerTbl[[#This Row],[WorkPackage]]))</f>
        <v>IDR 220.5</v>
      </c>
      <c r="D487" t="str">
        <f>TRIM(TrackerTbl[[#This Row],[UAID_2]])</f>
        <v>HS2-00002CTAL</v>
      </c>
      <c r="E487" s="33">
        <f>_xlfn.MAXIFS(Central_Team!G:G,Central_Team!C:C,TrackerTbl[[#This Row],[UAID_2]])</f>
        <v>45379</v>
      </c>
      <c r="F487" t="str" cm="1">
        <f t="array" ref="F487">INDEX(MainTracker[#Data],MATCH(1,(TrackerTbl[[#This Row],[UAID_2]]=MainTracker[UAID_2])*(TrackerTbl[[#This Row],[Request Date]]=MainTracker[Request sent on (Date)])*1,0),21)</f>
        <v>10 - Complete</v>
      </c>
      <c r="G487" s="33" cm="1">
        <f t="array" ref="G487">INDEX(MainTracker[#Data],MATCH(1,(TrackerTbl[[#This Row],[UAID_2]]=MainTracker[UAID_2])*(TrackerTbl[[#This Row],[Request Date]]=MainTracker[Request sent on (Date)])*1,0),9)</f>
        <v>45386</v>
      </c>
      <c r="H487" s="33"/>
      <c r="J487" t="s">
        <v>9334</v>
      </c>
      <c r="K487" t="s">
        <v>9316</v>
      </c>
      <c r="L487" t="str">
        <f>LEFT(Table58[[#This Row],[L3 (Last Work Package only)]],FIND(" - ",Table58[[#This Row],[L3 (Last Work Package only)]])-1)</f>
        <v>TW 0007</v>
      </c>
      <c r="M487" t="str">
        <f>LEFT(Table58[[#This Row],[Assets]],FIND(" - ",Table58[[#This Row],[Assets]])-1)</f>
        <v>HS2-00002N7QH</v>
      </c>
      <c r="N487" s="239" t="e">
        <f>INDEX(TrackerTbl[#Data],MATCH(Table58[[#This Row],[L2]],TrackerTbl[Cleansed_UAID_2],0),5)</f>
        <v>#N/A</v>
      </c>
      <c r="O487" s="9" t="e">
        <f>INDEX(TrackerTbl[#Data],MATCH(Table58[[#This Row],[L2]],TrackerTbl[Cleansed_UAID_2],0),6)</f>
        <v>#N/A</v>
      </c>
      <c r="P487" s="239" t="e">
        <f>INDEX(TrackerTbl[#Data],MATCH(Table58[[#This Row],[L2]],TrackerTbl[Cleansed_UAID_2],0),7)</f>
        <v>#N/A</v>
      </c>
    </row>
    <row r="488" spans="1:16">
      <c r="A488" s="9">
        <v>218.02</v>
      </c>
      <c r="B488" t="s">
        <v>1541</v>
      </c>
      <c r="C488" t="str">
        <f>IF(LEFT(TrackerTbl[[#This Row],[WorkPackage]],1)="U",TrackerTbl[[#This Row],[WorkPackage]],"IDR "&amp;TRIM(TrackerTbl[[#This Row],[WorkPackage]]))</f>
        <v>IDR 218.02</v>
      </c>
      <c r="D488" t="str">
        <f>TRIM(TrackerTbl[[#This Row],[UAID_2]])</f>
        <v>HS2-00002D2S2</v>
      </c>
      <c r="E488" s="33">
        <f>_xlfn.MAXIFS(Central_Team!G:G,Central_Team!C:C,TrackerTbl[[#This Row],[UAID_2]])</f>
        <v>45379</v>
      </c>
      <c r="F488" t="str" cm="1">
        <f t="array" ref="F488">INDEX(MainTracker[#Data],MATCH(1,(TrackerTbl[[#This Row],[UAID_2]]=MainTracker[UAID_2])*(TrackerTbl[[#This Row],[Request Date]]=MainTracker[Request sent on (Date)])*1,0),21)</f>
        <v>10 - Complete</v>
      </c>
      <c r="G488" s="33" cm="1">
        <f t="array" ref="G488">INDEX(MainTracker[#Data],MATCH(1,(TrackerTbl[[#This Row],[UAID_2]]=MainTracker[UAID_2])*(TrackerTbl[[#This Row],[Request Date]]=MainTracker[Request sent on (Date)])*1,0),9)</f>
        <v>45384</v>
      </c>
      <c r="H488" s="33"/>
      <c r="J488" t="s">
        <v>9335</v>
      </c>
      <c r="K488" t="s">
        <v>9316</v>
      </c>
      <c r="L488" t="str">
        <f>LEFT(Table58[[#This Row],[L3 (Last Work Package only)]],FIND(" - ",Table58[[#This Row],[L3 (Last Work Package only)]])-1)</f>
        <v>TW 0007</v>
      </c>
      <c r="M488" t="str">
        <f>LEFT(Table58[[#This Row],[Assets]],FIND(" - ",Table58[[#This Row],[Assets]])-1)</f>
        <v>HS2-00002N7QJ</v>
      </c>
      <c r="N488" s="239" t="e">
        <f>INDEX(TrackerTbl[#Data],MATCH(Table58[[#This Row],[L2]],TrackerTbl[Cleansed_UAID_2],0),5)</f>
        <v>#N/A</v>
      </c>
      <c r="O488" s="9" t="e">
        <f>INDEX(TrackerTbl[#Data],MATCH(Table58[[#This Row],[L2]],TrackerTbl[Cleansed_UAID_2],0),6)</f>
        <v>#N/A</v>
      </c>
      <c r="P488" s="239" t="e">
        <f>INDEX(TrackerTbl[#Data],MATCH(Table58[[#This Row],[L2]],TrackerTbl[Cleansed_UAID_2],0),7)</f>
        <v>#N/A</v>
      </c>
    </row>
    <row r="489" spans="1:16">
      <c r="A489" s="9">
        <v>212.4</v>
      </c>
      <c r="B489" t="s">
        <v>2438</v>
      </c>
      <c r="C489" t="str">
        <f>IF(LEFT(TrackerTbl[[#This Row],[WorkPackage]],1)="U",TrackerTbl[[#This Row],[WorkPackage]],"IDR "&amp;TRIM(TrackerTbl[[#This Row],[WorkPackage]]))</f>
        <v>IDR 212.4</v>
      </c>
      <c r="D489" t="str">
        <f>TRIM(TrackerTbl[[#This Row],[UAID_2]])</f>
        <v>HS2-0000386T9</v>
      </c>
      <c r="E489" s="33">
        <f>_xlfn.MAXIFS(Central_Team!G:G,Central_Team!C:C,TrackerTbl[[#This Row],[UAID_2]])</f>
        <v>45379</v>
      </c>
      <c r="F489" t="str" cm="1">
        <f t="array" ref="F489">INDEX(MainTracker[#Data],MATCH(1,(TrackerTbl[[#This Row],[UAID_2]]=MainTracker[UAID_2])*(TrackerTbl[[#This Row],[Request Date]]=MainTracker[Request sent on (Date)])*1,0),21)</f>
        <v>10 - Complete</v>
      </c>
      <c r="G489" s="33" cm="1">
        <f t="array" ref="G489">INDEX(MainTracker[#Data],MATCH(1,(TrackerTbl[[#This Row],[UAID_2]]=MainTracker[UAID_2])*(TrackerTbl[[#This Row],[Request Date]]=MainTracker[Request sent on (Date)])*1,0),9)</f>
        <v>45384</v>
      </c>
      <c r="H489" s="33"/>
      <c r="J489" t="s">
        <v>9336</v>
      </c>
      <c r="K489" t="s">
        <v>9316</v>
      </c>
      <c r="L489" t="str">
        <f>LEFT(Table58[[#This Row],[L3 (Last Work Package only)]],FIND(" - ",Table58[[#This Row],[L3 (Last Work Package only)]])-1)</f>
        <v>TW 0007</v>
      </c>
      <c r="M489" t="str">
        <f>LEFT(Table58[[#This Row],[Assets]],FIND(" - ",Table58[[#This Row],[Assets]])-1)</f>
        <v>HS2-00002N7QN</v>
      </c>
      <c r="N489" s="239" t="e">
        <f>INDEX(TrackerTbl[#Data],MATCH(Table58[[#This Row],[L2]],TrackerTbl[Cleansed_UAID_2],0),5)</f>
        <v>#N/A</v>
      </c>
      <c r="O489" s="9" t="e">
        <f>INDEX(TrackerTbl[#Data],MATCH(Table58[[#This Row],[L2]],TrackerTbl[Cleansed_UAID_2],0),6)</f>
        <v>#N/A</v>
      </c>
      <c r="P489" s="239" t="e">
        <f>INDEX(TrackerTbl[#Data],MATCH(Table58[[#This Row],[L2]],TrackerTbl[Cleansed_UAID_2],0),7)</f>
        <v>#N/A</v>
      </c>
    </row>
    <row r="490" spans="1:16">
      <c r="A490" s="9">
        <v>212.4</v>
      </c>
      <c r="B490" t="s">
        <v>2442</v>
      </c>
      <c r="C490" t="str">
        <f>IF(LEFT(TrackerTbl[[#This Row],[WorkPackage]],1)="U",TrackerTbl[[#This Row],[WorkPackage]],"IDR "&amp;TRIM(TrackerTbl[[#This Row],[WorkPackage]]))</f>
        <v>IDR 212.4</v>
      </c>
      <c r="D490" t="str">
        <f>TRIM(TrackerTbl[[#This Row],[UAID_2]])</f>
        <v>HS2-0000386TC</v>
      </c>
      <c r="E490" s="33">
        <f>_xlfn.MAXIFS(Central_Team!G:G,Central_Team!C:C,TrackerTbl[[#This Row],[UAID_2]])</f>
        <v>45379</v>
      </c>
      <c r="F490" t="str" cm="1">
        <f t="array" ref="F490">INDEX(MainTracker[#Data],MATCH(1,(TrackerTbl[[#This Row],[UAID_2]]=MainTracker[UAID_2])*(TrackerTbl[[#This Row],[Request Date]]=MainTracker[Request sent on (Date)])*1,0),21)</f>
        <v>10 - Complete</v>
      </c>
      <c r="G490" s="33" cm="1">
        <f t="array" ref="G490">INDEX(MainTracker[#Data],MATCH(1,(TrackerTbl[[#This Row],[UAID_2]]=MainTracker[UAID_2])*(TrackerTbl[[#This Row],[Request Date]]=MainTracker[Request sent on (Date)])*1,0),9)</f>
        <v>45384</v>
      </c>
      <c r="H490" s="33"/>
      <c r="J490" t="s">
        <v>9337</v>
      </c>
      <c r="K490" t="s">
        <v>9316</v>
      </c>
      <c r="L490" t="str">
        <f>LEFT(Table58[[#This Row],[L3 (Last Work Package only)]],FIND(" - ",Table58[[#This Row],[L3 (Last Work Package only)]])-1)</f>
        <v>TW 0007</v>
      </c>
      <c r="M490" t="str">
        <f>LEFT(Table58[[#This Row],[Assets]],FIND(" - ",Table58[[#This Row],[Assets]])-1)</f>
        <v>HS2-00002N7QP</v>
      </c>
      <c r="N490" s="239" t="e">
        <f>INDEX(TrackerTbl[#Data],MATCH(Table58[[#This Row],[L2]],TrackerTbl[Cleansed_UAID_2],0),5)</f>
        <v>#N/A</v>
      </c>
      <c r="O490" s="9" t="e">
        <f>INDEX(TrackerTbl[#Data],MATCH(Table58[[#This Row],[L2]],TrackerTbl[Cleansed_UAID_2],0),6)</f>
        <v>#N/A</v>
      </c>
      <c r="P490" s="239" t="e">
        <f>INDEX(TrackerTbl[#Data],MATCH(Table58[[#This Row],[L2]],TrackerTbl[Cleansed_UAID_2],0),7)</f>
        <v>#N/A</v>
      </c>
    </row>
    <row r="491" spans="1:16">
      <c r="A491" s="9">
        <v>212.3</v>
      </c>
      <c r="B491" t="s">
        <v>2447</v>
      </c>
      <c r="C491" t="str">
        <f>IF(LEFT(TrackerTbl[[#This Row],[WorkPackage]],1)="U",TrackerTbl[[#This Row],[WorkPackage]],"IDR "&amp;TRIM(TrackerTbl[[#This Row],[WorkPackage]]))</f>
        <v>IDR 212.3</v>
      </c>
      <c r="D491" t="str">
        <f>TRIM(TrackerTbl[[#This Row],[UAID_2]])</f>
        <v>HS2-00002EK6Z</v>
      </c>
      <c r="E491" s="33">
        <f>_xlfn.MAXIFS(Central_Team!G:G,Central_Team!C:C,TrackerTbl[[#This Row],[UAID_2]])</f>
        <v>45379</v>
      </c>
      <c r="F491" t="str" cm="1">
        <f t="array" ref="F491">INDEX(MainTracker[#Data],MATCH(1,(TrackerTbl[[#This Row],[UAID_2]]=MainTracker[UAID_2])*(TrackerTbl[[#This Row],[Request Date]]=MainTracker[Request sent on (Date)])*1,0),21)</f>
        <v>10 - Complete</v>
      </c>
      <c r="G491" s="33" cm="1">
        <f t="array" ref="G491">INDEX(MainTracker[#Data],MATCH(1,(TrackerTbl[[#This Row],[UAID_2]]=MainTracker[UAID_2])*(TrackerTbl[[#This Row],[Request Date]]=MainTracker[Request sent on (Date)])*1,0),9)</f>
        <v>45384</v>
      </c>
      <c r="H491" s="33"/>
      <c r="J491" t="s">
        <v>9338</v>
      </c>
      <c r="K491" t="s">
        <v>9316</v>
      </c>
      <c r="L491" t="str">
        <f>LEFT(Table58[[#This Row],[L3 (Last Work Package only)]],FIND(" - ",Table58[[#This Row],[L3 (Last Work Package only)]])-1)</f>
        <v>TW 0007</v>
      </c>
      <c r="M491" t="str">
        <f>LEFT(Table58[[#This Row],[Assets]],FIND(" - ",Table58[[#This Row],[Assets]])-1)</f>
        <v>HS2-00002N7QK</v>
      </c>
      <c r="N491" s="239" t="e">
        <f>INDEX(TrackerTbl[#Data],MATCH(Table58[[#This Row],[L2]],TrackerTbl[Cleansed_UAID_2],0),5)</f>
        <v>#N/A</v>
      </c>
      <c r="O491" s="9" t="e">
        <f>INDEX(TrackerTbl[#Data],MATCH(Table58[[#This Row],[L2]],TrackerTbl[Cleansed_UAID_2],0),6)</f>
        <v>#N/A</v>
      </c>
      <c r="P491" s="239" t="e">
        <f>INDEX(TrackerTbl[#Data],MATCH(Table58[[#This Row],[L2]],TrackerTbl[Cleansed_UAID_2],0),7)</f>
        <v>#N/A</v>
      </c>
    </row>
    <row r="492" spans="1:16">
      <c r="A492" s="9">
        <v>219.3</v>
      </c>
      <c r="B492" t="s">
        <v>2451</v>
      </c>
      <c r="C492" t="str">
        <f>IF(LEFT(TrackerTbl[[#This Row],[WorkPackage]],1)="U",TrackerTbl[[#This Row],[WorkPackage]],"IDR "&amp;TRIM(TrackerTbl[[#This Row],[WorkPackage]]))</f>
        <v>IDR 219.3</v>
      </c>
      <c r="D492" t="str">
        <f>TRIM(TrackerTbl[[#This Row],[UAID_2]])</f>
        <v>HS2-00002YCW4</v>
      </c>
      <c r="E492" s="33">
        <f>_xlfn.MAXIFS(Central_Team!G:G,Central_Team!C:C,TrackerTbl[[#This Row],[UAID_2]])</f>
        <v>45394</v>
      </c>
      <c r="F492" t="str" cm="1">
        <f t="array" ref="F492">INDEX(MainTracker[#Data],MATCH(1,(TrackerTbl[[#This Row],[UAID_2]]=MainTracker[UAID_2])*(TrackerTbl[[#This Row],[Request Date]]=MainTracker[Request sent on (Date)])*1,0),21)</f>
        <v>10 - Complete</v>
      </c>
      <c r="G492" s="33" cm="1">
        <f t="array" ref="G492">INDEX(MainTracker[#Data],MATCH(1,(TrackerTbl[[#This Row],[UAID_2]]=MainTracker[UAID_2])*(TrackerTbl[[#This Row],[Request Date]]=MainTracker[Request sent on (Date)])*1,0),9)</f>
        <v>45415</v>
      </c>
      <c r="H492" s="33"/>
      <c r="J492" t="s">
        <v>9339</v>
      </c>
      <c r="K492" t="s">
        <v>9316</v>
      </c>
      <c r="L492" t="str">
        <f>LEFT(Table58[[#This Row],[L3 (Last Work Package only)]],FIND(" - ",Table58[[#This Row],[L3 (Last Work Package only)]])-1)</f>
        <v>TW 0007</v>
      </c>
      <c r="M492" t="str">
        <f>LEFT(Table58[[#This Row],[Assets]],FIND(" - ",Table58[[#This Row],[Assets]])-1)</f>
        <v>HS2-00002N7QR</v>
      </c>
      <c r="N492" s="239" t="e">
        <f>INDEX(TrackerTbl[#Data],MATCH(Table58[[#This Row],[L2]],TrackerTbl[Cleansed_UAID_2],0),5)</f>
        <v>#N/A</v>
      </c>
      <c r="O492" s="9" t="e">
        <f>INDEX(TrackerTbl[#Data],MATCH(Table58[[#This Row],[L2]],TrackerTbl[Cleansed_UAID_2],0),6)</f>
        <v>#N/A</v>
      </c>
      <c r="P492" s="239" t="e">
        <f>INDEX(TrackerTbl[#Data],MATCH(Table58[[#This Row],[L2]],TrackerTbl[Cleansed_UAID_2],0),7)</f>
        <v>#N/A</v>
      </c>
    </row>
    <row r="493" spans="1:16">
      <c r="A493" s="9">
        <v>219.3</v>
      </c>
      <c r="B493" t="s">
        <v>2457</v>
      </c>
      <c r="C493" t="str">
        <f>IF(LEFT(TrackerTbl[[#This Row],[WorkPackage]],1)="U",TrackerTbl[[#This Row],[WorkPackage]],"IDR "&amp;TRIM(TrackerTbl[[#This Row],[WorkPackage]]))</f>
        <v>IDR 219.3</v>
      </c>
      <c r="D493" t="str">
        <f>TRIM(TrackerTbl[[#This Row],[UAID_2]])</f>
        <v>HS2-000031EEZ</v>
      </c>
      <c r="E493" s="33">
        <f>_xlfn.MAXIFS(Central_Team!G:G,Central_Team!C:C,TrackerTbl[[#This Row],[UAID_2]])</f>
        <v>45440</v>
      </c>
      <c r="F493" t="str" cm="1">
        <f t="array" ref="F493">INDEX(MainTracker[#Data],MATCH(1,(TrackerTbl[[#This Row],[UAID_2]]=MainTracker[UAID_2])*(TrackerTbl[[#This Row],[Request Date]]=MainTracker[Request sent on (Date)])*1,0),21)</f>
        <v>10 - Complete</v>
      </c>
      <c r="G493" s="33" cm="1">
        <f t="array" ref="G493">INDEX(MainTracker[#Data],MATCH(1,(TrackerTbl[[#This Row],[UAID_2]]=MainTracker[UAID_2])*(TrackerTbl[[#This Row],[Request Date]]=MainTracker[Request sent on (Date)])*1,0),9)</f>
        <v>45441</v>
      </c>
      <c r="H493" s="33"/>
      <c r="J493" t="s">
        <v>9340</v>
      </c>
      <c r="K493" t="s">
        <v>9316</v>
      </c>
      <c r="L493" t="str">
        <f>LEFT(Table58[[#This Row],[L3 (Last Work Package only)]],FIND(" - ",Table58[[#This Row],[L3 (Last Work Package only)]])-1)</f>
        <v>TW 0007</v>
      </c>
      <c r="M493" t="str">
        <f>LEFT(Table58[[#This Row],[Assets]],FIND(" - ",Table58[[#This Row],[Assets]])-1)</f>
        <v>HS2-00002N7QQ</v>
      </c>
      <c r="N493" s="239" t="e">
        <f>INDEX(TrackerTbl[#Data],MATCH(Table58[[#This Row],[L2]],TrackerTbl[Cleansed_UAID_2],0),5)</f>
        <v>#N/A</v>
      </c>
      <c r="O493" s="9" t="e">
        <f>INDEX(TrackerTbl[#Data],MATCH(Table58[[#This Row],[L2]],TrackerTbl[Cleansed_UAID_2],0),6)</f>
        <v>#N/A</v>
      </c>
      <c r="P493" s="239" t="e">
        <f>INDEX(TrackerTbl[#Data],MATCH(Table58[[#This Row],[L2]],TrackerTbl[Cleansed_UAID_2],0),7)</f>
        <v>#N/A</v>
      </c>
    </row>
    <row r="494" spans="1:16">
      <c r="A494" s="9">
        <v>219.3</v>
      </c>
      <c r="B494" t="s">
        <v>2460</v>
      </c>
      <c r="C494" t="str">
        <f>IF(LEFT(TrackerTbl[[#This Row],[WorkPackage]],1)="U",TrackerTbl[[#This Row],[WorkPackage]],"IDR "&amp;TRIM(TrackerTbl[[#This Row],[WorkPackage]]))</f>
        <v>IDR 219.3</v>
      </c>
      <c r="D494" t="str">
        <f>TRIM(TrackerTbl[[#This Row],[UAID_2]])</f>
        <v>HS2-000031EF0</v>
      </c>
      <c r="E494" s="33">
        <f>_xlfn.MAXIFS(Central_Team!G:G,Central_Team!C:C,TrackerTbl[[#This Row],[UAID_2]])</f>
        <v>45394</v>
      </c>
      <c r="F494" t="str" cm="1">
        <f t="array" ref="F494">INDEX(MainTracker[#Data],MATCH(1,(TrackerTbl[[#This Row],[UAID_2]]=MainTracker[UAID_2])*(TrackerTbl[[#This Row],[Request Date]]=MainTracker[Request sent on (Date)])*1,0),21)</f>
        <v>10 - Complete</v>
      </c>
      <c r="G494" s="33" cm="1">
        <f t="array" ref="G494">INDEX(MainTracker[#Data],MATCH(1,(TrackerTbl[[#This Row],[UAID_2]]=MainTracker[UAID_2])*(TrackerTbl[[#This Row],[Request Date]]=MainTracker[Request sent on (Date)])*1,0),9)</f>
        <v>45420</v>
      </c>
      <c r="H494" s="33"/>
      <c r="J494" t="s">
        <v>9341</v>
      </c>
      <c r="K494" t="s">
        <v>9316</v>
      </c>
      <c r="L494" t="str">
        <f>LEFT(Table58[[#This Row],[L3 (Last Work Package only)]],FIND(" - ",Table58[[#This Row],[L3 (Last Work Package only)]])-1)</f>
        <v>TW 0007</v>
      </c>
      <c r="M494" t="str">
        <f>LEFT(Table58[[#This Row],[Assets]],FIND(" - ",Table58[[#This Row],[Assets]])-1)</f>
        <v>HS2-00002QSRS</v>
      </c>
      <c r="N494" s="239" t="e">
        <f>INDEX(TrackerTbl[#Data],MATCH(Table58[[#This Row],[L2]],TrackerTbl[Cleansed_UAID_2],0),5)</f>
        <v>#N/A</v>
      </c>
      <c r="O494" s="9" t="e">
        <f>INDEX(TrackerTbl[#Data],MATCH(Table58[[#This Row],[L2]],TrackerTbl[Cleansed_UAID_2],0),6)</f>
        <v>#N/A</v>
      </c>
      <c r="P494" s="239" t="e">
        <f>INDEX(TrackerTbl[#Data],MATCH(Table58[[#This Row],[L2]],TrackerTbl[Cleansed_UAID_2],0),7)</f>
        <v>#N/A</v>
      </c>
    </row>
    <row r="495" spans="1:16">
      <c r="A495" s="9">
        <v>219.3</v>
      </c>
      <c r="B495" t="s">
        <v>2464</v>
      </c>
      <c r="C495" t="str">
        <f>IF(LEFT(TrackerTbl[[#This Row],[WorkPackage]],1)="U",TrackerTbl[[#This Row],[WorkPackage]],"IDR "&amp;TRIM(TrackerTbl[[#This Row],[WorkPackage]]))</f>
        <v>IDR 219.3</v>
      </c>
      <c r="D495" t="str">
        <f>TRIM(TrackerTbl[[#This Row],[UAID_2]])</f>
        <v>HS2-000037YLE</v>
      </c>
      <c r="E495" s="33">
        <f>_xlfn.MAXIFS(Central_Team!G:G,Central_Team!C:C,TrackerTbl[[#This Row],[UAID_2]])</f>
        <v>45394</v>
      </c>
      <c r="F495" t="str" cm="1">
        <f t="array" ref="F495">INDEX(MainTracker[#Data],MATCH(1,(TrackerTbl[[#This Row],[UAID_2]]=MainTracker[UAID_2])*(TrackerTbl[[#This Row],[Request Date]]=MainTracker[Request sent on (Date)])*1,0),21)</f>
        <v>10 - Complete</v>
      </c>
      <c r="G495" s="33" cm="1">
        <f t="array" ref="G495">INDEX(MainTracker[#Data],MATCH(1,(TrackerTbl[[#This Row],[UAID_2]]=MainTracker[UAID_2])*(TrackerTbl[[#This Row],[Request Date]]=MainTracker[Request sent on (Date)])*1,0),9)</f>
        <v>45412</v>
      </c>
      <c r="H495" s="33"/>
      <c r="J495" t="s">
        <v>9342</v>
      </c>
      <c r="K495" t="s">
        <v>9316</v>
      </c>
      <c r="L495" t="str">
        <f>LEFT(Table58[[#This Row],[L3 (Last Work Package only)]],FIND(" - ",Table58[[#This Row],[L3 (Last Work Package only)]])-1)</f>
        <v>TW 0007</v>
      </c>
      <c r="M495" t="str">
        <f>LEFT(Table58[[#This Row],[Assets]],FIND(" - ",Table58[[#This Row],[Assets]])-1)</f>
        <v>HS2-00002N7QL</v>
      </c>
      <c r="N495" s="239" t="e">
        <f>INDEX(TrackerTbl[#Data],MATCH(Table58[[#This Row],[L2]],TrackerTbl[Cleansed_UAID_2],0),5)</f>
        <v>#N/A</v>
      </c>
      <c r="O495" s="9" t="e">
        <f>INDEX(TrackerTbl[#Data],MATCH(Table58[[#This Row],[L2]],TrackerTbl[Cleansed_UAID_2],0),6)</f>
        <v>#N/A</v>
      </c>
      <c r="P495" s="239" t="e">
        <f>INDEX(TrackerTbl[#Data],MATCH(Table58[[#This Row],[L2]],TrackerTbl[Cleansed_UAID_2],0),7)</f>
        <v>#N/A</v>
      </c>
    </row>
    <row r="496" spans="1:16">
      <c r="A496" s="9">
        <v>219.3</v>
      </c>
      <c r="B496" t="s">
        <v>2467</v>
      </c>
      <c r="C496" t="str">
        <f>IF(LEFT(TrackerTbl[[#This Row],[WorkPackage]],1)="U",TrackerTbl[[#This Row],[WorkPackage]],"IDR "&amp;TRIM(TrackerTbl[[#This Row],[WorkPackage]]))</f>
        <v>IDR 219.3</v>
      </c>
      <c r="D496" t="str">
        <f>TRIM(TrackerTbl[[#This Row],[UAID_2]])</f>
        <v>HS2-000037YLG</v>
      </c>
      <c r="E496" s="33">
        <f>_xlfn.MAXIFS(Central_Team!G:G,Central_Team!C:C,TrackerTbl[[#This Row],[UAID_2]])</f>
        <v>45394</v>
      </c>
      <c r="F496" t="str" cm="1">
        <f t="array" ref="F496">INDEX(MainTracker[#Data],MATCH(1,(TrackerTbl[[#This Row],[UAID_2]]=MainTracker[UAID_2])*(TrackerTbl[[#This Row],[Request Date]]=MainTracker[Request sent on (Date)])*1,0),21)</f>
        <v>10 - Complete</v>
      </c>
      <c r="G496" s="33" cm="1">
        <f t="array" ref="G496">INDEX(MainTracker[#Data],MATCH(1,(TrackerTbl[[#This Row],[UAID_2]]=MainTracker[UAID_2])*(TrackerTbl[[#This Row],[Request Date]]=MainTracker[Request sent on (Date)])*1,0),9)</f>
        <v>45412</v>
      </c>
      <c r="H496" s="33"/>
      <c r="J496" t="s">
        <v>9343</v>
      </c>
      <c r="K496" t="s">
        <v>9316</v>
      </c>
      <c r="L496" t="str">
        <f>LEFT(Table58[[#This Row],[L3 (Last Work Package only)]],FIND(" - ",Table58[[#This Row],[L3 (Last Work Package only)]])-1)</f>
        <v>TW 0007</v>
      </c>
      <c r="M496" t="str">
        <f>LEFT(Table58[[#This Row],[Assets]],FIND(" - ",Table58[[#This Row],[Assets]])-1)</f>
        <v>HS2-00002N7QM</v>
      </c>
      <c r="N496" s="239" t="e">
        <f>INDEX(TrackerTbl[#Data],MATCH(Table58[[#This Row],[L2]],TrackerTbl[Cleansed_UAID_2],0),5)</f>
        <v>#N/A</v>
      </c>
      <c r="O496" s="9" t="e">
        <f>INDEX(TrackerTbl[#Data],MATCH(Table58[[#This Row],[L2]],TrackerTbl[Cleansed_UAID_2],0),6)</f>
        <v>#N/A</v>
      </c>
      <c r="P496" s="239" t="e">
        <f>INDEX(TrackerTbl[#Data],MATCH(Table58[[#This Row],[L2]],TrackerTbl[Cleansed_UAID_2],0),7)</f>
        <v>#N/A</v>
      </c>
    </row>
    <row r="497" spans="1:16">
      <c r="A497" s="9">
        <v>219.3</v>
      </c>
      <c r="B497" t="s">
        <v>1919</v>
      </c>
      <c r="C497" t="str">
        <f>IF(LEFT(TrackerTbl[[#This Row],[WorkPackage]],1)="U",TrackerTbl[[#This Row],[WorkPackage]],"IDR "&amp;TRIM(TrackerTbl[[#This Row],[WorkPackage]]))</f>
        <v>IDR 219.3</v>
      </c>
      <c r="D497" t="str">
        <f>TRIM(TrackerTbl[[#This Row],[UAID_2]])</f>
        <v>HS2-00002CTA4</v>
      </c>
      <c r="E497" s="33">
        <f>_xlfn.MAXIFS(Central_Team!G:G,Central_Team!C:C,TrackerTbl[[#This Row],[UAID_2]])</f>
        <v>45384</v>
      </c>
      <c r="F497" t="str" cm="1">
        <f t="array" ref="F497">INDEX(MainTracker[#Data],MATCH(1,(TrackerTbl[[#This Row],[UAID_2]]=MainTracker[UAID_2])*(TrackerTbl[[#This Row],[Request Date]]=MainTracker[Request sent on (Date)])*1,0),21)</f>
        <v>10 - Complete</v>
      </c>
      <c r="G497" s="33" cm="1">
        <f t="array" ref="G497">INDEX(MainTracker[#Data],MATCH(1,(TrackerTbl[[#This Row],[UAID_2]]=MainTracker[UAID_2])*(TrackerTbl[[#This Row],[Request Date]]=MainTracker[Request sent on (Date)])*1,0),9)</f>
        <v>45385</v>
      </c>
      <c r="H497" s="33"/>
      <c r="J497" t="s">
        <v>9344</v>
      </c>
      <c r="K497" t="s">
        <v>9316</v>
      </c>
      <c r="L497" t="str">
        <f>LEFT(Table58[[#This Row],[L3 (Last Work Package only)]],FIND(" - ",Table58[[#This Row],[L3 (Last Work Package only)]])-1)</f>
        <v>TW 0007</v>
      </c>
      <c r="M497" t="str">
        <f>LEFT(Table58[[#This Row],[Assets]],FIND(" - ",Table58[[#This Row],[Assets]])-1)</f>
        <v>HS2-00002N7QS</v>
      </c>
      <c r="N497" s="239" t="e">
        <f>INDEX(TrackerTbl[#Data],MATCH(Table58[[#This Row],[L2]],TrackerTbl[Cleansed_UAID_2],0),5)</f>
        <v>#N/A</v>
      </c>
      <c r="O497" s="9" t="e">
        <f>INDEX(TrackerTbl[#Data],MATCH(Table58[[#This Row],[L2]],TrackerTbl[Cleansed_UAID_2],0),6)</f>
        <v>#N/A</v>
      </c>
      <c r="P497" s="239" t="e">
        <f>INDEX(TrackerTbl[#Data],MATCH(Table58[[#This Row],[L2]],TrackerTbl[Cleansed_UAID_2],0),7)</f>
        <v>#N/A</v>
      </c>
    </row>
    <row r="498" spans="1:16">
      <c r="A498" s="9">
        <v>216.01</v>
      </c>
      <c r="B498" t="s">
        <v>2472</v>
      </c>
      <c r="C498" t="str">
        <f>IF(LEFT(TrackerTbl[[#This Row],[WorkPackage]],1)="U",TrackerTbl[[#This Row],[WorkPackage]],"IDR "&amp;TRIM(TrackerTbl[[#This Row],[WorkPackage]]))</f>
        <v>IDR 216.01</v>
      </c>
      <c r="D498" t="str">
        <f>TRIM(TrackerTbl[[#This Row],[UAID_2]])</f>
        <v>HS2-00002BJUE</v>
      </c>
      <c r="E498" s="33">
        <f>_xlfn.MAXIFS(Central_Team!G:G,Central_Team!C:C,TrackerTbl[[#This Row],[UAID_2]])</f>
        <v>45628</v>
      </c>
      <c r="F498" t="str" cm="1">
        <f t="array" ref="F498">INDEX(MainTracker[#Data],MATCH(1,(TrackerTbl[[#This Row],[UAID_2]]=MainTracker[UAID_2])*(TrackerTbl[[#This Row],[Request Date]]=MainTracker[Request sent on (Date)])*1,0),21)</f>
        <v>10 - Complete</v>
      </c>
      <c r="G498" s="33" cm="1">
        <f t="array" ref="G498">INDEX(MainTracker[#Data],MATCH(1,(TrackerTbl[[#This Row],[UAID_2]]=MainTracker[UAID_2])*(TrackerTbl[[#This Row],[Request Date]]=MainTracker[Request sent on (Date)])*1,0),9)</f>
        <v>45666</v>
      </c>
      <c r="H498" s="33"/>
      <c r="J498" t="s">
        <v>9345</v>
      </c>
      <c r="K498" t="s">
        <v>9316</v>
      </c>
      <c r="L498" t="str">
        <f>LEFT(Table58[[#This Row],[L3 (Last Work Package only)]],FIND(" - ",Table58[[#This Row],[L3 (Last Work Package only)]])-1)</f>
        <v>TW 0007</v>
      </c>
      <c r="M498" t="str">
        <f>LEFT(Table58[[#This Row],[Assets]],FIND(" - ",Table58[[#This Row],[Assets]])-1)</f>
        <v>HS2-00002N7QT</v>
      </c>
      <c r="N498" s="239" t="e">
        <f>INDEX(TrackerTbl[#Data],MATCH(Table58[[#This Row],[L2]],TrackerTbl[Cleansed_UAID_2],0),5)</f>
        <v>#N/A</v>
      </c>
      <c r="O498" s="9" t="e">
        <f>INDEX(TrackerTbl[#Data],MATCH(Table58[[#This Row],[L2]],TrackerTbl[Cleansed_UAID_2],0),6)</f>
        <v>#N/A</v>
      </c>
      <c r="P498" s="239" t="e">
        <f>INDEX(TrackerTbl[#Data],MATCH(Table58[[#This Row],[L2]],TrackerTbl[Cleansed_UAID_2],0),7)</f>
        <v>#N/A</v>
      </c>
    </row>
    <row r="499" spans="1:16">
      <c r="A499" s="9">
        <v>216.01</v>
      </c>
      <c r="B499" t="s">
        <v>2477</v>
      </c>
      <c r="C499" t="str">
        <f>IF(LEFT(TrackerTbl[[#This Row],[WorkPackage]],1)="U",TrackerTbl[[#This Row],[WorkPackage]],"IDR "&amp;TRIM(TrackerTbl[[#This Row],[WorkPackage]]))</f>
        <v>IDR 216.01</v>
      </c>
      <c r="D499" t="str">
        <f>TRIM(TrackerTbl[[#This Row],[UAID_2]])</f>
        <v>HS2-00002BJUG</v>
      </c>
      <c r="E499" s="33">
        <f>_xlfn.MAXIFS(Central_Team!G:G,Central_Team!C:C,TrackerTbl[[#This Row],[UAID_2]])</f>
        <v>45628</v>
      </c>
      <c r="F499" t="str" cm="1">
        <f t="array" ref="F499">INDEX(MainTracker[#Data],MATCH(1,(TrackerTbl[[#This Row],[UAID_2]]=MainTracker[UAID_2])*(TrackerTbl[[#This Row],[Request Date]]=MainTracker[Request sent on (Date)])*1,0),21)</f>
        <v>10 - Complete</v>
      </c>
      <c r="G499" s="33" cm="1">
        <f t="array" ref="G499">INDEX(MainTracker[#Data],MATCH(1,(TrackerTbl[[#This Row],[UAID_2]]=MainTracker[UAID_2])*(TrackerTbl[[#This Row],[Request Date]]=MainTracker[Request sent on (Date)])*1,0),9)</f>
        <v>45677</v>
      </c>
      <c r="H499" s="33"/>
      <c r="J499" t="s">
        <v>9346</v>
      </c>
      <c r="K499" t="s">
        <v>9347</v>
      </c>
      <c r="L499" t="str">
        <f>LEFT(Table58[[#This Row],[L3 (Last Work Package only)]],FIND(" - ",Table58[[#This Row],[L3 (Last Work Package only)]])-1)</f>
        <v>TW 0006</v>
      </c>
      <c r="M499" t="str">
        <f>LEFT(Table58[[#This Row],[Assets]],FIND(" - ",Table58[[#This Row],[Assets]])-1)</f>
        <v>HS2-00002S2UD</v>
      </c>
      <c r="N499" s="239" t="e">
        <f>INDEX(TrackerTbl[#Data],MATCH(Table58[[#This Row],[L2]],TrackerTbl[Cleansed_UAID_2],0),5)</f>
        <v>#N/A</v>
      </c>
      <c r="O499" s="9" t="e">
        <f>INDEX(TrackerTbl[#Data],MATCH(Table58[[#This Row],[L2]],TrackerTbl[Cleansed_UAID_2],0),6)</f>
        <v>#N/A</v>
      </c>
      <c r="P499" s="239" t="e">
        <f>INDEX(TrackerTbl[#Data],MATCH(Table58[[#This Row],[L2]],TrackerTbl[Cleansed_UAID_2],0),7)</f>
        <v>#N/A</v>
      </c>
    </row>
    <row r="500" spans="1:16">
      <c r="A500" s="9">
        <v>212.4</v>
      </c>
      <c r="B500" t="s">
        <v>2482</v>
      </c>
      <c r="C500" t="str">
        <f>IF(LEFT(TrackerTbl[[#This Row],[WorkPackage]],1)="U",TrackerTbl[[#This Row],[WorkPackage]],"IDR "&amp;TRIM(TrackerTbl[[#This Row],[WorkPackage]]))</f>
        <v>IDR 212.4</v>
      </c>
      <c r="D500" t="str">
        <f>TRIM(TrackerTbl[[#This Row],[UAID_2]])</f>
        <v>HS2-00003B93V</v>
      </c>
      <c r="E500" s="33">
        <f>_xlfn.MAXIFS(Central_Team!G:G,Central_Team!C:C,TrackerTbl[[#This Row],[UAID_2]])</f>
        <v>45616</v>
      </c>
      <c r="F500" t="str" cm="1">
        <f t="array" ref="F500">INDEX(MainTracker[#Data],MATCH(1,(TrackerTbl[[#This Row],[UAID_2]]=MainTracker[UAID_2])*(TrackerTbl[[#This Row],[Request Date]]=MainTracker[Request sent on (Date)])*1,0),21)</f>
        <v>10 - Complete</v>
      </c>
      <c r="G500" s="33" cm="1">
        <f t="array" ref="G500">INDEX(MainTracker[#Data],MATCH(1,(TrackerTbl[[#This Row],[UAID_2]]=MainTracker[UAID_2])*(TrackerTbl[[#This Row],[Request Date]]=MainTracker[Request sent on (Date)])*1,0),9)</f>
        <v>45665</v>
      </c>
      <c r="H500" s="33"/>
      <c r="J500" t="s">
        <v>9348</v>
      </c>
      <c r="K500" t="s">
        <v>9347</v>
      </c>
      <c r="L500" t="str">
        <f>LEFT(Table58[[#This Row],[L3 (Last Work Package only)]],FIND(" - ",Table58[[#This Row],[L3 (Last Work Package only)]])-1)</f>
        <v>TW 0006</v>
      </c>
      <c r="M500" t="str">
        <f>LEFT(Table58[[#This Row],[Assets]],FIND(" - ",Table58[[#This Row],[Assets]])-1)</f>
        <v>HS2-00002QSRW</v>
      </c>
      <c r="N500" s="239" t="e">
        <f>INDEX(TrackerTbl[#Data],MATCH(Table58[[#This Row],[L2]],TrackerTbl[Cleansed_UAID_2],0),5)</f>
        <v>#N/A</v>
      </c>
      <c r="O500" s="9" t="e">
        <f>INDEX(TrackerTbl[#Data],MATCH(Table58[[#This Row],[L2]],TrackerTbl[Cleansed_UAID_2],0),6)</f>
        <v>#N/A</v>
      </c>
      <c r="P500" s="239" t="e">
        <f>INDEX(TrackerTbl[#Data],MATCH(Table58[[#This Row],[L2]],TrackerTbl[Cleansed_UAID_2],0),7)</f>
        <v>#N/A</v>
      </c>
    </row>
    <row r="501" spans="1:16">
      <c r="A501" s="9">
        <v>212.3</v>
      </c>
      <c r="B501" t="s">
        <v>2488</v>
      </c>
      <c r="C501" t="str">
        <f>IF(LEFT(TrackerTbl[[#This Row],[WorkPackage]],1)="U",TrackerTbl[[#This Row],[WorkPackage]],"IDR "&amp;TRIM(TrackerTbl[[#This Row],[WorkPackage]]))</f>
        <v>IDR 212.3</v>
      </c>
      <c r="D501" t="str">
        <f>TRIM(TrackerTbl[[#This Row],[UAID_2]])</f>
        <v>HS2-00003GNAB</v>
      </c>
      <c r="E501" s="33">
        <f>_xlfn.MAXIFS(Central_Team!G:G,Central_Team!C:C,TrackerTbl[[#This Row],[UAID_2]])</f>
        <v>45384</v>
      </c>
      <c r="F501" t="str" cm="1">
        <f t="array" ref="F501">INDEX(MainTracker[#Data],MATCH(1,(TrackerTbl[[#This Row],[UAID_2]]=MainTracker[UAID_2])*(TrackerTbl[[#This Row],[Request Date]]=MainTracker[Request sent on (Date)])*1,0),21)</f>
        <v>10 - Complete</v>
      </c>
      <c r="G501" s="33" cm="1">
        <f t="array" ref="G501">INDEX(MainTracker[#Data],MATCH(1,(TrackerTbl[[#This Row],[UAID_2]]=MainTracker[UAID_2])*(TrackerTbl[[#This Row],[Request Date]]=MainTracker[Request sent on (Date)])*1,0),9)</f>
        <v>45391</v>
      </c>
      <c r="H501" s="33"/>
      <c r="J501" t="s">
        <v>9349</v>
      </c>
      <c r="K501" t="s">
        <v>9350</v>
      </c>
      <c r="L501" t="str">
        <f>LEFT(Table58[[#This Row],[L3 (Last Work Package only)]],FIND(" - ",Table58[[#This Row],[L3 (Last Work Package only)]])-1)</f>
        <v>TW 0005</v>
      </c>
      <c r="M501" t="str">
        <f>LEFT(Table58[[#This Row],[Assets]],FIND(" - ",Table58[[#This Row],[Assets]])-1)</f>
        <v>HS2-00002QVCZ</v>
      </c>
      <c r="N501" s="239" t="e">
        <f>INDEX(TrackerTbl[#Data],MATCH(Table58[[#This Row],[L2]],TrackerTbl[Cleansed_UAID_2],0),5)</f>
        <v>#N/A</v>
      </c>
      <c r="O501" s="9" t="e">
        <f>INDEX(TrackerTbl[#Data],MATCH(Table58[[#This Row],[L2]],TrackerTbl[Cleansed_UAID_2],0),6)</f>
        <v>#N/A</v>
      </c>
      <c r="P501" s="239" t="e">
        <f>INDEX(TrackerTbl[#Data],MATCH(Table58[[#This Row],[L2]],TrackerTbl[Cleansed_UAID_2],0),7)</f>
        <v>#N/A</v>
      </c>
    </row>
    <row r="502" spans="1:16">
      <c r="A502" s="9" t="s">
        <v>867</v>
      </c>
      <c r="B502" t="s">
        <v>868</v>
      </c>
      <c r="C502" t="str">
        <f>IF(LEFT(TrackerTbl[[#This Row],[WorkPackage]],1)="U",TrackerTbl[[#This Row],[WorkPackage]],"IDR "&amp;TRIM(TrackerTbl[[#This Row],[WorkPackage]]))</f>
        <v>IDR 235.01-2</v>
      </c>
      <c r="D502" t="str">
        <f>TRIM(TrackerTbl[[#This Row],[UAID_2]])</f>
        <v>HS2-000001091</v>
      </c>
      <c r="E502" s="33">
        <f>_xlfn.MAXIFS(Central_Team!G:G,Central_Team!C:C,TrackerTbl[[#This Row],[UAID_2]])</f>
        <v>45385</v>
      </c>
      <c r="F502" t="str" cm="1">
        <f t="array" ref="F502">INDEX(MainTracker[#Data],MATCH(1,(TrackerTbl[[#This Row],[UAID_2]]=MainTracker[UAID_2])*(TrackerTbl[[#This Row],[Request Date]]=MainTracker[Request sent on (Date)])*1,0),21)</f>
        <v>10 - Complete</v>
      </c>
      <c r="G502" s="33" cm="1">
        <f t="array" ref="G502">INDEX(MainTracker[#Data],MATCH(1,(TrackerTbl[[#This Row],[UAID_2]]=MainTracker[UAID_2])*(TrackerTbl[[#This Row],[Request Date]]=MainTracker[Request sent on (Date)])*1,0),9)</f>
        <v>45389</v>
      </c>
      <c r="H502" s="33"/>
      <c r="J502" t="s">
        <v>9351</v>
      </c>
      <c r="K502" t="s">
        <v>9350</v>
      </c>
      <c r="L502" t="str">
        <f>LEFT(Table58[[#This Row],[L3 (Last Work Package only)]],FIND(" - ",Table58[[#This Row],[L3 (Last Work Package only)]])-1)</f>
        <v>TW 0005</v>
      </c>
      <c r="M502" t="str">
        <f>LEFT(Table58[[#This Row],[Assets]],FIND(" - ",Table58[[#This Row],[Assets]])-1)</f>
        <v>HS2-00002QVD0</v>
      </c>
      <c r="N502" s="239" t="e">
        <f>INDEX(TrackerTbl[#Data],MATCH(Table58[[#This Row],[L2]],TrackerTbl[Cleansed_UAID_2],0),5)</f>
        <v>#N/A</v>
      </c>
      <c r="O502" s="9" t="e">
        <f>INDEX(TrackerTbl[#Data],MATCH(Table58[[#This Row],[L2]],TrackerTbl[Cleansed_UAID_2],0),6)</f>
        <v>#N/A</v>
      </c>
      <c r="P502" s="239" t="e">
        <f>INDEX(TrackerTbl[#Data],MATCH(Table58[[#This Row],[L2]],TrackerTbl[Cleansed_UAID_2],0),7)</f>
        <v>#N/A</v>
      </c>
    </row>
    <row r="503" spans="1:16">
      <c r="A503" s="9">
        <v>237.05</v>
      </c>
      <c r="B503" t="s">
        <v>2495</v>
      </c>
      <c r="C503" t="str">
        <f>IF(LEFT(TrackerTbl[[#This Row],[WorkPackage]],1)="U",TrackerTbl[[#This Row],[WorkPackage]],"IDR "&amp;TRIM(TrackerTbl[[#This Row],[WorkPackage]]))</f>
        <v>IDR 237.05</v>
      </c>
      <c r="D503" t="str">
        <f>TRIM(TrackerTbl[[#This Row],[UAID_2]])</f>
        <v>HS2-000020P1F</v>
      </c>
      <c r="E503" s="33">
        <f>_xlfn.MAXIFS(Central_Team!G:G,Central_Team!C:C,TrackerTbl[[#This Row],[UAID_2]])</f>
        <v>45631</v>
      </c>
      <c r="F503" t="str" cm="1">
        <f t="array" ref="F503">INDEX(MainTracker[#Data],MATCH(1,(TrackerTbl[[#This Row],[UAID_2]]=MainTracker[UAID_2])*(TrackerTbl[[#This Row],[Request Date]]=MainTracker[Request sent on (Date)])*1,0),21)</f>
        <v>10 - Complete</v>
      </c>
      <c r="G503" s="33" cm="1">
        <f t="array" ref="G503">INDEX(MainTracker[#Data],MATCH(1,(TrackerTbl[[#This Row],[UAID_2]]=MainTracker[UAID_2])*(TrackerTbl[[#This Row],[Request Date]]=MainTracker[Request sent on (Date)])*1,0),9)</f>
        <v>45305</v>
      </c>
      <c r="H503" s="33"/>
      <c r="J503" t="s">
        <v>9352</v>
      </c>
      <c r="K503" t="s">
        <v>9350</v>
      </c>
      <c r="L503" t="str">
        <f>LEFT(Table58[[#This Row],[L3 (Last Work Package only)]],FIND(" - ",Table58[[#This Row],[L3 (Last Work Package only)]])-1)</f>
        <v>TW 0005</v>
      </c>
      <c r="M503" t="str">
        <f>LEFT(Table58[[#This Row],[Assets]],FIND(" - ",Table58[[#This Row],[Assets]])-1)</f>
        <v>HS2-00002QVD1</v>
      </c>
      <c r="N503" s="239" t="e">
        <f>INDEX(TrackerTbl[#Data],MATCH(Table58[[#This Row],[L2]],TrackerTbl[Cleansed_UAID_2],0),5)</f>
        <v>#N/A</v>
      </c>
      <c r="O503" s="9" t="e">
        <f>INDEX(TrackerTbl[#Data],MATCH(Table58[[#This Row],[L2]],TrackerTbl[Cleansed_UAID_2],0),6)</f>
        <v>#N/A</v>
      </c>
      <c r="P503" s="239" t="e">
        <f>INDEX(TrackerTbl[#Data],MATCH(Table58[[#This Row],[L2]],TrackerTbl[Cleansed_UAID_2],0),7)</f>
        <v>#N/A</v>
      </c>
    </row>
    <row r="504" spans="1:16">
      <c r="A504" s="9">
        <v>233.01</v>
      </c>
      <c r="B504" t="s">
        <v>2501</v>
      </c>
      <c r="C504" t="str">
        <f>IF(LEFT(TrackerTbl[[#This Row],[WorkPackage]],1)="U",TrackerTbl[[#This Row],[WorkPackage]],"IDR "&amp;TRIM(TrackerTbl[[#This Row],[WorkPackage]]))</f>
        <v>IDR 233.01</v>
      </c>
      <c r="D504" t="str">
        <f>TRIM(TrackerTbl[[#This Row],[UAID_2]])</f>
        <v>HS2-00002CX3A</v>
      </c>
      <c r="E504" s="33">
        <f>_xlfn.MAXIFS(Central_Team!G:G,Central_Team!C:C,TrackerTbl[[#This Row],[UAID_2]])</f>
        <v>45665</v>
      </c>
      <c r="F504" t="str" cm="1">
        <f t="array" ref="F504">INDEX(MainTracker[#Data],MATCH(1,(TrackerTbl[[#This Row],[UAID_2]]=MainTracker[UAID_2])*(TrackerTbl[[#This Row],[Request Date]]=MainTracker[Request sent on (Date)])*1,0),21)</f>
        <v>10 - Complete</v>
      </c>
      <c r="G504" s="33" cm="1">
        <f t="array" ref="G504">INDEX(MainTracker[#Data],MATCH(1,(TrackerTbl[[#This Row],[UAID_2]]=MainTracker[UAID_2])*(TrackerTbl[[#This Row],[Request Date]]=MainTracker[Request sent on (Date)])*1,0),9)</f>
        <v>45674</v>
      </c>
      <c r="H504" s="33"/>
      <c r="J504" t="s">
        <v>9353</v>
      </c>
      <c r="K504" t="s">
        <v>9350</v>
      </c>
      <c r="L504" t="str">
        <f>LEFT(Table58[[#This Row],[L3 (Last Work Package only)]],FIND(" - ",Table58[[#This Row],[L3 (Last Work Package only)]])-1)</f>
        <v>TW 0005</v>
      </c>
      <c r="M504" t="str">
        <f>LEFT(Table58[[#This Row],[Assets]],FIND(" - ",Table58[[#This Row],[Assets]])-1)</f>
        <v>HS2-00002QVD2</v>
      </c>
      <c r="N504" s="239" t="e">
        <f>INDEX(TrackerTbl[#Data],MATCH(Table58[[#This Row],[L2]],TrackerTbl[Cleansed_UAID_2],0),5)</f>
        <v>#N/A</v>
      </c>
      <c r="O504" s="9" t="e">
        <f>INDEX(TrackerTbl[#Data],MATCH(Table58[[#This Row],[L2]],TrackerTbl[Cleansed_UAID_2],0),6)</f>
        <v>#N/A</v>
      </c>
      <c r="P504" s="239" t="e">
        <f>INDEX(TrackerTbl[#Data],MATCH(Table58[[#This Row],[L2]],TrackerTbl[Cleansed_UAID_2],0),7)</f>
        <v>#N/A</v>
      </c>
    </row>
    <row r="505" spans="1:16">
      <c r="A505" s="9">
        <v>221.2</v>
      </c>
      <c r="B505" t="s">
        <v>2023</v>
      </c>
      <c r="C505" t="str">
        <f>IF(LEFT(TrackerTbl[[#This Row],[WorkPackage]],1)="U",TrackerTbl[[#This Row],[WorkPackage]],"IDR "&amp;TRIM(TrackerTbl[[#This Row],[WorkPackage]]))</f>
        <v>IDR 221.2</v>
      </c>
      <c r="D505" t="str">
        <f>TRIM(TrackerTbl[[#This Row],[UAID_2]])</f>
        <v>HS2-000020NLZ</v>
      </c>
      <c r="E505" s="33">
        <f>_xlfn.MAXIFS(Central_Team!G:G,Central_Team!C:C,TrackerTbl[[#This Row],[UAID_2]])</f>
        <v>45385</v>
      </c>
      <c r="F505" t="str" cm="1">
        <f t="array" ref="F505">INDEX(MainTracker[#Data],MATCH(1,(TrackerTbl[[#This Row],[UAID_2]]=MainTracker[UAID_2])*(TrackerTbl[[#This Row],[Request Date]]=MainTracker[Request sent on (Date)])*1,0),21)</f>
        <v>10 - Complete</v>
      </c>
      <c r="G505" s="33" cm="1">
        <f t="array" ref="G505">INDEX(MainTracker[#Data],MATCH(1,(TrackerTbl[[#This Row],[UAID_2]]=MainTracker[UAID_2])*(TrackerTbl[[#This Row],[Request Date]]=MainTracker[Request sent on (Date)])*1,0),9)</f>
        <v>45387</v>
      </c>
      <c r="H505" s="33"/>
      <c r="J505" t="s">
        <v>9354</v>
      </c>
      <c r="K505" t="s">
        <v>9350</v>
      </c>
      <c r="L505" t="str">
        <f>LEFT(Table58[[#This Row],[L3 (Last Work Package only)]],FIND(" - ",Table58[[#This Row],[L3 (Last Work Package only)]])-1)</f>
        <v>TW 0005</v>
      </c>
      <c r="M505" t="str">
        <f>LEFT(Table58[[#This Row],[Assets]],FIND(" - ",Table58[[#This Row],[Assets]])-1)</f>
        <v>HS2-00002QVD3</v>
      </c>
      <c r="N505" s="239" t="e">
        <f>INDEX(TrackerTbl[#Data],MATCH(Table58[[#This Row],[L2]],TrackerTbl[Cleansed_UAID_2],0),5)</f>
        <v>#N/A</v>
      </c>
      <c r="O505" s="9" t="e">
        <f>INDEX(TrackerTbl[#Data],MATCH(Table58[[#This Row],[L2]],TrackerTbl[Cleansed_UAID_2],0),6)</f>
        <v>#N/A</v>
      </c>
      <c r="P505" s="239" t="e">
        <f>INDEX(TrackerTbl[#Data],MATCH(Table58[[#This Row],[L2]],TrackerTbl[Cleansed_UAID_2],0),7)</f>
        <v>#N/A</v>
      </c>
    </row>
    <row r="506" spans="1:16">
      <c r="A506" s="9">
        <v>221.2</v>
      </c>
      <c r="B506" t="s">
        <v>2506</v>
      </c>
      <c r="C506" t="str">
        <f>IF(LEFT(TrackerTbl[[#This Row],[WorkPackage]],1)="U",TrackerTbl[[#This Row],[WorkPackage]],"IDR "&amp;TRIM(TrackerTbl[[#This Row],[WorkPackage]]))</f>
        <v>IDR 221.2</v>
      </c>
      <c r="D506" t="str">
        <f>TRIM(TrackerTbl[[#This Row],[UAID_2]])</f>
        <v>HS2-00002CTB0</v>
      </c>
      <c r="E506" s="33">
        <f>_xlfn.MAXIFS(Central_Team!G:G,Central_Team!C:C,TrackerTbl[[#This Row],[UAID_2]])</f>
        <v>45385</v>
      </c>
      <c r="F506" t="str" cm="1">
        <f t="array" ref="F506">INDEX(MainTracker[#Data],MATCH(1,(TrackerTbl[[#This Row],[UAID_2]]=MainTracker[UAID_2])*(TrackerTbl[[#This Row],[Request Date]]=MainTracker[Request sent on (Date)])*1,0),21)</f>
        <v>10 - Complete</v>
      </c>
      <c r="G506" s="33" cm="1">
        <f t="array" ref="G506">INDEX(MainTracker[#Data],MATCH(1,(TrackerTbl[[#This Row],[UAID_2]]=MainTracker[UAID_2])*(TrackerTbl[[#This Row],[Request Date]]=MainTracker[Request sent on (Date)])*1,0),9)</f>
        <v>45387</v>
      </c>
      <c r="H506" s="33"/>
      <c r="J506" t="s">
        <v>9355</v>
      </c>
      <c r="K506" t="s">
        <v>9356</v>
      </c>
      <c r="L506" t="str">
        <f>LEFT(Table58[[#This Row],[L3 (Last Work Package only)]],FIND(" - ",Table58[[#This Row],[L3 (Last Work Package only)]])-1)</f>
        <v>TW 0004</v>
      </c>
      <c r="M506" t="str">
        <f>LEFT(Table58[[#This Row],[Assets]],FIND(" - ",Table58[[#This Row],[Assets]])-1)</f>
        <v>HS2-00002QVCW</v>
      </c>
      <c r="N506" s="239" t="e">
        <f>INDEX(TrackerTbl[#Data],MATCH(Table58[[#This Row],[L2]],TrackerTbl[Cleansed_UAID_2],0),5)</f>
        <v>#N/A</v>
      </c>
      <c r="O506" s="9" t="e">
        <f>INDEX(TrackerTbl[#Data],MATCH(Table58[[#This Row],[L2]],TrackerTbl[Cleansed_UAID_2],0),6)</f>
        <v>#N/A</v>
      </c>
      <c r="P506" s="239" t="e">
        <f>INDEX(TrackerTbl[#Data],MATCH(Table58[[#This Row],[L2]],TrackerTbl[Cleansed_UAID_2],0),7)</f>
        <v>#N/A</v>
      </c>
    </row>
    <row r="507" spans="1:16">
      <c r="A507" s="9">
        <v>214.09</v>
      </c>
      <c r="B507" t="s">
        <v>2510</v>
      </c>
      <c r="C507" t="str">
        <f>IF(LEFT(TrackerTbl[[#This Row],[WorkPackage]],1)="U",TrackerTbl[[#This Row],[WorkPackage]],"IDR "&amp;TRIM(TrackerTbl[[#This Row],[WorkPackage]]))</f>
        <v>IDR 214.09</v>
      </c>
      <c r="D507" t="str">
        <f>TRIM(TrackerTbl[[#This Row],[UAID_2]])</f>
        <v>HS2-00002TTH6</v>
      </c>
      <c r="E507" s="33">
        <f>_xlfn.MAXIFS(Central_Team!G:G,Central_Team!C:C,TrackerTbl[[#This Row],[UAID_2]])</f>
        <v>45397</v>
      </c>
      <c r="F507" t="str" cm="1">
        <f t="array" ref="F507">INDEX(MainTracker[#Data],MATCH(1,(TrackerTbl[[#This Row],[UAID_2]]=MainTracker[UAID_2])*(TrackerTbl[[#This Row],[Request Date]]=MainTracker[Request sent on (Date)])*1,0),21)</f>
        <v>10 - Complete</v>
      </c>
      <c r="G507" s="33" cm="1">
        <f t="array" ref="G507">INDEX(MainTracker[#Data],MATCH(1,(TrackerTbl[[#This Row],[UAID_2]]=MainTracker[UAID_2])*(TrackerTbl[[#This Row],[Request Date]]=MainTracker[Request sent on (Date)])*1,0),9)</f>
        <v>45399</v>
      </c>
      <c r="H507" s="33"/>
      <c r="J507" t="s">
        <v>9357</v>
      </c>
      <c r="K507" t="s">
        <v>9356</v>
      </c>
      <c r="L507" t="str">
        <f>LEFT(Table58[[#This Row],[L3 (Last Work Package only)]],FIND(" - ",Table58[[#This Row],[L3 (Last Work Package only)]])-1)</f>
        <v>TW 0004</v>
      </c>
      <c r="M507" t="str">
        <f>LEFT(Table58[[#This Row],[Assets]],FIND(" - ",Table58[[#This Row],[Assets]])-1)</f>
        <v>HS2-00002QVCU</v>
      </c>
      <c r="N507" s="239" t="e">
        <f>INDEX(TrackerTbl[#Data],MATCH(Table58[[#This Row],[L2]],TrackerTbl[Cleansed_UAID_2],0),5)</f>
        <v>#N/A</v>
      </c>
      <c r="O507" s="9" t="e">
        <f>INDEX(TrackerTbl[#Data],MATCH(Table58[[#This Row],[L2]],TrackerTbl[Cleansed_UAID_2],0),6)</f>
        <v>#N/A</v>
      </c>
      <c r="P507" s="239" t="e">
        <f>INDEX(TrackerTbl[#Data],MATCH(Table58[[#This Row],[L2]],TrackerTbl[Cleansed_UAID_2],0),7)</f>
        <v>#N/A</v>
      </c>
    </row>
    <row r="508" spans="1:16">
      <c r="A508" s="9">
        <v>214.09</v>
      </c>
      <c r="B508" t="s">
        <v>2516</v>
      </c>
      <c r="C508" t="str">
        <f>IF(LEFT(TrackerTbl[[#This Row],[WorkPackage]],1)="U",TrackerTbl[[#This Row],[WorkPackage]],"IDR "&amp;TRIM(TrackerTbl[[#This Row],[WorkPackage]]))</f>
        <v>IDR 214.09</v>
      </c>
      <c r="D508" t="str">
        <f>TRIM(TrackerTbl[[#This Row],[UAID_2]])</f>
        <v>HS2-00003G3SK</v>
      </c>
      <c r="E508" s="33">
        <f>_xlfn.MAXIFS(Central_Team!G:G,Central_Team!C:C,TrackerTbl[[#This Row],[UAID_2]])</f>
        <v>45397</v>
      </c>
      <c r="F508" t="str" cm="1">
        <f t="array" ref="F508">INDEX(MainTracker[#Data],MATCH(1,(TrackerTbl[[#This Row],[UAID_2]]=MainTracker[UAID_2])*(TrackerTbl[[#This Row],[Request Date]]=MainTracker[Request sent on (Date)])*1,0),21)</f>
        <v>10 - Complete</v>
      </c>
      <c r="G508" s="33" cm="1">
        <f t="array" ref="G508">INDEX(MainTracker[#Data],MATCH(1,(TrackerTbl[[#This Row],[UAID_2]]=MainTracker[UAID_2])*(TrackerTbl[[#This Row],[Request Date]]=MainTracker[Request sent on (Date)])*1,0),9)</f>
        <v>45399</v>
      </c>
      <c r="H508" s="33"/>
      <c r="J508" t="s">
        <v>9358</v>
      </c>
      <c r="K508" t="s">
        <v>9356</v>
      </c>
      <c r="L508" t="str">
        <f>LEFT(Table58[[#This Row],[L3 (Last Work Package only)]],FIND(" - ",Table58[[#This Row],[L3 (Last Work Package only)]])-1)</f>
        <v>TW 0004</v>
      </c>
      <c r="M508" t="str">
        <f>LEFT(Table58[[#This Row],[Assets]],FIND(" - ",Table58[[#This Row],[Assets]])-1)</f>
        <v>HS2-00002QVCV</v>
      </c>
      <c r="N508" s="239" t="e">
        <f>INDEX(TrackerTbl[#Data],MATCH(Table58[[#This Row],[L2]],TrackerTbl[Cleansed_UAID_2],0),5)</f>
        <v>#N/A</v>
      </c>
      <c r="O508" s="9" t="e">
        <f>INDEX(TrackerTbl[#Data],MATCH(Table58[[#This Row],[L2]],TrackerTbl[Cleansed_UAID_2],0),6)</f>
        <v>#N/A</v>
      </c>
      <c r="P508" s="239" t="e">
        <f>INDEX(TrackerTbl[#Data],MATCH(Table58[[#This Row],[L2]],TrackerTbl[Cleansed_UAID_2],0),7)</f>
        <v>#N/A</v>
      </c>
    </row>
    <row r="509" spans="1:16">
      <c r="A509" s="9">
        <v>212.4</v>
      </c>
      <c r="B509" t="s">
        <v>2522</v>
      </c>
      <c r="C509" t="str">
        <f>IF(LEFT(TrackerTbl[[#This Row],[WorkPackage]],1)="U",TrackerTbl[[#This Row],[WorkPackage]],"IDR "&amp;TRIM(TrackerTbl[[#This Row],[WorkPackage]]))</f>
        <v>IDR 212.4</v>
      </c>
      <c r="D509" t="str">
        <f>TRIM(TrackerTbl[[#This Row],[UAID_2]])</f>
        <v>HS2-0000386TB</v>
      </c>
      <c r="E509" s="33">
        <f>_xlfn.MAXIFS(Central_Team!G:G,Central_Team!C:C,TrackerTbl[[#This Row],[UAID_2]])</f>
        <v>45385</v>
      </c>
      <c r="F509" t="str" cm="1">
        <f t="array" ref="F509">INDEX(MainTracker[#Data],MATCH(1,(TrackerTbl[[#This Row],[UAID_2]]=MainTracker[UAID_2])*(TrackerTbl[[#This Row],[Request Date]]=MainTracker[Request sent on (Date)])*1,0),21)</f>
        <v>10 - Complete</v>
      </c>
      <c r="G509" s="33" cm="1">
        <f t="array" ref="G509">INDEX(MainTracker[#Data],MATCH(1,(TrackerTbl[[#This Row],[UAID_2]]=MainTracker[UAID_2])*(TrackerTbl[[#This Row],[Request Date]]=MainTracker[Request sent on (Date)])*1,0),9)</f>
        <v>45389</v>
      </c>
      <c r="H509" s="33"/>
      <c r="J509" t="s">
        <v>9359</v>
      </c>
      <c r="K509" t="s">
        <v>9356</v>
      </c>
      <c r="L509" t="str">
        <f>LEFT(Table58[[#This Row],[L3 (Last Work Package only)]],FIND(" - ",Table58[[#This Row],[L3 (Last Work Package only)]])-1)</f>
        <v>TW 0004</v>
      </c>
      <c r="M509" t="str">
        <f>LEFT(Table58[[#This Row],[Assets]],FIND(" - ",Table58[[#This Row],[Assets]])-1)</f>
        <v>HS2-00002QVCX</v>
      </c>
      <c r="N509" s="239" t="e">
        <f>INDEX(TrackerTbl[#Data],MATCH(Table58[[#This Row],[L2]],TrackerTbl[Cleansed_UAID_2],0),5)</f>
        <v>#N/A</v>
      </c>
      <c r="O509" s="9" t="e">
        <f>INDEX(TrackerTbl[#Data],MATCH(Table58[[#This Row],[L2]],TrackerTbl[Cleansed_UAID_2],0),6)</f>
        <v>#N/A</v>
      </c>
      <c r="P509" s="239" t="e">
        <f>INDEX(TrackerTbl[#Data],MATCH(Table58[[#This Row],[L2]],TrackerTbl[Cleansed_UAID_2],0),7)</f>
        <v>#N/A</v>
      </c>
    </row>
    <row r="510" spans="1:16">
      <c r="A510" s="9" t="s">
        <v>97</v>
      </c>
      <c r="B510" t="s">
        <v>2529</v>
      </c>
      <c r="C510" t="str">
        <f>IF(LEFT(TrackerTbl[[#This Row],[WorkPackage]],1)="U",TrackerTbl[[#This Row],[WorkPackage]],"IDR "&amp;TRIM(TrackerTbl[[#This Row],[WorkPackage]]))</f>
        <v>IDR 233.01-2</v>
      </c>
      <c r="D510" t="str">
        <f>TRIM(TrackerTbl[[#This Row],[UAID_2]])</f>
        <v>HS2-00002TMFA</v>
      </c>
      <c r="E510" s="33">
        <f>_xlfn.MAXIFS(Central_Team!G:G,Central_Team!C:C,TrackerTbl[[#This Row],[UAID_2]])</f>
        <v>45638</v>
      </c>
      <c r="F510" t="str" cm="1">
        <f t="array" ref="F510">INDEX(MainTracker[#Data],MATCH(1,(TrackerTbl[[#This Row],[UAID_2]]=MainTracker[UAID_2])*(TrackerTbl[[#This Row],[Request Date]]=MainTracker[Request sent on (Date)])*1,0),21)</f>
        <v>10 - Complete</v>
      </c>
      <c r="G510" s="33" cm="1">
        <f t="array" ref="G510">INDEX(MainTracker[#Data],MATCH(1,(TrackerTbl[[#This Row],[UAID_2]]=MainTracker[UAID_2])*(TrackerTbl[[#This Row],[Request Date]]=MainTracker[Request sent on (Date)])*1,0),9)</f>
        <v>45305</v>
      </c>
      <c r="H510" s="33"/>
      <c r="J510" t="s">
        <v>9360</v>
      </c>
      <c r="K510" t="s">
        <v>9356</v>
      </c>
      <c r="L510" t="str">
        <f>LEFT(Table58[[#This Row],[L3 (Last Work Package only)]],FIND(" - ",Table58[[#This Row],[L3 (Last Work Package only)]])-1)</f>
        <v>TW 0004</v>
      </c>
      <c r="M510" t="str">
        <f>LEFT(Table58[[#This Row],[Assets]],FIND(" - ",Table58[[#This Row],[Assets]])-1)</f>
        <v>HS2-00002QVCY</v>
      </c>
      <c r="N510" s="239" t="e">
        <f>INDEX(TrackerTbl[#Data],MATCH(Table58[[#This Row],[L2]],TrackerTbl[Cleansed_UAID_2],0),5)</f>
        <v>#N/A</v>
      </c>
      <c r="O510" s="9" t="e">
        <f>INDEX(TrackerTbl[#Data],MATCH(Table58[[#This Row],[L2]],TrackerTbl[Cleansed_UAID_2],0),6)</f>
        <v>#N/A</v>
      </c>
      <c r="P510" s="239" t="e">
        <f>INDEX(TrackerTbl[#Data],MATCH(Table58[[#This Row],[L2]],TrackerTbl[Cleansed_UAID_2],0),7)</f>
        <v>#N/A</v>
      </c>
    </row>
    <row r="511" spans="1:16">
      <c r="A511" s="9" t="s">
        <v>97</v>
      </c>
      <c r="B511" t="s">
        <v>2533</v>
      </c>
      <c r="C511" t="str">
        <f>IF(LEFT(TrackerTbl[[#This Row],[WorkPackage]],1)="U",TrackerTbl[[#This Row],[WorkPackage]],"IDR "&amp;TRIM(TrackerTbl[[#This Row],[WorkPackage]]))</f>
        <v>IDR 233.01-2</v>
      </c>
      <c r="D511" t="str">
        <f>TRIM(TrackerTbl[[#This Row],[UAID_2]])</f>
        <v>HS2-00002TMFC</v>
      </c>
      <c r="E511" s="33">
        <f>_xlfn.MAXIFS(Central_Team!G:G,Central_Team!C:C,TrackerTbl[[#This Row],[UAID_2]])</f>
        <v>45638</v>
      </c>
      <c r="F511" t="str" cm="1">
        <f t="array" ref="F511">INDEX(MainTracker[#Data],MATCH(1,(TrackerTbl[[#This Row],[UAID_2]]=MainTracker[UAID_2])*(TrackerTbl[[#This Row],[Request Date]]=MainTracker[Request sent on (Date)])*1,0),21)</f>
        <v>10 - Complete</v>
      </c>
      <c r="G511" s="33" cm="1">
        <f t="array" ref="G511">INDEX(MainTracker[#Data],MATCH(1,(TrackerTbl[[#This Row],[UAID_2]]=MainTracker[UAID_2])*(TrackerTbl[[#This Row],[Request Date]]=MainTracker[Request sent on (Date)])*1,0),9)</f>
        <v>45305</v>
      </c>
      <c r="H511" s="33"/>
      <c r="J511" t="s">
        <v>9361</v>
      </c>
      <c r="K511" t="s">
        <v>9362</v>
      </c>
      <c r="L511" t="str">
        <f>LEFT(Table58[[#This Row],[L3 (Last Work Package only)]],FIND(" - ",Table58[[#This Row],[L3 (Last Work Package only)]])-1)</f>
        <v>TW 0003</v>
      </c>
      <c r="M511" t="str">
        <f>LEFT(Table58[[#This Row],[Assets]],FIND(" - ",Table58[[#This Row],[Assets]])-1)</f>
        <v>HS2-00002QT8R</v>
      </c>
      <c r="N511" s="239" t="e">
        <f>INDEX(TrackerTbl[#Data],MATCH(Table58[[#This Row],[L2]],TrackerTbl[Cleansed_UAID_2],0),5)</f>
        <v>#N/A</v>
      </c>
      <c r="O511" s="9" t="e">
        <f>INDEX(TrackerTbl[#Data],MATCH(Table58[[#This Row],[L2]],TrackerTbl[Cleansed_UAID_2],0),6)</f>
        <v>#N/A</v>
      </c>
      <c r="P511" s="239" t="e">
        <f>INDEX(TrackerTbl[#Data],MATCH(Table58[[#This Row],[L2]],TrackerTbl[Cleansed_UAID_2],0),7)</f>
        <v>#N/A</v>
      </c>
    </row>
    <row r="512" spans="1:16">
      <c r="A512" s="9">
        <v>237.05</v>
      </c>
      <c r="B512" t="s">
        <v>2537</v>
      </c>
      <c r="C512" t="str">
        <f>IF(LEFT(TrackerTbl[[#This Row],[WorkPackage]],1)="U",TrackerTbl[[#This Row],[WorkPackage]],"IDR "&amp;TRIM(TrackerTbl[[#This Row],[WorkPackage]]))</f>
        <v>IDR 237.05</v>
      </c>
      <c r="D512" t="str">
        <f>TRIM(TrackerTbl[[#This Row],[UAID_2]])</f>
        <v>HS2-00003B93P</v>
      </c>
      <c r="E512" s="33">
        <f>_xlfn.MAXIFS(Central_Team!G:G,Central_Team!C:C,TrackerTbl[[#This Row],[UAID_2]])</f>
        <v>45386</v>
      </c>
      <c r="F512" t="str" cm="1">
        <f t="array" ref="F512">INDEX(MainTracker[#Data],MATCH(1,(TrackerTbl[[#This Row],[UAID_2]]=MainTracker[UAID_2])*(TrackerTbl[[#This Row],[Request Date]]=MainTracker[Request sent on (Date)])*1,0),21)</f>
        <v>10 - Complete</v>
      </c>
      <c r="G512" s="33" cm="1">
        <f t="array" ref="G512">INDEX(MainTracker[#Data],MATCH(1,(TrackerTbl[[#This Row],[UAID_2]]=MainTracker[UAID_2])*(TrackerTbl[[#This Row],[Request Date]]=MainTracker[Request sent on (Date)])*1,0),9)</f>
        <v>45389</v>
      </c>
      <c r="H512" s="33"/>
      <c r="J512" t="s">
        <v>9363</v>
      </c>
      <c r="K512" t="s">
        <v>9362</v>
      </c>
      <c r="L512" t="str">
        <f>LEFT(Table58[[#This Row],[L3 (Last Work Package only)]],FIND(" - ",Table58[[#This Row],[L3 (Last Work Package only)]])-1)</f>
        <v>TW 0003</v>
      </c>
      <c r="M512" t="str">
        <f>LEFT(Table58[[#This Row],[Assets]],FIND(" - ",Table58[[#This Row],[Assets]])-1)</f>
        <v>HS2-00002QT8W</v>
      </c>
      <c r="N512" s="239" t="e">
        <f>INDEX(TrackerTbl[#Data],MATCH(Table58[[#This Row],[L2]],TrackerTbl[Cleansed_UAID_2],0),5)</f>
        <v>#N/A</v>
      </c>
      <c r="O512" s="9" t="e">
        <f>INDEX(TrackerTbl[#Data],MATCH(Table58[[#This Row],[L2]],TrackerTbl[Cleansed_UAID_2],0),6)</f>
        <v>#N/A</v>
      </c>
      <c r="P512" s="239" t="e">
        <f>INDEX(TrackerTbl[#Data],MATCH(Table58[[#This Row],[L2]],TrackerTbl[Cleansed_UAID_2],0),7)</f>
        <v>#N/A</v>
      </c>
    </row>
    <row r="513" spans="1:16">
      <c r="A513" s="9">
        <v>237.05</v>
      </c>
      <c r="B513" t="s">
        <v>2541</v>
      </c>
      <c r="C513" t="str">
        <f>IF(LEFT(TrackerTbl[[#This Row],[WorkPackage]],1)="U",TrackerTbl[[#This Row],[WorkPackage]],"IDR "&amp;TRIM(TrackerTbl[[#This Row],[WorkPackage]]))</f>
        <v>IDR 237.05</v>
      </c>
      <c r="D513" t="str">
        <f>TRIM(TrackerTbl[[#This Row],[UAID_2]])</f>
        <v>HS2-00003B93Q</v>
      </c>
      <c r="E513" s="33">
        <f>_xlfn.MAXIFS(Central_Team!G:G,Central_Team!C:C,TrackerTbl[[#This Row],[UAID_2]])</f>
        <v>45386</v>
      </c>
      <c r="F513" t="str" cm="1">
        <f t="array" ref="F513">INDEX(MainTracker[#Data],MATCH(1,(TrackerTbl[[#This Row],[UAID_2]]=MainTracker[UAID_2])*(TrackerTbl[[#This Row],[Request Date]]=MainTracker[Request sent on (Date)])*1,0),21)</f>
        <v>10 - Complete</v>
      </c>
      <c r="G513" s="33" cm="1">
        <f t="array" ref="G513">INDEX(MainTracker[#Data],MATCH(1,(TrackerTbl[[#This Row],[UAID_2]]=MainTracker[UAID_2])*(TrackerTbl[[#This Row],[Request Date]]=MainTracker[Request sent on (Date)])*1,0),9)</f>
        <v>45389</v>
      </c>
      <c r="H513" s="33"/>
      <c r="J513" t="s">
        <v>9364</v>
      </c>
      <c r="K513" t="s">
        <v>9362</v>
      </c>
      <c r="L513" t="str">
        <f>LEFT(Table58[[#This Row],[L3 (Last Work Package only)]],FIND(" - ",Table58[[#This Row],[L3 (Last Work Package only)]])-1)</f>
        <v>TW 0003</v>
      </c>
      <c r="M513" t="str">
        <f>LEFT(Table58[[#This Row],[Assets]],FIND(" - ",Table58[[#This Row],[Assets]])-1)</f>
        <v>HS2-00002QT8X</v>
      </c>
      <c r="N513" s="239" t="e">
        <f>INDEX(TrackerTbl[#Data],MATCH(Table58[[#This Row],[L2]],TrackerTbl[Cleansed_UAID_2],0),5)</f>
        <v>#N/A</v>
      </c>
      <c r="O513" s="9" t="e">
        <f>INDEX(TrackerTbl[#Data],MATCH(Table58[[#This Row],[L2]],TrackerTbl[Cleansed_UAID_2],0),6)</f>
        <v>#N/A</v>
      </c>
      <c r="P513" s="239" t="e">
        <f>INDEX(TrackerTbl[#Data],MATCH(Table58[[#This Row],[L2]],TrackerTbl[Cleansed_UAID_2],0),7)</f>
        <v>#N/A</v>
      </c>
    </row>
    <row r="514" spans="1:16">
      <c r="A514" s="9">
        <v>237.05</v>
      </c>
      <c r="B514" t="s">
        <v>2544</v>
      </c>
      <c r="C514" t="str">
        <f>IF(LEFT(TrackerTbl[[#This Row],[WorkPackage]],1)="U",TrackerTbl[[#This Row],[WorkPackage]],"IDR "&amp;TRIM(TrackerTbl[[#This Row],[WorkPackage]]))</f>
        <v>IDR 237.05</v>
      </c>
      <c r="D514" t="str">
        <f>TRIM(TrackerTbl[[#This Row],[UAID_2]])</f>
        <v>HS2-00003B93R</v>
      </c>
      <c r="E514" s="33">
        <f>_xlfn.MAXIFS(Central_Team!G:G,Central_Team!C:C,TrackerTbl[[#This Row],[UAID_2]])</f>
        <v>45386</v>
      </c>
      <c r="F514" t="str" cm="1">
        <f t="array" ref="F514">INDEX(MainTracker[#Data],MATCH(1,(TrackerTbl[[#This Row],[UAID_2]]=MainTracker[UAID_2])*(TrackerTbl[[#This Row],[Request Date]]=MainTracker[Request sent on (Date)])*1,0),21)</f>
        <v>10 - Complete</v>
      </c>
      <c r="G514" s="33" cm="1">
        <f t="array" ref="G514">INDEX(MainTracker[#Data],MATCH(1,(TrackerTbl[[#This Row],[UAID_2]]=MainTracker[UAID_2])*(TrackerTbl[[#This Row],[Request Date]]=MainTracker[Request sent on (Date)])*1,0),9)</f>
        <v>45389</v>
      </c>
      <c r="H514" s="33"/>
      <c r="J514" t="s">
        <v>9365</v>
      </c>
      <c r="K514" t="s">
        <v>9362</v>
      </c>
      <c r="L514" t="str">
        <f>LEFT(Table58[[#This Row],[L3 (Last Work Package only)]],FIND(" - ",Table58[[#This Row],[L3 (Last Work Package only)]])-1)</f>
        <v>TW 0003</v>
      </c>
      <c r="M514" t="str">
        <f>LEFT(Table58[[#This Row],[Assets]],FIND(" - ",Table58[[#This Row],[Assets]])-1)</f>
        <v>HS2-00002QT8P</v>
      </c>
      <c r="N514" s="239" t="e">
        <f>INDEX(TrackerTbl[#Data],MATCH(Table58[[#This Row],[L2]],TrackerTbl[Cleansed_UAID_2],0),5)</f>
        <v>#N/A</v>
      </c>
      <c r="O514" s="9" t="e">
        <f>INDEX(TrackerTbl[#Data],MATCH(Table58[[#This Row],[L2]],TrackerTbl[Cleansed_UAID_2],0),6)</f>
        <v>#N/A</v>
      </c>
      <c r="P514" s="239" t="e">
        <f>INDEX(TrackerTbl[#Data],MATCH(Table58[[#This Row],[L2]],TrackerTbl[Cleansed_UAID_2],0),7)</f>
        <v>#N/A</v>
      </c>
    </row>
    <row r="515" spans="1:16">
      <c r="A515" s="9">
        <v>228.2</v>
      </c>
      <c r="B515" t="s">
        <v>2547</v>
      </c>
      <c r="C515" t="str">
        <f>IF(LEFT(TrackerTbl[[#This Row],[WorkPackage]],1)="U",TrackerTbl[[#This Row],[WorkPackage]],"IDR "&amp;TRIM(TrackerTbl[[#This Row],[WorkPackage]]))</f>
        <v>IDR 228.2</v>
      </c>
      <c r="D515" t="str">
        <f>TRIM(TrackerTbl[[#This Row],[UAID_2]])</f>
        <v>HS2-000001339</v>
      </c>
      <c r="E515" s="33">
        <f>_xlfn.MAXIFS(Central_Team!G:G,Central_Team!C:C,TrackerTbl[[#This Row],[UAID_2]])</f>
        <v>45526</v>
      </c>
      <c r="F515" t="str" cm="1">
        <f t="array" ref="F515">INDEX(MainTracker[#Data],MATCH(1,(TrackerTbl[[#This Row],[UAID_2]]=MainTracker[UAID_2])*(TrackerTbl[[#This Row],[Request Date]]=MainTracker[Request sent on (Date)])*1,0),21)</f>
        <v>10 - Complete</v>
      </c>
      <c r="G515" s="33" cm="1">
        <f t="array" ref="G515">INDEX(MainTracker[#Data],MATCH(1,(TrackerTbl[[#This Row],[UAID_2]]=MainTracker[UAID_2])*(TrackerTbl[[#This Row],[Request Date]]=MainTracker[Request sent on (Date)])*1,0),9)</f>
        <v>45568</v>
      </c>
      <c r="H515" s="33"/>
      <c r="J515" t="s">
        <v>9366</v>
      </c>
      <c r="K515" t="s">
        <v>9362</v>
      </c>
      <c r="L515" t="str">
        <f>LEFT(Table58[[#This Row],[L3 (Last Work Package only)]],FIND(" - ",Table58[[#This Row],[L3 (Last Work Package only)]])-1)</f>
        <v>TW 0003</v>
      </c>
      <c r="M515" t="str">
        <f>LEFT(Table58[[#This Row],[Assets]],FIND(" - ",Table58[[#This Row],[Assets]])-1)</f>
        <v>HS2-00002QT8U</v>
      </c>
      <c r="N515" s="239" t="e">
        <f>INDEX(TrackerTbl[#Data],MATCH(Table58[[#This Row],[L2]],TrackerTbl[Cleansed_UAID_2],0),5)</f>
        <v>#N/A</v>
      </c>
      <c r="O515" s="9" t="e">
        <f>INDEX(TrackerTbl[#Data],MATCH(Table58[[#This Row],[L2]],TrackerTbl[Cleansed_UAID_2],0),6)</f>
        <v>#N/A</v>
      </c>
      <c r="P515" s="239" t="e">
        <f>INDEX(TrackerTbl[#Data],MATCH(Table58[[#This Row],[L2]],TrackerTbl[Cleansed_UAID_2],0),7)</f>
        <v>#N/A</v>
      </c>
    </row>
    <row r="516" spans="1:16">
      <c r="A516" s="9">
        <v>227.1</v>
      </c>
      <c r="B516" t="s">
        <v>2553</v>
      </c>
      <c r="C516" t="str">
        <f>IF(LEFT(TrackerTbl[[#This Row],[WorkPackage]],1)="U",TrackerTbl[[#This Row],[WorkPackage]],"IDR "&amp;TRIM(TrackerTbl[[#This Row],[WorkPackage]]))</f>
        <v>IDR 227.1</v>
      </c>
      <c r="D516" t="str">
        <f>TRIM(TrackerTbl[[#This Row],[UAID_2]])</f>
        <v>HS2-00003B5FR</v>
      </c>
      <c r="E516" s="33">
        <f>_xlfn.MAXIFS(Central_Team!G:G,Central_Team!C:C,TrackerTbl[[#This Row],[UAID_2]])</f>
        <v>45386</v>
      </c>
      <c r="F516" t="str" cm="1">
        <f t="array" ref="F516">INDEX(MainTracker[#Data],MATCH(1,(TrackerTbl[[#This Row],[UAID_2]]=MainTracker[UAID_2])*(TrackerTbl[[#This Row],[Request Date]]=MainTracker[Request sent on (Date)])*1,0),21)</f>
        <v>10 - Complete</v>
      </c>
      <c r="G516" s="33" cm="1">
        <f t="array" ref="G516">INDEX(MainTracker[#Data],MATCH(1,(TrackerTbl[[#This Row],[UAID_2]]=MainTracker[UAID_2])*(TrackerTbl[[#This Row],[Request Date]]=MainTracker[Request sent on (Date)])*1,0),9)</f>
        <v>45389</v>
      </c>
      <c r="H516" s="33"/>
      <c r="J516" t="s">
        <v>9367</v>
      </c>
      <c r="K516" t="s">
        <v>9368</v>
      </c>
      <c r="L516" t="str">
        <f>LEFT(Table58[[#This Row],[L3 (Last Work Package only)]],FIND(" - ",Table58[[#This Row],[L3 (Last Work Package only)]])-1)</f>
        <v>TW 0002</v>
      </c>
      <c r="M516" t="str">
        <f>LEFT(Table58[[#This Row],[Assets]],FIND(" - ",Table58[[#This Row],[Assets]])-1)</f>
        <v>HS2-00002QT8Q</v>
      </c>
      <c r="N516" s="239" t="e">
        <f>INDEX(TrackerTbl[#Data],MATCH(Table58[[#This Row],[L2]],TrackerTbl[Cleansed_UAID_2],0),5)</f>
        <v>#N/A</v>
      </c>
      <c r="O516" s="9" t="e">
        <f>INDEX(TrackerTbl[#Data],MATCH(Table58[[#This Row],[L2]],TrackerTbl[Cleansed_UAID_2],0),6)</f>
        <v>#N/A</v>
      </c>
      <c r="P516" s="239" t="e">
        <f>INDEX(TrackerTbl[#Data],MATCH(Table58[[#This Row],[L2]],TrackerTbl[Cleansed_UAID_2],0),7)</f>
        <v>#N/A</v>
      </c>
    </row>
    <row r="517" spans="1:16">
      <c r="A517" s="9">
        <v>219.3</v>
      </c>
      <c r="B517" t="s">
        <v>1923</v>
      </c>
      <c r="C517" t="str">
        <f>IF(LEFT(TrackerTbl[[#This Row],[WorkPackage]],1)="U",TrackerTbl[[#This Row],[WorkPackage]],"IDR "&amp;TRIM(TrackerTbl[[#This Row],[WorkPackage]]))</f>
        <v>IDR 219.3</v>
      </c>
      <c r="D517" t="str">
        <f>TRIM(TrackerTbl[[#This Row],[UAID_2]])</f>
        <v>HS2-00002CTA6</v>
      </c>
      <c r="E517" s="33">
        <f>_xlfn.MAXIFS(Central_Team!G:G,Central_Team!C:C,TrackerTbl[[#This Row],[UAID_2]])</f>
        <v>45386</v>
      </c>
      <c r="F517" t="str" cm="1">
        <f t="array" ref="F517">INDEX(MainTracker[#Data],MATCH(1,(TrackerTbl[[#This Row],[UAID_2]]=MainTracker[UAID_2])*(TrackerTbl[[#This Row],[Request Date]]=MainTracker[Request sent on (Date)])*1,0),21)</f>
        <v>10 - Complete</v>
      </c>
      <c r="G517" s="33" cm="1">
        <f t="array" ref="G517">INDEX(MainTracker[#Data],MATCH(1,(TrackerTbl[[#This Row],[UAID_2]]=MainTracker[UAID_2])*(TrackerTbl[[#This Row],[Request Date]]=MainTracker[Request sent on (Date)])*1,0),9)</f>
        <v>45390</v>
      </c>
      <c r="H517" s="33"/>
      <c r="J517" t="s">
        <v>9369</v>
      </c>
      <c r="K517" t="s">
        <v>9368</v>
      </c>
      <c r="L517" t="str">
        <f>LEFT(Table58[[#This Row],[L3 (Last Work Package only)]],FIND(" - ",Table58[[#This Row],[L3 (Last Work Package only)]])-1)</f>
        <v>TW 0002</v>
      </c>
      <c r="M517" t="str">
        <f>LEFT(Table58[[#This Row],[Assets]],FIND(" - ",Table58[[#This Row],[Assets]])-1)</f>
        <v>HS2-00002QT8S</v>
      </c>
      <c r="N517" s="239" t="e">
        <f>INDEX(TrackerTbl[#Data],MATCH(Table58[[#This Row],[L2]],TrackerTbl[Cleansed_UAID_2],0),5)</f>
        <v>#N/A</v>
      </c>
      <c r="O517" s="9" t="e">
        <f>INDEX(TrackerTbl[#Data],MATCH(Table58[[#This Row],[L2]],TrackerTbl[Cleansed_UAID_2],0),6)</f>
        <v>#N/A</v>
      </c>
      <c r="P517" s="239" t="e">
        <f>INDEX(TrackerTbl[#Data],MATCH(Table58[[#This Row],[L2]],TrackerTbl[Cleansed_UAID_2],0),7)</f>
        <v>#N/A</v>
      </c>
    </row>
    <row r="518" spans="1:16">
      <c r="A518" s="9" t="s">
        <v>2560</v>
      </c>
      <c r="B518" t="s">
        <v>2561</v>
      </c>
      <c r="C518" t="str">
        <f>IF(LEFT(TrackerTbl[[#This Row],[WorkPackage]],1)="U",TrackerTbl[[#This Row],[WorkPackage]],"IDR "&amp;TRIM(TrackerTbl[[#This Row],[WorkPackage]]))</f>
        <v>UFDR 235.C</v>
      </c>
      <c r="D518" t="str">
        <f>TRIM(TrackerTbl[[#This Row],[UAID_2]])</f>
        <v>HS2-000020CJU</v>
      </c>
      <c r="E518" s="33">
        <f>_xlfn.MAXIFS(Central_Team!G:G,Central_Team!C:C,TrackerTbl[[#This Row],[UAID_2]])</f>
        <v>45387</v>
      </c>
      <c r="F518" t="str" cm="1">
        <f t="array" ref="F518">INDEX(MainTracker[#Data],MATCH(1,(TrackerTbl[[#This Row],[UAID_2]]=MainTracker[UAID_2])*(TrackerTbl[[#This Row],[Request Date]]=MainTracker[Request sent on (Date)])*1,0),21)</f>
        <v>10 - Complete</v>
      </c>
      <c r="G518" s="33" cm="1">
        <f t="array" ref="G518">INDEX(MainTracker[#Data],MATCH(1,(TrackerTbl[[#This Row],[UAID_2]]=MainTracker[UAID_2])*(TrackerTbl[[#This Row],[Request Date]]=MainTracker[Request sent on (Date)])*1,0),9)</f>
        <v>45390</v>
      </c>
      <c r="H518" s="33"/>
      <c r="J518" t="s">
        <v>9370</v>
      </c>
      <c r="K518" t="s">
        <v>9368</v>
      </c>
      <c r="L518" t="str">
        <f>LEFT(Table58[[#This Row],[L3 (Last Work Package only)]],FIND(" - ",Table58[[#This Row],[L3 (Last Work Package only)]])-1)</f>
        <v>TW 0002</v>
      </c>
      <c r="M518" t="str">
        <f>LEFT(Table58[[#This Row],[Assets]],FIND(" - ",Table58[[#This Row],[Assets]])-1)</f>
        <v>HS2-00002QT8V</v>
      </c>
      <c r="N518" s="239" t="e">
        <f>INDEX(TrackerTbl[#Data],MATCH(Table58[[#This Row],[L2]],TrackerTbl[Cleansed_UAID_2],0),5)</f>
        <v>#N/A</v>
      </c>
      <c r="O518" s="9" t="e">
        <f>INDEX(TrackerTbl[#Data],MATCH(Table58[[#This Row],[L2]],TrackerTbl[Cleansed_UAID_2],0),6)</f>
        <v>#N/A</v>
      </c>
      <c r="P518" s="239" t="e">
        <f>INDEX(TrackerTbl[#Data],MATCH(Table58[[#This Row],[L2]],TrackerTbl[Cleansed_UAID_2],0),7)</f>
        <v>#N/A</v>
      </c>
    </row>
    <row r="519" spans="1:16">
      <c r="A519" s="9" t="s">
        <v>2560</v>
      </c>
      <c r="B519" t="s">
        <v>2565</v>
      </c>
      <c r="C519" t="str">
        <f>IF(LEFT(TrackerTbl[[#This Row],[WorkPackage]],1)="U",TrackerTbl[[#This Row],[WorkPackage]],"IDR "&amp;TRIM(TrackerTbl[[#This Row],[WorkPackage]]))</f>
        <v>UFDR 235.C</v>
      </c>
      <c r="D519" t="str">
        <f>TRIM(TrackerTbl[[#This Row],[UAID_2]])</f>
        <v>HS2-000020CJV</v>
      </c>
      <c r="E519" s="33">
        <f>_xlfn.MAXIFS(Central_Team!G:G,Central_Team!C:C,TrackerTbl[[#This Row],[UAID_2]])</f>
        <v>45387</v>
      </c>
      <c r="F519" t="str" cm="1">
        <f t="array" ref="F519">INDEX(MainTracker[#Data],MATCH(1,(TrackerTbl[[#This Row],[UAID_2]]=MainTracker[UAID_2])*(TrackerTbl[[#This Row],[Request Date]]=MainTracker[Request sent on (Date)])*1,0),21)</f>
        <v>10 - Complete</v>
      </c>
      <c r="G519" s="33" cm="1">
        <f t="array" ref="G519">INDEX(MainTracker[#Data],MATCH(1,(TrackerTbl[[#This Row],[UAID_2]]=MainTracker[UAID_2])*(TrackerTbl[[#This Row],[Request Date]]=MainTracker[Request sent on (Date)])*1,0),9)</f>
        <v>45390</v>
      </c>
      <c r="H519" s="33"/>
      <c r="J519" t="s">
        <v>9371</v>
      </c>
      <c r="K519" t="s">
        <v>9368</v>
      </c>
      <c r="L519" t="str">
        <f>LEFT(Table58[[#This Row],[L3 (Last Work Package only)]],FIND(" - ",Table58[[#This Row],[L3 (Last Work Package only)]])-1)</f>
        <v>TW 0002</v>
      </c>
      <c r="M519" t="str">
        <f>LEFT(Table58[[#This Row],[Assets]],FIND(" - ",Table58[[#This Row],[Assets]])-1)</f>
        <v>HS2-00002QT8T</v>
      </c>
      <c r="N519" s="239" t="e">
        <f>INDEX(TrackerTbl[#Data],MATCH(Table58[[#This Row],[L2]],TrackerTbl[Cleansed_UAID_2],0),5)</f>
        <v>#N/A</v>
      </c>
      <c r="O519" s="9" t="e">
        <f>INDEX(TrackerTbl[#Data],MATCH(Table58[[#This Row],[L2]],TrackerTbl[Cleansed_UAID_2],0),6)</f>
        <v>#N/A</v>
      </c>
      <c r="P519" s="239" t="e">
        <f>INDEX(TrackerTbl[#Data],MATCH(Table58[[#This Row],[L2]],TrackerTbl[Cleansed_UAID_2],0),7)</f>
        <v>#N/A</v>
      </c>
    </row>
    <row r="520" spans="1:16">
      <c r="A520" s="9" t="s">
        <v>2569</v>
      </c>
      <c r="B520" t="s">
        <v>2570</v>
      </c>
      <c r="C520" t="str">
        <f>IF(LEFT(TrackerTbl[[#This Row],[WorkPackage]],1)="U",TrackerTbl[[#This Row],[WorkPackage]],"IDR "&amp;TRIM(TrackerTbl[[#This Row],[WorkPackage]]))</f>
        <v>UFDR 229.B</v>
      </c>
      <c r="D520" t="str">
        <f>TRIM(TrackerTbl[[#This Row],[UAID_2]])</f>
        <v>HS2-000020CHZ</v>
      </c>
      <c r="E520" s="33">
        <f>_xlfn.MAXIFS(Central_Team!G:G,Central_Team!C:C,TrackerTbl[[#This Row],[UAID_2]])</f>
        <v>45387</v>
      </c>
      <c r="F520" t="str" cm="1">
        <f t="array" ref="F520">INDEX(MainTracker[#Data],MATCH(1,(TrackerTbl[[#This Row],[UAID_2]]=MainTracker[UAID_2])*(TrackerTbl[[#This Row],[Request Date]]=MainTracker[Request sent on (Date)])*1,0),21)</f>
        <v>10 - Complete</v>
      </c>
      <c r="G520" s="33" cm="1">
        <f t="array" ref="G520">INDEX(MainTracker[#Data],MATCH(1,(TrackerTbl[[#This Row],[UAID_2]]=MainTracker[UAID_2])*(TrackerTbl[[#This Row],[Request Date]]=MainTracker[Request sent on (Date)])*1,0),9)</f>
        <v>45390</v>
      </c>
      <c r="H520" s="33"/>
      <c r="J520" t="s">
        <v>9372</v>
      </c>
      <c r="K520" t="s">
        <v>9373</v>
      </c>
      <c r="L520" t="str">
        <f>LEFT(Table58[[#This Row],[L3 (Last Work Package only)]],FIND(" - ",Table58[[#This Row],[L3 (Last Work Package only)]])-1)</f>
        <v>TW 0001</v>
      </c>
      <c r="M520" t="str">
        <f>LEFT(Table58[[#This Row],[Assets]],FIND(" - ",Table58[[#This Row],[Assets]])-1)</f>
        <v>HS2-00002E7FH</v>
      </c>
      <c r="N520" s="239" t="e">
        <f>INDEX(TrackerTbl[#Data],MATCH(Table58[[#This Row],[L2]],TrackerTbl[Cleansed_UAID_2],0),5)</f>
        <v>#N/A</v>
      </c>
      <c r="O520" s="9" t="e">
        <f>INDEX(TrackerTbl[#Data],MATCH(Table58[[#This Row],[L2]],TrackerTbl[Cleansed_UAID_2],0),6)</f>
        <v>#N/A</v>
      </c>
      <c r="P520" s="239" t="e">
        <f>INDEX(TrackerTbl[#Data],MATCH(Table58[[#This Row],[L2]],TrackerTbl[Cleansed_UAID_2],0),7)</f>
        <v>#N/A</v>
      </c>
    </row>
    <row r="521" spans="1:16">
      <c r="A521" s="9" t="s">
        <v>2569</v>
      </c>
      <c r="B521" t="s">
        <v>2576</v>
      </c>
      <c r="C521" t="str">
        <f>IF(LEFT(TrackerTbl[[#This Row],[WorkPackage]],1)="U",TrackerTbl[[#This Row],[WorkPackage]],"IDR "&amp;TRIM(TrackerTbl[[#This Row],[WorkPackage]]))</f>
        <v>UFDR 229.B</v>
      </c>
      <c r="D521" t="str">
        <f>TRIM(TrackerTbl[[#This Row],[UAID_2]])</f>
        <v>HS2-000020CJ0</v>
      </c>
      <c r="E521" s="33">
        <f>_xlfn.MAXIFS(Central_Team!G:G,Central_Team!C:C,TrackerTbl[[#This Row],[UAID_2]])</f>
        <v>45387</v>
      </c>
      <c r="F521" t="str" cm="1">
        <f t="array" ref="F521">INDEX(MainTracker[#Data],MATCH(1,(TrackerTbl[[#This Row],[UAID_2]]=MainTracker[UAID_2])*(TrackerTbl[[#This Row],[Request Date]]=MainTracker[Request sent on (Date)])*1,0),21)</f>
        <v>10 - Complete</v>
      </c>
      <c r="G521" s="33" cm="1">
        <f t="array" ref="G521">INDEX(MainTracker[#Data],MATCH(1,(TrackerTbl[[#This Row],[UAID_2]]=MainTracker[UAID_2])*(TrackerTbl[[#This Row],[Request Date]]=MainTracker[Request sent on (Date)])*1,0),9)</f>
        <v>45391</v>
      </c>
      <c r="H521" s="33"/>
      <c r="J521" t="s">
        <v>9374</v>
      </c>
      <c r="K521" t="s">
        <v>9373</v>
      </c>
      <c r="L521" t="str">
        <f>LEFT(Table58[[#This Row],[L3 (Last Work Package only)]],FIND(" - ",Table58[[#This Row],[L3 (Last Work Package only)]])-1)</f>
        <v>TW 0001</v>
      </c>
      <c r="M521" t="str">
        <f>LEFT(Table58[[#This Row],[Assets]],FIND(" - ",Table58[[#This Row],[Assets]])-1)</f>
        <v>HS2-00002CT26</v>
      </c>
      <c r="N521" s="239" t="e">
        <f>INDEX(TrackerTbl[#Data],MATCH(Table58[[#This Row],[L2]],TrackerTbl[Cleansed_UAID_2],0),5)</f>
        <v>#N/A</v>
      </c>
      <c r="O521" s="9" t="e">
        <f>INDEX(TrackerTbl[#Data],MATCH(Table58[[#This Row],[L2]],TrackerTbl[Cleansed_UAID_2],0),6)</f>
        <v>#N/A</v>
      </c>
      <c r="P521" s="239" t="e">
        <f>INDEX(TrackerTbl[#Data],MATCH(Table58[[#This Row],[L2]],TrackerTbl[Cleansed_UAID_2],0),7)</f>
        <v>#N/A</v>
      </c>
    </row>
    <row r="522" spans="1:16">
      <c r="A522" s="9" t="s">
        <v>2569</v>
      </c>
      <c r="B522" t="s">
        <v>2580</v>
      </c>
      <c r="C522" t="str">
        <f>IF(LEFT(TrackerTbl[[#This Row],[WorkPackage]],1)="U",TrackerTbl[[#This Row],[WorkPackage]],"IDR "&amp;TRIM(TrackerTbl[[#This Row],[WorkPackage]]))</f>
        <v>UFDR 229.B</v>
      </c>
      <c r="D522" t="str">
        <f>TRIM(TrackerTbl[[#This Row],[UAID_2]])</f>
        <v>HS2-000020CJ1</v>
      </c>
      <c r="E522" s="33">
        <f>_xlfn.MAXIFS(Central_Team!G:G,Central_Team!C:C,TrackerTbl[[#This Row],[UAID_2]])</f>
        <v>45387</v>
      </c>
      <c r="F522" t="str" cm="1">
        <f t="array" ref="F522">INDEX(MainTracker[#Data],MATCH(1,(TrackerTbl[[#This Row],[UAID_2]]=MainTracker[UAID_2])*(TrackerTbl[[#This Row],[Request Date]]=MainTracker[Request sent on (Date)])*1,0),21)</f>
        <v>10 - Complete</v>
      </c>
      <c r="G522" s="33" cm="1">
        <f t="array" ref="G522">INDEX(MainTracker[#Data],MATCH(1,(TrackerTbl[[#This Row],[UAID_2]]=MainTracker[UAID_2])*(TrackerTbl[[#This Row],[Request Date]]=MainTracker[Request sent on (Date)])*1,0),9)</f>
        <v>45391</v>
      </c>
      <c r="H522" s="33"/>
      <c r="J522" t="s">
        <v>9375</v>
      </c>
      <c r="K522" t="s">
        <v>9373</v>
      </c>
      <c r="L522" t="str">
        <f>LEFT(Table58[[#This Row],[L3 (Last Work Package only)]],FIND(" - ",Table58[[#This Row],[L3 (Last Work Package only)]])-1)</f>
        <v>TW 0001</v>
      </c>
      <c r="M522" t="str">
        <f>LEFT(Table58[[#This Row],[Assets]],FIND(" - ",Table58[[#This Row],[Assets]])-1)</f>
        <v>HS2-00002TG33</v>
      </c>
      <c r="N522" s="239" t="e">
        <f>INDEX(TrackerTbl[#Data],MATCH(Table58[[#This Row],[L2]],TrackerTbl[Cleansed_UAID_2],0),5)</f>
        <v>#N/A</v>
      </c>
      <c r="O522" s="9" t="e">
        <f>INDEX(TrackerTbl[#Data],MATCH(Table58[[#This Row],[L2]],TrackerTbl[Cleansed_UAID_2],0),6)</f>
        <v>#N/A</v>
      </c>
      <c r="P522" s="239" t="e">
        <f>INDEX(TrackerTbl[#Data],MATCH(Table58[[#This Row],[L2]],TrackerTbl[Cleansed_UAID_2],0),7)</f>
        <v>#N/A</v>
      </c>
    </row>
    <row r="523" spans="1:16">
      <c r="A523" s="9" t="s">
        <v>2569</v>
      </c>
      <c r="B523" t="s">
        <v>2584</v>
      </c>
      <c r="C523" t="str">
        <f>IF(LEFT(TrackerTbl[[#This Row],[WorkPackage]],1)="U",TrackerTbl[[#This Row],[WorkPackage]],"IDR "&amp;TRIM(TrackerTbl[[#This Row],[WorkPackage]]))</f>
        <v>UFDR 229.B</v>
      </c>
      <c r="D523" t="str">
        <f>TRIM(TrackerTbl[[#This Row],[UAID_2]])</f>
        <v>HS2-000020CJ2</v>
      </c>
      <c r="E523" s="33">
        <f>_xlfn.MAXIFS(Central_Team!G:G,Central_Team!C:C,TrackerTbl[[#This Row],[UAID_2]])</f>
        <v>45387</v>
      </c>
      <c r="F523" t="str" cm="1">
        <f t="array" ref="F523">INDEX(MainTracker[#Data],MATCH(1,(TrackerTbl[[#This Row],[UAID_2]]=MainTracker[UAID_2])*(TrackerTbl[[#This Row],[Request Date]]=MainTracker[Request sent on (Date)])*1,0),21)</f>
        <v>10 - Complete</v>
      </c>
      <c r="G523" s="33" cm="1">
        <f t="array" ref="G523">INDEX(MainTracker[#Data],MATCH(1,(TrackerTbl[[#This Row],[UAID_2]]=MainTracker[UAID_2])*(TrackerTbl[[#This Row],[Request Date]]=MainTracker[Request sent on (Date)])*1,0),9)</f>
        <v>45391</v>
      </c>
      <c r="H523" s="33"/>
      <c r="J523" t="s">
        <v>9376</v>
      </c>
      <c r="K523" t="s">
        <v>9373</v>
      </c>
      <c r="L523" t="str">
        <f>LEFT(Table58[[#This Row],[L3 (Last Work Package only)]],FIND(" - ",Table58[[#This Row],[L3 (Last Work Package only)]])-1)</f>
        <v>TW 0001</v>
      </c>
      <c r="M523" t="str">
        <f>LEFT(Table58[[#This Row],[Assets]],FIND(" - ",Table58[[#This Row],[Assets]])-1)</f>
        <v>HS2-00002CUW1</v>
      </c>
      <c r="N523" s="239" t="e">
        <f>INDEX(TrackerTbl[#Data],MATCH(Table58[[#This Row],[L2]],TrackerTbl[Cleansed_UAID_2],0),5)</f>
        <v>#N/A</v>
      </c>
      <c r="O523" s="9" t="e">
        <f>INDEX(TrackerTbl[#Data],MATCH(Table58[[#This Row],[L2]],TrackerTbl[Cleansed_UAID_2],0),6)</f>
        <v>#N/A</v>
      </c>
      <c r="P523" s="239" t="e">
        <f>INDEX(TrackerTbl[#Data],MATCH(Table58[[#This Row],[L2]],TrackerTbl[Cleansed_UAID_2],0),7)</f>
        <v>#N/A</v>
      </c>
    </row>
    <row r="524" spans="1:16">
      <c r="A524" s="9" t="s">
        <v>2569</v>
      </c>
      <c r="B524" t="s">
        <v>2588</v>
      </c>
      <c r="C524" t="str">
        <f>IF(LEFT(TrackerTbl[[#This Row],[WorkPackage]],1)="U",TrackerTbl[[#This Row],[WorkPackage]],"IDR "&amp;TRIM(TrackerTbl[[#This Row],[WorkPackage]]))</f>
        <v>UFDR 229.B</v>
      </c>
      <c r="D524" t="str">
        <f>TRIM(TrackerTbl[[#This Row],[UAID_2]])</f>
        <v>HS2-00002FE9X</v>
      </c>
      <c r="E524" s="33">
        <f>_xlfn.MAXIFS(Central_Team!G:G,Central_Team!C:C,TrackerTbl[[#This Row],[UAID_2]])</f>
        <v>45387</v>
      </c>
      <c r="F524" t="str" cm="1">
        <f t="array" ref="F524">INDEX(MainTracker[#Data],MATCH(1,(TrackerTbl[[#This Row],[UAID_2]]=MainTracker[UAID_2])*(TrackerTbl[[#This Row],[Request Date]]=MainTracker[Request sent on (Date)])*1,0),21)</f>
        <v>10 - Complete</v>
      </c>
      <c r="G524" s="33" cm="1">
        <f t="array" ref="G524">INDEX(MainTracker[#Data],MATCH(1,(TrackerTbl[[#This Row],[UAID_2]]=MainTracker[UAID_2])*(TrackerTbl[[#This Row],[Request Date]]=MainTracker[Request sent on (Date)])*1,0),9)</f>
        <v>45391</v>
      </c>
      <c r="H524" s="33"/>
      <c r="J524" t="s">
        <v>9377</v>
      </c>
      <c r="K524" t="s">
        <v>9373</v>
      </c>
      <c r="L524" t="str">
        <f>LEFT(Table58[[#This Row],[L3 (Last Work Package only)]],FIND(" - ",Table58[[#This Row],[L3 (Last Work Package only)]])-1)</f>
        <v>TW 0001</v>
      </c>
      <c r="M524" t="str">
        <f>LEFT(Table58[[#This Row],[Assets]],FIND(" - ",Table58[[#This Row],[Assets]])-1)</f>
        <v>HS2-00002TG34</v>
      </c>
      <c r="N524" s="239" t="e">
        <f>INDEX(TrackerTbl[#Data],MATCH(Table58[[#This Row],[L2]],TrackerTbl[Cleansed_UAID_2],0),5)</f>
        <v>#N/A</v>
      </c>
      <c r="O524" s="9" t="e">
        <f>INDEX(TrackerTbl[#Data],MATCH(Table58[[#This Row],[L2]],TrackerTbl[Cleansed_UAID_2],0),6)</f>
        <v>#N/A</v>
      </c>
      <c r="P524" s="239" t="e">
        <f>INDEX(TrackerTbl[#Data],MATCH(Table58[[#This Row],[L2]],TrackerTbl[Cleansed_UAID_2],0),7)</f>
        <v>#N/A</v>
      </c>
    </row>
    <row r="525" spans="1:16">
      <c r="A525" s="9" t="s">
        <v>2569</v>
      </c>
      <c r="B525" t="s">
        <v>2592</v>
      </c>
      <c r="C525" t="str">
        <f>IF(LEFT(TrackerTbl[[#This Row],[WorkPackage]],1)="U",TrackerTbl[[#This Row],[WorkPackage]],"IDR "&amp;TRIM(TrackerTbl[[#This Row],[WorkPackage]]))</f>
        <v>UFDR 229.B</v>
      </c>
      <c r="D525" t="str">
        <f>TRIM(TrackerTbl[[#This Row],[UAID_2]])</f>
        <v>HS2-00002FE9Z</v>
      </c>
      <c r="E525" s="33">
        <f>_xlfn.MAXIFS(Central_Team!G:G,Central_Team!C:C,TrackerTbl[[#This Row],[UAID_2]])</f>
        <v>45387</v>
      </c>
      <c r="F525" t="str" cm="1">
        <f t="array" ref="F525">INDEX(MainTracker[#Data],MATCH(1,(TrackerTbl[[#This Row],[UAID_2]]=MainTracker[UAID_2])*(TrackerTbl[[#This Row],[Request Date]]=MainTracker[Request sent on (Date)])*1,0),21)</f>
        <v>10 - Complete</v>
      </c>
      <c r="G525" s="33" cm="1">
        <f t="array" ref="G525">INDEX(MainTracker[#Data],MATCH(1,(TrackerTbl[[#This Row],[UAID_2]]=MainTracker[UAID_2])*(TrackerTbl[[#This Row],[Request Date]]=MainTracker[Request sent on (Date)])*1,0),9)</f>
        <v>45391</v>
      </c>
      <c r="H525" s="33"/>
      <c r="J525" t="s">
        <v>9378</v>
      </c>
      <c r="K525" t="s">
        <v>9373</v>
      </c>
      <c r="L525" t="str">
        <f>LEFT(Table58[[#This Row],[L3 (Last Work Package only)]],FIND(" - ",Table58[[#This Row],[L3 (Last Work Package only)]])-1)</f>
        <v>TW 0001</v>
      </c>
      <c r="M525" t="str">
        <f>LEFT(Table58[[#This Row],[Assets]],FIND(" - ",Table58[[#This Row],[Assets]])-1)</f>
        <v>HS2-00002CUW2</v>
      </c>
      <c r="N525" s="239" t="e">
        <f>INDEX(TrackerTbl[#Data],MATCH(Table58[[#This Row],[L2]],TrackerTbl[Cleansed_UAID_2],0),5)</f>
        <v>#N/A</v>
      </c>
      <c r="O525" s="9" t="e">
        <f>INDEX(TrackerTbl[#Data],MATCH(Table58[[#This Row],[L2]],TrackerTbl[Cleansed_UAID_2],0),6)</f>
        <v>#N/A</v>
      </c>
      <c r="P525" s="239" t="e">
        <f>INDEX(TrackerTbl[#Data],MATCH(Table58[[#This Row],[L2]],TrackerTbl[Cleansed_UAID_2],0),7)</f>
        <v>#N/A</v>
      </c>
    </row>
    <row r="526" spans="1:16">
      <c r="A526" s="9" t="s">
        <v>97</v>
      </c>
      <c r="B526" t="s">
        <v>2596</v>
      </c>
      <c r="C526" t="str">
        <f>IF(LEFT(TrackerTbl[[#This Row],[WorkPackage]],1)="U",TrackerTbl[[#This Row],[WorkPackage]],"IDR "&amp;TRIM(TrackerTbl[[#This Row],[WorkPackage]]))</f>
        <v>IDR 233.01-2</v>
      </c>
      <c r="D526" t="str">
        <f>TRIM(TrackerTbl[[#This Row],[UAID_2]])</f>
        <v>HS2-00002TMFB</v>
      </c>
      <c r="E526" s="33">
        <f>_xlfn.MAXIFS(Central_Team!G:G,Central_Team!C:C,TrackerTbl[[#This Row],[UAID_2]])</f>
        <v>45638</v>
      </c>
      <c r="F526" t="str" cm="1">
        <f t="array" ref="F526">INDEX(MainTracker[#Data],MATCH(1,(TrackerTbl[[#This Row],[UAID_2]]=MainTracker[UAID_2])*(TrackerTbl[[#This Row],[Request Date]]=MainTracker[Request sent on (Date)])*1,0),21)</f>
        <v>10 - Complete</v>
      </c>
      <c r="G526" s="33" cm="1">
        <f t="array" ref="G526">INDEX(MainTracker[#Data],MATCH(1,(TrackerTbl[[#This Row],[UAID_2]]=MainTracker[UAID_2])*(TrackerTbl[[#This Row],[Request Date]]=MainTracker[Request sent on (Date)])*1,0),9)</f>
        <v>45679</v>
      </c>
      <c r="H526" s="33"/>
      <c r="J526" t="s">
        <v>9379</v>
      </c>
      <c r="K526" t="s">
        <v>9373</v>
      </c>
      <c r="L526" t="str">
        <f>LEFT(Table58[[#This Row],[L3 (Last Work Package only)]],FIND(" - ",Table58[[#This Row],[L3 (Last Work Package only)]])-1)</f>
        <v>TW 0001</v>
      </c>
      <c r="M526" t="str">
        <f>LEFT(Table58[[#This Row],[Assets]],FIND(" - ",Table58[[#This Row],[Assets]])-1)</f>
        <v>HS2-00002CUW3</v>
      </c>
      <c r="N526" s="239" t="e">
        <f>INDEX(TrackerTbl[#Data],MATCH(Table58[[#This Row],[L2]],TrackerTbl[Cleansed_UAID_2],0),5)</f>
        <v>#N/A</v>
      </c>
      <c r="O526" s="9" t="e">
        <f>INDEX(TrackerTbl[#Data],MATCH(Table58[[#This Row],[L2]],TrackerTbl[Cleansed_UAID_2],0),6)</f>
        <v>#N/A</v>
      </c>
      <c r="P526" s="239" t="e">
        <f>INDEX(TrackerTbl[#Data],MATCH(Table58[[#This Row],[L2]],TrackerTbl[Cleansed_UAID_2],0),7)</f>
        <v>#N/A</v>
      </c>
    </row>
    <row r="527" spans="1:16">
      <c r="A527" s="9">
        <v>235.01</v>
      </c>
      <c r="B527" t="s">
        <v>2600</v>
      </c>
      <c r="C527" t="str">
        <f>IF(LEFT(TrackerTbl[[#This Row],[WorkPackage]],1)="U",TrackerTbl[[#This Row],[WorkPackage]],"IDR "&amp;TRIM(TrackerTbl[[#This Row],[WorkPackage]]))</f>
        <v>IDR 235.01</v>
      </c>
      <c r="D527" t="str">
        <f>TRIM(TrackerTbl[[#This Row],[UAID_2]])</f>
        <v>HS2-00003JG3Z</v>
      </c>
      <c r="E527" s="33">
        <f>_xlfn.MAXIFS(Central_Team!G:G,Central_Team!C:C,TrackerTbl[[#This Row],[UAID_2]])</f>
        <v>45387</v>
      </c>
      <c r="F527" t="str" cm="1">
        <f t="array" ref="F527">INDEX(MainTracker[#Data],MATCH(1,(TrackerTbl[[#This Row],[UAID_2]]=MainTracker[UAID_2])*(TrackerTbl[[#This Row],[Request Date]]=MainTracker[Request sent on (Date)])*1,0),21)</f>
        <v>10 - Complete</v>
      </c>
      <c r="G527" s="33" cm="1">
        <f t="array" ref="G527">INDEX(MainTracker[#Data],MATCH(1,(TrackerTbl[[#This Row],[UAID_2]]=MainTracker[UAID_2])*(TrackerTbl[[#This Row],[Request Date]]=MainTracker[Request sent on (Date)])*1,0),9)</f>
        <v>45390</v>
      </c>
      <c r="H527" s="33"/>
      <c r="J527" t="s">
        <v>9380</v>
      </c>
      <c r="K527" t="s">
        <v>9373</v>
      </c>
      <c r="L527" t="str">
        <f>LEFT(Table58[[#This Row],[L3 (Last Work Package only)]],FIND(" - ",Table58[[#This Row],[L3 (Last Work Package only)]])-1)</f>
        <v>TW 0001</v>
      </c>
      <c r="M527" t="str">
        <f>LEFT(Table58[[#This Row],[Assets]],FIND(" - ",Table58[[#This Row],[Assets]])-1)</f>
        <v>HS2-00002VBZY</v>
      </c>
      <c r="N527" s="239" t="e">
        <f>INDEX(TrackerTbl[#Data],MATCH(Table58[[#This Row],[L2]],TrackerTbl[Cleansed_UAID_2],0),5)</f>
        <v>#N/A</v>
      </c>
      <c r="O527" s="9" t="e">
        <f>INDEX(TrackerTbl[#Data],MATCH(Table58[[#This Row],[L2]],TrackerTbl[Cleansed_UAID_2],0),6)</f>
        <v>#N/A</v>
      </c>
      <c r="P527" s="239" t="e">
        <f>INDEX(TrackerTbl[#Data],MATCH(Table58[[#This Row],[L2]],TrackerTbl[Cleansed_UAID_2],0),7)</f>
        <v>#N/A</v>
      </c>
    </row>
    <row r="528" spans="1:16">
      <c r="A528" s="9">
        <v>235.01</v>
      </c>
      <c r="B528" t="s">
        <v>2605</v>
      </c>
      <c r="C528" t="str">
        <f>IF(LEFT(TrackerTbl[[#This Row],[WorkPackage]],1)="U",TrackerTbl[[#This Row],[WorkPackage]],"IDR "&amp;TRIM(TrackerTbl[[#This Row],[WorkPackage]]))</f>
        <v>IDR 235.01</v>
      </c>
      <c r="D528" t="str">
        <f>TRIM(TrackerTbl[[#This Row],[UAID_2]])</f>
        <v>HS2-00003JG3Y</v>
      </c>
      <c r="E528" s="33">
        <f>_xlfn.MAXIFS(Central_Team!G:G,Central_Team!C:C,TrackerTbl[[#This Row],[UAID_2]])</f>
        <v>45387</v>
      </c>
      <c r="F528" t="str" cm="1">
        <f t="array" ref="F528">INDEX(MainTracker[#Data],MATCH(1,(TrackerTbl[[#This Row],[UAID_2]]=MainTracker[UAID_2])*(TrackerTbl[[#This Row],[Request Date]]=MainTracker[Request sent on (Date)])*1,0),21)</f>
        <v>10 - Complete</v>
      </c>
      <c r="G528" s="33" cm="1">
        <f t="array" ref="G528">INDEX(MainTracker[#Data],MATCH(1,(TrackerTbl[[#This Row],[UAID_2]]=MainTracker[UAID_2])*(TrackerTbl[[#This Row],[Request Date]]=MainTracker[Request sent on (Date)])*1,0),9)</f>
        <v>45391</v>
      </c>
      <c r="H528" s="33"/>
      <c r="J528" t="s">
        <v>9381</v>
      </c>
      <c r="K528" t="s">
        <v>9373</v>
      </c>
      <c r="L528" t="str">
        <f>LEFT(Table58[[#This Row],[L3 (Last Work Package only)]],FIND(" - ",Table58[[#This Row],[L3 (Last Work Package only)]])-1)</f>
        <v>TW 0001</v>
      </c>
      <c r="M528" t="str">
        <f>LEFT(Table58[[#This Row],[Assets]],FIND(" - ",Table58[[#This Row],[Assets]])-1)</f>
        <v>HS2-00002CT3B</v>
      </c>
      <c r="N528" s="239" t="e">
        <f>INDEX(TrackerTbl[#Data],MATCH(Table58[[#This Row],[L2]],TrackerTbl[Cleansed_UAID_2],0),5)</f>
        <v>#N/A</v>
      </c>
      <c r="O528" s="9" t="e">
        <f>INDEX(TrackerTbl[#Data],MATCH(Table58[[#This Row],[L2]],TrackerTbl[Cleansed_UAID_2],0),6)</f>
        <v>#N/A</v>
      </c>
      <c r="P528" s="239" t="e">
        <f>INDEX(TrackerTbl[#Data],MATCH(Table58[[#This Row],[L2]],TrackerTbl[Cleansed_UAID_2],0),7)</f>
        <v>#N/A</v>
      </c>
    </row>
    <row r="529" spans="1:16">
      <c r="A529" s="9">
        <v>219.3</v>
      </c>
      <c r="B529" t="s">
        <v>1931</v>
      </c>
      <c r="C529" t="str">
        <f>IF(LEFT(TrackerTbl[[#This Row],[WorkPackage]],1)="U",TrackerTbl[[#This Row],[WorkPackage]],"IDR "&amp;TRIM(TrackerTbl[[#This Row],[WorkPackage]]))</f>
        <v>IDR 219.3</v>
      </c>
      <c r="D529" t="str">
        <f>TRIM(TrackerTbl[[#This Row],[UAID_2]])</f>
        <v>HS2-000033GP3</v>
      </c>
      <c r="E529" s="33">
        <f>_xlfn.MAXIFS(Central_Team!G:G,Central_Team!C:C,TrackerTbl[[#This Row],[UAID_2]])</f>
        <v>45387</v>
      </c>
      <c r="F529" t="str" cm="1">
        <f t="array" ref="F529">INDEX(MainTracker[#Data],MATCH(1,(TrackerTbl[[#This Row],[UAID_2]]=MainTracker[UAID_2])*(TrackerTbl[[#This Row],[Request Date]]=MainTracker[Request sent on (Date)])*1,0),21)</f>
        <v>10 - Complete</v>
      </c>
      <c r="G529" s="33" cm="1">
        <f t="array" ref="G529">INDEX(MainTracker[#Data],MATCH(1,(TrackerTbl[[#This Row],[UAID_2]]=MainTracker[UAID_2])*(TrackerTbl[[#This Row],[Request Date]]=MainTracker[Request sent on (Date)])*1,0),9)</f>
        <v>45397</v>
      </c>
      <c r="H529" s="33"/>
      <c r="J529" t="s">
        <v>9382</v>
      </c>
      <c r="K529" t="s">
        <v>9373</v>
      </c>
      <c r="L529" t="str">
        <f>LEFT(Table58[[#This Row],[L3 (Last Work Package only)]],FIND(" - ",Table58[[#This Row],[L3 (Last Work Package only)]])-1)</f>
        <v>TW 0001</v>
      </c>
      <c r="M529" t="str">
        <f>LEFT(Table58[[#This Row],[Assets]],FIND(" - ",Table58[[#This Row],[Assets]])-1)</f>
        <v>HS2-00002CUW4</v>
      </c>
      <c r="N529" s="239" t="e">
        <f>INDEX(TrackerTbl[#Data],MATCH(Table58[[#This Row],[L2]],TrackerTbl[Cleansed_UAID_2],0),5)</f>
        <v>#N/A</v>
      </c>
      <c r="O529" s="9" t="e">
        <f>INDEX(TrackerTbl[#Data],MATCH(Table58[[#This Row],[L2]],TrackerTbl[Cleansed_UAID_2],0),6)</f>
        <v>#N/A</v>
      </c>
      <c r="P529" s="239" t="e">
        <f>INDEX(TrackerTbl[#Data],MATCH(Table58[[#This Row],[L2]],TrackerTbl[Cleansed_UAID_2],0),7)</f>
        <v>#N/A</v>
      </c>
    </row>
    <row r="530" spans="1:16">
      <c r="A530" s="9">
        <v>218.02</v>
      </c>
      <c r="B530" t="s">
        <v>2610</v>
      </c>
      <c r="C530" t="str">
        <f>IF(LEFT(TrackerTbl[[#This Row],[WorkPackage]],1)="U",TrackerTbl[[#This Row],[WorkPackage]],"IDR "&amp;TRIM(TrackerTbl[[#This Row],[WorkPackage]]))</f>
        <v>IDR 218.02</v>
      </c>
      <c r="D530" t="str">
        <f>TRIM(TrackerTbl[[#This Row],[UAID_2]])</f>
        <v>HS2-00002VK41</v>
      </c>
      <c r="E530" s="33">
        <f>_xlfn.MAXIFS(Central_Team!G:G,Central_Team!C:C,TrackerTbl[[#This Row],[UAID_2]])</f>
        <v>45419</v>
      </c>
      <c r="F530" t="str" cm="1">
        <f t="array" ref="F530">INDEX(MainTracker[#Data],MATCH(1,(TrackerTbl[[#This Row],[UAID_2]]=MainTracker[UAID_2])*(TrackerTbl[[#This Row],[Request Date]]=MainTracker[Request sent on (Date)])*1,0),21)</f>
        <v>10 - Complete</v>
      </c>
      <c r="G530" s="33" cm="1">
        <f t="array" ref="G530">INDEX(MainTracker[#Data],MATCH(1,(TrackerTbl[[#This Row],[UAID_2]]=MainTracker[UAID_2])*(TrackerTbl[[#This Row],[Request Date]]=MainTracker[Request sent on (Date)])*1,0),9)</f>
        <v>45422</v>
      </c>
      <c r="H530" s="33"/>
      <c r="J530" t="s">
        <v>9383</v>
      </c>
      <c r="K530" t="s">
        <v>9373</v>
      </c>
      <c r="L530" t="str">
        <f>LEFT(Table58[[#This Row],[L3 (Last Work Package only)]],FIND(" - ",Table58[[#This Row],[L3 (Last Work Package only)]])-1)</f>
        <v>TW 0001</v>
      </c>
      <c r="M530" t="str">
        <f>LEFT(Table58[[#This Row],[Assets]],FIND(" - ",Table58[[#This Row],[Assets]])-1)</f>
        <v>HS2-00002UYE9</v>
      </c>
      <c r="N530" s="239" t="e">
        <f>INDEX(TrackerTbl[#Data],MATCH(Table58[[#This Row],[L2]],TrackerTbl[Cleansed_UAID_2],0),5)</f>
        <v>#N/A</v>
      </c>
      <c r="O530" s="9" t="e">
        <f>INDEX(TrackerTbl[#Data],MATCH(Table58[[#This Row],[L2]],TrackerTbl[Cleansed_UAID_2],0),6)</f>
        <v>#N/A</v>
      </c>
      <c r="P530" s="239" t="e">
        <f>INDEX(TrackerTbl[#Data],MATCH(Table58[[#This Row],[L2]],TrackerTbl[Cleansed_UAID_2],0),7)</f>
        <v>#N/A</v>
      </c>
    </row>
    <row r="531" spans="1:16">
      <c r="A531" s="9">
        <v>212.4</v>
      </c>
      <c r="B531" t="s">
        <v>2616</v>
      </c>
      <c r="C531" t="str">
        <f>IF(LEFT(TrackerTbl[[#This Row],[WorkPackage]],1)="U",TrackerTbl[[#This Row],[WorkPackage]],"IDR "&amp;TRIM(TrackerTbl[[#This Row],[WorkPackage]]))</f>
        <v>IDR 212.4</v>
      </c>
      <c r="D531" t="str">
        <f>TRIM(TrackerTbl[[#This Row],[UAID_2]])</f>
        <v>HS2-00003GNAD</v>
      </c>
      <c r="E531" s="33">
        <f>_xlfn.MAXIFS(Central_Team!G:G,Central_Team!C:C,TrackerTbl[[#This Row],[UAID_2]])</f>
        <v>45387</v>
      </c>
      <c r="F531" t="str" cm="1">
        <f t="array" ref="F531">INDEX(MainTracker[#Data],MATCH(1,(TrackerTbl[[#This Row],[UAID_2]]=MainTracker[UAID_2])*(TrackerTbl[[#This Row],[Request Date]]=MainTracker[Request sent on (Date)])*1,0),21)</f>
        <v>10 - Complete</v>
      </c>
      <c r="G531" s="33" cm="1">
        <f t="array" ref="G531">INDEX(MainTracker[#Data],MATCH(1,(TrackerTbl[[#This Row],[UAID_2]]=MainTracker[UAID_2])*(TrackerTbl[[#This Row],[Request Date]]=MainTracker[Request sent on (Date)])*1,0),9)</f>
        <v>45391</v>
      </c>
      <c r="H531" s="33"/>
      <c r="J531" t="s">
        <v>9384</v>
      </c>
      <c r="K531" t="s">
        <v>9373</v>
      </c>
      <c r="L531" t="str">
        <f>LEFT(Table58[[#This Row],[L3 (Last Work Package only)]],FIND(" - ",Table58[[#This Row],[L3 (Last Work Package only)]])-1)</f>
        <v>TW 0001</v>
      </c>
      <c r="M531" t="str">
        <f>LEFT(Table58[[#This Row],[Assets]],FIND(" - ",Table58[[#This Row],[Assets]])-1)</f>
        <v>HS2-00002CT48</v>
      </c>
      <c r="N531" s="239" t="e">
        <f>INDEX(TrackerTbl[#Data],MATCH(Table58[[#This Row],[L2]],TrackerTbl[Cleansed_UAID_2],0),5)</f>
        <v>#N/A</v>
      </c>
      <c r="O531" s="9" t="e">
        <f>INDEX(TrackerTbl[#Data],MATCH(Table58[[#This Row],[L2]],TrackerTbl[Cleansed_UAID_2],0),6)</f>
        <v>#N/A</v>
      </c>
      <c r="P531" s="239" t="e">
        <f>INDEX(TrackerTbl[#Data],MATCH(Table58[[#This Row],[L2]],TrackerTbl[Cleansed_UAID_2],0),7)</f>
        <v>#N/A</v>
      </c>
    </row>
    <row r="532" spans="1:16">
      <c r="A532" s="9">
        <v>212.4</v>
      </c>
      <c r="B532" t="s">
        <v>2621</v>
      </c>
      <c r="C532" t="str">
        <f>IF(LEFT(TrackerTbl[[#This Row],[WorkPackage]],1)="U",TrackerTbl[[#This Row],[WorkPackage]],"IDR "&amp;TRIM(TrackerTbl[[#This Row],[WorkPackage]]))</f>
        <v>IDR 212.4</v>
      </c>
      <c r="D532" t="str">
        <f>TRIM(TrackerTbl[[#This Row],[UAID_2]])</f>
        <v>HS2-00003B5FW</v>
      </c>
      <c r="E532" s="33">
        <f>_xlfn.MAXIFS(Central_Team!G:G,Central_Team!C:C,TrackerTbl[[#This Row],[UAID_2]])</f>
        <v>45387</v>
      </c>
      <c r="F532" t="str" cm="1">
        <f t="array" ref="F532">INDEX(MainTracker[#Data],MATCH(1,(TrackerTbl[[#This Row],[UAID_2]]=MainTracker[UAID_2])*(TrackerTbl[[#This Row],[Request Date]]=MainTracker[Request sent on (Date)])*1,0),21)</f>
        <v>10 - Complete</v>
      </c>
      <c r="G532" s="33" cm="1">
        <f t="array" ref="G532">INDEX(MainTracker[#Data],MATCH(1,(TrackerTbl[[#This Row],[UAID_2]]=MainTracker[UAID_2])*(TrackerTbl[[#This Row],[Request Date]]=MainTracker[Request sent on (Date)])*1,0),9)</f>
        <v>45394</v>
      </c>
      <c r="H532" s="33"/>
      <c r="J532" t="s">
        <v>9385</v>
      </c>
      <c r="K532" t="s">
        <v>9373</v>
      </c>
      <c r="L532" t="str">
        <f>LEFT(Table58[[#This Row],[L3 (Last Work Package only)]],FIND(" - ",Table58[[#This Row],[L3 (Last Work Package only)]])-1)</f>
        <v>TW 0001</v>
      </c>
      <c r="M532" t="str">
        <f>LEFT(Table58[[#This Row],[Assets]],FIND(" - ",Table58[[#This Row],[Assets]])-1)</f>
        <v>HS2-00002CUW7</v>
      </c>
      <c r="N532" s="239" t="e">
        <f>INDEX(TrackerTbl[#Data],MATCH(Table58[[#This Row],[L2]],TrackerTbl[Cleansed_UAID_2],0),5)</f>
        <v>#N/A</v>
      </c>
      <c r="O532" s="9" t="e">
        <f>INDEX(TrackerTbl[#Data],MATCH(Table58[[#This Row],[L2]],TrackerTbl[Cleansed_UAID_2],0),6)</f>
        <v>#N/A</v>
      </c>
      <c r="P532" s="239" t="e">
        <f>INDEX(TrackerTbl[#Data],MATCH(Table58[[#This Row],[L2]],TrackerTbl[Cleansed_UAID_2],0),7)</f>
        <v>#N/A</v>
      </c>
    </row>
    <row r="533" spans="1:16">
      <c r="A533" s="9" t="s">
        <v>1346</v>
      </c>
      <c r="B533" t="s">
        <v>1347</v>
      </c>
      <c r="C533" t="str">
        <f>IF(LEFT(TrackerTbl[[#This Row],[WorkPackage]],1)="U",TrackerTbl[[#This Row],[WorkPackage]],"IDR "&amp;TRIM(TrackerTbl[[#This Row],[WorkPackage]]))</f>
        <v>UFDR 228.F</v>
      </c>
      <c r="D533" t="str">
        <f>TRIM(TrackerTbl[[#This Row],[UAID_2]])</f>
        <v>HS2-00003CFCL</v>
      </c>
      <c r="E533" s="33">
        <f>_xlfn.MAXIFS(Central_Team!G:G,Central_Team!C:C,TrackerTbl[[#This Row],[UAID_2]])</f>
        <v>45390</v>
      </c>
      <c r="F533" t="str" cm="1">
        <f t="array" ref="F533">INDEX(MainTracker[#Data],MATCH(1,(TrackerTbl[[#This Row],[UAID_2]]=MainTracker[UAID_2])*(TrackerTbl[[#This Row],[Request Date]]=MainTracker[Request sent on (Date)])*1,0),21)</f>
        <v>10 - Complete</v>
      </c>
      <c r="G533" s="33" cm="1">
        <f t="array" ref="G533">INDEX(MainTracker[#Data],MATCH(1,(TrackerTbl[[#This Row],[UAID_2]]=MainTracker[UAID_2])*(TrackerTbl[[#This Row],[Request Date]]=MainTracker[Request sent on (Date)])*1,0),9)</f>
        <v>45391</v>
      </c>
      <c r="H533" s="33"/>
      <c r="J533" t="s">
        <v>9386</v>
      </c>
      <c r="K533" t="s">
        <v>9373</v>
      </c>
      <c r="L533" t="str">
        <f>LEFT(Table58[[#This Row],[L3 (Last Work Package only)]],FIND(" - ",Table58[[#This Row],[L3 (Last Work Package only)]])-1)</f>
        <v>TW 0001</v>
      </c>
      <c r="M533" t="str">
        <f>LEFT(Table58[[#This Row],[Assets]],FIND(" - ",Table58[[#This Row],[Assets]])-1)</f>
        <v>HS2-00002CUW8</v>
      </c>
      <c r="N533" s="239" t="e">
        <f>INDEX(TrackerTbl[#Data],MATCH(Table58[[#This Row],[L2]],TrackerTbl[Cleansed_UAID_2],0),5)</f>
        <v>#N/A</v>
      </c>
      <c r="O533" s="9" t="e">
        <f>INDEX(TrackerTbl[#Data],MATCH(Table58[[#This Row],[L2]],TrackerTbl[Cleansed_UAID_2],0),6)</f>
        <v>#N/A</v>
      </c>
      <c r="P533" s="239" t="e">
        <f>INDEX(TrackerTbl[#Data],MATCH(Table58[[#This Row],[L2]],TrackerTbl[Cleansed_UAID_2],0),7)</f>
        <v>#N/A</v>
      </c>
    </row>
    <row r="534" spans="1:16">
      <c r="A534" s="9" t="s">
        <v>1822</v>
      </c>
      <c r="B534" t="s">
        <v>2627</v>
      </c>
      <c r="C534" t="str">
        <f>IF(LEFT(TrackerTbl[[#This Row],[WorkPackage]],1)="U",TrackerTbl[[#This Row],[WorkPackage]],"IDR "&amp;TRIM(TrackerTbl[[#This Row],[WorkPackage]]))</f>
        <v>IDR 229.01-1</v>
      </c>
      <c r="D534" t="str">
        <f>TRIM(TrackerTbl[[#This Row],[UAID_2]])</f>
        <v>HS2-00002C3YS</v>
      </c>
      <c r="E534" s="33">
        <f>_xlfn.MAXIFS(Central_Team!G:G,Central_Team!C:C,TrackerTbl[[#This Row],[UAID_2]])</f>
        <v>45705</v>
      </c>
      <c r="F534" t="str" cm="1">
        <f t="array" ref="F534">INDEX(MainTracker[#Data],MATCH(1,(TrackerTbl[[#This Row],[UAID_2]]=MainTracker[UAID_2])*(TrackerTbl[[#This Row],[Request Date]]=MainTracker[Request sent on (Date)])*1,0),21)</f>
        <v>01 - Ongoing</v>
      </c>
      <c r="G534" s="33" cm="1">
        <f t="array" ref="G534">INDEX(MainTracker[#Data],MATCH(1,(TrackerTbl[[#This Row],[UAID_2]]=MainTracker[UAID_2])*(TrackerTbl[[#This Row],[Request Date]]=MainTracker[Request sent on (Date)])*1,0),9)</f>
        <v>0</v>
      </c>
      <c r="H534" s="33"/>
      <c r="J534" t="s">
        <v>9387</v>
      </c>
      <c r="K534" t="s">
        <v>9373</v>
      </c>
      <c r="L534" t="str">
        <f>LEFT(Table58[[#This Row],[L3 (Last Work Package only)]],FIND(" - ",Table58[[#This Row],[L3 (Last Work Package only)]])-1)</f>
        <v>TW 0001</v>
      </c>
      <c r="M534" t="str">
        <f>LEFT(Table58[[#This Row],[Assets]],FIND(" - ",Table58[[#This Row],[Assets]])-1)</f>
        <v>HS2-00002CUW9</v>
      </c>
      <c r="N534" s="239" t="e">
        <f>INDEX(TrackerTbl[#Data],MATCH(Table58[[#This Row],[L2]],TrackerTbl[Cleansed_UAID_2],0),5)</f>
        <v>#N/A</v>
      </c>
      <c r="O534" s="9" t="e">
        <f>INDEX(TrackerTbl[#Data],MATCH(Table58[[#This Row],[L2]],TrackerTbl[Cleansed_UAID_2],0),6)</f>
        <v>#N/A</v>
      </c>
      <c r="P534" s="239" t="e">
        <f>INDEX(TrackerTbl[#Data],MATCH(Table58[[#This Row],[L2]],TrackerTbl[Cleansed_UAID_2],0),7)</f>
        <v>#N/A</v>
      </c>
    </row>
    <row r="535" spans="1:16">
      <c r="A535" s="9">
        <v>237.05</v>
      </c>
      <c r="B535" t="s">
        <v>2632</v>
      </c>
      <c r="C535" t="str">
        <f>IF(LEFT(TrackerTbl[[#This Row],[WorkPackage]],1)="U",TrackerTbl[[#This Row],[WorkPackage]],"IDR "&amp;TRIM(TrackerTbl[[#This Row],[WorkPackage]]))</f>
        <v>IDR 237.05</v>
      </c>
      <c r="D535" t="str">
        <f>TRIM(TrackerTbl[[#This Row],[UAID_2]])</f>
        <v>HS2-000020P0N</v>
      </c>
      <c r="E535" s="33">
        <f>_xlfn.MAXIFS(Central_Team!G:G,Central_Team!C:C,TrackerTbl[[#This Row],[UAID_2]])</f>
        <v>45622</v>
      </c>
      <c r="F535" t="str" cm="1">
        <f t="array" ref="F535">INDEX(MainTracker[#Data],MATCH(1,(TrackerTbl[[#This Row],[UAID_2]]=MainTracker[UAID_2])*(TrackerTbl[[#This Row],[Request Date]]=MainTracker[Request sent on (Date)])*1,0),21)</f>
        <v>10 - Complete</v>
      </c>
      <c r="G535" s="33" cm="1">
        <f t="array" ref="G535">INDEX(MainTracker[#Data],MATCH(1,(TrackerTbl[[#This Row],[UAID_2]]=MainTracker[UAID_2])*(TrackerTbl[[#This Row],[Request Date]]=MainTracker[Request sent on (Date)])*1,0),9)</f>
        <v>45667</v>
      </c>
      <c r="H535" s="33"/>
      <c r="J535" t="s">
        <v>9388</v>
      </c>
      <c r="K535" t="s">
        <v>9373</v>
      </c>
      <c r="L535" t="str">
        <f>LEFT(Table58[[#This Row],[L3 (Last Work Package only)]],FIND(" - ",Table58[[#This Row],[L3 (Last Work Package only)]])-1)</f>
        <v>TW 0001</v>
      </c>
      <c r="M535" t="str">
        <f>LEFT(Table58[[#This Row],[Assets]],FIND(" - ",Table58[[#This Row],[Assets]])-1)</f>
        <v>HS2-00002TG37</v>
      </c>
      <c r="N535" s="239" t="e">
        <f>INDEX(TrackerTbl[#Data],MATCH(Table58[[#This Row],[L2]],TrackerTbl[Cleansed_UAID_2],0),5)</f>
        <v>#N/A</v>
      </c>
      <c r="O535" s="9" t="e">
        <f>INDEX(TrackerTbl[#Data],MATCH(Table58[[#This Row],[L2]],TrackerTbl[Cleansed_UAID_2],0),6)</f>
        <v>#N/A</v>
      </c>
      <c r="P535" s="239" t="e">
        <f>INDEX(TrackerTbl[#Data],MATCH(Table58[[#This Row],[L2]],TrackerTbl[Cleansed_UAID_2],0),7)</f>
        <v>#N/A</v>
      </c>
    </row>
    <row r="536" spans="1:16">
      <c r="A536" s="9">
        <v>218.02</v>
      </c>
      <c r="B536" t="s">
        <v>2636</v>
      </c>
      <c r="C536" t="str">
        <f>IF(LEFT(TrackerTbl[[#This Row],[WorkPackage]],1)="U",TrackerTbl[[#This Row],[WorkPackage]],"IDR "&amp;TRIM(TrackerTbl[[#This Row],[WorkPackage]]))</f>
        <v>IDR 218.02</v>
      </c>
      <c r="D536" t="str">
        <f>TRIM(TrackerTbl[[#This Row],[UAID_2]])</f>
        <v>HS2-000035UXF</v>
      </c>
      <c r="E536" s="33">
        <f>_xlfn.MAXIFS(Central_Team!G:G,Central_Team!C:C,TrackerTbl[[#This Row],[UAID_2]])</f>
        <v>45694</v>
      </c>
      <c r="F536" t="str" cm="1">
        <f t="array" ref="F536">INDEX(MainTracker[#Data],MATCH(1,(TrackerTbl[[#This Row],[UAID_2]]=MainTracker[UAID_2])*(TrackerTbl[[#This Row],[Request Date]]=MainTracker[Request sent on (Date)])*1,0),21)</f>
        <v>30 - Sent back to team</v>
      </c>
      <c r="G536" s="33" cm="1">
        <f t="array" ref="G536">INDEX(MainTracker[#Data],MATCH(1,(TrackerTbl[[#This Row],[UAID_2]]=MainTracker[UAID_2])*(TrackerTbl[[#This Row],[Request Date]]=MainTracker[Request sent on (Date)])*1,0),9)</f>
        <v>0</v>
      </c>
      <c r="H536" s="33"/>
      <c r="J536" t="s">
        <v>9389</v>
      </c>
      <c r="K536" t="s">
        <v>9373</v>
      </c>
      <c r="L536" t="str">
        <f>LEFT(Table58[[#This Row],[L3 (Last Work Package only)]],FIND(" - ",Table58[[#This Row],[L3 (Last Work Package only)]])-1)</f>
        <v>TW 0001</v>
      </c>
      <c r="M536" t="str">
        <f>LEFT(Table58[[#This Row],[Assets]],FIND(" - ",Table58[[#This Row],[Assets]])-1)</f>
        <v>HS2-00002CUWA</v>
      </c>
      <c r="N536" s="239" t="e">
        <f>INDEX(TrackerTbl[#Data],MATCH(Table58[[#This Row],[L2]],TrackerTbl[Cleansed_UAID_2],0),5)</f>
        <v>#N/A</v>
      </c>
      <c r="O536" s="9" t="e">
        <f>INDEX(TrackerTbl[#Data],MATCH(Table58[[#This Row],[L2]],TrackerTbl[Cleansed_UAID_2],0),6)</f>
        <v>#N/A</v>
      </c>
      <c r="P536" s="239" t="e">
        <f>INDEX(TrackerTbl[#Data],MATCH(Table58[[#This Row],[L2]],TrackerTbl[Cleansed_UAID_2],0),7)</f>
        <v>#N/A</v>
      </c>
    </row>
    <row r="537" spans="1:16">
      <c r="A537" s="9">
        <v>212.4</v>
      </c>
      <c r="B537" t="s">
        <v>2641</v>
      </c>
      <c r="C537" t="str">
        <f>IF(LEFT(TrackerTbl[[#This Row],[WorkPackage]],1)="U",TrackerTbl[[#This Row],[WorkPackage]],"IDR "&amp;TRIM(TrackerTbl[[#This Row],[WorkPackage]]))</f>
        <v>IDR 212.4</v>
      </c>
      <c r="D537" t="str">
        <f>TRIM(TrackerTbl[[#This Row],[UAID_2]])</f>
        <v>HS2-00002CT67</v>
      </c>
      <c r="E537" s="33">
        <f>_xlfn.MAXIFS(Central_Team!G:G,Central_Team!C:C,TrackerTbl[[#This Row],[UAID_2]])</f>
        <v>45390</v>
      </c>
      <c r="F537" t="str" cm="1">
        <f t="array" ref="F537">INDEX(MainTracker[#Data],MATCH(1,(TrackerTbl[[#This Row],[UAID_2]]=MainTracker[UAID_2])*(TrackerTbl[[#This Row],[Request Date]]=MainTracker[Request sent on (Date)])*1,0),21)</f>
        <v>10 - Complete</v>
      </c>
      <c r="G537" s="33" cm="1">
        <f t="array" ref="G537">INDEX(MainTracker[#Data],MATCH(1,(TrackerTbl[[#This Row],[UAID_2]]=MainTracker[UAID_2])*(TrackerTbl[[#This Row],[Request Date]]=MainTracker[Request sent on (Date)])*1,0),9)</f>
        <v>45408</v>
      </c>
      <c r="H537" s="33"/>
      <c r="J537" t="s">
        <v>9390</v>
      </c>
      <c r="K537" t="s">
        <v>9373</v>
      </c>
      <c r="L537" t="str">
        <f>LEFT(Table58[[#This Row],[L3 (Last Work Package only)]],FIND(" - ",Table58[[#This Row],[L3 (Last Work Package only)]])-1)</f>
        <v>TW 0001</v>
      </c>
      <c r="M537" t="str">
        <f>LEFT(Table58[[#This Row],[Assets]],FIND(" - ",Table58[[#This Row],[Assets]])-1)</f>
        <v>HS2-00002CUWB</v>
      </c>
      <c r="N537" s="239" t="e">
        <f>INDEX(TrackerTbl[#Data],MATCH(Table58[[#This Row],[L2]],TrackerTbl[Cleansed_UAID_2],0),5)</f>
        <v>#N/A</v>
      </c>
      <c r="O537" s="9" t="e">
        <f>INDEX(TrackerTbl[#Data],MATCH(Table58[[#This Row],[L2]],TrackerTbl[Cleansed_UAID_2],0),6)</f>
        <v>#N/A</v>
      </c>
      <c r="P537" s="239" t="e">
        <f>INDEX(TrackerTbl[#Data],MATCH(Table58[[#This Row],[L2]],TrackerTbl[Cleansed_UAID_2],0),7)</f>
        <v>#N/A</v>
      </c>
    </row>
    <row r="538" spans="1:16">
      <c r="A538" s="9">
        <v>212.4</v>
      </c>
      <c r="B538" t="s">
        <v>2646</v>
      </c>
      <c r="C538" t="str">
        <f>IF(LEFT(TrackerTbl[[#This Row],[WorkPackage]],1)="U",TrackerTbl[[#This Row],[WorkPackage]],"IDR "&amp;TRIM(TrackerTbl[[#This Row],[WorkPackage]]))</f>
        <v>IDR 212.4</v>
      </c>
      <c r="D538" t="str">
        <f>TRIM(TrackerTbl[[#This Row],[UAID_2]])</f>
        <v>HS2-00002CT6A</v>
      </c>
      <c r="E538" s="33">
        <f>_xlfn.MAXIFS(Central_Team!G:G,Central_Team!C:C,TrackerTbl[[#This Row],[UAID_2]])</f>
        <v>45390</v>
      </c>
      <c r="F538" t="str" cm="1">
        <f t="array" ref="F538">INDEX(MainTracker[#Data],MATCH(1,(TrackerTbl[[#This Row],[UAID_2]]=MainTracker[UAID_2])*(TrackerTbl[[#This Row],[Request Date]]=MainTracker[Request sent on (Date)])*1,0),21)</f>
        <v>10 - Complete</v>
      </c>
      <c r="G538" s="33" cm="1">
        <f t="array" ref="G538">INDEX(MainTracker[#Data],MATCH(1,(TrackerTbl[[#This Row],[UAID_2]]=MainTracker[UAID_2])*(TrackerTbl[[#This Row],[Request Date]]=MainTracker[Request sent on (Date)])*1,0),9)</f>
        <v>45411</v>
      </c>
      <c r="H538" s="33"/>
      <c r="J538" t="s">
        <v>9391</v>
      </c>
      <c r="K538" t="s">
        <v>9373</v>
      </c>
      <c r="L538" t="str">
        <f>LEFT(Table58[[#This Row],[L3 (Last Work Package only)]],FIND(" - ",Table58[[#This Row],[L3 (Last Work Package only)]])-1)</f>
        <v>TW 0001</v>
      </c>
      <c r="M538" t="str">
        <f>LEFT(Table58[[#This Row],[Assets]],FIND(" - ",Table58[[#This Row],[Assets]])-1)</f>
        <v>HS2-00002CUWC</v>
      </c>
      <c r="N538" s="239" t="e">
        <f>INDEX(TrackerTbl[#Data],MATCH(Table58[[#This Row],[L2]],TrackerTbl[Cleansed_UAID_2],0),5)</f>
        <v>#N/A</v>
      </c>
      <c r="O538" s="9" t="e">
        <f>INDEX(TrackerTbl[#Data],MATCH(Table58[[#This Row],[L2]],TrackerTbl[Cleansed_UAID_2],0),6)</f>
        <v>#N/A</v>
      </c>
      <c r="P538" s="239" t="e">
        <f>INDEX(TrackerTbl[#Data],MATCH(Table58[[#This Row],[L2]],TrackerTbl[Cleansed_UAID_2],0),7)</f>
        <v>#N/A</v>
      </c>
    </row>
    <row r="539" spans="1:16">
      <c r="A539" s="9">
        <v>218.02</v>
      </c>
      <c r="B539" t="s">
        <v>2650</v>
      </c>
      <c r="C539" t="str">
        <f>IF(LEFT(TrackerTbl[[#This Row],[WorkPackage]],1)="U",TrackerTbl[[#This Row],[WorkPackage]],"IDR "&amp;TRIM(TrackerTbl[[#This Row],[WorkPackage]]))</f>
        <v>IDR 218.02</v>
      </c>
      <c r="D539" t="str">
        <f>TRIM(TrackerTbl[[#This Row],[UAID_2]])</f>
        <v>HS2-00002YXB3</v>
      </c>
      <c r="E539" s="33">
        <f>_xlfn.MAXIFS(Central_Team!G:G,Central_Team!C:C,TrackerTbl[[#This Row],[UAID_2]])</f>
        <v>45391</v>
      </c>
      <c r="F539" t="str" cm="1">
        <f t="array" ref="F539">INDEX(MainTracker[#Data],MATCH(1,(TrackerTbl[[#This Row],[UAID_2]]=MainTracker[UAID_2])*(TrackerTbl[[#This Row],[Request Date]]=MainTracker[Request sent on (Date)])*1,0),21)</f>
        <v>10 - Complete</v>
      </c>
      <c r="G539" s="33" cm="1">
        <f t="array" ref="G539">INDEX(MainTracker[#Data],MATCH(1,(TrackerTbl[[#This Row],[UAID_2]]=MainTracker[UAID_2])*(TrackerTbl[[#This Row],[Request Date]]=MainTracker[Request sent on (Date)])*1,0),9)</f>
        <v>45412</v>
      </c>
      <c r="H539" s="33"/>
      <c r="J539" t="s">
        <v>9392</v>
      </c>
      <c r="K539" t="s">
        <v>9373</v>
      </c>
      <c r="L539" t="str">
        <f>LEFT(Table58[[#This Row],[L3 (Last Work Package only)]],FIND(" - ",Table58[[#This Row],[L3 (Last Work Package only)]])-1)</f>
        <v>TW 0001</v>
      </c>
      <c r="M539" t="str">
        <f>LEFT(Table58[[#This Row],[Assets]],FIND(" - ",Table58[[#This Row],[Assets]])-1)</f>
        <v>HS2-00002CT5E</v>
      </c>
      <c r="N539" s="239" t="e">
        <f>INDEX(TrackerTbl[#Data],MATCH(Table58[[#This Row],[L2]],TrackerTbl[Cleansed_UAID_2],0),5)</f>
        <v>#N/A</v>
      </c>
      <c r="O539" s="9" t="e">
        <f>INDEX(TrackerTbl[#Data],MATCH(Table58[[#This Row],[L2]],TrackerTbl[Cleansed_UAID_2],0),6)</f>
        <v>#N/A</v>
      </c>
      <c r="P539" s="239" t="e">
        <f>INDEX(TrackerTbl[#Data],MATCH(Table58[[#This Row],[L2]],TrackerTbl[Cleansed_UAID_2],0),7)</f>
        <v>#N/A</v>
      </c>
    </row>
    <row r="540" spans="1:16">
      <c r="A540" s="9">
        <v>218.02</v>
      </c>
      <c r="B540" t="s">
        <v>2658</v>
      </c>
      <c r="C540" t="str">
        <f>IF(LEFT(TrackerTbl[[#This Row],[WorkPackage]],1)="U",TrackerTbl[[#This Row],[WorkPackage]],"IDR "&amp;TRIM(TrackerTbl[[#This Row],[WorkPackage]]))</f>
        <v>IDR 218.02</v>
      </c>
      <c r="D540" t="str">
        <f>TRIM(TrackerTbl[[#This Row],[UAID_2]])</f>
        <v>HS2-00002YXB4</v>
      </c>
      <c r="E540" s="33">
        <f>_xlfn.MAXIFS(Central_Team!G:G,Central_Team!C:C,TrackerTbl[[#This Row],[UAID_2]])</f>
        <v>45391</v>
      </c>
      <c r="F540" t="str" cm="1">
        <f t="array" ref="F540">INDEX(MainTracker[#Data],MATCH(1,(TrackerTbl[[#This Row],[UAID_2]]=MainTracker[UAID_2])*(TrackerTbl[[#This Row],[Request Date]]=MainTracker[Request sent on (Date)])*1,0),21)</f>
        <v>10 - Complete</v>
      </c>
      <c r="G540" s="33" cm="1">
        <f t="array" ref="G540">INDEX(MainTracker[#Data],MATCH(1,(TrackerTbl[[#This Row],[UAID_2]]=MainTracker[UAID_2])*(TrackerTbl[[#This Row],[Request Date]]=MainTracker[Request sent on (Date)])*1,0),9)</f>
        <v>45412</v>
      </c>
      <c r="H540" s="33"/>
      <c r="J540" t="s">
        <v>9393</v>
      </c>
      <c r="K540" t="s">
        <v>9373</v>
      </c>
      <c r="L540" t="str">
        <f>LEFT(Table58[[#This Row],[L3 (Last Work Package only)]],FIND(" - ",Table58[[#This Row],[L3 (Last Work Package only)]])-1)</f>
        <v>TW 0001</v>
      </c>
      <c r="M540" t="str">
        <f>LEFT(Table58[[#This Row],[Assets]],FIND(" - ",Table58[[#This Row],[Assets]])-1)</f>
        <v>HS2-00002CUWD</v>
      </c>
      <c r="N540" s="239" t="e">
        <f>INDEX(TrackerTbl[#Data],MATCH(Table58[[#This Row],[L2]],TrackerTbl[Cleansed_UAID_2],0),5)</f>
        <v>#N/A</v>
      </c>
      <c r="O540" s="9" t="e">
        <f>INDEX(TrackerTbl[#Data],MATCH(Table58[[#This Row],[L2]],TrackerTbl[Cleansed_UAID_2],0),6)</f>
        <v>#N/A</v>
      </c>
      <c r="P540" s="239" t="e">
        <f>INDEX(TrackerTbl[#Data],MATCH(Table58[[#This Row],[L2]],TrackerTbl[Cleansed_UAID_2],0),7)</f>
        <v>#N/A</v>
      </c>
    </row>
    <row r="541" spans="1:16">
      <c r="A541" s="9">
        <v>218.02</v>
      </c>
      <c r="B541" t="s">
        <v>2664</v>
      </c>
      <c r="C541" t="str">
        <f>IF(LEFT(TrackerTbl[[#This Row],[WorkPackage]],1)="U",TrackerTbl[[#This Row],[WorkPackage]],"IDR "&amp;TRIM(TrackerTbl[[#This Row],[WorkPackage]]))</f>
        <v>IDR 218.02</v>
      </c>
      <c r="D541" t="str">
        <f>TRIM(TrackerTbl[[#This Row],[UAID_2]])</f>
        <v>HS2-00003124G</v>
      </c>
      <c r="E541" s="33">
        <f>_xlfn.MAXIFS(Central_Team!G:G,Central_Team!C:C,TrackerTbl[[#This Row],[UAID_2]])</f>
        <v>45391</v>
      </c>
      <c r="F541" t="str" cm="1">
        <f t="array" ref="F541">INDEX(MainTracker[#Data],MATCH(1,(TrackerTbl[[#This Row],[UAID_2]]=MainTracker[UAID_2])*(TrackerTbl[[#This Row],[Request Date]]=MainTracker[Request sent on (Date)])*1,0),21)</f>
        <v>10 - Complete</v>
      </c>
      <c r="G541" s="33" cm="1">
        <f t="array" ref="G541">INDEX(MainTracker[#Data],MATCH(1,(TrackerTbl[[#This Row],[UAID_2]]=MainTracker[UAID_2])*(TrackerTbl[[#This Row],[Request Date]]=MainTracker[Request sent on (Date)])*1,0),9)</f>
        <v>45412</v>
      </c>
      <c r="H541" s="33"/>
      <c r="J541" t="s">
        <v>9394</v>
      </c>
      <c r="K541" t="s">
        <v>9373</v>
      </c>
      <c r="L541" t="str">
        <f>LEFT(Table58[[#This Row],[L3 (Last Work Package only)]],FIND(" - ",Table58[[#This Row],[L3 (Last Work Package only)]])-1)</f>
        <v>TW 0001</v>
      </c>
      <c r="M541" t="str">
        <f>LEFT(Table58[[#This Row],[Assets]],FIND(" - ",Table58[[#This Row],[Assets]])-1)</f>
        <v>HS2-00002CUWE</v>
      </c>
      <c r="N541" s="239" t="e">
        <f>INDEX(TrackerTbl[#Data],MATCH(Table58[[#This Row],[L2]],TrackerTbl[Cleansed_UAID_2],0),5)</f>
        <v>#N/A</v>
      </c>
      <c r="O541" s="9" t="e">
        <f>INDEX(TrackerTbl[#Data],MATCH(Table58[[#This Row],[L2]],TrackerTbl[Cleansed_UAID_2],0),6)</f>
        <v>#N/A</v>
      </c>
      <c r="P541" s="239" t="e">
        <f>INDEX(TrackerTbl[#Data],MATCH(Table58[[#This Row],[L2]],TrackerTbl[Cleansed_UAID_2],0),7)</f>
        <v>#N/A</v>
      </c>
    </row>
    <row r="542" spans="1:16">
      <c r="A542" s="9">
        <v>218.02</v>
      </c>
      <c r="B542" t="s">
        <v>2669</v>
      </c>
      <c r="C542" t="str">
        <f>IF(LEFT(TrackerTbl[[#This Row],[WorkPackage]],1)="U",TrackerTbl[[#This Row],[WorkPackage]],"IDR "&amp;TRIM(TrackerTbl[[#This Row],[WorkPackage]]))</f>
        <v>IDR 218.02</v>
      </c>
      <c r="D542" t="str">
        <f>TRIM(TrackerTbl[[#This Row],[UAID_2]])</f>
        <v>HS2-00003124H</v>
      </c>
      <c r="E542" s="33">
        <f>_xlfn.MAXIFS(Central_Team!G:G,Central_Team!C:C,TrackerTbl[[#This Row],[UAID_2]])</f>
        <v>45391</v>
      </c>
      <c r="F542" t="str" cm="1">
        <f t="array" ref="F542">INDEX(MainTracker[#Data],MATCH(1,(TrackerTbl[[#This Row],[UAID_2]]=MainTracker[UAID_2])*(TrackerTbl[[#This Row],[Request Date]]=MainTracker[Request sent on (Date)])*1,0),21)</f>
        <v>10 - Complete</v>
      </c>
      <c r="G542" s="33" cm="1">
        <f t="array" ref="G542">INDEX(MainTracker[#Data],MATCH(1,(TrackerTbl[[#This Row],[UAID_2]]=MainTracker[UAID_2])*(TrackerTbl[[#This Row],[Request Date]]=MainTracker[Request sent on (Date)])*1,0),9)</f>
        <v>45413</v>
      </c>
      <c r="H542" s="33"/>
      <c r="J542" t="s">
        <v>9395</v>
      </c>
      <c r="K542" t="s">
        <v>9373</v>
      </c>
      <c r="L542" t="str">
        <f>LEFT(Table58[[#This Row],[L3 (Last Work Package only)]],FIND(" - ",Table58[[#This Row],[L3 (Last Work Package only)]])-1)</f>
        <v>TW 0001</v>
      </c>
      <c r="M542" t="str">
        <f>LEFT(Table58[[#This Row],[Assets]],FIND(" - ",Table58[[#This Row],[Assets]])-1)</f>
        <v>HS2-00002CT65</v>
      </c>
      <c r="N542" s="239" t="e">
        <f>INDEX(TrackerTbl[#Data],MATCH(Table58[[#This Row],[L2]],TrackerTbl[Cleansed_UAID_2],0),5)</f>
        <v>#N/A</v>
      </c>
      <c r="O542" s="9" t="e">
        <f>INDEX(TrackerTbl[#Data],MATCH(Table58[[#This Row],[L2]],TrackerTbl[Cleansed_UAID_2],0),6)</f>
        <v>#N/A</v>
      </c>
      <c r="P542" s="239" t="e">
        <f>INDEX(TrackerTbl[#Data],MATCH(Table58[[#This Row],[L2]],TrackerTbl[Cleansed_UAID_2],0),7)</f>
        <v>#N/A</v>
      </c>
    </row>
    <row r="543" spans="1:16">
      <c r="A543" s="9">
        <v>218.02</v>
      </c>
      <c r="B543" t="s">
        <v>2674</v>
      </c>
      <c r="C543" t="str">
        <f>IF(LEFT(TrackerTbl[[#This Row],[WorkPackage]],1)="U",TrackerTbl[[#This Row],[WorkPackage]],"IDR "&amp;TRIM(TrackerTbl[[#This Row],[WorkPackage]]))</f>
        <v>IDR 218.02</v>
      </c>
      <c r="D543" t="str">
        <f>TRIM(TrackerTbl[[#This Row],[UAID_2]])</f>
        <v>HS2-00003124J</v>
      </c>
      <c r="E543" s="33">
        <f>_xlfn.MAXIFS(Central_Team!G:G,Central_Team!C:C,TrackerTbl[[#This Row],[UAID_2]])</f>
        <v>45391</v>
      </c>
      <c r="F543" t="str" cm="1">
        <f t="array" ref="F543">INDEX(MainTracker[#Data],MATCH(1,(TrackerTbl[[#This Row],[UAID_2]]=MainTracker[UAID_2])*(TrackerTbl[[#This Row],[Request Date]]=MainTracker[Request sent on (Date)])*1,0),21)</f>
        <v>10 - Complete</v>
      </c>
      <c r="G543" s="33" cm="1">
        <f t="array" ref="G543">INDEX(MainTracker[#Data],MATCH(1,(TrackerTbl[[#This Row],[UAID_2]]=MainTracker[UAID_2])*(TrackerTbl[[#This Row],[Request Date]]=MainTracker[Request sent on (Date)])*1,0),9)</f>
        <v>45413</v>
      </c>
      <c r="H543" s="33"/>
      <c r="J543" t="s">
        <v>9396</v>
      </c>
      <c r="K543" t="s">
        <v>9373</v>
      </c>
      <c r="L543" t="str">
        <f>LEFT(Table58[[#This Row],[L3 (Last Work Package only)]],FIND(" - ",Table58[[#This Row],[L3 (Last Work Package only)]])-1)</f>
        <v>TW 0001</v>
      </c>
      <c r="M543" t="str">
        <f>LEFT(Table58[[#This Row],[Assets]],FIND(" - ",Table58[[#This Row],[Assets]])-1)</f>
        <v>HS2-00002TG38</v>
      </c>
      <c r="N543" s="239" t="e">
        <f>INDEX(TrackerTbl[#Data],MATCH(Table58[[#This Row],[L2]],TrackerTbl[Cleansed_UAID_2],0),5)</f>
        <v>#N/A</v>
      </c>
      <c r="O543" s="9" t="e">
        <f>INDEX(TrackerTbl[#Data],MATCH(Table58[[#This Row],[L2]],TrackerTbl[Cleansed_UAID_2],0),6)</f>
        <v>#N/A</v>
      </c>
      <c r="P543" s="239" t="e">
        <f>INDEX(TrackerTbl[#Data],MATCH(Table58[[#This Row],[L2]],TrackerTbl[Cleansed_UAID_2],0),7)</f>
        <v>#N/A</v>
      </c>
    </row>
    <row r="544" spans="1:16">
      <c r="A544" s="9">
        <v>218.02</v>
      </c>
      <c r="B544" t="s">
        <v>2678</v>
      </c>
      <c r="C544" t="str">
        <f>IF(LEFT(TrackerTbl[[#This Row],[WorkPackage]],1)="U",TrackerTbl[[#This Row],[WorkPackage]],"IDR "&amp;TRIM(TrackerTbl[[#This Row],[WorkPackage]]))</f>
        <v>IDR 218.02</v>
      </c>
      <c r="D544" t="str">
        <f>TRIM(TrackerTbl[[#This Row],[UAID_2]])</f>
        <v>HS2-00003124K</v>
      </c>
      <c r="E544" s="33">
        <f>_xlfn.MAXIFS(Central_Team!G:G,Central_Team!C:C,TrackerTbl[[#This Row],[UAID_2]])</f>
        <v>45391</v>
      </c>
      <c r="F544" t="str" cm="1">
        <f t="array" ref="F544">INDEX(MainTracker[#Data],MATCH(1,(TrackerTbl[[#This Row],[UAID_2]]=MainTracker[UAID_2])*(TrackerTbl[[#This Row],[Request Date]]=MainTracker[Request sent on (Date)])*1,0),21)</f>
        <v>10 - Complete</v>
      </c>
      <c r="G544" s="33" cm="1">
        <f t="array" ref="G544">INDEX(MainTracker[#Data],MATCH(1,(TrackerTbl[[#This Row],[UAID_2]]=MainTracker[UAID_2])*(TrackerTbl[[#This Row],[Request Date]]=MainTracker[Request sent on (Date)])*1,0),9)</f>
        <v>45413</v>
      </c>
      <c r="H544" s="33"/>
      <c r="J544" t="s">
        <v>9397</v>
      </c>
      <c r="K544" t="s">
        <v>9373</v>
      </c>
      <c r="L544" t="str">
        <f>LEFT(Table58[[#This Row],[L3 (Last Work Package only)]],FIND(" - ",Table58[[#This Row],[L3 (Last Work Package only)]])-1)</f>
        <v>TW 0001</v>
      </c>
      <c r="M544" t="str">
        <f>LEFT(Table58[[#This Row],[Assets]],FIND(" - ",Table58[[#This Row],[Assets]])-1)</f>
        <v>HS2-00002CUWF</v>
      </c>
      <c r="N544" s="239" t="e">
        <f>INDEX(TrackerTbl[#Data],MATCH(Table58[[#This Row],[L2]],TrackerTbl[Cleansed_UAID_2],0),5)</f>
        <v>#N/A</v>
      </c>
      <c r="O544" s="9" t="e">
        <f>INDEX(TrackerTbl[#Data],MATCH(Table58[[#This Row],[L2]],TrackerTbl[Cleansed_UAID_2],0),6)</f>
        <v>#N/A</v>
      </c>
      <c r="P544" s="239" t="e">
        <f>INDEX(TrackerTbl[#Data],MATCH(Table58[[#This Row],[L2]],TrackerTbl[Cleansed_UAID_2],0),7)</f>
        <v>#N/A</v>
      </c>
    </row>
    <row r="545" spans="1:16">
      <c r="A545" s="9">
        <v>212.4</v>
      </c>
      <c r="B545" t="s">
        <v>2406</v>
      </c>
      <c r="C545" t="str">
        <f>IF(LEFT(TrackerTbl[[#This Row],[WorkPackage]],1)="U",TrackerTbl[[#This Row],[WorkPackage]],"IDR "&amp;TRIM(TrackerTbl[[#This Row],[WorkPackage]]))</f>
        <v>IDR 212.4</v>
      </c>
      <c r="D545" t="str">
        <f>TRIM(TrackerTbl[[#This Row],[UAID_2]])</f>
        <v>HS2-00002Y47A</v>
      </c>
      <c r="E545" s="33">
        <f>_xlfn.MAXIFS(Central_Team!G:G,Central_Team!C:C,TrackerTbl[[#This Row],[UAID_2]])</f>
        <v>45607</v>
      </c>
      <c r="F545" t="str" cm="1">
        <f t="array" ref="F545">INDEX(MainTracker[#Data],MATCH(1,(TrackerTbl[[#This Row],[UAID_2]]=MainTracker[UAID_2])*(TrackerTbl[[#This Row],[Request Date]]=MainTracker[Request sent on (Date)])*1,0),21)</f>
        <v>10 - Complete</v>
      </c>
      <c r="G545" s="33" cm="1">
        <f t="array" ref="G545">INDEX(MainTracker[#Data],MATCH(1,(TrackerTbl[[#This Row],[UAID_2]]=MainTracker[UAID_2])*(TrackerTbl[[#This Row],[Request Date]]=MainTracker[Request sent on (Date)])*1,0),9)</f>
        <v>45666</v>
      </c>
      <c r="H545" s="33"/>
      <c r="J545" t="s">
        <v>9398</v>
      </c>
      <c r="K545" t="s">
        <v>9373</v>
      </c>
      <c r="L545" t="str">
        <f>LEFT(Table58[[#This Row],[L3 (Last Work Package only)]],FIND(" - ",Table58[[#This Row],[L3 (Last Work Package only)]])-1)</f>
        <v>TW 0001</v>
      </c>
      <c r="M545" t="str">
        <f>LEFT(Table58[[#This Row],[Assets]],FIND(" - ",Table58[[#This Row],[Assets]])-1)</f>
        <v>HS2-00002TG3V</v>
      </c>
      <c r="N545" s="239" t="e">
        <f>INDEX(TrackerTbl[#Data],MATCH(Table58[[#This Row],[L2]],TrackerTbl[Cleansed_UAID_2],0),5)</f>
        <v>#N/A</v>
      </c>
      <c r="O545" s="9" t="e">
        <f>INDEX(TrackerTbl[#Data],MATCH(Table58[[#This Row],[L2]],TrackerTbl[Cleansed_UAID_2],0),6)</f>
        <v>#N/A</v>
      </c>
      <c r="P545" s="239" t="e">
        <f>INDEX(TrackerTbl[#Data],MATCH(Table58[[#This Row],[L2]],TrackerTbl[Cleansed_UAID_2],0),7)</f>
        <v>#N/A</v>
      </c>
    </row>
    <row r="546" spans="1:16">
      <c r="A546" s="9" t="s">
        <v>97</v>
      </c>
      <c r="B546" t="s">
        <v>98</v>
      </c>
      <c r="C546" t="str">
        <f>IF(LEFT(TrackerTbl[[#This Row],[WorkPackage]],1)="U",TrackerTbl[[#This Row],[WorkPackage]],"IDR "&amp;TRIM(TrackerTbl[[#This Row],[WorkPackage]]))</f>
        <v>IDR 233.01-2</v>
      </c>
      <c r="D546" t="str">
        <f>TRIM(TrackerTbl[[#This Row],[UAID_2]])</f>
        <v>HS2-00002NJ06</v>
      </c>
      <c r="E546" s="33">
        <f>_xlfn.MAXIFS(Central_Team!G:G,Central_Team!C:C,TrackerTbl[[#This Row],[UAID_2]])</f>
        <v>45392</v>
      </c>
      <c r="F546" t="str" cm="1">
        <f t="array" ref="F546">INDEX(MainTracker[#Data],MATCH(1,(TrackerTbl[[#This Row],[UAID_2]]=MainTracker[UAID_2])*(TrackerTbl[[#This Row],[Request Date]]=MainTracker[Request sent on (Date)])*1,0),21)</f>
        <v>10 - Complete</v>
      </c>
      <c r="G546" s="33" cm="1">
        <f t="array" ref="G546">INDEX(MainTracker[#Data],MATCH(1,(TrackerTbl[[#This Row],[UAID_2]]=MainTracker[UAID_2])*(TrackerTbl[[#This Row],[Request Date]]=MainTracker[Request sent on (Date)])*1,0),9)</f>
        <v>45414</v>
      </c>
      <c r="H546" s="33"/>
      <c r="J546" t="s">
        <v>9399</v>
      </c>
      <c r="K546" t="s">
        <v>9373</v>
      </c>
      <c r="L546" t="str">
        <f>LEFT(Table58[[#This Row],[L3 (Last Work Package only)]],FIND(" - ",Table58[[#This Row],[L3 (Last Work Package only)]])-1)</f>
        <v>TW 0001</v>
      </c>
      <c r="M546" t="str">
        <f>LEFT(Table58[[#This Row],[Assets]],FIND(" - ",Table58[[#This Row],[Assets]])-1)</f>
        <v>HS2-00002TG39</v>
      </c>
      <c r="N546" s="239" t="e">
        <f>INDEX(TrackerTbl[#Data],MATCH(Table58[[#This Row],[L2]],TrackerTbl[Cleansed_UAID_2],0),5)</f>
        <v>#N/A</v>
      </c>
      <c r="O546" s="9" t="e">
        <f>INDEX(TrackerTbl[#Data],MATCH(Table58[[#This Row],[L2]],TrackerTbl[Cleansed_UAID_2],0),6)</f>
        <v>#N/A</v>
      </c>
      <c r="P546" s="239" t="e">
        <f>INDEX(TrackerTbl[#Data],MATCH(Table58[[#This Row],[L2]],TrackerTbl[Cleansed_UAID_2],0),7)</f>
        <v>#N/A</v>
      </c>
    </row>
    <row r="547" spans="1:16">
      <c r="A547" s="9" t="s">
        <v>97</v>
      </c>
      <c r="B547" t="s">
        <v>98</v>
      </c>
      <c r="C547" t="str">
        <f>IF(LEFT(TrackerTbl[[#This Row],[WorkPackage]],1)="U",TrackerTbl[[#This Row],[WorkPackage]],"IDR "&amp;TRIM(TrackerTbl[[#This Row],[WorkPackage]]))</f>
        <v>IDR 233.01-2</v>
      </c>
      <c r="D547" t="str">
        <f>TRIM(TrackerTbl[[#This Row],[UAID_2]])</f>
        <v>HS2-00002NJ06</v>
      </c>
      <c r="E547" s="33">
        <f>_xlfn.MAXIFS(Central_Team!G:G,Central_Team!C:C,TrackerTbl[[#This Row],[UAID_2]])</f>
        <v>45392</v>
      </c>
      <c r="F547" t="str" cm="1">
        <f t="array" ref="F547">INDEX(MainTracker[#Data],MATCH(1,(TrackerTbl[[#This Row],[UAID_2]]=MainTracker[UAID_2])*(TrackerTbl[[#This Row],[Request Date]]=MainTracker[Request sent on (Date)])*1,0),21)</f>
        <v>10 - Complete</v>
      </c>
      <c r="G547" s="33" cm="1">
        <f t="array" ref="G547">INDEX(MainTracker[#Data],MATCH(1,(TrackerTbl[[#This Row],[UAID_2]]=MainTracker[UAID_2])*(TrackerTbl[[#This Row],[Request Date]]=MainTracker[Request sent on (Date)])*1,0),9)</f>
        <v>45414</v>
      </c>
      <c r="H547" s="33"/>
      <c r="J547" t="s">
        <v>9400</v>
      </c>
      <c r="K547" t="s">
        <v>9373</v>
      </c>
      <c r="L547" t="str">
        <f>LEFT(Table58[[#This Row],[L3 (Last Work Package only)]],FIND(" - ",Table58[[#This Row],[L3 (Last Work Package only)]])-1)</f>
        <v>TW 0001</v>
      </c>
      <c r="M547" t="str">
        <f>LEFT(Table58[[#This Row],[Assets]],FIND(" - ",Table58[[#This Row],[Assets]])-1)</f>
        <v>HS2-00002CUWH</v>
      </c>
      <c r="N547" s="239" t="e">
        <f>INDEX(TrackerTbl[#Data],MATCH(Table58[[#This Row],[L2]],TrackerTbl[Cleansed_UAID_2],0),5)</f>
        <v>#N/A</v>
      </c>
      <c r="O547" s="9" t="e">
        <f>INDEX(TrackerTbl[#Data],MATCH(Table58[[#This Row],[L2]],TrackerTbl[Cleansed_UAID_2],0),6)</f>
        <v>#N/A</v>
      </c>
      <c r="P547" s="239" t="e">
        <f>INDEX(TrackerTbl[#Data],MATCH(Table58[[#This Row],[L2]],TrackerTbl[Cleansed_UAID_2],0),7)</f>
        <v>#N/A</v>
      </c>
    </row>
    <row r="548" spans="1:16">
      <c r="A548" s="9" t="s">
        <v>97</v>
      </c>
      <c r="B548" t="s">
        <v>98</v>
      </c>
      <c r="C548" t="str">
        <f>IF(LEFT(TrackerTbl[[#This Row],[WorkPackage]],1)="U",TrackerTbl[[#This Row],[WorkPackage]],"IDR "&amp;TRIM(TrackerTbl[[#This Row],[WorkPackage]]))</f>
        <v>IDR 233.01-2</v>
      </c>
      <c r="D548" t="str">
        <f>TRIM(TrackerTbl[[#This Row],[UAID_2]])</f>
        <v>HS2-00002NJ06</v>
      </c>
      <c r="E548" s="33">
        <f>_xlfn.MAXIFS(Central_Team!G:G,Central_Team!C:C,TrackerTbl[[#This Row],[UAID_2]])</f>
        <v>45392</v>
      </c>
      <c r="F548" t="str" cm="1">
        <f t="array" ref="F548">INDEX(MainTracker[#Data],MATCH(1,(TrackerTbl[[#This Row],[UAID_2]]=MainTracker[UAID_2])*(TrackerTbl[[#This Row],[Request Date]]=MainTracker[Request sent on (Date)])*1,0),21)</f>
        <v>10 - Complete</v>
      </c>
      <c r="G548" s="33" cm="1">
        <f t="array" ref="G548">INDEX(MainTracker[#Data],MATCH(1,(TrackerTbl[[#This Row],[UAID_2]]=MainTracker[UAID_2])*(TrackerTbl[[#This Row],[Request Date]]=MainTracker[Request sent on (Date)])*1,0),9)</f>
        <v>45414</v>
      </c>
      <c r="H548" s="33"/>
      <c r="J548" t="s">
        <v>9401</v>
      </c>
      <c r="K548" t="s">
        <v>9373</v>
      </c>
      <c r="L548" t="str">
        <f>LEFT(Table58[[#This Row],[L3 (Last Work Package only)]],FIND(" - ",Table58[[#This Row],[L3 (Last Work Package only)]])-1)</f>
        <v>TW 0001</v>
      </c>
      <c r="M548" t="str">
        <f>LEFT(Table58[[#This Row],[Assets]],FIND(" - ",Table58[[#This Row],[Assets]])-1)</f>
        <v>HS2-00002TG3A</v>
      </c>
      <c r="N548" s="239" t="e">
        <f>INDEX(TrackerTbl[#Data],MATCH(Table58[[#This Row],[L2]],TrackerTbl[Cleansed_UAID_2],0),5)</f>
        <v>#N/A</v>
      </c>
      <c r="O548" s="9" t="e">
        <f>INDEX(TrackerTbl[#Data],MATCH(Table58[[#This Row],[L2]],TrackerTbl[Cleansed_UAID_2],0),6)</f>
        <v>#N/A</v>
      </c>
      <c r="P548" s="239" t="e">
        <f>INDEX(TrackerTbl[#Data],MATCH(Table58[[#This Row],[L2]],TrackerTbl[Cleansed_UAID_2],0),7)</f>
        <v>#N/A</v>
      </c>
    </row>
    <row r="549" spans="1:16">
      <c r="A549" s="9" t="s">
        <v>1822</v>
      </c>
      <c r="B549" t="s">
        <v>2691</v>
      </c>
      <c r="C549" t="str">
        <f>IF(LEFT(TrackerTbl[[#This Row],[WorkPackage]],1)="U",TrackerTbl[[#This Row],[WorkPackage]],"IDR "&amp;TRIM(TrackerTbl[[#This Row],[WorkPackage]]))</f>
        <v>IDR 229.01-1</v>
      </c>
      <c r="D549" t="str">
        <f>TRIM(TrackerTbl[[#This Row],[UAID_2]])</f>
        <v>HS2-00002TMF1</v>
      </c>
      <c r="E549" s="33">
        <f>_xlfn.MAXIFS(Central_Team!G:G,Central_Team!C:C,TrackerTbl[[#This Row],[UAID_2]])</f>
        <v>45649</v>
      </c>
      <c r="F549" t="str" cm="1">
        <f t="array" ref="F549">INDEX(MainTracker[#Data],MATCH(1,(TrackerTbl[[#This Row],[UAID_2]]=MainTracker[UAID_2])*(TrackerTbl[[#This Row],[Request Date]]=MainTracker[Request sent on (Date)])*1,0),21)</f>
        <v>10 - Complete</v>
      </c>
      <c r="G549" s="33" cm="1">
        <f t="array" ref="G549">INDEX(MainTracker[#Data],MATCH(1,(TrackerTbl[[#This Row],[UAID_2]]=MainTracker[UAID_2])*(TrackerTbl[[#This Row],[Request Date]]=MainTracker[Request sent on (Date)])*1,0),9)</f>
        <v>45671</v>
      </c>
      <c r="H549" s="33"/>
      <c r="J549" t="s">
        <v>9402</v>
      </c>
      <c r="K549" t="s">
        <v>9373</v>
      </c>
      <c r="L549" t="str">
        <f>LEFT(Table58[[#This Row],[L3 (Last Work Package only)]],FIND(" - ",Table58[[#This Row],[L3 (Last Work Package only)]])-1)</f>
        <v>TW 0001</v>
      </c>
      <c r="M549" t="str">
        <f>LEFT(Table58[[#This Row],[Assets]],FIND(" - ",Table58[[#This Row],[Assets]])-1)</f>
        <v>HS2-00002CUWK</v>
      </c>
      <c r="N549" s="239" t="e">
        <f>INDEX(TrackerTbl[#Data],MATCH(Table58[[#This Row],[L2]],TrackerTbl[Cleansed_UAID_2],0),5)</f>
        <v>#N/A</v>
      </c>
      <c r="O549" s="9" t="e">
        <f>INDEX(TrackerTbl[#Data],MATCH(Table58[[#This Row],[L2]],TrackerTbl[Cleansed_UAID_2],0),6)</f>
        <v>#N/A</v>
      </c>
      <c r="P549" s="239" t="e">
        <f>INDEX(TrackerTbl[#Data],MATCH(Table58[[#This Row],[L2]],TrackerTbl[Cleansed_UAID_2],0),7)</f>
        <v>#N/A</v>
      </c>
    </row>
    <row r="550" spans="1:16">
      <c r="A550" s="9" t="s">
        <v>1822</v>
      </c>
      <c r="B550" t="s">
        <v>2697</v>
      </c>
      <c r="C550" t="str">
        <f>IF(LEFT(TrackerTbl[[#This Row],[WorkPackage]],1)="U",TrackerTbl[[#This Row],[WorkPackage]],"IDR "&amp;TRIM(TrackerTbl[[#This Row],[WorkPackage]]))</f>
        <v>IDR 229.01-1</v>
      </c>
      <c r="D550" t="str">
        <f>TRIM(TrackerTbl[[#This Row],[UAID_2]])</f>
        <v>HS2-00002TMF2</v>
      </c>
      <c r="E550" s="33">
        <f>_xlfn.MAXIFS(Central_Team!G:G,Central_Team!C:C,TrackerTbl[[#This Row],[UAID_2]])</f>
        <v>45649</v>
      </c>
      <c r="F550" t="str" cm="1">
        <f t="array" ref="F550">INDEX(MainTracker[#Data],MATCH(1,(TrackerTbl[[#This Row],[UAID_2]]=MainTracker[UAID_2])*(TrackerTbl[[#This Row],[Request Date]]=MainTracker[Request sent on (Date)])*1,0),21)</f>
        <v>10 - Complete</v>
      </c>
      <c r="G550" s="33" cm="1">
        <f t="array" ref="G550">INDEX(MainTracker[#Data],MATCH(1,(TrackerTbl[[#This Row],[UAID_2]]=MainTracker[UAID_2])*(TrackerTbl[[#This Row],[Request Date]]=MainTracker[Request sent on (Date)])*1,0),9)</f>
        <v>45672</v>
      </c>
      <c r="H550" s="33"/>
      <c r="J550" t="s">
        <v>9403</v>
      </c>
      <c r="K550" t="s">
        <v>9373</v>
      </c>
      <c r="L550" t="str">
        <f>LEFT(Table58[[#This Row],[L3 (Last Work Package only)]],FIND(" - ",Table58[[#This Row],[L3 (Last Work Package only)]])-1)</f>
        <v>TW 0001</v>
      </c>
      <c r="M550" t="str">
        <f>LEFT(Table58[[#This Row],[Assets]],FIND(" - ",Table58[[#This Row],[Assets]])-1)</f>
        <v>HS2-00002CUWL</v>
      </c>
      <c r="N550" s="239" t="e">
        <f>INDEX(TrackerTbl[#Data],MATCH(Table58[[#This Row],[L2]],TrackerTbl[Cleansed_UAID_2],0),5)</f>
        <v>#N/A</v>
      </c>
      <c r="O550" s="9" t="e">
        <f>INDEX(TrackerTbl[#Data],MATCH(Table58[[#This Row],[L2]],TrackerTbl[Cleansed_UAID_2],0),6)</f>
        <v>#N/A</v>
      </c>
      <c r="P550" s="239" t="e">
        <f>INDEX(TrackerTbl[#Data],MATCH(Table58[[#This Row],[L2]],TrackerTbl[Cleansed_UAID_2],0),7)</f>
        <v>#N/A</v>
      </c>
    </row>
    <row r="551" spans="1:16">
      <c r="A551" s="9" t="s">
        <v>1822</v>
      </c>
      <c r="B551" t="s">
        <v>2702</v>
      </c>
      <c r="C551" t="str">
        <f>IF(LEFT(TrackerTbl[[#This Row],[WorkPackage]],1)="U",TrackerTbl[[#This Row],[WorkPackage]],"IDR "&amp;TRIM(TrackerTbl[[#This Row],[WorkPackage]]))</f>
        <v>IDR 229.01-1</v>
      </c>
      <c r="D551" t="str">
        <f>TRIM(TrackerTbl[[#This Row],[UAID_2]])</f>
        <v>HS2-00002TMF4</v>
      </c>
      <c r="E551" s="33">
        <f>_xlfn.MAXIFS(Central_Team!G:G,Central_Team!C:C,TrackerTbl[[#This Row],[UAID_2]])</f>
        <v>45649</v>
      </c>
      <c r="F551" t="str" cm="1">
        <f t="array" ref="F551">INDEX(MainTracker[#Data],MATCH(1,(TrackerTbl[[#This Row],[UAID_2]]=MainTracker[UAID_2])*(TrackerTbl[[#This Row],[Request Date]]=MainTracker[Request sent on (Date)])*1,0),21)</f>
        <v>10 - Complete</v>
      </c>
      <c r="G551" s="33" cm="1">
        <f t="array" ref="G551">INDEX(MainTracker[#Data],MATCH(1,(TrackerTbl[[#This Row],[UAID_2]]=MainTracker[UAID_2])*(TrackerTbl[[#This Row],[Request Date]]=MainTracker[Request sent on (Date)])*1,0),9)</f>
        <v>45674</v>
      </c>
      <c r="H551" s="33"/>
      <c r="J551" t="s">
        <v>9404</v>
      </c>
      <c r="K551" t="s">
        <v>9373</v>
      </c>
      <c r="L551" t="str">
        <f>LEFT(Table58[[#This Row],[L3 (Last Work Package only)]],FIND(" - ",Table58[[#This Row],[L3 (Last Work Package only)]])-1)</f>
        <v>TW 0001</v>
      </c>
      <c r="M551" t="str">
        <f>LEFT(Table58[[#This Row],[Assets]],FIND(" - ",Table58[[#This Row],[Assets]])-1)</f>
        <v>HS2-00002SW8R</v>
      </c>
      <c r="N551" s="239" t="e">
        <f>INDEX(TrackerTbl[#Data],MATCH(Table58[[#This Row],[L2]],TrackerTbl[Cleansed_UAID_2],0),5)</f>
        <v>#N/A</v>
      </c>
      <c r="O551" s="9" t="e">
        <f>INDEX(TrackerTbl[#Data],MATCH(Table58[[#This Row],[L2]],TrackerTbl[Cleansed_UAID_2],0),6)</f>
        <v>#N/A</v>
      </c>
      <c r="P551" s="239" t="e">
        <f>INDEX(TrackerTbl[#Data],MATCH(Table58[[#This Row],[L2]],TrackerTbl[Cleansed_UAID_2],0),7)</f>
        <v>#N/A</v>
      </c>
    </row>
    <row r="552" spans="1:16">
      <c r="A552" s="9">
        <v>237.05</v>
      </c>
      <c r="B552" t="s">
        <v>2708</v>
      </c>
      <c r="C552" t="str">
        <f>IF(LEFT(TrackerTbl[[#This Row],[WorkPackage]],1)="U",TrackerTbl[[#This Row],[WorkPackage]],"IDR "&amp;TRIM(TrackerTbl[[#This Row],[WorkPackage]]))</f>
        <v>IDR 237.05</v>
      </c>
      <c r="D552" t="str">
        <f>TRIM(TrackerTbl[[#This Row],[UAID_2]])</f>
        <v>HS2-000020P16</v>
      </c>
      <c r="E552" s="33">
        <f>_xlfn.MAXIFS(Central_Team!G:G,Central_Team!C:C,TrackerTbl[[#This Row],[UAID_2]])</f>
        <v>45392</v>
      </c>
      <c r="F552" t="str" cm="1">
        <f t="array" ref="F552">INDEX(MainTracker[#Data],MATCH(1,(TrackerTbl[[#This Row],[UAID_2]]=MainTracker[UAID_2])*(TrackerTbl[[#This Row],[Request Date]]=MainTracker[Request sent on (Date)])*1,0),21)</f>
        <v>10 - Complete</v>
      </c>
      <c r="G552" s="33" cm="1">
        <f t="array" ref="G552">INDEX(MainTracker[#Data],MATCH(1,(TrackerTbl[[#This Row],[UAID_2]]=MainTracker[UAID_2])*(TrackerTbl[[#This Row],[Request Date]]=MainTracker[Request sent on (Date)])*1,0),9)</f>
        <v>45399</v>
      </c>
      <c r="H552" s="33"/>
      <c r="J552" t="s">
        <v>9405</v>
      </c>
      <c r="K552" t="s">
        <v>9373</v>
      </c>
      <c r="L552" t="str">
        <f>LEFT(Table58[[#This Row],[L3 (Last Work Package only)]],FIND(" - ",Table58[[#This Row],[L3 (Last Work Package only)]])-1)</f>
        <v>TW 0001</v>
      </c>
      <c r="M552" t="str">
        <f>LEFT(Table58[[#This Row],[Assets]],FIND(" - ",Table58[[#This Row],[Assets]])-1)</f>
        <v>HS2-00002CUWM</v>
      </c>
      <c r="N552" s="239" t="e">
        <f>INDEX(TrackerTbl[#Data],MATCH(Table58[[#This Row],[L2]],TrackerTbl[Cleansed_UAID_2],0),5)</f>
        <v>#N/A</v>
      </c>
      <c r="O552" s="9" t="e">
        <f>INDEX(TrackerTbl[#Data],MATCH(Table58[[#This Row],[L2]],TrackerTbl[Cleansed_UAID_2],0),6)</f>
        <v>#N/A</v>
      </c>
      <c r="P552" s="239" t="e">
        <f>INDEX(TrackerTbl[#Data],MATCH(Table58[[#This Row],[L2]],TrackerTbl[Cleansed_UAID_2],0),7)</f>
        <v>#N/A</v>
      </c>
    </row>
    <row r="553" spans="1:16">
      <c r="A553" s="9">
        <v>235.01</v>
      </c>
      <c r="B553" t="s">
        <v>2002</v>
      </c>
      <c r="C553" t="str">
        <f>IF(LEFT(TrackerTbl[[#This Row],[WorkPackage]],1)="U",TrackerTbl[[#This Row],[WorkPackage]],"IDR "&amp;TRIM(TrackerTbl[[#This Row],[WorkPackage]]))</f>
        <v>IDR 235.01</v>
      </c>
      <c r="D553" t="str">
        <f>TRIM(TrackerTbl[[#This Row],[UAID_2]])</f>
        <v>HS2-00002CTJD</v>
      </c>
      <c r="E553" s="33">
        <f>_xlfn.MAXIFS(Central_Team!G:G,Central_Team!C:C,TrackerTbl[[#This Row],[UAID_2]])</f>
        <v>45392</v>
      </c>
      <c r="F553" t="str" cm="1">
        <f t="array" ref="F553">INDEX(MainTracker[#Data],MATCH(1,(TrackerTbl[[#This Row],[UAID_2]]=MainTracker[UAID_2])*(TrackerTbl[[#This Row],[Request Date]]=MainTracker[Request sent on (Date)])*1,0),21)</f>
        <v>10 - Complete</v>
      </c>
      <c r="G553" s="33" cm="1">
        <f t="array" ref="G553">INDEX(MainTracker[#Data],MATCH(1,(TrackerTbl[[#This Row],[UAID_2]]=MainTracker[UAID_2])*(TrackerTbl[[#This Row],[Request Date]]=MainTracker[Request sent on (Date)])*1,0),9)</f>
        <v>45398</v>
      </c>
      <c r="H553" s="33"/>
      <c r="J553" t="s">
        <v>9406</v>
      </c>
      <c r="K553" t="s">
        <v>9373</v>
      </c>
      <c r="L553" t="str">
        <f>LEFT(Table58[[#This Row],[L3 (Last Work Package only)]],FIND(" - ",Table58[[#This Row],[L3 (Last Work Package only)]])-1)</f>
        <v>TW 0001</v>
      </c>
      <c r="M553" t="str">
        <f>LEFT(Table58[[#This Row],[Assets]],FIND(" - ",Table58[[#This Row],[Assets]])-1)</f>
        <v>HS2-00002CUWN</v>
      </c>
      <c r="N553" s="239" t="e">
        <f>INDEX(TrackerTbl[#Data],MATCH(Table58[[#This Row],[L2]],TrackerTbl[Cleansed_UAID_2],0),5)</f>
        <v>#N/A</v>
      </c>
      <c r="O553" s="9" t="e">
        <f>INDEX(TrackerTbl[#Data],MATCH(Table58[[#This Row],[L2]],TrackerTbl[Cleansed_UAID_2],0),6)</f>
        <v>#N/A</v>
      </c>
      <c r="P553" s="239" t="e">
        <f>INDEX(TrackerTbl[#Data],MATCH(Table58[[#This Row],[L2]],TrackerTbl[Cleansed_UAID_2],0),7)</f>
        <v>#N/A</v>
      </c>
    </row>
    <row r="554" spans="1:16">
      <c r="A554" s="9">
        <v>235.01</v>
      </c>
      <c r="B554" t="s">
        <v>2007</v>
      </c>
      <c r="C554" t="str">
        <f>IF(LEFT(TrackerTbl[[#This Row],[WorkPackage]],1)="U",TrackerTbl[[#This Row],[WorkPackage]],"IDR "&amp;TRIM(TrackerTbl[[#This Row],[WorkPackage]]))</f>
        <v>IDR 235.01</v>
      </c>
      <c r="D554" t="str">
        <f>TRIM(TrackerTbl[[#This Row],[UAID_2]])</f>
        <v>HS2-00002CTJE</v>
      </c>
      <c r="E554" s="33">
        <f>_xlfn.MAXIFS(Central_Team!G:G,Central_Team!C:C,TrackerTbl[[#This Row],[UAID_2]])</f>
        <v>45392</v>
      </c>
      <c r="F554" t="str" cm="1">
        <f t="array" ref="F554">INDEX(MainTracker[#Data],MATCH(1,(TrackerTbl[[#This Row],[UAID_2]]=MainTracker[UAID_2])*(TrackerTbl[[#This Row],[Request Date]]=MainTracker[Request sent on (Date)])*1,0),21)</f>
        <v>10 - Complete</v>
      </c>
      <c r="G554" s="33" cm="1">
        <f t="array" ref="G554">INDEX(MainTracker[#Data],MATCH(1,(TrackerTbl[[#This Row],[UAID_2]]=MainTracker[UAID_2])*(TrackerTbl[[#This Row],[Request Date]]=MainTracker[Request sent on (Date)])*1,0),9)</f>
        <v>45399</v>
      </c>
      <c r="H554" s="33"/>
      <c r="J554" t="s">
        <v>9407</v>
      </c>
      <c r="K554" t="s">
        <v>9373</v>
      </c>
      <c r="L554" t="str">
        <f>LEFT(Table58[[#This Row],[L3 (Last Work Package only)]],FIND(" - ",Table58[[#This Row],[L3 (Last Work Package only)]])-1)</f>
        <v>TW 0001</v>
      </c>
      <c r="M554" t="str">
        <f>LEFT(Table58[[#This Row],[Assets]],FIND(" - ",Table58[[#This Row],[Assets]])-1)</f>
        <v>HS2-00002CUWP</v>
      </c>
      <c r="N554" s="239" t="e">
        <f>INDEX(TrackerTbl[#Data],MATCH(Table58[[#This Row],[L2]],TrackerTbl[Cleansed_UAID_2],0),5)</f>
        <v>#N/A</v>
      </c>
      <c r="O554" s="9" t="e">
        <f>INDEX(TrackerTbl[#Data],MATCH(Table58[[#This Row],[L2]],TrackerTbl[Cleansed_UAID_2],0),6)</f>
        <v>#N/A</v>
      </c>
      <c r="P554" s="239" t="e">
        <f>INDEX(TrackerTbl[#Data],MATCH(Table58[[#This Row],[L2]],TrackerTbl[Cleansed_UAID_2],0),7)</f>
        <v>#N/A</v>
      </c>
    </row>
    <row r="555" spans="1:16">
      <c r="A555" s="9">
        <v>229.03</v>
      </c>
      <c r="B555" t="s">
        <v>2715</v>
      </c>
      <c r="C555" t="str">
        <f>IF(LEFT(TrackerTbl[[#This Row],[WorkPackage]],1)="U",TrackerTbl[[#This Row],[WorkPackage]],"IDR "&amp;TRIM(TrackerTbl[[#This Row],[WorkPackage]]))</f>
        <v>IDR 229.03</v>
      </c>
      <c r="D555" t="str">
        <f>TRIM(TrackerTbl[[#This Row],[UAID_2]])</f>
        <v>HS2-00003124E</v>
      </c>
      <c r="E555" s="33">
        <f>_xlfn.MAXIFS(Central_Team!G:G,Central_Team!C:C,TrackerTbl[[#This Row],[UAID_2]])</f>
        <v>45503</v>
      </c>
      <c r="F555" t="str" cm="1">
        <f t="array" ref="F555">INDEX(MainTracker[#Data],MATCH(1,(TrackerTbl[[#This Row],[UAID_2]]=MainTracker[UAID_2])*(TrackerTbl[[#This Row],[Request Date]]=MainTracker[Request sent on (Date)])*1,0),21)</f>
        <v>10 - Complete</v>
      </c>
      <c r="G555" s="33" cm="1">
        <f t="array" ref="G555">INDEX(MainTracker[#Data],MATCH(1,(TrackerTbl[[#This Row],[UAID_2]]=MainTracker[UAID_2])*(TrackerTbl[[#This Row],[Request Date]]=MainTracker[Request sent on (Date)])*1,0),9)</f>
        <v>45513</v>
      </c>
      <c r="H555" s="33"/>
      <c r="J555" t="s">
        <v>9408</v>
      </c>
      <c r="K555" t="s">
        <v>9373</v>
      </c>
      <c r="L555" t="str">
        <f>LEFT(Table58[[#This Row],[L3 (Last Work Package only)]],FIND(" - ",Table58[[#This Row],[L3 (Last Work Package only)]])-1)</f>
        <v>TW 0001</v>
      </c>
      <c r="M555" t="str">
        <f>LEFT(Table58[[#This Row],[Assets]],FIND(" - ",Table58[[#This Row],[Assets]])-1)</f>
        <v>HS2-00002HUS2</v>
      </c>
      <c r="N555" s="239" t="e">
        <f>INDEX(TrackerTbl[#Data],MATCH(Table58[[#This Row],[L2]],TrackerTbl[Cleansed_UAID_2],0),5)</f>
        <v>#N/A</v>
      </c>
      <c r="O555" s="9" t="e">
        <f>INDEX(TrackerTbl[#Data],MATCH(Table58[[#This Row],[L2]],TrackerTbl[Cleansed_UAID_2],0),6)</f>
        <v>#N/A</v>
      </c>
      <c r="P555" s="239" t="e">
        <f>INDEX(TrackerTbl[#Data],MATCH(Table58[[#This Row],[L2]],TrackerTbl[Cleansed_UAID_2],0),7)</f>
        <v>#N/A</v>
      </c>
    </row>
    <row r="556" spans="1:16">
      <c r="A556" s="9">
        <v>227.1</v>
      </c>
      <c r="B556" t="s">
        <v>2369</v>
      </c>
      <c r="C556" t="str">
        <f>IF(LEFT(TrackerTbl[[#This Row],[WorkPackage]],1)="U",TrackerTbl[[#This Row],[WorkPackage]],"IDR "&amp;TRIM(TrackerTbl[[#This Row],[WorkPackage]]))</f>
        <v>IDR 227.1</v>
      </c>
      <c r="D556" t="str">
        <f>TRIM(TrackerTbl[[#This Row],[UAID_2]])</f>
        <v>HS2-00002CQQF</v>
      </c>
      <c r="E556" s="33">
        <f>_xlfn.MAXIFS(Central_Team!G:G,Central_Team!C:C,TrackerTbl[[#This Row],[UAID_2]])</f>
        <v>45392</v>
      </c>
      <c r="F556" t="str" cm="1">
        <f t="array" ref="F556">INDEX(MainTracker[#Data],MATCH(1,(TrackerTbl[[#This Row],[UAID_2]]=MainTracker[UAID_2])*(TrackerTbl[[#This Row],[Request Date]]=MainTracker[Request sent on (Date)])*1,0),21)</f>
        <v>10 - Complete</v>
      </c>
      <c r="G556" s="33" cm="1">
        <f t="array" ref="G556">INDEX(MainTracker[#Data],MATCH(1,(TrackerTbl[[#This Row],[UAID_2]]=MainTracker[UAID_2])*(TrackerTbl[[#This Row],[Request Date]]=MainTracker[Request sent on (Date)])*1,0),9)</f>
        <v>45397</v>
      </c>
      <c r="H556" s="33"/>
      <c r="J556" t="s">
        <v>9409</v>
      </c>
      <c r="K556" t="s">
        <v>9373</v>
      </c>
      <c r="L556" t="str">
        <f>LEFT(Table58[[#This Row],[L3 (Last Work Package only)]],FIND(" - ",Table58[[#This Row],[L3 (Last Work Package only)]])-1)</f>
        <v>TW 0001</v>
      </c>
      <c r="M556" t="str">
        <f>LEFT(Table58[[#This Row],[Assets]],FIND(" - ",Table58[[#This Row],[Assets]])-1)</f>
        <v>HS2-00002CUWQ</v>
      </c>
      <c r="N556" s="239" t="e">
        <f>INDEX(TrackerTbl[#Data],MATCH(Table58[[#This Row],[L2]],TrackerTbl[Cleansed_UAID_2],0),5)</f>
        <v>#N/A</v>
      </c>
      <c r="O556" s="9" t="e">
        <f>INDEX(TrackerTbl[#Data],MATCH(Table58[[#This Row],[L2]],TrackerTbl[Cleansed_UAID_2],0),6)</f>
        <v>#N/A</v>
      </c>
      <c r="P556" s="239" t="e">
        <f>INDEX(TrackerTbl[#Data],MATCH(Table58[[#This Row],[L2]],TrackerTbl[Cleansed_UAID_2],0),7)</f>
        <v>#N/A</v>
      </c>
    </row>
    <row r="557" spans="1:16">
      <c r="A557" s="9" t="s">
        <v>1711</v>
      </c>
      <c r="B557" t="s">
        <v>746</v>
      </c>
      <c r="C557" t="str">
        <f>IF(LEFT(TrackerTbl[[#This Row],[WorkPackage]],1)="U",TrackerTbl[[#This Row],[WorkPackage]],"IDR "&amp;TRIM(TrackerTbl[[#This Row],[WorkPackage]]))</f>
        <v>IDR 215.02-02</v>
      </c>
      <c r="D557" t="str">
        <f>TRIM(TrackerTbl[[#This Row],[UAID_2]])</f>
        <v>HS2-00002CT8Y</v>
      </c>
      <c r="E557" s="33">
        <f>_xlfn.MAXIFS(Central_Team!G:G,Central_Team!C:C,TrackerTbl[[#This Row],[UAID_2]])</f>
        <v>45686</v>
      </c>
      <c r="F557" t="str" cm="1">
        <f t="array" ref="F557">INDEX(MainTracker[#Data],MATCH(1,(TrackerTbl[[#This Row],[UAID_2]]=MainTracker[UAID_2])*(TrackerTbl[[#This Row],[Request Date]]=MainTracker[Request sent on (Date)])*1,0),21)</f>
        <v>10 - Complete</v>
      </c>
      <c r="G557" s="33" cm="1">
        <f t="array" ref="G557">INDEX(MainTracker[#Data],MATCH(1,(TrackerTbl[[#This Row],[UAID_2]]=MainTracker[UAID_2])*(TrackerTbl[[#This Row],[Request Date]]=MainTracker[Request sent on (Date)])*1,0),9)</f>
        <v>45700</v>
      </c>
      <c r="H557" s="33"/>
      <c r="J557" t="s">
        <v>9410</v>
      </c>
      <c r="K557" t="s">
        <v>9373</v>
      </c>
      <c r="L557" t="str">
        <f>LEFT(Table58[[#This Row],[L3 (Last Work Package only)]],FIND(" - ",Table58[[#This Row],[L3 (Last Work Package only)]])-1)</f>
        <v>TW 0001</v>
      </c>
      <c r="M557" t="str">
        <f>LEFT(Table58[[#This Row],[Assets]],FIND(" - ",Table58[[#This Row],[Assets]])-1)</f>
        <v>HS2-00002CUWR</v>
      </c>
      <c r="N557" s="239" t="e">
        <f>INDEX(TrackerTbl[#Data],MATCH(Table58[[#This Row],[L2]],TrackerTbl[Cleansed_UAID_2],0),5)</f>
        <v>#N/A</v>
      </c>
      <c r="O557" s="9" t="e">
        <f>INDEX(TrackerTbl[#Data],MATCH(Table58[[#This Row],[L2]],TrackerTbl[Cleansed_UAID_2],0),6)</f>
        <v>#N/A</v>
      </c>
      <c r="P557" s="239" t="e">
        <f>INDEX(TrackerTbl[#Data],MATCH(Table58[[#This Row],[L2]],TrackerTbl[Cleansed_UAID_2],0),7)</f>
        <v>#N/A</v>
      </c>
    </row>
    <row r="558" spans="1:16">
      <c r="A558" s="9" t="s">
        <v>2726</v>
      </c>
      <c r="B558" t="s">
        <v>2727</v>
      </c>
      <c r="C558" t="str">
        <f>IF(LEFT(TrackerTbl[[#This Row],[WorkPackage]],1)="U",TrackerTbl[[#This Row],[WorkPackage]],"IDR "&amp;TRIM(TrackerTbl[[#This Row],[WorkPackage]]))</f>
        <v>IDR 227.B</v>
      </c>
      <c r="D558" t="str">
        <f>TRIM(TrackerTbl[[#This Row],[UAID_2]])</f>
        <v>HS2-000020CHM</v>
      </c>
      <c r="E558" s="33">
        <f>_xlfn.MAXIFS(Central_Team!G:G,Central_Team!C:C,TrackerTbl[[#This Row],[UAID_2]])</f>
        <v>45394</v>
      </c>
      <c r="F558" t="str" cm="1">
        <f t="array" ref="F558">INDEX(MainTracker[#Data],MATCH(1,(TrackerTbl[[#This Row],[UAID_2]]=MainTracker[UAID_2])*(TrackerTbl[[#This Row],[Request Date]]=MainTracker[Request sent on (Date)])*1,0),21)</f>
        <v>10 - Complete</v>
      </c>
      <c r="G558" s="33" cm="1">
        <f t="array" ref="G558">INDEX(MainTracker[#Data],MATCH(1,(TrackerTbl[[#This Row],[UAID_2]]=MainTracker[UAID_2])*(TrackerTbl[[#This Row],[Request Date]]=MainTracker[Request sent on (Date)])*1,0),9)</f>
        <v>45401</v>
      </c>
      <c r="H558" s="33"/>
      <c r="J558" t="s">
        <v>9411</v>
      </c>
      <c r="K558" t="s">
        <v>9373</v>
      </c>
      <c r="L558" t="str">
        <f>LEFT(Table58[[#This Row],[L3 (Last Work Package only)]],FIND(" - ",Table58[[#This Row],[L3 (Last Work Package only)]])-1)</f>
        <v>TW 0001</v>
      </c>
      <c r="M558" t="str">
        <f>LEFT(Table58[[#This Row],[Assets]],FIND(" - ",Table58[[#This Row],[Assets]])-1)</f>
        <v>HS2-00002GBX6</v>
      </c>
      <c r="N558" s="239" t="e">
        <f>INDEX(TrackerTbl[#Data],MATCH(Table58[[#This Row],[L2]],TrackerTbl[Cleansed_UAID_2],0),5)</f>
        <v>#N/A</v>
      </c>
      <c r="O558" s="9" t="e">
        <f>INDEX(TrackerTbl[#Data],MATCH(Table58[[#This Row],[L2]],TrackerTbl[Cleansed_UAID_2],0),6)</f>
        <v>#N/A</v>
      </c>
      <c r="P558" s="239" t="e">
        <f>INDEX(TrackerTbl[#Data],MATCH(Table58[[#This Row],[L2]],TrackerTbl[Cleansed_UAID_2],0),7)</f>
        <v>#N/A</v>
      </c>
    </row>
    <row r="559" spans="1:16">
      <c r="A559" s="9" t="s">
        <v>2726</v>
      </c>
      <c r="B559" t="s">
        <v>2733</v>
      </c>
      <c r="C559" t="str">
        <f>IF(LEFT(TrackerTbl[[#This Row],[WorkPackage]],1)="U",TrackerTbl[[#This Row],[WorkPackage]],"IDR "&amp;TRIM(TrackerTbl[[#This Row],[WorkPackage]]))</f>
        <v>IDR 227.B</v>
      </c>
      <c r="D559" t="str">
        <f>TRIM(TrackerTbl[[#This Row],[UAID_2]])</f>
        <v>HS2-0000245Z9</v>
      </c>
      <c r="E559" s="33">
        <f>_xlfn.MAXIFS(Central_Team!G:G,Central_Team!C:C,TrackerTbl[[#This Row],[UAID_2]])</f>
        <v>45394</v>
      </c>
      <c r="F559" t="str" cm="1">
        <f t="array" ref="F559">INDEX(MainTracker[#Data],MATCH(1,(TrackerTbl[[#This Row],[UAID_2]]=MainTracker[UAID_2])*(TrackerTbl[[#This Row],[Request Date]]=MainTracker[Request sent on (Date)])*1,0),21)</f>
        <v>10 - Complete</v>
      </c>
      <c r="G559" s="33" cm="1">
        <f t="array" ref="G559">INDEX(MainTracker[#Data],MATCH(1,(TrackerTbl[[#This Row],[UAID_2]]=MainTracker[UAID_2])*(TrackerTbl[[#This Row],[Request Date]]=MainTracker[Request sent on (Date)])*1,0),9)</f>
        <v>45401</v>
      </c>
      <c r="H559" s="33"/>
      <c r="J559" t="s">
        <v>9412</v>
      </c>
      <c r="K559" t="s">
        <v>9373</v>
      </c>
      <c r="L559" t="str">
        <f>LEFT(Table58[[#This Row],[L3 (Last Work Package only)]],FIND(" - ",Table58[[#This Row],[L3 (Last Work Package only)]])-1)</f>
        <v>TW 0001</v>
      </c>
      <c r="M559" t="str">
        <f>LEFT(Table58[[#This Row],[Assets]],FIND(" - ",Table58[[#This Row],[Assets]])-1)</f>
        <v>HS2-00002T6DL</v>
      </c>
      <c r="N559" s="239" t="e">
        <f>INDEX(TrackerTbl[#Data],MATCH(Table58[[#This Row],[L2]],TrackerTbl[Cleansed_UAID_2],0),5)</f>
        <v>#N/A</v>
      </c>
      <c r="O559" s="9" t="e">
        <f>INDEX(TrackerTbl[#Data],MATCH(Table58[[#This Row],[L2]],TrackerTbl[Cleansed_UAID_2],0),6)</f>
        <v>#N/A</v>
      </c>
      <c r="P559" s="239" t="e">
        <f>INDEX(TrackerTbl[#Data],MATCH(Table58[[#This Row],[L2]],TrackerTbl[Cleansed_UAID_2],0),7)</f>
        <v>#N/A</v>
      </c>
    </row>
    <row r="560" spans="1:16">
      <c r="A560" s="9" t="s">
        <v>2726</v>
      </c>
      <c r="B560" t="s">
        <v>2738</v>
      </c>
      <c r="C560" t="str">
        <f>IF(LEFT(TrackerTbl[[#This Row],[WorkPackage]],1)="U",TrackerTbl[[#This Row],[WorkPackage]],"IDR "&amp;TRIM(TrackerTbl[[#This Row],[WorkPackage]]))</f>
        <v>IDR 227.B</v>
      </c>
      <c r="D560" t="str">
        <f>TRIM(TrackerTbl[[#This Row],[UAID_2]])</f>
        <v>HS2-00002FE9M</v>
      </c>
      <c r="E560" s="33">
        <f>_xlfn.MAXIFS(Central_Team!G:G,Central_Team!C:C,TrackerTbl[[#This Row],[UAID_2]])</f>
        <v>45394</v>
      </c>
      <c r="F560" t="str" cm="1">
        <f t="array" ref="F560">INDEX(MainTracker[#Data],MATCH(1,(TrackerTbl[[#This Row],[UAID_2]]=MainTracker[UAID_2])*(TrackerTbl[[#This Row],[Request Date]]=MainTracker[Request sent on (Date)])*1,0),21)</f>
        <v>10 - Complete</v>
      </c>
      <c r="G560" s="33" cm="1">
        <f t="array" ref="G560">INDEX(MainTracker[#Data],MATCH(1,(TrackerTbl[[#This Row],[UAID_2]]=MainTracker[UAID_2])*(TrackerTbl[[#This Row],[Request Date]]=MainTracker[Request sent on (Date)])*1,0),9)</f>
        <v>45397</v>
      </c>
      <c r="H560" s="33"/>
      <c r="J560" t="s">
        <v>9413</v>
      </c>
      <c r="K560" t="s">
        <v>9373</v>
      </c>
      <c r="L560" t="str">
        <f>LEFT(Table58[[#This Row],[L3 (Last Work Package only)]],FIND(" - ",Table58[[#This Row],[L3 (Last Work Package only)]])-1)</f>
        <v>TW 0001</v>
      </c>
      <c r="M560" t="str">
        <f>LEFT(Table58[[#This Row],[Assets]],FIND(" - ",Table58[[#This Row],[Assets]])-1)</f>
        <v>HS2-00002TFS3</v>
      </c>
      <c r="N560" s="239" t="e">
        <f>INDEX(TrackerTbl[#Data],MATCH(Table58[[#This Row],[L2]],TrackerTbl[Cleansed_UAID_2],0),5)</f>
        <v>#N/A</v>
      </c>
      <c r="O560" s="9" t="e">
        <f>INDEX(TrackerTbl[#Data],MATCH(Table58[[#This Row],[L2]],TrackerTbl[Cleansed_UAID_2],0),6)</f>
        <v>#N/A</v>
      </c>
      <c r="P560" s="239" t="e">
        <f>INDEX(TrackerTbl[#Data],MATCH(Table58[[#This Row],[L2]],TrackerTbl[Cleansed_UAID_2],0),7)</f>
        <v>#N/A</v>
      </c>
    </row>
    <row r="561" spans="1:16">
      <c r="A561" s="9" t="s">
        <v>2726</v>
      </c>
      <c r="B561" t="s">
        <v>2742</v>
      </c>
      <c r="C561" t="str">
        <f>IF(LEFT(TrackerTbl[[#This Row],[WorkPackage]],1)="U",TrackerTbl[[#This Row],[WorkPackage]],"IDR "&amp;TRIM(TrackerTbl[[#This Row],[WorkPackage]]))</f>
        <v>IDR 227.B</v>
      </c>
      <c r="D561" t="str">
        <f>TRIM(TrackerTbl[[#This Row],[UAID_2]])</f>
        <v>HS2-00002FE9P</v>
      </c>
      <c r="E561" s="33">
        <f>_xlfn.MAXIFS(Central_Team!G:G,Central_Team!C:C,TrackerTbl[[#This Row],[UAID_2]])</f>
        <v>45394</v>
      </c>
      <c r="F561" t="str" cm="1">
        <f t="array" ref="F561">INDEX(MainTracker[#Data],MATCH(1,(TrackerTbl[[#This Row],[UAID_2]]=MainTracker[UAID_2])*(TrackerTbl[[#This Row],[Request Date]]=MainTracker[Request sent on (Date)])*1,0),21)</f>
        <v>10 - Complete</v>
      </c>
      <c r="G561" s="33" cm="1">
        <f t="array" ref="G561">INDEX(MainTracker[#Data],MATCH(1,(TrackerTbl[[#This Row],[UAID_2]]=MainTracker[UAID_2])*(TrackerTbl[[#This Row],[Request Date]]=MainTracker[Request sent on (Date)])*1,0),9)</f>
        <v>45401</v>
      </c>
      <c r="H561" s="33"/>
      <c r="J561" t="s">
        <v>9414</v>
      </c>
      <c r="K561" t="s">
        <v>9373</v>
      </c>
      <c r="L561" t="str">
        <f>LEFT(Table58[[#This Row],[L3 (Last Work Package only)]],FIND(" - ",Table58[[#This Row],[L3 (Last Work Package only)]])-1)</f>
        <v>TW 0001</v>
      </c>
      <c r="M561" t="str">
        <f>LEFT(Table58[[#This Row],[Assets]],FIND(" - ",Table58[[#This Row],[Assets]])-1)</f>
        <v>HS2-00002SW48</v>
      </c>
      <c r="N561" s="239" t="e">
        <f>INDEX(TrackerTbl[#Data],MATCH(Table58[[#This Row],[L2]],TrackerTbl[Cleansed_UAID_2],0),5)</f>
        <v>#N/A</v>
      </c>
      <c r="O561" s="9" t="e">
        <f>INDEX(TrackerTbl[#Data],MATCH(Table58[[#This Row],[L2]],TrackerTbl[Cleansed_UAID_2],0),6)</f>
        <v>#N/A</v>
      </c>
      <c r="P561" s="239" t="e">
        <f>INDEX(TrackerTbl[#Data],MATCH(Table58[[#This Row],[L2]],TrackerTbl[Cleansed_UAID_2],0),7)</f>
        <v>#N/A</v>
      </c>
    </row>
    <row r="562" spans="1:16">
      <c r="A562" s="9">
        <v>225</v>
      </c>
      <c r="B562" t="s">
        <v>2747</v>
      </c>
      <c r="C562" t="str">
        <f>IF(LEFT(TrackerTbl[[#This Row],[WorkPackage]],1)="U",TrackerTbl[[#This Row],[WorkPackage]],"IDR "&amp;TRIM(TrackerTbl[[#This Row],[WorkPackage]]))</f>
        <v>IDR 225</v>
      </c>
      <c r="D562" t="str">
        <f>TRIM(TrackerTbl[[#This Row],[UAID_2]])</f>
        <v>HS2-00002CTE3</v>
      </c>
      <c r="E562" s="33">
        <f>_xlfn.MAXIFS(Central_Team!G:G,Central_Team!C:C,TrackerTbl[[#This Row],[UAID_2]])</f>
        <v>45394</v>
      </c>
      <c r="F562" t="str" cm="1">
        <f t="array" ref="F562">INDEX(MainTracker[#Data],MATCH(1,(TrackerTbl[[#This Row],[UAID_2]]=MainTracker[UAID_2])*(TrackerTbl[[#This Row],[Request Date]]=MainTracker[Request sent on (Date)])*1,0),21)</f>
        <v>10 - Complete</v>
      </c>
      <c r="G562" s="33" cm="1">
        <f t="array" ref="G562">INDEX(MainTracker[#Data],MATCH(1,(TrackerTbl[[#This Row],[UAID_2]]=MainTracker[UAID_2])*(TrackerTbl[[#This Row],[Request Date]]=MainTracker[Request sent on (Date)])*1,0),9)</f>
        <v>45404</v>
      </c>
      <c r="H562" s="33"/>
      <c r="J562" t="s">
        <v>9415</v>
      </c>
      <c r="K562" t="s">
        <v>9373</v>
      </c>
      <c r="L562" t="str">
        <f>LEFT(Table58[[#This Row],[L3 (Last Work Package only)]],FIND(" - ",Table58[[#This Row],[L3 (Last Work Package only)]])-1)</f>
        <v>TW 0001</v>
      </c>
      <c r="M562" t="str">
        <f>LEFT(Table58[[#This Row],[Assets]],FIND(" - ",Table58[[#This Row],[Assets]])-1)</f>
        <v>HS2-00002TG3B</v>
      </c>
      <c r="N562" s="239" t="e">
        <f>INDEX(TrackerTbl[#Data],MATCH(Table58[[#This Row],[L2]],TrackerTbl[Cleansed_UAID_2],0),5)</f>
        <v>#N/A</v>
      </c>
      <c r="O562" s="9" t="e">
        <f>INDEX(TrackerTbl[#Data],MATCH(Table58[[#This Row],[L2]],TrackerTbl[Cleansed_UAID_2],0),6)</f>
        <v>#N/A</v>
      </c>
      <c r="P562" s="239" t="e">
        <f>INDEX(TrackerTbl[#Data],MATCH(Table58[[#This Row],[L2]],TrackerTbl[Cleansed_UAID_2],0),7)</f>
        <v>#N/A</v>
      </c>
    </row>
    <row r="563" spans="1:16">
      <c r="A563" s="9">
        <v>219.3</v>
      </c>
      <c r="B563" t="s">
        <v>2451</v>
      </c>
      <c r="C563" t="str">
        <f>IF(LEFT(TrackerTbl[[#This Row],[WorkPackage]],1)="U",TrackerTbl[[#This Row],[WorkPackage]],"IDR "&amp;TRIM(TrackerTbl[[#This Row],[WorkPackage]]))</f>
        <v>IDR 219.3</v>
      </c>
      <c r="D563" t="str">
        <f>TRIM(TrackerTbl[[#This Row],[UAID_2]])</f>
        <v>HS2-00002YCW4</v>
      </c>
      <c r="E563" s="33">
        <f>_xlfn.MAXIFS(Central_Team!G:G,Central_Team!C:C,TrackerTbl[[#This Row],[UAID_2]])</f>
        <v>45394</v>
      </c>
      <c r="F563" t="str" cm="1">
        <f t="array" ref="F563">INDEX(MainTracker[#Data],MATCH(1,(TrackerTbl[[#This Row],[UAID_2]]=MainTracker[UAID_2])*(TrackerTbl[[#This Row],[Request Date]]=MainTracker[Request sent on (Date)])*1,0),21)</f>
        <v>10 - Complete</v>
      </c>
      <c r="G563" s="33" cm="1">
        <f t="array" ref="G563">INDEX(MainTracker[#Data],MATCH(1,(TrackerTbl[[#This Row],[UAID_2]]=MainTracker[UAID_2])*(TrackerTbl[[#This Row],[Request Date]]=MainTracker[Request sent on (Date)])*1,0),9)</f>
        <v>45415</v>
      </c>
      <c r="H563" s="33"/>
      <c r="J563" t="s">
        <v>9416</v>
      </c>
      <c r="K563" t="s">
        <v>9373</v>
      </c>
      <c r="L563" t="str">
        <f>LEFT(Table58[[#This Row],[L3 (Last Work Package only)]],FIND(" - ",Table58[[#This Row],[L3 (Last Work Package only)]])-1)</f>
        <v>TW 0001</v>
      </c>
      <c r="M563" t="str">
        <f>LEFT(Table58[[#This Row],[Assets]],FIND(" - ",Table58[[#This Row],[Assets]])-1)</f>
        <v>HS2-00002CUWS</v>
      </c>
      <c r="N563" s="239" t="e">
        <f>INDEX(TrackerTbl[#Data],MATCH(Table58[[#This Row],[L2]],TrackerTbl[Cleansed_UAID_2],0),5)</f>
        <v>#N/A</v>
      </c>
      <c r="O563" s="9" t="e">
        <f>INDEX(TrackerTbl[#Data],MATCH(Table58[[#This Row],[L2]],TrackerTbl[Cleansed_UAID_2],0),6)</f>
        <v>#N/A</v>
      </c>
      <c r="P563" s="239" t="e">
        <f>INDEX(TrackerTbl[#Data],MATCH(Table58[[#This Row],[L2]],TrackerTbl[Cleansed_UAID_2],0),7)</f>
        <v>#N/A</v>
      </c>
    </row>
    <row r="564" spans="1:16">
      <c r="A564" s="9">
        <v>219.3</v>
      </c>
      <c r="B564" t="s">
        <v>2457</v>
      </c>
      <c r="C564" t="str">
        <f>IF(LEFT(TrackerTbl[[#This Row],[WorkPackage]],1)="U",TrackerTbl[[#This Row],[WorkPackage]],"IDR "&amp;TRIM(TrackerTbl[[#This Row],[WorkPackage]]))</f>
        <v>IDR 219.3</v>
      </c>
      <c r="D564" t="str">
        <f>TRIM(TrackerTbl[[#This Row],[UAID_2]])</f>
        <v>HS2-000031EEZ</v>
      </c>
      <c r="E564" s="33">
        <f>_xlfn.MAXIFS(Central_Team!G:G,Central_Team!C:C,TrackerTbl[[#This Row],[UAID_2]])</f>
        <v>45440</v>
      </c>
      <c r="F564" t="str" cm="1">
        <f t="array" ref="F564">INDEX(MainTracker[#Data],MATCH(1,(TrackerTbl[[#This Row],[UAID_2]]=MainTracker[UAID_2])*(TrackerTbl[[#This Row],[Request Date]]=MainTracker[Request sent on (Date)])*1,0),21)</f>
        <v>10 - Complete</v>
      </c>
      <c r="G564" s="33" cm="1">
        <f t="array" ref="G564">INDEX(MainTracker[#Data],MATCH(1,(TrackerTbl[[#This Row],[UAID_2]]=MainTracker[UAID_2])*(TrackerTbl[[#This Row],[Request Date]]=MainTracker[Request sent on (Date)])*1,0),9)</f>
        <v>45441</v>
      </c>
      <c r="H564" s="33"/>
      <c r="J564" t="s">
        <v>9417</v>
      </c>
      <c r="K564" t="s">
        <v>9373</v>
      </c>
      <c r="L564" t="str">
        <f>LEFT(Table58[[#This Row],[L3 (Last Work Package only)]],FIND(" - ",Table58[[#This Row],[L3 (Last Work Package only)]])-1)</f>
        <v>TW 0001</v>
      </c>
      <c r="M564" t="str">
        <f>LEFT(Table58[[#This Row],[Assets]],FIND(" - ",Table58[[#This Row],[Assets]])-1)</f>
        <v>HS2-00002TG3W</v>
      </c>
      <c r="N564" s="239" t="e">
        <f>INDEX(TrackerTbl[#Data],MATCH(Table58[[#This Row],[L2]],TrackerTbl[Cleansed_UAID_2],0),5)</f>
        <v>#N/A</v>
      </c>
      <c r="O564" s="9" t="e">
        <f>INDEX(TrackerTbl[#Data],MATCH(Table58[[#This Row],[L2]],TrackerTbl[Cleansed_UAID_2],0),6)</f>
        <v>#N/A</v>
      </c>
      <c r="P564" s="239" t="e">
        <f>INDEX(TrackerTbl[#Data],MATCH(Table58[[#This Row],[L2]],TrackerTbl[Cleansed_UAID_2],0),7)</f>
        <v>#N/A</v>
      </c>
    </row>
    <row r="565" spans="1:16">
      <c r="A565" s="9">
        <v>219.3</v>
      </c>
      <c r="B565" t="s">
        <v>2460</v>
      </c>
      <c r="C565" t="str">
        <f>IF(LEFT(TrackerTbl[[#This Row],[WorkPackage]],1)="U",TrackerTbl[[#This Row],[WorkPackage]],"IDR "&amp;TRIM(TrackerTbl[[#This Row],[WorkPackage]]))</f>
        <v>IDR 219.3</v>
      </c>
      <c r="D565" t="str">
        <f>TRIM(TrackerTbl[[#This Row],[UAID_2]])</f>
        <v>HS2-000031EF0</v>
      </c>
      <c r="E565" s="33">
        <f>_xlfn.MAXIFS(Central_Team!G:G,Central_Team!C:C,TrackerTbl[[#This Row],[UAID_2]])</f>
        <v>45394</v>
      </c>
      <c r="F565" t="str" cm="1">
        <f t="array" ref="F565">INDEX(MainTracker[#Data],MATCH(1,(TrackerTbl[[#This Row],[UAID_2]]=MainTracker[UAID_2])*(TrackerTbl[[#This Row],[Request Date]]=MainTracker[Request sent on (Date)])*1,0),21)</f>
        <v>10 - Complete</v>
      </c>
      <c r="G565" s="33" cm="1">
        <f t="array" ref="G565">INDEX(MainTracker[#Data],MATCH(1,(TrackerTbl[[#This Row],[UAID_2]]=MainTracker[UAID_2])*(TrackerTbl[[#This Row],[Request Date]]=MainTracker[Request sent on (Date)])*1,0),9)</f>
        <v>45420</v>
      </c>
      <c r="H565" s="33"/>
      <c r="J565" t="s">
        <v>9418</v>
      </c>
      <c r="K565" t="s">
        <v>9373</v>
      </c>
      <c r="L565" t="str">
        <f>LEFT(Table58[[#This Row],[L3 (Last Work Package only)]],FIND(" - ",Table58[[#This Row],[L3 (Last Work Package only)]])-1)</f>
        <v>TW 0001</v>
      </c>
      <c r="M565" t="str">
        <f>LEFT(Table58[[#This Row],[Assets]],FIND(" - ",Table58[[#This Row],[Assets]])-1)</f>
        <v>HS2-00002CUWT</v>
      </c>
      <c r="N565" s="239" t="e">
        <f>INDEX(TrackerTbl[#Data],MATCH(Table58[[#This Row],[L2]],TrackerTbl[Cleansed_UAID_2],0),5)</f>
        <v>#N/A</v>
      </c>
      <c r="O565" s="9" t="e">
        <f>INDEX(TrackerTbl[#Data],MATCH(Table58[[#This Row],[L2]],TrackerTbl[Cleansed_UAID_2],0),6)</f>
        <v>#N/A</v>
      </c>
      <c r="P565" s="239" t="e">
        <f>INDEX(TrackerTbl[#Data],MATCH(Table58[[#This Row],[L2]],TrackerTbl[Cleansed_UAID_2],0),7)</f>
        <v>#N/A</v>
      </c>
    </row>
    <row r="566" spans="1:16">
      <c r="A566" s="9">
        <v>219.3</v>
      </c>
      <c r="B566" t="s">
        <v>2464</v>
      </c>
      <c r="C566" t="str">
        <f>IF(LEFT(TrackerTbl[[#This Row],[WorkPackage]],1)="U",TrackerTbl[[#This Row],[WorkPackage]],"IDR "&amp;TRIM(TrackerTbl[[#This Row],[WorkPackage]]))</f>
        <v>IDR 219.3</v>
      </c>
      <c r="D566" t="str">
        <f>TRIM(TrackerTbl[[#This Row],[UAID_2]])</f>
        <v>HS2-000037YLE</v>
      </c>
      <c r="E566" s="33">
        <f>_xlfn.MAXIFS(Central_Team!G:G,Central_Team!C:C,TrackerTbl[[#This Row],[UAID_2]])</f>
        <v>45394</v>
      </c>
      <c r="F566" t="str" cm="1">
        <f t="array" ref="F566">INDEX(MainTracker[#Data],MATCH(1,(TrackerTbl[[#This Row],[UAID_2]]=MainTracker[UAID_2])*(TrackerTbl[[#This Row],[Request Date]]=MainTracker[Request sent on (Date)])*1,0),21)</f>
        <v>10 - Complete</v>
      </c>
      <c r="G566" s="33" cm="1">
        <f t="array" ref="G566">INDEX(MainTracker[#Data],MATCH(1,(TrackerTbl[[#This Row],[UAID_2]]=MainTracker[UAID_2])*(TrackerTbl[[#This Row],[Request Date]]=MainTracker[Request sent on (Date)])*1,0),9)</f>
        <v>45412</v>
      </c>
      <c r="H566" s="33"/>
      <c r="J566" t="s">
        <v>9419</v>
      </c>
      <c r="K566" t="s">
        <v>9373</v>
      </c>
      <c r="L566" t="str">
        <f>LEFT(Table58[[#This Row],[L3 (Last Work Package only)]],FIND(" - ",Table58[[#This Row],[L3 (Last Work Package only)]])-1)</f>
        <v>TW 0001</v>
      </c>
      <c r="M566" t="str">
        <f>LEFT(Table58[[#This Row],[Assets]],FIND(" - ",Table58[[#This Row],[Assets]])-1)</f>
        <v>HS2-00002CUWU</v>
      </c>
      <c r="N566" s="239" t="e">
        <f>INDEX(TrackerTbl[#Data],MATCH(Table58[[#This Row],[L2]],TrackerTbl[Cleansed_UAID_2],0),5)</f>
        <v>#N/A</v>
      </c>
      <c r="O566" s="9" t="e">
        <f>INDEX(TrackerTbl[#Data],MATCH(Table58[[#This Row],[L2]],TrackerTbl[Cleansed_UAID_2],0),6)</f>
        <v>#N/A</v>
      </c>
      <c r="P566" s="239" t="e">
        <f>INDEX(TrackerTbl[#Data],MATCH(Table58[[#This Row],[L2]],TrackerTbl[Cleansed_UAID_2],0),7)</f>
        <v>#N/A</v>
      </c>
    </row>
    <row r="567" spans="1:16">
      <c r="A567" s="9">
        <v>219.3</v>
      </c>
      <c r="B567" t="s">
        <v>2467</v>
      </c>
      <c r="C567" t="str">
        <f>IF(LEFT(TrackerTbl[[#This Row],[WorkPackage]],1)="U",TrackerTbl[[#This Row],[WorkPackage]],"IDR "&amp;TRIM(TrackerTbl[[#This Row],[WorkPackage]]))</f>
        <v>IDR 219.3</v>
      </c>
      <c r="D567" t="str">
        <f>TRIM(TrackerTbl[[#This Row],[UAID_2]])</f>
        <v>HS2-000037YLG</v>
      </c>
      <c r="E567" s="33">
        <f>_xlfn.MAXIFS(Central_Team!G:G,Central_Team!C:C,TrackerTbl[[#This Row],[UAID_2]])</f>
        <v>45394</v>
      </c>
      <c r="F567" t="str" cm="1">
        <f t="array" ref="F567">INDEX(MainTracker[#Data],MATCH(1,(TrackerTbl[[#This Row],[UAID_2]]=MainTracker[UAID_2])*(TrackerTbl[[#This Row],[Request Date]]=MainTracker[Request sent on (Date)])*1,0),21)</f>
        <v>10 - Complete</v>
      </c>
      <c r="G567" s="33" cm="1">
        <f t="array" ref="G567">INDEX(MainTracker[#Data],MATCH(1,(TrackerTbl[[#This Row],[UAID_2]]=MainTracker[UAID_2])*(TrackerTbl[[#This Row],[Request Date]]=MainTracker[Request sent on (Date)])*1,0),9)</f>
        <v>45412</v>
      </c>
      <c r="H567" s="33"/>
      <c r="J567" t="s">
        <v>9420</v>
      </c>
      <c r="K567" t="s">
        <v>9373</v>
      </c>
      <c r="L567" t="str">
        <f>LEFT(Table58[[#This Row],[L3 (Last Work Package only)]],FIND(" - ",Table58[[#This Row],[L3 (Last Work Package only)]])-1)</f>
        <v>TW 0001</v>
      </c>
      <c r="M567" t="str">
        <f>LEFT(Table58[[#This Row],[Assets]],FIND(" - ",Table58[[#This Row],[Assets]])-1)</f>
        <v>HS2-00002CUWV</v>
      </c>
      <c r="N567" s="239" t="e">
        <f>INDEX(TrackerTbl[#Data],MATCH(Table58[[#This Row],[L2]],TrackerTbl[Cleansed_UAID_2],0),5)</f>
        <v>#N/A</v>
      </c>
      <c r="O567" s="9" t="e">
        <f>INDEX(TrackerTbl[#Data],MATCH(Table58[[#This Row],[L2]],TrackerTbl[Cleansed_UAID_2],0),6)</f>
        <v>#N/A</v>
      </c>
      <c r="P567" s="239" t="e">
        <f>INDEX(TrackerTbl[#Data],MATCH(Table58[[#This Row],[L2]],TrackerTbl[Cleansed_UAID_2],0),7)</f>
        <v>#N/A</v>
      </c>
    </row>
    <row r="568" spans="1:16">
      <c r="A568" s="9" t="s">
        <v>39</v>
      </c>
      <c r="B568" t="s">
        <v>2760</v>
      </c>
      <c r="C568" t="str">
        <f>IF(LEFT(TrackerTbl[[#This Row],[WorkPackage]],1)="U",TrackerTbl[[#This Row],[WorkPackage]],"IDR "&amp;TRIM(TrackerTbl[[#This Row],[WorkPackage]]))</f>
        <v>UFDR 211.A</v>
      </c>
      <c r="D568" t="str">
        <f>TRIM(TrackerTbl[[#This Row],[UAID_2]])</f>
        <v>HS2-000020CFE</v>
      </c>
      <c r="E568" s="33">
        <f>_xlfn.MAXIFS(Central_Team!G:G,Central_Team!C:C,TrackerTbl[[#This Row],[UAID_2]])</f>
        <v>45638</v>
      </c>
      <c r="F568" t="str" cm="1">
        <f t="array" ref="F568">INDEX(MainTracker[#Data],MATCH(1,(TrackerTbl[[#This Row],[UAID_2]]=MainTracker[UAID_2])*(TrackerTbl[[#This Row],[Request Date]]=MainTracker[Request sent on (Date)])*1,0),21)</f>
        <v>10 - Complete</v>
      </c>
      <c r="G568" s="33" cm="1">
        <f t="array" ref="G568">INDEX(MainTracker[#Data],MATCH(1,(TrackerTbl[[#This Row],[UAID_2]]=MainTracker[UAID_2])*(TrackerTbl[[#This Row],[Request Date]]=MainTracker[Request sent on (Date)])*1,0),9)</f>
        <v>45639</v>
      </c>
      <c r="H568" s="33"/>
      <c r="J568" t="s">
        <v>9421</v>
      </c>
      <c r="K568" t="s">
        <v>9373</v>
      </c>
      <c r="L568" t="str">
        <f>LEFT(Table58[[#This Row],[L3 (Last Work Package only)]],FIND(" - ",Table58[[#This Row],[L3 (Last Work Package only)]])-1)</f>
        <v>TW 0001</v>
      </c>
      <c r="M568" t="str">
        <f>LEFT(Table58[[#This Row],[Assets]],FIND(" - ",Table58[[#This Row],[Assets]])-1)</f>
        <v>HS2-00002TGMN</v>
      </c>
      <c r="N568" s="239" t="e">
        <f>INDEX(TrackerTbl[#Data],MATCH(Table58[[#This Row],[L2]],TrackerTbl[Cleansed_UAID_2],0),5)</f>
        <v>#N/A</v>
      </c>
      <c r="O568" s="9" t="e">
        <f>INDEX(TrackerTbl[#Data],MATCH(Table58[[#This Row],[L2]],TrackerTbl[Cleansed_UAID_2],0),6)</f>
        <v>#N/A</v>
      </c>
      <c r="P568" s="239" t="e">
        <f>INDEX(TrackerTbl[#Data],MATCH(Table58[[#This Row],[L2]],TrackerTbl[Cleansed_UAID_2],0),7)</f>
        <v>#N/A</v>
      </c>
    </row>
    <row r="569" spans="1:16">
      <c r="A569" s="9" t="s">
        <v>39</v>
      </c>
      <c r="B569" t="s">
        <v>2766</v>
      </c>
      <c r="C569" t="str">
        <f>IF(LEFT(TrackerTbl[[#This Row],[WorkPackage]],1)="U",TrackerTbl[[#This Row],[WorkPackage]],"IDR "&amp;TRIM(TrackerTbl[[#This Row],[WorkPackage]]))</f>
        <v>UFDR 211.A</v>
      </c>
      <c r="D569" t="str">
        <f>TRIM(TrackerTbl[[#This Row],[UAID_2]])</f>
        <v>HS2-000020CFF</v>
      </c>
      <c r="E569" s="33">
        <f>_xlfn.MAXIFS(Central_Team!G:G,Central_Team!C:C,TrackerTbl[[#This Row],[UAID_2]])</f>
        <v>45397</v>
      </c>
      <c r="F569" t="str" cm="1">
        <f t="array" ref="F569">INDEX(MainTracker[#Data],MATCH(1,(TrackerTbl[[#This Row],[UAID_2]]=MainTracker[UAID_2])*(TrackerTbl[[#This Row],[Request Date]]=MainTracker[Request sent on (Date)])*1,0),21)</f>
        <v>10 - Complete</v>
      </c>
      <c r="G569" s="33" cm="1">
        <f t="array" ref="G569">INDEX(MainTracker[#Data],MATCH(1,(TrackerTbl[[#This Row],[UAID_2]]=MainTracker[UAID_2])*(TrackerTbl[[#This Row],[Request Date]]=MainTracker[Request sent on (Date)])*1,0),9)</f>
        <v>45399</v>
      </c>
      <c r="H569" s="33"/>
      <c r="J569" t="s">
        <v>9422</v>
      </c>
      <c r="K569" t="s">
        <v>9373</v>
      </c>
      <c r="L569" t="str">
        <f>LEFT(Table58[[#This Row],[L3 (Last Work Package only)]],FIND(" - ",Table58[[#This Row],[L3 (Last Work Package only)]])-1)</f>
        <v>TW 0001</v>
      </c>
      <c r="M569" t="str">
        <f>LEFT(Table58[[#This Row],[Assets]],FIND(" - ",Table58[[#This Row],[Assets]])-1)</f>
        <v>HS2-00002TG3C</v>
      </c>
      <c r="N569" s="239" t="e">
        <f>INDEX(TrackerTbl[#Data],MATCH(Table58[[#This Row],[L2]],TrackerTbl[Cleansed_UAID_2],0),5)</f>
        <v>#N/A</v>
      </c>
      <c r="O569" s="9" t="e">
        <f>INDEX(TrackerTbl[#Data],MATCH(Table58[[#This Row],[L2]],TrackerTbl[Cleansed_UAID_2],0),6)</f>
        <v>#N/A</v>
      </c>
      <c r="P569" s="239" t="e">
        <f>INDEX(TrackerTbl[#Data],MATCH(Table58[[#This Row],[L2]],TrackerTbl[Cleansed_UAID_2],0),7)</f>
        <v>#N/A</v>
      </c>
    </row>
    <row r="570" spans="1:16">
      <c r="A570" s="9" t="s">
        <v>39</v>
      </c>
      <c r="B570" t="s">
        <v>2770</v>
      </c>
      <c r="C570" t="str">
        <f>IF(LEFT(TrackerTbl[[#This Row],[WorkPackage]],1)="U",TrackerTbl[[#This Row],[WorkPackage]],"IDR "&amp;TRIM(TrackerTbl[[#This Row],[WorkPackage]]))</f>
        <v>UFDR 211.A</v>
      </c>
      <c r="D570" t="str">
        <f>TRIM(TrackerTbl[[#This Row],[UAID_2]])</f>
        <v>HS2-000020CFG</v>
      </c>
      <c r="E570" s="33">
        <f>_xlfn.MAXIFS(Central_Team!G:G,Central_Team!C:C,TrackerTbl[[#This Row],[UAID_2]])</f>
        <v>45397</v>
      </c>
      <c r="F570" t="str" cm="1">
        <f t="array" ref="F570">INDEX(MainTracker[#Data],MATCH(1,(TrackerTbl[[#This Row],[UAID_2]]=MainTracker[UAID_2])*(TrackerTbl[[#This Row],[Request Date]]=MainTracker[Request sent on (Date)])*1,0),21)</f>
        <v>10 - Complete</v>
      </c>
      <c r="G570" s="33" cm="1">
        <f t="array" ref="G570">INDEX(MainTracker[#Data],MATCH(1,(TrackerTbl[[#This Row],[UAID_2]]=MainTracker[UAID_2])*(TrackerTbl[[#This Row],[Request Date]]=MainTracker[Request sent on (Date)])*1,0),9)</f>
        <v>45401</v>
      </c>
      <c r="H570" s="33"/>
      <c r="J570" t="s">
        <v>9423</v>
      </c>
      <c r="K570" t="s">
        <v>9373</v>
      </c>
      <c r="L570" t="str">
        <f>LEFT(Table58[[#This Row],[L3 (Last Work Package only)]],FIND(" - ",Table58[[#This Row],[L3 (Last Work Package only)]])-1)</f>
        <v>TW 0001</v>
      </c>
      <c r="M570" t="str">
        <f>LEFT(Table58[[#This Row],[Assets]],FIND(" - ",Table58[[#This Row],[Assets]])-1)</f>
        <v>HS2-00002CUWW</v>
      </c>
      <c r="N570" s="239" t="e">
        <f>INDEX(TrackerTbl[#Data],MATCH(Table58[[#This Row],[L2]],TrackerTbl[Cleansed_UAID_2],0),5)</f>
        <v>#N/A</v>
      </c>
      <c r="O570" s="9" t="e">
        <f>INDEX(TrackerTbl[#Data],MATCH(Table58[[#This Row],[L2]],TrackerTbl[Cleansed_UAID_2],0),6)</f>
        <v>#N/A</v>
      </c>
      <c r="P570" s="239" t="e">
        <f>INDEX(TrackerTbl[#Data],MATCH(Table58[[#This Row],[L2]],TrackerTbl[Cleansed_UAID_2],0),7)</f>
        <v>#N/A</v>
      </c>
    </row>
    <row r="571" spans="1:16">
      <c r="A571" s="9" t="s">
        <v>39</v>
      </c>
      <c r="B571" t="s">
        <v>2774</v>
      </c>
      <c r="C571" t="str">
        <f>IF(LEFT(TrackerTbl[[#This Row],[WorkPackage]],1)="U",TrackerTbl[[#This Row],[WorkPackage]],"IDR "&amp;TRIM(TrackerTbl[[#This Row],[WorkPackage]]))</f>
        <v>UFDR 211.A</v>
      </c>
      <c r="D571" t="str">
        <f>TRIM(TrackerTbl[[#This Row],[UAID_2]])</f>
        <v>HS2-000031J4L</v>
      </c>
      <c r="E571" s="33">
        <f>_xlfn.MAXIFS(Central_Team!G:G,Central_Team!C:C,TrackerTbl[[#This Row],[UAID_2]])</f>
        <v>45638</v>
      </c>
      <c r="F571" t="str" cm="1">
        <f t="array" ref="F571">INDEX(MainTracker[#Data],MATCH(1,(TrackerTbl[[#This Row],[UAID_2]]=MainTracker[UAID_2])*(TrackerTbl[[#This Row],[Request Date]]=MainTracker[Request sent on (Date)])*1,0),21)</f>
        <v>10 - Complete</v>
      </c>
      <c r="G571" s="33" cm="1">
        <f t="array" ref="G571">INDEX(MainTracker[#Data],MATCH(1,(TrackerTbl[[#This Row],[UAID_2]]=MainTracker[UAID_2])*(TrackerTbl[[#This Row],[Request Date]]=MainTracker[Request sent on (Date)])*1,0),9)</f>
        <v>45642</v>
      </c>
      <c r="H571" s="33"/>
      <c r="J571" t="s">
        <v>9424</v>
      </c>
      <c r="K571" t="s">
        <v>9373</v>
      </c>
      <c r="L571" t="str">
        <f>LEFT(Table58[[#This Row],[L3 (Last Work Package only)]],FIND(" - ",Table58[[#This Row],[L3 (Last Work Package only)]])-1)</f>
        <v>TW 0001</v>
      </c>
      <c r="M571" t="str">
        <f>LEFT(Table58[[#This Row],[Assets]],FIND(" - ",Table58[[#This Row],[Assets]])-1)</f>
        <v>HS2-00002CUWX</v>
      </c>
      <c r="N571" s="239" t="e">
        <f>INDEX(TrackerTbl[#Data],MATCH(Table58[[#This Row],[L2]],TrackerTbl[Cleansed_UAID_2],0),5)</f>
        <v>#N/A</v>
      </c>
      <c r="O571" s="9" t="e">
        <f>INDEX(TrackerTbl[#Data],MATCH(Table58[[#This Row],[L2]],TrackerTbl[Cleansed_UAID_2],0),6)</f>
        <v>#N/A</v>
      </c>
      <c r="P571" s="239" t="e">
        <f>INDEX(TrackerTbl[#Data],MATCH(Table58[[#This Row],[L2]],TrackerTbl[Cleansed_UAID_2],0),7)</f>
        <v>#N/A</v>
      </c>
    </row>
    <row r="572" spans="1:16">
      <c r="A572" s="9" t="s">
        <v>2781</v>
      </c>
      <c r="B572" t="s">
        <v>2782</v>
      </c>
      <c r="C572" t="str">
        <f>IF(LEFT(TrackerTbl[[#This Row],[WorkPackage]],1)="U",TrackerTbl[[#This Row],[WorkPackage]],"IDR "&amp;TRIM(TrackerTbl[[#This Row],[WorkPackage]]))</f>
        <v>IDR 238.02-2</v>
      </c>
      <c r="D572" t="str">
        <f>TRIM(TrackerTbl[[#This Row],[UAID_2]])</f>
        <v>HS2-000020P2P</v>
      </c>
      <c r="E572" s="33">
        <f>_xlfn.MAXIFS(Central_Team!G:G,Central_Team!C:C,TrackerTbl[[#This Row],[UAID_2]])</f>
        <v>45615</v>
      </c>
      <c r="F572" t="str" cm="1">
        <f t="array" ref="F572">INDEX(MainTracker[#Data],MATCH(1,(TrackerTbl[[#This Row],[UAID_2]]=MainTracker[UAID_2])*(TrackerTbl[[#This Row],[Request Date]]=MainTracker[Request sent on (Date)])*1,0),21)</f>
        <v>10 - Complete</v>
      </c>
      <c r="G572" s="33" cm="1">
        <f t="array" ref="G572">INDEX(MainTracker[#Data],MATCH(1,(TrackerTbl[[#This Row],[UAID_2]]=MainTracker[UAID_2])*(TrackerTbl[[#This Row],[Request Date]]=MainTracker[Request sent on (Date)])*1,0),9)</f>
        <v>45621</v>
      </c>
      <c r="H572" s="33"/>
      <c r="J572" t="s">
        <v>9425</v>
      </c>
      <c r="K572" t="s">
        <v>9373</v>
      </c>
      <c r="L572" t="str">
        <f>LEFT(Table58[[#This Row],[L3 (Last Work Package only)]],FIND(" - ",Table58[[#This Row],[L3 (Last Work Package only)]])-1)</f>
        <v>TW 0001</v>
      </c>
      <c r="M572" t="str">
        <f>LEFT(Table58[[#This Row],[Assets]],FIND(" - ",Table58[[#This Row],[Assets]])-1)</f>
        <v>HS2-00002CUWY</v>
      </c>
      <c r="N572" s="239" t="e">
        <f>INDEX(TrackerTbl[#Data],MATCH(Table58[[#This Row],[L2]],TrackerTbl[Cleansed_UAID_2],0),5)</f>
        <v>#N/A</v>
      </c>
      <c r="O572" s="9" t="e">
        <f>INDEX(TrackerTbl[#Data],MATCH(Table58[[#This Row],[L2]],TrackerTbl[Cleansed_UAID_2],0),6)</f>
        <v>#N/A</v>
      </c>
      <c r="P572" s="239" t="e">
        <f>INDEX(TrackerTbl[#Data],MATCH(Table58[[#This Row],[L2]],TrackerTbl[Cleansed_UAID_2],0),7)</f>
        <v>#N/A</v>
      </c>
    </row>
    <row r="573" spans="1:16">
      <c r="A573" s="9" t="s">
        <v>2781</v>
      </c>
      <c r="B573" t="s">
        <v>2789</v>
      </c>
      <c r="C573" t="str">
        <f>IF(LEFT(TrackerTbl[[#This Row],[WorkPackage]],1)="U",TrackerTbl[[#This Row],[WorkPackage]],"IDR "&amp;TRIM(TrackerTbl[[#This Row],[WorkPackage]]))</f>
        <v>IDR 238.02-2</v>
      </c>
      <c r="D573" t="str">
        <f>TRIM(TrackerTbl[[#This Row],[UAID_2]])</f>
        <v>HS2-00002CTKE</v>
      </c>
      <c r="E573" s="33">
        <f>_xlfn.MAXIFS(Central_Team!G:G,Central_Team!C:C,TrackerTbl[[#This Row],[UAID_2]])</f>
        <v>45615</v>
      </c>
      <c r="F573" t="str" cm="1">
        <f t="array" ref="F573">INDEX(MainTracker[#Data],MATCH(1,(TrackerTbl[[#This Row],[UAID_2]]=MainTracker[UAID_2])*(TrackerTbl[[#This Row],[Request Date]]=MainTracker[Request sent on (Date)])*1,0),21)</f>
        <v>10 - Complete</v>
      </c>
      <c r="G573" s="33" cm="1">
        <f t="array" ref="G573">INDEX(MainTracker[#Data],MATCH(1,(TrackerTbl[[#This Row],[UAID_2]]=MainTracker[UAID_2])*(TrackerTbl[[#This Row],[Request Date]]=MainTracker[Request sent on (Date)])*1,0),9)</f>
        <v>45618</v>
      </c>
      <c r="H573" s="33"/>
      <c r="J573" t="s">
        <v>9426</v>
      </c>
      <c r="K573" t="s">
        <v>9373</v>
      </c>
      <c r="L573" t="str">
        <f>LEFT(Table58[[#This Row],[L3 (Last Work Package only)]],FIND(" - ",Table58[[#This Row],[L3 (Last Work Package only)]])-1)</f>
        <v>TW 0001</v>
      </c>
      <c r="M573" t="str">
        <f>LEFT(Table58[[#This Row],[Assets]],FIND(" - ",Table58[[#This Row],[Assets]])-1)</f>
        <v>HS2-00002CUWZ</v>
      </c>
      <c r="N573" s="239" t="e">
        <f>INDEX(TrackerTbl[#Data],MATCH(Table58[[#This Row],[L2]],TrackerTbl[Cleansed_UAID_2],0),5)</f>
        <v>#N/A</v>
      </c>
      <c r="O573" s="9" t="e">
        <f>INDEX(TrackerTbl[#Data],MATCH(Table58[[#This Row],[L2]],TrackerTbl[Cleansed_UAID_2],0),6)</f>
        <v>#N/A</v>
      </c>
      <c r="P573" s="239" t="e">
        <f>INDEX(TrackerTbl[#Data],MATCH(Table58[[#This Row],[L2]],TrackerTbl[Cleansed_UAID_2],0),7)</f>
        <v>#N/A</v>
      </c>
    </row>
    <row r="574" spans="1:16">
      <c r="A574" s="9" t="s">
        <v>2794</v>
      </c>
      <c r="B574" t="s">
        <v>2510</v>
      </c>
      <c r="C574" t="str">
        <f>IF(LEFT(TrackerTbl[[#This Row],[WorkPackage]],1)="U",TrackerTbl[[#This Row],[WorkPackage]],"IDR "&amp;TRIM(TrackerTbl[[#This Row],[WorkPackage]]))</f>
        <v>IDR 214.09</v>
      </c>
      <c r="D574" t="str">
        <f>TRIM(TrackerTbl[[#This Row],[UAID_2]])</f>
        <v>HS2-00002TTH6</v>
      </c>
      <c r="E574" s="33">
        <f>_xlfn.MAXIFS(Central_Team!G:G,Central_Team!C:C,TrackerTbl[[#This Row],[UAID_2]])</f>
        <v>45397</v>
      </c>
      <c r="F574" t="str" cm="1">
        <f t="array" ref="F574">INDEX(MainTracker[#Data],MATCH(1,(TrackerTbl[[#This Row],[UAID_2]]=MainTracker[UAID_2])*(TrackerTbl[[#This Row],[Request Date]]=MainTracker[Request sent on (Date)])*1,0),21)</f>
        <v>10 - Complete</v>
      </c>
      <c r="G574" s="33" cm="1">
        <f t="array" ref="G574">INDEX(MainTracker[#Data],MATCH(1,(TrackerTbl[[#This Row],[UAID_2]]=MainTracker[UAID_2])*(TrackerTbl[[#This Row],[Request Date]]=MainTracker[Request sent on (Date)])*1,0),9)</f>
        <v>45399</v>
      </c>
      <c r="H574" s="33"/>
      <c r="J574" t="s">
        <v>9427</v>
      </c>
      <c r="K574" t="s">
        <v>9373</v>
      </c>
      <c r="L574" t="str">
        <f>LEFT(Table58[[#This Row],[L3 (Last Work Package only)]],FIND(" - ",Table58[[#This Row],[L3 (Last Work Package only)]])-1)</f>
        <v>TW 0001</v>
      </c>
      <c r="M574" t="str">
        <f>LEFT(Table58[[#This Row],[Assets]],FIND(" - ",Table58[[#This Row],[Assets]])-1)</f>
        <v>HS2-00002TG3D</v>
      </c>
      <c r="N574" s="239" t="e">
        <f>INDEX(TrackerTbl[#Data],MATCH(Table58[[#This Row],[L2]],TrackerTbl[Cleansed_UAID_2],0),5)</f>
        <v>#N/A</v>
      </c>
      <c r="O574" s="9" t="e">
        <f>INDEX(TrackerTbl[#Data],MATCH(Table58[[#This Row],[L2]],TrackerTbl[Cleansed_UAID_2],0),6)</f>
        <v>#N/A</v>
      </c>
      <c r="P574" s="239" t="e">
        <f>INDEX(TrackerTbl[#Data],MATCH(Table58[[#This Row],[L2]],TrackerTbl[Cleansed_UAID_2],0),7)</f>
        <v>#N/A</v>
      </c>
    </row>
    <row r="575" spans="1:16">
      <c r="A575" s="9">
        <v>238.01</v>
      </c>
      <c r="B575" t="s">
        <v>2087</v>
      </c>
      <c r="C575" t="str">
        <f>IF(LEFT(TrackerTbl[[#This Row],[WorkPackage]],1)="U",TrackerTbl[[#This Row],[WorkPackage]],"IDR "&amp;TRIM(TrackerTbl[[#This Row],[WorkPackage]]))</f>
        <v>IDR 238.01</v>
      </c>
      <c r="D575" t="str">
        <f>TRIM(TrackerTbl[[#This Row],[UAID_2]])</f>
        <v>HS2-00002CTK9</v>
      </c>
      <c r="E575" s="33">
        <f>_xlfn.MAXIFS(Central_Team!G:G,Central_Team!C:C,TrackerTbl[[#This Row],[UAID_2]])</f>
        <v>45421</v>
      </c>
      <c r="F575" t="str" cm="1">
        <f t="array" ref="F575">INDEX(MainTracker[#Data],MATCH(1,(TrackerTbl[[#This Row],[UAID_2]]=MainTracker[UAID_2])*(TrackerTbl[[#This Row],[Request Date]]=MainTracker[Request sent on (Date)])*1,0),21)</f>
        <v>10 - Complete</v>
      </c>
      <c r="G575" s="33" cm="1">
        <f t="array" ref="G575">INDEX(MainTracker[#Data],MATCH(1,(TrackerTbl[[#This Row],[UAID_2]]=MainTracker[UAID_2])*(TrackerTbl[[#This Row],[Request Date]]=MainTracker[Request sent on (Date)])*1,0),9)</f>
        <v>45426</v>
      </c>
      <c r="H575" s="33"/>
      <c r="J575" t="s">
        <v>9428</v>
      </c>
      <c r="K575" t="s">
        <v>9373</v>
      </c>
      <c r="L575" t="str">
        <f>LEFT(Table58[[#This Row],[L3 (Last Work Package only)]],FIND(" - ",Table58[[#This Row],[L3 (Last Work Package only)]])-1)</f>
        <v>TW 0001</v>
      </c>
      <c r="M575" t="str">
        <f>LEFT(Table58[[#This Row],[Assets]],FIND(" - ",Table58[[#This Row],[Assets]])-1)</f>
        <v>HS2-00002CUX0</v>
      </c>
      <c r="N575" s="239" t="e">
        <f>INDEX(TrackerTbl[#Data],MATCH(Table58[[#This Row],[L2]],TrackerTbl[Cleansed_UAID_2],0),5)</f>
        <v>#N/A</v>
      </c>
      <c r="O575" s="9" t="e">
        <f>INDEX(TrackerTbl[#Data],MATCH(Table58[[#This Row],[L2]],TrackerTbl[Cleansed_UAID_2],0),6)</f>
        <v>#N/A</v>
      </c>
      <c r="P575" s="239" t="e">
        <f>INDEX(TrackerTbl[#Data],MATCH(Table58[[#This Row],[L2]],TrackerTbl[Cleansed_UAID_2],0),7)</f>
        <v>#N/A</v>
      </c>
    </row>
    <row r="576" spans="1:16">
      <c r="A576" s="9">
        <v>227.1</v>
      </c>
      <c r="B576" t="s">
        <v>2362</v>
      </c>
      <c r="C576" t="str">
        <f>IF(LEFT(TrackerTbl[[#This Row],[WorkPackage]],1)="U",TrackerTbl[[#This Row],[WorkPackage]],"IDR "&amp;TRIM(TrackerTbl[[#This Row],[WorkPackage]]))</f>
        <v>IDR 227.1</v>
      </c>
      <c r="D576" t="str">
        <f>TRIM(TrackerTbl[[#This Row],[UAID_2]])</f>
        <v>HS2-000001336</v>
      </c>
      <c r="E576" s="33">
        <f>_xlfn.MAXIFS(Central_Team!G:G,Central_Team!C:C,TrackerTbl[[#This Row],[UAID_2]])</f>
        <v>45397</v>
      </c>
      <c r="F576" t="str" cm="1">
        <f t="array" ref="F576">INDEX(MainTracker[#Data],MATCH(1,(TrackerTbl[[#This Row],[UAID_2]]=MainTracker[UAID_2])*(TrackerTbl[[#This Row],[Request Date]]=MainTracker[Request sent on (Date)])*1,0),21)</f>
        <v>10 - Complete</v>
      </c>
      <c r="G576" s="33" cm="1">
        <f t="array" ref="G576">INDEX(MainTracker[#Data],MATCH(1,(TrackerTbl[[#This Row],[UAID_2]]=MainTracker[UAID_2])*(TrackerTbl[[#This Row],[Request Date]]=MainTracker[Request sent on (Date)])*1,0),9)</f>
        <v>45406</v>
      </c>
      <c r="H576" s="33"/>
      <c r="J576" t="s">
        <v>9429</v>
      </c>
      <c r="K576" t="s">
        <v>9373</v>
      </c>
      <c r="L576" t="str">
        <f>LEFT(Table58[[#This Row],[L3 (Last Work Package only)]],FIND(" - ",Table58[[#This Row],[L3 (Last Work Package only)]])-1)</f>
        <v>TW 0001</v>
      </c>
      <c r="M576" t="str">
        <f>LEFT(Table58[[#This Row],[Assets]],FIND(" - ",Table58[[#This Row],[Assets]])-1)</f>
        <v>HS2-00002U7K5</v>
      </c>
      <c r="N576" s="239" t="e">
        <f>INDEX(TrackerTbl[#Data],MATCH(Table58[[#This Row],[L2]],TrackerTbl[Cleansed_UAID_2],0),5)</f>
        <v>#N/A</v>
      </c>
      <c r="O576" s="9" t="e">
        <f>INDEX(TrackerTbl[#Data],MATCH(Table58[[#This Row],[L2]],TrackerTbl[Cleansed_UAID_2],0),6)</f>
        <v>#N/A</v>
      </c>
      <c r="P576" s="239" t="e">
        <f>INDEX(TrackerTbl[#Data],MATCH(Table58[[#This Row],[L2]],TrackerTbl[Cleansed_UAID_2],0),7)</f>
        <v>#N/A</v>
      </c>
    </row>
    <row r="577" spans="1:16">
      <c r="A577" s="9">
        <v>219.3</v>
      </c>
      <c r="B577" t="s">
        <v>2806</v>
      </c>
      <c r="C577" t="str">
        <f>IF(LEFT(TrackerTbl[[#This Row],[WorkPackage]],1)="U",TrackerTbl[[#This Row],[WorkPackage]],"IDR "&amp;TRIM(TrackerTbl[[#This Row],[WorkPackage]]))</f>
        <v>IDR 219.3</v>
      </c>
      <c r="D577" t="str">
        <f>TRIM(TrackerTbl[[#This Row],[UAID_2]])</f>
        <v>HS2-000033XXU</v>
      </c>
      <c r="E577" s="33">
        <f>_xlfn.MAXIFS(Central_Team!G:G,Central_Team!C:C,TrackerTbl[[#This Row],[UAID_2]])</f>
        <v>45397</v>
      </c>
      <c r="F577" t="str" cm="1">
        <f t="array" ref="F577">INDEX(MainTracker[#Data],MATCH(1,(TrackerTbl[[#This Row],[UAID_2]]=MainTracker[UAID_2])*(TrackerTbl[[#This Row],[Request Date]]=MainTracker[Request sent on (Date)])*1,0),21)</f>
        <v>10 - Complete</v>
      </c>
      <c r="G577" s="33" cm="1">
        <f t="array" ref="G577">INDEX(MainTracker[#Data],MATCH(1,(TrackerTbl[[#This Row],[UAID_2]]=MainTracker[UAID_2])*(TrackerTbl[[#This Row],[Request Date]]=MainTracker[Request sent on (Date)])*1,0),9)</f>
        <v>45405</v>
      </c>
      <c r="H577" s="33"/>
      <c r="J577" t="s">
        <v>9430</v>
      </c>
      <c r="K577" t="s">
        <v>9373</v>
      </c>
      <c r="L577" t="str">
        <f>LEFT(Table58[[#This Row],[L3 (Last Work Package only)]],FIND(" - ",Table58[[#This Row],[L3 (Last Work Package only)]])-1)</f>
        <v>TW 0001</v>
      </c>
      <c r="M577" t="str">
        <f>LEFT(Table58[[#This Row],[Assets]],FIND(" - ",Table58[[#This Row],[Assets]])-1)</f>
        <v>HS2-00002CTAV</v>
      </c>
      <c r="N577" s="239" t="e">
        <f>INDEX(TrackerTbl[#Data],MATCH(Table58[[#This Row],[L2]],TrackerTbl[Cleansed_UAID_2],0),5)</f>
        <v>#N/A</v>
      </c>
      <c r="O577" s="9" t="e">
        <f>INDEX(TrackerTbl[#Data],MATCH(Table58[[#This Row],[L2]],TrackerTbl[Cleansed_UAID_2],0),6)</f>
        <v>#N/A</v>
      </c>
      <c r="P577" s="239" t="e">
        <f>INDEX(TrackerTbl[#Data],MATCH(Table58[[#This Row],[L2]],TrackerTbl[Cleansed_UAID_2],0),7)</f>
        <v>#N/A</v>
      </c>
    </row>
    <row r="578" spans="1:16">
      <c r="A578" s="9">
        <v>219.3</v>
      </c>
      <c r="B578" t="s">
        <v>2813</v>
      </c>
      <c r="C578" t="str">
        <f>IF(LEFT(TrackerTbl[[#This Row],[WorkPackage]],1)="U",TrackerTbl[[#This Row],[WorkPackage]],"IDR "&amp;TRIM(TrackerTbl[[#This Row],[WorkPackage]]))</f>
        <v>IDR 219.3</v>
      </c>
      <c r="D578" t="str">
        <f>TRIM(TrackerTbl[[#This Row],[UAID_2]])</f>
        <v>HS2-000033XXV</v>
      </c>
      <c r="E578" s="33">
        <f>_xlfn.MAXIFS(Central_Team!G:G,Central_Team!C:C,TrackerTbl[[#This Row],[UAID_2]])</f>
        <v>45397</v>
      </c>
      <c r="F578" t="str" cm="1">
        <f t="array" ref="F578">INDEX(MainTracker[#Data],MATCH(1,(TrackerTbl[[#This Row],[UAID_2]]=MainTracker[UAID_2])*(TrackerTbl[[#This Row],[Request Date]]=MainTracker[Request sent on (Date)])*1,0),21)</f>
        <v>10 - Complete</v>
      </c>
      <c r="G578" s="33" cm="1">
        <f t="array" ref="G578">INDEX(MainTracker[#Data],MATCH(1,(TrackerTbl[[#This Row],[UAID_2]]=MainTracker[UAID_2])*(TrackerTbl[[#This Row],[Request Date]]=MainTracker[Request sent on (Date)])*1,0),9)</f>
        <v>45405</v>
      </c>
      <c r="H578" s="33"/>
      <c r="J578" t="s">
        <v>9431</v>
      </c>
      <c r="K578" t="s">
        <v>9373</v>
      </c>
      <c r="L578" t="str">
        <f>LEFT(Table58[[#This Row],[L3 (Last Work Package only)]],FIND(" - ",Table58[[#This Row],[L3 (Last Work Package only)]])-1)</f>
        <v>TW 0001</v>
      </c>
      <c r="M578" t="str">
        <f>LEFT(Table58[[#This Row],[Assets]],FIND(" - ",Table58[[#This Row],[Assets]])-1)</f>
        <v>HS2-00002TG3E</v>
      </c>
      <c r="N578" s="239" t="e">
        <f>INDEX(TrackerTbl[#Data],MATCH(Table58[[#This Row],[L2]],TrackerTbl[Cleansed_UAID_2],0),5)</f>
        <v>#N/A</v>
      </c>
      <c r="O578" s="9" t="e">
        <f>INDEX(TrackerTbl[#Data],MATCH(Table58[[#This Row],[L2]],TrackerTbl[Cleansed_UAID_2],0),6)</f>
        <v>#N/A</v>
      </c>
      <c r="P578" s="239" t="e">
        <f>INDEX(TrackerTbl[#Data],MATCH(Table58[[#This Row],[L2]],TrackerTbl[Cleansed_UAID_2],0),7)</f>
        <v>#N/A</v>
      </c>
    </row>
    <row r="579" spans="1:16">
      <c r="A579" s="9">
        <v>219.3</v>
      </c>
      <c r="B579" t="s">
        <v>2817</v>
      </c>
      <c r="C579" t="str">
        <f>IF(LEFT(TrackerTbl[[#This Row],[WorkPackage]],1)="U",TrackerTbl[[#This Row],[WorkPackage]],"IDR "&amp;TRIM(TrackerTbl[[#This Row],[WorkPackage]]))</f>
        <v>IDR 219.3</v>
      </c>
      <c r="D579" t="str">
        <f>TRIM(TrackerTbl[[#This Row],[UAID_2]])</f>
        <v>HS2-000033XXW</v>
      </c>
      <c r="E579" s="33">
        <f>_xlfn.MAXIFS(Central_Team!G:G,Central_Team!C:C,TrackerTbl[[#This Row],[UAID_2]])</f>
        <v>45397</v>
      </c>
      <c r="F579" t="str" cm="1">
        <f t="array" ref="F579">INDEX(MainTracker[#Data],MATCH(1,(TrackerTbl[[#This Row],[UAID_2]]=MainTracker[UAID_2])*(TrackerTbl[[#This Row],[Request Date]]=MainTracker[Request sent on (Date)])*1,0),21)</f>
        <v>10 - Complete</v>
      </c>
      <c r="G579" s="33" cm="1">
        <f t="array" ref="G579">INDEX(MainTracker[#Data],MATCH(1,(TrackerTbl[[#This Row],[UAID_2]]=MainTracker[UAID_2])*(TrackerTbl[[#This Row],[Request Date]]=MainTracker[Request sent on (Date)])*1,0),9)</f>
        <v>45406</v>
      </c>
      <c r="H579" s="33"/>
      <c r="J579" t="s">
        <v>9432</v>
      </c>
      <c r="K579" t="s">
        <v>9373</v>
      </c>
      <c r="L579" t="str">
        <f>LEFT(Table58[[#This Row],[L3 (Last Work Package only)]],FIND(" - ",Table58[[#This Row],[L3 (Last Work Package only)]])-1)</f>
        <v>TW 0001</v>
      </c>
      <c r="M579" t="str">
        <f>LEFT(Table58[[#This Row],[Assets]],FIND(" - ",Table58[[#This Row],[Assets]])-1)</f>
        <v>HS2-00002TKM9</v>
      </c>
      <c r="N579" s="239" t="e">
        <f>INDEX(TrackerTbl[#Data],MATCH(Table58[[#This Row],[L2]],TrackerTbl[Cleansed_UAID_2],0),5)</f>
        <v>#N/A</v>
      </c>
      <c r="O579" s="9" t="e">
        <f>INDEX(TrackerTbl[#Data],MATCH(Table58[[#This Row],[L2]],TrackerTbl[Cleansed_UAID_2],0),6)</f>
        <v>#N/A</v>
      </c>
      <c r="P579" s="239" t="e">
        <f>INDEX(TrackerTbl[#Data],MATCH(Table58[[#This Row],[L2]],TrackerTbl[Cleansed_UAID_2],0),7)</f>
        <v>#N/A</v>
      </c>
    </row>
    <row r="580" spans="1:16">
      <c r="A580" s="9">
        <v>219.3</v>
      </c>
      <c r="B580" t="s">
        <v>2821</v>
      </c>
      <c r="C580" t="str">
        <f>IF(LEFT(TrackerTbl[[#This Row],[WorkPackage]],1)="U",TrackerTbl[[#This Row],[WorkPackage]],"IDR "&amp;TRIM(TrackerTbl[[#This Row],[WorkPackage]]))</f>
        <v>IDR 219.3</v>
      </c>
      <c r="D580" t="str">
        <f>TRIM(TrackerTbl[[#This Row],[UAID_2]])</f>
        <v>HS2-000033XXX</v>
      </c>
      <c r="E580" s="33">
        <f>_xlfn.MAXIFS(Central_Team!G:G,Central_Team!C:C,TrackerTbl[[#This Row],[UAID_2]])</f>
        <v>45397</v>
      </c>
      <c r="F580" t="str" cm="1">
        <f t="array" ref="F580">INDEX(MainTracker[#Data],MATCH(1,(TrackerTbl[[#This Row],[UAID_2]]=MainTracker[UAID_2])*(TrackerTbl[[#This Row],[Request Date]]=MainTracker[Request sent on (Date)])*1,0),21)</f>
        <v>10 - Complete</v>
      </c>
      <c r="G580" s="33" cm="1">
        <f t="array" ref="G580">INDEX(MainTracker[#Data],MATCH(1,(TrackerTbl[[#This Row],[UAID_2]]=MainTracker[UAID_2])*(TrackerTbl[[#This Row],[Request Date]]=MainTracker[Request sent on (Date)])*1,0),9)</f>
        <v>45406</v>
      </c>
      <c r="H580" s="33"/>
      <c r="J580" t="s">
        <v>9433</v>
      </c>
      <c r="K580" t="s">
        <v>9373</v>
      </c>
      <c r="L580" t="str">
        <f>LEFT(Table58[[#This Row],[L3 (Last Work Package only)]],FIND(" - ",Table58[[#This Row],[L3 (Last Work Package only)]])-1)</f>
        <v>TW 0001</v>
      </c>
      <c r="M580" t="str">
        <f>LEFT(Table58[[#This Row],[Assets]],FIND(" - ",Table58[[#This Row],[Assets]])-1)</f>
        <v>HS2-00002CUX1</v>
      </c>
      <c r="N580" s="239" t="e">
        <f>INDEX(TrackerTbl[#Data],MATCH(Table58[[#This Row],[L2]],TrackerTbl[Cleansed_UAID_2],0),5)</f>
        <v>#N/A</v>
      </c>
      <c r="O580" s="9" t="e">
        <f>INDEX(TrackerTbl[#Data],MATCH(Table58[[#This Row],[L2]],TrackerTbl[Cleansed_UAID_2],0),6)</f>
        <v>#N/A</v>
      </c>
      <c r="P580" s="239" t="e">
        <f>INDEX(TrackerTbl[#Data],MATCH(Table58[[#This Row],[L2]],TrackerTbl[Cleansed_UAID_2],0),7)</f>
        <v>#N/A</v>
      </c>
    </row>
    <row r="581" spans="1:16">
      <c r="A581" s="9">
        <v>219.3</v>
      </c>
      <c r="B581" t="s">
        <v>2825</v>
      </c>
      <c r="C581" t="str">
        <f>IF(LEFT(TrackerTbl[[#This Row],[WorkPackage]],1)="U",TrackerTbl[[#This Row],[WorkPackage]],"IDR "&amp;TRIM(TrackerTbl[[#This Row],[WorkPackage]]))</f>
        <v>IDR 219.3</v>
      </c>
      <c r="D581" t="str">
        <f>TRIM(TrackerTbl[[#This Row],[UAID_2]])</f>
        <v>HS2-000033XXY</v>
      </c>
      <c r="E581" s="33">
        <f>_xlfn.MAXIFS(Central_Team!G:G,Central_Team!C:C,TrackerTbl[[#This Row],[UAID_2]])</f>
        <v>45397</v>
      </c>
      <c r="F581" t="str" cm="1">
        <f t="array" ref="F581">INDEX(MainTracker[#Data],MATCH(1,(TrackerTbl[[#This Row],[UAID_2]]=MainTracker[UAID_2])*(TrackerTbl[[#This Row],[Request Date]]=MainTracker[Request sent on (Date)])*1,0),21)</f>
        <v>10 - Complete</v>
      </c>
      <c r="G581" s="33" cm="1">
        <f t="array" ref="G581">INDEX(MainTracker[#Data],MATCH(1,(TrackerTbl[[#This Row],[UAID_2]]=MainTracker[UAID_2])*(TrackerTbl[[#This Row],[Request Date]]=MainTracker[Request sent on (Date)])*1,0),9)</f>
        <v>45406</v>
      </c>
      <c r="H581" s="33"/>
      <c r="J581" t="s">
        <v>9434</v>
      </c>
      <c r="K581" t="s">
        <v>9373</v>
      </c>
      <c r="L581" t="str">
        <f>LEFT(Table58[[#This Row],[L3 (Last Work Package only)]],FIND(" - ",Table58[[#This Row],[L3 (Last Work Package only)]])-1)</f>
        <v>TW 0001</v>
      </c>
      <c r="M581" t="str">
        <f>LEFT(Table58[[#This Row],[Assets]],FIND(" - ",Table58[[#This Row],[Assets]])-1)</f>
        <v>HS2-00002NJWN</v>
      </c>
      <c r="N581" s="239" t="e">
        <f>INDEX(TrackerTbl[#Data],MATCH(Table58[[#This Row],[L2]],TrackerTbl[Cleansed_UAID_2],0),5)</f>
        <v>#N/A</v>
      </c>
      <c r="O581" s="9" t="e">
        <f>INDEX(TrackerTbl[#Data],MATCH(Table58[[#This Row],[L2]],TrackerTbl[Cleansed_UAID_2],0),6)</f>
        <v>#N/A</v>
      </c>
      <c r="P581" s="239" t="e">
        <f>INDEX(TrackerTbl[#Data],MATCH(Table58[[#This Row],[L2]],TrackerTbl[Cleansed_UAID_2],0),7)</f>
        <v>#N/A</v>
      </c>
    </row>
    <row r="582" spans="1:16">
      <c r="A582" s="9">
        <v>219.3</v>
      </c>
      <c r="B582" t="s">
        <v>2829</v>
      </c>
      <c r="C582" t="str">
        <f>IF(LEFT(TrackerTbl[[#This Row],[WorkPackage]],1)="U",TrackerTbl[[#This Row],[WorkPackage]],"IDR "&amp;TRIM(TrackerTbl[[#This Row],[WorkPackage]]))</f>
        <v>IDR 219.3</v>
      </c>
      <c r="D582" t="str">
        <f>TRIM(TrackerTbl[[#This Row],[UAID_2]])</f>
        <v>HS2-000033XXZ</v>
      </c>
      <c r="E582" s="33">
        <f>_xlfn.MAXIFS(Central_Team!G:G,Central_Team!C:C,TrackerTbl[[#This Row],[UAID_2]])</f>
        <v>45397</v>
      </c>
      <c r="F582" t="str" cm="1">
        <f t="array" ref="F582">INDEX(MainTracker[#Data],MATCH(1,(TrackerTbl[[#This Row],[UAID_2]]=MainTracker[UAID_2])*(TrackerTbl[[#This Row],[Request Date]]=MainTracker[Request sent on (Date)])*1,0),21)</f>
        <v>10 - Complete</v>
      </c>
      <c r="G582" s="33" cm="1">
        <f t="array" ref="G582">INDEX(MainTracker[#Data],MATCH(1,(TrackerTbl[[#This Row],[UAID_2]]=MainTracker[UAID_2])*(TrackerTbl[[#This Row],[Request Date]]=MainTracker[Request sent on (Date)])*1,0),9)</f>
        <v>45406</v>
      </c>
      <c r="H582" s="33"/>
      <c r="J582" t="s">
        <v>9435</v>
      </c>
      <c r="K582" t="s">
        <v>9373</v>
      </c>
      <c r="L582" t="str">
        <f>LEFT(Table58[[#This Row],[L3 (Last Work Package only)]],FIND(" - ",Table58[[#This Row],[L3 (Last Work Package only)]])-1)</f>
        <v>TW 0001</v>
      </c>
      <c r="M582" t="str">
        <f>LEFT(Table58[[#This Row],[Assets]],FIND(" - ",Table58[[#This Row],[Assets]])-1)</f>
        <v>HS2-00002CTBD</v>
      </c>
      <c r="N582" s="239" t="e">
        <f>INDEX(TrackerTbl[#Data],MATCH(Table58[[#This Row],[L2]],TrackerTbl[Cleansed_UAID_2],0),5)</f>
        <v>#N/A</v>
      </c>
      <c r="O582" s="9" t="e">
        <f>INDEX(TrackerTbl[#Data],MATCH(Table58[[#This Row],[L2]],TrackerTbl[Cleansed_UAID_2],0),6)</f>
        <v>#N/A</v>
      </c>
      <c r="P582" s="239" t="e">
        <f>INDEX(TrackerTbl[#Data],MATCH(Table58[[#This Row],[L2]],TrackerTbl[Cleansed_UAID_2],0),7)</f>
        <v>#N/A</v>
      </c>
    </row>
    <row r="583" spans="1:16">
      <c r="A583" s="9">
        <v>219.3</v>
      </c>
      <c r="B583" t="s">
        <v>2834</v>
      </c>
      <c r="C583" t="str">
        <f>IF(LEFT(TrackerTbl[[#This Row],[WorkPackage]],1)="U",TrackerTbl[[#This Row],[WorkPackage]],"IDR "&amp;TRIM(TrackerTbl[[#This Row],[WorkPackage]]))</f>
        <v>IDR 219.3</v>
      </c>
      <c r="D583" t="str">
        <f>TRIM(TrackerTbl[[#This Row],[UAID_2]])</f>
        <v>HS2-000033XY0</v>
      </c>
      <c r="E583" s="33">
        <f>_xlfn.MAXIFS(Central_Team!G:G,Central_Team!C:C,TrackerTbl[[#This Row],[UAID_2]])</f>
        <v>45397</v>
      </c>
      <c r="F583" t="str" cm="1">
        <f t="array" ref="F583">INDEX(MainTracker[#Data],MATCH(1,(TrackerTbl[[#This Row],[UAID_2]]=MainTracker[UAID_2])*(TrackerTbl[[#This Row],[Request Date]]=MainTracker[Request sent on (Date)])*1,0),21)</f>
        <v>10 - Complete</v>
      </c>
      <c r="G583" s="33" cm="1">
        <f t="array" ref="G583">INDEX(MainTracker[#Data],MATCH(1,(TrackerTbl[[#This Row],[UAID_2]]=MainTracker[UAID_2])*(TrackerTbl[[#This Row],[Request Date]]=MainTracker[Request sent on (Date)])*1,0),9)</f>
        <v>45406</v>
      </c>
      <c r="H583" s="33"/>
      <c r="J583" t="s">
        <v>9436</v>
      </c>
      <c r="K583" t="s">
        <v>9373</v>
      </c>
      <c r="L583" t="str">
        <f>LEFT(Table58[[#This Row],[L3 (Last Work Package only)]],FIND(" - ",Table58[[#This Row],[L3 (Last Work Package only)]])-1)</f>
        <v>TW 0001</v>
      </c>
      <c r="M583" t="str">
        <f>LEFT(Table58[[#This Row],[Assets]],FIND(" - ",Table58[[#This Row],[Assets]])-1)</f>
        <v>HS2-00002CUX2</v>
      </c>
      <c r="N583" s="239" t="e">
        <f>INDEX(TrackerTbl[#Data],MATCH(Table58[[#This Row],[L2]],TrackerTbl[Cleansed_UAID_2],0),5)</f>
        <v>#N/A</v>
      </c>
      <c r="O583" s="9" t="e">
        <f>INDEX(TrackerTbl[#Data],MATCH(Table58[[#This Row],[L2]],TrackerTbl[Cleansed_UAID_2],0),6)</f>
        <v>#N/A</v>
      </c>
      <c r="P583" s="239" t="e">
        <f>INDEX(TrackerTbl[#Data],MATCH(Table58[[#This Row],[L2]],TrackerTbl[Cleansed_UAID_2],0),7)</f>
        <v>#N/A</v>
      </c>
    </row>
    <row r="584" spans="1:16">
      <c r="A584" s="9">
        <v>219.3</v>
      </c>
      <c r="B584" t="s">
        <v>2838</v>
      </c>
      <c r="C584" t="str">
        <f>IF(LEFT(TrackerTbl[[#This Row],[WorkPackage]],1)="U",TrackerTbl[[#This Row],[WorkPackage]],"IDR "&amp;TRIM(TrackerTbl[[#This Row],[WorkPackage]]))</f>
        <v>IDR 219.3</v>
      </c>
      <c r="D584" t="str">
        <f>TRIM(TrackerTbl[[#This Row],[UAID_2]])</f>
        <v>HS2-000033XY1</v>
      </c>
      <c r="E584" s="33">
        <f>_xlfn.MAXIFS(Central_Team!G:G,Central_Team!C:C,TrackerTbl[[#This Row],[UAID_2]])</f>
        <v>45397</v>
      </c>
      <c r="F584" t="str" cm="1">
        <f t="array" ref="F584">INDEX(MainTracker[#Data],MATCH(1,(TrackerTbl[[#This Row],[UAID_2]]=MainTracker[UAID_2])*(TrackerTbl[[#This Row],[Request Date]]=MainTracker[Request sent on (Date)])*1,0),21)</f>
        <v>10 - Complete</v>
      </c>
      <c r="G584" s="33" cm="1">
        <f t="array" ref="G584">INDEX(MainTracker[#Data],MATCH(1,(TrackerTbl[[#This Row],[UAID_2]]=MainTracker[UAID_2])*(TrackerTbl[[#This Row],[Request Date]]=MainTracker[Request sent on (Date)])*1,0),9)</f>
        <v>45406</v>
      </c>
      <c r="H584" s="33"/>
      <c r="J584" t="s">
        <v>9437</v>
      </c>
      <c r="K584" t="s">
        <v>9373</v>
      </c>
      <c r="L584" t="str">
        <f>LEFT(Table58[[#This Row],[L3 (Last Work Package only)]],FIND(" - ",Table58[[#This Row],[L3 (Last Work Package only)]])-1)</f>
        <v>TW 0001</v>
      </c>
      <c r="M584" t="str">
        <f>LEFT(Table58[[#This Row],[Assets]],FIND(" - ",Table58[[#This Row],[Assets]])-1)</f>
        <v>HS2-00002TG3F</v>
      </c>
      <c r="N584" s="239" t="e">
        <f>INDEX(TrackerTbl[#Data],MATCH(Table58[[#This Row],[L2]],TrackerTbl[Cleansed_UAID_2],0),5)</f>
        <v>#N/A</v>
      </c>
      <c r="O584" s="9" t="e">
        <f>INDEX(TrackerTbl[#Data],MATCH(Table58[[#This Row],[L2]],TrackerTbl[Cleansed_UAID_2],0),6)</f>
        <v>#N/A</v>
      </c>
      <c r="P584" s="239" t="e">
        <f>INDEX(TrackerTbl[#Data],MATCH(Table58[[#This Row],[L2]],TrackerTbl[Cleansed_UAID_2],0),7)</f>
        <v>#N/A</v>
      </c>
    </row>
    <row r="585" spans="1:16">
      <c r="A585" s="9">
        <v>219.3</v>
      </c>
      <c r="B585" t="s">
        <v>2842</v>
      </c>
      <c r="C585" t="str">
        <f>IF(LEFT(TrackerTbl[[#This Row],[WorkPackage]],1)="U",TrackerTbl[[#This Row],[WorkPackage]],"IDR "&amp;TRIM(TrackerTbl[[#This Row],[WorkPackage]]))</f>
        <v>IDR 219.3</v>
      </c>
      <c r="D585" t="str">
        <f>TRIM(TrackerTbl[[#This Row],[UAID_2]])</f>
        <v>HS2-000033XY2</v>
      </c>
      <c r="E585" s="33">
        <f>_xlfn.MAXIFS(Central_Team!G:G,Central_Team!C:C,TrackerTbl[[#This Row],[UAID_2]])</f>
        <v>45397</v>
      </c>
      <c r="F585" t="str" cm="1">
        <f t="array" ref="F585">INDEX(MainTracker[#Data],MATCH(1,(TrackerTbl[[#This Row],[UAID_2]]=MainTracker[UAID_2])*(TrackerTbl[[#This Row],[Request Date]]=MainTracker[Request sent on (Date)])*1,0),21)</f>
        <v>10 - Complete</v>
      </c>
      <c r="G585" s="33" cm="1">
        <f t="array" ref="G585">INDEX(MainTracker[#Data],MATCH(1,(TrackerTbl[[#This Row],[UAID_2]]=MainTracker[UAID_2])*(TrackerTbl[[#This Row],[Request Date]]=MainTracker[Request sent on (Date)])*1,0),9)</f>
        <v>45406</v>
      </c>
      <c r="H585" s="33"/>
      <c r="J585" t="s">
        <v>9438</v>
      </c>
      <c r="K585" t="s">
        <v>9373</v>
      </c>
      <c r="L585" t="str">
        <f>LEFT(Table58[[#This Row],[L3 (Last Work Package only)]],FIND(" - ",Table58[[#This Row],[L3 (Last Work Package only)]])-1)</f>
        <v>TW 0001</v>
      </c>
      <c r="M585" t="str">
        <f>LEFT(Table58[[#This Row],[Assets]],FIND(" - ",Table58[[#This Row],[Assets]])-1)</f>
        <v>HS2-00002QVD4</v>
      </c>
      <c r="N585" s="239" t="e">
        <f>INDEX(TrackerTbl[#Data],MATCH(Table58[[#This Row],[L2]],TrackerTbl[Cleansed_UAID_2],0),5)</f>
        <v>#N/A</v>
      </c>
      <c r="O585" s="9" t="e">
        <f>INDEX(TrackerTbl[#Data],MATCH(Table58[[#This Row],[L2]],TrackerTbl[Cleansed_UAID_2],0),6)</f>
        <v>#N/A</v>
      </c>
      <c r="P585" s="239" t="e">
        <f>INDEX(TrackerTbl[#Data],MATCH(Table58[[#This Row],[L2]],TrackerTbl[Cleansed_UAID_2],0),7)</f>
        <v>#N/A</v>
      </c>
    </row>
    <row r="586" spans="1:16">
      <c r="A586" s="9">
        <v>219.3</v>
      </c>
      <c r="B586" t="s">
        <v>2846</v>
      </c>
      <c r="C586" t="str">
        <f>IF(LEFT(TrackerTbl[[#This Row],[WorkPackage]],1)="U",TrackerTbl[[#This Row],[WorkPackage]],"IDR "&amp;TRIM(TrackerTbl[[#This Row],[WorkPackage]]))</f>
        <v>IDR 219.3</v>
      </c>
      <c r="D586" t="str">
        <f>TRIM(TrackerTbl[[#This Row],[UAID_2]])</f>
        <v>HS2-000033XY3</v>
      </c>
      <c r="E586" s="33">
        <f>_xlfn.MAXIFS(Central_Team!G:G,Central_Team!C:C,TrackerTbl[[#This Row],[UAID_2]])</f>
        <v>45397</v>
      </c>
      <c r="F586" t="str" cm="1">
        <f t="array" ref="F586">INDEX(MainTracker[#Data],MATCH(1,(TrackerTbl[[#This Row],[UAID_2]]=MainTracker[UAID_2])*(TrackerTbl[[#This Row],[Request Date]]=MainTracker[Request sent on (Date)])*1,0),21)</f>
        <v>10 - Complete</v>
      </c>
      <c r="G586" s="33" cm="1">
        <f t="array" ref="G586">INDEX(MainTracker[#Data],MATCH(1,(TrackerTbl[[#This Row],[UAID_2]]=MainTracker[UAID_2])*(TrackerTbl[[#This Row],[Request Date]]=MainTracker[Request sent on (Date)])*1,0),9)</f>
        <v>45406</v>
      </c>
      <c r="H586" s="33"/>
      <c r="J586" t="s">
        <v>9439</v>
      </c>
      <c r="K586" t="s">
        <v>9373</v>
      </c>
      <c r="L586" t="str">
        <f>LEFT(Table58[[#This Row],[L3 (Last Work Package only)]],FIND(" - ",Table58[[#This Row],[L3 (Last Work Package only)]])-1)</f>
        <v>TW 0001</v>
      </c>
      <c r="M586" t="str">
        <f>LEFT(Table58[[#This Row],[Assets]],FIND(" - ",Table58[[#This Row],[Assets]])-1)</f>
        <v>HS2-00002CTBE</v>
      </c>
      <c r="N586" s="239" t="e">
        <f>INDEX(TrackerTbl[#Data],MATCH(Table58[[#This Row],[L2]],TrackerTbl[Cleansed_UAID_2],0),5)</f>
        <v>#N/A</v>
      </c>
      <c r="O586" s="9" t="e">
        <f>INDEX(TrackerTbl[#Data],MATCH(Table58[[#This Row],[L2]],TrackerTbl[Cleansed_UAID_2],0),6)</f>
        <v>#N/A</v>
      </c>
      <c r="P586" s="239" t="e">
        <f>INDEX(TrackerTbl[#Data],MATCH(Table58[[#This Row],[L2]],TrackerTbl[Cleansed_UAID_2],0),7)</f>
        <v>#N/A</v>
      </c>
    </row>
    <row r="587" spans="1:16">
      <c r="A587" s="9">
        <v>219.3</v>
      </c>
      <c r="B587" t="s">
        <v>2850</v>
      </c>
      <c r="C587" t="str">
        <f>IF(LEFT(TrackerTbl[[#This Row],[WorkPackage]],1)="U",TrackerTbl[[#This Row],[WorkPackage]],"IDR "&amp;TRIM(TrackerTbl[[#This Row],[WorkPackage]]))</f>
        <v>IDR 219.3</v>
      </c>
      <c r="D587" t="str">
        <f>TRIM(TrackerTbl[[#This Row],[UAID_2]])</f>
        <v>HS2-000033XY4</v>
      </c>
      <c r="E587" s="33">
        <f>_xlfn.MAXIFS(Central_Team!G:G,Central_Team!C:C,TrackerTbl[[#This Row],[UAID_2]])</f>
        <v>45397</v>
      </c>
      <c r="F587" t="str" cm="1">
        <f t="array" ref="F587">INDEX(MainTracker[#Data],MATCH(1,(TrackerTbl[[#This Row],[UAID_2]]=MainTracker[UAID_2])*(TrackerTbl[[#This Row],[Request Date]]=MainTracker[Request sent on (Date)])*1,0),21)</f>
        <v>10 - Complete</v>
      </c>
      <c r="G587" s="33" cm="1">
        <f t="array" ref="G587">INDEX(MainTracker[#Data],MATCH(1,(TrackerTbl[[#This Row],[UAID_2]]=MainTracker[UAID_2])*(TrackerTbl[[#This Row],[Request Date]]=MainTracker[Request sent on (Date)])*1,0),9)</f>
        <v>45406</v>
      </c>
      <c r="H587" s="33"/>
      <c r="J587" t="s">
        <v>9440</v>
      </c>
      <c r="K587" t="s">
        <v>9373</v>
      </c>
      <c r="L587" t="str">
        <f>LEFT(Table58[[#This Row],[L3 (Last Work Package only)]],FIND(" - ",Table58[[#This Row],[L3 (Last Work Package only)]])-1)</f>
        <v>TW 0001</v>
      </c>
      <c r="M587" t="str">
        <f>LEFT(Table58[[#This Row],[Assets]],FIND(" - ",Table58[[#This Row],[Assets]])-1)</f>
        <v>HS2-00002CTBF</v>
      </c>
      <c r="N587" s="239" t="e">
        <f>INDEX(TrackerTbl[#Data],MATCH(Table58[[#This Row],[L2]],TrackerTbl[Cleansed_UAID_2],0),5)</f>
        <v>#N/A</v>
      </c>
      <c r="O587" s="9" t="e">
        <f>INDEX(TrackerTbl[#Data],MATCH(Table58[[#This Row],[L2]],TrackerTbl[Cleansed_UAID_2],0),6)</f>
        <v>#N/A</v>
      </c>
      <c r="P587" s="239" t="e">
        <f>INDEX(TrackerTbl[#Data],MATCH(Table58[[#This Row],[L2]],TrackerTbl[Cleansed_UAID_2],0),7)</f>
        <v>#N/A</v>
      </c>
    </row>
    <row r="588" spans="1:16">
      <c r="A588" s="9">
        <v>219.3</v>
      </c>
      <c r="B588" t="s">
        <v>2854</v>
      </c>
      <c r="C588" t="str">
        <f>IF(LEFT(TrackerTbl[[#This Row],[WorkPackage]],1)="U",TrackerTbl[[#This Row],[WorkPackage]],"IDR "&amp;TRIM(TrackerTbl[[#This Row],[WorkPackage]]))</f>
        <v>IDR 219.3</v>
      </c>
      <c r="D588" t="str">
        <f>TRIM(TrackerTbl[[#This Row],[UAID_2]])</f>
        <v>HS2-000033XY5</v>
      </c>
      <c r="E588" s="33">
        <f>_xlfn.MAXIFS(Central_Team!G:G,Central_Team!C:C,TrackerTbl[[#This Row],[UAID_2]])</f>
        <v>45397</v>
      </c>
      <c r="F588" t="str" cm="1">
        <f t="array" ref="F588">INDEX(MainTracker[#Data],MATCH(1,(TrackerTbl[[#This Row],[UAID_2]]=MainTracker[UAID_2])*(TrackerTbl[[#This Row],[Request Date]]=MainTracker[Request sent on (Date)])*1,0),21)</f>
        <v>10 - Complete</v>
      </c>
      <c r="G588" s="33" cm="1">
        <f t="array" ref="G588">INDEX(MainTracker[#Data],MATCH(1,(TrackerTbl[[#This Row],[UAID_2]]=MainTracker[UAID_2])*(TrackerTbl[[#This Row],[Request Date]]=MainTracker[Request sent on (Date)])*1,0),9)</f>
        <v>45406</v>
      </c>
      <c r="H588" s="33"/>
      <c r="J588" t="s">
        <v>9441</v>
      </c>
      <c r="K588" t="s">
        <v>9373</v>
      </c>
      <c r="L588" t="str">
        <f>LEFT(Table58[[#This Row],[L3 (Last Work Package only)]],FIND(" - ",Table58[[#This Row],[L3 (Last Work Package only)]])-1)</f>
        <v>TW 0001</v>
      </c>
      <c r="M588" t="str">
        <f>LEFT(Table58[[#This Row],[Assets]],FIND(" - ",Table58[[#This Row],[Assets]])-1)</f>
        <v>HS2-00002TG3G</v>
      </c>
      <c r="N588" s="239" t="e">
        <f>INDEX(TrackerTbl[#Data],MATCH(Table58[[#This Row],[L2]],TrackerTbl[Cleansed_UAID_2],0),5)</f>
        <v>#N/A</v>
      </c>
      <c r="O588" s="9" t="e">
        <f>INDEX(TrackerTbl[#Data],MATCH(Table58[[#This Row],[L2]],TrackerTbl[Cleansed_UAID_2],0),6)</f>
        <v>#N/A</v>
      </c>
      <c r="P588" s="239" t="e">
        <f>INDEX(TrackerTbl[#Data],MATCH(Table58[[#This Row],[L2]],TrackerTbl[Cleansed_UAID_2],0),7)</f>
        <v>#N/A</v>
      </c>
    </row>
    <row r="589" spans="1:16">
      <c r="A589" s="9">
        <v>219.3</v>
      </c>
      <c r="B589" t="s">
        <v>2858</v>
      </c>
      <c r="C589" t="str">
        <f>IF(LEFT(TrackerTbl[[#This Row],[WorkPackage]],1)="U",TrackerTbl[[#This Row],[WorkPackage]],"IDR "&amp;TRIM(TrackerTbl[[#This Row],[WorkPackage]]))</f>
        <v>IDR 219.3</v>
      </c>
      <c r="D589" t="str">
        <f>TRIM(TrackerTbl[[#This Row],[UAID_2]])</f>
        <v>HS2-000033XXN</v>
      </c>
      <c r="E589" s="33">
        <f>_xlfn.MAXIFS(Central_Team!G:G,Central_Team!C:C,TrackerTbl[[#This Row],[UAID_2]])</f>
        <v>45397</v>
      </c>
      <c r="F589" t="str" cm="1">
        <f t="array" ref="F589">INDEX(MainTracker[#Data],MATCH(1,(TrackerTbl[[#This Row],[UAID_2]]=MainTracker[UAID_2])*(TrackerTbl[[#This Row],[Request Date]]=MainTracker[Request sent on (Date)])*1,0),21)</f>
        <v>10 - Complete</v>
      </c>
      <c r="G589" s="33" cm="1">
        <f t="array" ref="G589">INDEX(MainTracker[#Data],MATCH(1,(TrackerTbl[[#This Row],[UAID_2]]=MainTracker[UAID_2])*(TrackerTbl[[#This Row],[Request Date]]=MainTracker[Request sent on (Date)])*1,0),9)</f>
        <v>45406</v>
      </c>
      <c r="H589" s="33"/>
      <c r="J589" t="s">
        <v>9442</v>
      </c>
      <c r="K589" t="s">
        <v>9373</v>
      </c>
      <c r="L589" t="str">
        <f>LEFT(Table58[[#This Row],[L3 (Last Work Package only)]],FIND(" - ",Table58[[#This Row],[L3 (Last Work Package only)]])-1)</f>
        <v>TW 0001</v>
      </c>
      <c r="M589" t="str">
        <f>LEFT(Table58[[#This Row],[Assets]],FIND(" - ",Table58[[#This Row],[Assets]])-1)</f>
        <v>HS2-00002CUX5</v>
      </c>
      <c r="N589" s="239" t="e">
        <f>INDEX(TrackerTbl[#Data],MATCH(Table58[[#This Row],[L2]],TrackerTbl[Cleansed_UAID_2],0),5)</f>
        <v>#N/A</v>
      </c>
      <c r="O589" s="9" t="e">
        <f>INDEX(TrackerTbl[#Data],MATCH(Table58[[#This Row],[L2]],TrackerTbl[Cleansed_UAID_2],0),6)</f>
        <v>#N/A</v>
      </c>
      <c r="P589" s="239" t="e">
        <f>INDEX(TrackerTbl[#Data],MATCH(Table58[[#This Row],[L2]],TrackerTbl[Cleansed_UAID_2],0),7)</f>
        <v>#N/A</v>
      </c>
    </row>
    <row r="590" spans="1:16">
      <c r="A590" s="9">
        <v>219.3</v>
      </c>
      <c r="B590" t="s">
        <v>2862</v>
      </c>
      <c r="C590" t="str">
        <f>IF(LEFT(TrackerTbl[[#This Row],[WorkPackage]],1)="U",TrackerTbl[[#This Row],[WorkPackage]],"IDR "&amp;TRIM(TrackerTbl[[#This Row],[WorkPackage]]))</f>
        <v>IDR 219.3</v>
      </c>
      <c r="D590" t="str">
        <f>TRIM(TrackerTbl[[#This Row],[UAID_2]])</f>
        <v>HS2-000033XXP</v>
      </c>
      <c r="E590" s="33">
        <f>_xlfn.MAXIFS(Central_Team!G:G,Central_Team!C:C,TrackerTbl[[#This Row],[UAID_2]])</f>
        <v>45397</v>
      </c>
      <c r="F590" t="str" cm="1">
        <f t="array" ref="F590">INDEX(MainTracker[#Data],MATCH(1,(TrackerTbl[[#This Row],[UAID_2]]=MainTracker[UAID_2])*(TrackerTbl[[#This Row],[Request Date]]=MainTracker[Request sent on (Date)])*1,0),21)</f>
        <v>10 - Complete</v>
      </c>
      <c r="G590" s="33" cm="1">
        <f t="array" ref="G590">INDEX(MainTracker[#Data],MATCH(1,(TrackerTbl[[#This Row],[UAID_2]]=MainTracker[UAID_2])*(TrackerTbl[[#This Row],[Request Date]]=MainTracker[Request sent on (Date)])*1,0),9)</f>
        <v>45406</v>
      </c>
      <c r="H590" s="33"/>
      <c r="J590" t="s">
        <v>9443</v>
      </c>
      <c r="K590" t="s">
        <v>9373</v>
      </c>
      <c r="L590" t="str">
        <f>LEFT(Table58[[#This Row],[L3 (Last Work Package only)]],FIND(" - ",Table58[[#This Row],[L3 (Last Work Package only)]])-1)</f>
        <v>TW 0001</v>
      </c>
      <c r="M590" t="str">
        <f>LEFT(Table58[[#This Row],[Assets]],FIND(" - ",Table58[[#This Row],[Assets]])-1)</f>
        <v>HS2-00002CUX6</v>
      </c>
      <c r="N590" s="239" t="e">
        <f>INDEX(TrackerTbl[#Data],MATCH(Table58[[#This Row],[L2]],TrackerTbl[Cleansed_UAID_2],0),5)</f>
        <v>#N/A</v>
      </c>
      <c r="O590" s="9" t="e">
        <f>INDEX(TrackerTbl[#Data],MATCH(Table58[[#This Row],[L2]],TrackerTbl[Cleansed_UAID_2],0),6)</f>
        <v>#N/A</v>
      </c>
      <c r="P590" s="239" t="e">
        <f>INDEX(TrackerTbl[#Data],MATCH(Table58[[#This Row],[L2]],TrackerTbl[Cleansed_UAID_2],0),7)</f>
        <v>#N/A</v>
      </c>
    </row>
    <row r="591" spans="1:16">
      <c r="A591" s="9">
        <v>219.3</v>
      </c>
      <c r="B591" t="s">
        <v>2866</v>
      </c>
      <c r="C591" t="str">
        <f>IF(LEFT(TrackerTbl[[#This Row],[WorkPackage]],1)="U",TrackerTbl[[#This Row],[WorkPackage]],"IDR "&amp;TRIM(TrackerTbl[[#This Row],[WorkPackage]]))</f>
        <v>IDR 219.3</v>
      </c>
      <c r="D591" t="str">
        <f>TRIM(TrackerTbl[[#This Row],[UAID_2]])</f>
        <v>HS2-000033XXQ</v>
      </c>
      <c r="E591" s="33">
        <f>_xlfn.MAXIFS(Central_Team!G:G,Central_Team!C:C,TrackerTbl[[#This Row],[UAID_2]])</f>
        <v>45397</v>
      </c>
      <c r="F591" t="str" cm="1">
        <f t="array" ref="F591">INDEX(MainTracker[#Data],MATCH(1,(TrackerTbl[[#This Row],[UAID_2]]=MainTracker[UAID_2])*(TrackerTbl[[#This Row],[Request Date]]=MainTracker[Request sent on (Date)])*1,0),21)</f>
        <v>10 - Complete</v>
      </c>
      <c r="G591" s="33" cm="1">
        <f t="array" ref="G591">INDEX(MainTracker[#Data],MATCH(1,(TrackerTbl[[#This Row],[UAID_2]]=MainTracker[UAID_2])*(TrackerTbl[[#This Row],[Request Date]]=MainTracker[Request sent on (Date)])*1,0),9)</f>
        <v>45406</v>
      </c>
      <c r="H591" s="33"/>
      <c r="J591" t="s">
        <v>9444</v>
      </c>
      <c r="K591" t="s">
        <v>9373</v>
      </c>
      <c r="L591" t="str">
        <f>LEFT(Table58[[#This Row],[L3 (Last Work Package only)]],FIND(" - ",Table58[[#This Row],[L3 (Last Work Package only)]])-1)</f>
        <v>TW 0001</v>
      </c>
      <c r="M591" t="str">
        <f>LEFT(Table58[[#This Row],[Assets]],FIND(" - ",Table58[[#This Row],[Assets]])-1)</f>
        <v>HS2-00002TG3H</v>
      </c>
      <c r="N591" s="239" t="e">
        <f>INDEX(TrackerTbl[#Data],MATCH(Table58[[#This Row],[L2]],TrackerTbl[Cleansed_UAID_2],0),5)</f>
        <v>#N/A</v>
      </c>
      <c r="O591" s="9" t="e">
        <f>INDEX(TrackerTbl[#Data],MATCH(Table58[[#This Row],[L2]],TrackerTbl[Cleansed_UAID_2],0),6)</f>
        <v>#N/A</v>
      </c>
      <c r="P591" s="239" t="e">
        <f>INDEX(TrackerTbl[#Data],MATCH(Table58[[#This Row],[L2]],TrackerTbl[Cleansed_UAID_2],0),7)</f>
        <v>#N/A</v>
      </c>
    </row>
    <row r="592" spans="1:16">
      <c r="A592" s="9">
        <v>219.3</v>
      </c>
      <c r="B592" t="s">
        <v>2870</v>
      </c>
      <c r="C592" t="str">
        <f>IF(LEFT(TrackerTbl[[#This Row],[WorkPackage]],1)="U",TrackerTbl[[#This Row],[WorkPackage]],"IDR "&amp;TRIM(TrackerTbl[[#This Row],[WorkPackage]]))</f>
        <v>IDR 219.3</v>
      </c>
      <c r="D592" t="str">
        <f>TRIM(TrackerTbl[[#This Row],[UAID_2]])</f>
        <v>HS2-000033XXR</v>
      </c>
      <c r="E592" s="33">
        <f>_xlfn.MAXIFS(Central_Team!G:G,Central_Team!C:C,TrackerTbl[[#This Row],[UAID_2]])</f>
        <v>45397</v>
      </c>
      <c r="F592" t="str" cm="1">
        <f t="array" ref="F592">INDEX(MainTracker[#Data],MATCH(1,(TrackerTbl[[#This Row],[UAID_2]]=MainTracker[UAID_2])*(TrackerTbl[[#This Row],[Request Date]]=MainTracker[Request sent on (Date)])*1,0),21)</f>
        <v>10 - Complete</v>
      </c>
      <c r="G592" s="33" cm="1">
        <f t="array" ref="G592">INDEX(MainTracker[#Data],MATCH(1,(TrackerTbl[[#This Row],[UAID_2]]=MainTracker[UAID_2])*(TrackerTbl[[#This Row],[Request Date]]=MainTracker[Request sent on (Date)])*1,0),9)</f>
        <v>45406</v>
      </c>
      <c r="H592" s="33"/>
      <c r="J592" t="s">
        <v>9445</v>
      </c>
      <c r="K592" t="s">
        <v>9373</v>
      </c>
      <c r="L592" t="str">
        <f>LEFT(Table58[[#This Row],[L3 (Last Work Package only)]],FIND(" - ",Table58[[#This Row],[L3 (Last Work Package only)]])-1)</f>
        <v>TW 0001</v>
      </c>
      <c r="M592" t="str">
        <f>LEFT(Table58[[#This Row],[Assets]],FIND(" - ",Table58[[#This Row],[Assets]])-1)</f>
        <v>HS2-00002CUX7</v>
      </c>
      <c r="N592" s="239" t="e">
        <f>INDEX(TrackerTbl[#Data],MATCH(Table58[[#This Row],[L2]],TrackerTbl[Cleansed_UAID_2],0),5)</f>
        <v>#N/A</v>
      </c>
      <c r="O592" s="9" t="e">
        <f>INDEX(TrackerTbl[#Data],MATCH(Table58[[#This Row],[L2]],TrackerTbl[Cleansed_UAID_2],0),6)</f>
        <v>#N/A</v>
      </c>
      <c r="P592" s="239" t="e">
        <f>INDEX(TrackerTbl[#Data],MATCH(Table58[[#This Row],[L2]],TrackerTbl[Cleansed_UAID_2],0),7)</f>
        <v>#N/A</v>
      </c>
    </row>
    <row r="593" spans="1:16">
      <c r="A593" s="9">
        <v>219.3</v>
      </c>
      <c r="B593" t="s">
        <v>2874</v>
      </c>
      <c r="C593" t="str">
        <f>IF(LEFT(TrackerTbl[[#This Row],[WorkPackage]],1)="U",TrackerTbl[[#This Row],[WorkPackage]],"IDR "&amp;TRIM(TrackerTbl[[#This Row],[WorkPackage]]))</f>
        <v>IDR 219.3</v>
      </c>
      <c r="D593" t="str">
        <f>TRIM(TrackerTbl[[#This Row],[UAID_2]])</f>
        <v>HS2-000033XXS</v>
      </c>
      <c r="E593" s="33">
        <f>_xlfn.MAXIFS(Central_Team!G:G,Central_Team!C:C,TrackerTbl[[#This Row],[UAID_2]])</f>
        <v>45397</v>
      </c>
      <c r="F593" t="str" cm="1">
        <f t="array" ref="F593">INDEX(MainTracker[#Data],MATCH(1,(TrackerTbl[[#This Row],[UAID_2]]=MainTracker[UAID_2])*(TrackerTbl[[#This Row],[Request Date]]=MainTracker[Request sent on (Date)])*1,0),21)</f>
        <v>10 - Complete</v>
      </c>
      <c r="G593" s="33" cm="1">
        <f t="array" ref="G593">INDEX(MainTracker[#Data],MATCH(1,(TrackerTbl[[#This Row],[UAID_2]]=MainTracker[UAID_2])*(TrackerTbl[[#This Row],[Request Date]]=MainTracker[Request sent on (Date)])*1,0),9)</f>
        <v>45406</v>
      </c>
      <c r="H593" s="33"/>
      <c r="J593" t="s">
        <v>9446</v>
      </c>
      <c r="K593" t="s">
        <v>9373</v>
      </c>
      <c r="L593" t="str">
        <f>LEFT(Table58[[#This Row],[L3 (Last Work Package only)]],FIND(" - ",Table58[[#This Row],[L3 (Last Work Package only)]])-1)</f>
        <v>TW 0001</v>
      </c>
      <c r="M593" t="str">
        <f>LEFT(Table58[[#This Row],[Assets]],FIND(" - ",Table58[[#This Row],[Assets]])-1)</f>
        <v>HS2-00002CUX8</v>
      </c>
      <c r="N593" s="239" t="e">
        <f>INDEX(TrackerTbl[#Data],MATCH(Table58[[#This Row],[L2]],TrackerTbl[Cleansed_UAID_2],0),5)</f>
        <v>#N/A</v>
      </c>
      <c r="O593" s="9" t="e">
        <f>INDEX(TrackerTbl[#Data],MATCH(Table58[[#This Row],[L2]],TrackerTbl[Cleansed_UAID_2],0),6)</f>
        <v>#N/A</v>
      </c>
      <c r="P593" s="239" t="e">
        <f>INDEX(TrackerTbl[#Data],MATCH(Table58[[#This Row],[L2]],TrackerTbl[Cleansed_UAID_2],0),7)</f>
        <v>#N/A</v>
      </c>
    </row>
    <row r="594" spans="1:16">
      <c r="A594" s="9">
        <v>219.3</v>
      </c>
      <c r="B594" t="s">
        <v>2878</v>
      </c>
      <c r="C594" t="str">
        <f>IF(LEFT(TrackerTbl[[#This Row],[WorkPackage]],1)="U",TrackerTbl[[#This Row],[WorkPackage]],"IDR "&amp;TRIM(TrackerTbl[[#This Row],[WorkPackage]]))</f>
        <v>IDR 219.3</v>
      </c>
      <c r="D594" t="str">
        <f>TRIM(TrackerTbl[[#This Row],[UAID_2]])</f>
        <v>HS2-000033XXT</v>
      </c>
      <c r="E594" s="33">
        <f>_xlfn.MAXIFS(Central_Team!G:G,Central_Team!C:C,TrackerTbl[[#This Row],[UAID_2]])</f>
        <v>45397</v>
      </c>
      <c r="F594" t="str" cm="1">
        <f t="array" ref="F594">INDEX(MainTracker[#Data],MATCH(1,(TrackerTbl[[#This Row],[UAID_2]]=MainTracker[UAID_2])*(TrackerTbl[[#This Row],[Request Date]]=MainTracker[Request sent on (Date)])*1,0),21)</f>
        <v>10 - Complete</v>
      </c>
      <c r="G594" s="33" cm="1">
        <f t="array" ref="G594">INDEX(MainTracker[#Data],MATCH(1,(TrackerTbl[[#This Row],[UAID_2]]=MainTracker[UAID_2])*(TrackerTbl[[#This Row],[Request Date]]=MainTracker[Request sent on (Date)])*1,0),9)</f>
        <v>45406</v>
      </c>
      <c r="H594" s="33"/>
      <c r="J594" t="s">
        <v>9447</v>
      </c>
      <c r="K594" t="s">
        <v>9373</v>
      </c>
      <c r="L594" t="str">
        <f>LEFT(Table58[[#This Row],[L3 (Last Work Package only)]],FIND(" - ",Table58[[#This Row],[L3 (Last Work Package only)]])-1)</f>
        <v>TW 0001</v>
      </c>
      <c r="M594" t="str">
        <f>LEFT(Table58[[#This Row],[Assets]],FIND(" - ",Table58[[#This Row],[Assets]])-1)</f>
        <v>HS2-00002TG3J</v>
      </c>
      <c r="N594" s="239" t="e">
        <f>INDEX(TrackerTbl[#Data],MATCH(Table58[[#This Row],[L2]],TrackerTbl[Cleansed_UAID_2],0),5)</f>
        <v>#N/A</v>
      </c>
      <c r="O594" s="9" t="e">
        <f>INDEX(TrackerTbl[#Data],MATCH(Table58[[#This Row],[L2]],TrackerTbl[Cleansed_UAID_2],0),6)</f>
        <v>#N/A</v>
      </c>
      <c r="P594" s="239" t="e">
        <f>INDEX(TrackerTbl[#Data],MATCH(Table58[[#This Row],[L2]],TrackerTbl[Cleansed_UAID_2],0),7)</f>
        <v>#N/A</v>
      </c>
    </row>
    <row r="595" spans="1:16">
      <c r="A595" s="9">
        <v>214.09</v>
      </c>
      <c r="B595" t="s">
        <v>2516</v>
      </c>
      <c r="C595" t="str">
        <f>IF(LEFT(TrackerTbl[[#This Row],[WorkPackage]],1)="U",TrackerTbl[[#This Row],[WorkPackage]],"IDR "&amp;TRIM(TrackerTbl[[#This Row],[WorkPackage]]))</f>
        <v>IDR 214.09</v>
      </c>
      <c r="D595" t="str">
        <f>TRIM(TrackerTbl[[#This Row],[UAID_2]])</f>
        <v>HS2-00003G3SK</v>
      </c>
      <c r="E595" s="33">
        <f>_xlfn.MAXIFS(Central_Team!G:G,Central_Team!C:C,TrackerTbl[[#This Row],[UAID_2]])</f>
        <v>45397</v>
      </c>
      <c r="F595" t="str" cm="1">
        <f t="array" ref="F595">INDEX(MainTracker[#Data],MATCH(1,(TrackerTbl[[#This Row],[UAID_2]]=MainTracker[UAID_2])*(TrackerTbl[[#This Row],[Request Date]]=MainTracker[Request sent on (Date)])*1,0),21)</f>
        <v>10 - Complete</v>
      </c>
      <c r="G595" s="33" cm="1">
        <f t="array" ref="G595">INDEX(MainTracker[#Data],MATCH(1,(TrackerTbl[[#This Row],[UAID_2]]=MainTracker[UAID_2])*(TrackerTbl[[#This Row],[Request Date]]=MainTracker[Request sent on (Date)])*1,0),9)</f>
        <v>45399</v>
      </c>
      <c r="H595" s="33"/>
      <c r="J595" t="s">
        <v>9448</v>
      </c>
      <c r="K595" t="s">
        <v>9373</v>
      </c>
      <c r="L595" t="str">
        <f>LEFT(Table58[[#This Row],[L3 (Last Work Package only)]],FIND(" - ",Table58[[#This Row],[L3 (Last Work Package only)]])-1)</f>
        <v>TW 0001</v>
      </c>
      <c r="M595" t="str">
        <f>LEFT(Table58[[#This Row],[Assets]],FIND(" - ",Table58[[#This Row],[Assets]])-1)</f>
        <v>HS2-00002CUC7</v>
      </c>
      <c r="N595" s="239" t="e">
        <f>INDEX(TrackerTbl[#Data],MATCH(Table58[[#This Row],[L2]],TrackerTbl[Cleansed_UAID_2],0),5)</f>
        <v>#N/A</v>
      </c>
      <c r="O595" s="9" t="e">
        <f>INDEX(TrackerTbl[#Data],MATCH(Table58[[#This Row],[L2]],TrackerTbl[Cleansed_UAID_2],0),6)</f>
        <v>#N/A</v>
      </c>
      <c r="P595" s="239" t="e">
        <f>INDEX(TrackerTbl[#Data],MATCH(Table58[[#This Row],[L2]],TrackerTbl[Cleansed_UAID_2],0),7)</f>
        <v>#N/A</v>
      </c>
    </row>
    <row r="596" spans="1:16">
      <c r="A596" s="9">
        <v>212.4</v>
      </c>
      <c r="B596" t="s">
        <v>2883</v>
      </c>
      <c r="C596" t="str">
        <f>IF(LEFT(TrackerTbl[[#This Row],[WorkPackage]],1)="U",TrackerTbl[[#This Row],[WorkPackage]],"IDR "&amp;TRIM(TrackerTbl[[#This Row],[WorkPackage]]))</f>
        <v>IDR 212.4</v>
      </c>
      <c r="D596" t="str">
        <f>TRIM(TrackerTbl[[#This Row],[UAID_2]])</f>
        <v>HS2-00002WUMM</v>
      </c>
      <c r="E596" s="33">
        <f>_xlfn.MAXIFS(Central_Team!G:G,Central_Team!C:C,TrackerTbl[[#This Row],[UAID_2]])</f>
        <v>45397</v>
      </c>
      <c r="F596" t="str" cm="1">
        <f t="array" ref="F596">INDEX(MainTracker[#Data],MATCH(1,(TrackerTbl[[#This Row],[UAID_2]]=MainTracker[UAID_2])*(TrackerTbl[[#This Row],[Request Date]]=MainTracker[Request sent on (Date)])*1,0),21)</f>
        <v>10 - Complete</v>
      </c>
      <c r="G596" s="33" cm="1">
        <f t="array" ref="G596">INDEX(MainTracker[#Data],MATCH(1,(TrackerTbl[[#This Row],[UAID_2]]=MainTracker[UAID_2])*(TrackerTbl[[#This Row],[Request Date]]=MainTracker[Request sent on (Date)])*1,0),9)</f>
        <v>45408</v>
      </c>
      <c r="H596" s="33"/>
      <c r="J596" t="s">
        <v>9449</v>
      </c>
      <c r="K596" t="s">
        <v>9373</v>
      </c>
      <c r="L596" t="str">
        <f>LEFT(Table58[[#This Row],[L3 (Last Work Package only)]],FIND(" - ",Table58[[#This Row],[L3 (Last Work Package only)]])-1)</f>
        <v>TW 0001</v>
      </c>
      <c r="M596" t="str">
        <f>LEFT(Table58[[#This Row],[Assets]],FIND(" - ",Table58[[#This Row],[Assets]])-1)</f>
        <v>HS2-00002CUC8</v>
      </c>
      <c r="N596" s="239" t="e">
        <f>INDEX(TrackerTbl[#Data],MATCH(Table58[[#This Row],[L2]],TrackerTbl[Cleansed_UAID_2],0),5)</f>
        <v>#N/A</v>
      </c>
      <c r="O596" s="9" t="e">
        <f>INDEX(TrackerTbl[#Data],MATCH(Table58[[#This Row],[L2]],TrackerTbl[Cleansed_UAID_2],0),6)</f>
        <v>#N/A</v>
      </c>
      <c r="P596" s="239" t="e">
        <f>INDEX(TrackerTbl[#Data],MATCH(Table58[[#This Row],[L2]],TrackerTbl[Cleansed_UAID_2],0),7)</f>
        <v>#N/A</v>
      </c>
    </row>
    <row r="597" spans="1:16">
      <c r="A597" s="9">
        <v>212.4</v>
      </c>
      <c r="B597" t="s">
        <v>2889</v>
      </c>
      <c r="C597" t="str">
        <f>IF(LEFT(TrackerTbl[[#This Row],[WorkPackage]],1)="U",TrackerTbl[[#This Row],[WorkPackage]],"IDR "&amp;TRIM(TrackerTbl[[#This Row],[WorkPackage]]))</f>
        <v>IDR 212.4</v>
      </c>
      <c r="D597" t="str">
        <f>TRIM(TrackerTbl[[#This Row],[UAID_2]])</f>
        <v>HS2-00002WUMN</v>
      </c>
      <c r="E597" s="33">
        <f>_xlfn.MAXIFS(Central_Team!G:G,Central_Team!C:C,TrackerTbl[[#This Row],[UAID_2]])</f>
        <v>45397</v>
      </c>
      <c r="F597" t="str" cm="1">
        <f t="array" ref="F597">INDEX(MainTracker[#Data],MATCH(1,(TrackerTbl[[#This Row],[UAID_2]]=MainTracker[UAID_2])*(TrackerTbl[[#This Row],[Request Date]]=MainTracker[Request sent on (Date)])*1,0),21)</f>
        <v>10 - Complete</v>
      </c>
      <c r="G597" s="33" cm="1">
        <f t="array" ref="G597">INDEX(MainTracker[#Data],MATCH(1,(TrackerTbl[[#This Row],[UAID_2]]=MainTracker[UAID_2])*(TrackerTbl[[#This Row],[Request Date]]=MainTracker[Request sent on (Date)])*1,0),9)</f>
        <v>45408</v>
      </c>
      <c r="H597" s="33"/>
      <c r="J597" t="s">
        <v>9450</v>
      </c>
      <c r="K597" t="s">
        <v>9373</v>
      </c>
      <c r="L597" t="str">
        <f>LEFT(Table58[[#This Row],[L3 (Last Work Package only)]],FIND(" - ",Table58[[#This Row],[L3 (Last Work Package only)]])-1)</f>
        <v>TW 0001</v>
      </c>
      <c r="M597" t="str">
        <f>LEFT(Table58[[#This Row],[Assets]],FIND(" - ",Table58[[#This Row],[Assets]])-1)</f>
        <v>HS2-00002TG3K</v>
      </c>
      <c r="N597" s="239" t="e">
        <f>INDEX(TrackerTbl[#Data],MATCH(Table58[[#This Row],[L2]],TrackerTbl[Cleansed_UAID_2],0),5)</f>
        <v>#N/A</v>
      </c>
      <c r="O597" s="9" t="e">
        <f>INDEX(TrackerTbl[#Data],MATCH(Table58[[#This Row],[L2]],TrackerTbl[Cleansed_UAID_2],0),6)</f>
        <v>#N/A</v>
      </c>
      <c r="P597" s="239" t="e">
        <f>INDEX(TrackerTbl[#Data],MATCH(Table58[[#This Row],[L2]],TrackerTbl[Cleansed_UAID_2],0),7)</f>
        <v>#N/A</v>
      </c>
    </row>
    <row r="598" spans="1:16">
      <c r="A598" s="9">
        <v>212.4</v>
      </c>
      <c r="B598" t="s">
        <v>2893</v>
      </c>
      <c r="C598" t="str">
        <f>IF(LEFT(TrackerTbl[[#This Row],[WorkPackage]],1)="U",TrackerTbl[[#This Row],[WorkPackage]],"IDR "&amp;TRIM(TrackerTbl[[#This Row],[WorkPackage]]))</f>
        <v>IDR 212.4</v>
      </c>
      <c r="D598" t="str">
        <f>TRIM(TrackerTbl[[#This Row],[UAID_2]])</f>
        <v>HS2-00002WUMP</v>
      </c>
      <c r="E598" s="33">
        <f>_xlfn.MAXIFS(Central_Team!G:G,Central_Team!C:C,TrackerTbl[[#This Row],[UAID_2]])</f>
        <v>45397</v>
      </c>
      <c r="F598" t="str" cm="1">
        <f t="array" ref="F598">INDEX(MainTracker[#Data],MATCH(1,(TrackerTbl[[#This Row],[UAID_2]]=MainTracker[UAID_2])*(TrackerTbl[[#This Row],[Request Date]]=MainTracker[Request sent on (Date)])*1,0),21)</f>
        <v>10 - Complete</v>
      </c>
      <c r="G598" s="33" cm="1">
        <f t="array" ref="G598">INDEX(MainTracker[#Data],MATCH(1,(TrackerTbl[[#This Row],[UAID_2]]=MainTracker[UAID_2])*(TrackerTbl[[#This Row],[Request Date]]=MainTracker[Request sent on (Date)])*1,0),9)</f>
        <v>45408</v>
      </c>
      <c r="H598" s="33"/>
      <c r="J598" t="s">
        <v>9451</v>
      </c>
      <c r="K598" t="s">
        <v>9373</v>
      </c>
      <c r="L598" t="str">
        <f>LEFT(Table58[[#This Row],[L3 (Last Work Package only)]],FIND(" - ",Table58[[#This Row],[L3 (Last Work Package only)]])-1)</f>
        <v>TW 0001</v>
      </c>
      <c r="M598" t="str">
        <f>LEFT(Table58[[#This Row],[Assets]],FIND(" - ",Table58[[#This Row],[Assets]])-1)</f>
        <v>HS2-00002VBZX</v>
      </c>
      <c r="N598" s="239" t="e">
        <f>INDEX(TrackerTbl[#Data],MATCH(Table58[[#This Row],[L2]],TrackerTbl[Cleansed_UAID_2],0),5)</f>
        <v>#N/A</v>
      </c>
      <c r="O598" s="9" t="e">
        <f>INDEX(TrackerTbl[#Data],MATCH(Table58[[#This Row],[L2]],TrackerTbl[Cleansed_UAID_2],0),6)</f>
        <v>#N/A</v>
      </c>
      <c r="P598" s="239" t="e">
        <f>INDEX(TrackerTbl[#Data],MATCH(Table58[[#This Row],[L2]],TrackerTbl[Cleansed_UAID_2],0),7)</f>
        <v>#N/A</v>
      </c>
    </row>
    <row r="599" spans="1:16">
      <c r="A599" s="9">
        <v>212.4</v>
      </c>
      <c r="B599" t="s">
        <v>2897</v>
      </c>
      <c r="C599" t="str">
        <f>IF(LEFT(TrackerTbl[[#This Row],[WorkPackage]],1)="U",TrackerTbl[[#This Row],[WorkPackage]],"IDR "&amp;TRIM(TrackerTbl[[#This Row],[WorkPackage]]))</f>
        <v>IDR 212.4</v>
      </c>
      <c r="D599" t="str">
        <f>TRIM(TrackerTbl[[#This Row],[UAID_2]])</f>
        <v>HS2-00002WUMQ</v>
      </c>
      <c r="E599" s="33">
        <f>_xlfn.MAXIFS(Central_Team!G:G,Central_Team!C:C,TrackerTbl[[#This Row],[UAID_2]])</f>
        <v>45397</v>
      </c>
      <c r="F599" t="str" cm="1">
        <f t="array" ref="F599">INDEX(MainTracker[#Data],MATCH(1,(TrackerTbl[[#This Row],[UAID_2]]=MainTracker[UAID_2])*(TrackerTbl[[#This Row],[Request Date]]=MainTracker[Request sent on (Date)])*1,0),21)</f>
        <v>10 - Complete</v>
      </c>
      <c r="G599" s="33" cm="1">
        <f t="array" ref="G599">INDEX(MainTracker[#Data],MATCH(1,(TrackerTbl[[#This Row],[UAID_2]]=MainTracker[UAID_2])*(TrackerTbl[[#This Row],[Request Date]]=MainTracker[Request sent on (Date)])*1,0),9)</f>
        <v>45408</v>
      </c>
      <c r="H599" s="33"/>
      <c r="J599" t="s">
        <v>9452</v>
      </c>
      <c r="K599" t="s">
        <v>9373</v>
      </c>
      <c r="L599" t="str">
        <f>LEFT(Table58[[#This Row],[L3 (Last Work Package only)]],FIND(" - ",Table58[[#This Row],[L3 (Last Work Package only)]])-1)</f>
        <v>TW 0001</v>
      </c>
      <c r="M599" t="str">
        <f>LEFT(Table58[[#This Row],[Assets]],FIND(" - ",Table58[[#This Row],[Assets]])-1)</f>
        <v>HS2-00002CQQN</v>
      </c>
      <c r="N599" s="239" t="e">
        <f>INDEX(TrackerTbl[#Data],MATCH(Table58[[#This Row],[L2]],TrackerTbl[Cleansed_UAID_2],0),5)</f>
        <v>#N/A</v>
      </c>
      <c r="O599" s="9" t="e">
        <f>INDEX(TrackerTbl[#Data],MATCH(Table58[[#This Row],[L2]],TrackerTbl[Cleansed_UAID_2],0),6)</f>
        <v>#N/A</v>
      </c>
      <c r="P599" s="239" t="e">
        <f>INDEX(TrackerTbl[#Data],MATCH(Table58[[#This Row],[L2]],TrackerTbl[Cleansed_UAID_2],0),7)</f>
        <v>#N/A</v>
      </c>
    </row>
    <row r="600" spans="1:16">
      <c r="A600" s="9">
        <v>212.4</v>
      </c>
      <c r="B600" t="s">
        <v>2901</v>
      </c>
      <c r="C600" t="str">
        <f>IF(LEFT(TrackerTbl[[#This Row],[WorkPackage]],1)="U",TrackerTbl[[#This Row],[WorkPackage]],"IDR "&amp;TRIM(TrackerTbl[[#This Row],[WorkPackage]]))</f>
        <v>IDR 212.4</v>
      </c>
      <c r="D600" t="str">
        <f>TRIM(TrackerTbl[[#This Row],[UAID_2]])</f>
        <v>HS2-00002WUMR</v>
      </c>
      <c r="E600" s="33">
        <f>_xlfn.MAXIFS(Central_Team!G:G,Central_Team!C:C,TrackerTbl[[#This Row],[UAID_2]])</f>
        <v>45397</v>
      </c>
      <c r="F600" t="str" cm="1">
        <f t="array" ref="F600">INDEX(MainTracker[#Data],MATCH(1,(TrackerTbl[[#This Row],[UAID_2]]=MainTracker[UAID_2])*(TrackerTbl[[#This Row],[Request Date]]=MainTracker[Request sent on (Date)])*1,0),21)</f>
        <v>10 - Complete</v>
      </c>
      <c r="G600" s="33" cm="1">
        <f t="array" ref="G600">INDEX(MainTracker[#Data],MATCH(1,(TrackerTbl[[#This Row],[UAID_2]]=MainTracker[UAID_2])*(TrackerTbl[[#This Row],[Request Date]]=MainTracker[Request sent on (Date)])*1,0),9)</f>
        <v>45408</v>
      </c>
      <c r="H600" s="33"/>
      <c r="J600" t="s">
        <v>9453</v>
      </c>
      <c r="K600" t="s">
        <v>9373</v>
      </c>
      <c r="L600" t="str">
        <f>LEFT(Table58[[#This Row],[L3 (Last Work Package only)]],FIND(" - ",Table58[[#This Row],[L3 (Last Work Package only)]])-1)</f>
        <v>TW 0001</v>
      </c>
      <c r="M600" t="str">
        <f>LEFT(Table58[[#This Row],[Assets]],FIND(" - ",Table58[[#This Row],[Assets]])-1)</f>
        <v>HS2-00002CUC9</v>
      </c>
      <c r="N600" s="239" t="e">
        <f>INDEX(TrackerTbl[#Data],MATCH(Table58[[#This Row],[L2]],TrackerTbl[Cleansed_UAID_2],0),5)</f>
        <v>#N/A</v>
      </c>
      <c r="O600" s="9" t="e">
        <f>INDEX(TrackerTbl[#Data],MATCH(Table58[[#This Row],[L2]],TrackerTbl[Cleansed_UAID_2],0),6)</f>
        <v>#N/A</v>
      </c>
      <c r="P600" s="239" t="e">
        <f>INDEX(TrackerTbl[#Data],MATCH(Table58[[#This Row],[L2]],TrackerTbl[Cleansed_UAID_2],0),7)</f>
        <v>#N/A</v>
      </c>
    </row>
    <row r="601" spans="1:16">
      <c r="A601" s="9">
        <v>212.4</v>
      </c>
      <c r="B601" t="s">
        <v>2905</v>
      </c>
      <c r="C601" t="str">
        <f>IF(LEFT(TrackerTbl[[#This Row],[WorkPackage]],1)="U",TrackerTbl[[#This Row],[WorkPackage]],"IDR "&amp;TRIM(TrackerTbl[[#This Row],[WorkPackage]]))</f>
        <v>IDR 212.4</v>
      </c>
      <c r="D601" t="str">
        <f>TRIM(TrackerTbl[[#This Row],[UAID_2]])</f>
        <v>HS2-00002WUMS</v>
      </c>
      <c r="E601" s="33">
        <f>_xlfn.MAXIFS(Central_Team!G:G,Central_Team!C:C,TrackerTbl[[#This Row],[UAID_2]])</f>
        <v>45397</v>
      </c>
      <c r="F601" t="str" cm="1">
        <f t="array" ref="F601">INDEX(MainTracker[#Data],MATCH(1,(TrackerTbl[[#This Row],[UAID_2]]=MainTracker[UAID_2])*(TrackerTbl[[#This Row],[Request Date]]=MainTracker[Request sent on (Date)])*1,0),21)</f>
        <v>10 - Complete</v>
      </c>
      <c r="G601" s="33" cm="1">
        <f t="array" ref="G601">INDEX(MainTracker[#Data],MATCH(1,(TrackerTbl[[#This Row],[UAID_2]]=MainTracker[UAID_2])*(TrackerTbl[[#This Row],[Request Date]]=MainTracker[Request sent on (Date)])*1,0),9)</f>
        <v>45408</v>
      </c>
      <c r="H601" s="33"/>
      <c r="J601" t="s">
        <v>9454</v>
      </c>
      <c r="K601" t="s">
        <v>9373</v>
      </c>
      <c r="L601" t="str">
        <f>LEFT(Table58[[#This Row],[L3 (Last Work Package only)]],FIND(" - ",Table58[[#This Row],[L3 (Last Work Package only)]])-1)</f>
        <v>TW 0001</v>
      </c>
      <c r="M601" t="str">
        <f>LEFT(Table58[[#This Row],[Assets]],FIND(" - ",Table58[[#This Row],[Assets]])-1)</f>
        <v>HS2-00002TG3L</v>
      </c>
      <c r="N601" s="239" t="e">
        <f>INDEX(TrackerTbl[#Data],MATCH(Table58[[#This Row],[L2]],TrackerTbl[Cleansed_UAID_2],0),5)</f>
        <v>#N/A</v>
      </c>
      <c r="O601" s="9" t="e">
        <f>INDEX(TrackerTbl[#Data],MATCH(Table58[[#This Row],[L2]],TrackerTbl[Cleansed_UAID_2],0),6)</f>
        <v>#N/A</v>
      </c>
      <c r="P601" s="239" t="e">
        <f>INDEX(TrackerTbl[#Data],MATCH(Table58[[#This Row],[L2]],TrackerTbl[Cleansed_UAID_2],0),7)</f>
        <v>#N/A</v>
      </c>
    </row>
    <row r="602" spans="1:16">
      <c r="A602" s="9">
        <v>212.4</v>
      </c>
      <c r="B602" t="s">
        <v>2909</v>
      </c>
      <c r="C602" t="str">
        <f>IF(LEFT(TrackerTbl[[#This Row],[WorkPackage]],1)="U",TrackerTbl[[#This Row],[WorkPackage]],"IDR "&amp;TRIM(TrackerTbl[[#This Row],[WorkPackage]]))</f>
        <v>IDR 212.4</v>
      </c>
      <c r="D602" t="str">
        <f>TRIM(TrackerTbl[[#This Row],[UAID_2]])</f>
        <v>HS2-00002WUMT</v>
      </c>
      <c r="E602" s="33">
        <f>_xlfn.MAXIFS(Central_Team!G:G,Central_Team!C:C,TrackerTbl[[#This Row],[UAID_2]])</f>
        <v>45397</v>
      </c>
      <c r="F602" t="str" cm="1">
        <f t="array" ref="F602">INDEX(MainTracker[#Data],MATCH(1,(TrackerTbl[[#This Row],[UAID_2]]=MainTracker[UAID_2])*(TrackerTbl[[#This Row],[Request Date]]=MainTracker[Request sent on (Date)])*1,0),21)</f>
        <v>10 - Complete</v>
      </c>
      <c r="G602" s="33" cm="1">
        <f t="array" ref="G602">INDEX(MainTracker[#Data],MATCH(1,(TrackerTbl[[#This Row],[UAID_2]]=MainTracker[UAID_2])*(TrackerTbl[[#This Row],[Request Date]]=MainTracker[Request sent on (Date)])*1,0),9)</f>
        <v>45408</v>
      </c>
      <c r="H602" s="33"/>
      <c r="J602" t="s">
        <v>9455</v>
      </c>
      <c r="K602" t="s">
        <v>9373</v>
      </c>
      <c r="L602" t="str">
        <f>LEFT(Table58[[#This Row],[L3 (Last Work Package only)]],FIND(" - ",Table58[[#This Row],[L3 (Last Work Package only)]])-1)</f>
        <v>TW 0001</v>
      </c>
      <c r="M602" t="str">
        <f>LEFT(Table58[[#This Row],[Assets]],FIND(" - ",Table58[[#This Row],[Assets]])-1)</f>
        <v>HS2-00002WF5V</v>
      </c>
      <c r="N602" s="239" t="e">
        <f>INDEX(TrackerTbl[#Data],MATCH(Table58[[#This Row],[L2]],TrackerTbl[Cleansed_UAID_2],0),5)</f>
        <v>#N/A</v>
      </c>
      <c r="O602" s="9" t="e">
        <f>INDEX(TrackerTbl[#Data],MATCH(Table58[[#This Row],[L2]],TrackerTbl[Cleansed_UAID_2],0),6)</f>
        <v>#N/A</v>
      </c>
      <c r="P602" s="239" t="e">
        <f>INDEX(TrackerTbl[#Data],MATCH(Table58[[#This Row],[L2]],TrackerTbl[Cleansed_UAID_2],0),7)</f>
        <v>#N/A</v>
      </c>
    </row>
    <row r="603" spans="1:16">
      <c r="A603" s="9">
        <v>212.4</v>
      </c>
      <c r="B603" t="s">
        <v>2913</v>
      </c>
      <c r="C603" t="str">
        <f>IF(LEFT(TrackerTbl[[#This Row],[WorkPackage]],1)="U",TrackerTbl[[#This Row],[WorkPackage]],"IDR "&amp;TRIM(TrackerTbl[[#This Row],[WorkPackage]]))</f>
        <v>IDR 212.4</v>
      </c>
      <c r="D603" t="str">
        <f>TRIM(TrackerTbl[[#This Row],[UAID_2]])</f>
        <v>HS2-00002WUMU</v>
      </c>
      <c r="E603" s="33">
        <f>_xlfn.MAXIFS(Central_Team!G:G,Central_Team!C:C,TrackerTbl[[#This Row],[UAID_2]])</f>
        <v>45397</v>
      </c>
      <c r="F603" t="str" cm="1">
        <f t="array" ref="F603">INDEX(MainTracker[#Data],MATCH(1,(TrackerTbl[[#This Row],[UAID_2]]=MainTracker[UAID_2])*(TrackerTbl[[#This Row],[Request Date]]=MainTracker[Request sent on (Date)])*1,0),21)</f>
        <v>10 - Complete</v>
      </c>
      <c r="G603" s="33" cm="1">
        <f t="array" ref="G603">INDEX(MainTracker[#Data],MATCH(1,(TrackerTbl[[#This Row],[UAID_2]]=MainTracker[UAID_2])*(TrackerTbl[[#This Row],[Request Date]]=MainTracker[Request sent on (Date)])*1,0),9)</f>
        <v>45408</v>
      </c>
      <c r="H603" s="33"/>
      <c r="J603" t="s">
        <v>9456</v>
      </c>
      <c r="K603" t="s">
        <v>9373</v>
      </c>
      <c r="L603" t="str">
        <f>LEFT(Table58[[#This Row],[L3 (Last Work Package only)]],FIND(" - ",Table58[[#This Row],[L3 (Last Work Package only)]])-1)</f>
        <v>TW 0001</v>
      </c>
      <c r="M603" t="str">
        <f>LEFT(Table58[[#This Row],[Assets]],FIND(" - ",Table58[[#This Row],[Assets]])-1)</f>
        <v>HS2-00002CUCA</v>
      </c>
      <c r="N603" s="239" t="e">
        <f>INDEX(TrackerTbl[#Data],MATCH(Table58[[#This Row],[L2]],TrackerTbl[Cleansed_UAID_2],0),5)</f>
        <v>#N/A</v>
      </c>
      <c r="O603" s="9" t="e">
        <f>INDEX(TrackerTbl[#Data],MATCH(Table58[[#This Row],[L2]],TrackerTbl[Cleansed_UAID_2],0),6)</f>
        <v>#N/A</v>
      </c>
      <c r="P603" s="239" t="e">
        <f>INDEX(TrackerTbl[#Data],MATCH(Table58[[#This Row],[L2]],TrackerTbl[Cleansed_UAID_2],0),7)</f>
        <v>#N/A</v>
      </c>
    </row>
    <row r="604" spans="1:16">
      <c r="A604" s="9">
        <v>212.4</v>
      </c>
      <c r="B604" t="s">
        <v>2917</v>
      </c>
      <c r="C604" t="str">
        <f>IF(LEFT(TrackerTbl[[#This Row],[WorkPackage]],1)="U",TrackerTbl[[#This Row],[WorkPackage]],"IDR "&amp;TRIM(TrackerTbl[[#This Row],[WorkPackage]]))</f>
        <v>IDR 212.4</v>
      </c>
      <c r="D604" t="str">
        <f>TRIM(TrackerTbl[[#This Row],[UAID_2]])</f>
        <v>HS2-00002WUMV</v>
      </c>
      <c r="E604" s="33">
        <f>_xlfn.MAXIFS(Central_Team!G:G,Central_Team!C:C,TrackerTbl[[#This Row],[UAID_2]])</f>
        <v>45397</v>
      </c>
      <c r="F604" t="str" cm="1">
        <f t="array" ref="F604">INDEX(MainTracker[#Data],MATCH(1,(TrackerTbl[[#This Row],[UAID_2]]=MainTracker[UAID_2])*(TrackerTbl[[#This Row],[Request Date]]=MainTracker[Request sent on (Date)])*1,0),21)</f>
        <v>10 - Complete</v>
      </c>
      <c r="G604" s="33" cm="1">
        <f t="array" ref="G604">INDEX(MainTracker[#Data],MATCH(1,(TrackerTbl[[#This Row],[UAID_2]]=MainTracker[UAID_2])*(TrackerTbl[[#This Row],[Request Date]]=MainTracker[Request sent on (Date)])*1,0),9)</f>
        <v>45408</v>
      </c>
      <c r="H604" s="33"/>
      <c r="J604" t="s">
        <v>9457</v>
      </c>
      <c r="K604" t="s">
        <v>9373</v>
      </c>
      <c r="L604" t="str">
        <f>LEFT(Table58[[#This Row],[L3 (Last Work Package only)]],FIND(" - ",Table58[[#This Row],[L3 (Last Work Package only)]])-1)</f>
        <v>TW 0001</v>
      </c>
      <c r="M604" t="str">
        <f>LEFT(Table58[[#This Row],[Assets]],FIND(" - ",Table58[[#This Row],[Assets]])-1)</f>
        <v>HS2-00002CUCB</v>
      </c>
      <c r="N604" s="239" t="e">
        <f>INDEX(TrackerTbl[#Data],MATCH(Table58[[#This Row],[L2]],TrackerTbl[Cleansed_UAID_2],0),5)</f>
        <v>#N/A</v>
      </c>
      <c r="O604" s="9" t="e">
        <f>INDEX(TrackerTbl[#Data],MATCH(Table58[[#This Row],[L2]],TrackerTbl[Cleansed_UAID_2],0),6)</f>
        <v>#N/A</v>
      </c>
      <c r="P604" s="239" t="e">
        <f>INDEX(TrackerTbl[#Data],MATCH(Table58[[#This Row],[L2]],TrackerTbl[Cleansed_UAID_2],0),7)</f>
        <v>#N/A</v>
      </c>
    </row>
    <row r="605" spans="1:16">
      <c r="A605" s="9">
        <v>212.4</v>
      </c>
      <c r="B605" t="s">
        <v>2921</v>
      </c>
      <c r="C605" t="str">
        <f>IF(LEFT(TrackerTbl[[#This Row],[WorkPackage]],1)="U",TrackerTbl[[#This Row],[WorkPackage]],"IDR "&amp;TRIM(TrackerTbl[[#This Row],[WorkPackage]]))</f>
        <v>IDR 212.4</v>
      </c>
      <c r="D605" t="str">
        <f>TRIM(TrackerTbl[[#This Row],[UAID_2]])</f>
        <v>HS2-00002WUMW</v>
      </c>
      <c r="E605" s="33">
        <f>_xlfn.MAXIFS(Central_Team!G:G,Central_Team!C:C,TrackerTbl[[#This Row],[UAID_2]])</f>
        <v>45397</v>
      </c>
      <c r="F605" t="str" cm="1">
        <f t="array" ref="F605">INDEX(MainTracker[#Data],MATCH(1,(TrackerTbl[[#This Row],[UAID_2]]=MainTracker[UAID_2])*(TrackerTbl[[#This Row],[Request Date]]=MainTracker[Request sent on (Date)])*1,0),21)</f>
        <v>10 - Complete</v>
      </c>
      <c r="G605" s="33" cm="1">
        <f t="array" ref="G605">INDEX(MainTracker[#Data],MATCH(1,(TrackerTbl[[#This Row],[UAID_2]]=MainTracker[UAID_2])*(TrackerTbl[[#This Row],[Request Date]]=MainTracker[Request sent on (Date)])*1,0),9)</f>
        <v>45412</v>
      </c>
      <c r="H605" s="33"/>
      <c r="J605" t="s">
        <v>9458</v>
      </c>
      <c r="K605" t="s">
        <v>9373</v>
      </c>
      <c r="L605" t="str">
        <f>LEFT(Table58[[#This Row],[L3 (Last Work Package only)]],FIND(" - ",Table58[[#This Row],[L3 (Last Work Package only)]])-1)</f>
        <v>TW 0001</v>
      </c>
      <c r="M605" t="str">
        <f>LEFT(Table58[[#This Row],[Assets]],FIND(" - ",Table58[[#This Row],[Assets]])-1)</f>
        <v>HS2-00002TG3M</v>
      </c>
      <c r="N605" s="239" t="e">
        <f>INDEX(TrackerTbl[#Data],MATCH(Table58[[#This Row],[L2]],TrackerTbl[Cleansed_UAID_2],0),5)</f>
        <v>#N/A</v>
      </c>
      <c r="O605" s="9" t="e">
        <f>INDEX(TrackerTbl[#Data],MATCH(Table58[[#This Row],[L2]],TrackerTbl[Cleansed_UAID_2],0),6)</f>
        <v>#N/A</v>
      </c>
      <c r="P605" s="239" t="e">
        <f>INDEX(TrackerTbl[#Data],MATCH(Table58[[#This Row],[L2]],TrackerTbl[Cleansed_UAID_2],0),7)</f>
        <v>#N/A</v>
      </c>
    </row>
    <row r="606" spans="1:16">
      <c r="A606" s="9">
        <v>212.4</v>
      </c>
      <c r="B606" t="s">
        <v>2927</v>
      </c>
      <c r="C606" t="str">
        <f>IF(LEFT(TrackerTbl[[#This Row],[WorkPackage]],1)="U",TrackerTbl[[#This Row],[WorkPackage]],"IDR "&amp;TRIM(TrackerTbl[[#This Row],[WorkPackage]]))</f>
        <v>IDR 212.4</v>
      </c>
      <c r="D606" t="str">
        <f>TRIM(TrackerTbl[[#This Row],[UAID_2]])</f>
        <v>HS2-00002WUMX</v>
      </c>
      <c r="E606" s="33">
        <f>_xlfn.MAXIFS(Central_Team!G:G,Central_Team!C:C,TrackerTbl[[#This Row],[UAID_2]])</f>
        <v>45397</v>
      </c>
      <c r="F606" t="str" cm="1">
        <f t="array" ref="F606">INDEX(MainTracker[#Data],MATCH(1,(TrackerTbl[[#This Row],[UAID_2]]=MainTracker[UAID_2])*(TrackerTbl[[#This Row],[Request Date]]=MainTracker[Request sent on (Date)])*1,0),21)</f>
        <v>10 - Complete</v>
      </c>
      <c r="G606" s="33" cm="1">
        <f t="array" ref="G606">INDEX(MainTracker[#Data],MATCH(1,(TrackerTbl[[#This Row],[UAID_2]]=MainTracker[UAID_2])*(TrackerTbl[[#This Row],[Request Date]]=MainTracker[Request sent on (Date)])*1,0),9)</f>
        <v>45408</v>
      </c>
      <c r="H606" s="33"/>
      <c r="J606" t="s">
        <v>9459</v>
      </c>
      <c r="K606" t="s">
        <v>9373</v>
      </c>
      <c r="L606" t="str">
        <f>LEFT(Table58[[#This Row],[L3 (Last Work Package only)]],FIND(" - ",Table58[[#This Row],[L3 (Last Work Package only)]])-1)</f>
        <v>TW 0001</v>
      </c>
      <c r="M606" t="str">
        <f>LEFT(Table58[[#This Row],[Assets]],FIND(" - ",Table58[[#This Row],[Assets]])-1)</f>
        <v>HS2-00002MR36</v>
      </c>
      <c r="N606" s="239" t="e">
        <f>INDEX(TrackerTbl[#Data],MATCH(Table58[[#This Row],[L2]],TrackerTbl[Cleansed_UAID_2],0),5)</f>
        <v>#N/A</v>
      </c>
      <c r="O606" s="9" t="e">
        <f>INDEX(TrackerTbl[#Data],MATCH(Table58[[#This Row],[L2]],TrackerTbl[Cleansed_UAID_2],0),6)</f>
        <v>#N/A</v>
      </c>
      <c r="P606" s="239" t="e">
        <f>INDEX(TrackerTbl[#Data],MATCH(Table58[[#This Row],[L2]],TrackerTbl[Cleansed_UAID_2],0),7)</f>
        <v>#N/A</v>
      </c>
    </row>
    <row r="607" spans="1:16">
      <c r="A607" s="9">
        <v>212.4</v>
      </c>
      <c r="B607" t="s">
        <v>2931</v>
      </c>
      <c r="C607" t="str">
        <f>IF(LEFT(TrackerTbl[[#This Row],[WorkPackage]],1)="U",TrackerTbl[[#This Row],[WorkPackage]],"IDR "&amp;TRIM(TrackerTbl[[#This Row],[WorkPackage]]))</f>
        <v>IDR 212.4</v>
      </c>
      <c r="D607" t="str">
        <f>TRIM(TrackerTbl[[#This Row],[UAID_2]])</f>
        <v>HS2-00002WUMY</v>
      </c>
      <c r="E607" s="33">
        <f>_xlfn.MAXIFS(Central_Team!G:G,Central_Team!C:C,TrackerTbl[[#This Row],[UAID_2]])</f>
        <v>45397</v>
      </c>
      <c r="F607" t="str" cm="1">
        <f t="array" ref="F607">INDEX(MainTracker[#Data],MATCH(1,(TrackerTbl[[#This Row],[UAID_2]]=MainTracker[UAID_2])*(TrackerTbl[[#This Row],[Request Date]]=MainTracker[Request sent on (Date)])*1,0),21)</f>
        <v>10 - Complete</v>
      </c>
      <c r="G607" s="33" cm="1">
        <f t="array" ref="G607">INDEX(MainTracker[#Data],MATCH(1,(TrackerTbl[[#This Row],[UAID_2]]=MainTracker[UAID_2])*(TrackerTbl[[#This Row],[Request Date]]=MainTracker[Request sent on (Date)])*1,0),9)</f>
        <v>45412</v>
      </c>
      <c r="H607" s="33"/>
      <c r="J607" t="s">
        <v>9460</v>
      </c>
      <c r="K607" t="s">
        <v>9373</v>
      </c>
      <c r="L607" t="str">
        <f>LEFT(Table58[[#This Row],[L3 (Last Work Package only)]],FIND(" - ",Table58[[#This Row],[L3 (Last Work Package only)]])-1)</f>
        <v>TW 0001</v>
      </c>
      <c r="M607" t="str">
        <f>LEFT(Table58[[#This Row],[Assets]],FIND(" - ",Table58[[#This Row],[Assets]])-1)</f>
        <v>HS2-00002GBX7</v>
      </c>
      <c r="N607" s="239" t="e">
        <f>INDEX(TrackerTbl[#Data],MATCH(Table58[[#This Row],[L2]],TrackerTbl[Cleansed_UAID_2],0),5)</f>
        <v>#N/A</v>
      </c>
      <c r="O607" s="9" t="e">
        <f>INDEX(TrackerTbl[#Data],MATCH(Table58[[#This Row],[L2]],TrackerTbl[Cleansed_UAID_2],0),6)</f>
        <v>#N/A</v>
      </c>
      <c r="P607" s="239" t="e">
        <f>INDEX(TrackerTbl[#Data],MATCH(Table58[[#This Row],[L2]],TrackerTbl[Cleansed_UAID_2],0),7)</f>
        <v>#N/A</v>
      </c>
    </row>
    <row r="608" spans="1:16">
      <c r="A608" s="9">
        <v>212.4</v>
      </c>
      <c r="B608" t="s">
        <v>2935</v>
      </c>
      <c r="C608" t="str">
        <f>IF(LEFT(TrackerTbl[[#This Row],[WorkPackage]],1)="U",TrackerTbl[[#This Row],[WorkPackage]],"IDR "&amp;TRIM(TrackerTbl[[#This Row],[WorkPackage]]))</f>
        <v>IDR 212.4</v>
      </c>
      <c r="D608" t="str">
        <f>TRIM(TrackerTbl[[#This Row],[UAID_2]])</f>
        <v>HS2-00002WUMZ</v>
      </c>
      <c r="E608" s="33">
        <f>_xlfn.MAXIFS(Central_Team!G:G,Central_Team!C:C,TrackerTbl[[#This Row],[UAID_2]])</f>
        <v>45397</v>
      </c>
      <c r="F608" t="str" cm="1">
        <f t="array" ref="F608">INDEX(MainTracker[#Data],MATCH(1,(TrackerTbl[[#This Row],[UAID_2]]=MainTracker[UAID_2])*(TrackerTbl[[#This Row],[Request Date]]=MainTracker[Request sent on (Date)])*1,0),21)</f>
        <v>10 - Complete</v>
      </c>
      <c r="G608" s="33" cm="1">
        <f t="array" ref="G608">INDEX(MainTracker[#Data],MATCH(1,(TrackerTbl[[#This Row],[UAID_2]]=MainTracker[UAID_2])*(TrackerTbl[[#This Row],[Request Date]]=MainTracker[Request sent on (Date)])*1,0),9)</f>
        <v>45408</v>
      </c>
      <c r="H608" s="33"/>
      <c r="J608" t="s">
        <v>9461</v>
      </c>
      <c r="K608" t="s">
        <v>9373</v>
      </c>
      <c r="L608" t="str">
        <f>LEFT(Table58[[#This Row],[L3 (Last Work Package only)]],FIND(" - ",Table58[[#This Row],[L3 (Last Work Package only)]])-1)</f>
        <v>TW 0001</v>
      </c>
      <c r="M608" t="str">
        <f>LEFT(Table58[[#This Row],[Assets]],FIND(" - ",Table58[[#This Row],[Assets]])-1)</f>
        <v>HS2-00002TZW9</v>
      </c>
      <c r="N608" s="239" t="e">
        <f>INDEX(TrackerTbl[#Data],MATCH(Table58[[#This Row],[L2]],TrackerTbl[Cleansed_UAID_2],0),5)</f>
        <v>#N/A</v>
      </c>
      <c r="O608" s="9" t="e">
        <f>INDEX(TrackerTbl[#Data],MATCH(Table58[[#This Row],[L2]],TrackerTbl[Cleansed_UAID_2],0),6)</f>
        <v>#N/A</v>
      </c>
      <c r="P608" s="239" t="e">
        <f>INDEX(TrackerTbl[#Data],MATCH(Table58[[#This Row],[L2]],TrackerTbl[Cleansed_UAID_2],0),7)</f>
        <v>#N/A</v>
      </c>
    </row>
    <row r="609" spans="1:16">
      <c r="A609" s="9">
        <v>212.4</v>
      </c>
      <c r="B609" t="s">
        <v>2939</v>
      </c>
      <c r="C609" t="str">
        <f>IF(LEFT(TrackerTbl[[#This Row],[WorkPackage]],1)="U",TrackerTbl[[#This Row],[WorkPackage]],"IDR "&amp;TRIM(TrackerTbl[[#This Row],[WorkPackage]]))</f>
        <v>IDR 212.4</v>
      </c>
      <c r="D609" t="str">
        <f>TRIM(TrackerTbl[[#This Row],[UAID_2]])</f>
        <v>HS2-00002WUN0</v>
      </c>
      <c r="E609" s="33">
        <f>_xlfn.MAXIFS(Central_Team!G:G,Central_Team!C:C,TrackerTbl[[#This Row],[UAID_2]])</f>
        <v>45397</v>
      </c>
      <c r="F609" t="str" cm="1">
        <f t="array" ref="F609">INDEX(MainTracker[#Data],MATCH(1,(TrackerTbl[[#This Row],[UAID_2]]=MainTracker[UAID_2])*(TrackerTbl[[#This Row],[Request Date]]=MainTracker[Request sent on (Date)])*1,0),21)</f>
        <v>10 - Complete</v>
      </c>
      <c r="G609" s="33" cm="1">
        <f t="array" ref="G609">INDEX(MainTracker[#Data],MATCH(1,(TrackerTbl[[#This Row],[UAID_2]]=MainTracker[UAID_2])*(TrackerTbl[[#This Row],[Request Date]]=MainTracker[Request sent on (Date)])*1,0),9)</f>
        <v>45408</v>
      </c>
      <c r="H609" s="33"/>
      <c r="J609" t="s">
        <v>9462</v>
      </c>
      <c r="K609" t="s">
        <v>9373</v>
      </c>
      <c r="L609" t="str">
        <f>LEFT(Table58[[#This Row],[L3 (Last Work Package only)]],FIND(" - ",Table58[[#This Row],[L3 (Last Work Package only)]])-1)</f>
        <v>TW 0001</v>
      </c>
      <c r="M609" t="str">
        <f>LEFT(Table58[[#This Row],[Assets]],FIND(" - ",Table58[[#This Row],[Assets]])-1)</f>
        <v>HS2-00002MR37</v>
      </c>
      <c r="N609" s="239" t="e">
        <f>INDEX(TrackerTbl[#Data],MATCH(Table58[[#This Row],[L2]],TrackerTbl[Cleansed_UAID_2],0),5)</f>
        <v>#N/A</v>
      </c>
      <c r="O609" s="9" t="e">
        <f>INDEX(TrackerTbl[#Data],MATCH(Table58[[#This Row],[L2]],TrackerTbl[Cleansed_UAID_2],0),6)</f>
        <v>#N/A</v>
      </c>
      <c r="P609" s="239" t="e">
        <f>INDEX(TrackerTbl[#Data],MATCH(Table58[[#This Row],[L2]],TrackerTbl[Cleansed_UAID_2],0),7)</f>
        <v>#N/A</v>
      </c>
    </row>
    <row r="610" spans="1:16">
      <c r="A610" s="9">
        <v>212.4</v>
      </c>
      <c r="B610" t="s">
        <v>2943</v>
      </c>
      <c r="C610" t="str">
        <f>IF(LEFT(TrackerTbl[[#This Row],[WorkPackage]],1)="U",TrackerTbl[[#This Row],[WorkPackage]],"IDR "&amp;TRIM(TrackerTbl[[#This Row],[WorkPackage]]))</f>
        <v>IDR 212.4</v>
      </c>
      <c r="D610" t="str">
        <f>TRIM(TrackerTbl[[#This Row],[UAID_2]])</f>
        <v>HS2-00002WUN1</v>
      </c>
      <c r="E610" s="33">
        <f>_xlfn.MAXIFS(Central_Team!G:G,Central_Team!C:C,TrackerTbl[[#This Row],[UAID_2]])</f>
        <v>45397</v>
      </c>
      <c r="F610" t="str" cm="1">
        <f t="array" ref="F610">INDEX(MainTracker[#Data],MATCH(1,(TrackerTbl[[#This Row],[UAID_2]]=MainTracker[UAID_2])*(TrackerTbl[[#This Row],[Request Date]]=MainTracker[Request sent on (Date)])*1,0),21)</f>
        <v>10 - Complete</v>
      </c>
      <c r="G610" s="33" cm="1">
        <f t="array" ref="G610">INDEX(MainTracker[#Data],MATCH(1,(TrackerTbl[[#This Row],[UAID_2]]=MainTracker[UAID_2])*(TrackerTbl[[#This Row],[Request Date]]=MainTracker[Request sent on (Date)])*1,0),9)</f>
        <v>45412</v>
      </c>
      <c r="H610" s="33"/>
      <c r="J610" t="s">
        <v>9463</v>
      </c>
      <c r="K610" t="s">
        <v>9373</v>
      </c>
      <c r="L610" t="str">
        <f>LEFT(Table58[[#This Row],[L3 (Last Work Package only)]],FIND(" - ",Table58[[#This Row],[L3 (Last Work Package only)]])-1)</f>
        <v>TW 0001</v>
      </c>
      <c r="M610" t="str">
        <f>LEFT(Table58[[#This Row],[Assets]],FIND(" - ",Table58[[#This Row],[Assets]])-1)</f>
        <v>HS2-00002CUCD</v>
      </c>
      <c r="N610" s="239" t="e">
        <f>INDEX(TrackerTbl[#Data],MATCH(Table58[[#This Row],[L2]],TrackerTbl[Cleansed_UAID_2],0),5)</f>
        <v>#N/A</v>
      </c>
      <c r="O610" s="9" t="e">
        <f>INDEX(TrackerTbl[#Data],MATCH(Table58[[#This Row],[L2]],TrackerTbl[Cleansed_UAID_2],0),6)</f>
        <v>#N/A</v>
      </c>
      <c r="P610" s="239" t="e">
        <f>INDEX(TrackerTbl[#Data],MATCH(Table58[[#This Row],[L2]],TrackerTbl[Cleansed_UAID_2],0),7)</f>
        <v>#N/A</v>
      </c>
    </row>
    <row r="611" spans="1:16">
      <c r="A611" s="9">
        <v>212.4</v>
      </c>
      <c r="B611" t="s">
        <v>2947</v>
      </c>
      <c r="C611" t="str">
        <f>IF(LEFT(TrackerTbl[[#This Row],[WorkPackage]],1)="U",TrackerTbl[[#This Row],[WorkPackage]],"IDR "&amp;TRIM(TrackerTbl[[#This Row],[WorkPackage]]))</f>
        <v>IDR 212.4</v>
      </c>
      <c r="D611" t="str">
        <f>TRIM(TrackerTbl[[#This Row],[UAID_2]])</f>
        <v>HS2-00002WUN2</v>
      </c>
      <c r="E611" s="33">
        <f>_xlfn.MAXIFS(Central_Team!G:G,Central_Team!C:C,TrackerTbl[[#This Row],[UAID_2]])</f>
        <v>45397</v>
      </c>
      <c r="F611" t="str" cm="1">
        <f t="array" ref="F611">INDEX(MainTracker[#Data],MATCH(1,(TrackerTbl[[#This Row],[UAID_2]]=MainTracker[UAID_2])*(TrackerTbl[[#This Row],[Request Date]]=MainTracker[Request sent on (Date)])*1,0),21)</f>
        <v>10 - Complete</v>
      </c>
      <c r="G611" s="33" cm="1">
        <f t="array" ref="G611">INDEX(MainTracker[#Data],MATCH(1,(TrackerTbl[[#This Row],[UAID_2]]=MainTracker[UAID_2])*(TrackerTbl[[#This Row],[Request Date]]=MainTracker[Request sent on (Date)])*1,0),9)</f>
        <v>45412</v>
      </c>
      <c r="H611" s="33"/>
      <c r="J611" t="s">
        <v>9464</v>
      </c>
      <c r="K611" t="s">
        <v>9373</v>
      </c>
      <c r="L611" t="str">
        <f>LEFT(Table58[[#This Row],[L3 (Last Work Package only)]],FIND(" - ",Table58[[#This Row],[L3 (Last Work Package only)]])-1)</f>
        <v>TW 0001</v>
      </c>
      <c r="M611" t="str">
        <f>LEFT(Table58[[#This Row],[Assets]],FIND(" - ",Table58[[#This Row],[Assets]])-1)</f>
        <v>HS2-00002SY1T</v>
      </c>
      <c r="N611" s="239" t="e">
        <f>INDEX(TrackerTbl[#Data],MATCH(Table58[[#This Row],[L2]],TrackerTbl[Cleansed_UAID_2],0),5)</f>
        <v>#N/A</v>
      </c>
      <c r="O611" s="9" t="e">
        <f>INDEX(TrackerTbl[#Data],MATCH(Table58[[#This Row],[L2]],TrackerTbl[Cleansed_UAID_2],0),6)</f>
        <v>#N/A</v>
      </c>
      <c r="P611" s="239" t="e">
        <f>INDEX(TrackerTbl[#Data],MATCH(Table58[[#This Row],[L2]],TrackerTbl[Cleansed_UAID_2],0),7)</f>
        <v>#N/A</v>
      </c>
    </row>
    <row r="612" spans="1:16">
      <c r="A612" s="9">
        <v>212.4</v>
      </c>
      <c r="B612" t="s">
        <v>2951</v>
      </c>
      <c r="C612" t="str">
        <f>IF(LEFT(TrackerTbl[[#This Row],[WorkPackage]],1)="U",TrackerTbl[[#This Row],[WorkPackage]],"IDR "&amp;TRIM(TrackerTbl[[#This Row],[WorkPackage]]))</f>
        <v>IDR 212.4</v>
      </c>
      <c r="D612" t="str">
        <f>TRIM(TrackerTbl[[#This Row],[UAID_2]])</f>
        <v>HS2-00002WUN3</v>
      </c>
      <c r="E612" s="33">
        <f>_xlfn.MAXIFS(Central_Team!G:G,Central_Team!C:C,TrackerTbl[[#This Row],[UAID_2]])</f>
        <v>45397</v>
      </c>
      <c r="F612" t="str" cm="1">
        <f t="array" ref="F612">INDEX(MainTracker[#Data],MATCH(1,(TrackerTbl[[#This Row],[UAID_2]]=MainTracker[UAID_2])*(TrackerTbl[[#This Row],[Request Date]]=MainTracker[Request sent on (Date)])*1,0),21)</f>
        <v>10 - Complete</v>
      </c>
      <c r="G612" s="33" cm="1">
        <f t="array" ref="G612">INDEX(MainTracker[#Data],MATCH(1,(TrackerTbl[[#This Row],[UAID_2]]=MainTracker[UAID_2])*(TrackerTbl[[#This Row],[Request Date]]=MainTracker[Request sent on (Date)])*1,0),9)</f>
        <v>45408</v>
      </c>
      <c r="H612" s="33"/>
      <c r="J612" t="s">
        <v>9465</v>
      </c>
      <c r="K612" t="s">
        <v>9373</v>
      </c>
      <c r="L612" t="str">
        <f>LEFT(Table58[[#This Row],[L3 (Last Work Package only)]],FIND(" - ",Table58[[#This Row],[L3 (Last Work Package only)]])-1)</f>
        <v>TW 0001</v>
      </c>
      <c r="M612" t="str">
        <f>LEFT(Table58[[#This Row],[Assets]],FIND(" - ",Table58[[#This Row],[Assets]])-1)</f>
        <v>HS2-00002TG3N</v>
      </c>
      <c r="N612" s="239" t="e">
        <f>INDEX(TrackerTbl[#Data],MATCH(Table58[[#This Row],[L2]],TrackerTbl[Cleansed_UAID_2],0),5)</f>
        <v>#N/A</v>
      </c>
      <c r="O612" s="9" t="e">
        <f>INDEX(TrackerTbl[#Data],MATCH(Table58[[#This Row],[L2]],TrackerTbl[Cleansed_UAID_2],0),6)</f>
        <v>#N/A</v>
      </c>
      <c r="P612" s="239" t="e">
        <f>INDEX(TrackerTbl[#Data],MATCH(Table58[[#This Row],[L2]],TrackerTbl[Cleansed_UAID_2],0),7)</f>
        <v>#N/A</v>
      </c>
    </row>
    <row r="613" spans="1:16">
      <c r="A613" s="9">
        <v>212.4</v>
      </c>
      <c r="B613" t="s">
        <v>2955</v>
      </c>
      <c r="C613" t="str">
        <f>IF(LEFT(TrackerTbl[[#This Row],[WorkPackage]],1)="U",TrackerTbl[[#This Row],[WorkPackage]],"IDR "&amp;TRIM(TrackerTbl[[#This Row],[WorkPackage]]))</f>
        <v>IDR 212.4</v>
      </c>
      <c r="D613" t="str">
        <f>TRIM(TrackerTbl[[#This Row],[UAID_2]])</f>
        <v>HS2-00002WUN4</v>
      </c>
      <c r="E613" s="33">
        <f>_xlfn.MAXIFS(Central_Team!G:G,Central_Team!C:C,TrackerTbl[[#This Row],[UAID_2]])</f>
        <v>45397</v>
      </c>
      <c r="F613" t="str" cm="1">
        <f t="array" ref="F613">INDEX(MainTracker[#Data],MATCH(1,(TrackerTbl[[#This Row],[UAID_2]]=MainTracker[UAID_2])*(TrackerTbl[[#This Row],[Request Date]]=MainTracker[Request sent on (Date)])*1,0),21)</f>
        <v>10 - Complete</v>
      </c>
      <c r="G613" s="33" cm="1">
        <f t="array" ref="G613">INDEX(MainTracker[#Data],MATCH(1,(TrackerTbl[[#This Row],[UAID_2]]=MainTracker[UAID_2])*(TrackerTbl[[#This Row],[Request Date]]=MainTracker[Request sent on (Date)])*1,0),9)</f>
        <v>45412</v>
      </c>
      <c r="H613" s="33"/>
      <c r="J613" t="s">
        <v>9466</v>
      </c>
      <c r="K613" t="s">
        <v>9373</v>
      </c>
      <c r="L613" t="str">
        <f>LEFT(Table58[[#This Row],[L3 (Last Work Package only)]],FIND(" - ",Table58[[#This Row],[L3 (Last Work Package only)]])-1)</f>
        <v>TW 0001</v>
      </c>
      <c r="M613" t="str">
        <f>LEFT(Table58[[#This Row],[Assets]],FIND(" - ",Table58[[#This Row],[Assets]])-1)</f>
        <v>HS2-00002CUCE</v>
      </c>
      <c r="N613" s="239" t="e">
        <f>INDEX(TrackerTbl[#Data],MATCH(Table58[[#This Row],[L2]],TrackerTbl[Cleansed_UAID_2],0),5)</f>
        <v>#N/A</v>
      </c>
      <c r="O613" s="9" t="e">
        <f>INDEX(TrackerTbl[#Data],MATCH(Table58[[#This Row],[L2]],TrackerTbl[Cleansed_UAID_2],0),6)</f>
        <v>#N/A</v>
      </c>
      <c r="P613" s="239" t="e">
        <f>INDEX(TrackerTbl[#Data],MATCH(Table58[[#This Row],[L2]],TrackerTbl[Cleansed_UAID_2],0),7)</f>
        <v>#N/A</v>
      </c>
    </row>
    <row r="614" spans="1:16">
      <c r="A614" s="9">
        <v>212.4</v>
      </c>
      <c r="B614" t="s">
        <v>2960</v>
      </c>
      <c r="C614" t="str">
        <f>IF(LEFT(TrackerTbl[[#This Row],[WorkPackage]],1)="U",TrackerTbl[[#This Row],[WorkPackage]],"IDR "&amp;TRIM(TrackerTbl[[#This Row],[WorkPackage]]))</f>
        <v>IDR 212.4</v>
      </c>
      <c r="D614" t="str">
        <f>TRIM(TrackerTbl[[#This Row],[UAID_2]])</f>
        <v>HS2-00002WUN5</v>
      </c>
      <c r="E614" s="33">
        <f>_xlfn.MAXIFS(Central_Team!G:G,Central_Team!C:C,TrackerTbl[[#This Row],[UAID_2]])</f>
        <v>45397</v>
      </c>
      <c r="F614" t="str" cm="1">
        <f t="array" ref="F614">INDEX(MainTracker[#Data],MATCH(1,(TrackerTbl[[#This Row],[UAID_2]]=MainTracker[UAID_2])*(TrackerTbl[[#This Row],[Request Date]]=MainTracker[Request sent on (Date)])*1,0),21)</f>
        <v>10 - Complete</v>
      </c>
      <c r="G614" s="33" cm="1">
        <f t="array" ref="G614">INDEX(MainTracker[#Data],MATCH(1,(TrackerTbl[[#This Row],[UAID_2]]=MainTracker[UAID_2])*(TrackerTbl[[#This Row],[Request Date]]=MainTracker[Request sent on (Date)])*1,0),9)</f>
        <v>45412</v>
      </c>
      <c r="H614" s="33"/>
      <c r="J614" t="s">
        <v>9467</v>
      </c>
      <c r="K614" t="s">
        <v>9373</v>
      </c>
      <c r="L614" t="str">
        <f>LEFT(Table58[[#This Row],[L3 (Last Work Package only)]],FIND(" - ",Table58[[#This Row],[L3 (Last Work Package only)]])-1)</f>
        <v>TW 0001</v>
      </c>
      <c r="M614" t="str">
        <f>LEFT(Table58[[#This Row],[Assets]],FIND(" - ",Table58[[#This Row],[Assets]])-1)</f>
        <v>HS2-00002CUCF</v>
      </c>
      <c r="N614" s="239" t="e">
        <f>INDEX(TrackerTbl[#Data],MATCH(Table58[[#This Row],[L2]],TrackerTbl[Cleansed_UAID_2],0),5)</f>
        <v>#N/A</v>
      </c>
      <c r="O614" s="9" t="e">
        <f>INDEX(TrackerTbl[#Data],MATCH(Table58[[#This Row],[L2]],TrackerTbl[Cleansed_UAID_2],0),6)</f>
        <v>#N/A</v>
      </c>
      <c r="P614" s="239" t="e">
        <f>INDEX(TrackerTbl[#Data],MATCH(Table58[[#This Row],[L2]],TrackerTbl[Cleansed_UAID_2],0),7)</f>
        <v>#N/A</v>
      </c>
    </row>
    <row r="615" spans="1:16">
      <c r="A615" s="9">
        <v>212.4</v>
      </c>
      <c r="B615" t="s">
        <v>2965</v>
      </c>
      <c r="C615" t="str">
        <f>IF(LEFT(TrackerTbl[[#This Row],[WorkPackage]],1)="U",TrackerTbl[[#This Row],[WorkPackage]],"IDR "&amp;TRIM(TrackerTbl[[#This Row],[WorkPackage]]))</f>
        <v>IDR 212.4</v>
      </c>
      <c r="D615" t="str">
        <f>TRIM(TrackerTbl[[#This Row],[UAID_2]])</f>
        <v>HS2-00002WUN6</v>
      </c>
      <c r="E615" s="33">
        <f>_xlfn.MAXIFS(Central_Team!G:G,Central_Team!C:C,TrackerTbl[[#This Row],[UAID_2]])</f>
        <v>45397</v>
      </c>
      <c r="F615" t="str" cm="1">
        <f t="array" ref="F615">INDEX(MainTracker[#Data],MATCH(1,(TrackerTbl[[#This Row],[UAID_2]]=MainTracker[UAID_2])*(TrackerTbl[[#This Row],[Request Date]]=MainTracker[Request sent on (Date)])*1,0),21)</f>
        <v>10 - Complete</v>
      </c>
      <c r="G615" s="33" cm="1">
        <f t="array" ref="G615">INDEX(MainTracker[#Data],MATCH(1,(TrackerTbl[[#This Row],[UAID_2]]=MainTracker[UAID_2])*(TrackerTbl[[#This Row],[Request Date]]=MainTracker[Request sent on (Date)])*1,0),9)</f>
        <v>45408</v>
      </c>
      <c r="H615" s="33"/>
      <c r="J615" t="s">
        <v>9468</v>
      </c>
      <c r="K615" t="s">
        <v>9373</v>
      </c>
      <c r="L615" t="str">
        <f>LEFT(Table58[[#This Row],[L3 (Last Work Package only)]],FIND(" - ",Table58[[#This Row],[L3 (Last Work Package only)]])-1)</f>
        <v>TW 0001</v>
      </c>
      <c r="M615" t="str">
        <f>LEFT(Table58[[#This Row],[Assets]],FIND(" - ",Table58[[#This Row],[Assets]])-1)</f>
        <v>HS2-00002TG3P</v>
      </c>
      <c r="N615" s="239" t="e">
        <f>INDEX(TrackerTbl[#Data],MATCH(Table58[[#This Row],[L2]],TrackerTbl[Cleansed_UAID_2],0),5)</f>
        <v>#N/A</v>
      </c>
      <c r="O615" s="9" t="e">
        <f>INDEX(TrackerTbl[#Data],MATCH(Table58[[#This Row],[L2]],TrackerTbl[Cleansed_UAID_2],0),6)</f>
        <v>#N/A</v>
      </c>
      <c r="P615" s="239" t="e">
        <f>INDEX(TrackerTbl[#Data],MATCH(Table58[[#This Row],[L2]],TrackerTbl[Cleansed_UAID_2],0),7)</f>
        <v>#N/A</v>
      </c>
    </row>
    <row r="616" spans="1:16">
      <c r="A616" s="9">
        <v>212.4</v>
      </c>
      <c r="B616" t="s">
        <v>2969</v>
      </c>
      <c r="C616" t="str">
        <f>IF(LEFT(TrackerTbl[[#This Row],[WorkPackage]],1)="U",TrackerTbl[[#This Row],[WorkPackage]],"IDR "&amp;TRIM(TrackerTbl[[#This Row],[WorkPackage]]))</f>
        <v>IDR 212.4</v>
      </c>
      <c r="D616" t="str">
        <f>TRIM(TrackerTbl[[#This Row],[UAID_2]])</f>
        <v>HS2-00002WUN7</v>
      </c>
      <c r="E616" s="33">
        <f>_xlfn.MAXIFS(Central_Team!G:G,Central_Team!C:C,TrackerTbl[[#This Row],[UAID_2]])</f>
        <v>45397</v>
      </c>
      <c r="F616" t="str" cm="1">
        <f t="array" ref="F616">INDEX(MainTracker[#Data],MATCH(1,(TrackerTbl[[#This Row],[UAID_2]]=MainTracker[UAID_2])*(TrackerTbl[[#This Row],[Request Date]]=MainTracker[Request sent on (Date)])*1,0),21)</f>
        <v>10 - Complete</v>
      </c>
      <c r="G616" s="33" cm="1">
        <f t="array" ref="G616">INDEX(MainTracker[#Data],MATCH(1,(TrackerTbl[[#This Row],[UAID_2]]=MainTracker[UAID_2])*(TrackerTbl[[#This Row],[Request Date]]=MainTracker[Request sent on (Date)])*1,0),9)</f>
        <v>45412</v>
      </c>
      <c r="H616" s="33"/>
      <c r="J616" t="s">
        <v>9469</v>
      </c>
      <c r="K616" t="s">
        <v>9373</v>
      </c>
      <c r="L616" t="str">
        <f>LEFT(Table58[[#This Row],[L3 (Last Work Package only)]],FIND(" - ",Table58[[#This Row],[L3 (Last Work Package only)]])-1)</f>
        <v>TW 0001</v>
      </c>
      <c r="M616" t="str">
        <f>LEFT(Table58[[#This Row],[Assets]],FIND(" - ",Table58[[#This Row],[Assets]])-1)</f>
        <v>HS2-00002CUCG</v>
      </c>
      <c r="N616" s="239" t="e">
        <f>INDEX(TrackerTbl[#Data],MATCH(Table58[[#This Row],[L2]],TrackerTbl[Cleansed_UAID_2],0),5)</f>
        <v>#N/A</v>
      </c>
      <c r="O616" s="9" t="e">
        <f>INDEX(TrackerTbl[#Data],MATCH(Table58[[#This Row],[L2]],TrackerTbl[Cleansed_UAID_2],0),6)</f>
        <v>#N/A</v>
      </c>
      <c r="P616" s="239" t="e">
        <f>INDEX(TrackerTbl[#Data],MATCH(Table58[[#This Row],[L2]],TrackerTbl[Cleansed_UAID_2],0),7)</f>
        <v>#N/A</v>
      </c>
    </row>
    <row r="617" spans="1:16">
      <c r="A617" s="9">
        <v>212.4</v>
      </c>
      <c r="B617" t="s">
        <v>2974</v>
      </c>
      <c r="C617" t="str">
        <f>IF(LEFT(TrackerTbl[[#This Row],[WorkPackage]],1)="U",TrackerTbl[[#This Row],[WorkPackage]],"IDR "&amp;TRIM(TrackerTbl[[#This Row],[WorkPackage]]))</f>
        <v>IDR 212.4</v>
      </c>
      <c r="D617" t="str">
        <f>TRIM(TrackerTbl[[#This Row],[UAID_2]])</f>
        <v>HS2-00002WUN8</v>
      </c>
      <c r="E617" s="33">
        <f>_xlfn.MAXIFS(Central_Team!G:G,Central_Team!C:C,TrackerTbl[[#This Row],[UAID_2]])</f>
        <v>45397</v>
      </c>
      <c r="F617" t="str" cm="1">
        <f t="array" ref="F617">INDEX(MainTracker[#Data],MATCH(1,(TrackerTbl[[#This Row],[UAID_2]]=MainTracker[UAID_2])*(TrackerTbl[[#This Row],[Request Date]]=MainTracker[Request sent on (Date)])*1,0),21)</f>
        <v>10 - Complete</v>
      </c>
      <c r="G617" s="33" cm="1">
        <f t="array" ref="G617">INDEX(MainTracker[#Data],MATCH(1,(TrackerTbl[[#This Row],[UAID_2]]=MainTracker[UAID_2])*(TrackerTbl[[#This Row],[Request Date]]=MainTracker[Request sent on (Date)])*1,0),9)</f>
        <v>45408</v>
      </c>
      <c r="H617" s="33"/>
      <c r="J617" t="s">
        <v>9470</v>
      </c>
      <c r="K617" t="s">
        <v>9373</v>
      </c>
      <c r="L617" t="str">
        <f>LEFT(Table58[[#This Row],[L3 (Last Work Package only)]],FIND(" - ",Table58[[#This Row],[L3 (Last Work Package only)]])-1)</f>
        <v>TW 0001</v>
      </c>
      <c r="M617" t="str">
        <f>LEFT(Table58[[#This Row],[Assets]],FIND(" - ",Table58[[#This Row],[Assets]])-1)</f>
        <v>HS2-00002CUCH</v>
      </c>
      <c r="N617" s="239" t="e">
        <f>INDEX(TrackerTbl[#Data],MATCH(Table58[[#This Row],[L2]],TrackerTbl[Cleansed_UAID_2],0),5)</f>
        <v>#N/A</v>
      </c>
      <c r="O617" s="9" t="e">
        <f>INDEX(TrackerTbl[#Data],MATCH(Table58[[#This Row],[L2]],TrackerTbl[Cleansed_UAID_2],0),6)</f>
        <v>#N/A</v>
      </c>
      <c r="P617" s="239" t="e">
        <f>INDEX(TrackerTbl[#Data],MATCH(Table58[[#This Row],[L2]],TrackerTbl[Cleansed_UAID_2],0),7)</f>
        <v>#N/A</v>
      </c>
    </row>
    <row r="618" spans="1:16">
      <c r="A618" s="9">
        <v>212.4</v>
      </c>
      <c r="B618" t="s">
        <v>2978</v>
      </c>
      <c r="C618" t="str">
        <f>IF(LEFT(TrackerTbl[[#This Row],[WorkPackage]],1)="U",TrackerTbl[[#This Row],[WorkPackage]],"IDR "&amp;TRIM(TrackerTbl[[#This Row],[WorkPackage]]))</f>
        <v>IDR 212.4</v>
      </c>
      <c r="D618" t="str">
        <f>TRIM(TrackerTbl[[#This Row],[UAID_2]])</f>
        <v>HS2-00002WUN9</v>
      </c>
      <c r="E618" s="33">
        <f>_xlfn.MAXIFS(Central_Team!G:G,Central_Team!C:C,TrackerTbl[[#This Row],[UAID_2]])</f>
        <v>45397</v>
      </c>
      <c r="F618" t="str" cm="1">
        <f t="array" ref="F618">INDEX(MainTracker[#Data],MATCH(1,(TrackerTbl[[#This Row],[UAID_2]]=MainTracker[UAID_2])*(TrackerTbl[[#This Row],[Request Date]]=MainTracker[Request sent on (Date)])*1,0),21)</f>
        <v>10 - Complete</v>
      </c>
      <c r="G618" s="33" cm="1">
        <f t="array" ref="G618">INDEX(MainTracker[#Data],MATCH(1,(TrackerTbl[[#This Row],[UAID_2]]=MainTracker[UAID_2])*(TrackerTbl[[#This Row],[Request Date]]=MainTracker[Request sent on (Date)])*1,0),9)</f>
        <v>45412</v>
      </c>
      <c r="H618" s="33"/>
      <c r="J618" t="s">
        <v>9471</v>
      </c>
      <c r="K618" t="s">
        <v>9373</v>
      </c>
      <c r="L618" t="str">
        <f>LEFT(Table58[[#This Row],[L3 (Last Work Package only)]],FIND(" - ",Table58[[#This Row],[L3 (Last Work Package only)]])-1)</f>
        <v>TW 0001</v>
      </c>
      <c r="M618" t="str">
        <f>LEFT(Table58[[#This Row],[Assets]],FIND(" - ",Table58[[#This Row],[Assets]])-1)</f>
        <v>HS2-00002MR38</v>
      </c>
      <c r="N618" s="239" t="e">
        <f>INDEX(TrackerTbl[#Data],MATCH(Table58[[#This Row],[L2]],TrackerTbl[Cleansed_UAID_2],0),5)</f>
        <v>#N/A</v>
      </c>
      <c r="O618" s="9" t="e">
        <f>INDEX(TrackerTbl[#Data],MATCH(Table58[[#This Row],[L2]],TrackerTbl[Cleansed_UAID_2],0),6)</f>
        <v>#N/A</v>
      </c>
      <c r="P618" s="239" t="e">
        <f>INDEX(TrackerTbl[#Data],MATCH(Table58[[#This Row],[L2]],TrackerTbl[Cleansed_UAID_2],0),7)</f>
        <v>#N/A</v>
      </c>
    </row>
    <row r="619" spans="1:16">
      <c r="A619" s="9">
        <v>212.4</v>
      </c>
      <c r="B619" t="s">
        <v>2982</v>
      </c>
      <c r="C619" t="str">
        <f>IF(LEFT(TrackerTbl[[#This Row],[WorkPackage]],1)="U",TrackerTbl[[#This Row],[WorkPackage]],"IDR "&amp;TRIM(TrackerTbl[[#This Row],[WorkPackage]]))</f>
        <v>IDR 212.4</v>
      </c>
      <c r="D619" t="str">
        <f>TRIM(TrackerTbl[[#This Row],[UAID_2]])</f>
        <v>HS2-00002WUNA</v>
      </c>
      <c r="E619" s="33">
        <f>_xlfn.MAXIFS(Central_Team!G:G,Central_Team!C:C,TrackerTbl[[#This Row],[UAID_2]])</f>
        <v>45397</v>
      </c>
      <c r="F619" t="str" cm="1">
        <f t="array" ref="F619">INDEX(MainTracker[#Data],MATCH(1,(TrackerTbl[[#This Row],[UAID_2]]=MainTracker[UAID_2])*(TrackerTbl[[#This Row],[Request Date]]=MainTracker[Request sent on (Date)])*1,0),21)</f>
        <v>10 - Complete</v>
      </c>
      <c r="G619" s="33" cm="1">
        <f t="array" ref="G619">INDEX(MainTracker[#Data],MATCH(1,(TrackerTbl[[#This Row],[UAID_2]]=MainTracker[UAID_2])*(TrackerTbl[[#This Row],[Request Date]]=MainTracker[Request sent on (Date)])*1,0),9)</f>
        <v>45412</v>
      </c>
      <c r="H619" s="33"/>
      <c r="J619" t="s">
        <v>9472</v>
      </c>
      <c r="K619" t="s">
        <v>9373</v>
      </c>
      <c r="L619" t="str">
        <f>LEFT(Table58[[#This Row],[L3 (Last Work Package only)]],FIND(" - ",Table58[[#This Row],[L3 (Last Work Package only)]])-1)</f>
        <v>TW 0001</v>
      </c>
      <c r="M619" t="str">
        <f>LEFT(Table58[[#This Row],[Assets]],FIND(" - ",Table58[[#This Row],[Assets]])-1)</f>
        <v>HS2-00002TG3Q</v>
      </c>
      <c r="N619" s="239" t="e">
        <f>INDEX(TrackerTbl[#Data],MATCH(Table58[[#This Row],[L2]],TrackerTbl[Cleansed_UAID_2],0),5)</f>
        <v>#N/A</v>
      </c>
      <c r="O619" s="9" t="e">
        <f>INDEX(TrackerTbl[#Data],MATCH(Table58[[#This Row],[L2]],TrackerTbl[Cleansed_UAID_2],0),6)</f>
        <v>#N/A</v>
      </c>
      <c r="P619" s="239" t="e">
        <f>INDEX(TrackerTbl[#Data],MATCH(Table58[[#This Row],[L2]],TrackerTbl[Cleansed_UAID_2],0),7)</f>
        <v>#N/A</v>
      </c>
    </row>
    <row r="620" spans="1:16">
      <c r="A620" s="9">
        <v>212.4</v>
      </c>
      <c r="B620" t="s">
        <v>2988</v>
      </c>
      <c r="C620" t="str">
        <f>IF(LEFT(TrackerTbl[[#This Row],[WorkPackage]],1)="U",TrackerTbl[[#This Row],[WorkPackage]],"IDR "&amp;TRIM(TrackerTbl[[#This Row],[WorkPackage]]))</f>
        <v>IDR 212.4</v>
      </c>
      <c r="D620" t="str">
        <f>TRIM(TrackerTbl[[#This Row],[UAID_2]])</f>
        <v>HS2-00002WUNB</v>
      </c>
      <c r="E620" s="33">
        <f>_xlfn.MAXIFS(Central_Team!G:G,Central_Team!C:C,TrackerTbl[[#This Row],[UAID_2]])</f>
        <v>45397</v>
      </c>
      <c r="F620" t="str" cm="1">
        <f t="array" ref="F620">INDEX(MainTracker[#Data],MATCH(1,(TrackerTbl[[#This Row],[UAID_2]]=MainTracker[UAID_2])*(TrackerTbl[[#This Row],[Request Date]]=MainTracker[Request sent on (Date)])*1,0),21)</f>
        <v>10 - Complete</v>
      </c>
      <c r="G620" s="33" cm="1">
        <f t="array" ref="G620">INDEX(MainTracker[#Data],MATCH(1,(TrackerTbl[[#This Row],[UAID_2]]=MainTracker[UAID_2])*(TrackerTbl[[#This Row],[Request Date]]=MainTracker[Request sent on (Date)])*1,0),9)</f>
        <v>45412</v>
      </c>
      <c r="H620" s="33"/>
      <c r="J620" t="s">
        <v>9473</v>
      </c>
      <c r="K620" t="s">
        <v>9373</v>
      </c>
      <c r="L620" t="str">
        <f>LEFT(Table58[[#This Row],[L3 (Last Work Package only)]],FIND(" - ",Table58[[#This Row],[L3 (Last Work Package only)]])-1)</f>
        <v>TW 0001</v>
      </c>
      <c r="M620" t="str">
        <f>LEFT(Table58[[#This Row],[Assets]],FIND(" - ",Table58[[#This Row],[Assets]])-1)</f>
        <v>HS2-00002CUCJ</v>
      </c>
      <c r="N620" s="239" t="e">
        <f>INDEX(TrackerTbl[#Data],MATCH(Table58[[#This Row],[L2]],TrackerTbl[Cleansed_UAID_2],0),5)</f>
        <v>#N/A</v>
      </c>
      <c r="O620" s="9" t="e">
        <f>INDEX(TrackerTbl[#Data],MATCH(Table58[[#This Row],[L2]],TrackerTbl[Cleansed_UAID_2],0),6)</f>
        <v>#N/A</v>
      </c>
      <c r="P620" s="239" t="e">
        <f>INDEX(TrackerTbl[#Data],MATCH(Table58[[#This Row],[L2]],TrackerTbl[Cleansed_UAID_2],0),7)</f>
        <v>#N/A</v>
      </c>
    </row>
    <row r="621" spans="1:16">
      <c r="A621" s="9">
        <v>212.4</v>
      </c>
      <c r="B621" t="s">
        <v>2992</v>
      </c>
      <c r="C621" t="str">
        <f>IF(LEFT(TrackerTbl[[#This Row],[WorkPackage]],1)="U",TrackerTbl[[#This Row],[WorkPackage]],"IDR "&amp;TRIM(TrackerTbl[[#This Row],[WorkPackage]]))</f>
        <v>IDR 212.4</v>
      </c>
      <c r="D621" t="str">
        <f>TRIM(TrackerTbl[[#This Row],[UAID_2]])</f>
        <v>HS2-00002WUNC</v>
      </c>
      <c r="E621" s="33">
        <f>_xlfn.MAXIFS(Central_Team!G:G,Central_Team!C:C,TrackerTbl[[#This Row],[UAID_2]])</f>
        <v>45397</v>
      </c>
      <c r="F621" t="str" cm="1">
        <f t="array" ref="F621">INDEX(MainTracker[#Data],MATCH(1,(TrackerTbl[[#This Row],[UAID_2]]=MainTracker[UAID_2])*(TrackerTbl[[#This Row],[Request Date]]=MainTracker[Request sent on (Date)])*1,0),21)</f>
        <v>10 - Complete</v>
      </c>
      <c r="G621" s="33" cm="1">
        <f t="array" ref="G621">INDEX(MainTracker[#Data],MATCH(1,(TrackerTbl[[#This Row],[UAID_2]]=MainTracker[UAID_2])*(TrackerTbl[[#This Row],[Request Date]]=MainTracker[Request sent on (Date)])*1,0),9)</f>
        <v>45412</v>
      </c>
      <c r="H621" s="33"/>
      <c r="J621" t="s">
        <v>9474</v>
      </c>
      <c r="K621" t="s">
        <v>9373</v>
      </c>
      <c r="L621" t="str">
        <f>LEFT(Table58[[#This Row],[L3 (Last Work Package only)]],FIND(" - ",Table58[[#This Row],[L3 (Last Work Package only)]])-1)</f>
        <v>TW 0001</v>
      </c>
      <c r="M621" t="str">
        <f>LEFT(Table58[[#This Row],[Assets]],FIND(" - ",Table58[[#This Row],[Assets]])-1)</f>
        <v>HS2-00002MR39</v>
      </c>
      <c r="N621" s="239" t="e">
        <f>INDEX(TrackerTbl[#Data],MATCH(Table58[[#This Row],[L2]],TrackerTbl[Cleansed_UAID_2],0),5)</f>
        <v>#N/A</v>
      </c>
      <c r="O621" s="9" t="e">
        <f>INDEX(TrackerTbl[#Data],MATCH(Table58[[#This Row],[L2]],TrackerTbl[Cleansed_UAID_2],0),6)</f>
        <v>#N/A</v>
      </c>
      <c r="P621" s="239" t="e">
        <f>INDEX(TrackerTbl[#Data],MATCH(Table58[[#This Row],[L2]],TrackerTbl[Cleansed_UAID_2],0),7)</f>
        <v>#N/A</v>
      </c>
    </row>
    <row r="622" spans="1:16">
      <c r="A622" s="9">
        <v>212.4</v>
      </c>
      <c r="B622" t="s">
        <v>2996</v>
      </c>
      <c r="C622" t="str">
        <f>IF(LEFT(TrackerTbl[[#This Row],[WorkPackage]],1)="U",TrackerTbl[[#This Row],[WorkPackage]],"IDR "&amp;TRIM(TrackerTbl[[#This Row],[WorkPackage]]))</f>
        <v>IDR 212.4</v>
      </c>
      <c r="D622" t="str">
        <f>TRIM(TrackerTbl[[#This Row],[UAID_2]])</f>
        <v>HS2-00002WUND</v>
      </c>
      <c r="E622" s="33">
        <f>_xlfn.MAXIFS(Central_Team!G:G,Central_Team!C:C,TrackerTbl[[#This Row],[UAID_2]])</f>
        <v>45397</v>
      </c>
      <c r="F622" t="str" cm="1">
        <f t="array" ref="F622">INDEX(MainTracker[#Data],MATCH(1,(TrackerTbl[[#This Row],[UAID_2]]=MainTracker[UAID_2])*(TrackerTbl[[#This Row],[Request Date]]=MainTracker[Request sent on (Date)])*1,0),21)</f>
        <v>10 - Complete</v>
      </c>
      <c r="G622" s="33" cm="1">
        <f t="array" ref="G622">INDEX(MainTracker[#Data],MATCH(1,(TrackerTbl[[#This Row],[UAID_2]]=MainTracker[UAID_2])*(TrackerTbl[[#This Row],[Request Date]]=MainTracker[Request sent on (Date)])*1,0),9)</f>
        <v>45412</v>
      </c>
      <c r="H622" s="33"/>
      <c r="J622" t="s">
        <v>9475</v>
      </c>
      <c r="K622" t="s">
        <v>9373</v>
      </c>
      <c r="L622" t="str">
        <f>LEFT(Table58[[#This Row],[L3 (Last Work Package only)]],FIND(" - ",Table58[[#This Row],[L3 (Last Work Package only)]])-1)</f>
        <v>TW 0001</v>
      </c>
      <c r="M622" t="str">
        <f>LEFT(Table58[[#This Row],[Assets]],FIND(" - ",Table58[[#This Row],[Assets]])-1)</f>
        <v>HS2-00002TG3R</v>
      </c>
      <c r="N622" s="239" t="e">
        <f>INDEX(TrackerTbl[#Data],MATCH(Table58[[#This Row],[L2]],TrackerTbl[Cleansed_UAID_2],0),5)</f>
        <v>#N/A</v>
      </c>
      <c r="O622" s="9" t="e">
        <f>INDEX(TrackerTbl[#Data],MATCH(Table58[[#This Row],[L2]],TrackerTbl[Cleansed_UAID_2],0),6)</f>
        <v>#N/A</v>
      </c>
      <c r="P622" s="239" t="e">
        <f>INDEX(TrackerTbl[#Data],MATCH(Table58[[#This Row],[L2]],TrackerTbl[Cleansed_UAID_2],0),7)</f>
        <v>#N/A</v>
      </c>
    </row>
    <row r="623" spans="1:16">
      <c r="A623" s="9">
        <v>212.4</v>
      </c>
      <c r="B623" t="s">
        <v>3001</v>
      </c>
      <c r="C623" t="str">
        <f>IF(LEFT(TrackerTbl[[#This Row],[WorkPackage]],1)="U",TrackerTbl[[#This Row],[WorkPackage]],"IDR "&amp;TRIM(TrackerTbl[[#This Row],[WorkPackage]]))</f>
        <v>IDR 212.4</v>
      </c>
      <c r="D623" t="str">
        <f>TRIM(TrackerTbl[[#This Row],[UAID_2]])</f>
        <v>HS2-00002WUNE</v>
      </c>
      <c r="E623" s="33">
        <f>_xlfn.MAXIFS(Central_Team!G:G,Central_Team!C:C,TrackerTbl[[#This Row],[UAID_2]])</f>
        <v>45397</v>
      </c>
      <c r="F623" t="str" cm="1">
        <f t="array" ref="F623">INDEX(MainTracker[#Data],MATCH(1,(TrackerTbl[[#This Row],[UAID_2]]=MainTracker[UAID_2])*(TrackerTbl[[#This Row],[Request Date]]=MainTracker[Request sent on (Date)])*1,0),21)</f>
        <v>10 - Complete</v>
      </c>
      <c r="G623" s="33" cm="1">
        <f t="array" ref="G623">INDEX(MainTracker[#Data],MATCH(1,(TrackerTbl[[#This Row],[UAID_2]]=MainTracker[UAID_2])*(TrackerTbl[[#This Row],[Request Date]]=MainTracker[Request sent on (Date)])*1,0),9)</f>
        <v>45412</v>
      </c>
      <c r="H623" s="33"/>
      <c r="J623" t="s">
        <v>9476</v>
      </c>
      <c r="K623" t="s">
        <v>9373</v>
      </c>
      <c r="L623" t="str">
        <f>LEFT(Table58[[#This Row],[L3 (Last Work Package only)]],FIND(" - ",Table58[[#This Row],[L3 (Last Work Package only)]])-1)</f>
        <v>TW 0001</v>
      </c>
      <c r="M623" t="str">
        <f>LEFT(Table58[[#This Row],[Assets]],FIND(" - ",Table58[[#This Row],[Assets]])-1)</f>
        <v>HS2-00002CUCK</v>
      </c>
      <c r="N623" s="239" t="e">
        <f>INDEX(TrackerTbl[#Data],MATCH(Table58[[#This Row],[L2]],TrackerTbl[Cleansed_UAID_2],0),5)</f>
        <v>#N/A</v>
      </c>
      <c r="O623" s="9" t="e">
        <f>INDEX(TrackerTbl[#Data],MATCH(Table58[[#This Row],[L2]],TrackerTbl[Cleansed_UAID_2],0),6)</f>
        <v>#N/A</v>
      </c>
      <c r="P623" s="239" t="e">
        <f>INDEX(TrackerTbl[#Data],MATCH(Table58[[#This Row],[L2]],TrackerTbl[Cleansed_UAID_2],0),7)</f>
        <v>#N/A</v>
      </c>
    </row>
    <row r="624" spans="1:16">
      <c r="A624" s="9">
        <v>212.4</v>
      </c>
      <c r="B624" t="s">
        <v>3005</v>
      </c>
      <c r="C624" t="str">
        <f>IF(LEFT(TrackerTbl[[#This Row],[WorkPackage]],1)="U",TrackerTbl[[#This Row],[WorkPackage]],"IDR "&amp;TRIM(TrackerTbl[[#This Row],[WorkPackage]]))</f>
        <v>IDR 212.4</v>
      </c>
      <c r="D624" t="str">
        <f>TRIM(TrackerTbl[[#This Row],[UAID_2]])</f>
        <v>HS2-00002WUNF</v>
      </c>
      <c r="E624" s="33">
        <f>_xlfn.MAXIFS(Central_Team!G:G,Central_Team!C:C,TrackerTbl[[#This Row],[UAID_2]])</f>
        <v>45397</v>
      </c>
      <c r="F624" t="str" cm="1">
        <f t="array" ref="F624">INDEX(MainTracker[#Data],MATCH(1,(TrackerTbl[[#This Row],[UAID_2]]=MainTracker[UAID_2])*(TrackerTbl[[#This Row],[Request Date]]=MainTracker[Request sent on (Date)])*1,0),21)</f>
        <v>10 - Complete</v>
      </c>
      <c r="G624" s="33" cm="1">
        <f t="array" ref="G624">INDEX(MainTracker[#Data],MATCH(1,(TrackerTbl[[#This Row],[UAID_2]]=MainTracker[UAID_2])*(TrackerTbl[[#This Row],[Request Date]]=MainTracker[Request sent on (Date)])*1,0),9)</f>
        <v>45412</v>
      </c>
      <c r="H624" s="33"/>
      <c r="J624" t="s">
        <v>9477</v>
      </c>
      <c r="K624" t="s">
        <v>9373</v>
      </c>
      <c r="L624" t="str">
        <f>LEFT(Table58[[#This Row],[L3 (Last Work Package only)]],FIND(" - ",Table58[[#This Row],[L3 (Last Work Package only)]])-1)</f>
        <v>TW 0001</v>
      </c>
      <c r="M624" t="str">
        <f>LEFT(Table58[[#This Row],[Assets]],FIND(" - ",Table58[[#This Row],[Assets]])-1)</f>
        <v>HS2-00002CTHX</v>
      </c>
      <c r="N624" s="239" t="e">
        <f>INDEX(TrackerTbl[#Data],MATCH(Table58[[#This Row],[L2]],TrackerTbl[Cleansed_UAID_2],0),5)</f>
        <v>#N/A</v>
      </c>
      <c r="O624" s="9" t="e">
        <f>INDEX(TrackerTbl[#Data],MATCH(Table58[[#This Row],[L2]],TrackerTbl[Cleansed_UAID_2],0),6)</f>
        <v>#N/A</v>
      </c>
      <c r="P624" s="239" t="e">
        <f>INDEX(TrackerTbl[#Data],MATCH(Table58[[#This Row],[L2]],TrackerTbl[Cleansed_UAID_2],0),7)</f>
        <v>#N/A</v>
      </c>
    </row>
    <row r="625" spans="1:16">
      <c r="A625" s="9">
        <v>212.4</v>
      </c>
      <c r="B625" t="s">
        <v>3009</v>
      </c>
      <c r="C625" t="str">
        <f>IF(LEFT(TrackerTbl[[#This Row],[WorkPackage]],1)="U",TrackerTbl[[#This Row],[WorkPackage]],"IDR "&amp;TRIM(TrackerTbl[[#This Row],[WorkPackage]]))</f>
        <v>IDR 212.4</v>
      </c>
      <c r="D625" t="str">
        <f>TRIM(TrackerTbl[[#This Row],[UAID_2]])</f>
        <v>HS2-00002WUNG</v>
      </c>
      <c r="E625" s="33">
        <f>_xlfn.MAXIFS(Central_Team!G:G,Central_Team!C:C,TrackerTbl[[#This Row],[UAID_2]])</f>
        <v>45397</v>
      </c>
      <c r="F625" t="str" cm="1">
        <f t="array" ref="F625">INDEX(MainTracker[#Data],MATCH(1,(TrackerTbl[[#This Row],[UAID_2]]=MainTracker[UAID_2])*(TrackerTbl[[#This Row],[Request Date]]=MainTracker[Request sent on (Date)])*1,0),21)</f>
        <v>10 - Complete</v>
      </c>
      <c r="G625" s="33" cm="1">
        <f t="array" ref="G625">INDEX(MainTracker[#Data],MATCH(1,(TrackerTbl[[#This Row],[UAID_2]]=MainTracker[UAID_2])*(TrackerTbl[[#This Row],[Request Date]]=MainTracker[Request sent on (Date)])*1,0),9)</f>
        <v>45412</v>
      </c>
      <c r="H625" s="33"/>
      <c r="J625" t="s">
        <v>9478</v>
      </c>
      <c r="K625" t="s">
        <v>9373</v>
      </c>
      <c r="L625" t="str">
        <f>LEFT(Table58[[#This Row],[L3 (Last Work Package only)]],FIND(" - ",Table58[[#This Row],[L3 (Last Work Package only)]])-1)</f>
        <v>TW 0001</v>
      </c>
      <c r="M625" t="str">
        <f>LEFT(Table58[[#This Row],[Assets]],FIND(" - ",Table58[[#This Row],[Assets]])-1)</f>
        <v>HS2-00002TG3S</v>
      </c>
      <c r="N625" s="239" t="e">
        <f>INDEX(TrackerTbl[#Data],MATCH(Table58[[#This Row],[L2]],TrackerTbl[Cleansed_UAID_2],0),5)</f>
        <v>#N/A</v>
      </c>
      <c r="O625" s="9" t="e">
        <f>INDEX(TrackerTbl[#Data],MATCH(Table58[[#This Row],[L2]],TrackerTbl[Cleansed_UAID_2],0),6)</f>
        <v>#N/A</v>
      </c>
      <c r="P625" s="239" t="e">
        <f>INDEX(TrackerTbl[#Data],MATCH(Table58[[#This Row],[L2]],TrackerTbl[Cleansed_UAID_2],0),7)</f>
        <v>#N/A</v>
      </c>
    </row>
    <row r="626" spans="1:16">
      <c r="A626" s="9">
        <v>212.4</v>
      </c>
      <c r="B626" t="s">
        <v>3013</v>
      </c>
      <c r="C626" t="str">
        <f>IF(LEFT(TrackerTbl[[#This Row],[WorkPackage]],1)="U",TrackerTbl[[#This Row],[WorkPackage]],"IDR "&amp;TRIM(TrackerTbl[[#This Row],[WorkPackage]]))</f>
        <v>IDR 212.4</v>
      </c>
      <c r="D626" t="str">
        <f>TRIM(TrackerTbl[[#This Row],[UAID_2]])</f>
        <v>HS2-00002WUNH</v>
      </c>
      <c r="E626" s="33">
        <f>_xlfn.MAXIFS(Central_Team!G:G,Central_Team!C:C,TrackerTbl[[#This Row],[UAID_2]])</f>
        <v>45397</v>
      </c>
      <c r="F626" t="str" cm="1">
        <f t="array" ref="F626">INDEX(MainTracker[#Data],MATCH(1,(TrackerTbl[[#This Row],[UAID_2]]=MainTracker[UAID_2])*(TrackerTbl[[#This Row],[Request Date]]=MainTracker[Request sent on (Date)])*1,0),21)</f>
        <v>10 - Complete</v>
      </c>
      <c r="G626" s="33" cm="1">
        <f t="array" ref="G626">INDEX(MainTracker[#Data],MATCH(1,(TrackerTbl[[#This Row],[UAID_2]]=MainTracker[UAID_2])*(TrackerTbl[[#This Row],[Request Date]]=MainTracker[Request sent on (Date)])*1,0),9)</f>
        <v>45412</v>
      </c>
      <c r="H626" s="33"/>
      <c r="J626" t="s">
        <v>9479</v>
      </c>
      <c r="K626" t="s">
        <v>9373</v>
      </c>
      <c r="L626" t="str">
        <f>LEFT(Table58[[#This Row],[L3 (Last Work Package only)]],FIND(" - ",Table58[[#This Row],[L3 (Last Work Package only)]])-1)</f>
        <v>TW 0001</v>
      </c>
      <c r="M626" t="str">
        <f>LEFT(Table58[[#This Row],[Assets]],FIND(" - ",Table58[[#This Row],[Assets]])-1)</f>
        <v>HS2-00002CUCL</v>
      </c>
      <c r="N626" s="239" t="e">
        <f>INDEX(TrackerTbl[#Data],MATCH(Table58[[#This Row],[L2]],TrackerTbl[Cleansed_UAID_2],0),5)</f>
        <v>#N/A</v>
      </c>
      <c r="O626" s="9" t="e">
        <f>INDEX(TrackerTbl[#Data],MATCH(Table58[[#This Row],[L2]],TrackerTbl[Cleansed_UAID_2],0),6)</f>
        <v>#N/A</v>
      </c>
      <c r="P626" s="239" t="e">
        <f>INDEX(TrackerTbl[#Data],MATCH(Table58[[#This Row],[L2]],TrackerTbl[Cleansed_UAID_2],0),7)</f>
        <v>#N/A</v>
      </c>
    </row>
    <row r="627" spans="1:16">
      <c r="A627" s="9">
        <v>212.4</v>
      </c>
      <c r="B627" t="s">
        <v>3017</v>
      </c>
      <c r="C627" t="str">
        <f>IF(LEFT(TrackerTbl[[#This Row],[WorkPackage]],1)="U",TrackerTbl[[#This Row],[WorkPackage]],"IDR "&amp;TRIM(TrackerTbl[[#This Row],[WorkPackage]]))</f>
        <v>IDR 212.4</v>
      </c>
      <c r="D627" t="str">
        <f>TRIM(TrackerTbl[[#This Row],[UAID_2]])</f>
        <v>HS2-00002WUNJ</v>
      </c>
      <c r="E627" s="33">
        <f>_xlfn.MAXIFS(Central_Team!G:G,Central_Team!C:C,TrackerTbl[[#This Row],[UAID_2]])</f>
        <v>45397</v>
      </c>
      <c r="F627" t="str" cm="1">
        <f t="array" ref="F627">INDEX(MainTracker[#Data],MATCH(1,(TrackerTbl[[#This Row],[UAID_2]]=MainTracker[UAID_2])*(TrackerTbl[[#This Row],[Request Date]]=MainTracker[Request sent on (Date)])*1,0),21)</f>
        <v>10 - Complete</v>
      </c>
      <c r="G627" s="33" cm="1">
        <f t="array" ref="G627">INDEX(MainTracker[#Data],MATCH(1,(TrackerTbl[[#This Row],[UAID_2]]=MainTracker[UAID_2])*(TrackerTbl[[#This Row],[Request Date]]=MainTracker[Request sent on (Date)])*1,0),9)</f>
        <v>45412</v>
      </c>
      <c r="H627" s="33"/>
      <c r="J627" t="s">
        <v>9480</v>
      </c>
      <c r="K627" t="s">
        <v>9373</v>
      </c>
      <c r="L627" t="str">
        <f>LEFT(Table58[[#This Row],[L3 (Last Work Package only)]],FIND(" - ",Table58[[#This Row],[L3 (Last Work Package only)]])-1)</f>
        <v>TW 0001</v>
      </c>
      <c r="M627" t="str">
        <f>LEFT(Table58[[#This Row],[Assets]],FIND(" - ",Table58[[#This Row],[Assets]])-1)</f>
        <v>HS2-00002UMHL</v>
      </c>
      <c r="N627" s="239" t="e">
        <f>INDEX(TrackerTbl[#Data],MATCH(Table58[[#This Row],[L2]],TrackerTbl[Cleansed_UAID_2],0),5)</f>
        <v>#N/A</v>
      </c>
      <c r="O627" s="9" t="e">
        <f>INDEX(TrackerTbl[#Data],MATCH(Table58[[#This Row],[L2]],TrackerTbl[Cleansed_UAID_2],0),6)</f>
        <v>#N/A</v>
      </c>
      <c r="P627" s="239" t="e">
        <f>INDEX(TrackerTbl[#Data],MATCH(Table58[[#This Row],[L2]],TrackerTbl[Cleansed_UAID_2],0),7)</f>
        <v>#N/A</v>
      </c>
    </row>
    <row r="628" spans="1:16">
      <c r="A628" s="9">
        <v>212.4</v>
      </c>
      <c r="B628" t="s">
        <v>3021</v>
      </c>
      <c r="C628" t="str">
        <f>IF(LEFT(TrackerTbl[[#This Row],[WorkPackage]],1)="U",TrackerTbl[[#This Row],[WorkPackage]],"IDR "&amp;TRIM(TrackerTbl[[#This Row],[WorkPackage]]))</f>
        <v>IDR 212.4</v>
      </c>
      <c r="D628" t="str">
        <f>TRIM(TrackerTbl[[#This Row],[UAID_2]])</f>
        <v>HS2-000038V0R</v>
      </c>
      <c r="E628" s="33">
        <f>_xlfn.MAXIFS(Central_Team!G:G,Central_Team!C:C,TrackerTbl[[#This Row],[UAID_2]])</f>
        <v>45397</v>
      </c>
      <c r="F628" t="str" cm="1">
        <f t="array" ref="F628">INDEX(MainTracker[#Data],MATCH(1,(TrackerTbl[[#This Row],[UAID_2]]=MainTracker[UAID_2])*(TrackerTbl[[#This Row],[Request Date]]=MainTracker[Request sent on (Date)])*1,0),21)</f>
        <v>10 - Complete</v>
      </c>
      <c r="G628" s="33" cm="1">
        <f t="array" ref="G628">INDEX(MainTracker[#Data],MATCH(1,(TrackerTbl[[#This Row],[UAID_2]]=MainTracker[UAID_2])*(TrackerTbl[[#This Row],[Request Date]]=MainTracker[Request sent on (Date)])*1,0),9)</f>
        <v>45412</v>
      </c>
      <c r="H628" s="33"/>
      <c r="J628" t="s">
        <v>9481</v>
      </c>
      <c r="K628" t="s">
        <v>9373</v>
      </c>
      <c r="L628" t="str">
        <f>LEFT(Table58[[#This Row],[L3 (Last Work Package only)]],FIND(" - ",Table58[[#This Row],[L3 (Last Work Package only)]])-1)</f>
        <v>TW 0001</v>
      </c>
      <c r="M628" t="str">
        <f>LEFT(Table58[[#This Row],[Assets]],FIND(" - ",Table58[[#This Row],[Assets]])-1)</f>
        <v>HS2-00002CUCN</v>
      </c>
      <c r="N628" s="239" t="e">
        <f>INDEX(TrackerTbl[#Data],MATCH(Table58[[#This Row],[L2]],TrackerTbl[Cleansed_UAID_2],0),5)</f>
        <v>#N/A</v>
      </c>
      <c r="O628" s="9" t="e">
        <f>INDEX(TrackerTbl[#Data],MATCH(Table58[[#This Row],[L2]],TrackerTbl[Cleansed_UAID_2],0),6)</f>
        <v>#N/A</v>
      </c>
      <c r="P628" s="239" t="e">
        <f>INDEX(TrackerTbl[#Data],MATCH(Table58[[#This Row],[L2]],TrackerTbl[Cleansed_UAID_2],0),7)</f>
        <v>#N/A</v>
      </c>
    </row>
    <row r="629" spans="1:16">
      <c r="A629" s="9" t="s">
        <v>3026</v>
      </c>
      <c r="B629" t="s">
        <v>3027</v>
      </c>
      <c r="C629" t="str">
        <f>IF(LEFT(TrackerTbl[[#This Row],[WorkPackage]],1)="U",TrackerTbl[[#This Row],[WorkPackage]],"IDR "&amp;TRIM(TrackerTbl[[#This Row],[WorkPackage]]))</f>
        <v>UFDR 216.D</v>
      </c>
      <c r="D629" t="str">
        <f>TRIM(TrackerTbl[[#This Row],[UAID_2]])</f>
        <v>HS2-00002TUPL</v>
      </c>
      <c r="E629" s="33">
        <f>_xlfn.MAXIFS(Central_Team!G:G,Central_Team!C:C,TrackerTbl[[#This Row],[UAID_2]])</f>
        <v>45398</v>
      </c>
      <c r="F629" t="str" cm="1">
        <f t="array" ref="F629">INDEX(MainTracker[#Data],MATCH(1,(TrackerTbl[[#This Row],[UAID_2]]=MainTracker[UAID_2])*(TrackerTbl[[#This Row],[Request Date]]=MainTracker[Request sent on (Date)])*1,0),21)</f>
        <v>10 - Complete</v>
      </c>
      <c r="G629" s="33" cm="1">
        <f t="array" ref="G629">INDEX(MainTracker[#Data],MATCH(1,(TrackerTbl[[#This Row],[UAID_2]]=MainTracker[UAID_2])*(TrackerTbl[[#This Row],[Request Date]]=MainTracker[Request sent on (Date)])*1,0),9)</f>
        <v>45401</v>
      </c>
      <c r="H629" s="33"/>
      <c r="J629" t="s">
        <v>9482</v>
      </c>
      <c r="K629" t="s">
        <v>9373</v>
      </c>
      <c r="L629" t="str">
        <f>LEFT(Table58[[#This Row],[L3 (Last Work Package only)]],FIND(" - ",Table58[[#This Row],[L3 (Last Work Package only)]])-1)</f>
        <v>TW 0001</v>
      </c>
      <c r="M629" t="str">
        <f>LEFT(Table58[[#This Row],[Assets]],FIND(" - ",Table58[[#This Row],[Assets]])-1)</f>
        <v>HS2-00002TG3T</v>
      </c>
      <c r="N629" s="239" t="e">
        <f>INDEX(TrackerTbl[#Data],MATCH(Table58[[#This Row],[L2]],TrackerTbl[Cleansed_UAID_2],0),5)</f>
        <v>#N/A</v>
      </c>
      <c r="O629" s="9" t="e">
        <f>INDEX(TrackerTbl[#Data],MATCH(Table58[[#This Row],[L2]],TrackerTbl[Cleansed_UAID_2],0),6)</f>
        <v>#N/A</v>
      </c>
      <c r="P629" s="239" t="e">
        <f>INDEX(TrackerTbl[#Data],MATCH(Table58[[#This Row],[L2]],TrackerTbl[Cleansed_UAID_2],0),7)</f>
        <v>#N/A</v>
      </c>
    </row>
    <row r="630" spans="1:16">
      <c r="A630" s="9" t="s">
        <v>3026</v>
      </c>
      <c r="B630" t="s">
        <v>3032</v>
      </c>
      <c r="C630" t="str">
        <f>IF(LEFT(TrackerTbl[[#This Row],[WorkPackage]],1)="U",TrackerTbl[[#This Row],[WorkPackage]],"IDR "&amp;TRIM(TrackerTbl[[#This Row],[WorkPackage]]))</f>
        <v>UFDR 216.D</v>
      </c>
      <c r="D630" t="str">
        <f>TRIM(TrackerTbl[[#This Row],[UAID_2]])</f>
        <v>HS2-00002NHZA</v>
      </c>
      <c r="E630" s="33">
        <f>_xlfn.MAXIFS(Central_Team!G:G,Central_Team!C:C,TrackerTbl[[#This Row],[UAID_2]])</f>
        <v>45398</v>
      </c>
      <c r="F630" t="str" cm="1">
        <f t="array" ref="F630">INDEX(MainTracker[#Data],MATCH(1,(TrackerTbl[[#This Row],[UAID_2]]=MainTracker[UAID_2])*(TrackerTbl[[#This Row],[Request Date]]=MainTracker[Request sent on (Date)])*1,0),21)</f>
        <v>10 - Complete</v>
      </c>
      <c r="G630" s="33" cm="1">
        <f t="array" ref="G630">INDEX(MainTracker[#Data],MATCH(1,(TrackerTbl[[#This Row],[UAID_2]]=MainTracker[UAID_2])*(TrackerTbl[[#This Row],[Request Date]]=MainTracker[Request sent on (Date)])*1,0),9)</f>
        <v>45401</v>
      </c>
      <c r="H630" s="33"/>
      <c r="J630" t="s">
        <v>9483</v>
      </c>
      <c r="K630" t="s">
        <v>9373</v>
      </c>
      <c r="L630" t="str">
        <f>LEFT(Table58[[#This Row],[L3 (Last Work Package only)]],FIND(" - ",Table58[[#This Row],[L3 (Last Work Package only)]])-1)</f>
        <v>TW 0001</v>
      </c>
      <c r="M630" t="str">
        <f>LEFT(Table58[[#This Row],[Assets]],FIND(" - ",Table58[[#This Row],[Assets]])-1)</f>
        <v>HS2-00002CUCP</v>
      </c>
      <c r="N630" s="239" t="e">
        <f>INDEX(TrackerTbl[#Data],MATCH(Table58[[#This Row],[L2]],TrackerTbl[Cleansed_UAID_2],0),5)</f>
        <v>#N/A</v>
      </c>
      <c r="O630" s="9" t="e">
        <f>INDEX(TrackerTbl[#Data],MATCH(Table58[[#This Row],[L2]],TrackerTbl[Cleansed_UAID_2],0),6)</f>
        <v>#N/A</v>
      </c>
      <c r="P630" s="239" t="e">
        <f>INDEX(TrackerTbl[#Data],MATCH(Table58[[#This Row],[L2]],TrackerTbl[Cleansed_UAID_2],0),7)</f>
        <v>#N/A</v>
      </c>
    </row>
    <row r="631" spans="1:16">
      <c r="A631" s="9" t="s">
        <v>3026</v>
      </c>
      <c r="B631" t="s">
        <v>3037</v>
      </c>
      <c r="C631" t="str">
        <f>IF(LEFT(TrackerTbl[[#This Row],[WorkPackage]],1)="U",TrackerTbl[[#This Row],[WorkPackage]],"IDR "&amp;TRIM(TrackerTbl[[#This Row],[WorkPackage]]))</f>
        <v>UFDR 216.D</v>
      </c>
      <c r="D631" t="str">
        <f>TRIM(TrackerTbl[[#This Row],[UAID_2]])</f>
        <v>HS2-00002TUPP</v>
      </c>
      <c r="E631" s="33">
        <f>_xlfn.MAXIFS(Central_Team!G:G,Central_Team!C:C,TrackerTbl[[#This Row],[UAID_2]])</f>
        <v>45398</v>
      </c>
      <c r="F631" t="str" cm="1">
        <f t="array" ref="F631">INDEX(MainTracker[#Data],MATCH(1,(TrackerTbl[[#This Row],[UAID_2]]=MainTracker[UAID_2])*(TrackerTbl[[#This Row],[Request Date]]=MainTracker[Request sent on (Date)])*1,0),21)</f>
        <v>10 - Complete</v>
      </c>
      <c r="G631" s="33" cm="1">
        <f t="array" ref="G631">INDEX(MainTracker[#Data],MATCH(1,(TrackerTbl[[#This Row],[UAID_2]]=MainTracker[UAID_2])*(TrackerTbl[[#This Row],[Request Date]]=MainTracker[Request sent on (Date)])*1,0),9)</f>
        <v>45404</v>
      </c>
      <c r="H631" s="33"/>
      <c r="J631" t="s">
        <v>9484</v>
      </c>
      <c r="K631" t="s">
        <v>9373</v>
      </c>
      <c r="L631" t="str">
        <f>LEFT(Table58[[#This Row],[L3 (Last Work Package only)]],FIND(" - ",Table58[[#This Row],[L3 (Last Work Package only)]])-1)</f>
        <v>TW 0001</v>
      </c>
      <c r="M631" t="str">
        <f>LEFT(Table58[[#This Row],[Assets]],FIND(" - ",Table58[[#This Row],[Assets]])-1)</f>
        <v>HS2-00002CUCQ</v>
      </c>
      <c r="N631" s="239" t="e">
        <f>INDEX(TrackerTbl[#Data],MATCH(Table58[[#This Row],[L2]],TrackerTbl[Cleansed_UAID_2],0),5)</f>
        <v>#N/A</v>
      </c>
      <c r="O631" s="9" t="e">
        <f>INDEX(TrackerTbl[#Data],MATCH(Table58[[#This Row],[L2]],TrackerTbl[Cleansed_UAID_2],0),6)</f>
        <v>#N/A</v>
      </c>
      <c r="P631" s="239" t="e">
        <f>INDEX(TrackerTbl[#Data],MATCH(Table58[[#This Row],[L2]],TrackerTbl[Cleansed_UAID_2],0),7)</f>
        <v>#N/A</v>
      </c>
    </row>
    <row r="632" spans="1:16">
      <c r="A632" s="9" t="s">
        <v>3026</v>
      </c>
      <c r="B632" t="s">
        <v>3043</v>
      </c>
      <c r="C632" t="str">
        <f>IF(LEFT(TrackerTbl[[#This Row],[WorkPackage]],1)="U",TrackerTbl[[#This Row],[WorkPackage]],"IDR "&amp;TRIM(TrackerTbl[[#This Row],[WorkPackage]]))</f>
        <v>UFDR 216.D</v>
      </c>
      <c r="D632" t="str">
        <f>TRIM(TrackerTbl[[#This Row],[UAID_2]])</f>
        <v>HS2-00002TUPQ</v>
      </c>
      <c r="E632" s="33">
        <f>_xlfn.MAXIFS(Central_Team!G:G,Central_Team!C:C,TrackerTbl[[#This Row],[UAID_2]])</f>
        <v>45398</v>
      </c>
      <c r="F632" t="str" cm="1">
        <f t="array" ref="F632">INDEX(MainTracker[#Data],MATCH(1,(TrackerTbl[[#This Row],[UAID_2]]=MainTracker[UAID_2])*(TrackerTbl[[#This Row],[Request Date]]=MainTracker[Request sent on (Date)])*1,0),21)</f>
        <v>10 - Complete</v>
      </c>
      <c r="G632" s="33" cm="1">
        <f t="array" ref="G632">INDEX(MainTracker[#Data],MATCH(1,(TrackerTbl[[#This Row],[UAID_2]]=MainTracker[UAID_2])*(TrackerTbl[[#This Row],[Request Date]]=MainTracker[Request sent on (Date)])*1,0),9)</f>
        <v>45401</v>
      </c>
      <c r="H632" s="33"/>
      <c r="J632" t="s">
        <v>9485</v>
      </c>
      <c r="K632" t="s">
        <v>9373</v>
      </c>
      <c r="L632" t="str">
        <f>LEFT(Table58[[#This Row],[L3 (Last Work Package only)]],FIND(" - ",Table58[[#This Row],[L3 (Last Work Package only)]])-1)</f>
        <v>TW 0001</v>
      </c>
      <c r="M632" t="str">
        <f>LEFT(Table58[[#This Row],[Assets]],FIND(" - ",Table58[[#This Row],[Assets]])-1)</f>
        <v>HS2-00002CUCR</v>
      </c>
      <c r="N632" s="239" t="e">
        <f>INDEX(TrackerTbl[#Data],MATCH(Table58[[#This Row],[L2]],TrackerTbl[Cleansed_UAID_2],0),5)</f>
        <v>#N/A</v>
      </c>
      <c r="O632" s="9" t="e">
        <f>INDEX(TrackerTbl[#Data],MATCH(Table58[[#This Row],[L2]],TrackerTbl[Cleansed_UAID_2],0),6)</f>
        <v>#N/A</v>
      </c>
      <c r="P632" s="239" t="e">
        <f>INDEX(TrackerTbl[#Data],MATCH(Table58[[#This Row],[L2]],TrackerTbl[Cleansed_UAID_2],0),7)</f>
        <v>#N/A</v>
      </c>
    </row>
    <row r="633" spans="1:16">
      <c r="A633" s="9" t="s">
        <v>3026</v>
      </c>
      <c r="B633" t="s">
        <v>3047</v>
      </c>
      <c r="C633" t="str">
        <f>IF(LEFT(TrackerTbl[[#This Row],[WorkPackage]],1)="U",TrackerTbl[[#This Row],[WorkPackage]],"IDR "&amp;TRIM(TrackerTbl[[#This Row],[WorkPackage]]))</f>
        <v>UFDR 216.D</v>
      </c>
      <c r="D633" t="str">
        <f>TRIM(TrackerTbl[[#This Row],[UAID_2]])</f>
        <v>HS2-00002TUPM</v>
      </c>
      <c r="E633" s="33">
        <f>_xlfn.MAXIFS(Central_Team!G:G,Central_Team!C:C,TrackerTbl[[#This Row],[UAID_2]])</f>
        <v>45398</v>
      </c>
      <c r="F633" t="str" cm="1">
        <f t="array" ref="F633">INDEX(MainTracker[#Data],MATCH(1,(TrackerTbl[[#This Row],[UAID_2]]=MainTracker[UAID_2])*(TrackerTbl[[#This Row],[Request Date]]=MainTracker[Request sent on (Date)])*1,0),21)</f>
        <v>10 - Complete</v>
      </c>
      <c r="G633" s="33" cm="1">
        <f t="array" ref="G633">INDEX(MainTracker[#Data],MATCH(1,(TrackerTbl[[#This Row],[UAID_2]]=MainTracker[UAID_2])*(TrackerTbl[[#This Row],[Request Date]]=MainTracker[Request sent on (Date)])*1,0),9)</f>
        <v>45404</v>
      </c>
      <c r="H633" s="33"/>
      <c r="J633" t="s">
        <v>9486</v>
      </c>
      <c r="K633" t="s">
        <v>9373</v>
      </c>
      <c r="L633" t="str">
        <f>LEFT(Table58[[#This Row],[L3 (Last Work Package only)]],FIND(" - ",Table58[[#This Row],[L3 (Last Work Package only)]])-1)</f>
        <v>TW 0001</v>
      </c>
      <c r="M633" t="str">
        <f>LEFT(Table58[[#This Row],[Assets]],FIND(" - ",Table58[[#This Row],[Assets]])-1)</f>
        <v>HS2-000020902</v>
      </c>
      <c r="N633" s="239" t="e">
        <f>INDEX(TrackerTbl[#Data],MATCH(Table58[[#This Row],[L2]],TrackerTbl[Cleansed_UAID_2],0),5)</f>
        <v>#N/A</v>
      </c>
      <c r="O633" s="9" t="e">
        <f>INDEX(TrackerTbl[#Data],MATCH(Table58[[#This Row],[L2]],TrackerTbl[Cleansed_UAID_2],0),6)</f>
        <v>#N/A</v>
      </c>
      <c r="P633" s="239" t="e">
        <f>INDEX(TrackerTbl[#Data],MATCH(Table58[[#This Row],[L2]],TrackerTbl[Cleansed_UAID_2],0),7)</f>
        <v>#N/A</v>
      </c>
    </row>
    <row r="634" spans="1:16">
      <c r="A634" s="9" t="s">
        <v>3026</v>
      </c>
      <c r="B634" t="s">
        <v>3051</v>
      </c>
      <c r="C634" t="str">
        <f>IF(LEFT(TrackerTbl[[#This Row],[WorkPackage]],1)="U",TrackerTbl[[#This Row],[WorkPackage]],"IDR "&amp;TRIM(TrackerTbl[[#This Row],[WorkPackage]]))</f>
        <v>UFDR 216.D</v>
      </c>
      <c r="D634" t="str">
        <f>TRIM(TrackerTbl[[#This Row],[UAID_2]])</f>
        <v>HS2-00002TTR1</v>
      </c>
      <c r="E634" s="33">
        <f>_xlfn.MAXIFS(Central_Team!G:G,Central_Team!C:C,TrackerTbl[[#This Row],[UAID_2]])</f>
        <v>45398</v>
      </c>
      <c r="F634" t="str" cm="1">
        <f t="array" ref="F634">INDEX(MainTracker[#Data],MATCH(1,(TrackerTbl[[#This Row],[UAID_2]]=MainTracker[UAID_2])*(TrackerTbl[[#This Row],[Request Date]]=MainTracker[Request sent on (Date)])*1,0),21)</f>
        <v>10 - Complete</v>
      </c>
      <c r="G634" s="33" cm="1">
        <f t="array" ref="G634">INDEX(MainTracker[#Data],MATCH(1,(TrackerTbl[[#This Row],[UAID_2]]=MainTracker[UAID_2])*(TrackerTbl[[#This Row],[Request Date]]=MainTracker[Request sent on (Date)])*1,0),9)</f>
        <v>45404</v>
      </c>
      <c r="H634" s="33"/>
      <c r="J634" t="s">
        <v>9487</v>
      </c>
      <c r="K634" t="s">
        <v>9373</v>
      </c>
      <c r="L634" t="str">
        <f>LEFT(Table58[[#This Row],[L3 (Last Work Package only)]],FIND(" - ",Table58[[#This Row],[L3 (Last Work Package only)]])-1)</f>
        <v>TW 0001</v>
      </c>
      <c r="M634" t="str">
        <f>LEFT(Table58[[#This Row],[Assets]],FIND(" - ",Table58[[#This Row],[Assets]])-1)</f>
        <v>HS2-00002U6KH</v>
      </c>
      <c r="N634" s="239" t="e">
        <f>INDEX(TrackerTbl[#Data],MATCH(Table58[[#This Row],[L2]],TrackerTbl[Cleansed_UAID_2],0),5)</f>
        <v>#N/A</v>
      </c>
      <c r="O634" s="9" t="e">
        <f>INDEX(TrackerTbl[#Data],MATCH(Table58[[#This Row],[L2]],TrackerTbl[Cleansed_UAID_2],0),6)</f>
        <v>#N/A</v>
      </c>
      <c r="P634" s="239" t="e">
        <f>INDEX(TrackerTbl[#Data],MATCH(Table58[[#This Row],[L2]],TrackerTbl[Cleansed_UAID_2],0),7)</f>
        <v>#N/A</v>
      </c>
    </row>
    <row r="635" spans="1:16">
      <c r="A635" s="9" t="s">
        <v>3026</v>
      </c>
      <c r="B635" t="s">
        <v>3055</v>
      </c>
      <c r="C635" t="str">
        <f>IF(LEFT(TrackerTbl[[#This Row],[WorkPackage]],1)="U",TrackerTbl[[#This Row],[WorkPackage]],"IDR "&amp;TRIM(TrackerTbl[[#This Row],[WorkPackage]]))</f>
        <v>UFDR 216.D</v>
      </c>
      <c r="D635" t="str">
        <f>TRIM(TrackerTbl[[#This Row],[UAID_2]])</f>
        <v>HS2-00002TTR0</v>
      </c>
      <c r="E635" s="33">
        <f>_xlfn.MAXIFS(Central_Team!G:G,Central_Team!C:C,TrackerTbl[[#This Row],[UAID_2]])</f>
        <v>45398</v>
      </c>
      <c r="F635" t="str" cm="1">
        <f t="array" ref="F635">INDEX(MainTracker[#Data],MATCH(1,(TrackerTbl[[#This Row],[UAID_2]]=MainTracker[UAID_2])*(TrackerTbl[[#This Row],[Request Date]]=MainTracker[Request sent on (Date)])*1,0),21)</f>
        <v>10 - Complete</v>
      </c>
      <c r="G635" s="33" cm="1">
        <f t="array" ref="G635">INDEX(MainTracker[#Data],MATCH(1,(TrackerTbl[[#This Row],[UAID_2]]=MainTracker[UAID_2])*(TrackerTbl[[#This Row],[Request Date]]=MainTracker[Request sent on (Date)])*1,0),9)</f>
        <v>45404</v>
      </c>
      <c r="H635" s="33"/>
      <c r="J635" t="s">
        <v>9488</v>
      </c>
      <c r="K635" t="s">
        <v>9373</v>
      </c>
      <c r="L635" t="str">
        <f>LEFT(Table58[[#This Row],[L3 (Last Work Package only)]],FIND(" - ",Table58[[#This Row],[L3 (Last Work Package only)]])-1)</f>
        <v>TW 0001</v>
      </c>
      <c r="M635" t="str">
        <f>LEFT(Table58[[#This Row],[Assets]],FIND(" - ",Table58[[#This Row],[Assets]])-1)</f>
        <v>HS2-00002CUCT</v>
      </c>
      <c r="N635" s="239" t="e">
        <f>INDEX(TrackerTbl[#Data],MATCH(Table58[[#This Row],[L2]],TrackerTbl[Cleansed_UAID_2],0),5)</f>
        <v>#N/A</v>
      </c>
      <c r="O635" s="9" t="e">
        <f>INDEX(TrackerTbl[#Data],MATCH(Table58[[#This Row],[L2]],TrackerTbl[Cleansed_UAID_2],0),6)</f>
        <v>#N/A</v>
      </c>
      <c r="P635" s="239" t="e">
        <f>INDEX(TrackerTbl[#Data],MATCH(Table58[[#This Row],[L2]],TrackerTbl[Cleansed_UAID_2],0),7)</f>
        <v>#N/A</v>
      </c>
    </row>
    <row r="636" spans="1:16">
      <c r="A636" s="9" t="s">
        <v>3026</v>
      </c>
      <c r="B636" t="s">
        <v>3059</v>
      </c>
      <c r="C636" t="str">
        <f>IF(LEFT(TrackerTbl[[#This Row],[WorkPackage]],1)="U",TrackerTbl[[#This Row],[WorkPackage]],"IDR "&amp;TRIM(TrackerTbl[[#This Row],[WorkPackage]]))</f>
        <v>UFDR 216.D</v>
      </c>
      <c r="D636" t="str">
        <f>TRIM(TrackerTbl[[#This Row],[UAID_2]])</f>
        <v>HS2-000020CGE</v>
      </c>
      <c r="E636" s="33">
        <f>_xlfn.MAXIFS(Central_Team!G:G,Central_Team!C:C,TrackerTbl[[#This Row],[UAID_2]])</f>
        <v>45398</v>
      </c>
      <c r="F636" t="str" cm="1">
        <f t="array" ref="F636">INDEX(MainTracker[#Data],MATCH(1,(TrackerTbl[[#This Row],[UAID_2]]=MainTracker[UAID_2])*(TrackerTbl[[#This Row],[Request Date]]=MainTracker[Request sent on (Date)])*1,0),21)</f>
        <v>10 - Complete</v>
      </c>
      <c r="G636" s="33" cm="1">
        <f t="array" ref="G636">INDEX(MainTracker[#Data],MATCH(1,(TrackerTbl[[#This Row],[UAID_2]]=MainTracker[UAID_2])*(TrackerTbl[[#This Row],[Request Date]]=MainTracker[Request sent on (Date)])*1,0),9)</f>
        <v>45404</v>
      </c>
      <c r="H636" s="33"/>
      <c r="J636" t="s">
        <v>9489</v>
      </c>
      <c r="K636" t="s">
        <v>9373</v>
      </c>
      <c r="L636" t="str">
        <f>LEFT(Table58[[#This Row],[L3 (Last Work Package only)]],FIND(" - ",Table58[[#This Row],[L3 (Last Work Package only)]])-1)</f>
        <v>TW 0001</v>
      </c>
      <c r="M636" t="str">
        <f>LEFT(Table58[[#This Row],[Assets]],FIND(" - ",Table58[[#This Row],[Assets]])-1)</f>
        <v>HS2-00002CUCV</v>
      </c>
      <c r="N636" s="239" t="e">
        <f>INDEX(TrackerTbl[#Data],MATCH(Table58[[#This Row],[L2]],TrackerTbl[Cleansed_UAID_2],0),5)</f>
        <v>#N/A</v>
      </c>
      <c r="O636" s="9" t="e">
        <f>INDEX(TrackerTbl[#Data],MATCH(Table58[[#This Row],[L2]],TrackerTbl[Cleansed_UAID_2],0),6)</f>
        <v>#N/A</v>
      </c>
      <c r="P636" s="239" t="e">
        <f>INDEX(TrackerTbl[#Data],MATCH(Table58[[#This Row],[L2]],TrackerTbl[Cleansed_UAID_2],0),7)</f>
        <v>#N/A</v>
      </c>
    </row>
    <row r="637" spans="1:16">
      <c r="A637" s="9" t="s">
        <v>3026</v>
      </c>
      <c r="B637" t="s">
        <v>3063</v>
      </c>
      <c r="C637" t="str">
        <f>IF(LEFT(TrackerTbl[[#This Row],[WorkPackage]],1)="U",TrackerTbl[[#This Row],[WorkPackage]],"IDR "&amp;TRIM(TrackerTbl[[#This Row],[WorkPackage]]))</f>
        <v>UFDR 216.D</v>
      </c>
      <c r="D637" t="str">
        <f>TRIM(TrackerTbl[[#This Row],[UAID_2]])</f>
        <v>HS2-000020CGD</v>
      </c>
      <c r="E637" s="33">
        <f>_xlfn.MAXIFS(Central_Team!G:G,Central_Team!C:C,TrackerTbl[[#This Row],[UAID_2]])</f>
        <v>45398</v>
      </c>
      <c r="F637" t="str" cm="1">
        <f t="array" ref="F637">INDEX(MainTracker[#Data],MATCH(1,(TrackerTbl[[#This Row],[UAID_2]]=MainTracker[UAID_2])*(TrackerTbl[[#This Row],[Request Date]]=MainTracker[Request sent on (Date)])*1,0),21)</f>
        <v>10 - Complete</v>
      </c>
      <c r="G637" s="33" cm="1">
        <f t="array" ref="G637">INDEX(MainTracker[#Data],MATCH(1,(TrackerTbl[[#This Row],[UAID_2]]=MainTracker[UAID_2])*(TrackerTbl[[#This Row],[Request Date]]=MainTracker[Request sent on (Date)])*1,0),9)</f>
        <v>45401</v>
      </c>
      <c r="H637" s="33"/>
      <c r="J637" t="s">
        <v>9490</v>
      </c>
      <c r="K637" t="s">
        <v>9373</v>
      </c>
      <c r="L637" t="str">
        <f>LEFT(Table58[[#This Row],[L3 (Last Work Package only)]],FIND(" - ",Table58[[#This Row],[L3 (Last Work Package only)]])-1)</f>
        <v>TW 0001</v>
      </c>
      <c r="M637" t="str">
        <f>LEFT(Table58[[#This Row],[Assets]],FIND(" - ",Table58[[#This Row],[Assets]])-1)</f>
        <v>HS2-00002TG3U</v>
      </c>
      <c r="N637" s="239" t="e">
        <f>INDEX(TrackerTbl[#Data],MATCH(Table58[[#This Row],[L2]],TrackerTbl[Cleansed_UAID_2],0),5)</f>
        <v>#N/A</v>
      </c>
      <c r="O637" s="9" t="e">
        <f>INDEX(TrackerTbl[#Data],MATCH(Table58[[#This Row],[L2]],TrackerTbl[Cleansed_UAID_2],0),6)</f>
        <v>#N/A</v>
      </c>
      <c r="P637" s="239" t="e">
        <f>INDEX(TrackerTbl[#Data],MATCH(Table58[[#This Row],[L2]],TrackerTbl[Cleansed_UAID_2],0),7)</f>
        <v>#N/A</v>
      </c>
    </row>
    <row r="638" spans="1:16">
      <c r="A638" s="9" t="s">
        <v>3026</v>
      </c>
      <c r="B638" t="s">
        <v>3067</v>
      </c>
      <c r="C638" t="str">
        <f>IF(LEFT(TrackerTbl[[#This Row],[WorkPackage]],1)="U",TrackerTbl[[#This Row],[WorkPackage]],"IDR "&amp;TRIM(TrackerTbl[[#This Row],[WorkPackage]]))</f>
        <v>UFDR 216.D</v>
      </c>
      <c r="D638" t="str">
        <f>TRIM(TrackerTbl[[#This Row],[UAID_2]])</f>
        <v>HS2-00002YGQH</v>
      </c>
      <c r="E638" s="33">
        <f>_xlfn.MAXIFS(Central_Team!G:G,Central_Team!C:C,TrackerTbl[[#This Row],[UAID_2]])</f>
        <v>45398</v>
      </c>
      <c r="F638" t="str" cm="1">
        <f t="array" ref="F638">INDEX(MainTracker[#Data],MATCH(1,(TrackerTbl[[#This Row],[UAID_2]]=MainTracker[UAID_2])*(TrackerTbl[[#This Row],[Request Date]]=MainTracker[Request sent on (Date)])*1,0),21)</f>
        <v>10 - Complete</v>
      </c>
      <c r="G638" s="33" cm="1">
        <f t="array" ref="G638">INDEX(MainTracker[#Data],MATCH(1,(TrackerTbl[[#This Row],[UAID_2]]=MainTracker[UAID_2])*(TrackerTbl[[#This Row],[Request Date]]=MainTracker[Request sent on (Date)])*1,0),9)</f>
        <v>45406</v>
      </c>
      <c r="H638" s="33"/>
      <c r="J638" t="s">
        <v>9491</v>
      </c>
      <c r="K638" t="s">
        <v>9373</v>
      </c>
      <c r="L638" t="str">
        <f>LEFT(Table58[[#This Row],[L3 (Last Work Package only)]],FIND(" - ",Table58[[#This Row],[L3 (Last Work Package only)]])-1)</f>
        <v>TW 0001</v>
      </c>
      <c r="M638" t="str">
        <f>LEFT(Table58[[#This Row],[Assets]],FIND(" - ",Table58[[#This Row],[Assets]])-1)</f>
        <v>HS2-00002U6KF</v>
      </c>
      <c r="N638" s="239" t="e">
        <f>INDEX(TrackerTbl[#Data],MATCH(Table58[[#This Row],[L2]],TrackerTbl[Cleansed_UAID_2],0),5)</f>
        <v>#N/A</v>
      </c>
      <c r="O638" s="9" t="e">
        <f>INDEX(TrackerTbl[#Data],MATCH(Table58[[#This Row],[L2]],TrackerTbl[Cleansed_UAID_2],0),6)</f>
        <v>#N/A</v>
      </c>
      <c r="P638" s="239" t="e">
        <f>INDEX(TrackerTbl[#Data],MATCH(Table58[[#This Row],[L2]],TrackerTbl[Cleansed_UAID_2],0),7)</f>
        <v>#N/A</v>
      </c>
    </row>
    <row r="639" spans="1:16">
      <c r="A639" s="9" t="s">
        <v>3026</v>
      </c>
      <c r="B639" t="s">
        <v>3072</v>
      </c>
      <c r="C639" t="str">
        <f>IF(LEFT(TrackerTbl[[#This Row],[WorkPackage]],1)="U",TrackerTbl[[#This Row],[WorkPackage]],"IDR "&amp;TRIM(TrackerTbl[[#This Row],[WorkPackage]]))</f>
        <v>UFDR 216.D</v>
      </c>
      <c r="D639" t="str">
        <f>TRIM(TrackerTbl[[#This Row],[UAID_2]])</f>
        <v>HS2-00002TUPN</v>
      </c>
      <c r="E639" s="33">
        <f>_xlfn.MAXIFS(Central_Team!G:G,Central_Team!C:C,TrackerTbl[[#This Row],[UAID_2]])</f>
        <v>45398</v>
      </c>
      <c r="F639" t="str" cm="1">
        <f t="array" ref="F639">INDEX(MainTracker[#Data],MATCH(1,(TrackerTbl[[#This Row],[UAID_2]]=MainTracker[UAID_2])*(TrackerTbl[[#This Row],[Request Date]]=MainTracker[Request sent on (Date)])*1,0),21)</f>
        <v>10 - Complete</v>
      </c>
      <c r="G639" s="33" cm="1">
        <f t="array" ref="G639">INDEX(MainTracker[#Data],MATCH(1,(TrackerTbl[[#This Row],[UAID_2]]=MainTracker[UAID_2])*(TrackerTbl[[#This Row],[Request Date]]=MainTracker[Request sent on (Date)])*1,0),9)</f>
        <v>45401</v>
      </c>
      <c r="H639" s="33"/>
      <c r="J639" t="s">
        <v>9492</v>
      </c>
      <c r="K639" t="s">
        <v>9373</v>
      </c>
      <c r="L639" t="str">
        <f>LEFT(Table58[[#This Row],[L3 (Last Work Package only)]],FIND(" - ",Table58[[#This Row],[L3 (Last Work Package only)]])-1)</f>
        <v>TW 0001</v>
      </c>
      <c r="M639" t="str">
        <f>LEFT(Table58[[#This Row],[Assets]],FIND(" - ",Table58[[#This Row],[Assets]])-1)</f>
        <v>HS2-00002CUCW</v>
      </c>
      <c r="N639" s="239" t="e">
        <f>INDEX(TrackerTbl[#Data],MATCH(Table58[[#This Row],[L2]],TrackerTbl[Cleansed_UAID_2],0),5)</f>
        <v>#N/A</v>
      </c>
      <c r="O639" s="9" t="e">
        <f>INDEX(TrackerTbl[#Data],MATCH(Table58[[#This Row],[L2]],TrackerTbl[Cleansed_UAID_2],0),6)</f>
        <v>#N/A</v>
      </c>
      <c r="P639" s="239" t="e">
        <f>INDEX(TrackerTbl[#Data],MATCH(Table58[[#This Row],[L2]],TrackerTbl[Cleansed_UAID_2],0),7)</f>
        <v>#N/A</v>
      </c>
    </row>
    <row r="640" spans="1:16">
      <c r="A640" s="9" t="s">
        <v>3076</v>
      </c>
      <c r="B640" t="s">
        <v>3077</v>
      </c>
      <c r="C640" t="str">
        <f>IF(LEFT(TrackerTbl[[#This Row],[WorkPackage]],1)="U",TrackerTbl[[#This Row],[WorkPackage]],"IDR "&amp;TRIM(TrackerTbl[[#This Row],[WorkPackage]]))</f>
        <v>UFDR 208.B</v>
      </c>
      <c r="D640" t="str">
        <f>TRIM(TrackerTbl[[#This Row],[UAID_2]])</f>
        <v>HS2-000020CEY</v>
      </c>
      <c r="E640" s="33">
        <f>_xlfn.MAXIFS(Central_Team!G:G,Central_Team!C:C,TrackerTbl[[#This Row],[UAID_2]])</f>
        <v>45398</v>
      </c>
      <c r="F640" t="str" cm="1">
        <f t="array" ref="F640">INDEX(MainTracker[#Data],MATCH(1,(TrackerTbl[[#This Row],[UAID_2]]=MainTracker[UAID_2])*(TrackerTbl[[#This Row],[Request Date]]=MainTracker[Request sent on (Date)])*1,0),21)</f>
        <v>10 - Complete</v>
      </c>
      <c r="G640" s="33" cm="1">
        <f t="array" ref="G640">INDEX(MainTracker[#Data],MATCH(1,(TrackerTbl[[#This Row],[UAID_2]]=MainTracker[UAID_2])*(TrackerTbl[[#This Row],[Request Date]]=MainTracker[Request sent on (Date)])*1,0),9)</f>
        <v>45405</v>
      </c>
      <c r="H640" s="33"/>
      <c r="J640" t="s">
        <v>9493</v>
      </c>
      <c r="K640" t="s">
        <v>9373</v>
      </c>
      <c r="L640" t="str">
        <f>LEFT(Table58[[#This Row],[L3 (Last Work Package only)]],FIND(" - ",Table58[[#This Row],[L3 (Last Work Package only)]])-1)</f>
        <v>TW 0001</v>
      </c>
      <c r="M640" t="str">
        <f>LEFT(Table58[[#This Row],[Assets]],FIND(" - ",Table58[[#This Row],[Assets]])-1)</f>
        <v>HS2-00002SY1S</v>
      </c>
      <c r="N640" s="239" t="e">
        <f>INDEX(TrackerTbl[#Data],MATCH(Table58[[#This Row],[L2]],TrackerTbl[Cleansed_UAID_2],0),5)</f>
        <v>#N/A</v>
      </c>
      <c r="O640" s="9" t="e">
        <f>INDEX(TrackerTbl[#Data],MATCH(Table58[[#This Row],[L2]],TrackerTbl[Cleansed_UAID_2],0),6)</f>
        <v>#N/A</v>
      </c>
      <c r="P640" s="239" t="e">
        <f>INDEX(TrackerTbl[#Data],MATCH(Table58[[#This Row],[L2]],TrackerTbl[Cleansed_UAID_2],0),7)</f>
        <v>#N/A</v>
      </c>
    </row>
    <row r="641" spans="1:16">
      <c r="A641" s="9">
        <v>223.8</v>
      </c>
      <c r="B641" t="s">
        <v>3081</v>
      </c>
      <c r="C641" t="str">
        <f>IF(LEFT(TrackerTbl[[#This Row],[WorkPackage]],1)="U",TrackerTbl[[#This Row],[WorkPackage]],"IDR "&amp;TRIM(TrackerTbl[[#This Row],[WorkPackage]]))</f>
        <v>IDR 223.8</v>
      </c>
      <c r="D641" t="str">
        <f>TRIM(TrackerTbl[[#This Row],[UAID_2]])</f>
        <v>HS2-000037YLY</v>
      </c>
      <c r="E641" s="33">
        <f>_xlfn.MAXIFS(Central_Team!G:G,Central_Team!C:C,TrackerTbl[[#This Row],[UAID_2]])</f>
        <v>45455</v>
      </c>
      <c r="F641" t="str" cm="1">
        <f t="array" ref="F641">INDEX(MainTracker[#Data],MATCH(1,(TrackerTbl[[#This Row],[UAID_2]]=MainTracker[UAID_2])*(TrackerTbl[[#This Row],[Request Date]]=MainTracker[Request sent on (Date)])*1,0),21)</f>
        <v>10 - Complete</v>
      </c>
      <c r="G641" s="33" cm="1">
        <f t="array" ref="G641">INDEX(MainTracker[#Data],MATCH(1,(TrackerTbl[[#This Row],[UAID_2]]=MainTracker[UAID_2])*(TrackerTbl[[#This Row],[Request Date]]=MainTracker[Request sent on (Date)])*1,0),9)</f>
        <v>45464</v>
      </c>
      <c r="H641" s="33"/>
      <c r="J641" t="s">
        <v>9494</v>
      </c>
      <c r="K641" t="s">
        <v>9373</v>
      </c>
      <c r="L641" t="str">
        <f>LEFT(Table58[[#This Row],[L3 (Last Work Package only)]],FIND(" - ",Table58[[#This Row],[L3 (Last Work Package only)]])-1)</f>
        <v>TW 0001</v>
      </c>
      <c r="M641" t="str">
        <f>LEFT(Table58[[#This Row],[Assets]],FIND(" - ",Table58[[#This Row],[Assets]])-1)</f>
        <v>HS2-00002U7K3</v>
      </c>
      <c r="N641" s="239" t="e">
        <f>INDEX(TrackerTbl[#Data],MATCH(Table58[[#This Row],[L2]],TrackerTbl[Cleansed_UAID_2],0),5)</f>
        <v>#N/A</v>
      </c>
      <c r="O641" s="9" t="e">
        <f>INDEX(TrackerTbl[#Data],MATCH(Table58[[#This Row],[L2]],TrackerTbl[Cleansed_UAID_2],0),6)</f>
        <v>#N/A</v>
      </c>
      <c r="P641" s="239" t="e">
        <f>INDEX(TrackerTbl[#Data],MATCH(Table58[[#This Row],[L2]],TrackerTbl[Cleansed_UAID_2],0),7)</f>
        <v>#N/A</v>
      </c>
    </row>
    <row r="642" spans="1:16">
      <c r="A642" s="9">
        <v>223.8</v>
      </c>
      <c r="B642" t="s">
        <v>3088</v>
      </c>
      <c r="C642" t="str">
        <f>IF(LEFT(TrackerTbl[[#This Row],[WorkPackage]],1)="U",TrackerTbl[[#This Row],[WorkPackage]],"IDR "&amp;TRIM(TrackerTbl[[#This Row],[WorkPackage]]))</f>
        <v>IDR 223.8</v>
      </c>
      <c r="D642" t="str">
        <f>TRIM(TrackerTbl[[#This Row],[UAID_2]])</f>
        <v>HS2-000037YLZ</v>
      </c>
      <c r="E642" s="33">
        <f>_xlfn.MAXIFS(Central_Team!G:G,Central_Team!C:C,TrackerTbl[[#This Row],[UAID_2]])</f>
        <v>45455</v>
      </c>
      <c r="F642" t="str" cm="1">
        <f t="array" ref="F642">INDEX(MainTracker[#Data],MATCH(1,(TrackerTbl[[#This Row],[UAID_2]]=MainTracker[UAID_2])*(TrackerTbl[[#This Row],[Request Date]]=MainTracker[Request sent on (Date)])*1,0),21)</f>
        <v>10 - Complete</v>
      </c>
      <c r="G642" s="33" cm="1">
        <f t="array" ref="G642">INDEX(MainTracker[#Data],MATCH(1,(TrackerTbl[[#This Row],[UAID_2]]=MainTracker[UAID_2])*(TrackerTbl[[#This Row],[Request Date]]=MainTracker[Request sent on (Date)])*1,0),9)</f>
        <v>45464</v>
      </c>
      <c r="H642" s="33"/>
      <c r="J642" t="s">
        <v>9495</v>
      </c>
      <c r="K642" t="s">
        <v>9373</v>
      </c>
      <c r="L642" t="str">
        <f>LEFT(Table58[[#This Row],[L3 (Last Work Package only)]],FIND(" - ",Table58[[#This Row],[L3 (Last Work Package only)]])-1)</f>
        <v>TW 0001</v>
      </c>
      <c r="M642" t="str">
        <f>LEFT(Table58[[#This Row],[Assets]],FIND(" - ",Table58[[#This Row],[Assets]])-1)</f>
        <v>HS2-00002CUCX</v>
      </c>
      <c r="N642" s="239" t="e">
        <f>INDEX(TrackerTbl[#Data],MATCH(Table58[[#This Row],[L2]],TrackerTbl[Cleansed_UAID_2],0),5)</f>
        <v>#N/A</v>
      </c>
      <c r="O642" s="9" t="e">
        <f>INDEX(TrackerTbl[#Data],MATCH(Table58[[#This Row],[L2]],TrackerTbl[Cleansed_UAID_2],0),6)</f>
        <v>#N/A</v>
      </c>
      <c r="P642" s="239" t="e">
        <f>INDEX(TrackerTbl[#Data],MATCH(Table58[[#This Row],[L2]],TrackerTbl[Cleansed_UAID_2],0),7)</f>
        <v>#N/A</v>
      </c>
    </row>
    <row r="643" spans="1:16">
      <c r="A643" s="9">
        <v>223.8</v>
      </c>
      <c r="B643" t="s">
        <v>3093</v>
      </c>
      <c r="C643" t="str">
        <f>IF(LEFT(TrackerTbl[[#This Row],[WorkPackage]],1)="U",TrackerTbl[[#This Row],[WorkPackage]],"IDR "&amp;TRIM(TrackerTbl[[#This Row],[WorkPackage]]))</f>
        <v>IDR 223.8</v>
      </c>
      <c r="D643" t="str">
        <f>TRIM(TrackerTbl[[#This Row],[UAID_2]])</f>
        <v>HS2-00002YCW9</v>
      </c>
      <c r="E643" s="33">
        <f>_xlfn.MAXIFS(Central_Team!G:G,Central_Team!C:C,TrackerTbl[[#This Row],[UAID_2]])</f>
        <v>45455</v>
      </c>
      <c r="F643" t="str" cm="1">
        <f t="array" ref="F643">INDEX(MainTracker[#Data],MATCH(1,(TrackerTbl[[#This Row],[UAID_2]]=MainTracker[UAID_2])*(TrackerTbl[[#This Row],[Request Date]]=MainTracker[Request sent on (Date)])*1,0),21)</f>
        <v>10 - Complete</v>
      </c>
      <c r="G643" s="33" cm="1">
        <f t="array" ref="G643">INDEX(MainTracker[#Data],MATCH(1,(TrackerTbl[[#This Row],[UAID_2]]=MainTracker[UAID_2])*(TrackerTbl[[#This Row],[Request Date]]=MainTracker[Request sent on (Date)])*1,0),9)</f>
        <v>45464</v>
      </c>
      <c r="H643" s="33"/>
      <c r="J643" t="s">
        <v>9496</v>
      </c>
      <c r="K643" t="s">
        <v>9373</v>
      </c>
      <c r="L643" t="str">
        <f>LEFT(Table58[[#This Row],[L3 (Last Work Package only)]],FIND(" - ",Table58[[#This Row],[L3 (Last Work Package only)]])-1)</f>
        <v>TW 0001</v>
      </c>
      <c r="M643" t="str">
        <f>LEFT(Table58[[#This Row],[Assets]],FIND(" - ",Table58[[#This Row],[Assets]])-1)</f>
        <v>HS2-00002U7K1</v>
      </c>
      <c r="N643" s="239" t="e">
        <f>INDEX(TrackerTbl[#Data],MATCH(Table58[[#This Row],[L2]],TrackerTbl[Cleansed_UAID_2],0),5)</f>
        <v>#N/A</v>
      </c>
      <c r="O643" s="9" t="e">
        <f>INDEX(TrackerTbl[#Data],MATCH(Table58[[#This Row],[L2]],TrackerTbl[Cleansed_UAID_2],0),6)</f>
        <v>#N/A</v>
      </c>
      <c r="P643" s="239" t="e">
        <f>INDEX(TrackerTbl[#Data],MATCH(Table58[[#This Row],[L2]],TrackerTbl[Cleansed_UAID_2],0),7)</f>
        <v>#N/A</v>
      </c>
    </row>
    <row r="644" spans="1:16">
      <c r="A644" s="9">
        <v>221.2</v>
      </c>
      <c r="B644" t="s">
        <v>3097</v>
      </c>
      <c r="C644" t="str">
        <f>IF(LEFT(TrackerTbl[[#This Row],[WorkPackage]],1)="U",TrackerTbl[[#This Row],[WorkPackage]],"IDR "&amp;TRIM(TrackerTbl[[#This Row],[WorkPackage]]))</f>
        <v>IDR 221.2</v>
      </c>
      <c r="D644" t="str">
        <f>TRIM(TrackerTbl[[#This Row],[UAID_2]])</f>
        <v>HS2-00002BJUR</v>
      </c>
      <c r="E644" s="33">
        <f>_xlfn.MAXIFS(Central_Team!G:G,Central_Team!C:C,TrackerTbl[[#This Row],[UAID_2]])</f>
        <v>45398</v>
      </c>
      <c r="F644" t="str" cm="1">
        <f t="array" ref="F644">INDEX(MainTracker[#Data],MATCH(1,(TrackerTbl[[#This Row],[UAID_2]]=MainTracker[UAID_2])*(TrackerTbl[[#This Row],[Request Date]]=MainTracker[Request sent on (Date)])*1,0),21)</f>
        <v>10 - Complete</v>
      </c>
      <c r="G644" s="33" cm="1">
        <f t="array" ref="G644">INDEX(MainTracker[#Data],MATCH(1,(TrackerTbl[[#This Row],[UAID_2]]=MainTracker[UAID_2])*(TrackerTbl[[#This Row],[Request Date]]=MainTracker[Request sent on (Date)])*1,0),9)</f>
        <v>45401</v>
      </c>
      <c r="H644" s="33"/>
      <c r="J644" t="s">
        <v>9497</v>
      </c>
      <c r="K644" t="s">
        <v>9373</v>
      </c>
      <c r="L644" t="str">
        <f>LEFT(Table58[[#This Row],[L3 (Last Work Package only)]],FIND(" - ",Table58[[#This Row],[L3 (Last Work Package only)]])-1)</f>
        <v>TW 0001</v>
      </c>
      <c r="M644" t="str">
        <f>LEFT(Table58[[#This Row],[Assets]],FIND(" - ",Table58[[#This Row],[Assets]])-1)</f>
        <v>HS2-00002CUCY</v>
      </c>
      <c r="N644" s="239" t="e">
        <f>INDEX(TrackerTbl[#Data],MATCH(Table58[[#This Row],[L2]],TrackerTbl[Cleansed_UAID_2],0),5)</f>
        <v>#N/A</v>
      </c>
      <c r="O644" s="9" t="e">
        <f>INDEX(TrackerTbl[#Data],MATCH(Table58[[#This Row],[L2]],TrackerTbl[Cleansed_UAID_2],0),6)</f>
        <v>#N/A</v>
      </c>
      <c r="P644" s="239" t="e">
        <f>INDEX(TrackerTbl[#Data],MATCH(Table58[[#This Row],[L2]],TrackerTbl[Cleansed_UAID_2],0),7)</f>
        <v>#N/A</v>
      </c>
    </row>
    <row r="645" spans="1:16">
      <c r="A645" s="9">
        <v>221.2</v>
      </c>
      <c r="B645" t="s">
        <v>3103</v>
      </c>
      <c r="C645" t="str">
        <f>IF(LEFT(TrackerTbl[[#This Row],[WorkPackage]],1)="U",TrackerTbl[[#This Row],[WorkPackage]],"IDR "&amp;TRIM(TrackerTbl[[#This Row],[WorkPackage]]))</f>
        <v>IDR 221.2</v>
      </c>
      <c r="D645" t="str">
        <f>TRIM(TrackerTbl[[#This Row],[UAID_2]])</f>
        <v>HS2-000020NM3</v>
      </c>
      <c r="E645" s="33">
        <f>_xlfn.MAXIFS(Central_Team!G:G,Central_Team!C:C,TrackerTbl[[#This Row],[UAID_2]])</f>
        <v>45398</v>
      </c>
      <c r="F645" t="str" cm="1">
        <f t="array" ref="F645">INDEX(MainTracker[#Data],MATCH(1,(TrackerTbl[[#This Row],[UAID_2]]=MainTracker[UAID_2])*(TrackerTbl[[#This Row],[Request Date]]=MainTracker[Request sent on (Date)])*1,0),21)</f>
        <v>10 - Complete</v>
      </c>
      <c r="G645" s="33" cm="1">
        <f t="array" ref="G645">INDEX(MainTracker[#Data],MATCH(1,(TrackerTbl[[#This Row],[UAID_2]]=MainTracker[UAID_2])*(TrackerTbl[[#This Row],[Request Date]]=MainTracker[Request sent on (Date)])*1,0),9)</f>
        <v>45401</v>
      </c>
      <c r="H645" s="33"/>
      <c r="J645" t="s">
        <v>9498</v>
      </c>
      <c r="K645" t="s">
        <v>9373</v>
      </c>
      <c r="L645" t="str">
        <f>LEFT(Table58[[#This Row],[L3 (Last Work Package only)]],FIND(" - ",Table58[[#This Row],[L3 (Last Work Package only)]])-1)</f>
        <v>TW 0001</v>
      </c>
      <c r="M645" t="str">
        <f>LEFT(Table58[[#This Row],[Assets]],FIND(" - ",Table58[[#This Row],[Assets]])-1)</f>
        <v>HS2-00002NFPR</v>
      </c>
      <c r="N645" s="239" t="e">
        <f>INDEX(TrackerTbl[#Data],MATCH(Table58[[#This Row],[L2]],TrackerTbl[Cleansed_UAID_2],0),5)</f>
        <v>#N/A</v>
      </c>
      <c r="O645" s="9" t="e">
        <f>INDEX(TrackerTbl[#Data],MATCH(Table58[[#This Row],[L2]],TrackerTbl[Cleansed_UAID_2],0),6)</f>
        <v>#N/A</v>
      </c>
      <c r="P645" s="239" t="e">
        <f>INDEX(TrackerTbl[#Data],MATCH(Table58[[#This Row],[L2]],TrackerTbl[Cleansed_UAID_2],0),7)</f>
        <v>#N/A</v>
      </c>
    </row>
    <row r="646" spans="1:16">
      <c r="A646" s="9">
        <v>221.2</v>
      </c>
      <c r="B646" t="s">
        <v>3107</v>
      </c>
      <c r="C646" t="str">
        <f>IF(LEFT(TrackerTbl[[#This Row],[WorkPackage]],1)="U",TrackerTbl[[#This Row],[WorkPackage]],"IDR "&amp;TRIM(TrackerTbl[[#This Row],[WorkPackage]]))</f>
        <v>IDR 221.2</v>
      </c>
      <c r="D646" t="str">
        <f>TRIM(TrackerTbl[[#This Row],[UAID_2]])</f>
        <v>HS2-000020NM2</v>
      </c>
      <c r="E646" s="33">
        <f>_xlfn.MAXIFS(Central_Team!G:G,Central_Team!C:C,TrackerTbl[[#This Row],[UAID_2]])</f>
        <v>45398</v>
      </c>
      <c r="F646" t="str" cm="1">
        <f t="array" ref="F646">INDEX(MainTracker[#Data],MATCH(1,(TrackerTbl[[#This Row],[UAID_2]]=MainTracker[UAID_2])*(TrackerTbl[[#This Row],[Request Date]]=MainTracker[Request sent on (Date)])*1,0),21)</f>
        <v>10 - Complete</v>
      </c>
      <c r="G646" s="33" cm="1">
        <f t="array" ref="G646">INDEX(MainTracker[#Data],MATCH(1,(TrackerTbl[[#This Row],[UAID_2]]=MainTracker[UAID_2])*(TrackerTbl[[#This Row],[Request Date]]=MainTracker[Request sent on (Date)])*1,0),9)</f>
        <v>45405</v>
      </c>
      <c r="H646" s="33"/>
      <c r="J646" t="s">
        <v>9499</v>
      </c>
      <c r="K646" t="s">
        <v>9373</v>
      </c>
      <c r="L646" t="str">
        <f>LEFT(Table58[[#This Row],[L3 (Last Work Package only)]],FIND(" - ",Table58[[#This Row],[L3 (Last Work Package only)]])-1)</f>
        <v>TW 0001</v>
      </c>
      <c r="M646" t="str">
        <f>LEFT(Table58[[#This Row],[Assets]],FIND(" - ",Table58[[#This Row],[Assets]])-1)</f>
        <v>HS2-00002XN6T</v>
      </c>
      <c r="N646" s="239" t="e">
        <f>INDEX(TrackerTbl[#Data],MATCH(Table58[[#This Row],[L2]],TrackerTbl[Cleansed_UAID_2],0),5)</f>
        <v>#N/A</v>
      </c>
      <c r="O646" s="9" t="e">
        <f>INDEX(TrackerTbl[#Data],MATCH(Table58[[#This Row],[L2]],TrackerTbl[Cleansed_UAID_2],0),6)</f>
        <v>#N/A</v>
      </c>
      <c r="P646" s="239" t="e">
        <f>INDEX(TrackerTbl[#Data],MATCH(Table58[[#This Row],[L2]],TrackerTbl[Cleansed_UAID_2],0),7)</f>
        <v>#N/A</v>
      </c>
    </row>
    <row r="647" spans="1:16">
      <c r="A647" s="9">
        <v>221.2</v>
      </c>
      <c r="B647" t="s">
        <v>3113</v>
      </c>
      <c r="C647" t="str">
        <f>IF(LEFT(TrackerTbl[[#This Row],[WorkPackage]],1)="U",TrackerTbl[[#This Row],[WorkPackage]],"IDR "&amp;TRIM(TrackerTbl[[#This Row],[WorkPackage]]))</f>
        <v>IDR 221.2</v>
      </c>
      <c r="D647" t="str">
        <f>TRIM(TrackerTbl[[#This Row],[UAID_2]])</f>
        <v>HS2-00002VXUC</v>
      </c>
      <c r="E647" s="33">
        <f>_xlfn.MAXIFS(Central_Team!G:G,Central_Team!C:C,TrackerTbl[[#This Row],[UAID_2]])</f>
        <v>45398</v>
      </c>
      <c r="F647" t="str" cm="1">
        <f t="array" ref="F647">INDEX(MainTracker[#Data],MATCH(1,(TrackerTbl[[#This Row],[UAID_2]]=MainTracker[UAID_2])*(TrackerTbl[[#This Row],[Request Date]]=MainTracker[Request sent on (Date)])*1,0),21)</f>
        <v>10 - Complete</v>
      </c>
      <c r="G647" s="33" cm="1">
        <f t="array" ref="G647">INDEX(MainTracker[#Data],MATCH(1,(TrackerTbl[[#This Row],[UAID_2]]=MainTracker[UAID_2])*(TrackerTbl[[#This Row],[Request Date]]=MainTracker[Request sent on (Date)])*1,0),9)</f>
        <v>45405</v>
      </c>
      <c r="H647" s="33"/>
      <c r="J647" t="s">
        <v>9500</v>
      </c>
      <c r="K647" t="s">
        <v>9373</v>
      </c>
      <c r="L647" t="str">
        <f>LEFT(Table58[[#This Row],[L3 (Last Work Package only)]],FIND(" - ",Table58[[#This Row],[L3 (Last Work Package only)]])-1)</f>
        <v>TW 0001</v>
      </c>
      <c r="M647" t="str">
        <f>LEFT(Table58[[#This Row],[Assets]],FIND(" - ",Table58[[#This Row],[Assets]])-1)</f>
        <v>HS2-000030RKN</v>
      </c>
      <c r="N647" s="239" t="e">
        <f>INDEX(TrackerTbl[#Data],MATCH(Table58[[#This Row],[L2]],TrackerTbl[Cleansed_UAID_2],0),5)</f>
        <v>#N/A</v>
      </c>
      <c r="O647" s="9" t="e">
        <f>INDEX(TrackerTbl[#Data],MATCH(Table58[[#This Row],[L2]],TrackerTbl[Cleansed_UAID_2],0),6)</f>
        <v>#N/A</v>
      </c>
      <c r="P647" s="239" t="e">
        <f>INDEX(TrackerTbl[#Data],MATCH(Table58[[#This Row],[L2]],TrackerTbl[Cleansed_UAID_2],0),7)</f>
        <v>#N/A</v>
      </c>
    </row>
    <row r="648" spans="1:16">
      <c r="A648" s="9">
        <v>208.4</v>
      </c>
      <c r="B648" t="s">
        <v>3117</v>
      </c>
      <c r="C648" t="str">
        <f>IF(LEFT(TrackerTbl[[#This Row],[WorkPackage]],1)="U",TrackerTbl[[#This Row],[WorkPackage]],"IDR "&amp;TRIM(TrackerTbl[[#This Row],[WorkPackage]]))</f>
        <v>IDR 208.4</v>
      </c>
      <c r="D648" t="str">
        <f>TRIM(TrackerTbl[[#This Row],[UAID_2]])</f>
        <v>HS2-00002CW0R</v>
      </c>
      <c r="E648" s="33">
        <f>_xlfn.MAXIFS(Central_Team!G:G,Central_Team!C:C,TrackerTbl[[#This Row],[UAID_2]])</f>
        <v>45398</v>
      </c>
      <c r="F648" t="str" cm="1">
        <f t="array" ref="F648">INDEX(MainTracker[#Data],MATCH(1,(TrackerTbl[[#This Row],[UAID_2]]=MainTracker[UAID_2])*(TrackerTbl[[#This Row],[Request Date]]=MainTracker[Request sent on (Date)])*1,0),21)</f>
        <v>10 - Complete</v>
      </c>
      <c r="G648" s="33" cm="1">
        <f t="array" ref="G648">INDEX(MainTracker[#Data],MATCH(1,(TrackerTbl[[#This Row],[UAID_2]]=MainTracker[UAID_2])*(TrackerTbl[[#This Row],[Request Date]]=MainTracker[Request sent on (Date)])*1,0),9)</f>
        <v>45412</v>
      </c>
      <c r="H648" s="33"/>
      <c r="J648" t="s">
        <v>9501</v>
      </c>
      <c r="K648" t="s">
        <v>9373</v>
      </c>
      <c r="L648" t="str">
        <f>LEFT(Table58[[#This Row],[L3 (Last Work Package only)]],FIND(" - ",Table58[[#This Row],[L3 (Last Work Package only)]])-1)</f>
        <v>TW 0001</v>
      </c>
      <c r="M648" t="str">
        <f>LEFT(Table58[[#This Row],[Assets]],FIND(" - ",Table58[[#This Row],[Assets]])-1)</f>
        <v>HS2-00002NAA6</v>
      </c>
      <c r="N648" s="239" t="e">
        <f>INDEX(TrackerTbl[#Data],MATCH(Table58[[#This Row],[L2]],TrackerTbl[Cleansed_UAID_2],0),5)</f>
        <v>#N/A</v>
      </c>
      <c r="O648" s="9" t="e">
        <f>INDEX(TrackerTbl[#Data],MATCH(Table58[[#This Row],[L2]],TrackerTbl[Cleansed_UAID_2],0),6)</f>
        <v>#N/A</v>
      </c>
      <c r="P648" s="239" t="e">
        <f>INDEX(TrackerTbl[#Data],MATCH(Table58[[#This Row],[L2]],TrackerTbl[Cleansed_UAID_2],0),7)</f>
        <v>#N/A</v>
      </c>
    </row>
    <row r="649" spans="1:16">
      <c r="A649" s="9" t="s">
        <v>202</v>
      </c>
      <c r="B649" t="s">
        <v>285</v>
      </c>
      <c r="C649" t="str">
        <f>IF(LEFT(TrackerTbl[[#This Row],[WorkPackage]],1)="U",TrackerTbl[[#This Row],[WorkPackage]],"IDR "&amp;TRIM(TrackerTbl[[#This Row],[WorkPackage]]))</f>
        <v>IDR 218.02-1</v>
      </c>
      <c r="D649" t="str">
        <f>TRIM(TrackerTbl[[#This Row],[UAID_2]])</f>
        <v>HS2-00002NSXQ</v>
      </c>
      <c r="E649" s="33">
        <f>_xlfn.MAXIFS(Central_Team!G:G,Central_Team!C:C,TrackerTbl[[#This Row],[UAID_2]])</f>
        <v>45523</v>
      </c>
      <c r="F649" t="str" cm="1">
        <f t="array" ref="F649">INDEX(MainTracker[#Data],MATCH(1,(TrackerTbl[[#This Row],[UAID_2]]=MainTracker[UAID_2])*(TrackerTbl[[#This Row],[Request Date]]=MainTracker[Request sent on (Date)])*1,0),21)</f>
        <v>10 - Complete</v>
      </c>
      <c r="G649" s="33" cm="1">
        <f t="array" ref="G649">INDEX(MainTracker[#Data],MATCH(1,(TrackerTbl[[#This Row],[UAID_2]]=MainTracker[UAID_2])*(TrackerTbl[[#This Row],[Request Date]]=MainTracker[Request sent on (Date)])*1,0),9)</f>
        <v>45533</v>
      </c>
      <c r="H649" s="33"/>
      <c r="J649" t="s">
        <v>9502</v>
      </c>
      <c r="K649" t="s">
        <v>9503</v>
      </c>
      <c r="L649" t="str">
        <f>LEFT(Table58[[#This Row],[L3 (Last Work Package only)]],FIND(" - ",Table58[[#This Row],[L3 (Last Work Package only)]])-1)</f>
        <v>SR_CFA_16_68</v>
      </c>
      <c r="M649" t="str">
        <f>LEFT(Table58[[#This Row],[Assets]],FIND(" - ",Table58[[#This Row],[Assets]])-1)</f>
        <v>HS2-00003H0FN</v>
      </c>
      <c r="N649" s="239" t="e">
        <f>INDEX(TrackerTbl[#Data],MATCH(Table58[[#This Row],[L2]],TrackerTbl[Cleansed_UAID_2],0),5)</f>
        <v>#N/A</v>
      </c>
      <c r="O649" s="9" t="e">
        <f>INDEX(TrackerTbl[#Data],MATCH(Table58[[#This Row],[L2]],TrackerTbl[Cleansed_UAID_2],0),6)</f>
        <v>#N/A</v>
      </c>
      <c r="P649" s="239" t="e">
        <f>INDEX(TrackerTbl[#Data],MATCH(Table58[[#This Row],[L2]],TrackerTbl[Cleansed_UAID_2],0),7)</f>
        <v>#N/A</v>
      </c>
    </row>
    <row r="650" spans="1:16">
      <c r="A650" s="9" t="s">
        <v>202</v>
      </c>
      <c r="B650" t="s">
        <v>279</v>
      </c>
      <c r="C650" t="str">
        <f>IF(LEFT(TrackerTbl[[#This Row],[WorkPackage]],1)="U",TrackerTbl[[#This Row],[WorkPackage]],"IDR "&amp;TRIM(TrackerTbl[[#This Row],[WorkPackage]]))</f>
        <v>IDR 218.02-1</v>
      </c>
      <c r="D650" t="str">
        <f>TRIM(TrackerTbl[[#This Row],[UAID_2]])</f>
        <v>HS2-00002NSXP</v>
      </c>
      <c r="E650" s="33">
        <f>_xlfn.MAXIFS(Central_Team!G:G,Central_Team!C:C,TrackerTbl[[#This Row],[UAID_2]])</f>
        <v>45399</v>
      </c>
      <c r="F650" t="str" cm="1">
        <f t="array" ref="F650">INDEX(MainTracker[#Data],MATCH(1,(TrackerTbl[[#This Row],[UAID_2]]=MainTracker[UAID_2])*(TrackerTbl[[#This Row],[Request Date]]=MainTracker[Request sent on (Date)])*1,0),21)</f>
        <v>99 - Cancelled</v>
      </c>
      <c r="G650" s="33" cm="1">
        <f t="array" ref="G650">INDEX(MainTracker[#Data],MATCH(1,(TrackerTbl[[#This Row],[UAID_2]]=MainTracker[UAID_2])*(TrackerTbl[[#This Row],[Request Date]]=MainTracker[Request sent on (Date)])*1,0),9)</f>
        <v>0</v>
      </c>
      <c r="H650" s="33"/>
      <c r="J650" t="s">
        <v>9504</v>
      </c>
      <c r="K650" t="s">
        <v>9505</v>
      </c>
      <c r="L650" t="str">
        <f>LEFT(Table58[[#This Row],[L3 (Last Work Package only)]],FIND(" - ",Table58[[#This Row],[L3 (Last Work Package only)]])-1)</f>
        <v>SR_CFA_16_67</v>
      </c>
      <c r="M650" t="str">
        <f>LEFT(Table58[[#This Row],[Assets]],FIND(" - ",Table58[[#This Row],[Assets]])-1)</f>
        <v>HS2-00003H0FM</v>
      </c>
      <c r="N650" s="239" t="e">
        <f>INDEX(TrackerTbl[#Data],MATCH(Table58[[#This Row],[L2]],TrackerTbl[Cleansed_UAID_2],0),5)</f>
        <v>#N/A</v>
      </c>
      <c r="O650" s="9" t="e">
        <f>INDEX(TrackerTbl[#Data],MATCH(Table58[[#This Row],[L2]],TrackerTbl[Cleansed_UAID_2],0),6)</f>
        <v>#N/A</v>
      </c>
      <c r="P650" s="239" t="e">
        <f>INDEX(TrackerTbl[#Data],MATCH(Table58[[#This Row],[L2]],TrackerTbl[Cleansed_UAID_2],0),7)</f>
        <v>#N/A</v>
      </c>
    </row>
    <row r="651" spans="1:16">
      <c r="A651" s="9" t="s">
        <v>63</v>
      </c>
      <c r="B651" t="s">
        <v>3124</v>
      </c>
      <c r="C651" t="str">
        <f>IF(LEFT(TrackerTbl[[#This Row],[WorkPackage]],1)="U",TrackerTbl[[#This Row],[WorkPackage]],"IDR "&amp;TRIM(TrackerTbl[[#This Row],[WorkPackage]]))</f>
        <v>IDR 204.1-1</v>
      </c>
      <c r="D651" t="str">
        <f>TRIM(TrackerTbl[[#This Row],[UAID_2]])</f>
        <v>HS2-000001024</v>
      </c>
      <c r="E651" s="33">
        <f>_xlfn.MAXIFS(Central_Team!G:G,Central_Team!C:C,TrackerTbl[[#This Row],[UAID_2]])</f>
        <v>45399</v>
      </c>
      <c r="F651" t="str" cm="1">
        <f t="array" ref="F651">INDEX(MainTracker[#Data],MATCH(1,(TrackerTbl[[#This Row],[UAID_2]]=MainTracker[UAID_2])*(TrackerTbl[[#This Row],[Request Date]]=MainTracker[Request sent on (Date)])*1,0),21)</f>
        <v>10 - Complete</v>
      </c>
      <c r="G651" s="33" cm="1">
        <f t="array" ref="G651">INDEX(MainTracker[#Data],MATCH(1,(TrackerTbl[[#This Row],[UAID_2]]=MainTracker[UAID_2])*(TrackerTbl[[#This Row],[Request Date]]=MainTracker[Request sent on (Date)])*1,0),9)</f>
        <v>45414</v>
      </c>
      <c r="H651" s="33"/>
      <c r="J651" t="s">
        <v>9506</v>
      </c>
      <c r="K651" t="s">
        <v>9507</v>
      </c>
      <c r="L651" t="str">
        <f>LEFT(Table58[[#This Row],[L3 (Last Work Package only)]],FIND(" - ",Table58[[#This Row],[L3 (Last Work Package only)]])-1)</f>
        <v>SR_CFA_16_66</v>
      </c>
      <c r="M651" t="str">
        <f>LEFT(Table58[[#This Row],[Assets]],FIND(" - ",Table58[[#This Row],[Assets]])-1)</f>
        <v>HS2-00003H0FL</v>
      </c>
      <c r="N651" s="239" t="e">
        <f>INDEX(TrackerTbl[#Data],MATCH(Table58[[#This Row],[L2]],TrackerTbl[Cleansed_UAID_2],0),5)</f>
        <v>#N/A</v>
      </c>
      <c r="O651" s="9" t="e">
        <f>INDEX(TrackerTbl[#Data],MATCH(Table58[[#This Row],[L2]],TrackerTbl[Cleansed_UAID_2],0),6)</f>
        <v>#N/A</v>
      </c>
      <c r="P651" s="239" t="e">
        <f>INDEX(TrackerTbl[#Data],MATCH(Table58[[#This Row],[L2]],TrackerTbl[Cleansed_UAID_2],0),7)</f>
        <v>#N/A</v>
      </c>
    </row>
    <row r="652" spans="1:16">
      <c r="A652" s="9" t="s">
        <v>63</v>
      </c>
      <c r="B652" t="s">
        <v>3129</v>
      </c>
      <c r="C652" t="str">
        <f>IF(LEFT(TrackerTbl[[#This Row],[WorkPackage]],1)="U",TrackerTbl[[#This Row],[WorkPackage]],"IDR "&amp;TRIM(TrackerTbl[[#This Row],[WorkPackage]]))</f>
        <v>IDR 204.1-1</v>
      </c>
      <c r="D652" t="str">
        <f>TRIM(TrackerTbl[[#This Row],[UAID_2]])</f>
        <v>HS2-00002Y8VY</v>
      </c>
      <c r="E652" s="33">
        <f>_xlfn.MAXIFS(Central_Team!G:G,Central_Team!C:C,TrackerTbl[[#This Row],[UAID_2]])</f>
        <v>45399</v>
      </c>
      <c r="F652" t="str" cm="1">
        <f t="array" ref="F652">INDEX(MainTracker[#Data],MATCH(1,(TrackerTbl[[#This Row],[UAID_2]]=MainTracker[UAID_2])*(TrackerTbl[[#This Row],[Request Date]]=MainTracker[Request sent on (Date)])*1,0),21)</f>
        <v>10 - Complete</v>
      </c>
      <c r="G652" s="33" cm="1">
        <f t="array" ref="G652">INDEX(MainTracker[#Data],MATCH(1,(TrackerTbl[[#This Row],[UAID_2]]=MainTracker[UAID_2])*(TrackerTbl[[#This Row],[Request Date]]=MainTracker[Request sent on (Date)])*1,0),9)</f>
        <v>45414</v>
      </c>
      <c r="H652" s="33"/>
      <c r="J652" t="s">
        <v>9508</v>
      </c>
      <c r="K652" t="s">
        <v>9509</v>
      </c>
      <c r="L652" t="str">
        <f>LEFT(Table58[[#This Row],[L3 (Last Work Package only)]],FIND(" - ",Table58[[#This Row],[L3 (Last Work Package only)]])-1)</f>
        <v>SR_CFA_16_65</v>
      </c>
      <c r="M652" t="str">
        <f>LEFT(Table58[[#This Row],[Assets]],FIND(" - ",Table58[[#This Row],[Assets]])-1)</f>
        <v>HS2-00003H0FK</v>
      </c>
      <c r="N652" s="239" t="e">
        <f>INDEX(TrackerTbl[#Data],MATCH(Table58[[#This Row],[L2]],TrackerTbl[Cleansed_UAID_2],0),5)</f>
        <v>#N/A</v>
      </c>
      <c r="O652" s="9" t="e">
        <f>INDEX(TrackerTbl[#Data],MATCH(Table58[[#This Row],[L2]],TrackerTbl[Cleansed_UAID_2],0),6)</f>
        <v>#N/A</v>
      </c>
      <c r="P652" s="239" t="e">
        <f>INDEX(TrackerTbl[#Data],MATCH(Table58[[#This Row],[L2]],TrackerTbl[Cleansed_UAID_2],0),7)</f>
        <v>#N/A</v>
      </c>
    </row>
    <row r="653" spans="1:16">
      <c r="A653" s="9">
        <v>219.3</v>
      </c>
      <c r="B653" t="s">
        <v>2132</v>
      </c>
      <c r="C653" t="str">
        <f>IF(LEFT(TrackerTbl[[#This Row],[WorkPackage]],1)="U",TrackerTbl[[#This Row],[WorkPackage]],"IDR "&amp;TRIM(TrackerTbl[[#This Row],[WorkPackage]]))</f>
        <v>IDR 219.3</v>
      </c>
      <c r="D653" t="str">
        <f>TRIM(TrackerTbl[[#This Row],[UAID_2]])</f>
        <v>HS2-0000386UA</v>
      </c>
      <c r="E653" s="33">
        <f>_xlfn.MAXIFS(Central_Team!G:G,Central_Team!C:C,TrackerTbl[[#This Row],[UAID_2]])</f>
        <v>45399</v>
      </c>
      <c r="F653" t="str" cm="1">
        <f t="array" ref="F653">INDEX(MainTracker[#Data],MATCH(1,(TrackerTbl[[#This Row],[UAID_2]]=MainTracker[UAID_2])*(TrackerTbl[[#This Row],[Request Date]]=MainTracker[Request sent on (Date)])*1,0),21)</f>
        <v>10 - Complete</v>
      </c>
      <c r="G653" s="33" cm="1">
        <f t="array" ref="G653">INDEX(MainTracker[#Data],MATCH(1,(TrackerTbl[[#This Row],[UAID_2]]=MainTracker[UAID_2])*(TrackerTbl[[#This Row],[Request Date]]=MainTracker[Request sent on (Date)])*1,0),9)</f>
        <v>45404</v>
      </c>
      <c r="H653" s="33"/>
      <c r="J653" t="s">
        <v>9510</v>
      </c>
      <c r="K653" t="s">
        <v>9511</v>
      </c>
      <c r="L653" t="str">
        <f>LEFT(Table58[[#This Row],[L3 (Last Work Package only)]],FIND(" - ",Table58[[#This Row],[L3 (Last Work Package only)]])-1)</f>
        <v>SR_CFA_16_64</v>
      </c>
      <c r="M653" t="str">
        <f>LEFT(Table58[[#This Row],[Assets]],FIND(" - ",Table58[[#This Row],[Assets]])-1)</f>
        <v>HS2-00003H0FJ</v>
      </c>
      <c r="N653" s="239" t="e">
        <f>INDEX(TrackerTbl[#Data],MATCH(Table58[[#This Row],[L2]],TrackerTbl[Cleansed_UAID_2],0),5)</f>
        <v>#N/A</v>
      </c>
      <c r="O653" s="9" t="e">
        <f>INDEX(TrackerTbl[#Data],MATCH(Table58[[#This Row],[L2]],TrackerTbl[Cleansed_UAID_2],0),6)</f>
        <v>#N/A</v>
      </c>
      <c r="P653" s="239" t="e">
        <f>INDEX(TrackerTbl[#Data],MATCH(Table58[[#This Row],[L2]],TrackerTbl[Cleansed_UAID_2],0),7)</f>
        <v>#N/A</v>
      </c>
    </row>
    <row r="654" spans="1:16">
      <c r="A654" s="9">
        <v>218.02</v>
      </c>
      <c r="B654" t="s">
        <v>3135</v>
      </c>
      <c r="C654" t="str">
        <f>IF(LEFT(TrackerTbl[[#This Row],[WorkPackage]],1)="U",TrackerTbl[[#This Row],[WorkPackage]],"IDR "&amp;TRIM(TrackerTbl[[#This Row],[WorkPackage]]))</f>
        <v>IDR 218.02</v>
      </c>
      <c r="D654" t="str">
        <f>TRIM(TrackerTbl[[#This Row],[UAID_2]])</f>
        <v>HS2-000020NKT</v>
      </c>
      <c r="E654" s="33">
        <f>_xlfn.MAXIFS(Central_Team!G:G,Central_Team!C:C,TrackerTbl[[#This Row],[UAID_2]])</f>
        <v>45399</v>
      </c>
      <c r="F654" t="str" cm="1">
        <f t="array" ref="F654">INDEX(MainTracker[#Data],MATCH(1,(TrackerTbl[[#This Row],[UAID_2]]=MainTracker[UAID_2])*(TrackerTbl[[#This Row],[Request Date]]=MainTracker[Request sent on (Date)])*1,0),21)</f>
        <v>10 - Complete</v>
      </c>
      <c r="G654" s="33" cm="1">
        <f t="array" ref="G654">INDEX(MainTracker[#Data],MATCH(1,(TrackerTbl[[#This Row],[UAID_2]]=MainTracker[UAID_2])*(TrackerTbl[[#This Row],[Request Date]]=MainTracker[Request sent on (Date)])*1,0),9)</f>
        <v>45421</v>
      </c>
      <c r="H654" s="33"/>
      <c r="J654" t="s">
        <v>9512</v>
      </c>
      <c r="K654" t="s">
        <v>9513</v>
      </c>
      <c r="L654" t="str">
        <f>LEFT(Table58[[#This Row],[L3 (Last Work Package only)]],FIND(" - ",Table58[[#This Row],[L3 (Last Work Package only)]])-1)</f>
        <v>SR_CFA_16_61</v>
      </c>
      <c r="M654" t="str">
        <f>LEFT(Table58[[#This Row],[Assets]],FIND(" - ",Table58[[#This Row],[Assets]])-1)</f>
        <v>HS2-00003H0FH</v>
      </c>
      <c r="N654" s="239" t="e">
        <f>INDEX(TrackerTbl[#Data],MATCH(Table58[[#This Row],[L2]],TrackerTbl[Cleansed_UAID_2],0),5)</f>
        <v>#N/A</v>
      </c>
      <c r="O654" s="9" t="e">
        <f>INDEX(TrackerTbl[#Data],MATCH(Table58[[#This Row],[L2]],TrackerTbl[Cleansed_UAID_2],0),6)</f>
        <v>#N/A</v>
      </c>
      <c r="P654" s="239" t="e">
        <f>INDEX(TrackerTbl[#Data],MATCH(Table58[[#This Row],[L2]],TrackerTbl[Cleansed_UAID_2],0),7)</f>
        <v>#N/A</v>
      </c>
    </row>
    <row r="655" spans="1:16">
      <c r="A655" s="9">
        <v>218.02</v>
      </c>
      <c r="B655" t="s">
        <v>3142</v>
      </c>
      <c r="C655" t="str">
        <f>IF(LEFT(TrackerTbl[[#This Row],[WorkPackage]],1)="U",TrackerTbl[[#This Row],[WorkPackage]],"IDR "&amp;TRIM(TrackerTbl[[#This Row],[WorkPackage]]))</f>
        <v>IDR 218.02</v>
      </c>
      <c r="D655" t="str">
        <f>TRIM(TrackerTbl[[#This Row],[UAID_2]])</f>
        <v>HS2-00003124B</v>
      </c>
      <c r="E655" s="33">
        <f>_xlfn.MAXIFS(Central_Team!G:G,Central_Team!C:C,TrackerTbl[[#This Row],[UAID_2]])</f>
        <v>45399</v>
      </c>
      <c r="F655" t="str" cm="1">
        <f t="array" ref="F655">INDEX(MainTracker[#Data],MATCH(1,(TrackerTbl[[#This Row],[UAID_2]]=MainTracker[UAID_2])*(TrackerTbl[[#This Row],[Request Date]]=MainTracker[Request sent on (Date)])*1,0),21)</f>
        <v>10 - Complete</v>
      </c>
      <c r="G655" s="33" cm="1">
        <f t="array" ref="G655">INDEX(MainTracker[#Data],MATCH(1,(TrackerTbl[[#This Row],[UAID_2]]=MainTracker[UAID_2])*(TrackerTbl[[#This Row],[Request Date]]=MainTracker[Request sent on (Date)])*1,0),9)</f>
        <v>45421</v>
      </c>
      <c r="H655" s="33"/>
      <c r="J655" t="s">
        <v>9514</v>
      </c>
      <c r="K655" t="s">
        <v>9515</v>
      </c>
      <c r="L655" t="str">
        <f>LEFT(Table58[[#This Row],[L3 (Last Work Package only)]],FIND(" - ",Table58[[#This Row],[L3 (Last Work Package only)]])-1)</f>
        <v>SR_CFA_16_60</v>
      </c>
      <c r="M655" t="str">
        <f>LEFT(Table58[[#This Row],[Assets]],FIND(" - ",Table58[[#This Row],[Assets]])-1)</f>
        <v>HS2-00003H0FG</v>
      </c>
      <c r="N655" s="239" t="e">
        <f>INDEX(TrackerTbl[#Data],MATCH(Table58[[#This Row],[L2]],TrackerTbl[Cleansed_UAID_2],0),5)</f>
        <v>#N/A</v>
      </c>
      <c r="O655" s="9" t="e">
        <f>INDEX(TrackerTbl[#Data],MATCH(Table58[[#This Row],[L2]],TrackerTbl[Cleansed_UAID_2],0),6)</f>
        <v>#N/A</v>
      </c>
      <c r="P655" s="239" t="e">
        <f>INDEX(TrackerTbl[#Data],MATCH(Table58[[#This Row],[L2]],TrackerTbl[Cleansed_UAID_2],0),7)</f>
        <v>#N/A</v>
      </c>
    </row>
    <row r="656" spans="1:16">
      <c r="A656" s="9">
        <v>218.02</v>
      </c>
      <c r="B656" t="s">
        <v>3147</v>
      </c>
      <c r="C656" t="str">
        <f>IF(LEFT(TrackerTbl[[#This Row],[WorkPackage]],1)="U",TrackerTbl[[#This Row],[WorkPackage]],"IDR "&amp;TRIM(TrackerTbl[[#This Row],[WorkPackage]]))</f>
        <v>IDR 218.02</v>
      </c>
      <c r="D656" t="str">
        <f>TRIM(TrackerTbl[[#This Row],[UAID_2]])</f>
        <v>HS2-00003124C</v>
      </c>
      <c r="E656" s="33">
        <f>_xlfn.MAXIFS(Central_Team!G:G,Central_Team!C:C,TrackerTbl[[#This Row],[UAID_2]])</f>
        <v>45426</v>
      </c>
      <c r="F656" t="str" cm="1">
        <f t="array" ref="F656">INDEX(MainTracker[#Data],MATCH(1,(TrackerTbl[[#This Row],[UAID_2]]=MainTracker[UAID_2])*(TrackerTbl[[#This Row],[Request Date]]=MainTracker[Request sent on (Date)])*1,0),21)</f>
        <v>10 - Complete</v>
      </c>
      <c r="G656" s="33" cm="1">
        <f t="array" ref="G656">INDEX(MainTracker[#Data],MATCH(1,(TrackerTbl[[#This Row],[UAID_2]]=MainTracker[UAID_2])*(TrackerTbl[[#This Row],[Request Date]]=MainTracker[Request sent on (Date)])*1,0),9)</f>
        <v>45427</v>
      </c>
      <c r="H656" s="33"/>
      <c r="J656" t="s">
        <v>9516</v>
      </c>
      <c r="K656" t="s">
        <v>9517</v>
      </c>
      <c r="L656" t="str">
        <f>LEFT(Table58[[#This Row],[L3 (Last Work Package only)]],FIND(" - ",Table58[[#This Row],[L3 (Last Work Package only)]])-1)</f>
        <v>SR_CFA_16_59</v>
      </c>
      <c r="M656" t="str">
        <f>LEFT(Table58[[#This Row],[Assets]],FIND(" - ",Table58[[#This Row],[Assets]])-1)</f>
        <v>HS2-00003H0FF</v>
      </c>
      <c r="N656" s="239" t="e">
        <f>INDEX(TrackerTbl[#Data],MATCH(Table58[[#This Row],[L2]],TrackerTbl[Cleansed_UAID_2],0),5)</f>
        <v>#N/A</v>
      </c>
      <c r="O656" s="9" t="e">
        <f>INDEX(TrackerTbl[#Data],MATCH(Table58[[#This Row],[L2]],TrackerTbl[Cleansed_UAID_2],0),6)</f>
        <v>#N/A</v>
      </c>
      <c r="P656" s="239" t="e">
        <f>INDEX(TrackerTbl[#Data],MATCH(Table58[[#This Row],[L2]],TrackerTbl[Cleansed_UAID_2],0),7)</f>
        <v>#N/A</v>
      </c>
    </row>
    <row r="657" spans="1:16">
      <c r="A657" s="9">
        <v>218.02</v>
      </c>
      <c r="B657" t="s">
        <v>3151</v>
      </c>
      <c r="C657" t="str">
        <f>IF(LEFT(TrackerTbl[[#This Row],[WorkPackage]],1)="U",TrackerTbl[[#This Row],[WorkPackage]],"IDR "&amp;TRIM(TrackerTbl[[#This Row],[WorkPackage]]))</f>
        <v>IDR 218.02</v>
      </c>
      <c r="D657" t="str">
        <f>TRIM(TrackerTbl[[#This Row],[UAID_2]])</f>
        <v>HS2-00003CCJX</v>
      </c>
      <c r="E657" s="33">
        <f>_xlfn.MAXIFS(Central_Team!G:G,Central_Team!C:C,TrackerTbl[[#This Row],[UAID_2]])</f>
        <v>45399</v>
      </c>
      <c r="F657" t="str" cm="1">
        <f t="array" ref="F657">INDEX(MainTracker[#Data],MATCH(1,(TrackerTbl[[#This Row],[UAID_2]]=MainTracker[UAID_2])*(TrackerTbl[[#This Row],[Request Date]]=MainTracker[Request sent on (Date)])*1,0),21)</f>
        <v>10 - Complete</v>
      </c>
      <c r="G657" s="33" cm="1">
        <f t="array" ref="G657">INDEX(MainTracker[#Data],MATCH(1,(TrackerTbl[[#This Row],[UAID_2]]=MainTracker[UAID_2])*(TrackerTbl[[#This Row],[Request Date]]=MainTracker[Request sent on (Date)])*1,0),9)</f>
        <v>45421</v>
      </c>
      <c r="H657" s="33"/>
      <c r="J657" t="s">
        <v>9518</v>
      </c>
      <c r="K657" t="s">
        <v>9519</v>
      </c>
      <c r="L657" t="str">
        <f>LEFT(Table58[[#This Row],[L3 (Last Work Package only)]],FIND(" - ",Table58[[#This Row],[L3 (Last Work Package only)]])-1)</f>
        <v>SR_CFA_16_57</v>
      </c>
      <c r="M657" t="str">
        <f>LEFT(Table58[[#This Row],[Assets]],FIND(" - ",Table58[[#This Row],[Assets]])-1)</f>
        <v>HS2-00003H0FE</v>
      </c>
      <c r="N657" s="239" t="e">
        <f>INDEX(TrackerTbl[#Data],MATCH(Table58[[#This Row],[L2]],TrackerTbl[Cleansed_UAID_2],0),5)</f>
        <v>#N/A</v>
      </c>
      <c r="O657" s="9" t="e">
        <f>INDEX(TrackerTbl[#Data],MATCH(Table58[[#This Row],[L2]],TrackerTbl[Cleansed_UAID_2],0),6)</f>
        <v>#N/A</v>
      </c>
      <c r="P657" s="239" t="e">
        <f>INDEX(TrackerTbl[#Data],MATCH(Table58[[#This Row],[L2]],TrackerTbl[Cleansed_UAID_2],0),7)</f>
        <v>#N/A</v>
      </c>
    </row>
    <row r="658" spans="1:16">
      <c r="A658" s="9" t="s">
        <v>1992</v>
      </c>
      <c r="B658" t="s">
        <v>2183</v>
      </c>
      <c r="C658" t="str">
        <f>IF(LEFT(TrackerTbl[[#This Row],[WorkPackage]],1)="U",TrackerTbl[[#This Row],[WorkPackage]],"IDR "&amp;TRIM(TrackerTbl[[#This Row],[WorkPackage]]))</f>
        <v>IDR 204.2-1</v>
      </c>
      <c r="D658" t="str">
        <f>TRIM(TrackerTbl[[#This Row],[UAID_2]])</f>
        <v>HS2-00002CT4P</v>
      </c>
      <c r="E658" s="33">
        <f>_xlfn.MAXIFS(Central_Team!G:G,Central_Team!C:C,TrackerTbl[[#This Row],[UAID_2]])</f>
        <v>45400</v>
      </c>
      <c r="F658" t="str" cm="1">
        <f t="array" ref="F658">INDEX(MainTracker[#Data],MATCH(1,(TrackerTbl[[#This Row],[UAID_2]]=MainTracker[UAID_2])*(TrackerTbl[[#This Row],[Request Date]]=MainTracker[Request sent on (Date)])*1,0),21)</f>
        <v>10 - Complete</v>
      </c>
      <c r="G658" s="33" cm="1">
        <f t="array" ref="G658">INDEX(MainTracker[#Data],MATCH(1,(TrackerTbl[[#This Row],[UAID_2]]=MainTracker[UAID_2])*(TrackerTbl[[#This Row],[Request Date]]=MainTracker[Request sent on (Date)])*1,0),9)</f>
        <v>45401</v>
      </c>
      <c r="H658" s="33"/>
      <c r="J658" t="s">
        <v>9520</v>
      </c>
      <c r="K658" t="s">
        <v>9521</v>
      </c>
      <c r="L658" t="str">
        <f>LEFT(Table58[[#This Row],[L3 (Last Work Package only)]],FIND(" - ",Table58[[#This Row],[L3 (Last Work Package only)]])-1)</f>
        <v>SR_CFA_16_56</v>
      </c>
      <c r="M658" t="str">
        <f>LEFT(Table58[[#This Row],[Assets]],FIND(" - ",Table58[[#This Row],[Assets]])-1)</f>
        <v>HS2-00003H0FD</v>
      </c>
      <c r="N658" s="239" t="e">
        <f>INDEX(TrackerTbl[#Data],MATCH(Table58[[#This Row],[L2]],TrackerTbl[Cleansed_UAID_2],0),5)</f>
        <v>#N/A</v>
      </c>
      <c r="O658" s="9" t="e">
        <f>INDEX(TrackerTbl[#Data],MATCH(Table58[[#This Row],[L2]],TrackerTbl[Cleansed_UAID_2],0),6)</f>
        <v>#N/A</v>
      </c>
      <c r="P658" s="239" t="e">
        <f>INDEX(TrackerTbl[#Data],MATCH(Table58[[#This Row],[L2]],TrackerTbl[Cleansed_UAID_2],0),7)</f>
        <v>#N/A</v>
      </c>
    </row>
    <row r="659" spans="1:16">
      <c r="A659" s="9" t="s">
        <v>3157</v>
      </c>
      <c r="B659" t="s">
        <v>3158</v>
      </c>
      <c r="C659" t="str">
        <f>IF(LEFT(TrackerTbl[[#This Row],[WorkPackage]],1)="U",TrackerTbl[[#This Row],[WorkPackage]],"IDR "&amp;TRIM(TrackerTbl[[#This Row],[WorkPackage]]))</f>
        <v>IDR 201.0-6</v>
      </c>
      <c r="D659" t="str">
        <f>TRIM(TrackerTbl[[#This Row],[UAID_2]])</f>
        <v>HS2-00002CT2H</v>
      </c>
      <c r="E659" s="33">
        <f>_xlfn.MAXIFS(Central_Team!G:G,Central_Team!C:C,TrackerTbl[[#This Row],[UAID_2]])</f>
        <v>45413</v>
      </c>
      <c r="F659" t="str" cm="1">
        <f t="array" ref="F659">INDEX(MainTracker[#Data],MATCH(1,(TrackerTbl[[#This Row],[UAID_2]]=MainTracker[UAID_2])*(TrackerTbl[[#This Row],[Request Date]]=MainTracker[Request sent on (Date)])*1,0),21)</f>
        <v>10 - Complete</v>
      </c>
      <c r="G659" s="33" cm="1">
        <f t="array" ref="G659">INDEX(MainTracker[#Data],MATCH(1,(TrackerTbl[[#This Row],[UAID_2]]=MainTracker[UAID_2])*(TrackerTbl[[#This Row],[Request Date]]=MainTracker[Request sent on (Date)])*1,0),9)</f>
        <v>45419</v>
      </c>
      <c r="H659" s="33"/>
      <c r="J659" t="s">
        <v>9522</v>
      </c>
      <c r="K659" t="s">
        <v>9523</v>
      </c>
      <c r="L659" t="str">
        <f>LEFT(Table58[[#This Row],[L3 (Last Work Package only)]],FIND(" - ",Table58[[#This Row],[L3 (Last Work Package only)]])-1)</f>
        <v>SR_CFA_16_55</v>
      </c>
      <c r="M659" t="str">
        <f>LEFT(Table58[[#This Row],[Assets]],FIND(" - ",Table58[[#This Row],[Assets]])-1)</f>
        <v>HS2-00003H0FC</v>
      </c>
      <c r="N659" s="239" t="e">
        <f>INDEX(TrackerTbl[#Data],MATCH(Table58[[#This Row],[L2]],TrackerTbl[Cleansed_UAID_2],0),5)</f>
        <v>#N/A</v>
      </c>
      <c r="O659" s="9" t="e">
        <f>INDEX(TrackerTbl[#Data],MATCH(Table58[[#This Row],[L2]],TrackerTbl[Cleansed_UAID_2],0),6)</f>
        <v>#N/A</v>
      </c>
      <c r="P659" s="239" t="e">
        <f>INDEX(TrackerTbl[#Data],MATCH(Table58[[#This Row],[L2]],TrackerTbl[Cleansed_UAID_2],0),7)</f>
        <v>#N/A</v>
      </c>
    </row>
    <row r="660" spans="1:16">
      <c r="A660" s="9">
        <v>227.1</v>
      </c>
      <c r="B660" t="s">
        <v>2279</v>
      </c>
      <c r="C660" t="str">
        <f>IF(LEFT(TrackerTbl[[#This Row],[WorkPackage]],1)="U",TrackerTbl[[#This Row],[WorkPackage]],"IDR "&amp;TRIM(TrackerTbl[[#This Row],[WorkPackage]]))</f>
        <v>IDR 227.1</v>
      </c>
      <c r="D660" t="str">
        <f>TRIM(TrackerTbl[[#This Row],[UAID_2]])</f>
        <v>HS2-00002N7X2</v>
      </c>
      <c r="E660" s="33">
        <f>_xlfn.MAXIFS(Central_Team!G:G,Central_Team!C:C,TrackerTbl[[#This Row],[UAID_2]])</f>
        <v>45401</v>
      </c>
      <c r="F660" t="str" cm="1">
        <f t="array" ref="F660">INDEX(MainTracker[#Data],MATCH(1,(TrackerTbl[[#This Row],[UAID_2]]=MainTracker[UAID_2])*(TrackerTbl[[#This Row],[Request Date]]=MainTracker[Request sent on (Date)])*1,0),21)</f>
        <v>10 - Complete</v>
      </c>
      <c r="G660" s="33" cm="1">
        <f t="array" ref="G660">INDEX(MainTracker[#Data],MATCH(1,(TrackerTbl[[#This Row],[UAID_2]]=MainTracker[UAID_2])*(TrackerTbl[[#This Row],[Request Date]]=MainTracker[Request sent on (Date)])*1,0),9)</f>
        <v>45407</v>
      </c>
      <c r="H660" s="33"/>
      <c r="J660" t="s">
        <v>9524</v>
      </c>
      <c r="K660" t="s">
        <v>9525</v>
      </c>
      <c r="L660" t="str">
        <f>LEFT(Table58[[#This Row],[L3 (Last Work Package only)]],FIND(" - ",Table58[[#This Row],[L3 (Last Work Package only)]])-1)</f>
        <v>SR_CFA_16_54</v>
      </c>
      <c r="M660" t="str">
        <f>LEFT(Table58[[#This Row],[Assets]],FIND(" - ",Table58[[#This Row],[Assets]])-1)</f>
        <v>HS2-00003H0FB</v>
      </c>
      <c r="N660" s="239" t="e">
        <f>INDEX(TrackerTbl[#Data],MATCH(Table58[[#This Row],[L2]],TrackerTbl[Cleansed_UAID_2],0),5)</f>
        <v>#N/A</v>
      </c>
      <c r="O660" s="9" t="e">
        <f>INDEX(TrackerTbl[#Data],MATCH(Table58[[#This Row],[L2]],TrackerTbl[Cleansed_UAID_2],0),6)</f>
        <v>#N/A</v>
      </c>
      <c r="P660" s="239" t="e">
        <f>INDEX(TrackerTbl[#Data],MATCH(Table58[[#This Row],[L2]],TrackerTbl[Cleansed_UAID_2],0),7)</f>
        <v>#N/A</v>
      </c>
    </row>
    <row r="661" spans="1:16">
      <c r="A661" s="9">
        <v>212.4</v>
      </c>
      <c r="B661" t="s">
        <v>3166</v>
      </c>
      <c r="C661" t="str">
        <f>IF(LEFT(TrackerTbl[[#This Row],[WorkPackage]],1)="U",TrackerTbl[[#This Row],[WorkPackage]],"IDR "&amp;TRIM(TrackerTbl[[#This Row],[WorkPackage]]))</f>
        <v>IDR 212.4</v>
      </c>
      <c r="D661" t="str">
        <f>TRIM(TrackerTbl[[#This Row],[UAID_2]])</f>
        <v>HS2-00002CT6E</v>
      </c>
      <c r="E661" s="33">
        <f>_xlfn.MAXIFS(Central_Team!G:G,Central_Team!C:C,TrackerTbl[[#This Row],[UAID_2]])</f>
        <v>45401</v>
      </c>
      <c r="F661" t="str" cm="1">
        <f t="array" ref="F661">INDEX(MainTracker[#Data],MATCH(1,(TrackerTbl[[#This Row],[UAID_2]]=MainTracker[UAID_2])*(TrackerTbl[[#This Row],[Request Date]]=MainTracker[Request sent on (Date)])*1,0),21)</f>
        <v>10 - Complete</v>
      </c>
      <c r="G661" s="33" cm="1">
        <f t="array" ref="G661">INDEX(MainTracker[#Data],MATCH(1,(TrackerTbl[[#This Row],[UAID_2]]=MainTracker[UAID_2])*(TrackerTbl[[#This Row],[Request Date]]=MainTracker[Request sent on (Date)])*1,0),9)</f>
        <v>45411</v>
      </c>
      <c r="H661" s="33"/>
      <c r="J661" t="s">
        <v>9526</v>
      </c>
      <c r="K661" t="s">
        <v>9527</v>
      </c>
      <c r="L661" t="str">
        <f>LEFT(Table58[[#This Row],[L3 (Last Work Package only)]],FIND(" - ",Table58[[#This Row],[L3 (Last Work Package only)]])-1)</f>
        <v>SR_CFA_16_52</v>
      </c>
      <c r="M661" t="str">
        <f>LEFT(Table58[[#This Row],[Assets]],FIND(" - ",Table58[[#This Row],[Assets]])-1)</f>
        <v>HS2-00003H0FA</v>
      </c>
      <c r="N661" s="239" t="e">
        <f>INDEX(TrackerTbl[#Data],MATCH(Table58[[#This Row],[L2]],TrackerTbl[Cleansed_UAID_2],0),5)</f>
        <v>#N/A</v>
      </c>
      <c r="O661" s="9" t="e">
        <f>INDEX(TrackerTbl[#Data],MATCH(Table58[[#This Row],[L2]],TrackerTbl[Cleansed_UAID_2],0),6)</f>
        <v>#N/A</v>
      </c>
      <c r="P661" s="239" t="e">
        <f>INDEX(TrackerTbl[#Data],MATCH(Table58[[#This Row],[L2]],TrackerTbl[Cleansed_UAID_2],0),7)</f>
        <v>#N/A</v>
      </c>
    </row>
    <row r="662" spans="1:16">
      <c r="A662" s="9">
        <v>212.4</v>
      </c>
      <c r="B662" t="s">
        <v>3172</v>
      </c>
      <c r="C662" t="str">
        <f>IF(LEFT(TrackerTbl[[#This Row],[WorkPackage]],1)="U",TrackerTbl[[#This Row],[WorkPackage]],"IDR "&amp;TRIM(TrackerTbl[[#This Row],[WorkPackage]]))</f>
        <v>IDR 212.4</v>
      </c>
      <c r="D662" t="str">
        <f>TRIM(TrackerTbl[[#This Row],[UAID_2]])</f>
        <v>HS2-00002CT6D</v>
      </c>
      <c r="E662" s="33">
        <f>_xlfn.MAXIFS(Central_Team!G:G,Central_Team!C:C,TrackerTbl[[#This Row],[UAID_2]])</f>
        <v>45401</v>
      </c>
      <c r="F662" t="str" cm="1">
        <f t="array" ref="F662">INDEX(MainTracker[#Data],MATCH(1,(TrackerTbl[[#This Row],[UAID_2]]=MainTracker[UAID_2])*(TrackerTbl[[#This Row],[Request Date]]=MainTracker[Request sent on (Date)])*1,0),21)</f>
        <v>10 - Complete</v>
      </c>
      <c r="G662" s="33" cm="1">
        <f t="array" ref="G662">INDEX(MainTracker[#Data],MATCH(1,(TrackerTbl[[#This Row],[UAID_2]]=MainTracker[UAID_2])*(TrackerTbl[[#This Row],[Request Date]]=MainTracker[Request sent on (Date)])*1,0),9)</f>
        <v>45411</v>
      </c>
      <c r="H662" s="33"/>
      <c r="J662" t="s">
        <v>9528</v>
      </c>
      <c r="K662" t="s">
        <v>9529</v>
      </c>
      <c r="L662" t="str">
        <f>LEFT(Table58[[#This Row],[L3 (Last Work Package only)]],FIND(" - ",Table58[[#This Row],[L3 (Last Work Package only)]])-1)</f>
        <v>SR_CFA_16_51</v>
      </c>
      <c r="M662" t="str">
        <f>LEFT(Table58[[#This Row],[Assets]],FIND(" - ",Table58[[#This Row],[Assets]])-1)</f>
        <v>HS2-00003H0F9</v>
      </c>
      <c r="N662" s="239" t="e">
        <f>INDEX(TrackerTbl[#Data],MATCH(Table58[[#This Row],[L2]],TrackerTbl[Cleansed_UAID_2],0),5)</f>
        <v>#N/A</v>
      </c>
      <c r="O662" s="9" t="e">
        <f>INDEX(TrackerTbl[#Data],MATCH(Table58[[#This Row],[L2]],TrackerTbl[Cleansed_UAID_2],0),6)</f>
        <v>#N/A</v>
      </c>
      <c r="P662" s="239" t="e">
        <f>INDEX(TrackerTbl[#Data],MATCH(Table58[[#This Row],[L2]],TrackerTbl[Cleansed_UAID_2],0),7)</f>
        <v>#N/A</v>
      </c>
    </row>
    <row r="663" spans="1:16">
      <c r="A663" s="9">
        <v>212.4</v>
      </c>
      <c r="B663" t="s">
        <v>3176</v>
      </c>
      <c r="C663" t="str">
        <f>IF(LEFT(TrackerTbl[[#This Row],[WorkPackage]],1)="U",TrackerTbl[[#This Row],[WorkPackage]],"IDR "&amp;TRIM(TrackerTbl[[#This Row],[WorkPackage]]))</f>
        <v>IDR 212.4</v>
      </c>
      <c r="D663" t="str">
        <f>TRIM(TrackerTbl[[#This Row],[UAID_2]])</f>
        <v>HS2-00002CT6B</v>
      </c>
      <c r="E663" s="33">
        <f>_xlfn.MAXIFS(Central_Team!G:G,Central_Team!C:C,TrackerTbl[[#This Row],[UAID_2]])</f>
        <v>45401</v>
      </c>
      <c r="F663" t="str" cm="1">
        <f t="array" ref="F663">INDEX(MainTracker[#Data],MATCH(1,(TrackerTbl[[#This Row],[UAID_2]]=MainTracker[UAID_2])*(TrackerTbl[[#This Row],[Request Date]]=MainTracker[Request sent on (Date)])*1,0),21)</f>
        <v>10 - Complete</v>
      </c>
      <c r="G663" s="33" cm="1">
        <f t="array" ref="G663">INDEX(MainTracker[#Data],MATCH(1,(TrackerTbl[[#This Row],[UAID_2]]=MainTracker[UAID_2])*(TrackerTbl[[#This Row],[Request Date]]=MainTracker[Request sent on (Date)])*1,0),9)</f>
        <v>45411</v>
      </c>
      <c r="H663" s="33"/>
      <c r="J663" t="s">
        <v>9530</v>
      </c>
      <c r="K663" t="s">
        <v>9531</v>
      </c>
      <c r="L663" t="str">
        <f>LEFT(Table58[[#This Row],[L3 (Last Work Package only)]],FIND(" - ",Table58[[#This Row],[L3 (Last Work Package only)]])-1)</f>
        <v>SR_CFA_16_16</v>
      </c>
      <c r="M663" t="str">
        <f>LEFT(Table58[[#This Row],[Assets]],FIND(" - ",Table58[[#This Row],[Assets]])-1)</f>
        <v>HS2-00003H0F8</v>
      </c>
      <c r="N663" s="239" t="e">
        <f>INDEX(TrackerTbl[#Data],MATCH(Table58[[#This Row],[L2]],TrackerTbl[Cleansed_UAID_2],0),5)</f>
        <v>#N/A</v>
      </c>
      <c r="O663" s="9" t="e">
        <f>INDEX(TrackerTbl[#Data],MATCH(Table58[[#This Row],[L2]],TrackerTbl[Cleansed_UAID_2],0),6)</f>
        <v>#N/A</v>
      </c>
      <c r="P663" s="239" t="e">
        <f>INDEX(TrackerTbl[#Data],MATCH(Table58[[#This Row],[L2]],TrackerTbl[Cleansed_UAID_2],0),7)</f>
        <v>#N/A</v>
      </c>
    </row>
    <row r="664" spans="1:16">
      <c r="A664" s="9">
        <v>212.4</v>
      </c>
      <c r="B664" t="s">
        <v>3180</v>
      </c>
      <c r="C664" t="str">
        <f>IF(LEFT(TrackerTbl[[#This Row],[WorkPackage]],1)="U",TrackerTbl[[#This Row],[WorkPackage]],"IDR "&amp;TRIM(TrackerTbl[[#This Row],[WorkPackage]]))</f>
        <v>IDR 212.4</v>
      </c>
      <c r="D664" t="str">
        <f>TRIM(TrackerTbl[[#This Row],[UAID_2]])</f>
        <v>HS2-00002CT68</v>
      </c>
      <c r="E664" s="33">
        <f>_xlfn.MAXIFS(Central_Team!G:G,Central_Team!C:C,TrackerTbl[[#This Row],[UAID_2]])</f>
        <v>45401</v>
      </c>
      <c r="F664" t="str" cm="1">
        <f t="array" ref="F664">INDEX(MainTracker[#Data],MATCH(1,(TrackerTbl[[#This Row],[UAID_2]]=MainTracker[UAID_2])*(TrackerTbl[[#This Row],[Request Date]]=MainTracker[Request sent on (Date)])*1,0),21)</f>
        <v>10 - Complete</v>
      </c>
      <c r="G664" s="33" cm="1">
        <f t="array" ref="G664">INDEX(MainTracker[#Data],MATCH(1,(TrackerTbl[[#This Row],[UAID_2]]=MainTracker[UAID_2])*(TrackerTbl[[#This Row],[Request Date]]=MainTracker[Request sent on (Date)])*1,0),9)</f>
        <v>45411</v>
      </c>
      <c r="H664" s="33"/>
      <c r="J664" t="s">
        <v>9532</v>
      </c>
      <c r="K664" t="s">
        <v>9533</v>
      </c>
      <c r="L664" t="str">
        <f>LEFT(Table58[[#This Row],[L3 (Last Work Package only)]],FIND(" - ",Table58[[#This Row],[L3 (Last Work Package only)]])-1)</f>
        <v>SR_CFA_16_15</v>
      </c>
      <c r="M664" t="str">
        <f>LEFT(Table58[[#This Row],[Assets]],FIND(" - ",Table58[[#This Row],[Assets]])-1)</f>
        <v>HS2-00003H0F7</v>
      </c>
      <c r="N664" s="239" t="e">
        <f>INDEX(TrackerTbl[#Data],MATCH(Table58[[#This Row],[L2]],TrackerTbl[Cleansed_UAID_2],0),5)</f>
        <v>#N/A</v>
      </c>
      <c r="O664" s="9" t="e">
        <f>INDEX(TrackerTbl[#Data],MATCH(Table58[[#This Row],[L2]],TrackerTbl[Cleansed_UAID_2],0),6)</f>
        <v>#N/A</v>
      </c>
      <c r="P664" s="239" t="e">
        <f>INDEX(TrackerTbl[#Data],MATCH(Table58[[#This Row],[L2]],TrackerTbl[Cleansed_UAID_2],0),7)</f>
        <v>#N/A</v>
      </c>
    </row>
    <row r="665" spans="1:16">
      <c r="A665" s="9">
        <v>212.4</v>
      </c>
      <c r="B665" t="s">
        <v>3184</v>
      </c>
      <c r="C665" t="str">
        <f>IF(LEFT(TrackerTbl[[#This Row],[WorkPackage]],1)="U",TrackerTbl[[#This Row],[WorkPackage]],"IDR "&amp;TRIM(TrackerTbl[[#This Row],[WorkPackage]]))</f>
        <v>IDR 212.4</v>
      </c>
      <c r="D665" t="str">
        <f>TRIM(TrackerTbl[[#This Row],[UAID_2]])</f>
        <v>HS2-00002CT5Z</v>
      </c>
      <c r="E665" s="33">
        <f>_xlfn.MAXIFS(Central_Team!G:G,Central_Team!C:C,TrackerTbl[[#This Row],[UAID_2]])</f>
        <v>45401</v>
      </c>
      <c r="F665" t="str" cm="1">
        <f t="array" ref="F665">INDEX(MainTracker[#Data],MATCH(1,(TrackerTbl[[#This Row],[UAID_2]]=MainTracker[UAID_2])*(TrackerTbl[[#This Row],[Request Date]]=MainTracker[Request sent on (Date)])*1,0),21)</f>
        <v>10 - Complete</v>
      </c>
      <c r="G665" s="33" cm="1">
        <f t="array" ref="G665">INDEX(MainTracker[#Data],MATCH(1,(TrackerTbl[[#This Row],[UAID_2]]=MainTracker[UAID_2])*(TrackerTbl[[#This Row],[Request Date]]=MainTracker[Request sent on (Date)])*1,0),9)</f>
        <v>45411</v>
      </c>
      <c r="H665" s="33"/>
      <c r="J665" t="s">
        <v>9534</v>
      </c>
      <c r="K665" t="s">
        <v>9535</v>
      </c>
      <c r="L665" t="str">
        <f>LEFT(Table58[[#This Row],[L3 (Last Work Package only)]],FIND(" - ",Table58[[#This Row],[L3 (Last Work Package only)]])-1)</f>
        <v>SR_CFA_16_14</v>
      </c>
      <c r="M665" t="str">
        <f>LEFT(Table58[[#This Row],[Assets]],FIND(" - ",Table58[[#This Row],[Assets]])-1)</f>
        <v>HS2-00003H0F6</v>
      </c>
      <c r="N665" s="239" t="e">
        <f>INDEX(TrackerTbl[#Data],MATCH(Table58[[#This Row],[L2]],TrackerTbl[Cleansed_UAID_2],0),5)</f>
        <v>#N/A</v>
      </c>
      <c r="O665" s="9" t="e">
        <f>INDEX(TrackerTbl[#Data],MATCH(Table58[[#This Row],[L2]],TrackerTbl[Cleansed_UAID_2],0),6)</f>
        <v>#N/A</v>
      </c>
      <c r="P665" s="239" t="e">
        <f>INDEX(TrackerTbl[#Data],MATCH(Table58[[#This Row],[L2]],TrackerTbl[Cleansed_UAID_2],0),7)</f>
        <v>#N/A</v>
      </c>
    </row>
    <row r="666" spans="1:16">
      <c r="A666" s="9">
        <v>212.4</v>
      </c>
      <c r="B666" t="s">
        <v>3188</v>
      </c>
      <c r="C666" t="str">
        <f>IF(LEFT(TrackerTbl[[#This Row],[WorkPackage]],1)="U",TrackerTbl[[#This Row],[WorkPackage]],"IDR "&amp;TRIM(TrackerTbl[[#This Row],[WorkPackage]]))</f>
        <v>IDR 212.4</v>
      </c>
      <c r="D666" t="str">
        <f>TRIM(TrackerTbl[[#This Row],[UAID_2]])</f>
        <v>HS2-00002CT5X</v>
      </c>
      <c r="E666" s="33">
        <f>_xlfn.MAXIFS(Central_Team!G:G,Central_Team!C:C,TrackerTbl[[#This Row],[UAID_2]])</f>
        <v>45401</v>
      </c>
      <c r="F666" t="str" cm="1">
        <f t="array" ref="F666">INDEX(MainTracker[#Data],MATCH(1,(TrackerTbl[[#This Row],[UAID_2]]=MainTracker[UAID_2])*(TrackerTbl[[#This Row],[Request Date]]=MainTracker[Request sent on (Date)])*1,0),21)</f>
        <v>10 - Complete</v>
      </c>
      <c r="G666" s="33" cm="1">
        <f t="array" ref="G666">INDEX(MainTracker[#Data],MATCH(1,(TrackerTbl[[#This Row],[UAID_2]]=MainTracker[UAID_2])*(TrackerTbl[[#This Row],[Request Date]]=MainTracker[Request sent on (Date)])*1,0),9)</f>
        <v>45411</v>
      </c>
      <c r="H666" s="33"/>
      <c r="J666" t="s">
        <v>9536</v>
      </c>
      <c r="K666" t="s">
        <v>9537</v>
      </c>
      <c r="L666" t="str">
        <f>LEFT(Table58[[#This Row],[L3 (Last Work Package only)]],FIND(" - ",Table58[[#This Row],[L3 (Last Work Package only)]])-1)</f>
        <v>SR_CFA_16_13</v>
      </c>
      <c r="M666" t="str">
        <f>LEFT(Table58[[#This Row],[Assets]],FIND(" - ",Table58[[#This Row],[Assets]])-1)</f>
        <v>HS2-00003H0F5</v>
      </c>
      <c r="N666" s="239" t="e">
        <f>INDEX(TrackerTbl[#Data],MATCH(Table58[[#This Row],[L2]],TrackerTbl[Cleansed_UAID_2],0),5)</f>
        <v>#N/A</v>
      </c>
      <c r="O666" s="9" t="e">
        <f>INDEX(TrackerTbl[#Data],MATCH(Table58[[#This Row],[L2]],TrackerTbl[Cleansed_UAID_2],0),6)</f>
        <v>#N/A</v>
      </c>
      <c r="P666" s="239" t="e">
        <f>INDEX(TrackerTbl[#Data],MATCH(Table58[[#This Row],[L2]],TrackerTbl[Cleansed_UAID_2],0),7)</f>
        <v>#N/A</v>
      </c>
    </row>
    <row r="667" spans="1:16">
      <c r="A667" s="9">
        <v>212.4</v>
      </c>
      <c r="B667" t="s">
        <v>3192</v>
      </c>
      <c r="C667" t="str">
        <f>IF(LEFT(TrackerTbl[[#This Row],[WorkPackage]],1)="U",TrackerTbl[[#This Row],[WorkPackage]],"IDR "&amp;TRIM(TrackerTbl[[#This Row],[WorkPackage]]))</f>
        <v>IDR 212.4</v>
      </c>
      <c r="D667" t="str">
        <f>TRIM(TrackerTbl[[#This Row],[UAID_2]])</f>
        <v>HS2-00002CT6K</v>
      </c>
      <c r="E667" s="33">
        <f>_xlfn.MAXIFS(Central_Team!G:G,Central_Team!C:C,TrackerTbl[[#This Row],[UAID_2]])</f>
        <v>45401</v>
      </c>
      <c r="F667" t="str" cm="1">
        <f t="array" ref="F667">INDEX(MainTracker[#Data],MATCH(1,(TrackerTbl[[#This Row],[UAID_2]]=MainTracker[UAID_2])*(TrackerTbl[[#This Row],[Request Date]]=MainTracker[Request sent on (Date)])*1,0),21)</f>
        <v>10 - Complete</v>
      </c>
      <c r="G667" s="33" cm="1">
        <f t="array" ref="G667">INDEX(MainTracker[#Data],MATCH(1,(TrackerTbl[[#This Row],[UAID_2]]=MainTracker[UAID_2])*(TrackerTbl[[#This Row],[Request Date]]=MainTracker[Request sent on (Date)])*1,0),9)</f>
        <v>45411</v>
      </c>
      <c r="H667" s="33"/>
      <c r="J667" t="s">
        <v>9538</v>
      </c>
      <c r="K667" t="s">
        <v>9539</v>
      </c>
      <c r="L667" t="str">
        <f>LEFT(Table58[[#This Row],[L3 (Last Work Package only)]],FIND(" - ",Table58[[#This Row],[L3 (Last Work Package only)]])-1)</f>
        <v>SR_CFA_16_12</v>
      </c>
      <c r="M667" t="str">
        <f>LEFT(Table58[[#This Row],[Assets]],FIND(" - ",Table58[[#This Row],[Assets]])-1)</f>
        <v>HS2-00003H0F4</v>
      </c>
      <c r="N667" s="239" t="e">
        <f>INDEX(TrackerTbl[#Data],MATCH(Table58[[#This Row],[L2]],TrackerTbl[Cleansed_UAID_2],0),5)</f>
        <v>#N/A</v>
      </c>
      <c r="O667" s="9" t="e">
        <f>INDEX(TrackerTbl[#Data],MATCH(Table58[[#This Row],[L2]],TrackerTbl[Cleansed_UAID_2],0),6)</f>
        <v>#N/A</v>
      </c>
      <c r="P667" s="239" t="e">
        <f>INDEX(TrackerTbl[#Data],MATCH(Table58[[#This Row],[L2]],TrackerTbl[Cleansed_UAID_2],0),7)</f>
        <v>#N/A</v>
      </c>
    </row>
    <row r="668" spans="1:16">
      <c r="A668" s="9">
        <v>212.4</v>
      </c>
      <c r="B668" t="s">
        <v>3196</v>
      </c>
      <c r="C668" t="str">
        <f>IF(LEFT(TrackerTbl[[#This Row],[WorkPackage]],1)="U",TrackerTbl[[#This Row],[WorkPackage]],"IDR "&amp;TRIM(TrackerTbl[[#This Row],[WorkPackage]]))</f>
        <v>IDR 212.4</v>
      </c>
      <c r="D668" t="str">
        <f>TRIM(TrackerTbl[[#This Row],[UAID_2]])</f>
        <v>HS2-00002CT6H</v>
      </c>
      <c r="E668" s="33">
        <f>_xlfn.MAXIFS(Central_Team!G:G,Central_Team!C:C,TrackerTbl[[#This Row],[UAID_2]])</f>
        <v>45401</v>
      </c>
      <c r="F668" t="str" cm="1">
        <f t="array" ref="F668">INDEX(MainTracker[#Data],MATCH(1,(TrackerTbl[[#This Row],[UAID_2]]=MainTracker[UAID_2])*(TrackerTbl[[#This Row],[Request Date]]=MainTracker[Request sent on (Date)])*1,0),21)</f>
        <v>10 - Complete</v>
      </c>
      <c r="G668" s="33" cm="1">
        <f t="array" ref="G668">INDEX(MainTracker[#Data],MATCH(1,(TrackerTbl[[#This Row],[UAID_2]]=MainTracker[UAID_2])*(TrackerTbl[[#This Row],[Request Date]]=MainTracker[Request sent on (Date)])*1,0),9)</f>
        <v>45411</v>
      </c>
      <c r="H668" s="33"/>
      <c r="J668" t="s">
        <v>9540</v>
      </c>
      <c r="K668" t="s">
        <v>9541</v>
      </c>
      <c r="L668" t="str">
        <f>LEFT(Table58[[#This Row],[L3 (Last Work Package only)]],FIND(" - ",Table58[[#This Row],[L3 (Last Work Package only)]])-1)</f>
        <v>SR_CFA_16_11</v>
      </c>
      <c r="M668" t="str">
        <f>LEFT(Table58[[#This Row],[Assets]],FIND(" - ",Table58[[#This Row],[Assets]])-1)</f>
        <v>HS2-00003H0F3</v>
      </c>
      <c r="N668" s="239" t="e">
        <f>INDEX(TrackerTbl[#Data],MATCH(Table58[[#This Row],[L2]],TrackerTbl[Cleansed_UAID_2],0),5)</f>
        <v>#N/A</v>
      </c>
      <c r="O668" s="9" t="e">
        <f>INDEX(TrackerTbl[#Data],MATCH(Table58[[#This Row],[L2]],TrackerTbl[Cleansed_UAID_2],0),6)</f>
        <v>#N/A</v>
      </c>
      <c r="P668" s="239" t="e">
        <f>INDEX(TrackerTbl[#Data],MATCH(Table58[[#This Row],[L2]],TrackerTbl[Cleansed_UAID_2],0),7)</f>
        <v>#N/A</v>
      </c>
    </row>
    <row r="669" spans="1:16">
      <c r="A669" s="9" t="s">
        <v>97</v>
      </c>
      <c r="B669" t="s">
        <v>3200</v>
      </c>
      <c r="C669" t="str">
        <f>IF(LEFT(TrackerTbl[[#This Row],[WorkPackage]],1)="U",TrackerTbl[[#This Row],[WorkPackage]],"IDR "&amp;TRIM(TrackerTbl[[#This Row],[WorkPackage]]))</f>
        <v>IDR 233.01-2</v>
      </c>
      <c r="D669" t="str">
        <f>TRIM(TrackerTbl[[#This Row],[UAID_2]])</f>
        <v>HS2-000020364</v>
      </c>
      <c r="E669" s="33">
        <f>_xlfn.MAXIFS(Central_Team!G:G,Central_Team!C:C,TrackerTbl[[#This Row],[UAID_2]])</f>
        <v>45694</v>
      </c>
      <c r="F669" t="str" cm="1">
        <f t="array" ref="F669">INDEX(MainTracker[#Data],MATCH(1,(TrackerTbl[[#This Row],[UAID_2]]=MainTracker[UAID_2])*(TrackerTbl[[#This Row],[Request Date]]=MainTracker[Request sent on (Date)])*1,0),21)</f>
        <v>10 - Complete</v>
      </c>
      <c r="G669" s="33" cm="1">
        <f t="array" ref="G669">INDEX(MainTracker[#Data],MATCH(1,(TrackerTbl[[#This Row],[UAID_2]]=MainTracker[UAID_2])*(TrackerTbl[[#This Row],[Request Date]]=MainTracker[Request sent on (Date)])*1,0),9)</f>
        <v>45700</v>
      </c>
      <c r="H669" s="33"/>
      <c r="J669" t="s">
        <v>9542</v>
      </c>
      <c r="K669" t="s">
        <v>9543</v>
      </c>
      <c r="L669" t="str">
        <f>LEFT(Table58[[#This Row],[L3 (Last Work Package only)]],FIND(" - ",Table58[[#This Row],[L3 (Last Work Package only)]])-1)</f>
        <v>SR_CFA_16_10</v>
      </c>
      <c r="M669" t="str">
        <f>LEFT(Table58[[#This Row],[Assets]],FIND(" - ",Table58[[#This Row],[Assets]])-1)</f>
        <v>HS2-00003H0F2</v>
      </c>
      <c r="N669" s="239" t="e">
        <f>INDEX(TrackerTbl[#Data],MATCH(Table58[[#This Row],[L2]],TrackerTbl[Cleansed_UAID_2],0),5)</f>
        <v>#N/A</v>
      </c>
      <c r="O669" s="9" t="e">
        <f>INDEX(TrackerTbl[#Data],MATCH(Table58[[#This Row],[L2]],TrackerTbl[Cleansed_UAID_2],0),6)</f>
        <v>#N/A</v>
      </c>
      <c r="P669" s="239" t="e">
        <f>INDEX(TrackerTbl[#Data],MATCH(Table58[[#This Row],[L2]],TrackerTbl[Cleansed_UAID_2],0),7)</f>
        <v>#N/A</v>
      </c>
    </row>
    <row r="670" spans="1:16">
      <c r="A670" s="9" t="s">
        <v>1822</v>
      </c>
      <c r="B670" t="s">
        <v>2164</v>
      </c>
      <c r="C670" t="str">
        <f>IF(LEFT(TrackerTbl[[#This Row],[WorkPackage]],1)="U",TrackerTbl[[#This Row],[WorkPackage]],"IDR "&amp;TRIM(TrackerTbl[[#This Row],[WorkPackage]]))</f>
        <v>IDR 229.01-1</v>
      </c>
      <c r="D670" t="str">
        <f>TRIM(TrackerTbl[[#This Row],[UAID_2]])</f>
        <v>HS2-00002CTF8</v>
      </c>
      <c r="E670" s="33">
        <f>_xlfn.MAXIFS(Central_Team!G:G,Central_Team!C:C,TrackerTbl[[#This Row],[UAID_2]])</f>
        <v>45404</v>
      </c>
      <c r="F670" t="str" cm="1">
        <f t="array" ref="F670">INDEX(MainTracker[#Data],MATCH(1,(TrackerTbl[[#This Row],[UAID_2]]=MainTracker[UAID_2])*(TrackerTbl[[#This Row],[Request Date]]=MainTracker[Request sent on (Date)])*1,0),21)</f>
        <v>10 - Complete</v>
      </c>
      <c r="G670" s="33" cm="1">
        <f t="array" ref="G670">INDEX(MainTracker[#Data],MATCH(1,(TrackerTbl[[#This Row],[UAID_2]]=MainTracker[UAID_2])*(TrackerTbl[[#This Row],[Request Date]]=MainTracker[Request sent on (Date)])*1,0),9)</f>
        <v>45415</v>
      </c>
      <c r="H670" s="33"/>
      <c r="J670" t="s">
        <v>9544</v>
      </c>
      <c r="K670" t="s">
        <v>9545</v>
      </c>
      <c r="L670" t="str">
        <f>LEFT(Table58[[#This Row],[L3 (Last Work Package only)]],FIND(" - ",Table58[[#This Row],[L3 (Last Work Package only)]])-1)</f>
        <v>SR_CFA_16_09</v>
      </c>
      <c r="M670" t="str">
        <f>LEFT(Table58[[#This Row],[Assets]],FIND(" - ",Table58[[#This Row],[Assets]])-1)</f>
        <v>HS2-00003H0F1</v>
      </c>
      <c r="N670" s="239" t="e">
        <f>INDEX(TrackerTbl[#Data],MATCH(Table58[[#This Row],[L2]],TrackerTbl[Cleansed_UAID_2],0),5)</f>
        <v>#N/A</v>
      </c>
      <c r="O670" s="9" t="e">
        <f>INDEX(TrackerTbl[#Data],MATCH(Table58[[#This Row],[L2]],TrackerTbl[Cleansed_UAID_2],0),6)</f>
        <v>#N/A</v>
      </c>
      <c r="P670" s="239" t="e">
        <f>INDEX(TrackerTbl[#Data],MATCH(Table58[[#This Row],[L2]],TrackerTbl[Cleansed_UAID_2],0),7)</f>
        <v>#N/A</v>
      </c>
    </row>
    <row r="671" spans="1:16">
      <c r="A671" s="9" t="s">
        <v>1822</v>
      </c>
      <c r="B671" t="s">
        <v>2160</v>
      </c>
      <c r="C671" t="str">
        <f>IF(LEFT(TrackerTbl[[#This Row],[WorkPackage]],1)="U",TrackerTbl[[#This Row],[WorkPackage]],"IDR "&amp;TRIM(TrackerTbl[[#This Row],[WorkPackage]]))</f>
        <v>IDR 229.01-1</v>
      </c>
      <c r="D671" t="str">
        <f>TRIM(TrackerTbl[[#This Row],[UAID_2]])</f>
        <v>HS2-00002CTF7</v>
      </c>
      <c r="E671" s="33">
        <f>_xlfn.MAXIFS(Central_Team!G:G,Central_Team!C:C,TrackerTbl[[#This Row],[UAID_2]])</f>
        <v>45404</v>
      </c>
      <c r="F671" t="str" cm="1">
        <f t="array" ref="F671">INDEX(MainTracker[#Data],MATCH(1,(TrackerTbl[[#This Row],[UAID_2]]=MainTracker[UAID_2])*(TrackerTbl[[#This Row],[Request Date]]=MainTracker[Request sent on (Date)])*1,0),21)</f>
        <v>10 - Complete</v>
      </c>
      <c r="G671" s="33" cm="1">
        <f t="array" ref="G671">INDEX(MainTracker[#Data],MATCH(1,(TrackerTbl[[#This Row],[UAID_2]]=MainTracker[UAID_2])*(TrackerTbl[[#This Row],[Request Date]]=MainTracker[Request sent on (Date)])*1,0),9)</f>
        <v>45415</v>
      </c>
      <c r="H671" s="33"/>
      <c r="J671" t="s">
        <v>9546</v>
      </c>
      <c r="K671" t="s">
        <v>9547</v>
      </c>
      <c r="L671" t="str">
        <f>LEFT(Table58[[#This Row],[L3 (Last Work Package only)]],FIND(" - ",Table58[[#This Row],[L3 (Last Work Package only)]])-1)</f>
        <v>SR_CFA_16_08</v>
      </c>
      <c r="M671" t="str">
        <f>LEFT(Table58[[#This Row],[Assets]],FIND(" - ",Table58[[#This Row],[Assets]])-1)</f>
        <v>HS2-00003H0F0</v>
      </c>
      <c r="N671" s="239" t="e">
        <f>INDEX(TrackerTbl[#Data],MATCH(Table58[[#This Row],[L2]],TrackerTbl[Cleansed_UAID_2],0),5)</f>
        <v>#N/A</v>
      </c>
      <c r="O671" s="9" t="e">
        <f>INDEX(TrackerTbl[#Data],MATCH(Table58[[#This Row],[L2]],TrackerTbl[Cleansed_UAID_2],0),6)</f>
        <v>#N/A</v>
      </c>
      <c r="P671" s="239" t="e">
        <f>INDEX(TrackerTbl[#Data],MATCH(Table58[[#This Row],[L2]],TrackerTbl[Cleansed_UAID_2],0),7)</f>
        <v>#N/A</v>
      </c>
    </row>
    <row r="672" spans="1:16">
      <c r="A672" s="9">
        <v>237.05</v>
      </c>
      <c r="B672" t="s">
        <v>3204</v>
      </c>
      <c r="C672" t="str">
        <f>IF(LEFT(TrackerTbl[[#This Row],[WorkPackage]],1)="U",TrackerTbl[[#This Row],[WorkPackage]],"IDR "&amp;TRIM(TrackerTbl[[#This Row],[WorkPackage]]))</f>
        <v>IDR 237.05</v>
      </c>
      <c r="D672" t="str">
        <f>TRIM(TrackerTbl[[#This Row],[UAID_2]])</f>
        <v>HS2-00002BVMZ</v>
      </c>
      <c r="E672" s="33">
        <f>_xlfn.MAXIFS(Central_Team!G:G,Central_Team!C:C,TrackerTbl[[#This Row],[UAID_2]])</f>
        <v>45404</v>
      </c>
      <c r="F672" t="str" cm="1">
        <f t="array" ref="F672">INDEX(MainTracker[#Data],MATCH(1,(TrackerTbl[[#This Row],[UAID_2]]=MainTracker[UAID_2])*(TrackerTbl[[#This Row],[Request Date]]=MainTracker[Request sent on (Date)])*1,0),21)</f>
        <v>10 - Complete</v>
      </c>
      <c r="G672" s="33" cm="1">
        <f t="array" ref="G672">INDEX(MainTracker[#Data],MATCH(1,(TrackerTbl[[#This Row],[UAID_2]]=MainTracker[UAID_2])*(TrackerTbl[[#This Row],[Request Date]]=MainTracker[Request sent on (Date)])*1,0),9)</f>
        <v>45413</v>
      </c>
      <c r="H672" s="33"/>
      <c r="J672" t="s">
        <v>9548</v>
      </c>
      <c r="K672" t="s">
        <v>9549</v>
      </c>
      <c r="L672" t="str">
        <f>LEFT(Table58[[#This Row],[L3 (Last Work Package only)]],FIND(" - ",Table58[[#This Row],[L3 (Last Work Package only)]])-1)</f>
        <v>SR_CFA_16_07</v>
      </c>
      <c r="M672" t="str">
        <f>LEFT(Table58[[#This Row],[Assets]],FIND(" - ",Table58[[#This Row],[Assets]])-1)</f>
        <v>HS2-00003H0EZ</v>
      </c>
      <c r="N672" s="239" t="e">
        <f>INDEX(TrackerTbl[#Data],MATCH(Table58[[#This Row],[L2]],TrackerTbl[Cleansed_UAID_2],0),5)</f>
        <v>#N/A</v>
      </c>
      <c r="O672" s="9" t="e">
        <f>INDEX(TrackerTbl[#Data],MATCH(Table58[[#This Row],[L2]],TrackerTbl[Cleansed_UAID_2],0),6)</f>
        <v>#N/A</v>
      </c>
      <c r="P672" s="239" t="e">
        <f>INDEX(TrackerTbl[#Data],MATCH(Table58[[#This Row],[L2]],TrackerTbl[Cleansed_UAID_2],0),7)</f>
        <v>#N/A</v>
      </c>
    </row>
    <row r="673" spans="1:16">
      <c r="A673" s="9">
        <v>218.02</v>
      </c>
      <c r="B673" t="s">
        <v>3210</v>
      </c>
      <c r="C673" t="str">
        <f>IF(LEFT(TrackerTbl[[#This Row],[WorkPackage]],1)="U",TrackerTbl[[#This Row],[WorkPackage]],"IDR "&amp;TRIM(TrackerTbl[[#This Row],[WorkPackage]]))</f>
        <v>IDR 218.02</v>
      </c>
      <c r="D673" t="str">
        <f>TRIM(TrackerTbl[[#This Row],[UAID_2]])</f>
        <v>HS2-000031248</v>
      </c>
      <c r="E673" s="33">
        <f>_xlfn.MAXIFS(Central_Team!G:G,Central_Team!C:C,TrackerTbl[[#This Row],[UAID_2]])</f>
        <v>45478</v>
      </c>
      <c r="F673" t="str" cm="1">
        <f t="array" ref="F673">INDEX(MainTracker[#Data],MATCH(1,(TrackerTbl[[#This Row],[UAID_2]]=MainTracker[UAID_2])*(TrackerTbl[[#This Row],[Request Date]]=MainTracker[Request sent on (Date)])*1,0),21)</f>
        <v>10 - Complete</v>
      </c>
      <c r="G673" s="33" cm="1">
        <f t="array" ref="G673">INDEX(MainTracker[#Data],MATCH(1,(TrackerTbl[[#This Row],[UAID_2]]=MainTracker[UAID_2])*(TrackerTbl[[#This Row],[Request Date]]=MainTracker[Request sent on (Date)])*1,0),9)</f>
        <v>45484</v>
      </c>
      <c r="H673" s="33"/>
      <c r="J673" t="s">
        <v>9550</v>
      </c>
      <c r="K673" t="s">
        <v>9551</v>
      </c>
      <c r="L673" t="str">
        <f>LEFT(Table58[[#This Row],[L3 (Last Work Package only)]],FIND(" - ",Table58[[#This Row],[L3 (Last Work Package only)]])-1)</f>
        <v>SR_CFA_16_06</v>
      </c>
      <c r="M673" t="str">
        <f>LEFT(Table58[[#This Row],[Assets]],FIND(" - ",Table58[[#This Row],[Assets]])-1)</f>
        <v>HS2-00003H0EY</v>
      </c>
      <c r="N673" s="239" t="e">
        <f>INDEX(TrackerTbl[#Data],MATCH(Table58[[#This Row],[L2]],TrackerTbl[Cleansed_UAID_2],0),5)</f>
        <v>#N/A</v>
      </c>
      <c r="O673" s="9" t="e">
        <f>INDEX(TrackerTbl[#Data],MATCH(Table58[[#This Row],[L2]],TrackerTbl[Cleansed_UAID_2],0),6)</f>
        <v>#N/A</v>
      </c>
      <c r="P673" s="239" t="e">
        <f>INDEX(TrackerTbl[#Data],MATCH(Table58[[#This Row],[L2]],TrackerTbl[Cleansed_UAID_2],0),7)</f>
        <v>#N/A</v>
      </c>
    </row>
    <row r="674" spans="1:16">
      <c r="A674" s="9" t="s">
        <v>2781</v>
      </c>
      <c r="B674" t="s">
        <v>3214</v>
      </c>
      <c r="C674" t="str">
        <f>IF(LEFT(TrackerTbl[[#This Row],[WorkPackage]],1)="U",TrackerTbl[[#This Row],[WorkPackage]],"IDR "&amp;TRIM(TrackerTbl[[#This Row],[WorkPackage]]))</f>
        <v>IDR 238.02-2</v>
      </c>
      <c r="D674" t="str">
        <f>TRIM(TrackerTbl[[#This Row],[UAID_2]])</f>
        <v>HS2-000025B3T</v>
      </c>
      <c r="E674" s="33">
        <f>_xlfn.MAXIFS(Central_Team!G:G,Central_Team!C:C,TrackerTbl[[#This Row],[UAID_2]])</f>
        <v>45617</v>
      </c>
      <c r="F674" t="str" cm="1">
        <f t="array" ref="F674">INDEX(MainTracker[#Data],MATCH(1,(TrackerTbl[[#This Row],[UAID_2]]=MainTracker[UAID_2])*(TrackerTbl[[#This Row],[Request Date]]=MainTracker[Request sent on (Date)])*1,0),21)</f>
        <v>10 - Complete</v>
      </c>
      <c r="G674" s="33" cm="1">
        <f t="array" ref="G674">INDEX(MainTracker[#Data],MATCH(1,(TrackerTbl[[#This Row],[UAID_2]]=MainTracker[UAID_2])*(TrackerTbl[[#This Row],[Request Date]]=MainTracker[Request sent on (Date)])*1,0),9)</f>
        <v>45618</v>
      </c>
      <c r="H674" s="33"/>
      <c r="J674" t="s">
        <v>9552</v>
      </c>
      <c r="K674" t="s">
        <v>9553</v>
      </c>
      <c r="L674" t="str">
        <f>LEFT(Table58[[#This Row],[L3 (Last Work Package only)]],FIND(" - ",Table58[[#This Row],[L3 (Last Work Package only)]])-1)</f>
        <v>SR_CFA_16_05</v>
      </c>
      <c r="M674" t="str">
        <f>LEFT(Table58[[#This Row],[Assets]],FIND(" - ",Table58[[#This Row],[Assets]])-1)</f>
        <v>HS2-00003H0EX</v>
      </c>
      <c r="N674" s="239" t="e">
        <f>INDEX(TrackerTbl[#Data],MATCH(Table58[[#This Row],[L2]],TrackerTbl[Cleansed_UAID_2],0),5)</f>
        <v>#N/A</v>
      </c>
      <c r="O674" s="9" t="e">
        <f>INDEX(TrackerTbl[#Data],MATCH(Table58[[#This Row],[L2]],TrackerTbl[Cleansed_UAID_2],0),6)</f>
        <v>#N/A</v>
      </c>
      <c r="P674" s="239" t="e">
        <f>INDEX(TrackerTbl[#Data],MATCH(Table58[[#This Row],[L2]],TrackerTbl[Cleansed_UAID_2],0),7)</f>
        <v>#N/A</v>
      </c>
    </row>
    <row r="675" spans="1:16">
      <c r="A675" s="9" t="s">
        <v>1992</v>
      </c>
      <c r="B675" t="s">
        <v>3220</v>
      </c>
      <c r="C675" t="str">
        <f>IF(LEFT(TrackerTbl[[#This Row],[WorkPackage]],1)="U",TrackerTbl[[#This Row],[WorkPackage]],"IDR "&amp;TRIM(TrackerTbl[[#This Row],[WorkPackage]]))</f>
        <v>IDR 204.2-1</v>
      </c>
      <c r="D675" t="str">
        <f>TRIM(TrackerTbl[[#This Row],[UAID_2]])</f>
        <v>HS2-00002TKV4</v>
      </c>
      <c r="E675" s="33">
        <f>_xlfn.MAXIFS(Central_Team!G:G,Central_Team!C:C,TrackerTbl[[#This Row],[UAID_2]])</f>
        <v>45405</v>
      </c>
      <c r="F675" t="str" cm="1">
        <f t="array" ref="F675">INDEX(MainTracker[#Data],MATCH(1,(TrackerTbl[[#This Row],[UAID_2]]=MainTracker[UAID_2])*(TrackerTbl[[#This Row],[Request Date]]=MainTracker[Request sent on (Date)])*1,0),21)</f>
        <v>10 - Complete</v>
      </c>
      <c r="G675" s="33" cm="1">
        <f t="array" ref="G675">INDEX(MainTracker[#Data],MATCH(1,(TrackerTbl[[#This Row],[UAID_2]]=MainTracker[UAID_2])*(TrackerTbl[[#This Row],[Request Date]]=MainTracker[Request sent on (Date)])*1,0),9)</f>
        <v>45406</v>
      </c>
      <c r="H675" s="33"/>
      <c r="J675" t="s">
        <v>9554</v>
      </c>
      <c r="K675" t="s">
        <v>9555</v>
      </c>
      <c r="L675" t="str">
        <f>LEFT(Table58[[#This Row],[L3 (Last Work Package only)]],FIND(" - ",Table58[[#This Row],[L3 (Last Work Package only)]])-1)</f>
        <v>SR_CFA_16_04</v>
      </c>
      <c r="M675" t="str">
        <f>LEFT(Table58[[#This Row],[Assets]],FIND(" - ",Table58[[#This Row],[Assets]])-1)</f>
        <v>HS2-00003H0EW</v>
      </c>
      <c r="N675" s="239" t="e">
        <f>INDEX(TrackerTbl[#Data],MATCH(Table58[[#This Row],[L2]],TrackerTbl[Cleansed_UAID_2],0),5)</f>
        <v>#N/A</v>
      </c>
      <c r="O675" s="9" t="e">
        <f>INDEX(TrackerTbl[#Data],MATCH(Table58[[#This Row],[L2]],TrackerTbl[Cleansed_UAID_2],0),6)</f>
        <v>#N/A</v>
      </c>
      <c r="P675" s="239" t="e">
        <f>INDEX(TrackerTbl[#Data],MATCH(Table58[[#This Row],[L2]],TrackerTbl[Cleansed_UAID_2],0),7)</f>
        <v>#N/A</v>
      </c>
    </row>
    <row r="676" spans="1:16">
      <c r="A676" s="9" t="s">
        <v>3157</v>
      </c>
      <c r="B676" t="s">
        <v>3227</v>
      </c>
      <c r="C676" t="str">
        <f>IF(LEFT(TrackerTbl[[#This Row],[WorkPackage]],1)="U",TrackerTbl[[#This Row],[WorkPackage]],"IDR "&amp;TRIM(TrackerTbl[[#This Row],[WorkPackage]]))</f>
        <v>IDR 201.0-6</v>
      </c>
      <c r="D676" t="str">
        <f>TRIM(TrackerTbl[[#This Row],[UAID_2]])</f>
        <v>HS2-00002BJQX</v>
      </c>
      <c r="E676" s="33">
        <f>_xlfn.MAXIFS(Central_Team!G:G,Central_Team!C:C,TrackerTbl[[#This Row],[UAID_2]])</f>
        <v>45413</v>
      </c>
      <c r="F676" t="str" cm="1">
        <f t="array" ref="F676">INDEX(MainTracker[#Data],MATCH(1,(TrackerTbl[[#This Row],[UAID_2]]=MainTracker[UAID_2])*(TrackerTbl[[#This Row],[Request Date]]=MainTracker[Request sent on (Date)])*1,0),21)</f>
        <v>10 - Complete</v>
      </c>
      <c r="G676" s="33" cm="1">
        <f t="array" ref="G676">INDEX(MainTracker[#Data],MATCH(1,(TrackerTbl[[#This Row],[UAID_2]]=MainTracker[UAID_2])*(TrackerTbl[[#This Row],[Request Date]]=MainTracker[Request sent on (Date)])*1,0),9)</f>
        <v>45419</v>
      </c>
      <c r="H676" s="33"/>
      <c r="J676" t="s">
        <v>9556</v>
      </c>
      <c r="K676" t="s">
        <v>9557</v>
      </c>
      <c r="L676" t="str">
        <f>LEFT(Table58[[#This Row],[L3 (Last Work Package only)]],FIND(" - ",Table58[[#This Row],[L3 (Last Work Package only)]])-1)</f>
        <v>SR_CFA_16_03</v>
      </c>
      <c r="M676" t="str">
        <f>LEFT(Table58[[#This Row],[Assets]],FIND(" - ",Table58[[#This Row],[Assets]])-1)</f>
        <v>HS2-00003H0EV</v>
      </c>
      <c r="N676" s="239" t="e">
        <f>INDEX(TrackerTbl[#Data],MATCH(Table58[[#This Row],[L2]],TrackerTbl[Cleansed_UAID_2],0),5)</f>
        <v>#N/A</v>
      </c>
      <c r="O676" s="9" t="e">
        <f>INDEX(TrackerTbl[#Data],MATCH(Table58[[#This Row],[L2]],TrackerTbl[Cleansed_UAID_2],0),6)</f>
        <v>#N/A</v>
      </c>
      <c r="P676" s="239" t="e">
        <f>INDEX(TrackerTbl[#Data],MATCH(Table58[[#This Row],[L2]],TrackerTbl[Cleansed_UAID_2],0),7)</f>
        <v>#N/A</v>
      </c>
    </row>
    <row r="677" spans="1:16">
      <c r="A677" s="9">
        <v>237.05</v>
      </c>
      <c r="B677" t="s">
        <v>3234</v>
      </c>
      <c r="C677" t="str">
        <f>IF(LEFT(TrackerTbl[[#This Row],[WorkPackage]],1)="U",TrackerTbl[[#This Row],[WorkPackage]],"IDR "&amp;TRIM(TrackerTbl[[#This Row],[WorkPackage]]))</f>
        <v>IDR 237.05</v>
      </c>
      <c r="D677" t="str">
        <f>TRIM(TrackerTbl[[#This Row],[UAID_2]])</f>
        <v>HS2-00002EK8B</v>
      </c>
      <c r="E677" s="33">
        <f>_xlfn.MAXIFS(Central_Team!G:G,Central_Team!C:C,TrackerTbl[[#This Row],[UAID_2]])</f>
        <v>45405</v>
      </c>
      <c r="F677" t="str" cm="1">
        <f t="array" ref="F677">INDEX(MainTracker[#Data],MATCH(1,(TrackerTbl[[#This Row],[UAID_2]]=MainTracker[UAID_2])*(TrackerTbl[[#This Row],[Request Date]]=MainTracker[Request sent on (Date)])*1,0),21)</f>
        <v>10 - Complete</v>
      </c>
      <c r="G677" s="33" cm="1">
        <f t="array" ref="G677">INDEX(MainTracker[#Data],MATCH(1,(TrackerTbl[[#This Row],[UAID_2]]=MainTracker[UAID_2])*(TrackerTbl[[#This Row],[Request Date]]=MainTracker[Request sent on (Date)])*1,0),9)</f>
        <v>45407</v>
      </c>
      <c r="H677" s="33"/>
      <c r="J677" t="s">
        <v>9558</v>
      </c>
      <c r="K677" t="s">
        <v>9559</v>
      </c>
      <c r="L677" t="str">
        <f>LEFT(Table58[[#This Row],[L3 (Last Work Package only)]],FIND(" - ",Table58[[#This Row],[L3 (Last Work Package only)]])-1)</f>
        <v>SR_CFA_16_02a</v>
      </c>
      <c r="M677" t="str">
        <f>LEFT(Table58[[#This Row],[Assets]],FIND(" - ",Table58[[#This Row],[Assets]])-1)</f>
        <v>HS2-00003H0EU</v>
      </c>
      <c r="N677" s="239" t="e">
        <f>INDEX(TrackerTbl[#Data],MATCH(Table58[[#This Row],[L2]],TrackerTbl[Cleansed_UAID_2],0),5)</f>
        <v>#N/A</v>
      </c>
      <c r="O677" s="9" t="e">
        <f>INDEX(TrackerTbl[#Data],MATCH(Table58[[#This Row],[L2]],TrackerTbl[Cleansed_UAID_2],0),6)</f>
        <v>#N/A</v>
      </c>
      <c r="P677" s="239" t="e">
        <f>INDEX(TrackerTbl[#Data],MATCH(Table58[[#This Row],[L2]],TrackerTbl[Cleansed_UAID_2],0),7)</f>
        <v>#N/A</v>
      </c>
    </row>
    <row r="678" spans="1:16">
      <c r="A678" s="9">
        <v>213.05</v>
      </c>
      <c r="B678" t="s">
        <v>3239</v>
      </c>
      <c r="C678" t="str">
        <f>IF(LEFT(TrackerTbl[[#This Row],[WorkPackage]],1)="U",TrackerTbl[[#This Row],[WorkPackage]],"IDR "&amp;TRIM(TrackerTbl[[#This Row],[WorkPackage]]))</f>
        <v>IDR 213.05</v>
      </c>
      <c r="D678" t="str">
        <f>TRIM(TrackerTbl[[#This Row],[UAID_2]])</f>
        <v>HS2-00002CW0N</v>
      </c>
      <c r="E678" s="33">
        <f>_xlfn.MAXIFS(Central_Team!G:G,Central_Team!C:C,TrackerTbl[[#This Row],[UAID_2]])</f>
        <v>45667</v>
      </c>
      <c r="F678" t="str" cm="1">
        <f t="array" ref="F678">INDEX(MainTracker[#Data],MATCH(1,(TrackerTbl[[#This Row],[UAID_2]]=MainTracker[UAID_2])*(TrackerTbl[[#This Row],[Request Date]]=MainTracker[Request sent on (Date)])*1,0),21)</f>
        <v>10 - Complete</v>
      </c>
      <c r="G678" s="33" cm="1">
        <f t="array" ref="G678">INDEX(MainTracker[#Data],MATCH(1,(TrackerTbl[[#This Row],[UAID_2]]=MainTracker[UAID_2])*(TrackerTbl[[#This Row],[Request Date]]=MainTracker[Request sent on (Date)])*1,0),9)</f>
        <v>45674</v>
      </c>
      <c r="H678" s="33"/>
      <c r="J678" t="s">
        <v>9560</v>
      </c>
      <c r="K678" t="s">
        <v>9561</v>
      </c>
      <c r="L678" t="str">
        <f>LEFT(Table58[[#This Row],[L3 (Last Work Package only)]],FIND(" - ",Table58[[#This Row],[L3 (Last Work Package only)]])-1)</f>
        <v>SR_CFA_16_02</v>
      </c>
      <c r="M678" t="str">
        <f>LEFT(Table58[[#This Row],[Assets]],FIND(" - ",Table58[[#This Row],[Assets]])-1)</f>
        <v>HS2-00003H0ET</v>
      </c>
      <c r="N678" s="239" t="e">
        <f>INDEX(TrackerTbl[#Data],MATCH(Table58[[#This Row],[L2]],TrackerTbl[Cleansed_UAID_2],0),5)</f>
        <v>#N/A</v>
      </c>
      <c r="O678" s="9" t="e">
        <f>INDEX(TrackerTbl[#Data],MATCH(Table58[[#This Row],[L2]],TrackerTbl[Cleansed_UAID_2],0),6)</f>
        <v>#N/A</v>
      </c>
      <c r="P678" s="239" t="e">
        <f>INDEX(TrackerTbl[#Data],MATCH(Table58[[#This Row],[L2]],TrackerTbl[Cleansed_UAID_2],0),7)</f>
        <v>#N/A</v>
      </c>
    </row>
    <row r="679" spans="1:16">
      <c r="A679" s="9" t="s">
        <v>2316</v>
      </c>
      <c r="B679" t="s">
        <v>2317</v>
      </c>
      <c r="C679" t="str">
        <f>IF(LEFT(TrackerTbl[[#This Row],[WorkPackage]],1)="U",TrackerTbl[[#This Row],[WorkPackage]],"IDR "&amp;TRIM(TrackerTbl[[#This Row],[WorkPackage]]))</f>
        <v>IDR 221.2_1</v>
      </c>
      <c r="D679" t="str">
        <f>TRIM(TrackerTbl[[#This Row],[UAID_2]])</f>
        <v>HS2-000001321</v>
      </c>
      <c r="E679" s="33">
        <f>_xlfn.MAXIFS(Central_Team!G:G,Central_Team!C:C,TrackerTbl[[#This Row],[UAID_2]])</f>
        <v>45406</v>
      </c>
      <c r="F679" t="str" cm="1">
        <f t="array" ref="F679">INDEX(MainTracker[#Data],MATCH(1,(TrackerTbl[[#This Row],[UAID_2]]=MainTracker[UAID_2])*(TrackerTbl[[#This Row],[Request Date]]=MainTracker[Request sent on (Date)])*1,0),21)</f>
        <v>10 - Complete</v>
      </c>
      <c r="G679" s="33" cm="1">
        <f t="array" ref="G679">INDEX(MainTracker[#Data],MATCH(1,(TrackerTbl[[#This Row],[UAID_2]]=MainTracker[UAID_2])*(TrackerTbl[[#This Row],[Request Date]]=MainTracker[Request sent on (Date)])*1,0),9)</f>
        <v>45407</v>
      </c>
      <c r="H679" s="33"/>
      <c r="J679" t="s">
        <v>9562</v>
      </c>
      <c r="K679" t="s">
        <v>9563</v>
      </c>
      <c r="L679" t="str">
        <f>LEFT(Table58[[#This Row],[L3 (Last Work Package only)]],FIND(" - ",Table58[[#This Row],[L3 (Last Work Package only)]])-1)</f>
        <v>SR_CFA_16_01</v>
      </c>
      <c r="M679" t="str">
        <f>LEFT(Table58[[#This Row],[Assets]],FIND(" - ",Table58[[#This Row],[Assets]])-1)</f>
        <v>HS2-00003H0ES</v>
      </c>
      <c r="N679" s="239" t="e">
        <f>INDEX(TrackerTbl[#Data],MATCH(Table58[[#This Row],[L2]],TrackerTbl[Cleansed_UAID_2],0),5)</f>
        <v>#N/A</v>
      </c>
      <c r="O679" s="9" t="e">
        <f>INDEX(TrackerTbl[#Data],MATCH(Table58[[#This Row],[L2]],TrackerTbl[Cleansed_UAID_2],0),6)</f>
        <v>#N/A</v>
      </c>
      <c r="P679" s="239" t="e">
        <f>INDEX(TrackerTbl[#Data],MATCH(Table58[[#This Row],[L2]],TrackerTbl[Cleansed_UAID_2],0),7)</f>
        <v>#N/A</v>
      </c>
    </row>
    <row r="680" spans="1:16">
      <c r="A680" s="9">
        <v>227.1</v>
      </c>
      <c r="B680" t="s">
        <v>3246</v>
      </c>
      <c r="C680" t="str">
        <f>IF(LEFT(TrackerTbl[[#This Row],[WorkPackage]],1)="U",TrackerTbl[[#This Row],[WorkPackage]],"IDR "&amp;TRIM(TrackerTbl[[#This Row],[WorkPackage]]))</f>
        <v>IDR 227.1</v>
      </c>
      <c r="D680" t="str">
        <f>TRIM(TrackerTbl[[#This Row],[UAID_2]])</f>
        <v>HS2-000025B28</v>
      </c>
      <c r="E680" s="33">
        <f>_xlfn.MAXIFS(Central_Team!G:G,Central_Team!C:C,TrackerTbl[[#This Row],[UAID_2]])</f>
        <v>45406</v>
      </c>
      <c r="F680" t="str" cm="1">
        <f t="array" ref="F680">INDEX(MainTracker[#Data],MATCH(1,(TrackerTbl[[#This Row],[UAID_2]]=MainTracker[UAID_2])*(TrackerTbl[[#This Row],[Request Date]]=MainTracker[Request sent on (Date)])*1,0),21)</f>
        <v>10 - Complete</v>
      </c>
      <c r="G680" s="33" cm="1">
        <f t="array" ref="G680">INDEX(MainTracker[#Data],MATCH(1,(TrackerTbl[[#This Row],[UAID_2]]=MainTracker[UAID_2])*(TrackerTbl[[#This Row],[Request Date]]=MainTracker[Request sent on (Date)])*1,0),9)</f>
        <v>45411</v>
      </c>
      <c r="H680" s="33"/>
      <c r="J680" t="s">
        <v>9564</v>
      </c>
      <c r="K680" t="s">
        <v>9565</v>
      </c>
      <c r="L680" t="str">
        <f>LEFT(Table58[[#This Row],[L3 (Last Work Package only)]],FIND(" - ",Table58[[#This Row],[L3 (Last Work Package only)]])-1)</f>
        <v>SR_CFA_15_68</v>
      </c>
      <c r="M680" t="str">
        <f>LEFT(Table58[[#This Row],[Assets]],FIND(" - ",Table58[[#This Row],[Assets]])-1)</f>
        <v>HS2-00003H0ER</v>
      </c>
      <c r="N680" s="239" t="e">
        <f>INDEX(TrackerTbl[#Data],MATCH(Table58[[#This Row],[L2]],TrackerTbl[Cleansed_UAID_2],0),5)</f>
        <v>#N/A</v>
      </c>
      <c r="O680" s="9" t="e">
        <f>INDEX(TrackerTbl[#Data],MATCH(Table58[[#This Row],[L2]],TrackerTbl[Cleansed_UAID_2],0),6)</f>
        <v>#N/A</v>
      </c>
      <c r="P680" s="239" t="e">
        <f>INDEX(TrackerTbl[#Data],MATCH(Table58[[#This Row],[L2]],TrackerTbl[Cleansed_UAID_2],0),7)</f>
        <v>#N/A</v>
      </c>
    </row>
    <row r="681" spans="1:16">
      <c r="A681" s="9">
        <v>227.1</v>
      </c>
      <c r="B681" t="s">
        <v>3252</v>
      </c>
      <c r="C681" t="str">
        <f>IF(LEFT(TrackerTbl[[#This Row],[WorkPackage]],1)="U",TrackerTbl[[#This Row],[WorkPackage]],"IDR "&amp;TRIM(TrackerTbl[[#This Row],[WorkPackage]]))</f>
        <v>IDR 227.1</v>
      </c>
      <c r="D681" t="str">
        <f>TRIM(TrackerTbl[[#This Row],[UAID_2]])</f>
        <v>HS2-000025B29</v>
      </c>
      <c r="E681" s="33">
        <f>_xlfn.MAXIFS(Central_Team!G:G,Central_Team!C:C,TrackerTbl[[#This Row],[UAID_2]])</f>
        <v>45406</v>
      </c>
      <c r="F681" t="str" cm="1">
        <f t="array" ref="F681">INDEX(MainTracker[#Data],MATCH(1,(TrackerTbl[[#This Row],[UAID_2]]=MainTracker[UAID_2])*(TrackerTbl[[#This Row],[Request Date]]=MainTracker[Request sent on (Date)])*1,0),21)</f>
        <v>10 - Complete</v>
      </c>
      <c r="G681" s="33" cm="1">
        <f t="array" ref="G681">INDEX(MainTracker[#Data],MATCH(1,(TrackerTbl[[#This Row],[UAID_2]]=MainTracker[UAID_2])*(TrackerTbl[[#This Row],[Request Date]]=MainTracker[Request sent on (Date)])*1,0),9)</f>
        <v>45411</v>
      </c>
      <c r="H681" s="33"/>
      <c r="J681" t="s">
        <v>9566</v>
      </c>
      <c r="K681" t="s">
        <v>9567</v>
      </c>
      <c r="L681" t="str">
        <f>LEFT(Table58[[#This Row],[L3 (Last Work Package only)]],FIND(" - ",Table58[[#This Row],[L3 (Last Work Package only)]])-1)</f>
        <v>SR_CFA_15_67</v>
      </c>
      <c r="M681" t="str">
        <f>LEFT(Table58[[#This Row],[Assets]],FIND(" - ",Table58[[#This Row],[Assets]])-1)</f>
        <v>HS2-00003H0EQ</v>
      </c>
      <c r="N681" s="239" t="e">
        <f>INDEX(TrackerTbl[#Data],MATCH(Table58[[#This Row],[L2]],TrackerTbl[Cleansed_UAID_2],0),5)</f>
        <v>#N/A</v>
      </c>
      <c r="O681" s="9" t="e">
        <f>INDEX(TrackerTbl[#Data],MATCH(Table58[[#This Row],[L2]],TrackerTbl[Cleansed_UAID_2],0),6)</f>
        <v>#N/A</v>
      </c>
      <c r="P681" s="239" t="e">
        <f>INDEX(TrackerTbl[#Data],MATCH(Table58[[#This Row],[L2]],TrackerTbl[Cleansed_UAID_2],0),7)</f>
        <v>#N/A</v>
      </c>
    </row>
    <row r="682" spans="1:16">
      <c r="A682" s="9">
        <v>218.02</v>
      </c>
      <c r="B682" t="s">
        <v>3257</v>
      </c>
      <c r="C682" t="str">
        <f>IF(LEFT(TrackerTbl[[#This Row],[WorkPackage]],1)="U",TrackerTbl[[#This Row],[WorkPackage]],"IDR "&amp;TRIM(TrackerTbl[[#This Row],[WorkPackage]]))</f>
        <v>IDR 218.02</v>
      </c>
      <c r="D682" t="str">
        <f>TRIM(TrackerTbl[[#This Row],[UAID_2]])</f>
        <v>HS2-00003CCJY</v>
      </c>
      <c r="E682" s="33">
        <f>_xlfn.MAXIFS(Central_Team!G:G,Central_Team!C:C,TrackerTbl[[#This Row],[UAID_2]])</f>
        <v>45406</v>
      </c>
      <c r="F682" t="str" cm="1">
        <f t="array" ref="F682">INDEX(MainTracker[#Data],MATCH(1,(TrackerTbl[[#This Row],[UAID_2]]=MainTracker[UAID_2])*(TrackerTbl[[#This Row],[Request Date]]=MainTracker[Request sent on (Date)])*1,0),21)</f>
        <v>10 - Complete</v>
      </c>
      <c r="G682" s="33" cm="1">
        <f t="array" ref="G682">INDEX(MainTracker[#Data],MATCH(1,(TrackerTbl[[#This Row],[UAID_2]]=MainTracker[UAID_2])*(TrackerTbl[[#This Row],[Request Date]]=MainTracker[Request sent on (Date)])*1,0),9)</f>
        <v>45419</v>
      </c>
      <c r="H682" s="33"/>
      <c r="J682" t="s">
        <v>9568</v>
      </c>
      <c r="K682" t="s">
        <v>9569</v>
      </c>
      <c r="L682" t="str">
        <f>LEFT(Table58[[#This Row],[L3 (Last Work Package only)]],FIND(" - ",Table58[[#This Row],[L3 (Last Work Package only)]])-1)</f>
        <v>SR_CFA_15_66</v>
      </c>
      <c r="M682" t="str">
        <f>LEFT(Table58[[#This Row],[Assets]],FIND(" - ",Table58[[#This Row],[Assets]])-1)</f>
        <v>HS2-00003H0EP</v>
      </c>
      <c r="N682" s="239" t="e">
        <f>INDEX(TrackerTbl[#Data],MATCH(Table58[[#This Row],[L2]],TrackerTbl[Cleansed_UAID_2],0),5)</f>
        <v>#N/A</v>
      </c>
      <c r="O682" s="9" t="e">
        <f>INDEX(TrackerTbl[#Data],MATCH(Table58[[#This Row],[L2]],TrackerTbl[Cleansed_UAID_2],0),6)</f>
        <v>#N/A</v>
      </c>
      <c r="P682" s="239" t="e">
        <f>INDEX(TrackerTbl[#Data],MATCH(Table58[[#This Row],[L2]],TrackerTbl[Cleansed_UAID_2],0),7)</f>
        <v>#N/A</v>
      </c>
    </row>
    <row r="683" spans="1:16">
      <c r="A683" s="9">
        <v>218.02</v>
      </c>
      <c r="B683" t="s">
        <v>3262</v>
      </c>
      <c r="C683" t="str">
        <f>IF(LEFT(TrackerTbl[[#This Row],[WorkPackage]],1)="U",TrackerTbl[[#This Row],[WorkPackage]],"IDR "&amp;TRIM(TrackerTbl[[#This Row],[WorkPackage]]))</f>
        <v>IDR 218.02</v>
      </c>
      <c r="D683" t="str">
        <f>TRIM(TrackerTbl[[#This Row],[UAID_2]])</f>
        <v>HS2-00003124A</v>
      </c>
      <c r="E683" s="33">
        <f>_xlfn.MAXIFS(Central_Team!G:G,Central_Team!C:C,TrackerTbl[[#This Row],[UAID_2]])</f>
        <v>45453</v>
      </c>
      <c r="F683" t="str" cm="1">
        <f t="array" ref="F683">INDEX(MainTracker[#Data],MATCH(1,(TrackerTbl[[#This Row],[UAID_2]]=MainTracker[UAID_2])*(TrackerTbl[[#This Row],[Request Date]]=MainTracker[Request sent on (Date)])*1,0),21)</f>
        <v>10 - Complete</v>
      </c>
      <c r="G683" s="33" cm="1">
        <f t="array" ref="G683">INDEX(MainTracker[#Data],MATCH(1,(TrackerTbl[[#This Row],[UAID_2]]=MainTracker[UAID_2])*(TrackerTbl[[#This Row],[Request Date]]=MainTracker[Request sent on (Date)])*1,0),9)</f>
        <v>45455</v>
      </c>
      <c r="H683" s="33"/>
      <c r="J683" t="s">
        <v>9570</v>
      </c>
      <c r="K683" t="s">
        <v>9571</v>
      </c>
      <c r="L683" t="str">
        <f>LEFT(Table58[[#This Row],[L3 (Last Work Package only)]],FIND(" - ",Table58[[#This Row],[L3 (Last Work Package only)]])-1)</f>
        <v>SR_CFA_15_65</v>
      </c>
      <c r="M683" t="str">
        <f>LEFT(Table58[[#This Row],[Assets]],FIND(" - ",Table58[[#This Row],[Assets]])-1)</f>
        <v>HS2-00003H0EN</v>
      </c>
      <c r="N683" s="239" t="e">
        <f>INDEX(TrackerTbl[#Data],MATCH(Table58[[#This Row],[L2]],TrackerTbl[Cleansed_UAID_2],0),5)</f>
        <v>#N/A</v>
      </c>
      <c r="O683" s="9" t="e">
        <f>INDEX(TrackerTbl[#Data],MATCH(Table58[[#This Row],[L2]],TrackerTbl[Cleansed_UAID_2],0),6)</f>
        <v>#N/A</v>
      </c>
      <c r="P683" s="239" t="e">
        <f>INDEX(TrackerTbl[#Data],MATCH(Table58[[#This Row],[L2]],TrackerTbl[Cleansed_UAID_2],0),7)</f>
        <v>#N/A</v>
      </c>
    </row>
    <row r="684" spans="1:16">
      <c r="A684" s="9">
        <v>218.02</v>
      </c>
      <c r="B684" t="s">
        <v>3267</v>
      </c>
      <c r="C684" t="str">
        <f>IF(LEFT(TrackerTbl[[#This Row],[WorkPackage]],1)="U",TrackerTbl[[#This Row],[WorkPackage]],"IDR "&amp;TRIM(TrackerTbl[[#This Row],[WorkPackage]]))</f>
        <v>IDR 218.02</v>
      </c>
      <c r="D684" t="str">
        <f>TRIM(TrackerTbl[[#This Row],[UAID_2]])</f>
        <v>HS2-00002TPZ5</v>
      </c>
      <c r="E684" s="33">
        <f>_xlfn.MAXIFS(Central_Team!G:G,Central_Team!C:C,TrackerTbl[[#This Row],[UAID_2]])</f>
        <v>45453</v>
      </c>
      <c r="F684" t="str" cm="1">
        <f t="array" ref="F684">INDEX(MainTracker[#Data],MATCH(1,(TrackerTbl[[#This Row],[UAID_2]]=MainTracker[UAID_2])*(TrackerTbl[[#This Row],[Request Date]]=MainTracker[Request sent on (Date)])*1,0),21)</f>
        <v>10 - Complete</v>
      </c>
      <c r="G684" s="33" cm="1">
        <f t="array" ref="G684">INDEX(MainTracker[#Data],MATCH(1,(TrackerTbl[[#This Row],[UAID_2]]=MainTracker[UAID_2])*(TrackerTbl[[#This Row],[Request Date]]=MainTracker[Request sent on (Date)])*1,0),9)</f>
        <v>45455</v>
      </c>
      <c r="H684" s="33"/>
      <c r="J684" t="s">
        <v>9572</v>
      </c>
      <c r="K684" t="s">
        <v>9573</v>
      </c>
      <c r="L684" t="str">
        <f>LEFT(Table58[[#This Row],[L3 (Last Work Package only)]],FIND(" - ",Table58[[#This Row],[L3 (Last Work Package only)]])-1)</f>
        <v>SR_CFA_15_64</v>
      </c>
      <c r="M684" t="str">
        <f>LEFT(Table58[[#This Row],[Assets]],FIND(" - ",Table58[[#This Row],[Assets]])-1)</f>
        <v>HS2-00003H0EM</v>
      </c>
      <c r="N684" s="239" t="e">
        <f>INDEX(TrackerTbl[#Data],MATCH(Table58[[#This Row],[L2]],TrackerTbl[Cleansed_UAID_2],0),5)</f>
        <v>#N/A</v>
      </c>
      <c r="O684" s="9" t="e">
        <f>INDEX(TrackerTbl[#Data],MATCH(Table58[[#This Row],[L2]],TrackerTbl[Cleansed_UAID_2],0),6)</f>
        <v>#N/A</v>
      </c>
      <c r="P684" s="239" t="e">
        <f>INDEX(TrackerTbl[#Data],MATCH(Table58[[#This Row],[L2]],TrackerTbl[Cleansed_UAID_2],0),7)</f>
        <v>#N/A</v>
      </c>
    </row>
    <row r="685" spans="1:16">
      <c r="A685" s="9">
        <v>218.02</v>
      </c>
      <c r="B685" t="s">
        <v>3271</v>
      </c>
      <c r="C685" t="str">
        <f>IF(LEFT(TrackerTbl[[#This Row],[WorkPackage]],1)="U",TrackerTbl[[#This Row],[WorkPackage]],"IDR "&amp;TRIM(TrackerTbl[[#This Row],[WorkPackage]]))</f>
        <v>IDR 218.02</v>
      </c>
      <c r="D685" t="str">
        <f>TRIM(TrackerTbl[[#This Row],[UAID_2]])</f>
        <v>HS2-00002CT9Q</v>
      </c>
      <c r="E685" s="33">
        <f>_xlfn.MAXIFS(Central_Team!G:G,Central_Team!C:C,TrackerTbl[[#This Row],[UAID_2]])</f>
        <v>45406</v>
      </c>
      <c r="F685" t="str" cm="1">
        <f t="array" ref="F685">INDEX(MainTracker[#Data],MATCH(1,(TrackerTbl[[#This Row],[UAID_2]]=MainTracker[UAID_2])*(TrackerTbl[[#This Row],[Request Date]]=MainTracker[Request sent on (Date)])*1,0),21)</f>
        <v>10 - Complete</v>
      </c>
      <c r="G685" s="33" cm="1">
        <f t="array" ref="G685">INDEX(MainTracker[#Data],MATCH(1,(TrackerTbl[[#This Row],[UAID_2]]=MainTracker[UAID_2])*(TrackerTbl[[#This Row],[Request Date]]=MainTracker[Request sent on (Date)])*1,0),9)</f>
        <v>45415</v>
      </c>
      <c r="H685" s="33"/>
      <c r="J685" t="s">
        <v>9574</v>
      </c>
      <c r="K685" t="s">
        <v>9575</v>
      </c>
      <c r="L685" t="str">
        <f>LEFT(Table58[[#This Row],[L3 (Last Work Package only)]],FIND(" - ",Table58[[#This Row],[L3 (Last Work Package only)]])-1)</f>
        <v>SR_CFA_15_63</v>
      </c>
      <c r="M685" t="str">
        <f>LEFT(Table58[[#This Row],[Assets]],FIND(" - ",Table58[[#This Row],[Assets]])-1)</f>
        <v>HS2-00003H0EL</v>
      </c>
      <c r="N685" s="239" t="e">
        <f>INDEX(TrackerTbl[#Data],MATCH(Table58[[#This Row],[L2]],TrackerTbl[Cleansed_UAID_2],0),5)</f>
        <v>#N/A</v>
      </c>
      <c r="O685" s="9" t="e">
        <f>INDEX(TrackerTbl[#Data],MATCH(Table58[[#This Row],[L2]],TrackerTbl[Cleansed_UAID_2],0),6)</f>
        <v>#N/A</v>
      </c>
      <c r="P685" s="239" t="e">
        <f>INDEX(TrackerTbl[#Data],MATCH(Table58[[#This Row],[L2]],TrackerTbl[Cleansed_UAID_2],0),7)</f>
        <v>#N/A</v>
      </c>
    </row>
    <row r="686" spans="1:16">
      <c r="A686" s="9">
        <v>218.02</v>
      </c>
      <c r="B686" t="s">
        <v>3276</v>
      </c>
      <c r="C686" t="str">
        <f>IF(LEFT(TrackerTbl[[#This Row],[WorkPackage]],1)="U",TrackerTbl[[#This Row],[WorkPackage]],"IDR "&amp;TRIM(TrackerTbl[[#This Row],[WorkPackage]]))</f>
        <v>IDR 218.02</v>
      </c>
      <c r="D686" t="str">
        <f>TRIM(TrackerTbl[[#This Row],[UAID_2]])</f>
        <v>HS2-00002CT9N</v>
      </c>
      <c r="E686" s="33">
        <f>_xlfn.MAXIFS(Central_Team!G:G,Central_Team!C:C,TrackerTbl[[#This Row],[UAID_2]])</f>
        <v>45406</v>
      </c>
      <c r="F686" t="str" cm="1">
        <f t="array" ref="F686">INDEX(MainTracker[#Data],MATCH(1,(TrackerTbl[[#This Row],[UAID_2]]=MainTracker[UAID_2])*(TrackerTbl[[#This Row],[Request Date]]=MainTracker[Request sent on (Date)])*1,0),21)</f>
        <v>10 - Complete</v>
      </c>
      <c r="G686" s="33" cm="1">
        <f t="array" ref="G686">INDEX(MainTracker[#Data],MATCH(1,(TrackerTbl[[#This Row],[UAID_2]]=MainTracker[UAID_2])*(TrackerTbl[[#This Row],[Request Date]]=MainTracker[Request sent on (Date)])*1,0),9)</f>
        <v>45415</v>
      </c>
      <c r="H686" s="33"/>
      <c r="J686" t="s">
        <v>9576</v>
      </c>
      <c r="K686" t="s">
        <v>9577</v>
      </c>
      <c r="L686" t="str">
        <f>LEFT(Table58[[#This Row],[L3 (Last Work Package only)]],FIND(" - ",Table58[[#This Row],[L3 (Last Work Package only)]])-1)</f>
        <v>SR_CFA_15_62</v>
      </c>
      <c r="M686" t="str">
        <f>LEFT(Table58[[#This Row],[Assets]],FIND(" - ",Table58[[#This Row],[Assets]])-1)</f>
        <v>HS2-00003H0EK</v>
      </c>
      <c r="N686" s="239" t="e">
        <f>INDEX(TrackerTbl[#Data],MATCH(Table58[[#This Row],[L2]],TrackerTbl[Cleansed_UAID_2],0),5)</f>
        <v>#N/A</v>
      </c>
      <c r="O686" s="9" t="e">
        <f>INDEX(TrackerTbl[#Data],MATCH(Table58[[#This Row],[L2]],TrackerTbl[Cleansed_UAID_2],0),6)</f>
        <v>#N/A</v>
      </c>
      <c r="P686" s="239" t="e">
        <f>INDEX(TrackerTbl[#Data],MATCH(Table58[[#This Row],[L2]],TrackerTbl[Cleansed_UAID_2],0),7)</f>
        <v>#N/A</v>
      </c>
    </row>
    <row r="687" spans="1:16">
      <c r="A687" s="9">
        <v>218.02</v>
      </c>
      <c r="B687" t="s">
        <v>3281</v>
      </c>
      <c r="C687" t="str">
        <f>IF(LEFT(TrackerTbl[[#This Row],[WorkPackage]],1)="U",TrackerTbl[[#This Row],[WorkPackage]],"IDR "&amp;TRIM(TrackerTbl[[#This Row],[WorkPackage]]))</f>
        <v>IDR 218.02</v>
      </c>
      <c r="D687" t="str">
        <f>TRIM(TrackerTbl[[#This Row],[UAID_2]])</f>
        <v>HS2-00002CTDA</v>
      </c>
      <c r="E687" s="33">
        <f>_xlfn.MAXIFS(Central_Team!G:G,Central_Team!C:C,TrackerTbl[[#This Row],[UAID_2]])</f>
        <v>45406</v>
      </c>
      <c r="F687" t="str" cm="1">
        <f t="array" ref="F687">INDEX(MainTracker[#Data],MATCH(1,(TrackerTbl[[#This Row],[UAID_2]]=MainTracker[UAID_2])*(TrackerTbl[[#This Row],[Request Date]]=MainTracker[Request sent on (Date)])*1,0),21)</f>
        <v>10 - Complete</v>
      </c>
      <c r="G687" s="33" cm="1">
        <f t="array" ref="G687">INDEX(MainTracker[#Data],MATCH(1,(TrackerTbl[[#This Row],[UAID_2]]=MainTracker[UAID_2])*(TrackerTbl[[#This Row],[Request Date]]=MainTracker[Request sent on (Date)])*1,0),9)</f>
        <v>45415</v>
      </c>
      <c r="H687" s="33"/>
      <c r="J687" t="s">
        <v>9578</v>
      </c>
      <c r="K687" t="s">
        <v>9579</v>
      </c>
      <c r="L687" t="str">
        <f>LEFT(Table58[[#This Row],[L3 (Last Work Package only)]],FIND(" - ",Table58[[#This Row],[L3 (Last Work Package only)]])-1)</f>
        <v>SR_CFA_15_61</v>
      </c>
      <c r="M687" t="str">
        <f>LEFT(Table58[[#This Row],[Assets]],FIND(" - ",Table58[[#This Row],[Assets]])-1)</f>
        <v>HS2-00003H0EJ</v>
      </c>
      <c r="N687" s="239" t="e">
        <f>INDEX(TrackerTbl[#Data],MATCH(Table58[[#This Row],[L2]],TrackerTbl[Cleansed_UAID_2],0),5)</f>
        <v>#N/A</v>
      </c>
      <c r="O687" s="9" t="e">
        <f>INDEX(TrackerTbl[#Data],MATCH(Table58[[#This Row],[L2]],TrackerTbl[Cleansed_UAID_2],0),6)</f>
        <v>#N/A</v>
      </c>
      <c r="P687" s="239" t="e">
        <f>INDEX(TrackerTbl[#Data],MATCH(Table58[[#This Row],[L2]],TrackerTbl[Cleansed_UAID_2],0),7)</f>
        <v>#N/A</v>
      </c>
    </row>
    <row r="688" spans="1:16">
      <c r="A688" s="9">
        <v>218.02</v>
      </c>
      <c r="B688" t="s">
        <v>3285</v>
      </c>
      <c r="C688" t="str">
        <f>IF(LEFT(TrackerTbl[[#This Row],[WorkPackage]],1)="U",TrackerTbl[[#This Row],[WorkPackage]],"IDR "&amp;TRIM(TrackerTbl[[#This Row],[WorkPackage]]))</f>
        <v>IDR 218.02</v>
      </c>
      <c r="D688" t="str">
        <f>TRIM(TrackerTbl[[#This Row],[UAID_2]])</f>
        <v>HS2-00002CTD9</v>
      </c>
      <c r="E688" s="33">
        <f>_xlfn.MAXIFS(Central_Team!G:G,Central_Team!C:C,TrackerTbl[[#This Row],[UAID_2]])</f>
        <v>45406</v>
      </c>
      <c r="F688" t="str" cm="1">
        <f t="array" ref="F688">INDEX(MainTracker[#Data],MATCH(1,(TrackerTbl[[#This Row],[UAID_2]]=MainTracker[UAID_2])*(TrackerTbl[[#This Row],[Request Date]]=MainTracker[Request sent on (Date)])*1,0),21)</f>
        <v>10 - Complete</v>
      </c>
      <c r="G688" s="33" cm="1">
        <f t="array" ref="G688">INDEX(MainTracker[#Data],MATCH(1,(TrackerTbl[[#This Row],[UAID_2]]=MainTracker[UAID_2])*(TrackerTbl[[#This Row],[Request Date]]=MainTracker[Request sent on (Date)])*1,0),9)</f>
        <v>45415</v>
      </c>
      <c r="H688" s="33"/>
      <c r="J688" t="s">
        <v>9580</v>
      </c>
      <c r="K688" t="s">
        <v>9581</v>
      </c>
      <c r="L688" t="str">
        <f>LEFT(Table58[[#This Row],[L3 (Last Work Package only)]],FIND(" - ",Table58[[#This Row],[L3 (Last Work Package only)]])-1)</f>
        <v>SR_CFA_15_60</v>
      </c>
      <c r="M688" t="str">
        <f>LEFT(Table58[[#This Row],[Assets]],FIND(" - ",Table58[[#This Row],[Assets]])-1)</f>
        <v>HS2-00003H0EH</v>
      </c>
      <c r="N688" s="239" t="e">
        <f>INDEX(TrackerTbl[#Data],MATCH(Table58[[#This Row],[L2]],TrackerTbl[Cleansed_UAID_2],0),5)</f>
        <v>#N/A</v>
      </c>
      <c r="O688" s="9" t="e">
        <f>INDEX(TrackerTbl[#Data],MATCH(Table58[[#This Row],[L2]],TrackerTbl[Cleansed_UAID_2],0),6)</f>
        <v>#N/A</v>
      </c>
      <c r="P688" s="239" t="e">
        <f>INDEX(TrackerTbl[#Data],MATCH(Table58[[#This Row],[L2]],TrackerTbl[Cleansed_UAID_2],0),7)</f>
        <v>#N/A</v>
      </c>
    </row>
    <row r="689" spans="1:16">
      <c r="A689" s="9">
        <v>208.4</v>
      </c>
      <c r="B689" t="s">
        <v>3289</v>
      </c>
      <c r="C689" t="str">
        <f>IF(LEFT(TrackerTbl[[#This Row],[WorkPackage]],1)="U",TrackerTbl[[#This Row],[WorkPackage]],"IDR "&amp;TRIM(TrackerTbl[[#This Row],[WorkPackage]]))</f>
        <v>IDR 208.4</v>
      </c>
      <c r="D689" t="str">
        <f>TRIM(TrackerTbl[[#This Row],[UAID_2]])</f>
        <v>HS2-00002N7VS</v>
      </c>
      <c r="E689" s="33">
        <f>_xlfn.MAXIFS(Central_Team!G:G,Central_Team!C:C,TrackerTbl[[#This Row],[UAID_2]])</f>
        <v>45406</v>
      </c>
      <c r="F689" t="str" cm="1">
        <f t="array" ref="F689">INDEX(MainTracker[#Data],MATCH(1,(TrackerTbl[[#This Row],[UAID_2]]=MainTracker[UAID_2])*(TrackerTbl[[#This Row],[Request Date]]=MainTracker[Request sent on (Date)])*1,0),21)</f>
        <v>10 - Complete</v>
      </c>
      <c r="G689" s="33" cm="1">
        <f t="array" ref="G689">INDEX(MainTracker[#Data],MATCH(1,(TrackerTbl[[#This Row],[UAID_2]]=MainTracker[UAID_2])*(TrackerTbl[[#This Row],[Request Date]]=MainTracker[Request sent on (Date)])*1,0),9)</f>
        <v>45415</v>
      </c>
      <c r="H689" s="33"/>
      <c r="J689" t="s">
        <v>9582</v>
      </c>
      <c r="K689" t="s">
        <v>9583</v>
      </c>
      <c r="L689" t="str">
        <f>LEFT(Table58[[#This Row],[L3 (Last Work Package only)]],FIND(" - ",Table58[[#This Row],[L3 (Last Work Package only)]])-1)</f>
        <v>SR_CFA_15_59</v>
      </c>
      <c r="M689" t="str">
        <f>LEFT(Table58[[#This Row],[Assets]],FIND(" - ",Table58[[#This Row],[Assets]])-1)</f>
        <v>HS2-00003H0EG</v>
      </c>
      <c r="N689" s="239" t="e">
        <f>INDEX(TrackerTbl[#Data],MATCH(Table58[[#This Row],[L2]],TrackerTbl[Cleansed_UAID_2],0),5)</f>
        <v>#N/A</v>
      </c>
      <c r="O689" s="9" t="e">
        <f>INDEX(TrackerTbl[#Data],MATCH(Table58[[#This Row],[L2]],TrackerTbl[Cleansed_UAID_2],0),6)</f>
        <v>#N/A</v>
      </c>
      <c r="P689" s="239" t="e">
        <f>INDEX(TrackerTbl[#Data],MATCH(Table58[[#This Row],[L2]],TrackerTbl[Cleansed_UAID_2],0),7)</f>
        <v>#N/A</v>
      </c>
    </row>
    <row r="690" spans="1:16">
      <c r="A690" s="9">
        <v>208.4</v>
      </c>
      <c r="B690" t="s">
        <v>3295</v>
      </c>
      <c r="C690" t="str">
        <f>IF(LEFT(TrackerTbl[[#This Row],[WorkPackage]],1)="U",TrackerTbl[[#This Row],[WorkPackage]],"IDR "&amp;TRIM(TrackerTbl[[#This Row],[WorkPackage]]))</f>
        <v>IDR 208.4</v>
      </c>
      <c r="D690" t="str">
        <f>TRIM(TrackerTbl[[#This Row],[UAID_2]])</f>
        <v>HS2-00002N7VT</v>
      </c>
      <c r="E690" s="33">
        <f>_xlfn.MAXIFS(Central_Team!G:G,Central_Team!C:C,TrackerTbl[[#This Row],[UAID_2]])</f>
        <v>45406</v>
      </c>
      <c r="F690" t="str" cm="1">
        <f t="array" ref="F690">INDEX(MainTracker[#Data],MATCH(1,(TrackerTbl[[#This Row],[UAID_2]]=MainTracker[UAID_2])*(TrackerTbl[[#This Row],[Request Date]]=MainTracker[Request sent on (Date)])*1,0),21)</f>
        <v>10 - Complete</v>
      </c>
      <c r="G690" s="33" cm="1">
        <f t="array" ref="G690">INDEX(MainTracker[#Data],MATCH(1,(TrackerTbl[[#This Row],[UAID_2]]=MainTracker[UAID_2])*(TrackerTbl[[#This Row],[Request Date]]=MainTracker[Request sent on (Date)])*1,0),9)</f>
        <v>45415</v>
      </c>
      <c r="H690" s="33"/>
      <c r="J690" t="s">
        <v>9584</v>
      </c>
      <c r="K690" t="s">
        <v>9585</v>
      </c>
      <c r="L690" t="str">
        <f>LEFT(Table58[[#This Row],[L3 (Last Work Package only)]],FIND(" - ",Table58[[#This Row],[L3 (Last Work Package only)]])-1)</f>
        <v>SR_CFA_15_58</v>
      </c>
      <c r="M690" t="str">
        <f>LEFT(Table58[[#This Row],[Assets]],FIND(" - ",Table58[[#This Row],[Assets]])-1)</f>
        <v>HS2-00003H0EF</v>
      </c>
      <c r="N690" s="239" t="e">
        <f>INDEX(TrackerTbl[#Data],MATCH(Table58[[#This Row],[L2]],TrackerTbl[Cleansed_UAID_2],0),5)</f>
        <v>#N/A</v>
      </c>
      <c r="O690" s="9" t="e">
        <f>INDEX(TrackerTbl[#Data],MATCH(Table58[[#This Row],[L2]],TrackerTbl[Cleansed_UAID_2],0),6)</f>
        <v>#N/A</v>
      </c>
      <c r="P690" s="239" t="e">
        <f>INDEX(TrackerTbl[#Data],MATCH(Table58[[#This Row],[L2]],TrackerTbl[Cleansed_UAID_2],0),7)</f>
        <v>#N/A</v>
      </c>
    </row>
    <row r="691" spans="1:16">
      <c r="A691" s="9" t="s">
        <v>185</v>
      </c>
      <c r="B691" t="s">
        <v>3299</v>
      </c>
      <c r="C691" t="str">
        <f>IF(LEFT(TrackerTbl[[#This Row],[WorkPackage]],1)="U",TrackerTbl[[#This Row],[WorkPackage]],"IDR "&amp;TRIM(TrackerTbl[[#This Row],[WorkPackage]]))</f>
        <v>IDR 235.01-1</v>
      </c>
      <c r="D691" t="str">
        <f>TRIM(TrackerTbl[[#This Row],[UAID_2]])</f>
        <v>HS2-000025B3A</v>
      </c>
      <c r="E691" s="33">
        <f>_xlfn.MAXIFS(Central_Team!G:G,Central_Team!C:C,TrackerTbl[[#This Row],[UAID_2]])</f>
        <v>45702</v>
      </c>
      <c r="F691" t="str" cm="1">
        <f t="array" ref="F691">INDEX(MainTracker[#Data],MATCH(1,(TrackerTbl[[#This Row],[UAID_2]]=MainTracker[UAID_2])*(TrackerTbl[[#This Row],[Request Date]]=MainTracker[Request sent on (Date)])*1,0),21)</f>
        <v>01 - Ongoing</v>
      </c>
      <c r="G691" s="33" cm="1">
        <f t="array" ref="G691">INDEX(MainTracker[#Data],MATCH(1,(TrackerTbl[[#This Row],[UAID_2]]=MainTracker[UAID_2])*(TrackerTbl[[#This Row],[Request Date]]=MainTracker[Request sent on (Date)])*1,0),9)</f>
        <v>0</v>
      </c>
      <c r="H691" s="33"/>
      <c r="J691" t="s">
        <v>9586</v>
      </c>
      <c r="K691" t="s">
        <v>9587</v>
      </c>
      <c r="L691" t="str">
        <f>LEFT(Table58[[#This Row],[L3 (Last Work Package only)]],FIND(" - ",Table58[[#This Row],[L3 (Last Work Package only)]])-1)</f>
        <v>SR_CFA_15_57</v>
      </c>
      <c r="M691" t="str">
        <f>LEFT(Table58[[#This Row],[Assets]],FIND(" - ",Table58[[#This Row],[Assets]])-1)</f>
        <v>HS2-00003H0EE</v>
      </c>
      <c r="N691" s="239" t="e">
        <f>INDEX(TrackerTbl[#Data],MATCH(Table58[[#This Row],[L2]],TrackerTbl[Cleansed_UAID_2],0),5)</f>
        <v>#N/A</v>
      </c>
      <c r="O691" s="9" t="e">
        <f>INDEX(TrackerTbl[#Data],MATCH(Table58[[#This Row],[L2]],TrackerTbl[Cleansed_UAID_2],0),6)</f>
        <v>#N/A</v>
      </c>
      <c r="P691" s="239" t="e">
        <f>INDEX(TrackerTbl[#Data],MATCH(Table58[[#This Row],[L2]],TrackerTbl[Cleansed_UAID_2],0),7)</f>
        <v>#N/A</v>
      </c>
    </row>
    <row r="692" spans="1:16">
      <c r="A692" s="9" t="s">
        <v>185</v>
      </c>
      <c r="B692" t="s">
        <v>3305</v>
      </c>
      <c r="C692" t="str">
        <f>IF(LEFT(TrackerTbl[[#This Row],[WorkPackage]],1)="U",TrackerTbl[[#This Row],[WorkPackage]],"IDR "&amp;TRIM(TrackerTbl[[#This Row],[WorkPackage]]))</f>
        <v>IDR 235.01-1</v>
      </c>
      <c r="D692" t="str">
        <f>TRIM(TrackerTbl[[#This Row],[UAID_2]])</f>
        <v>HS2-00002J4YX</v>
      </c>
      <c r="E692" s="33">
        <f>_xlfn.MAXIFS(Central_Team!G:G,Central_Team!C:C,TrackerTbl[[#This Row],[UAID_2]])</f>
        <v>45702</v>
      </c>
      <c r="F692" t="str" cm="1">
        <f t="array" ref="F692">INDEX(MainTracker[#Data],MATCH(1,(TrackerTbl[[#This Row],[UAID_2]]=MainTracker[UAID_2])*(TrackerTbl[[#This Row],[Request Date]]=MainTracker[Request sent on (Date)])*1,0),21)</f>
        <v>08 - Checker to check</v>
      </c>
      <c r="G692" s="33" cm="1">
        <f t="array" ref="G692">INDEX(MainTracker[#Data],MATCH(1,(TrackerTbl[[#This Row],[UAID_2]]=MainTracker[UAID_2])*(TrackerTbl[[#This Row],[Request Date]]=MainTracker[Request sent on (Date)])*1,0),9)</f>
        <v>0</v>
      </c>
      <c r="H692" s="33"/>
      <c r="J692" t="s">
        <v>9588</v>
      </c>
      <c r="K692" t="s">
        <v>9589</v>
      </c>
      <c r="L692" t="str">
        <f>LEFT(Table58[[#This Row],[L3 (Last Work Package only)]],FIND(" - ",Table58[[#This Row],[L3 (Last Work Package only)]])-1)</f>
        <v>SR_CFA_15_56</v>
      </c>
      <c r="M692" t="str">
        <f>LEFT(Table58[[#This Row],[Assets]],FIND(" - ",Table58[[#This Row],[Assets]])-1)</f>
        <v>HS2-00003H0ED</v>
      </c>
      <c r="N692" s="239" t="e">
        <f>INDEX(TrackerTbl[#Data],MATCH(Table58[[#This Row],[L2]],TrackerTbl[Cleansed_UAID_2],0),5)</f>
        <v>#N/A</v>
      </c>
      <c r="O692" s="9" t="e">
        <f>INDEX(TrackerTbl[#Data],MATCH(Table58[[#This Row],[L2]],TrackerTbl[Cleansed_UAID_2],0),6)</f>
        <v>#N/A</v>
      </c>
      <c r="P692" s="239" t="e">
        <f>INDEX(TrackerTbl[#Data],MATCH(Table58[[#This Row],[L2]],TrackerTbl[Cleansed_UAID_2],0),7)</f>
        <v>#N/A</v>
      </c>
    </row>
    <row r="693" spans="1:16">
      <c r="A693" s="9">
        <v>233.01</v>
      </c>
      <c r="B693" t="s">
        <v>3310</v>
      </c>
      <c r="C693" t="str">
        <f>IF(LEFT(TrackerTbl[[#This Row],[WorkPackage]],1)="U",TrackerTbl[[#This Row],[WorkPackage]],"IDR "&amp;TRIM(TrackerTbl[[#This Row],[WorkPackage]]))</f>
        <v>IDR 233.01</v>
      </c>
      <c r="D693" t="str">
        <f>TRIM(TrackerTbl[[#This Row],[UAID_2]])</f>
        <v>HS2-00002EF97</v>
      </c>
      <c r="E693" s="33">
        <f>_xlfn.MAXIFS(Central_Team!G:G,Central_Team!C:C,TrackerTbl[[#This Row],[UAID_2]])</f>
        <v>45407</v>
      </c>
      <c r="F693" t="str" cm="1">
        <f t="array" ref="F693">INDEX(MainTracker[#Data],MATCH(1,(TrackerTbl[[#This Row],[UAID_2]]=MainTracker[UAID_2])*(TrackerTbl[[#This Row],[Request Date]]=MainTracker[Request sent on (Date)])*1,0),21)</f>
        <v>10 - Complete</v>
      </c>
      <c r="G693" s="33" cm="1">
        <f t="array" ref="G693">INDEX(MainTracker[#Data],MATCH(1,(TrackerTbl[[#This Row],[UAID_2]]=MainTracker[UAID_2])*(TrackerTbl[[#This Row],[Request Date]]=MainTracker[Request sent on (Date)])*1,0),9)</f>
        <v>45421</v>
      </c>
      <c r="H693" s="33"/>
      <c r="J693" t="s">
        <v>9590</v>
      </c>
      <c r="K693" t="s">
        <v>9591</v>
      </c>
      <c r="L693" t="str">
        <f>LEFT(Table58[[#This Row],[L3 (Last Work Package only)]],FIND(" - ",Table58[[#This Row],[L3 (Last Work Package only)]])-1)</f>
        <v>SR_CFA_15_55</v>
      </c>
      <c r="M693" t="str">
        <f>LEFT(Table58[[#This Row],[Assets]],FIND(" - ",Table58[[#This Row],[Assets]])-1)</f>
        <v>HS2-00003H0EC</v>
      </c>
      <c r="N693" s="239" t="e">
        <f>INDEX(TrackerTbl[#Data],MATCH(Table58[[#This Row],[L2]],TrackerTbl[Cleansed_UAID_2],0),5)</f>
        <v>#N/A</v>
      </c>
      <c r="O693" s="9" t="e">
        <f>INDEX(TrackerTbl[#Data],MATCH(Table58[[#This Row],[L2]],TrackerTbl[Cleansed_UAID_2],0),6)</f>
        <v>#N/A</v>
      </c>
      <c r="P693" s="239" t="e">
        <f>INDEX(TrackerTbl[#Data],MATCH(Table58[[#This Row],[L2]],TrackerTbl[Cleansed_UAID_2],0),7)</f>
        <v>#N/A</v>
      </c>
    </row>
    <row r="694" spans="1:16">
      <c r="A694" s="9" t="s">
        <v>1822</v>
      </c>
      <c r="B694" t="s">
        <v>3315</v>
      </c>
      <c r="C694" t="str">
        <f>IF(LEFT(TrackerTbl[[#This Row],[WorkPackage]],1)="U",TrackerTbl[[#This Row],[WorkPackage]],"IDR "&amp;TRIM(TrackerTbl[[#This Row],[WorkPackage]]))</f>
        <v>IDR 229.01-1</v>
      </c>
      <c r="D694" t="str">
        <f>TRIM(TrackerTbl[[#This Row],[UAID_2]])</f>
        <v>HS2-00002TMF3</v>
      </c>
      <c r="E694" s="33">
        <f>_xlfn.MAXIFS(Central_Team!G:G,Central_Team!C:C,TrackerTbl[[#This Row],[UAID_2]])</f>
        <v>45649</v>
      </c>
      <c r="F694" t="str" cm="1">
        <f t="array" ref="F694">INDEX(MainTracker[#Data],MATCH(1,(TrackerTbl[[#This Row],[UAID_2]]=MainTracker[UAID_2])*(TrackerTbl[[#This Row],[Request Date]]=MainTracker[Request sent on (Date)])*1,0),21)</f>
        <v>10 - Complete</v>
      </c>
      <c r="G694" s="33" cm="1">
        <f t="array" ref="G694">INDEX(MainTracker[#Data],MATCH(1,(TrackerTbl[[#This Row],[UAID_2]]=MainTracker[UAID_2])*(TrackerTbl[[#This Row],[Request Date]]=MainTracker[Request sent on (Date)])*1,0),9)</f>
        <v>45674</v>
      </c>
      <c r="H694" s="33"/>
      <c r="J694" t="s">
        <v>9592</v>
      </c>
      <c r="K694" t="s">
        <v>9593</v>
      </c>
      <c r="L694" t="str">
        <f>LEFT(Table58[[#This Row],[L3 (Last Work Package only)]],FIND(" - ",Table58[[#This Row],[L3 (Last Work Package only)]])-1)</f>
        <v>SR_CFA_15_54</v>
      </c>
      <c r="M694" t="str">
        <f>LEFT(Table58[[#This Row],[Assets]],FIND(" - ",Table58[[#This Row],[Assets]])-1)</f>
        <v>HS2-00003H0EB</v>
      </c>
      <c r="N694" s="239" t="e">
        <f>INDEX(TrackerTbl[#Data],MATCH(Table58[[#This Row],[L2]],TrackerTbl[Cleansed_UAID_2],0),5)</f>
        <v>#N/A</v>
      </c>
      <c r="O694" s="9" t="e">
        <f>INDEX(TrackerTbl[#Data],MATCH(Table58[[#This Row],[L2]],TrackerTbl[Cleansed_UAID_2],0),6)</f>
        <v>#N/A</v>
      </c>
      <c r="P694" s="239" t="e">
        <f>INDEX(TrackerTbl[#Data],MATCH(Table58[[#This Row],[L2]],TrackerTbl[Cleansed_UAID_2],0),7)</f>
        <v>#N/A</v>
      </c>
    </row>
    <row r="695" spans="1:16">
      <c r="A695" s="9" t="s">
        <v>63</v>
      </c>
      <c r="B695" t="s">
        <v>3320</v>
      </c>
      <c r="C695" t="str">
        <f>IF(LEFT(TrackerTbl[[#This Row],[WorkPackage]],1)="U",TrackerTbl[[#This Row],[WorkPackage]],"IDR "&amp;TRIM(TrackerTbl[[#This Row],[WorkPackage]]))</f>
        <v>IDR 204.1-1</v>
      </c>
      <c r="D695" t="str">
        <f>TRIM(TrackerTbl[[#This Row],[UAID_2]])</f>
        <v>HS2-000030KBA</v>
      </c>
      <c r="E695" s="33">
        <f>_xlfn.MAXIFS(Central_Team!G:G,Central_Team!C:C,TrackerTbl[[#This Row],[UAID_2]])</f>
        <v>45408</v>
      </c>
      <c r="F695" t="str" cm="1">
        <f t="array" ref="F695">INDEX(MainTracker[#Data],MATCH(1,(TrackerTbl[[#This Row],[UAID_2]]=MainTracker[UAID_2])*(TrackerTbl[[#This Row],[Request Date]]=MainTracker[Request sent on (Date)])*1,0),21)</f>
        <v>10 - Complete</v>
      </c>
      <c r="G695" s="33" cm="1">
        <f t="array" ref="G695">INDEX(MainTracker[#Data],MATCH(1,(TrackerTbl[[#This Row],[UAID_2]]=MainTracker[UAID_2])*(TrackerTbl[[#This Row],[Request Date]]=MainTracker[Request sent on (Date)])*1,0),9)</f>
        <v>45420</v>
      </c>
      <c r="H695" s="33"/>
      <c r="J695" t="s">
        <v>9594</v>
      </c>
      <c r="K695" t="s">
        <v>9595</v>
      </c>
      <c r="L695" t="str">
        <f>LEFT(Table58[[#This Row],[L3 (Last Work Package only)]],FIND(" - ",Table58[[#This Row],[L3 (Last Work Package only)]])-1)</f>
        <v>SR_CFA_15_53</v>
      </c>
      <c r="M695" t="str">
        <f>LEFT(Table58[[#This Row],[Assets]],FIND(" - ",Table58[[#This Row],[Assets]])-1)</f>
        <v>HS2-00003H0EA</v>
      </c>
      <c r="N695" s="239" t="e">
        <f>INDEX(TrackerTbl[#Data],MATCH(Table58[[#This Row],[L2]],TrackerTbl[Cleansed_UAID_2],0),5)</f>
        <v>#N/A</v>
      </c>
      <c r="O695" s="9" t="e">
        <f>INDEX(TrackerTbl[#Data],MATCH(Table58[[#This Row],[L2]],TrackerTbl[Cleansed_UAID_2],0),6)</f>
        <v>#N/A</v>
      </c>
      <c r="P695" s="239" t="e">
        <f>INDEX(TrackerTbl[#Data],MATCH(Table58[[#This Row],[L2]],TrackerTbl[Cleansed_UAID_2],0),7)</f>
        <v>#N/A</v>
      </c>
    </row>
    <row r="696" spans="1:16">
      <c r="A696" s="9">
        <v>229.03</v>
      </c>
      <c r="B696" t="s">
        <v>3325</v>
      </c>
      <c r="C696" t="str">
        <f>IF(LEFT(TrackerTbl[[#This Row],[WorkPackage]],1)="U",TrackerTbl[[#This Row],[WorkPackage]],"IDR "&amp;TRIM(TrackerTbl[[#This Row],[WorkPackage]]))</f>
        <v>IDR 229.03</v>
      </c>
      <c r="D696" t="str">
        <f>TRIM(TrackerTbl[[#This Row],[UAID_2]])</f>
        <v>HS2-00002N7U9</v>
      </c>
      <c r="E696" s="33">
        <f>_xlfn.MAXIFS(Central_Team!G:G,Central_Team!C:C,TrackerTbl[[#This Row],[UAID_2]])</f>
        <v>45408</v>
      </c>
      <c r="F696" t="str" cm="1">
        <f t="array" ref="F696">INDEX(MainTracker[#Data],MATCH(1,(TrackerTbl[[#This Row],[UAID_2]]=MainTracker[UAID_2])*(TrackerTbl[[#This Row],[Request Date]]=MainTracker[Request sent on (Date)])*1,0),21)</f>
        <v>10 - Complete</v>
      </c>
      <c r="G696" s="33" cm="1">
        <f t="array" ref="G696">INDEX(MainTracker[#Data],MATCH(1,(TrackerTbl[[#This Row],[UAID_2]]=MainTracker[UAID_2])*(TrackerTbl[[#This Row],[Request Date]]=MainTracker[Request sent on (Date)])*1,0),9)</f>
        <v>45420</v>
      </c>
      <c r="H696" s="33"/>
      <c r="J696" t="s">
        <v>9596</v>
      </c>
      <c r="K696" t="s">
        <v>9597</v>
      </c>
      <c r="L696" t="str">
        <f>LEFT(Table58[[#This Row],[L3 (Last Work Package only)]],FIND(" - ",Table58[[#This Row],[L3 (Last Work Package only)]])-1)</f>
        <v>SR_CFA_15_52</v>
      </c>
      <c r="M696" t="str">
        <f>LEFT(Table58[[#This Row],[Assets]],FIND(" - ",Table58[[#This Row],[Assets]])-1)</f>
        <v>HS2-00003H0E9</v>
      </c>
      <c r="N696" s="239" t="e">
        <f>INDEX(TrackerTbl[#Data],MATCH(Table58[[#This Row],[L2]],TrackerTbl[Cleansed_UAID_2],0),5)</f>
        <v>#N/A</v>
      </c>
      <c r="O696" s="9" t="e">
        <f>INDEX(TrackerTbl[#Data],MATCH(Table58[[#This Row],[L2]],TrackerTbl[Cleansed_UAID_2],0),6)</f>
        <v>#N/A</v>
      </c>
      <c r="P696" s="239" t="e">
        <f>INDEX(TrackerTbl[#Data],MATCH(Table58[[#This Row],[L2]],TrackerTbl[Cleansed_UAID_2],0),7)</f>
        <v>#N/A</v>
      </c>
    </row>
    <row r="697" spans="1:16">
      <c r="A697" s="9">
        <v>213.07</v>
      </c>
      <c r="B697" t="s">
        <v>3329</v>
      </c>
      <c r="C697" t="str">
        <f>IF(LEFT(TrackerTbl[[#This Row],[WorkPackage]],1)="U",TrackerTbl[[#This Row],[WorkPackage]],"IDR "&amp;TRIM(TrackerTbl[[#This Row],[WorkPackage]]))</f>
        <v>IDR 213.07</v>
      </c>
      <c r="D697" t="str">
        <f>TRIM(TrackerTbl[[#This Row],[UAID_2]])</f>
        <v>HS2-00003HWH2</v>
      </c>
      <c r="E697" s="33">
        <f>_xlfn.MAXIFS(Central_Team!G:G,Central_Team!C:C,TrackerTbl[[#This Row],[UAID_2]])</f>
        <v>45420</v>
      </c>
      <c r="F697" t="str" cm="1">
        <f t="array" ref="F697">INDEX(MainTracker[#Data],MATCH(1,(TrackerTbl[[#This Row],[UAID_2]]=MainTracker[UAID_2])*(TrackerTbl[[#This Row],[Request Date]]=MainTracker[Request sent on (Date)])*1,0),21)</f>
        <v>10 - Complete</v>
      </c>
      <c r="G697" s="33" cm="1">
        <f t="array" ref="G697">INDEX(MainTracker[#Data],MATCH(1,(TrackerTbl[[#This Row],[UAID_2]]=MainTracker[UAID_2])*(TrackerTbl[[#This Row],[Request Date]]=MainTracker[Request sent on (Date)])*1,0),9)</f>
        <v>45432</v>
      </c>
      <c r="H697" s="33"/>
      <c r="J697" t="s">
        <v>9598</v>
      </c>
      <c r="K697" t="s">
        <v>9599</v>
      </c>
      <c r="L697" t="str">
        <f>LEFT(Table58[[#This Row],[L3 (Last Work Package only)]],FIND(" - ",Table58[[#This Row],[L3 (Last Work Package only)]])-1)</f>
        <v>SR_CFA_15_51</v>
      </c>
      <c r="M697" t="str">
        <f>LEFT(Table58[[#This Row],[Assets]],FIND(" - ",Table58[[#This Row],[Assets]])-1)</f>
        <v>HS2-00003H0E8</v>
      </c>
      <c r="N697" s="239" t="e">
        <f>INDEX(TrackerTbl[#Data],MATCH(Table58[[#This Row],[L2]],TrackerTbl[Cleansed_UAID_2],0),5)</f>
        <v>#N/A</v>
      </c>
      <c r="O697" s="9" t="e">
        <f>INDEX(TrackerTbl[#Data],MATCH(Table58[[#This Row],[L2]],TrackerTbl[Cleansed_UAID_2],0),6)</f>
        <v>#N/A</v>
      </c>
      <c r="P697" s="239" t="e">
        <f>INDEX(TrackerTbl[#Data],MATCH(Table58[[#This Row],[L2]],TrackerTbl[Cleansed_UAID_2],0),7)</f>
        <v>#N/A</v>
      </c>
    </row>
    <row r="698" spans="1:16">
      <c r="A698" s="9">
        <v>208.4</v>
      </c>
      <c r="B698" t="s">
        <v>3333</v>
      </c>
      <c r="C698" t="str">
        <f>IF(LEFT(TrackerTbl[[#This Row],[WorkPackage]],1)="U",TrackerTbl[[#This Row],[WorkPackage]],"IDR "&amp;TRIM(TrackerTbl[[#This Row],[WorkPackage]]))</f>
        <v>IDR 208.4</v>
      </c>
      <c r="D698" t="str">
        <f>TRIM(TrackerTbl[[#This Row],[UAID_2]])</f>
        <v>HS2-00003GL98</v>
      </c>
      <c r="E698" s="33">
        <f>_xlfn.MAXIFS(Central_Team!G:G,Central_Team!C:C,TrackerTbl[[#This Row],[UAID_2]])</f>
        <v>45408</v>
      </c>
      <c r="F698" t="str" cm="1">
        <f t="array" ref="F698">INDEX(MainTracker[#Data],MATCH(1,(TrackerTbl[[#This Row],[UAID_2]]=MainTracker[UAID_2])*(TrackerTbl[[#This Row],[Request Date]]=MainTracker[Request sent on (Date)])*1,0),21)</f>
        <v>10 - Complete</v>
      </c>
      <c r="G698" s="33" cm="1">
        <f t="array" ref="G698">INDEX(MainTracker[#Data],MATCH(1,(TrackerTbl[[#This Row],[UAID_2]]=MainTracker[UAID_2])*(TrackerTbl[[#This Row],[Request Date]]=MainTracker[Request sent on (Date)])*1,0),9)</f>
        <v>45422</v>
      </c>
      <c r="H698" s="33"/>
      <c r="J698" t="s">
        <v>9600</v>
      </c>
      <c r="K698" t="s">
        <v>9601</v>
      </c>
      <c r="L698" t="str">
        <f>LEFT(Table58[[#This Row],[L3 (Last Work Package only)]],FIND(" - ",Table58[[#This Row],[L3 (Last Work Package only)]])-1)</f>
        <v>SR_CFA_15_31</v>
      </c>
      <c r="M698" t="str">
        <f>LEFT(Table58[[#This Row],[Assets]],FIND(" - ",Table58[[#This Row],[Assets]])-1)</f>
        <v>HS2-00003H0E7</v>
      </c>
      <c r="N698" s="239" t="e">
        <f>INDEX(TrackerTbl[#Data],MATCH(Table58[[#This Row],[L2]],TrackerTbl[Cleansed_UAID_2],0),5)</f>
        <v>#N/A</v>
      </c>
      <c r="O698" s="9" t="e">
        <f>INDEX(TrackerTbl[#Data],MATCH(Table58[[#This Row],[L2]],TrackerTbl[Cleansed_UAID_2],0),6)</f>
        <v>#N/A</v>
      </c>
      <c r="P698" s="239" t="e">
        <f>INDEX(TrackerTbl[#Data],MATCH(Table58[[#This Row],[L2]],TrackerTbl[Cleansed_UAID_2],0),7)</f>
        <v>#N/A</v>
      </c>
    </row>
    <row r="699" spans="1:16">
      <c r="A699" s="9" t="s">
        <v>63</v>
      </c>
      <c r="B699" t="s">
        <v>3338</v>
      </c>
      <c r="C699" t="str">
        <f>IF(LEFT(TrackerTbl[[#This Row],[WorkPackage]],1)="U",TrackerTbl[[#This Row],[WorkPackage]],"IDR "&amp;TRIM(TrackerTbl[[#This Row],[WorkPackage]]))</f>
        <v>IDR 204.1-1</v>
      </c>
      <c r="D699" t="str">
        <f>TRIM(TrackerTbl[[#This Row],[UAID_2]])</f>
        <v>HS2-00002BVF0</v>
      </c>
      <c r="E699" s="33">
        <f>_xlfn.MAXIFS(Central_Team!G:G,Central_Team!C:C,TrackerTbl[[#This Row],[UAID_2]])</f>
        <v>45411</v>
      </c>
      <c r="F699" t="str" cm="1">
        <f t="array" ref="F699">INDEX(MainTracker[#Data],MATCH(1,(TrackerTbl[[#This Row],[UAID_2]]=MainTracker[UAID_2])*(TrackerTbl[[#This Row],[Request Date]]=MainTracker[Request sent on (Date)])*1,0),21)</f>
        <v>10 - Complete</v>
      </c>
      <c r="G699" s="33" cm="1">
        <f t="array" ref="G699">INDEX(MainTracker[#Data],MATCH(1,(TrackerTbl[[#This Row],[UAID_2]]=MainTracker[UAID_2])*(TrackerTbl[[#This Row],[Request Date]]=MainTracker[Request sent on (Date)])*1,0),9)</f>
        <v>45419</v>
      </c>
      <c r="H699" s="33"/>
      <c r="J699" t="s">
        <v>9602</v>
      </c>
      <c r="K699" t="s">
        <v>9603</v>
      </c>
      <c r="L699" t="str">
        <f>LEFT(Table58[[#This Row],[L3 (Last Work Package only)]],FIND(" - ",Table58[[#This Row],[L3 (Last Work Package only)]])-1)</f>
        <v>SR_CFA_15_30</v>
      </c>
      <c r="M699" t="str">
        <f>LEFT(Table58[[#This Row],[Assets]],FIND(" - ",Table58[[#This Row],[Assets]])-1)</f>
        <v>HS2-00003H0E6</v>
      </c>
      <c r="N699" s="239" t="e">
        <f>INDEX(TrackerTbl[#Data],MATCH(Table58[[#This Row],[L2]],TrackerTbl[Cleansed_UAID_2],0),5)</f>
        <v>#N/A</v>
      </c>
      <c r="O699" s="9" t="e">
        <f>INDEX(TrackerTbl[#Data],MATCH(Table58[[#This Row],[L2]],TrackerTbl[Cleansed_UAID_2],0),6)</f>
        <v>#N/A</v>
      </c>
      <c r="P699" s="239" t="e">
        <f>INDEX(TrackerTbl[#Data],MATCH(Table58[[#This Row],[L2]],TrackerTbl[Cleansed_UAID_2],0),7)</f>
        <v>#N/A</v>
      </c>
    </row>
    <row r="700" spans="1:16">
      <c r="A700" s="9" t="s">
        <v>63</v>
      </c>
      <c r="B700" t="s">
        <v>3342</v>
      </c>
      <c r="C700" t="str">
        <f>IF(LEFT(TrackerTbl[[#This Row],[WorkPackage]],1)="U",TrackerTbl[[#This Row],[WorkPackage]],"IDR "&amp;TRIM(TrackerTbl[[#This Row],[WorkPackage]]))</f>
        <v>IDR 204.1-1</v>
      </c>
      <c r="D700" t="str">
        <f>TRIM(TrackerTbl[[#This Row],[UAID_2]])</f>
        <v>HS2-00002YYN4</v>
      </c>
      <c r="E700" s="33">
        <f>_xlfn.MAXIFS(Central_Team!G:G,Central_Team!C:C,TrackerTbl[[#This Row],[UAID_2]])</f>
        <v>45411</v>
      </c>
      <c r="F700" t="str" cm="1">
        <f t="array" ref="F700">INDEX(MainTracker[#Data],MATCH(1,(TrackerTbl[[#This Row],[UAID_2]]=MainTracker[UAID_2])*(TrackerTbl[[#This Row],[Request Date]]=MainTracker[Request sent on (Date)])*1,0),21)</f>
        <v>10 - Complete</v>
      </c>
      <c r="G700" s="33" cm="1">
        <f t="array" ref="G700">INDEX(MainTracker[#Data],MATCH(1,(TrackerTbl[[#This Row],[UAID_2]]=MainTracker[UAID_2])*(TrackerTbl[[#This Row],[Request Date]]=MainTracker[Request sent on (Date)])*1,0),9)</f>
        <v>45419</v>
      </c>
      <c r="H700" s="33"/>
      <c r="J700" t="s">
        <v>9604</v>
      </c>
      <c r="K700" t="s">
        <v>9605</v>
      </c>
      <c r="L700" t="str">
        <f>LEFT(Table58[[#This Row],[L3 (Last Work Package only)]],FIND(" - ",Table58[[#This Row],[L3 (Last Work Package only)]])-1)</f>
        <v>SR_CFA_15_29</v>
      </c>
      <c r="M700" t="str">
        <f>LEFT(Table58[[#This Row],[Assets]],FIND(" - ",Table58[[#This Row],[Assets]])-1)</f>
        <v>HS2-00003H0E5</v>
      </c>
      <c r="N700" s="239" t="e">
        <f>INDEX(TrackerTbl[#Data],MATCH(Table58[[#This Row],[L2]],TrackerTbl[Cleansed_UAID_2],0),5)</f>
        <v>#N/A</v>
      </c>
      <c r="O700" s="9" t="e">
        <f>INDEX(TrackerTbl[#Data],MATCH(Table58[[#This Row],[L2]],TrackerTbl[Cleansed_UAID_2],0),6)</f>
        <v>#N/A</v>
      </c>
      <c r="P700" s="239" t="e">
        <f>INDEX(TrackerTbl[#Data],MATCH(Table58[[#This Row],[L2]],TrackerTbl[Cleansed_UAID_2],0),7)</f>
        <v>#N/A</v>
      </c>
    </row>
    <row r="701" spans="1:16">
      <c r="A701" s="9">
        <v>229.03</v>
      </c>
      <c r="B701" t="s">
        <v>3346</v>
      </c>
      <c r="C701" t="str">
        <f>IF(LEFT(TrackerTbl[[#This Row],[WorkPackage]],1)="U",TrackerTbl[[#This Row],[WorkPackage]],"IDR "&amp;TRIM(TrackerTbl[[#This Row],[WorkPackage]]))</f>
        <v>IDR 229.03</v>
      </c>
      <c r="D701" t="str">
        <f>TRIM(TrackerTbl[[#This Row],[UAID_2]])</f>
        <v>HS2-00003B2GK</v>
      </c>
      <c r="E701" s="33">
        <f>_xlfn.MAXIFS(Central_Team!G:G,Central_Team!C:C,TrackerTbl[[#This Row],[UAID_2]])</f>
        <v>45411</v>
      </c>
      <c r="F701" t="str" cm="1">
        <f t="array" ref="F701">INDEX(MainTracker[#Data],MATCH(1,(TrackerTbl[[#This Row],[UAID_2]]=MainTracker[UAID_2])*(TrackerTbl[[#This Row],[Request Date]]=MainTracker[Request sent on (Date)])*1,0),21)</f>
        <v>10 - Complete</v>
      </c>
      <c r="G701" s="33" cm="1">
        <f t="array" ref="G701">INDEX(MainTracker[#Data],MATCH(1,(TrackerTbl[[#This Row],[UAID_2]]=MainTracker[UAID_2])*(TrackerTbl[[#This Row],[Request Date]]=MainTracker[Request sent on (Date)])*1,0),9)</f>
        <v>45419</v>
      </c>
      <c r="H701" s="33"/>
      <c r="J701" t="s">
        <v>9606</v>
      </c>
      <c r="K701" t="s">
        <v>9607</v>
      </c>
      <c r="L701" t="str">
        <f>LEFT(Table58[[#This Row],[L3 (Last Work Package only)]],FIND(" - ",Table58[[#This Row],[L3 (Last Work Package only)]])-1)</f>
        <v>SR_CFA_15_28</v>
      </c>
      <c r="M701" t="str">
        <f>LEFT(Table58[[#This Row],[Assets]],FIND(" - ",Table58[[#This Row],[Assets]])-1)</f>
        <v>HS2-00003H0E4</v>
      </c>
      <c r="N701" s="239" t="e">
        <f>INDEX(TrackerTbl[#Data],MATCH(Table58[[#This Row],[L2]],TrackerTbl[Cleansed_UAID_2],0),5)</f>
        <v>#N/A</v>
      </c>
      <c r="O701" s="9" t="e">
        <f>INDEX(TrackerTbl[#Data],MATCH(Table58[[#This Row],[L2]],TrackerTbl[Cleansed_UAID_2],0),6)</f>
        <v>#N/A</v>
      </c>
      <c r="P701" s="239" t="e">
        <f>INDEX(TrackerTbl[#Data],MATCH(Table58[[#This Row],[L2]],TrackerTbl[Cleansed_UAID_2],0),7)</f>
        <v>#N/A</v>
      </c>
    </row>
    <row r="702" spans="1:16">
      <c r="A702" s="9" t="s">
        <v>97</v>
      </c>
      <c r="B702" t="s">
        <v>3350</v>
      </c>
      <c r="C702" t="str">
        <f>IF(LEFT(TrackerTbl[[#This Row],[WorkPackage]],1)="U",TrackerTbl[[#This Row],[WorkPackage]],"IDR "&amp;TRIM(TrackerTbl[[#This Row],[WorkPackage]]))</f>
        <v>IDR 233.01-2</v>
      </c>
      <c r="D702" t="str">
        <f>TRIM(TrackerTbl[[#This Row],[UAID_2]])</f>
        <v>HS2-00002CTHF</v>
      </c>
      <c r="E702" s="33">
        <f>_xlfn.MAXIFS(Central_Team!G:G,Central_Team!C:C,TrackerTbl[[#This Row],[UAID_2]])</f>
        <v>45680</v>
      </c>
      <c r="F702" t="str" cm="1">
        <f t="array" ref="F702">INDEX(MainTracker[#Data],MATCH(1,(TrackerTbl[[#This Row],[UAID_2]]=MainTracker[UAID_2])*(TrackerTbl[[#This Row],[Request Date]]=MainTracker[Request sent on (Date)])*1,0),21)</f>
        <v>10 - Complete</v>
      </c>
      <c r="G702" s="33" cm="1">
        <f t="array" ref="G702">INDEX(MainTracker[#Data],MATCH(1,(TrackerTbl[[#This Row],[UAID_2]]=MainTracker[UAID_2])*(TrackerTbl[[#This Row],[Request Date]]=MainTracker[Request sent on (Date)])*1,0),9)</f>
        <v>45695</v>
      </c>
      <c r="H702" s="33"/>
      <c r="J702" t="s">
        <v>9608</v>
      </c>
      <c r="K702" t="s">
        <v>9609</v>
      </c>
      <c r="L702" t="str">
        <f>LEFT(Table58[[#This Row],[L3 (Last Work Package only)]],FIND(" - ",Table58[[#This Row],[L3 (Last Work Package only)]])-1)</f>
        <v>SR_CFA_15_25</v>
      </c>
      <c r="M702" t="str">
        <f>LEFT(Table58[[#This Row],[Assets]],FIND(" - ",Table58[[#This Row],[Assets]])-1)</f>
        <v>HS2-00003H0E3</v>
      </c>
      <c r="N702" s="239" t="e">
        <f>INDEX(TrackerTbl[#Data],MATCH(Table58[[#This Row],[L2]],TrackerTbl[Cleansed_UAID_2],0),5)</f>
        <v>#N/A</v>
      </c>
      <c r="O702" s="9" t="e">
        <f>INDEX(TrackerTbl[#Data],MATCH(Table58[[#This Row],[L2]],TrackerTbl[Cleansed_UAID_2],0),6)</f>
        <v>#N/A</v>
      </c>
      <c r="P702" s="239" t="e">
        <f>INDEX(TrackerTbl[#Data],MATCH(Table58[[#This Row],[L2]],TrackerTbl[Cleansed_UAID_2],0),7)</f>
        <v>#N/A</v>
      </c>
    </row>
    <row r="703" spans="1:16">
      <c r="A703" s="9" t="s">
        <v>97</v>
      </c>
      <c r="B703" t="s">
        <v>3350</v>
      </c>
      <c r="C703" t="str">
        <f>IF(LEFT(TrackerTbl[[#This Row],[WorkPackage]],1)="U",TrackerTbl[[#This Row],[WorkPackage]],"IDR "&amp;TRIM(TrackerTbl[[#This Row],[WorkPackage]]))</f>
        <v>IDR 233.01-2</v>
      </c>
      <c r="D703" t="str">
        <f>TRIM(TrackerTbl[[#This Row],[UAID_2]])</f>
        <v>HS2-00002CTHF</v>
      </c>
      <c r="E703" s="33">
        <f>_xlfn.MAXIFS(Central_Team!G:G,Central_Team!C:C,TrackerTbl[[#This Row],[UAID_2]])</f>
        <v>45680</v>
      </c>
      <c r="F703" t="str" cm="1">
        <f t="array" ref="F703">INDEX(MainTracker[#Data],MATCH(1,(TrackerTbl[[#This Row],[UAID_2]]=MainTracker[UAID_2])*(TrackerTbl[[#This Row],[Request Date]]=MainTracker[Request sent on (Date)])*1,0),21)</f>
        <v>10 - Complete</v>
      </c>
      <c r="G703" s="33" cm="1">
        <f t="array" ref="G703">INDEX(MainTracker[#Data],MATCH(1,(TrackerTbl[[#This Row],[UAID_2]]=MainTracker[UAID_2])*(TrackerTbl[[#This Row],[Request Date]]=MainTracker[Request sent on (Date)])*1,0),9)</f>
        <v>45695</v>
      </c>
      <c r="H703" s="33"/>
      <c r="J703" t="s">
        <v>9610</v>
      </c>
      <c r="K703" t="s">
        <v>9611</v>
      </c>
      <c r="L703" t="str">
        <f>LEFT(Table58[[#This Row],[L3 (Last Work Package only)]],FIND(" - ",Table58[[#This Row],[L3 (Last Work Package only)]])-1)</f>
        <v>SR_CFA_15_23a</v>
      </c>
      <c r="M703" t="str">
        <f>LEFT(Table58[[#This Row],[Assets]],FIND(" - ",Table58[[#This Row],[Assets]])-1)</f>
        <v>HS2-00003H0E2</v>
      </c>
      <c r="N703" s="239" t="e">
        <f>INDEX(TrackerTbl[#Data],MATCH(Table58[[#This Row],[L2]],TrackerTbl[Cleansed_UAID_2],0),5)</f>
        <v>#N/A</v>
      </c>
      <c r="O703" s="9" t="e">
        <f>INDEX(TrackerTbl[#Data],MATCH(Table58[[#This Row],[L2]],TrackerTbl[Cleansed_UAID_2],0),6)</f>
        <v>#N/A</v>
      </c>
      <c r="P703" s="239" t="e">
        <f>INDEX(TrackerTbl[#Data],MATCH(Table58[[#This Row],[L2]],TrackerTbl[Cleansed_UAID_2],0),7)</f>
        <v>#N/A</v>
      </c>
    </row>
    <row r="704" spans="1:16">
      <c r="A704" s="9" t="s">
        <v>97</v>
      </c>
      <c r="B704" t="s">
        <v>3350</v>
      </c>
      <c r="C704" t="str">
        <f>IF(LEFT(TrackerTbl[[#This Row],[WorkPackage]],1)="U",TrackerTbl[[#This Row],[WorkPackage]],"IDR "&amp;TRIM(TrackerTbl[[#This Row],[WorkPackage]]))</f>
        <v>IDR 233.01-2</v>
      </c>
      <c r="D704" t="str">
        <f>TRIM(TrackerTbl[[#This Row],[UAID_2]])</f>
        <v>HS2-00002CTHF</v>
      </c>
      <c r="E704" s="33">
        <f>_xlfn.MAXIFS(Central_Team!G:G,Central_Team!C:C,TrackerTbl[[#This Row],[UAID_2]])</f>
        <v>45680</v>
      </c>
      <c r="F704" t="str" cm="1">
        <f t="array" ref="F704">INDEX(MainTracker[#Data],MATCH(1,(TrackerTbl[[#This Row],[UAID_2]]=MainTracker[UAID_2])*(TrackerTbl[[#This Row],[Request Date]]=MainTracker[Request sent on (Date)])*1,0),21)</f>
        <v>10 - Complete</v>
      </c>
      <c r="G704" s="33" cm="1">
        <f t="array" ref="G704">INDEX(MainTracker[#Data],MATCH(1,(TrackerTbl[[#This Row],[UAID_2]]=MainTracker[UAID_2])*(TrackerTbl[[#This Row],[Request Date]]=MainTracker[Request sent on (Date)])*1,0),9)</f>
        <v>45695</v>
      </c>
      <c r="H704" s="33"/>
      <c r="J704" t="s">
        <v>9612</v>
      </c>
      <c r="K704" t="s">
        <v>9613</v>
      </c>
      <c r="L704" t="str">
        <f>LEFT(Table58[[#This Row],[L3 (Last Work Package only)]],FIND(" - ",Table58[[#This Row],[L3 (Last Work Package only)]])-1)</f>
        <v>SR_CFA_15_22</v>
      </c>
      <c r="M704" t="str">
        <f>LEFT(Table58[[#This Row],[Assets]],FIND(" - ",Table58[[#This Row],[Assets]])-1)</f>
        <v>HS2-00003H0E1</v>
      </c>
      <c r="N704" s="239" t="e">
        <f>INDEX(TrackerTbl[#Data],MATCH(Table58[[#This Row],[L2]],TrackerTbl[Cleansed_UAID_2],0),5)</f>
        <v>#N/A</v>
      </c>
      <c r="O704" s="9" t="e">
        <f>INDEX(TrackerTbl[#Data],MATCH(Table58[[#This Row],[L2]],TrackerTbl[Cleansed_UAID_2],0),6)</f>
        <v>#N/A</v>
      </c>
      <c r="P704" s="239" t="e">
        <f>INDEX(TrackerTbl[#Data],MATCH(Table58[[#This Row],[L2]],TrackerTbl[Cleansed_UAID_2],0),7)</f>
        <v>#N/A</v>
      </c>
    </row>
    <row r="705" spans="1:16">
      <c r="A705" s="9" t="s">
        <v>97</v>
      </c>
      <c r="B705" t="s">
        <v>3350</v>
      </c>
      <c r="C705" t="str">
        <f>IF(LEFT(TrackerTbl[[#This Row],[WorkPackage]],1)="U",TrackerTbl[[#This Row],[WorkPackage]],"IDR "&amp;TRIM(TrackerTbl[[#This Row],[WorkPackage]]))</f>
        <v>IDR 233.01-2</v>
      </c>
      <c r="D705" t="str">
        <f>TRIM(TrackerTbl[[#This Row],[UAID_2]])</f>
        <v>HS2-00002CTHF</v>
      </c>
      <c r="E705" s="33">
        <f>_xlfn.MAXIFS(Central_Team!G:G,Central_Team!C:C,TrackerTbl[[#This Row],[UAID_2]])</f>
        <v>45680</v>
      </c>
      <c r="F705" t="str" cm="1">
        <f t="array" ref="F705">INDEX(MainTracker[#Data],MATCH(1,(TrackerTbl[[#This Row],[UAID_2]]=MainTracker[UAID_2])*(TrackerTbl[[#This Row],[Request Date]]=MainTracker[Request sent on (Date)])*1,0),21)</f>
        <v>10 - Complete</v>
      </c>
      <c r="G705" s="33" cm="1">
        <f t="array" ref="G705">INDEX(MainTracker[#Data],MATCH(1,(TrackerTbl[[#This Row],[UAID_2]]=MainTracker[UAID_2])*(TrackerTbl[[#This Row],[Request Date]]=MainTracker[Request sent on (Date)])*1,0),9)</f>
        <v>45695</v>
      </c>
      <c r="H705" s="33"/>
      <c r="J705" t="s">
        <v>9614</v>
      </c>
      <c r="K705" t="s">
        <v>9615</v>
      </c>
      <c r="L705" t="str">
        <f>LEFT(Table58[[#This Row],[L3 (Last Work Package only)]],FIND(" - ",Table58[[#This Row],[L3 (Last Work Package only)]])-1)</f>
        <v>SR_CFA_15_21</v>
      </c>
      <c r="M705" t="str">
        <f>LEFT(Table58[[#This Row],[Assets]],FIND(" - ",Table58[[#This Row],[Assets]])-1)</f>
        <v>HS2-00003H0E0</v>
      </c>
      <c r="N705" s="239" t="e">
        <f>INDEX(TrackerTbl[#Data],MATCH(Table58[[#This Row],[L2]],TrackerTbl[Cleansed_UAID_2],0),5)</f>
        <v>#N/A</v>
      </c>
      <c r="O705" s="9" t="e">
        <f>INDEX(TrackerTbl[#Data],MATCH(Table58[[#This Row],[L2]],TrackerTbl[Cleansed_UAID_2],0),6)</f>
        <v>#N/A</v>
      </c>
      <c r="P705" s="239" t="e">
        <f>INDEX(TrackerTbl[#Data],MATCH(Table58[[#This Row],[L2]],TrackerTbl[Cleansed_UAID_2],0),7)</f>
        <v>#N/A</v>
      </c>
    </row>
    <row r="706" spans="1:16">
      <c r="A706" s="9" t="s">
        <v>97</v>
      </c>
      <c r="B706" t="s">
        <v>3350</v>
      </c>
      <c r="C706" t="str">
        <f>IF(LEFT(TrackerTbl[[#This Row],[WorkPackage]],1)="U",TrackerTbl[[#This Row],[WorkPackage]],"IDR "&amp;TRIM(TrackerTbl[[#This Row],[WorkPackage]]))</f>
        <v>IDR 233.01-2</v>
      </c>
      <c r="D706" t="str">
        <f>TRIM(TrackerTbl[[#This Row],[UAID_2]])</f>
        <v>HS2-00002CTHF</v>
      </c>
      <c r="E706" s="33">
        <f>_xlfn.MAXIFS(Central_Team!G:G,Central_Team!C:C,TrackerTbl[[#This Row],[UAID_2]])</f>
        <v>45680</v>
      </c>
      <c r="F706" t="str" cm="1">
        <f t="array" ref="F706">INDEX(MainTracker[#Data],MATCH(1,(TrackerTbl[[#This Row],[UAID_2]]=MainTracker[UAID_2])*(TrackerTbl[[#This Row],[Request Date]]=MainTracker[Request sent on (Date)])*1,0),21)</f>
        <v>10 - Complete</v>
      </c>
      <c r="G706" s="33" cm="1">
        <f t="array" ref="G706">INDEX(MainTracker[#Data],MATCH(1,(TrackerTbl[[#This Row],[UAID_2]]=MainTracker[UAID_2])*(TrackerTbl[[#This Row],[Request Date]]=MainTracker[Request sent on (Date)])*1,0),9)</f>
        <v>45695</v>
      </c>
      <c r="H706" s="33"/>
      <c r="J706" t="s">
        <v>9616</v>
      </c>
      <c r="K706" t="s">
        <v>9617</v>
      </c>
      <c r="L706" t="str">
        <f>LEFT(Table58[[#This Row],[L3 (Last Work Package only)]],FIND(" - ",Table58[[#This Row],[L3 (Last Work Package only)]])-1)</f>
        <v>SR_CFA_15_19</v>
      </c>
      <c r="M706" t="str">
        <f>LEFT(Table58[[#This Row],[Assets]],FIND(" - ",Table58[[#This Row],[Assets]])-1)</f>
        <v>HS2-00003H0DZ</v>
      </c>
      <c r="N706" s="239" t="e">
        <f>INDEX(TrackerTbl[#Data],MATCH(Table58[[#This Row],[L2]],TrackerTbl[Cleansed_UAID_2],0),5)</f>
        <v>#N/A</v>
      </c>
      <c r="O706" s="9" t="e">
        <f>INDEX(TrackerTbl[#Data],MATCH(Table58[[#This Row],[L2]],TrackerTbl[Cleansed_UAID_2],0),6)</f>
        <v>#N/A</v>
      </c>
      <c r="P706" s="239" t="e">
        <f>INDEX(TrackerTbl[#Data],MATCH(Table58[[#This Row],[L2]],TrackerTbl[Cleansed_UAID_2],0),7)</f>
        <v>#N/A</v>
      </c>
    </row>
    <row r="707" spans="1:16">
      <c r="A707" s="9" t="s">
        <v>97</v>
      </c>
      <c r="B707" t="s">
        <v>3350</v>
      </c>
      <c r="C707" t="str">
        <f>IF(LEFT(TrackerTbl[[#This Row],[WorkPackage]],1)="U",TrackerTbl[[#This Row],[WorkPackage]],"IDR "&amp;TRIM(TrackerTbl[[#This Row],[WorkPackage]]))</f>
        <v>IDR 233.01-2</v>
      </c>
      <c r="D707" t="str">
        <f>TRIM(TrackerTbl[[#This Row],[UAID_2]])</f>
        <v>HS2-00002CTHF</v>
      </c>
      <c r="E707" s="33">
        <f>_xlfn.MAXIFS(Central_Team!G:G,Central_Team!C:C,TrackerTbl[[#This Row],[UAID_2]])</f>
        <v>45680</v>
      </c>
      <c r="F707" t="str" cm="1">
        <f t="array" ref="F707">INDEX(MainTracker[#Data],MATCH(1,(TrackerTbl[[#This Row],[UAID_2]]=MainTracker[UAID_2])*(TrackerTbl[[#This Row],[Request Date]]=MainTracker[Request sent on (Date)])*1,0),21)</f>
        <v>10 - Complete</v>
      </c>
      <c r="G707" s="33" cm="1">
        <f t="array" ref="G707">INDEX(MainTracker[#Data],MATCH(1,(TrackerTbl[[#This Row],[UAID_2]]=MainTracker[UAID_2])*(TrackerTbl[[#This Row],[Request Date]]=MainTracker[Request sent on (Date)])*1,0),9)</f>
        <v>45695</v>
      </c>
      <c r="H707" s="33"/>
      <c r="J707" t="s">
        <v>9618</v>
      </c>
      <c r="K707" t="s">
        <v>9619</v>
      </c>
      <c r="L707" t="str">
        <f>LEFT(Table58[[#This Row],[L3 (Last Work Package only)]],FIND(" - ",Table58[[#This Row],[L3 (Last Work Package only)]])-1)</f>
        <v>SR_CFA_15_18</v>
      </c>
      <c r="M707" t="str">
        <f>LEFT(Table58[[#This Row],[Assets]],FIND(" - ",Table58[[#This Row],[Assets]])-1)</f>
        <v>HS2-00003H0DY</v>
      </c>
      <c r="N707" s="239" t="e">
        <f>INDEX(TrackerTbl[#Data],MATCH(Table58[[#This Row],[L2]],TrackerTbl[Cleansed_UAID_2],0),5)</f>
        <v>#N/A</v>
      </c>
      <c r="O707" s="9" t="e">
        <f>INDEX(TrackerTbl[#Data],MATCH(Table58[[#This Row],[L2]],TrackerTbl[Cleansed_UAID_2],0),6)</f>
        <v>#N/A</v>
      </c>
      <c r="P707" s="239" t="e">
        <f>INDEX(TrackerTbl[#Data],MATCH(Table58[[#This Row],[L2]],TrackerTbl[Cleansed_UAID_2],0),7)</f>
        <v>#N/A</v>
      </c>
    </row>
    <row r="708" spans="1:16">
      <c r="A708" s="9" t="s">
        <v>97</v>
      </c>
      <c r="B708" t="s">
        <v>3350</v>
      </c>
      <c r="C708" t="str">
        <f>IF(LEFT(TrackerTbl[[#This Row],[WorkPackage]],1)="U",TrackerTbl[[#This Row],[WorkPackage]],"IDR "&amp;TRIM(TrackerTbl[[#This Row],[WorkPackage]]))</f>
        <v>IDR 233.01-2</v>
      </c>
      <c r="D708" t="str">
        <f>TRIM(TrackerTbl[[#This Row],[UAID_2]])</f>
        <v>HS2-00002CTHF</v>
      </c>
      <c r="E708" s="33">
        <f>_xlfn.MAXIFS(Central_Team!G:G,Central_Team!C:C,TrackerTbl[[#This Row],[UAID_2]])</f>
        <v>45680</v>
      </c>
      <c r="F708" t="str" cm="1">
        <f t="array" ref="F708">INDEX(MainTracker[#Data],MATCH(1,(TrackerTbl[[#This Row],[UAID_2]]=MainTracker[UAID_2])*(TrackerTbl[[#This Row],[Request Date]]=MainTracker[Request sent on (Date)])*1,0),21)</f>
        <v>10 - Complete</v>
      </c>
      <c r="G708" s="33" cm="1">
        <f t="array" ref="G708">INDEX(MainTracker[#Data],MATCH(1,(TrackerTbl[[#This Row],[UAID_2]]=MainTracker[UAID_2])*(TrackerTbl[[#This Row],[Request Date]]=MainTracker[Request sent on (Date)])*1,0),9)</f>
        <v>45695</v>
      </c>
      <c r="H708" s="33"/>
      <c r="J708" t="s">
        <v>9620</v>
      </c>
      <c r="K708" t="s">
        <v>9621</v>
      </c>
      <c r="L708" t="str">
        <f>LEFT(Table58[[#This Row],[L3 (Last Work Package only)]],FIND(" - ",Table58[[#This Row],[L3 (Last Work Package only)]])-1)</f>
        <v>SR_CFA_15_17b</v>
      </c>
      <c r="M708" t="str">
        <f>LEFT(Table58[[#This Row],[Assets]],FIND(" - ",Table58[[#This Row],[Assets]])-1)</f>
        <v>HS2-00003H0DX</v>
      </c>
      <c r="N708" s="239" t="e">
        <f>INDEX(TrackerTbl[#Data],MATCH(Table58[[#This Row],[L2]],TrackerTbl[Cleansed_UAID_2],0),5)</f>
        <v>#N/A</v>
      </c>
      <c r="O708" s="9" t="e">
        <f>INDEX(TrackerTbl[#Data],MATCH(Table58[[#This Row],[L2]],TrackerTbl[Cleansed_UAID_2],0),6)</f>
        <v>#N/A</v>
      </c>
      <c r="P708" s="239" t="e">
        <f>INDEX(TrackerTbl[#Data],MATCH(Table58[[#This Row],[L2]],TrackerTbl[Cleansed_UAID_2],0),7)</f>
        <v>#N/A</v>
      </c>
    </row>
    <row r="709" spans="1:16">
      <c r="A709" s="9" t="s">
        <v>97</v>
      </c>
      <c r="B709" t="s">
        <v>3350</v>
      </c>
      <c r="C709" t="str">
        <f>IF(LEFT(TrackerTbl[[#This Row],[WorkPackage]],1)="U",TrackerTbl[[#This Row],[WorkPackage]],"IDR "&amp;TRIM(TrackerTbl[[#This Row],[WorkPackage]]))</f>
        <v>IDR 233.01-2</v>
      </c>
      <c r="D709" t="str">
        <f>TRIM(TrackerTbl[[#This Row],[UAID_2]])</f>
        <v>HS2-00002CTHF</v>
      </c>
      <c r="E709" s="33">
        <f>_xlfn.MAXIFS(Central_Team!G:G,Central_Team!C:C,TrackerTbl[[#This Row],[UAID_2]])</f>
        <v>45680</v>
      </c>
      <c r="F709" t="str" cm="1">
        <f t="array" ref="F709">INDEX(MainTracker[#Data],MATCH(1,(TrackerTbl[[#This Row],[UAID_2]]=MainTracker[UAID_2])*(TrackerTbl[[#This Row],[Request Date]]=MainTracker[Request sent on (Date)])*1,0),21)</f>
        <v>10 - Complete</v>
      </c>
      <c r="G709" s="33" cm="1">
        <f t="array" ref="G709">INDEX(MainTracker[#Data],MATCH(1,(TrackerTbl[[#This Row],[UAID_2]]=MainTracker[UAID_2])*(TrackerTbl[[#This Row],[Request Date]]=MainTracker[Request sent on (Date)])*1,0),9)</f>
        <v>45695</v>
      </c>
      <c r="H709" s="33"/>
      <c r="J709" t="s">
        <v>9622</v>
      </c>
      <c r="K709" t="s">
        <v>9623</v>
      </c>
      <c r="L709" t="str">
        <f>LEFT(Table58[[#This Row],[L3 (Last Work Package only)]],FIND(" - ",Table58[[#This Row],[L3 (Last Work Package only)]])-1)</f>
        <v>SR_CFA_15_17a</v>
      </c>
      <c r="M709" t="str">
        <f>LEFT(Table58[[#This Row],[Assets]],FIND(" - ",Table58[[#This Row],[Assets]])-1)</f>
        <v>HS2-00003H0DW</v>
      </c>
      <c r="N709" s="239" t="e">
        <f>INDEX(TrackerTbl[#Data],MATCH(Table58[[#This Row],[L2]],TrackerTbl[Cleansed_UAID_2],0),5)</f>
        <v>#N/A</v>
      </c>
      <c r="O709" s="9" t="e">
        <f>INDEX(TrackerTbl[#Data],MATCH(Table58[[#This Row],[L2]],TrackerTbl[Cleansed_UAID_2],0),6)</f>
        <v>#N/A</v>
      </c>
      <c r="P709" s="239" t="e">
        <f>INDEX(TrackerTbl[#Data],MATCH(Table58[[#This Row],[L2]],TrackerTbl[Cleansed_UAID_2],0),7)</f>
        <v>#N/A</v>
      </c>
    </row>
    <row r="710" spans="1:16">
      <c r="A710" s="9" t="s">
        <v>97</v>
      </c>
      <c r="B710" t="s">
        <v>3350</v>
      </c>
      <c r="C710" t="str">
        <f>IF(LEFT(TrackerTbl[[#This Row],[WorkPackage]],1)="U",TrackerTbl[[#This Row],[WorkPackage]],"IDR "&amp;TRIM(TrackerTbl[[#This Row],[WorkPackage]]))</f>
        <v>IDR 233.01-2</v>
      </c>
      <c r="D710" t="str">
        <f>TRIM(TrackerTbl[[#This Row],[UAID_2]])</f>
        <v>HS2-00002CTHF</v>
      </c>
      <c r="E710" s="33">
        <f>_xlfn.MAXIFS(Central_Team!G:G,Central_Team!C:C,TrackerTbl[[#This Row],[UAID_2]])</f>
        <v>45680</v>
      </c>
      <c r="F710" t="str" cm="1">
        <f t="array" ref="F710">INDEX(MainTracker[#Data],MATCH(1,(TrackerTbl[[#This Row],[UAID_2]]=MainTracker[UAID_2])*(TrackerTbl[[#This Row],[Request Date]]=MainTracker[Request sent on (Date)])*1,0),21)</f>
        <v>10 - Complete</v>
      </c>
      <c r="G710" s="33" cm="1">
        <f t="array" ref="G710">INDEX(MainTracker[#Data],MATCH(1,(TrackerTbl[[#This Row],[UAID_2]]=MainTracker[UAID_2])*(TrackerTbl[[#This Row],[Request Date]]=MainTracker[Request sent on (Date)])*1,0),9)</f>
        <v>45695</v>
      </c>
      <c r="H710" s="33"/>
      <c r="J710" t="s">
        <v>9624</v>
      </c>
      <c r="K710" t="s">
        <v>9625</v>
      </c>
      <c r="L710" t="str">
        <f>LEFT(Table58[[#This Row],[L3 (Last Work Package only)]],FIND(" - ",Table58[[#This Row],[L3 (Last Work Package only)]])-1)</f>
        <v>SR_CFA_15_16c</v>
      </c>
      <c r="M710" t="str">
        <f>LEFT(Table58[[#This Row],[Assets]],FIND(" - ",Table58[[#This Row],[Assets]])-1)</f>
        <v>HS2-00003H0DV</v>
      </c>
      <c r="N710" s="239" t="e">
        <f>INDEX(TrackerTbl[#Data],MATCH(Table58[[#This Row],[L2]],TrackerTbl[Cleansed_UAID_2],0),5)</f>
        <v>#N/A</v>
      </c>
      <c r="O710" s="9" t="e">
        <f>INDEX(TrackerTbl[#Data],MATCH(Table58[[#This Row],[L2]],TrackerTbl[Cleansed_UAID_2],0),6)</f>
        <v>#N/A</v>
      </c>
      <c r="P710" s="239" t="e">
        <f>INDEX(TrackerTbl[#Data],MATCH(Table58[[#This Row],[L2]],TrackerTbl[Cleansed_UAID_2],0),7)</f>
        <v>#N/A</v>
      </c>
    </row>
    <row r="711" spans="1:16">
      <c r="A711" s="9" t="s">
        <v>97</v>
      </c>
      <c r="B711" t="s">
        <v>3350</v>
      </c>
      <c r="C711" t="str">
        <f>IF(LEFT(TrackerTbl[[#This Row],[WorkPackage]],1)="U",TrackerTbl[[#This Row],[WorkPackage]],"IDR "&amp;TRIM(TrackerTbl[[#This Row],[WorkPackage]]))</f>
        <v>IDR 233.01-2</v>
      </c>
      <c r="D711" t="str">
        <f>TRIM(TrackerTbl[[#This Row],[UAID_2]])</f>
        <v>HS2-00002CTHF</v>
      </c>
      <c r="E711" s="33">
        <f>_xlfn.MAXIFS(Central_Team!G:G,Central_Team!C:C,TrackerTbl[[#This Row],[UAID_2]])</f>
        <v>45680</v>
      </c>
      <c r="F711" t="str" cm="1">
        <f t="array" ref="F711">INDEX(MainTracker[#Data],MATCH(1,(TrackerTbl[[#This Row],[UAID_2]]=MainTracker[UAID_2])*(TrackerTbl[[#This Row],[Request Date]]=MainTracker[Request sent on (Date)])*1,0),21)</f>
        <v>10 - Complete</v>
      </c>
      <c r="G711" s="33" cm="1">
        <f t="array" ref="G711">INDEX(MainTracker[#Data],MATCH(1,(TrackerTbl[[#This Row],[UAID_2]]=MainTracker[UAID_2])*(TrackerTbl[[#This Row],[Request Date]]=MainTracker[Request sent on (Date)])*1,0),9)</f>
        <v>45695</v>
      </c>
      <c r="H711" s="33"/>
      <c r="J711" t="s">
        <v>9626</v>
      </c>
      <c r="K711" t="s">
        <v>9627</v>
      </c>
      <c r="L711" t="str">
        <f>LEFT(Table58[[#This Row],[L3 (Last Work Package only)]],FIND(" - ",Table58[[#This Row],[L3 (Last Work Package only)]])-1)</f>
        <v>SR_CFA_15_16b</v>
      </c>
      <c r="M711" t="str">
        <f>LEFT(Table58[[#This Row],[Assets]],FIND(" - ",Table58[[#This Row],[Assets]])-1)</f>
        <v>HS2-00003H0DU</v>
      </c>
      <c r="N711" s="239" t="e">
        <f>INDEX(TrackerTbl[#Data],MATCH(Table58[[#This Row],[L2]],TrackerTbl[Cleansed_UAID_2],0),5)</f>
        <v>#N/A</v>
      </c>
      <c r="O711" s="9" t="e">
        <f>INDEX(TrackerTbl[#Data],MATCH(Table58[[#This Row],[L2]],TrackerTbl[Cleansed_UAID_2],0),6)</f>
        <v>#N/A</v>
      </c>
      <c r="P711" s="239" t="e">
        <f>INDEX(TrackerTbl[#Data],MATCH(Table58[[#This Row],[L2]],TrackerTbl[Cleansed_UAID_2],0),7)</f>
        <v>#N/A</v>
      </c>
    </row>
    <row r="712" spans="1:16">
      <c r="A712" s="9" t="s">
        <v>97</v>
      </c>
      <c r="B712" t="s">
        <v>3350</v>
      </c>
      <c r="C712" t="str">
        <f>IF(LEFT(TrackerTbl[[#This Row],[WorkPackage]],1)="U",TrackerTbl[[#This Row],[WorkPackage]],"IDR "&amp;TRIM(TrackerTbl[[#This Row],[WorkPackage]]))</f>
        <v>IDR 233.01-2</v>
      </c>
      <c r="D712" t="str">
        <f>TRIM(TrackerTbl[[#This Row],[UAID_2]])</f>
        <v>HS2-00002CTHF</v>
      </c>
      <c r="E712" s="33">
        <f>_xlfn.MAXIFS(Central_Team!G:G,Central_Team!C:C,TrackerTbl[[#This Row],[UAID_2]])</f>
        <v>45680</v>
      </c>
      <c r="F712" t="str" cm="1">
        <f t="array" ref="F712">INDEX(MainTracker[#Data],MATCH(1,(TrackerTbl[[#This Row],[UAID_2]]=MainTracker[UAID_2])*(TrackerTbl[[#This Row],[Request Date]]=MainTracker[Request sent on (Date)])*1,0),21)</f>
        <v>10 - Complete</v>
      </c>
      <c r="G712" s="33" cm="1">
        <f t="array" ref="G712">INDEX(MainTracker[#Data],MATCH(1,(TrackerTbl[[#This Row],[UAID_2]]=MainTracker[UAID_2])*(TrackerTbl[[#This Row],[Request Date]]=MainTracker[Request sent on (Date)])*1,0),9)</f>
        <v>45695</v>
      </c>
      <c r="H712" s="33"/>
      <c r="J712" t="s">
        <v>9628</v>
      </c>
      <c r="K712" t="s">
        <v>9629</v>
      </c>
      <c r="L712" t="str">
        <f>LEFT(Table58[[#This Row],[L3 (Last Work Package only)]],FIND(" - ",Table58[[#This Row],[L3 (Last Work Package only)]])-1)</f>
        <v>SR_CFA_15_16a</v>
      </c>
      <c r="M712" t="str">
        <f>LEFT(Table58[[#This Row],[Assets]],FIND(" - ",Table58[[#This Row],[Assets]])-1)</f>
        <v>HS2-00003H0DT</v>
      </c>
      <c r="N712" s="239" t="e">
        <f>INDEX(TrackerTbl[#Data],MATCH(Table58[[#This Row],[L2]],TrackerTbl[Cleansed_UAID_2],0),5)</f>
        <v>#N/A</v>
      </c>
      <c r="O712" s="9" t="e">
        <f>INDEX(TrackerTbl[#Data],MATCH(Table58[[#This Row],[L2]],TrackerTbl[Cleansed_UAID_2],0),6)</f>
        <v>#N/A</v>
      </c>
      <c r="P712" s="239" t="e">
        <f>INDEX(TrackerTbl[#Data],MATCH(Table58[[#This Row],[L2]],TrackerTbl[Cleansed_UAID_2],0),7)</f>
        <v>#N/A</v>
      </c>
    </row>
    <row r="713" spans="1:16">
      <c r="A713" s="9" t="s">
        <v>97</v>
      </c>
      <c r="B713" t="s">
        <v>3350</v>
      </c>
      <c r="C713" t="str">
        <f>IF(LEFT(TrackerTbl[[#This Row],[WorkPackage]],1)="U",TrackerTbl[[#This Row],[WorkPackage]],"IDR "&amp;TRIM(TrackerTbl[[#This Row],[WorkPackage]]))</f>
        <v>IDR 233.01-2</v>
      </c>
      <c r="D713" t="str">
        <f>TRIM(TrackerTbl[[#This Row],[UAID_2]])</f>
        <v>HS2-00002CTHF</v>
      </c>
      <c r="E713" s="33">
        <f>_xlfn.MAXIFS(Central_Team!G:G,Central_Team!C:C,TrackerTbl[[#This Row],[UAID_2]])</f>
        <v>45680</v>
      </c>
      <c r="F713" t="str" cm="1">
        <f t="array" ref="F713">INDEX(MainTracker[#Data],MATCH(1,(TrackerTbl[[#This Row],[UAID_2]]=MainTracker[UAID_2])*(TrackerTbl[[#This Row],[Request Date]]=MainTracker[Request sent on (Date)])*1,0),21)</f>
        <v>10 - Complete</v>
      </c>
      <c r="G713" s="33" cm="1">
        <f t="array" ref="G713">INDEX(MainTracker[#Data],MATCH(1,(TrackerTbl[[#This Row],[UAID_2]]=MainTracker[UAID_2])*(TrackerTbl[[#This Row],[Request Date]]=MainTracker[Request sent on (Date)])*1,0),9)</f>
        <v>45695</v>
      </c>
      <c r="H713" s="33"/>
      <c r="J713" t="s">
        <v>9630</v>
      </c>
      <c r="K713" t="s">
        <v>9631</v>
      </c>
      <c r="L713" t="str">
        <f>LEFT(Table58[[#This Row],[L3 (Last Work Package only)]],FIND(" - ",Table58[[#This Row],[L3 (Last Work Package only)]])-1)</f>
        <v>SR_CFA_15_15</v>
      </c>
      <c r="M713" t="str">
        <f>LEFT(Table58[[#This Row],[Assets]],FIND(" - ",Table58[[#This Row],[Assets]])-1)</f>
        <v>HS2-00003H0DS</v>
      </c>
      <c r="N713" s="239" t="e">
        <f>INDEX(TrackerTbl[#Data],MATCH(Table58[[#This Row],[L2]],TrackerTbl[Cleansed_UAID_2],0),5)</f>
        <v>#N/A</v>
      </c>
      <c r="O713" s="9" t="e">
        <f>INDEX(TrackerTbl[#Data],MATCH(Table58[[#This Row],[L2]],TrackerTbl[Cleansed_UAID_2],0),6)</f>
        <v>#N/A</v>
      </c>
      <c r="P713" s="239" t="e">
        <f>INDEX(TrackerTbl[#Data],MATCH(Table58[[#This Row],[L2]],TrackerTbl[Cleansed_UAID_2],0),7)</f>
        <v>#N/A</v>
      </c>
    </row>
    <row r="714" spans="1:16">
      <c r="A714" s="9" t="s">
        <v>97</v>
      </c>
      <c r="B714" t="s">
        <v>3350</v>
      </c>
      <c r="C714" t="str">
        <f>IF(LEFT(TrackerTbl[[#This Row],[WorkPackage]],1)="U",TrackerTbl[[#This Row],[WorkPackage]],"IDR "&amp;TRIM(TrackerTbl[[#This Row],[WorkPackage]]))</f>
        <v>IDR 233.01-2</v>
      </c>
      <c r="D714" t="str">
        <f>TRIM(TrackerTbl[[#This Row],[UAID_2]])</f>
        <v>HS2-00002CTHF</v>
      </c>
      <c r="E714" s="33">
        <f>_xlfn.MAXIFS(Central_Team!G:G,Central_Team!C:C,TrackerTbl[[#This Row],[UAID_2]])</f>
        <v>45680</v>
      </c>
      <c r="F714" t="str" cm="1">
        <f t="array" ref="F714">INDEX(MainTracker[#Data],MATCH(1,(TrackerTbl[[#This Row],[UAID_2]]=MainTracker[UAID_2])*(TrackerTbl[[#This Row],[Request Date]]=MainTracker[Request sent on (Date)])*1,0),21)</f>
        <v>10 - Complete</v>
      </c>
      <c r="G714" s="33" cm="1">
        <f t="array" ref="G714">INDEX(MainTracker[#Data],MATCH(1,(TrackerTbl[[#This Row],[UAID_2]]=MainTracker[UAID_2])*(TrackerTbl[[#This Row],[Request Date]]=MainTracker[Request sent on (Date)])*1,0),9)</f>
        <v>45695</v>
      </c>
      <c r="H714" s="33"/>
      <c r="J714" t="s">
        <v>9632</v>
      </c>
      <c r="K714" t="s">
        <v>9633</v>
      </c>
      <c r="L714" t="str">
        <f>LEFT(Table58[[#This Row],[L3 (Last Work Package only)]],FIND(" - ",Table58[[#This Row],[L3 (Last Work Package only)]])-1)</f>
        <v>SR_CFA_15_14</v>
      </c>
      <c r="M714" t="str">
        <f>LEFT(Table58[[#This Row],[Assets]],FIND(" - ",Table58[[#This Row],[Assets]])-1)</f>
        <v>HS2-00003H0DR</v>
      </c>
      <c r="N714" s="239" t="e">
        <f>INDEX(TrackerTbl[#Data],MATCH(Table58[[#This Row],[L2]],TrackerTbl[Cleansed_UAID_2],0),5)</f>
        <v>#N/A</v>
      </c>
      <c r="O714" s="9" t="e">
        <f>INDEX(TrackerTbl[#Data],MATCH(Table58[[#This Row],[L2]],TrackerTbl[Cleansed_UAID_2],0),6)</f>
        <v>#N/A</v>
      </c>
      <c r="P714" s="239" t="e">
        <f>INDEX(TrackerTbl[#Data],MATCH(Table58[[#This Row],[L2]],TrackerTbl[Cleansed_UAID_2],0),7)</f>
        <v>#N/A</v>
      </c>
    </row>
    <row r="715" spans="1:16">
      <c r="A715" s="9" t="s">
        <v>97</v>
      </c>
      <c r="B715" t="s">
        <v>3350</v>
      </c>
      <c r="C715" t="str">
        <f>IF(LEFT(TrackerTbl[[#This Row],[WorkPackage]],1)="U",TrackerTbl[[#This Row],[WorkPackage]],"IDR "&amp;TRIM(TrackerTbl[[#This Row],[WorkPackage]]))</f>
        <v>IDR 233.01-2</v>
      </c>
      <c r="D715" t="str">
        <f>TRIM(TrackerTbl[[#This Row],[UAID_2]])</f>
        <v>HS2-00002CTHF</v>
      </c>
      <c r="E715" s="33">
        <f>_xlfn.MAXIFS(Central_Team!G:G,Central_Team!C:C,TrackerTbl[[#This Row],[UAID_2]])</f>
        <v>45680</v>
      </c>
      <c r="F715" t="str" cm="1">
        <f t="array" ref="F715">INDEX(MainTracker[#Data],MATCH(1,(TrackerTbl[[#This Row],[UAID_2]]=MainTracker[UAID_2])*(TrackerTbl[[#This Row],[Request Date]]=MainTracker[Request sent on (Date)])*1,0),21)</f>
        <v>10 - Complete</v>
      </c>
      <c r="G715" s="33" cm="1">
        <f t="array" ref="G715">INDEX(MainTracker[#Data],MATCH(1,(TrackerTbl[[#This Row],[UAID_2]]=MainTracker[UAID_2])*(TrackerTbl[[#This Row],[Request Date]]=MainTracker[Request sent on (Date)])*1,0),9)</f>
        <v>45695</v>
      </c>
      <c r="H715" s="33"/>
      <c r="J715" t="s">
        <v>9634</v>
      </c>
      <c r="K715" t="s">
        <v>9635</v>
      </c>
      <c r="L715" t="str">
        <f>LEFT(Table58[[#This Row],[L3 (Last Work Package only)]],FIND(" - ",Table58[[#This Row],[L3 (Last Work Package only)]])-1)</f>
        <v>SR_CFA_15_13</v>
      </c>
      <c r="M715" t="str">
        <f>LEFT(Table58[[#This Row],[Assets]],FIND(" - ",Table58[[#This Row],[Assets]])-1)</f>
        <v>HS2-00003H0DQ</v>
      </c>
      <c r="N715" s="239" t="e">
        <f>INDEX(TrackerTbl[#Data],MATCH(Table58[[#This Row],[L2]],TrackerTbl[Cleansed_UAID_2],0),5)</f>
        <v>#N/A</v>
      </c>
      <c r="O715" s="9" t="e">
        <f>INDEX(TrackerTbl[#Data],MATCH(Table58[[#This Row],[L2]],TrackerTbl[Cleansed_UAID_2],0),6)</f>
        <v>#N/A</v>
      </c>
      <c r="P715" s="239" t="e">
        <f>INDEX(TrackerTbl[#Data],MATCH(Table58[[#This Row],[L2]],TrackerTbl[Cleansed_UAID_2],0),7)</f>
        <v>#N/A</v>
      </c>
    </row>
    <row r="716" spans="1:16">
      <c r="A716" s="9" t="s">
        <v>97</v>
      </c>
      <c r="B716" t="s">
        <v>3350</v>
      </c>
      <c r="C716" t="str">
        <f>IF(LEFT(TrackerTbl[[#This Row],[WorkPackage]],1)="U",TrackerTbl[[#This Row],[WorkPackage]],"IDR "&amp;TRIM(TrackerTbl[[#This Row],[WorkPackage]]))</f>
        <v>IDR 233.01-2</v>
      </c>
      <c r="D716" t="str">
        <f>TRIM(TrackerTbl[[#This Row],[UAID_2]])</f>
        <v>HS2-00002CTHF</v>
      </c>
      <c r="E716" s="33">
        <f>_xlfn.MAXIFS(Central_Team!G:G,Central_Team!C:C,TrackerTbl[[#This Row],[UAID_2]])</f>
        <v>45680</v>
      </c>
      <c r="F716" t="str" cm="1">
        <f t="array" ref="F716">INDEX(MainTracker[#Data],MATCH(1,(TrackerTbl[[#This Row],[UAID_2]]=MainTracker[UAID_2])*(TrackerTbl[[#This Row],[Request Date]]=MainTracker[Request sent on (Date)])*1,0),21)</f>
        <v>10 - Complete</v>
      </c>
      <c r="G716" s="33" cm="1">
        <f t="array" ref="G716">INDEX(MainTracker[#Data],MATCH(1,(TrackerTbl[[#This Row],[UAID_2]]=MainTracker[UAID_2])*(TrackerTbl[[#This Row],[Request Date]]=MainTracker[Request sent on (Date)])*1,0),9)</f>
        <v>45695</v>
      </c>
      <c r="H716" s="33"/>
      <c r="J716" t="s">
        <v>9636</v>
      </c>
      <c r="K716" t="s">
        <v>9637</v>
      </c>
      <c r="L716" t="str">
        <f>LEFT(Table58[[#This Row],[L3 (Last Work Package only)]],FIND(" - ",Table58[[#This Row],[L3 (Last Work Package only)]])-1)</f>
        <v>SR_CFA_15_12</v>
      </c>
      <c r="M716" t="str">
        <f>LEFT(Table58[[#This Row],[Assets]],FIND(" - ",Table58[[#This Row],[Assets]])-1)</f>
        <v>HS2-00003H0DP</v>
      </c>
      <c r="N716" s="239" t="e">
        <f>INDEX(TrackerTbl[#Data],MATCH(Table58[[#This Row],[L2]],TrackerTbl[Cleansed_UAID_2],0),5)</f>
        <v>#N/A</v>
      </c>
      <c r="O716" s="9" t="e">
        <f>INDEX(TrackerTbl[#Data],MATCH(Table58[[#This Row],[L2]],TrackerTbl[Cleansed_UAID_2],0),6)</f>
        <v>#N/A</v>
      </c>
      <c r="P716" s="239" t="e">
        <f>INDEX(TrackerTbl[#Data],MATCH(Table58[[#This Row],[L2]],TrackerTbl[Cleansed_UAID_2],0),7)</f>
        <v>#N/A</v>
      </c>
    </row>
    <row r="717" spans="1:16">
      <c r="A717" s="9" t="s">
        <v>63</v>
      </c>
      <c r="B717" t="s">
        <v>3390</v>
      </c>
      <c r="C717" t="str">
        <f>IF(LEFT(TrackerTbl[[#This Row],[WorkPackage]],1)="U",TrackerTbl[[#This Row],[WorkPackage]],"IDR "&amp;TRIM(TrackerTbl[[#This Row],[WorkPackage]]))</f>
        <v>IDR 204.1-1</v>
      </c>
      <c r="D717" t="str">
        <f>TRIM(TrackerTbl[[#This Row],[UAID_2]])</f>
        <v>HS2-00002EK6V</v>
      </c>
      <c r="E717" s="33">
        <f>_xlfn.MAXIFS(Central_Team!G:G,Central_Team!C:C,TrackerTbl[[#This Row],[UAID_2]])</f>
        <v>45412</v>
      </c>
      <c r="F717" t="str" cm="1">
        <f t="array" ref="F717">INDEX(MainTracker[#Data],MATCH(1,(TrackerTbl[[#This Row],[UAID_2]]=MainTracker[UAID_2])*(TrackerTbl[[#This Row],[Request Date]]=MainTracker[Request sent on (Date)])*1,0),21)</f>
        <v>10 - Complete</v>
      </c>
      <c r="G717" s="33" cm="1">
        <f t="array" ref="G717">INDEX(MainTracker[#Data],MATCH(1,(TrackerTbl[[#This Row],[UAID_2]]=MainTracker[UAID_2])*(TrackerTbl[[#This Row],[Request Date]]=MainTracker[Request sent on (Date)])*1,0),9)</f>
        <v>45419</v>
      </c>
      <c r="H717" s="33"/>
      <c r="J717" t="s">
        <v>9638</v>
      </c>
      <c r="K717" t="s">
        <v>9639</v>
      </c>
      <c r="L717" t="str">
        <f>LEFT(Table58[[#This Row],[L3 (Last Work Package only)]],FIND(" - ",Table58[[#This Row],[L3 (Last Work Package only)]])-1)</f>
        <v>SR_CFA_15_10</v>
      </c>
      <c r="M717" t="str">
        <f>LEFT(Table58[[#This Row],[Assets]],FIND(" - ",Table58[[#This Row],[Assets]])-1)</f>
        <v>HS2-00003H0DN</v>
      </c>
      <c r="N717" s="239" t="e">
        <f>INDEX(TrackerTbl[#Data],MATCH(Table58[[#This Row],[L2]],TrackerTbl[Cleansed_UAID_2],0),5)</f>
        <v>#N/A</v>
      </c>
      <c r="O717" s="9" t="e">
        <f>INDEX(TrackerTbl[#Data],MATCH(Table58[[#This Row],[L2]],TrackerTbl[Cleansed_UAID_2],0),6)</f>
        <v>#N/A</v>
      </c>
      <c r="P717" s="239" t="e">
        <f>INDEX(TrackerTbl[#Data],MATCH(Table58[[#This Row],[L2]],TrackerTbl[Cleansed_UAID_2],0),7)</f>
        <v>#N/A</v>
      </c>
    </row>
    <row r="718" spans="1:16">
      <c r="A718" s="9">
        <v>208.4</v>
      </c>
      <c r="B718" t="s">
        <v>3394</v>
      </c>
      <c r="C718" t="str">
        <f>IF(LEFT(TrackerTbl[[#This Row],[WorkPackage]],1)="U",TrackerTbl[[#This Row],[WorkPackage]],"IDR "&amp;TRIM(TrackerTbl[[#This Row],[WorkPackage]]))</f>
        <v>IDR 208.4</v>
      </c>
      <c r="D718" t="str">
        <f>TRIM(TrackerTbl[[#This Row],[UAID_2]])</f>
        <v>HS2-000001295</v>
      </c>
      <c r="E718" s="33">
        <f>_xlfn.MAXIFS(Central_Team!G:G,Central_Team!C:C,TrackerTbl[[#This Row],[UAID_2]])</f>
        <v>45412</v>
      </c>
      <c r="F718" t="str" cm="1">
        <f t="array" ref="F718">INDEX(MainTracker[#Data],MATCH(1,(TrackerTbl[[#This Row],[UAID_2]]=MainTracker[UAID_2])*(TrackerTbl[[#This Row],[Request Date]]=MainTracker[Request sent on (Date)])*1,0),21)</f>
        <v>10 - Complete</v>
      </c>
      <c r="G718" s="33" cm="1">
        <f t="array" ref="G718">INDEX(MainTracker[#Data],MATCH(1,(TrackerTbl[[#This Row],[UAID_2]]=MainTracker[UAID_2])*(TrackerTbl[[#This Row],[Request Date]]=MainTracker[Request sent on (Date)])*1,0),9)</f>
        <v>45422</v>
      </c>
      <c r="H718" s="33"/>
      <c r="J718" t="s">
        <v>9640</v>
      </c>
      <c r="K718" t="s">
        <v>9641</v>
      </c>
      <c r="L718" t="str">
        <f>LEFT(Table58[[#This Row],[L3 (Last Work Package only)]],FIND(" - ",Table58[[#This Row],[L3 (Last Work Package only)]])-1)</f>
        <v>SR_CFA_15_09</v>
      </c>
      <c r="M718" t="str">
        <f>LEFT(Table58[[#This Row],[Assets]],FIND(" - ",Table58[[#This Row],[Assets]])-1)</f>
        <v>HS2-00003H0DM</v>
      </c>
      <c r="N718" s="239" t="e">
        <f>INDEX(TrackerTbl[#Data],MATCH(Table58[[#This Row],[L2]],TrackerTbl[Cleansed_UAID_2],0),5)</f>
        <v>#N/A</v>
      </c>
      <c r="O718" s="9" t="e">
        <f>INDEX(TrackerTbl[#Data],MATCH(Table58[[#This Row],[L2]],TrackerTbl[Cleansed_UAID_2],0),6)</f>
        <v>#N/A</v>
      </c>
      <c r="P718" s="239" t="e">
        <f>INDEX(TrackerTbl[#Data],MATCH(Table58[[#This Row],[L2]],TrackerTbl[Cleansed_UAID_2],0),7)</f>
        <v>#N/A</v>
      </c>
    </row>
    <row r="719" spans="1:16">
      <c r="A719" s="9" t="s">
        <v>1703</v>
      </c>
      <c r="B719" t="s">
        <v>3400</v>
      </c>
      <c r="C719" t="str">
        <f>IF(LEFT(TrackerTbl[[#This Row],[WorkPackage]],1)="U",TrackerTbl[[#This Row],[WorkPackage]],"IDR "&amp;TRIM(TrackerTbl[[#This Row],[WorkPackage]]))</f>
        <v>UFDR 226.A</v>
      </c>
      <c r="D719" t="str">
        <f>TRIM(TrackerTbl[[#This Row],[UAID_2]])</f>
        <v>HS2-00002TTH7</v>
      </c>
      <c r="E719" s="33">
        <f>_xlfn.MAXIFS(Central_Team!G:G,Central_Team!C:C,TrackerTbl[[#This Row],[UAID_2]])</f>
        <v>45413</v>
      </c>
      <c r="F719" t="str" cm="1">
        <f t="array" ref="F719">INDEX(MainTracker[#Data],MATCH(1,(TrackerTbl[[#This Row],[UAID_2]]=MainTracker[UAID_2])*(TrackerTbl[[#This Row],[Request Date]]=MainTracker[Request sent on (Date)])*1,0),21)</f>
        <v>10 - Complete</v>
      </c>
      <c r="G719" s="33" cm="1">
        <f t="array" ref="G719">INDEX(MainTracker[#Data],MATCH(1,(TrackerTbl[[#This Row],[UAID_2]]=MainTracker[UAID_2])*(TrackerTbl[[#This Row],[Request Date]]=MainTracker[Request sent on (Date)])*1,0),9)</f>
        <v>45419</v>
      </c>
      <c r="H719" s="33"/>
      <c r="J719" t="s">
        <v>9642</v>
      </c>
      <c r="K719" t="s">
        <v>9643</v>
      </c>
      <c r="L719" t="str">
        <f>LEFT(Table58[[#This Row],[L3 (Last Work Package only)]],FIND(" - ",Table58[[#This Row],[L3 (Last Work Package only)]])-1)</f>
        <v>SR_CFA_15_07</v>
      </c>
      <c r="M719" t="str">
        <f>LEFT(Table58[[#This Row],[Assets]],FIND(" - ",Table58[[#This Row],[Assets]])-1)</f>
        <v>HS2-00003H0DL</v>
      </c>
      <c r="N719" s="239" t="e">
        <f>INDEX(TrackerTbl[#Data],MATCH(Table58[[#This Row],[L2]],TrackerTbl[Cleansed_UAID_2],0),5)</f>
        <v>#N/A</v>
      </c>
      <c r="O719" s="9" t="e">
        <f>INDEX(TrackerTbl[#Data],MATCH(Table58[[#This Row],[L2]],TrackerTbl[Cleansed_UAID_2],0),6)</f>
        <v>#N/A</v>
      </c>
      <c r="P719" s="239" t="e">
        <f>INDEX(TrackerTbl[#Data],MATCH(Table58[[#This Row],[L2]],TrackerTbl[Cleansed_UAID_2],0),7)</f>
        <v>#N/A</v>
      </c>
    </row>
    <row r="720" spans="1:16">
      <c r="A720" s="9" t="s">
        <v>3157</v>
      </c>
      <c r="B720" t="s">
        <v>3227</v>
      </c>
      <c r="C720" t="str">
        <f>IF(LEFT(TrackerTbl[[#This Row],[WorkPackage]],1)="U",TrackerTbl[[#This Row],[WorkPackage]],"IDR "&amp;TRIM(TrackerTbl[[#This Row],[WorkPackage]]))</f>
        <v>IDR 201.0-6</v>
      </c>
      <c r="D720" t="str">
        <f>TRIM(TrackerTbl[[#This Row],[UAID_2]])</f>
        <v>HS2-00002BJQX</v>
      </c>
      <c r="E720" s="33">
        <f>_xlfn.MAXIFS(Central_Team!G:G,Central_Team!C:C,TrackerTbl[[#This Row],[UAID_2]])</f>
        <v>45413</v>
      </c>
      <c r="F720" t="str" cm="1">
        <f t="array" ref="F720">INDEX(MainTracker[#Data],MATCH(1,(TrackerTbl[[#This Row],[UAID_2]]=MainTracker[UAID_2])*(TrackerTbl[[#This Row],[Request Date]]=MainTracker[Request sent on (Date)])*1,0),21)</f>
        <v>10 - Complete</v>
      </c>
      <c r="G720" s="33" cm="1">
        <f t="array" ref="G720">INDEX(MainTracker[#Data],MATCH(1,(TrackerTbl[[#This Row],[UAID_2]]=MainTracker[UAID_2])*(TrackerTbl[[#This Row],[Request Date]]=MainTracker[Request sent on (Date)])*1,0),9)</f>
        <v>45419</v>
      </c>
      <c r="H720" s="33"/>
      <c r="J720" t="s">
        <v>9644</v>
      </c>
      <c r="K720" t="s">
        <v>9645</v>
      </c>
      <c r="L720" t="str">
        <f>LEFT(Table58[[#This Row],[L3 (Last Work Package only)]],FIND(" - ",Table58[[#This Row],[L3 (Last Work Package only)]])-1)</f>
        <v>SR_CFA_15_06</v>
      </c>
      <c r="M720" t="str">
        <f>LEFT(Table58[[#This Row],[Assets]],FIND(" - ",Table58[[#This Row],[Assets]])-1)</f>
        <v>HS2-00003H0DK</v>
      </c>
      <c r="N720" s="239" t="e">
        <f>INDEX(TrackerTbl[#Data],MATCH(Table58[[#This Row],[L2]],TrackerTbl[Cleansed_UAID_2],0),5)</f>
        <v>#N/A</v>
      </c>
      <c r="O720" s="9" t="e">
        <f>INDEX(TrackerTbl[#Data],MATCH(Table58[[#This Row],[L2]],TrackerTbl[Cleansed_UAID_2],0),6)</f>
        <v>#N/A</v>
      </c>
      <c r="P720" s="239" t="e">
        <f>INDEX(TrackerTbl[#Data],MATCH(Table58[[#This Row],[L2]],TrackerTbl[Cleansed_UAID_2],0),7)</f>
        <v>#N/A</v>
      </c>
    </row>
    <row r="721" spans="1:16">
      <c r="A721" s="9" t="s">
        <v>3157</v>
      </c>
      <c r="B721" t="s">
        <v>3158</v>
      </c>
      <c r="C721" t="str">
        <f>IF(LEFT(TrackerTbl[[#This Row],[WorkPackage]],1)="U",TrackerTbl[[#This Row],[WorkPackage]],"IDR "&amp;TRIM(TrackerTbl[[#This Row],[WorkPackage]]))</f>
        <v>IDR 201.0-6</v>
      </c>
      <c r="D721" t="str">
        <f>TRIM(TrackerTbl[[#This Row],[UAID_2]])</f>
        <v>HS2-00002CT2H</v>
      </c>
      <c r="E721" s="33">
        <f>_xlfn.MAXIFS(Central_Team!G:G,Central_Team!C:C,TrackerTbl[[#This Row],[UAID_2]])</f>
        <v>45413</v>
      </c>
      <c r="F721" t="str" cm="1">
        <f t="array" ref="F721">INDEX(MainTracker[#Data],MATCH(1,(TrackerTbl[[#This Row],[UAID_2]]=MainTracker[UAID_2])*(TrackerTbl[[#This Row],[Request Date]]=MainTracker[Request sent on (Date)])*1,0),21)</f>
        <v>10 - Complete</v>
      </c>
      <c r="G721" s="33" cm="1">
        <f t="array" ref="G721">INDEX(MainTracker[#Data],MATCH(1,(TrackerTbl[[#This Row],[UAID_2]]=MainTracker[UAID_2])*(TrackerTbl[[#This Row],[Request Date]]=MainTracker[Request sent on (Date)])*1,0),9)</f>
        <v>45419</v>
      </c>
      <c r="H721" s="33"/>
      <c r="J721" t="s">
        <v>9646</v>
      </c>
      <c r="K721" t="s">
        <v>9647</v>
      </c>
      <c r="L721" t="str">
        <f>LEFT(Table58[[#This Row],[L3 (Last Work Package only)]],FIND(" - ",Table58[[#This Row],[L3 (Last Work Package only)]])-1)</f>
        <v>SR_CFA_15_05</v>
      </c>
      <c r="M721" t="str">
        <f>LEFT(Table58[[#This Row],[Assets]],FIND(" - ",Table58[[#This Row],[Assets]])-1)</f>
        <v>HS2-00003H0DJ</v>
      </c>
      <c r="N721" s="239" t="e">
        <f>INDEX(TrackerTbl[#Data],MATCH(Table58[[#This Row],[L2]],TrackerTbl[Cleansed_UAID_2],0),5)</f>
        <v>#N/A</v>
      </c>
      <c r="O721" s="9" t="e">
        <f>INDEX(TrackerTbl[#Data],MATCH(Table58[[#This Row],[L2]],TrackerTbl[Cleansed_UAID_2],0),6)</f>
        <v>#N/A</v>
      </c>
      <c r="P721" s="239" t="e">
        <f>INDEX(TrackerTbl[#Data],MATCH(Table58[[#This Row],[L2]],TrackerTbl[Cleansed_UAID_2],0),7)</f>
        <v>#N/A</v>
      </c>
    </row>
    <row r="722" spans="1:16">
      <c r="A722" s="9">
        <v>228.1</v>
      </c>
      <c r="B722" t="s">
        <v>3405</v>
      </c>
      <c r="C722" t="str">
        <f>IF(LEFT(TrackerTbl[[#This Row],[WorkPackage]],1)="U",TrackerTbl[[#This Row],[WorkPackage]],"IDR "&amp;TRIM(TrackerTbl[[#This Row],[WorkPackage]]))</f>
        <v>IDR 228.1</v>
      </c>
      <c r="D722" t="str">
        <f>TRIM(TrackerTbl[[#This Row],[UAID_2]])</f>
        <v>HS2-00002CX3Q</v>
      </c>
      <c r="E722" s="33">
        <f>_xlfn.MAXIFS(Central_Team!G:G,Central_Team!C:C,TrackerTbl[[#This Row],[UAID_2]])</f>
        <v>45413</v>
      </c>
      <c r="F722" t="str" cm="1">
        <f t="array" ref="F722">INDEX(MainTracker[#Data],MATCH(1,(TrackerTbl[[#This Row],[UAID_2]]=MainTracker[UAID_2])*(TrackerTbl[[#This Row],[Request Date]]=MainTracker[Request sent on (Date)])*1,0),21)</f>
        <v>10 - Complete</v>
      </c>
      <c r="G722" s="33" cm="1">
        <f t="array" ref="G722">INDEX(MainTracker[#Data],MATCH(1,(TrackerTbl[[#This Row],[UAID_2]]=MainTracker[UAID_2])*(TrackerTbl[[#This Row],[Request Date]]=MainTracker[Request sent on (Date)])*1,0),9)</f>
        <v>45428</v>
      </c>
      <c r="H722" s="33"/>
      <c r="J722" t="s">
        <v>9648</v>
      </c>
      <c r="K722" t="s">
        <v>9649</v>
      </c>
      <c r="L722" t="str">
        <f>LEFT(Table58[[#This Row],[L3 (Last Work Package only)]],FIND(" - ",Table58[[#This Row],[L3 (Last Work Package only)]])-1)</f>
        <v>SR_CFA_15_02</v>
      </c>
      <c r="M722" t="str">
        <f>LEFT(Table58[[#This Row],[Assets]],FIND(" - ",Table58[[#This Row],[Assets]])-1)</f>
        <v>HS2-00003H0DH</v>
      </c>
      <c r="N722" s="239" t="e">
        <f>INDEX(TrackerTbl[#Data],MATCH(Table58[[#This Row],[L2]],TrackerTbl[Cleansed_UAID_2],0),5)</f>
        <v>#N/A</v>
      </c>
      <c r="O722" s="9" t="e">
        <f>INDEX(TrackerTbl[#Data],MATCH(Table58[[#This Row],[L2]],TrackerTbl[Cleansed_UAID_2],0),6)</f>
        <v>#N/A</v>
      </c>
      <c r="P722" s="239" t="e">
        <f>INDEX(TrackerTbl[#Data],MATCH(Table58[[#This Row],[L2]],TrackerTbl[Cleansed_UAID_2],0),7)</f>
        <v>#N/A</v>
      </c>
    </row>
    <row r="723" spans="1:16">
      <c r="A723" s="9">
        <v>220.5</v>
      </c>
      <c r="B723" t="s">
        <v>297</v>
      </c>
      <c r="C723" t="str">
        <f>IF(LEFT(TrackerTbl[[#This Row],[WorkPackage]],1)="U",TrackerTbl[[#This Row],[WorkPackage]],"IDR "&amp;TRIM(TrackerTbl[[#This Row],[WorkPackage]]))</f>
        <v>IDR 220.5</v>
      </c>
      <c r="D723" t="str">
        <f>TRIM(TrackerTbl[[#This Row],[UAID_2]])</f>
        <v>HS2-00002Y4JH</v>
      </c>
      <c r="E723" s="33">
        <f>_xlfn.MAXIFS(Central_Team!G:G,Central_Team!C:C,TrackerTbl[[#This Row],[UAID_2]])</f>
        <v>45413</v>
      </c>
      <c r="F723" t="str" cm="1">
        <f t="array" ref="F723">INDEX(MainTracker[#Data],MATCH(1,(TrackerTbl[[#This Row],[UAID_2]]=MainTracker[UAID_2])*(TrackerTbl[[#This Row],[Request Date]]=MainTracker[Request sent on (Date)])*1,0),21)</f>
        <v>10 - Complete</v>
      </c>
      <c r="G723" s="33" cm="1">
        <f t="array" ref="G723">INDEX(MainTracker[#Data],MATCH(1,(TrackerTbl[[#This Row],[UAID_2]]=MainTracker[UAID_2])*(TrackerTbl[[#This Row],[Request Date]]=MainTracker[Request sent on (Date)])*1,0),9)</f>
        <v>45422</v>
      </c>
      <c r="H723" s="33"/>
      <c r="J723" t="s">
        <v>9650</v>
      </c>
      <c r="K723" t="s">
        <v>9651</v>
      </c>
      <c r="L723" t="str">
        <f>LEFT(Table58[[#This Row],[L3 (Last Work Package only)]],FIND(" - ",Table58[[#This Row],[L3 (Last Work Package only)]])-1)</f>
        <v>SR_CFA_15_01</v>
      </c>
      <c r="M723" t="str">
        <f>LEFT(Table58[[#This Row],[Assets]],FIND(" - ",Table58[[#This Row],[Assets]])-1)</f>
        <v>HS2-00003H0DG</v>
      </c>
      <c r="N723" s="239" t="e">
        <f>INDEX(TrackerTbl[#Data],MATCH(Table58[[#This Row],[L2]],TrackerTbl[Cleansed_UAID_2],0),5)</f>
        <v>#N/A</v>
      </c>
      <c r="O723" s="9" t="e">
        <f>INDEX(TrackerTbl[#Data],MATCH(Table58[[#This Row],[L2]],TrackerTbl[Cleansed_UAID_2],0),6)</f>
        <v>#N/A</v>
      </c>
      <c r="P723" s="239" t="e">
        <f>INDEX(TrackerTbl[#Data],MATCH(Table58[[#This Row],[L2]],TrackerTbl[Cleansed_UAID_2],0),7)</f>
        <v>#N/A</v>
      </c>
    </row>
    <row r="724" spans="1:16">
      <c r="A724" s="9">
        <v>208.4</v>
      </c>
      <c r="B724" t="s">
        <v>3412</v>
      </c>
      <c r="C724" t="str">
        <f>IF(LEFT(TrackerTbl[[#This Row],[WorkPackage]],1)="U",TrackerTbl[[#This Row],[WorkPackage]],"IDR "&amp;TRIM(TrackerTbl[[#This Row],[WorkPackage]]))</f>
        <v>IDR 208.4</v>
      </c>
      <c r="D724" t="str">
        <f>TRIM(TrackerTbl[[#This Row],[UAID_2]])</f>
        <v>HS2-000020NC4</v>
      </c>
      <c r="E724" s="33">
        <f>_xlfn.MAXIFS(Central_Team!G:G,Central_Team!C:C,TrackerTbl[[#This Row],[UAID_2]])</f>
        <v>45413</v>
      </c>
      <c r="F724" t="str" cm="1">
        <f t="array" ref="F724">INDEX(MainTracker[#Data],MATCH(1,(TrackerTbl[[#This Row],[UAID_2]]=MainTracker[UAID_2])*(TrackerTbl[[#This Row],[Request Date]]=MainTracker[Request sent on (Date)])*1,0),21)</f>
        <v>10 - Complete</v>
      </c>
      <c r="G724" s="33" cm="1">
        <f t="array" ref="G724">INDEX(MainTracker[#Data],MATCH(1,(TrackerTbl[[#This Row],[UAID_2]]=MainTracker[UAID_2])*(TrackerTbl[[#This Row],[Request Date]]=MainTracker[Request sent on (Date)])*1,0),9)</f>
        <v>45419</v>
      </c>
      <c r="H724" s="33"/>
      <c r="J724" t="s">
        <v>9652</v>
      </c>
      <c r="K724" t="s">
        <v>9653</v>
      </c>
      <c r="L724" t="str">
        <f>LEFT(Table58[[#This Row],[L3 (Last Work Package only)]],FIND(" - ",Table58[[#This Row],[L3 (Last Work Package only)]])-1)</f>
        <v>SR_CFA_14_78</v>
      </c>
      <c r="M724" t="str">
        <f>LEFT(Table58[[#This Row],[Assets]],FIND(" - ",Table58[[#This Row],[Assets]])-1)</f>
        <v>HS2-00003H0DF</v>
      </c>
      <c r="N724" s="239" t="e">
        <f>INDEX(TrackerTbl[#Data],MATCH(Table58[[#This Row],[L2]],TrackerTbl[Cleansed_UAID_2],0),5)</f>
        <v>#N/A</v>
      </c>
      <c r="O724" s="9" t="e">
        <f>INDEX(TrackerTbl[#Data],MATCH(Table58[[#This Row],[L2]],TrackerTbl[Cleansed_UAID_2],0),6)</f>
        <v>#N/A</v>
      </c>
      <c r="P724" s="239" t="e">
        <f>INDEX(TrackerTbl[#Data],MATCH(Table58[[#This Row],[L2]],TrackerTbl[Cleansed_UAID_2],0),7)</f>
        <v>#N/A</v>
      </c>
    </row>
    <row r="725" spans="1:16">
      <c r="A725" s="9">
        <v>208.4</v>
      </c>
      <c r="B725" t="s">
        <v>3418</v>
      </c>
      <c r="C725" t="str">
        <f>IF(LEFT(TrackerTbl[[#This Row],[WorkPackage]],1)="U",TrackerTbl[[#This Row],[WorkPackage]],"IDR "&amp;TRIM(TrackerTbl[[#This Row],[WorkPackage]]))</f>
        <v>IDR 208.4</v>
      </c>
      <c r="D725" t="str">
        <f>TRIM(TrackerTbl[[#This Row],[UAID_2]])</f>
        <v>HS2-00002BJSK</v>
      </c>
      <c r="E725" s="33">
        <f>_xlfn.MAXIFS(Central_Team!G:G,Central_Team!C:C,TrackerTbl[[#This Row],[UAID_2]])</f>
        <v>45413</v>
      </c>
      <c r="F725" t="str" cm="1">
        <f t="array" ref="F725">INDEX(MainTracker[#Data],MATCH(1,(TrackerTbl[[#This Row],[UAID_2]]=MainTracker[UAID_2])*(TrackerTbl[[#This Row],[Request Date]]=MainTracker[Request sent on (Date)])*1,0),21)</f>
        <v>10 - Complete</v>
      </c>
      <c r="G725" s="33" cm="1">
        <f t="array" ref="G725">INDEX(MainTracker[#Data],MATCH(1,(TrackerTbl[[#This Row],[UAID_2]]=MainTracker[UAID_2])*(TrackerTbl[[#This Row],[Request Date]]=MainTracker[Request sent on (Date)])*1,0),9)</f>
        <v>45421</v>
      </c>
      <c r="H725" s="33"/>
      <c r="J725" t="s">
        <v>9654</v>
      </c>
      <c r="K725" t="s">
        <v>9655</v>
      </c>
      <c r="L725" t="str">
        <f>LEFT(Table58[[#This Row],[L3 (Last Work Package only)]],FIND(" - ",Table58[[#This Row],[L3 (Last Work Package only)]])-1)</f>
        <v>SR_CFA_14_77</v>
      </c>
      <c r="M725" t="str">
        <f>LEFT(Table58[[#This Row],[Assets]],FIND(" - ",Table58[[#This Row],[Assets]])-1)</f>
        <v>HS2-00003H0DE</v>
      </c>
      <c r="N725" s="239" t="e">
        <f>INDEX(TrackerTbl[#Data],MATCH(Table58[[#This Row],[L2]],TrackerTbl[Cleansed_UAID_2],0),5)</f>
        <v>#N/A</v>
      </c>
      <c r="O725" s="9" t="e">
        <f>INDEX(TrackerTbl[#Data],MATCH(Table58[[#This Row],[L2]],TrackerTbl[Cleansed_UAID_2],0),6)</f>
        <v>#N/A</v>
      </c>
      <c r="P725" s="239" t="e">
        <f>INDEX(TrackerTbl[#Data],MATCH(Table58[[#This Row],[L2]],TrackerTbl[Cleansed_UAID_2],0),7)</f>
        <v>#N/A</v>
      </c>
    </row>
    <row r="726" spans="1:16">
      <c r="A726" s="9" t="s">
        <v>2781</v>
      </c>
      <c r="B726" t="s">
        <v>3423</v>
      </c>
      <c r="C726" t="str">
        <f>IF(LEFT(TrackerTbl[[#This Row],[WorkPackage]],1)="U",TrackerTbl[[#This Row],[WorkPackage]],"IDR "&amp;TRIM(TrackerTbl[[#This Row],[WorkPackage]]))</f>
        <v>IDR 238.02-2</v>
      </c>
      <c r="D726" t="str">
        <f>TRIM(TrackerTbl[[#This Row],[UAID_2]])</f>
        <v>HS2-000020P2G</v>
      </c>
      <c r="E726" s="33">
        <f>_xlfn.MAXIFS(Central_Team!G:G,Central_Team!C:C,TrackerTbl[[#This Row],[UAID_2]])</f>
        <v>45617</v>
      </c>
      <c r="F726" t="str" cm="1">
        <f t="array" ref="F726">INDEX(MainTracker[#Data],MATCH(1,(TrackerTbl[[#This Row],[UAID_2]]=MainTracker[UAID_2])*(TrackerTbl[[#This Row],[Request Date]]=MainTracker[Request sent on (Date)])*1,0),21)</f>
        <v>10 - Complete</v>
      </c>
      <c r="G726" s="33" cm="1">
        <f t="array" ref="G726">INDEX(MainTracker[#Data],MATCH(1,(TrackerTbl[[#This Row],[UAID_2]]=MainTracker[UAID_2])*(TrackerTbl[[#This Row],[Request Date]]=MainTracker[Request sent on (Date)])*1,0),9)</f>
        <v>45618</v>
      </c>
      <c r="H726" s="33"/>
      <c r="J726" t="s">
        <v>9656</v>
      </c>
      <c r="K726" t="s">
        <v>9657</v>
      </c>
      <c r="L726" t="str">
        <f>LEFT(Table58[[#This Row],[L3 (Last Work Package only)]],FIND(" - ",Table58[[#This Row],[L3 (Last Work Package only)]])-1)</f>
        <v>SR_CFA_14_76</v>
      </c>
      <c r="M726" t="str">
        <f>LEFT(Table58[[#This Row],[Assets]],FIND(" - ",Table58[[#This Row],[Assets]])-1)</f>
        <v>HS2-00003H0DD</v>
      </c>
      <c r="N726" s="239" t="e">
        <f>INDEX(TrackerTbl[#Data],MATCH(Table58[[#This Row],[L2]],TrackerTbl[Cleansed_UAID_2],0),5)</f>
        <v>#N/A</v>
      </c>
      <c r="O726" s="9" t="e">
        <f>INDEX(TrackerTbl[#Data],MATCH(Table58[[#This Row],[L2]],TrackerTbl[Cleansed_UAID_2],0),6)</f>
        <v>#N/A</v>
      </c>
      <c r="P726" s="239" t="e">
        <f>INDEX(TrackerTbl[#Data],MATCH(Table58[[#This Row],[L2]],TrackerTbl[Cleansed_UAID_2],0),7)</f>
        <v>#N/A</v>
      </c>
    </row>
    <row r="727" spans="1:16">
      <c r="A727" s="9" t="s">
        <v>1577</v>
      </c>
      <c r="B727" t="s">
        <v>3428</v>
      </c>
      <c r="C727" t="str">
        <f>IF(LEFT(TrackerTbl[[#This Row],[WorkPackage]],1)="U",TrackerTbl[[#This Row],[WorkPackage]],"IDR "&amp;TRIM(TrackerTbl[[#This Row],[WorkPackage]]))</f>
        <v>UFDR 210.B</v>
      </c>
      <c r="D727" t="str">
        <f>TRIM(TrackerTbl[[#This Row],[UAID_2]])</f>
        <v>HS2-000020CF7</v>
      </c>
      <c r="E727" s="33">
        <f>_xlfn.MAXIFS(Central_Team!G:G,Central_Team!C:C,TrackerTbl[[#This Row],[UAID_2]])</f>
        <v>45415</v>
      </c>
      <c r="F727" t="str" cm="1">
        <f t="array" ref="F727">INDEX(MainTracker[#Data],MATCH(1,(TrackerTbl[[#This Row],[UAID_2]]=MainTracker[UAID_2])*(TrackerTbl[[#This Row],[Request Date]]=MainTracker[Request sent on (Date)])*1,0),21)</f>
        <v>10 - Complete</v>
      </c>
      <c r="G727" s="33" cm="1">
        <f t="array" ref="G727">INDEX(MainTracker[#Data],MATCH(1,(TrackerTbl[[#This Row],[UAID_2]]=MainTracker[UAID_2])*(TrackerTbl[[#This Row],[Request Date]]=MainTracker[Request sent on (Date)])*1,0),9)</f>
        <v>45426</v>
      </c>
      <c r="H727" s="33"/>
      <c r="J727" t="s">
        <v>9658</v>
      </c>
      <c r="K727" t="s">
        <v>9659</v>
      </c>
      <c r="L727" t="str">
        <f>LEFT(Table58[[#This Row],[L3 (Last Work Package only)]],FIND(" - ",Table58[[#This Row],[L3 (Last Work Package only)]])-1)</f>
        <v>SR_CFA_14_75</v>
      </c>
      <c r="M727" t="str">
        <f>LEFT(Table58[[#This Row],[Assets]],FIND(" - ",Table58[[#This Row],[Assets]])-1)</f>
        <v>HS2-00003H0DC</v>
      </c>
      <c r="N727" s="239" t="e">
        <f>INDEX(TrackerTbl[#Data],MATCH(Table58[[#This Row],[L2]],TrackerTbl[Cleansed_UAID_2],0),5)</f>
        <v>#N/A</v>
      </c>
      <c r="O727" s="9" t="e">
        <f>INDEX(TrackerTbl[#Data],MATCH(Table58[[#This Row],[L2]],TrackerTbl[Cleansed_UAID_2],0),6)</f>
        <v>#N/A</v>
      </c>
      <c r="P727" s="239" t="e">
        <f>INDEX(TrackerTbl[#Data],MATCH(Table58[[#This Row],[L2]],TrackerTbl[Cleansed_UAID_2],0),7)</f>
        <v>#N/A</v>
      </c>
    </row>
    <row r="728" spans="1:16">
      <c r="A728" s="9" t="s">
        <v>35</v>
      </c>
      <c r="B728" t="s">
        <v>3434</v>
      </c>
      <c r="C728" t="str">
        <f>IF(LEFT(TrackerTbl[[#This Row],[WorkPackage]],1)="U",TrackerTbl[[#This Row],[WorkPackage]],"IDR "&amp;TRIM(TrackerTbl[[#This Row],[WorkPackage]]))</f>
        <v>IDR 233.01-3</v>
      </c>
      <c r="D728" t="str">
        <f>TRIM(TrackerTbl[[#This Row],[UAID_2]])</f>
        <v>HS2-00002EK7X</v>
      </c>
      <c r="E728" s="33">
        <f>_xlfn.MAXIFS(Central_Team!G:G,Central_Team!C:C,TrackerTbl[[#This Row],[UAID_2]])</f>
        <v>45415</v>
      </c>
      <c r="F728" t="str" cm="1">
        <f t="array" ref="F728">INDEX(MainTracker[#Data],MATCH(1,(TrackerTbl[[#This Row],[UAID_2]]=MainTracker[UAID_2])*(TrackerTbl[[#This Row],[Request Date]]=MainTracker[Request sent on (Date)])*1,0),21)</f>
        <v>10 - Complete</v>
      </c>
      <c r="G728" s="33" cm="1">
        <f t="array" ref="G728">INDEX(MainTracker[#Data],MATCH(1,(TrackerTbl[[#This Row],[UAID_2]]=MainTracker[UAID_2])*(TrackerTbl[[#This Row],[Request Date]]=MainTracker[Request sent on (Date)])*1,0),9)</f>
        <v>45422</v>
      </c>
      <c r="H728" s="33"/>
      <c r="J728" t="s">
        <v>9660</v>
      </c>
      <c r="K728" t="s">
        <v>9661</v>
      </c>
      <c r="L728" t="str">
        <f>LEFT(Table58[[#This Row],[L3 (Last Work Package only)]],FIND(" - ",Table58[[#This Row],[L3 (Last Work Package only)]])-1)</f>
        <v>SR_CFA_14_74</v>
      </c>
      <c r="M728" t="str">
        <f>LEFT(Table58[[#This Row],[Assets]],FIND(" - ",Table58[[#This Row],[Assets]])-1)</f>
        <v>HS2-00003H0DB</v>
      </c>
      <c r="N728" s="239" t="e">
        <f>INDEX(TrackerTbl[#Data],MATCH(Table58[[#This Row],[L2]],TrackerTbl[Cleansed_UAID_2],0),5)</f>
        <v>#N/A</v>
      </c>
      <c r="O728" s="9" t="e">
        <f>INDEX(TrackerTbl[#Data],MATCH(Table58[[#This Row],[L2]],TrackerTbl[Cleansed_UAID_2],0),6)</f>
        <v>#N/A</v>
      </c>
      <c r="P728" s="239" t="e">
        <f>INDEX(TrackerTbl[#Data],MATCH(Table58[[#This Row],[L2]],TrackerTbl[Cleansed_UAID_2],0),7)</f>
        <v>#N/A</v>
      </c>
    </row>
    <row r="729" spans="1:16">
      <c r="A729" s="9">
        <v>223.8</v>
      </c>
      <c r="B729" t="s">
        <v>3439</v>
      </c>
      <c r="C729" t="str">
        <f>IF(LEFT(TrackerTbl[[#This Row],[WorkPackage]],1)="U",TrackerTbl[[#This Row],[WorkPackage]],"IDR "&amp;TRIM(TrackerTbl[[#This Row],[WorkPackage]]))</f>
        <v>IDR 223.8</v>
      </c>
      <c r="D729" t="str">
        <f>TRIM(TrackerTbl[[#This Row],[UAID_2]])</f>
        <v>HS2-00002CTC2</v>
      </c>
      <c r="E729" s="33">
        <f>_xlfn.MAXIFS(Central_Team!G:G,Central_Team!C:C,TrackerTbl[[#This Row],[UAID_2]])</f>
        <v>45426</v>
      </c>
      <c r="F729" t="str" cm="1">
        <f t="array" ref="F729">INDEX(MainTracker[#Data],MATCH(1,(TrackerTbl[[#This Row],[UAID_2]]=MainTracker[UAID_2])*(TrackerTbl[[#This Row],[Request Date]]=MainTracker[Request sent on (Date)])*1,0),21)</f>
        <v>10 - Complete</v>
      </c>
      <c r="G729" s="33" cm="1">
        <f t="array" ref="G729">INDEX(MainTracker[#Data],MATCH(1,(TrackerTbl[[#This Row],[UAID_2]]=MainTracker[UAID_2])*(TrackerTbl[[#This Row],[Request Date]]=MainTracker[Request sent on (Date)])*1,0),9)</f>
        <v>45427</v>
      </c>
      <c r="H729" s="33"/>
      <c r="J729" t="s">
        <v>9662</v>
      </c>
      <c r="K729" t="s">
        <v>9663</v>
      </c>
      <c r="L729" t="str">
        <f>LEFT(Table58[[#This Row],[L3 (Last Work Package only)]],FIND(" - ",Table58[[#This Row],[L3 (Last Work Package only)]])-1)</f>
        <v>SR_CFA_14_73</v>
      </c>
      <c r="M729" t="str">
        <f>LEFT(Table58[[#This Row],[Assets]],FIND(" - ",Table58[[#This Row],[Assets]])-1)</f>
        <v>HS2-00003H0DA</v>
      </c>
      <c r="N729" s="239" t="e">
        <f>INDEX(TrackerTbl[#Data],MATCH(Table58[[#This Row],[L2]],TrackerTbl[Cleansed_UAID_2],0),5)</f>
        <v>#N/A</v>
      </c>
      <c r="O729" s="9" t="e">
        <f>INDEX(TrackerTbl[#Data],MATCH(Table58[[#This Row],[L2]],TrackerTbl[Cleansed_UAID_2],0),6)</f>
        <v>#N/A</v>
      </c>
      <c r="P729" s="239" t="e">
        <f>INDEX(TrackerTbl[#Data],MATCH(Table58[[#This Row],[L2]],TrackerTbl[Cleansed_UAID_2],0),7)</f>
        <v>#N/A</v>
      </c>
    </row>
    <row r="730" spans="1:16">
      <c r="A730" s="9">
        <v>223.8</v>
      </c>
      <c r="B730" t="s">
        <v>3443</v>
      </c>
      <c r="C730" t="str">
        <f>IF(LEFT(TrackerTbl[[#This Row],[WorkPackage]],1)="U",TrackerTbl[[#This Row],[WorkPackage]],"IDR "&amp;TRIM(TrackerTbl[[#This Row],[WorkPackage]]))</f>
        <v>IDR 223.8</v>
      </c>
      <c r="D730" t="str">
        <f>TRIM(TrackerTbl[[#This Row],[UAID_2]])</f>
        <v>HS2-00002CTC4</v>
      </c>
      <c r="E730" s="33">
        <f>_xlfn.MAXIFS(Central_Team!G:G,Central_Team!C:C,TrackerTbl[[#This Row],[UAID_2]])</f>
        <v>45415</v>
      </c>
      <c r="F730" t="str" cm="1">
        <f t="array" ref="F730">INDEX(MainTracker[#Data],MATCH(1,(TrackerTbl[[#This Row],[UAID_2]]=MainTracker[UAID_2])*(TrackerTbl[[#This Row],[Request Date]]=MainTracker[Request sent on (Date)])*1,0),21)</f>
        <v>10 - Complete</v>
      </c>
      <c r="G730" s="33" cm="1">
        <f t="array" ref="G730">INDEX(MainTracker[#Data],MATCH(1,(TrackerTbl[[#This Row],[UAID_2]]=MainTracker[UAID_2])*(TrackerTbl[[#This Row],[Request Date]]=MainTracker[Request sent on (Date)])*1,0),9)</f>
        <v>45427</v>
      </c>
      <c r="H730" s="33"/>
      <c r="J730" t="s">
        <v>9664</v>
      </c>
      <c r="K730" t="s">
        <v>9665</v>
      </c>
      <c r="L730" t="str">
        <f>LEFT(Table58[[#This Row],[L3 (Last Work Package only)]],FIND(" - ",Table58[[#This Row],[L3 (Last Work Package only)]])-1)</f>
        <v>SR_CFA_14_72</v>
      </c>
      <c r="M730" t="str">
        <f>LEFT(Table58[[#This Row],[Assets]],FIND(" - ",Table58[[#This Row],[Assets]])-1)</f>
        <v>HS2-00003H0D9</v>
      </c>
      <c r="N730" s="239" t="e">
        <f>INDEX(TrackerTbl[#Data],MATCH(Table58[[#This Row],[L2]],TrackerTbl[Cleansed_UAID_2],0),5)</f>
        <v>#N/A</v>
      </c>
      <c r="O730" s="9" t="e">
        <f>INDEX(TrackerTbl[#Data],MATCH(Table58[[#This Row],[L2]],TrackerTbl[Cleansed_UAID_2],0),6)</f>
        <v>#N/A</v>
      </c>
      <c r="P730" s="239" t="e">
        <f>INDEX(TrackerTbl[#Data],MATCH(Table58[[#This Row],[L2]],TrackerTbl[Cleansed_UAID_2],0),7)</f>
        <v>#N/A</v>
      </c>
    </row>
    <row r="731" spans="1:16">
      <c r="A731" s="9">
        <v>223.8</v>
      </c>
      <c r="B731" t="s">
        <v>3448</v>
      </c>
      <c r="C731" t="str">
        <f>IF(LEFT(TrackerTbl[[#This Row],[WorkPackage]],1)="U",TrackerTbl[[#This Row],[WorkPackage]],"IDR "&amp;TRIM(TrackerTbl[[#This Row],[WorkPackage]]))</f>
        <v>IDR 223.8</v>
      </c>
      <c r="D731" t="str">
        <f>TRIM(TrackerTbl[[#This Row],[UAID_2]])</f>
        <v>HS2-00002CTC9</v>
      </c>
      <c r="E731" s="33">
        <f>_xlfn.MAXIFS(Central_Team!G:G,Central_Team!C:C,TrackerTbl[[#This Row],[UAID_2]])</f>
        <v>45415</v>
      </c>
      <c r="F731" t="str" cm="1">
        <f t="array" ref="F731">INDEX(MainTracker[#Data],MATCH(1,(TrackerTbl[[#This Row],[UAID_2]]=MainTracker[UAID_2])*(TrackerTbl[[#This Row],[Request Date]]=MainTracker[Request sent on (Date)])*1,0),21)</f>
        <v>10 - Complete</v>
      </c>
      <c r="G731" s="33" cm="1">
        <f t="array" ref="G731">INDEX(MainTracker[#Data],MATCH(1,(TrackerTbl[[#This Row],[UAID_2]]=MainTracker[UAID_2])*(TrackerTbl[[#This Row],[Request Date]]=MainTracker[Request sent on (Date)])*1,0),9)</f>
        <v>45427</v>
      </c>
      <c r="H731" s="33"/>
      <c r="J731" t="s">
        <v>9666</v>
      </c>
      <c r="K731" t="s">
        <v>9667</v>
      </c>
      <c r="L731" t="str">
        <f>LEFT(Table58[[#This Row],[L3 (Last Work Package only)]],FIND(" - ",Table58[[#This Row],[L3 (Last Work Package only)]])-1)</f>
        <v>SR_CFA_14_71</v>
      </c>
      <c r="M731" t="str">
        <f>LEFT(Table58[[#This Row],[Assets]],FIND(" - ",Table58[[#This Row],[Assets]])-1)</f>
        <v>HS2-00003H0D8</v>
      </c>
      <c r="N731" s="239" t="e">
        <f>INDEX(TrackerTbl[#Data],MATCH(Table58[[#This Row],[L2]],TrackerTbl[Cleansed_UAID_2],0),5)</f>
        <v>#N/A</v>
      </c>
      <c r="O731" s="9" t="e">
        <f>INDEX(TrackerTbl[#Data],MATCH(Table58[[#This Row],[L2]],TrackerTbl[Cleansed_UAID_2],0),6)</f>
        <v>#N/A</v>
      </c>
      <c r="P731" s="239" t="e">
        <f>INDEX(TrackerTbl[#Data],MATCH(Table58[[#This Row],[L2]],TrackerTbl[Cleansed_UAID_2],0),7)</f>
        <v>#N/A</v>
      </c>
    </row>
    <row r="732" spans="1:16">
      <c r="A732" s="9">
        <v>223.8</v>
      </c>
      <c r="B732" t="s">
        <v>3452</v>
      </c>
      <c r="C732" t="str">
        <f>IF(LEFT(TrackerTbl[[#This Row],[WorkPackage]],1)="U",TrackerTbl[[#This Row],[WorkPackage]],"IDR "&amp;TRIM(TrackerTbl[[#This Row],[WorkPackage]]))</f>
        <v>IDR 223.8</v>
      </c>
      <c r="D732" t="str">
        <f>TRIM(TrackerTbl[[#This Row],[UAID_2]])</f>
        <v>HS2-00002CTCC</v>
      </c>
      <c r="E732" s="33">
        <f>_xlfn.MAXIFS(Central_Team!G:G,Central_Team!C:C,TrackerTbl[[#This Row],[UAID_2]])</f>
        <v>45415</v>
      </c>
      <c r="F732" t="str" cm="1">
        <f t="array" ref="F732">INDEX(MainTracker[#Data],MATCH(1,(TrackerTbl[[#This Row],[UAID_2]]=MainTracker[UAID_2])*(TrackerTbl[[#This Row],[Request Date]]=MainTracker[Request sent on (Date)])*1,0),21)</f>
        <v>10 - Complete</v>
      </c>
      <c r="G732" s="33" cm="1">
        <f t="array" ref="G732">INDEX(MainTracker[#Data],MATCH(1,(TrackerTbl[[#This Row],[UAID_2]]=MainTracker[UAID_2])*(TrackerTbl[[#This Row],[Request Date]]=MainTracker[Request sent on (Date)])*1,0),9)</f>
        <v>45429</v>
      </c>
      <c r="H732" s="33"/>
      <c r="J732" t="s">
        <v>9668</v>
      </c>
      <c r="K732" t="s">
        <v>9669</v>
      </c>
      <c r="L732" t="str">
        <f>LEFT(Table58[[#This Row],[L3 (Last Work Package only)]],FIND(" - ",Table58[[#This Row],[L3 (Last Work Package only)]])-1)</f>
        <v>SR_CFA_14_70</v>
      </c>
      <c r="M732" t="str">
        <f>LEFT(Table58[[#This Row],[Assets]],FIND(" - ",Table58[[#This Row],[Assets]])-1)</f>
        <v>HS2-00003H0D7</v>
      </c>
      <c r="N732" s="239" t="e">
        <f>INDEX(TrackerTbl[#Data],MATCH(Table58[[#This Row],[L2]],TrackerTbl[Cleansed_UAID_2],0),5)</f>
        <v>#N/A</v>
      </c>
      <c r="O732" s="9" t="e">
        <f>INDEX(TrackerTbl[#Data],MATCH(Table58[[#This Row],[L2]],TrackerTbl[Cleansed_UAID_2],0),6)</f>
        <v>#N/A</v>
      </c>
      <c r="P732" s="239" t="e">
        <f>INDEX(TrackerTbl[#Data],MATCH(Table58[[#This Row],[L2]],TrackerTbl[Cleansed_UAID_2],0),7)</f>
        <v>#N/A</v>
      </c>
    </row>
    <row r="733" spans="1:16">
      <c r="A733" s="9" t="s">
        <v>35</v>
      </c>
      <c r="B733" t="s">
        <v>3458</v>
      </c>
      <c r="C733" t="str">
        <f>IF(LEFT(TrackerTbl[[#This Row],[WorkPackage]],1)="U",TrackerTbl[[#This Row],[WorkPackage]],"IDR "&amp;TRIM(TrackerTbl[[#This Row],[WorkPackage]]))</f>
        <v>IDR 233.01-3</v>
      </c>
      <c r="D733" t="str">
        <f>TRIM(TrackerTbl[[#This Row],[UAID_2]])</f>
        <v>HS2-00002TMF9</v>
      </c>
      <c r="E733" s="33">
        <f>_xlfn.MAXIFS(Central_Team!G:G,Central_Team!C:C,TrackerTbl[[#This Row],[UAID_2]])</f>
        <v>45419</v>
      </c>
      <c r="F733" t="str" cm="1">
        <f t="array" ref="F733">INDEX(MainTracker[#Data],MATCH(1,(TrackerTbl[[#This Row],[UAID_2]]=MainTracker[UAID_2])*(TrackerTbl[[#This Row],[Request Date]]=MainTracker[Request sent on (Date)])*1,0),21)</f>
        <v>10 - Complete</v>
      </c>
      <c r="G733" s="33" cm="1">
        <f t="array" ref="G733">INDEX(MainTracker[#Data],MATCH(1,(TrackerTbl[[#This Row],[UAID_2]]=MainTracker[UAID_2])*(TrackerTbl[[#This Row],[Request Date]]=MainTracker[Request sent on (Date)])*1,0),9)</f>
        <v>45455</v>
      </c>
      <c r="H733" s="33"/>
      <c r="J733" t="s">
        <v>9670</v>
      </c>
      <c r="K733" t="s">
        <v>9671</v>
      </c>
      <c r="L733" t="str">
        <f>LEFT(Table58[[#This Row],[L3 (Last Work Package only)]],FIND(" - ",Table58[[#This Row],[L3 (Last Work Package only)]])-1)</f>
        <v>SR_CFA_14_69</v>
      </c>
      <c r="M733" t="str">
        <f>LEFT(Table58[[#This Row],[Assets]],FIND(" - ",Table58[[#This Row],[Assets]])-1)</f>
        <v>HS2-00003H0D6</v>
      </c>
      <c r="N733" s="239" t="e">
        <f>INDEX(TrackerTbl[#Data],MATCH(Table58[[#This Row],[L2]],TrackerTbl[Cleansed_UAID_2],0),5)</f>
        <v>#N/A</v>
      </c>
      <c r="O733" s="9" t="e">
        <f>INDEX(TrackerTbl[#Data],MATCH(Table58[[#This Row],[L2]],TrackerTbl[Cleansed_UAID_2],0),6)</f>
        <v>#N/A</v>
      </c>
      <c r="P733" s="239" t="e">
        <f>INDEX(TrackerTbl[#Data],MATCH(Table58[[#This Row],[L2]],TrackerTbl[Cleansed_UAID_2],0),7)</f>
        <v>#N/A</v>
      </c>
    </row>
    <row r="734" spans="1:16">
      <c r="A734" s="9" t="s">
        <v>1822</v>
      </c>
      <c r="B734" t="s">
        <v>1823</v>
      </c>
      <c r="C734" t="str">
        <f>IF(LEFT(TrackerTbl[[#This Row],[WorkPackage]],1)="U",TrackerTbl[[#This Row],[WorkPackage]],"IDR "&amp;TRIM(TrackerTbl[[#This Row],[WorkPackage]]))</f>
        <v>IDR 229.01-1</v>
      </c>
      <c r="D734" t="str">
        <f>TRIM(TrackerTbl[[#This Row],[UAID_2]])</f>
        <v>HS2-00003B5FS</v>
      </c>
      <c r="E734" s="33">
        <f>_xlfn.MAXIFS(Central_Team!G:G,Central_Team!C:C,TrackerTbl[[#This Row],[UAID_2]])</f>
        <v>45419</v>
      </c>
      <c r="F734" t="str" cm="1">
        <f t="array" ref="F734">INDEX(MainTracker[#Data],MATCH(1,(TrackerTbl[[#This Row],[UAID_2]]=MainTracker[UAID_2])*(TrackerTbl[[#This Row],[Request Date]]=MainTracker[Request sent on (Date)])*1,0),21)</f>
        <v>10 - Complete</v>
      </c>
      <c r="G734" s="33" cm="1">
        <f t="array" ref="G734">INDEX(MainTracker[#Data],MATCH(1,(TrackerTbl[[#This Row],[UAID_2]]=MainTracker[UAID_2])*(TrackerTbl[[#This Row],[Request Date]]=MainTracker[Request sent on (Date)])*1,0),9)</f>
        <v>45421</v>
      </c>
      <c r="H734" s="33"/>
      <c r="J734" t="s">
        <v>9672</v>
      </c>
      <c r="K734" t="s">
        <v>9673</v>
      </c>
      <c r="L734" t="str">
        <f>LEFT(Table58[[#This Row],[L3 (Last Work Package only)]],FIND(" - ",Table58[[#This Row],[L3 (Last Work Package only)]])-1)</f>
        <v>SR_CFA_14_68</v>
      </c>
      <c r="M734" t="str">
        <f>LEFT(Table58[[#This Row],[Assets]],FIND(" - ",Table58[[#This Row],[Assets]])-1)</f>
        <v>HS2-00003H0D5</v>
      </c>
      <c r="N734" s="239" t="e">
        <f>INDEX(TrackerTbl[#Data],MATCH(Table58[[#This Row],[L2]],TrackerTbl[Cleansed_UAID_2],0),5)</f>
        <v>#N/A</v>
      </c>
      <c r="O734" s="9" t="e">
        <f>INDEX(TrackerTbl[#Data],MATCH(Table58[[#This Row],[L2]],TrackerTbl[Cleansed_UAID_2],0),6)</f>
        <v>#N/A</v>
      </c>
      <c r="P734" s="239" t="e">
        <f>INDEX(TrackerTbl[#Data],MATCH(Table58[[#This Row],[L2]],TrackerTbl[Cleansed_UAID_2],0),7)</f>
        <v>#N/A</v>
      </c>
    </row>
    <row r="735" spans="1:16">
      <c r="A735" s="9">
        <v>218.02</v>
      </c>
      <c r="B735" t="s">
        <v>3465</v>
      </c>
      <c r="C735" t="str">
        <f>IF(LEFT(TrackerTbl[[#This Row],[WorkPackage]],1)="U",TrackerTbl[[#This Row],[WorkPackage]],"IDR "&amp;TRIM(TrackerTbl[[#This Row],[WorkPackage]]))</f>
        <v>IDR 218.02</v>
      </c>
      <c r="D735" t="str">
        <f>TRIM(TrackerTbl[[#This Row],[UAID_2]])</f>
        <v>HS2-00002CT9P</v>
      </c>
      <c r="E735" s="33">
        <f>_xlfn.MAXIFS(Central_Team!G:G,Central_Team!C:C,TrackerTbl[[#This Row],[UAID_2]])</f>
        <v>45419</v>
      </c>
      <c r="F735" t="str" cm="1">
        <f t="array" ref="F735">INDEX(MainTracker[#Data],MATCH(1,(TrackerTbl[[#This Row],[UAID_2]]=MainTracker[UAID_2])*(TrackerTbl[[#This Row],[Request Date]]=MainTracker[Request sent on (Date)])*1,0),21)</f>
        <v>10 - Complete</v>
      </c>
      <c r="G735" s="33" cm="1">
        <f t="array" ref="G735">INDEX(MainTracker[#Data],MATCH(1,(TrackerTbl[[#This Row],[UAID_2]]=MainTracker[UAID_2])*(TrackerTbl[[#This Row],[Request Date]]=MainTracker[Request sent on (Date)])*1,0),9)</f>
        <v>45425</v>
      </c>
      <c r="H735" s="33"/>
      <c r="J735" t="s">
        <v>9674</v>
      </c>
      <c r="K735" t="s">
        <v>9675</v>
      </c>
      <c r="L735" t="str">
        <f>LEFT(Table58[[#This Row],[L3 (Last Work Package only)]],FIND(" - ",Table58[[#This Row],[L3 (Last Work Package only)]])-1)</f>
        <v>SR_CFA_14_67</v>
      </c>
      <c r="M735" t="str">
        <f>LEFT(Table58[[#This Row],[Assets]],FIND(" - ",Table58[[#This Row],[Assets]])-1)</f>
        <v>HS2-00003H0D4</v>
      </c>
      <c r="N735" s="239" t="e">
        <f>INDEX(TrackerTbl[#Data],MATCH(Table58[[#This Row],[L2]],TrackerTbl[Cleansed_UAID_2],0),5)</f>
        <v>#N/A</v>
      </c>
      <c r="O735" s="9" t="e">
        <f>INDEX(TrackerTbl[#Data],MATCH(Table58[[#This Row],[L2]],TrackerTbl[Cleansed_UAID_2],0),6)</f>
        <v>#N/A</v>
      </c>
      <c r="P735" s="239" t="e">
        <f>INDEX(TrackerTbl[#Data],MATCH(Table58[[#This Row],[L2]],TrackerTbl[Cleansed_UAID_2],0),7)</f>
        <v>#N/A</v>
      </c>
    </row>
    <row r="736" spans="1:16">
      <c r="A736" s="9">
        <v>218.02</v>
      </c>
      <c r="B736" t="s">
        <v>2610</v>
      </c>
      <c r="C736" t="str">
        <f>IF(LEFT(TrackerTbl[[#This Row],[WorkPackage]],1)="U",TrackerTbl[[#This Row],[WorkPackage]],"IDR "&amp;TRIM(TrackerTbl[[#This Row],[WorkPackage]]))</f>
        <v>IDR 218.02</v>
      </c>
      <c r="D736" t="str">
        <f>TRIM(TrackerTbl[[#This Row],[UAID_2]])</f>
        <v>HS2-00002VK41</v>
      </c>
      <c r="E736" s="33">
        <f>_xlfn.MAXIFS(Central_Team!G:G,Central_Team!C:C,TrackerTbl[[#This Row],[UAID_2]])</f>
        <v>45419</v>
      </c>
      <c r="F736" t="str" cm="1">
        <f t="array" ref="F736">INDEX(MainTracker[#Data],MATCH(1,(TrackerTbl[[#This Row],[UAID_2]]=MainTracker[UAID_2])*(TrackerTbl[[#This Row],[Request Date]]=MainTracker[Request sent on (Date)])*1,0),21)</f>
        <v>10 - Complete</v>
      </c>
      <c r="G736" s="33" cm="1">
        <f t="array" ref="G736">INDEX(MainTracker[#Data],MATCH(1,(TrackerTbl[[#This Row],[UAID_2]]=MainTracker[UAID_2])*(TrackerTbl[[#This Row],[Request Date]]=MainTracker[Request sent on (Date)])*1,0),9)</f>
        <v>45422</v>
      </c>
      <c r="H736" s="33"/>
      <c r="J736" t="s">
        <v>9676</v>
      </c>
      <c r="K736" t="s">
        <v>9677</v>
      </c>
      <c r="L736" t="str">
        <f>LEFT(Table58[[#This Row],[L3 (Last Work Package only)]],FIND(" - ",Table58[[#This Row],[L3 (Last Work Package only)]])-1)</f>
        <v>SR_CFA_14_65</v>
      </c>
      <c r="M736" t="str">
        <f>LEFT(Table58[[#This Row],[Assets]],FIND(" - ",Table58[[#This Row],[Assets]])-1)</f>
        <v>HS2-00003H0D3</v>
      </c>
      <c r="N736" s="239" t="e">
        <f>INDEX(TrackerTbl[#Data],MATCH(Table58[[#This Row],[L2]],TrackerTbl[Cleansed_UAID_2],0),5)</f>
        <v>#N/A</v>
      </c>
      <c r="O736" s="9" t="e">
        <f>INDEX(TrackerTbl[#Data],MATCH(Table58[[#This Row],[L2]],TrackerTbl[Cleansed_UAID_2],0),6)</f>
        <v>#N/A</v>
      </c>
      <c r="P736" s="239" t="e">
        <f>INDEX(TrackerTbl[#Data],MATCH(Table58[[#This Row],[L2]],TrackerTbl[Cleansed_UAID_2],0),7)</f>
        <v>#N/A</v>
      </c>
    </row>
    <row r="737" spans="1:16">
      <c r="A737" s="9" t="s">
        <v>2781</v>
      </c>
      <c r="B737" t="s">
        <v>2789</v>
      </c>
      <c r="C737" t="str">
        <f>IF(LEFT(TrackerTbl[[#This Row],[WorkPackage]],1)="U",TrackerTbl[[#This Row],[WorkPackage]],"IDR "&amp;TRIM(TrackerTbl[[#This Row],[WorkPackage]]))</f>
        <v>IDR 238.02-2</v>
      </c>
      <c r="D737" t="str">
        <f>TRIM(TrackerTbl[[#This Row],[UAID_2]])</f>
        <v>HS2-00002CTKE</v>
      </c>
      <c r="E737" s="33">
        <f>_xlfn.MAXIFS(Central_Team!G:G,Central_Team!C:C,TrackerTbl[[#This Row],[UAID_2]])</f>
        <v>45615</v>
      </c>
      <c r="F737" t="str" cm="1">
        <f t="array" ref="F737">INDEX(MainTracker[#Data],MATCH(1,(TrackerTbl[[#This Row],[UAID_2]]=MainTracker[UAID_2])*(TrackerTbl[[#This Row],[Request Date]]=MainTracker[Request sent on (Date)])*1,0),21)</f>
        <v>10 - Complete</v>
      </c>
      <c r="G737" s="33" cm="1">
        <f t="array" ref="G737">INDEX(MainTracker[#Data],MATCH(1,(TrackerTbl[[#This Row],[UAID_2]]=MainTracker[UAID_2])*(TrackerTbl[[#This Row],[Request Date]]=MainTracker[Request sent on (Date)])*1,0),9)</f>
        <v>45618</v>
      </c>
      <c r="H737" s="33"/>
      <c r="J737" t="s">
        <v>9678</v>
      </c>
      <c r="K737" t="s">
        <v>9679</v>
      </c>
      <c r="L737" t="str">
        <f>LEFT(Table58[[#This Row],[L3 (Last Work Package only)]],FIND(" - ",Table58[[#This Row],[L3 (Last Work Package only)]])-1)</f>
        <v>SR_CFA_14_64</v>
      </c>
      <c r="M737" t="str">
        <f>LEFT(Table58[[#This Row],[Assets]],FIND(" - ",Table58[[#This Row],[Assets]])-1)</f>
        <v>HS2-00003H0D2</v>
      </c>
      <c r="N737" s="239" t="e">
        <f>INDEX(TrackerTbl[#Data],MATCH(Table58[[#This Row],[L2]],TrackerTbl[Cleansed_UAID_2],0),5)</f>
        <v>#N/A</v>
      </c>
      <c r="O737" s="9" t="e">
        <f>INDEX(TrackerTbl[#Data],MATCH(Table58[[#This Row],[L2]],TrackerTbl[Cleansed_UAID_2],0),6)</f>
        <v>#N/A</v>
      </c>
      <c r="P737" s="239" t="e">
        <f>INDEX(TrackerTbl[#Data],MATCH(Table58[[#This Row],[L2]],TrackerTbl[Cleansed_UAID_2],0),7)</f>
        <v>#N/A</v>
      </c>
    </row>
    <row r="738" spans="1:16">
      <c r="A738" s="9" t="s">
        <v>2781</v>
      </c>
      <c r="B738" t="s">
        <v>2782</v>
      </c>
      <c r="C738" t="str">
        <f>IF(LEFT(TrackerTbl[[#This Row],[WorkPackage]],1)="U",TrackerTbl[[#This Row],[WorkPackage]],"IDR "&amp;TRIM(TrackerTbl[[#This Row],[WorkPackage]]))</f>
        <v>IDR 238.02-2</v>
      </c>
      <c r="D738" t="str">
        <f>TRIM(TrackerTbl[[#This Row],[UAID_2]])</f>
        <v>HS2-000020P2P</v>
      </c>
      <c r="E738" s="33">
        <f>_xlfn.MAXIFS(Central_Team!G:G,Central_Team!C:C,TrackerTbl[[#This Row],[UAID_2]])</f>
        <v>45615</v>
      </c>
      <c r="F738" t="str" cm="1">
        <f t="array" ref="F738">INDEX(MainTracker[#Data],MATCH(1,(TrackerTbl[[#This Row],[UAID_2]]=MainTracker[UAID_2])*(TrackerTbl[[#This Row],[Request Date]]=MainTracker[Request sent on (Date)])*1,0),21)</f>
        <v>10 - Complete</v>
      </c>
      <c r="G738" s="33" cm="1">
        <f t="array" ref="G738">INDEX(MainTracker[#Data],MATCH(1,(TrackerTbl[[#This Row],[UAID_2]]=MainTracker[UAID_2])*(TrackerTbl[[#This Row],[Request Date]]=MainTracker[Request sent on (Date)])*1,0),9)</f>
        <v>45621</v>
      </c>
      <c r="H738" s="33"/>
      <c r="J738" t="s">
        <v>9680</v>
      </c>
      <c r="K738" t="s">
        <v>9681</v>
      </c>
      <c r="L738" t="str">
        <f>LEFT(Table58[[#This Row],[L3 (Last Work Package only)]],FIND(" - ",Table58[[#This Row],[L3 (Last Work Package only)]])-1)</f>
        <v>SR_CFA_14_63</v>
      </c>
      <c r="M738" t="str">
        <f>LEFT(Table58[[#This Row],[Assets]],FIND(" - ",Table58[[#This Row],[Assets]])-1)</f>
        <v>HS2-00003H0D1</v>
      </c>
      <c r="N738" s="239" t="e">
        <f>INDEX(TrackerTbl[#Data],MATCH(Table58[[#This Row],[L2]],TrackerTbl[Cleansed_UAID_2],0),5)</f>
        <v>#N/A</v>
      </c>
      <c r="O738" s="9" t="e">
        <f>INDEX(TrackerTbl[#Data],MATCH(Table58[[#This Row],[L2]],TrackerTbl[Cleansed_UAID_2],0),6)</f>
        <v>#N/A</v>
      </c>
      <c r="P738" s="239" t="e">
        <f>INDEX(TrackerTbl[#Data],MATCH(Table58[[#This Row],[L2]],TrackerTbl[Cleansed_UAID_2],0),7)</f>
        <v>#N/A</v>
      </c>
    </row>
    <row r="739" spans="1:16">
      <c r="A739" s="9" t="s">
        <v>2781</v>
      </c>
      <c r="B739" t="s">
        <v>3477</v>
      </c>
      <c r="C739" t="str">
        <f>IF(LEFT(TrackerTbl[[#This Row],[WorkPackage]],1)="U",TrackerTbl[[#This Row],[WorkPackage]],"IDR "&amp;TRIM(TrackerTbl[[#This Row],[WorkPackage]]))</f>
        <v>IDR 238.02-2</v>
      </c>
      <c r="D739" t="str">
        <f>TRIM(TrackerTbl[[#This Row],[UAID_2]])</f>
        <v>HS2-000020P2N</v>
      </c>
      <c r="E739" s="33">
        <f>_xlfn.MAXIFS(Central_Team!G:G,Central_Team!C:C,TrackerTbl[[#This Row],[UAID_2]])</f>
        <v>45617</v>
      </c>
      <c r="F739" t="str" cm="1">
        <f t="array" ref="F739">INDEX(MainTracker[#Data],MATCH(1,(TrackerTbl[[#This Row],[UAID_2]]=MainTracker[UAID_2])*(TrackerTbl[[#This Row],[Request Date]]=MainTracker[Request sent on (Date)])*1,0),21)</f>
        <v>10 - Complete</v>
      </c>
      <c r="G739" s="33" cm="1">
        <f t="array" ref="G739">INDEX(MainTracker[#Data],MATCH(1,(TrackerTbl[[#This Row],[UAID_2]]=MainTracker[UAID_2])*(TrackerTbl[[#This Row],[Request Date]]=MainTracker[Request sent on (Date)])*1,0),9)</f>
        <v>0</v>
      </c>
      <c r="H739" s="33"/>
      <c r="J739" t="s">
        <v>9682</v>
      </c>
      <c r="K739" t="s">
        <v>9683</v>
      </c>
      <c r="L739" t="str">
        <f>LEFT(Table58[[#This Row],[L3 (Last Work Package only)]],FIND(" - ",Table58[[#This Row],[L3 (Last Work Package only)]])-1)</f>
        <v>SR_CFA_14_62</v>
      </c>
      <c r="M739" t="str">
        <f>LEFT(Table58[[#This Row],[Assets]],FIND(" - ",Table58[[#This Row],[Assets]])-1)</f>
        <v>HS2-00003H0D0</v>
      </c>
      <c r="N739" s="239" t="e">
        <f>INDEX(TrackerTbl[#Data],MATCH(Table58[[#This Row],[L2]],TrackerTbl[Cleansed_UAID_2],0),5)</f>
        <v>#N/A</v>
      </c>
      <c r="O739" s="9" t="e">
        <f>INDEX(TrackerTbl[#Data],MATCH(Table58[[#This Row],[L2]],TrackerTbl[Cleansed_UAID_2],0),6)</f>
        <v>#N/A</v>
      </c>
      <c r="P739" s="239" t="e">
        <f>INDEX(TrackerTbl[#Data],MATCH(Table58[[#This Row],[L2]],TrackerTbl[Cleansed_UAID_2],0),7)</f>
        <v>#N/A</v>
      </c>
    </row>
    <row r="740" spans="1:16">
      <c r="A740" s="9">
        <v>234.05</v>
      </c>
      <c r="B740" t="s">
        <v>3483</v>
      </c>
      <c r="C740" t="str">
        <f>IF(LEFT(TrackerTbl[[#This Row],[WorkPackage]],1)="U",TrackerTbl[[#This Row],[WorkPackage]],"IDR "&amp;TRIM(TrackerTbl[[#This Row],[WorkPackage]]))</f>
        <v>IDR 234.05</v>
      </c>
      <c r="D740" t="str">
        <f>TRIM(TrackerTbl[[#This Row],[UAID_2]])</f>
        <v>HS2-00002TGP5</v>
      </c>
      <c r="E740" s="33">
        <f>_xlfn.MAXIFS(Central_Team!G:G,Central_Team!C:C,TrackerTbl[[#This Row],[UAID_2]])</f>
        <v>45420</v>
      </c>
      <c r="F740" t="str" cm="1">
        <f t="array" ref="F740">INDEX(MainTracker[#Data],MATCH(1,(TrackerTbl[[#This Row],[UAID_2]]=MainTracker[UAID_2])*(TrackerTbl[[#This Row],[Request Date]]=MainTracker[Request sent on (Date)])*1,0),21)</f>
        <v>10 - Complete</v>
      </c>
      <c r="G740" s="33" cm="1">
        <f t="array" ref="G740">INDEX(MainTracker[#Data],MATCH(1,(TrackerTbl[[#This Row],[UAID_2]]=MainTracker[UAID_2])*(TrackerTbl[[#This Row],[Request Date]]=MainTracker[Request sent on (Date)])*1,0),9)</f>
        <v>45421</v>
      </c>
      <c r="H740" s="33"/>
      <c r="J740" t="s">
        <v>9684</v>
      </c>
      <c r="K740" t="s">
        <v>9685</v>
      </c>
      <c r="L740" t="str">
        <f>LEFT(Table58[[#This Row],[L3 (Last Work Package only)]],FIND(" - ",Table58[[#This Row],[L3 (Last Work Package only)]])-1)</f>
        <v>SR_CFA_14_61</v>
      </c>
      <c r="M740" t="str">
        <f>LEFT(Table58[[#This Row],[Assets]],FIND(" - ",Table58[[#This Row],[Assets]])-1)</f>
        <v>HS2-00003H0CZ</v>
      </c>
      <c r="N740" s="239" t="e">
        <f>INDEX(TrackerTbl[#Data],MATCH(Table58[[#This Row],[L2]],TrackerTbl[Cleansed_UAID_2],0),5)</f>
        <v>#N/A</v>
      </c>
      <c r="O740" s="9" t="e">
        <f>INDEX(TrackerTbl[#Data],MATCH(Table58[[#This Row],[L2]],TrackerTbl[Cleansed_UAID_2],0),6)</f>
        <v>#N/A</v>
      </c>
      <c r="P740" s="239" t="e">
        <f>INDEX(TrackerTbl[#Data],MATCH(Table58[[#This Row],[L2]],TrackerTbl[Cleansed_UAID_2],0),7)</f>
        <v>#N/A</v>
      </c>
    </row>
    <row r="741" spans="1:16">
      <c r="A741" s="9">
        <v>234.05</v>
      </c>
      <c r="B741" t="s">
        <v>3488</v>
      </c>
      <c r="C741" t="str">
        <f>IF(LEFT(TrackerTbl[[#This Row],[WorkPackage]],1)="U",TrackerTbl[[#This Row],[WorkPackage]],"IDR "&amp;TRIM(TrackerTbl[[#This Row],[WorkPackage]]))</f>
        <v>IDR 234.05</v>
      </c>
      <c r="D741" t="str">
        <f>TRIM(TrackerTbl[[#This Row],[UAID_2]])</f>
        <v>HS2-00003A346</v>
      </c>
      <c r="E741" s="33">
        <f>_xlfn.MAXIFS(Central_Team!G:G,Central_Team!C:C,TrackerTbl[[#This Row],[UAID_2]])</f>
        <v>45420</v>
      </c>
      <c r="F741" t="str" cm="1">
        <f t="array" ref="F741">INDEX(MainTracker[#Data],MATCH(1,(TrackerTbl[[#This Row],[UAID_2]]=MainTracker[UAID_2])*(TrackerTbl[[#This Row],[Request Date]]=MainTracker[Request sent on (Date)])*1,0),21)</f>
        <v>10 - Complete</v>
      </c>
      <c r="G741" s="33" cm="1">
        <f t="array" ref="G741">INDEX(MainTracker[#Data],MATCH(1,(TrackerTbl[[#This Row],[UAID_2]]=MainTracker[UAID_2])*(TrackerTbl[[#This Row],[Request Date]]=MainTracker[Request sent on (Date)])*1,0),9)</f>
        <v>45421</v>
      </c>
      <c r="H741" s="33"/>
      <c r="J741" t="s">
        <v>9686</v>
      </c>
      <c r="K741" t="s">
        <v>9687</v>
      </c>
      <c r="L741" t="str">
        <f>LEFT(Table58[[#This Row],[L3 (Last Work Package only)]],FIND(" - ",Table58[[#This Row],[L3 (Last Work Package only)]])-1)</f>
        <v>SR_CFA_14_60</v>
      </c>
      <c r="M741" t="str">
        <f>LEFT(Table58[[#This Row],[Assets]],FIND(" - ",Table58[[#This Row],[Assets]])-1)</f>
        <v>HS2-00003H0CY</v>
      </c>
      <c r="N741" s="239" t="e">
        <f>INDEX(TrackerTbl[#Data],MATCH(Table58[[#This Row],[L2]],TrackerTbl[Cleansed_UAID_2],0),5)</f>
        <v>#N/A</v>
      </c>
      <c r="O741" s="9" t="e">
        <f>INDEX(TrackerTbl[#Data],MATCH(Table58[[#This Row],[L2]],TrackerTbl[Cleansed_UAID_2],0),6)</f>
        <v>#N/A</v>
      </c>
      <c r="P741" s="239" t="e">
        <f>INDEX(TrackerTbl[#Data],MATCH(Table58[[#This Row],[L2]],TrackerTbl[Cleansed_UAID_2],0),7)</f>
        <v>#N/A</v>
      </c>
    </row>
    <row r="742" spans="1:16">
      <c r="A742" s="9">
        <v>234.05</v>
      </c>
      <c r="B742" t="s">
        <v>3492</v>
      </c>
      <c r="C742" t="str">
        <f>IF(LEFT(TrackerTbl[[#This Row],[WorkPackage]],1)="U",TrackerTbl[[#This Row],[WorkPackage]],"IDR "&amp;TRIM(TrackerTbl[[#This Row],[WorkPackage]]))</f>
        <v>IDR 234.05</v>
      </c>
      <c r="D742" t="str">
        <f>TRIM(TrackerTbl[[#This Row],[UAID_2]])</f>
        <v>HS2-00003A347</v>
      </c>
      <c r="E742" s="33">
        <f>_xlfn.MAXIFS(Central_Team!G:G,Central_Team!C:C,TrackerTbl[[#This Row],[UAID_2]])</f>
        <v>45420</v>
      </c>
      <c r="F742" t="str" cm="1">
        <f t="array" ref="F742">INDEX(MainTracker[#Data],MATCH(1,(TrackerTbl[[#This Row],[UAID_2]]=MainTracker[UAID_2])*(TrackerTbl[[#This Row],[Request Date]]=MainTracker[Request sent on (Date)])*1,0),21)</f>
        <v>10 - Complete</v>
      </c>
      <c r="G742" s="33" cm="1">
        <f t="array" ref="G742">INDEX(MainTracker[#Data],MATCH(1,(TrackerTbl[[#This Row],[UAID_2]]=MainTracker[UAID_2])*(TrackerTbl[[#This Row],[Request Date]]=MainTracker[Request sent on (Date)])*1,0),9)</f>
        <v>45422</v>
      </c>
      <c r="H742" s="33"/>
      <c r="J742" t="s">
        <v>9688</v>
      </c>
      <c r="K742" t="s">
        <v>9689</v>
      </c>
      <c r="L742" t="str">
        <f>LEFT(Table58[[#This Row],[L3 (Last Work Package only)]],FIND(" - ",Table58[[#This Row],[L3 (Last Work Package only)]])-1)</f>
        <v>SR_CFA_14_59</v>
      </c>
      <c r="M742" t="str">
        <f>LEFT(Table58[[#This Row],[Assets]],FIND(" - ",Table58[[#This Row],[Assets]])-1)</f>
        <v>HS2-00003H0CX</v>
      </c>
      <c r="N742" s="239" t="e">
        <f>INDEX(TrackerTbl[#Data],MATCH(Table58[[#This Row],[L2]],TrackerTbl[Cleansed_UAID_2],0),5)</f>
        <v>#N/A</v>
      </c>
      <c r="O742" s="9" t="e">
        <f>INDEX(TrackerTbl[#Data],MATCH(Table58[[#This Row],[L2]],TrackerTbl[Cleansed_UAID_2],0),6)</f>
        <v>#N/A</v>
      </c>
      <c r="P742" s="239" t="e">
        <f>INDEX(TrackerTbl[#Data],MATCH(Table58[[#This Row],[L2]],TrackerTbl[Cleansed_UAID_2],0),7)</f>
        <v>#N/A</v>
      </c>
    </row>
    <row r="743" spans="1:16">
      <c r="A743" s="9">
        <v>234.05</v>
      </c>
      <c r="B743" t="s">
        <v>3496</v>
      </c>
      <c r="C743" t="str">
        <f>IF(LEFT(TrackerTbl[[#This Row],[WorkPackage]],1)="U",TrackerTbl[[#This Row],[WorkPackage]],"IDR "&amp;TRIM(TrackerTbl[[#This Row],[WorkPackage]]))</f>
        <v>IDR 234.05</v>
      </c>
      <c r="D743" t="str">
        <f>TRIM(TrackerTbl[[#This Row],[UAID_2]])</f>
        <v>HS2-00003A34A</v>
      </c>
      <c r="E743" s="33">
        <f>_xlfn.MAXIFS(Central_Team!G:G,Central_Team!C:C,TrackerTbl[[#This Row],[UAID_2]])</f>
        <v>45420</v>
      </c>
      <c r="F743" t="str" cm="1">
        <f t="array" ref="F743">INDEX(MainTracker[#Data],MATCH(1,(TrackerTbl[[#This Row],[UAID_2]]=MainTracker[UAID_2])*(TrackerTbl[[#This Row],[Request Date]]=MainTracker[Request sent on (Date)])*1,0),21)</f>
        <v>10 - Complete</v>
      </c>
      <c r="G743" s="33" cm="1">
        <f t="array" ref="G743">INDEX(MainTracker[#Data],MATCH(1,(TrackerTbl[[#This Row],[UAID_2]]=MainTracker[UAID_2])*(TrackerTbl[[#This Row],[Request Date]]=MainTracker[Request sent on (Date)])*1,0),9)</f>
        <v>45422</v>
      </c>
      <c r="H743" s="33"/>
      <c r="J743" t="s">
        <v>9690</v>
      </c>
      <c r="K743" t="s">
        <v>9691</v>
      </c>
      <c r="L743" t="str">
        <f>LEFT(Table58[[#This Row],[L3 (Last Work Package only)]],FIND(" - ",Table58[[#This Row],[L3 (Last Work Package only)]])-1)</f>
        <v>SR_CFA_14_58</v>
      </c>
      <c r="M743" t="str">
        <f>LEFT(Table58[[#This Row],[Assets]],FIND(" - ",Table58[[#This Row],[Assets]])-1)</f>
        <v>HS2-00003H0CW</v>
      </c>
      <c r="N743" s="239" t="e">
        <f>INDEX(TrackerTbl[#Data],MATCH(Table58[[#This Row],[L2]],TrackerTbl[Cleansed_UAID_2],0),5)</f>
        <v>#N/A</v>
      </c>
      <c r="O743" s="9" t="e">
        <f>INDEX(TrackerTbl[#Data],MATCH(Table58[[#This Row],[L2]],TrackerTbl[Cleansed_UAID_2],0),6)</f>
        <v>#N/A</v>
      </c>
      <c r="P743" s="239" t="e">
        <f>INDEX(TrackerTbl[#Data],MATCH(Table58[[#This Row],[L2]],TrackerTbl[Cleansed_UAID_2],0),7)</f>
        <v>#N/A</v>
      </c>
    </row>
    <row r="744" spans="1:16">
      <c r="A744" s="9">
        <v>234.05</v>
      </c>
      <c r="B744" t="s">
        <v>3500</v>
      </c>
      <c r="C744" t="str">
        <f>IF(LEFT(TrackerTbl[[#This Row],[WorkPackage]],1)="U",TrackerTbl[[#This Row],[WorkPackage]],"IDR "&amp;TRIM(TrackerTbl[[#This Row],[WorkPackage]]))</f>
        <v>IDR 234.05</v>
      </c>
      <c r="D744" t="str">
        <f>TRIM(TrackerTbl[[#This Row],[UAID_2]])</f>
        <v>HS2-00003A34B</v>
      </c>
      <c r="E744" s="33">
        <f>_xlfn.MAXIFS(Central_Team!G:G,Central_Team!C:C,TrackerTbl[[#This Row],[UAID_2]])</f>
        <v>45420</v>
      </c>
      <c r="F744" t="str" cm="1">
        <f t="array" ref="F744">INDEX(MainTracker[#Data],MATCH(1,(TrackerTbl[[#This Row],[UAID_2]]=MainTracker[UAID_2])*(TrackerTbl[[#This Row],[Request Date]]=MainTracker[Request sent on (Date)])*1,0),21)</f>
        <v>10 - Complete</v>
      </c>
      <c r="G744" s="33" cm="1">
        <f t="array" ref="G744">INDEX(MainTracker[#Data],MATCH(1,(TrackerTbl[[#This Row],[UAID_2]]=MainTracker[UAID_2])*(TrackerTbl[[#This Row],[Request Date]]=MainTracker[Request sent on (Date)])*1,0),9)</f>
        <v>45422</v>
      </c>
      <c r="H744" s="33"/>
      <c r="J744" t="s">
        <v>9692</v>
      </c>
      <c r="K744" t="s">
        <v>9693</v>
      </c>
      <c r="L744" t="str">
        <f>LEFT(Table58[[#This Row],[L3 (Last Work Package only)]],FIND(" - ",Table58[[#This Row],[L3 (Last Work Package only)]])-1)</f>
        <v>SR_CFA_14_57</v>
      </c>
      <c r="M744" t="str">
        <f>LEFT(Table58[[#This Row],[Assets]],FIND(" - ",Table58[[#This Row],[Assets]])-1)</f>
        <v>HS2-00003H0CV</v>
      </c>
      <c r="N744" s="239" t="e">
        <f>INDEX(TrackerTbl[#Data],MATCH(Table58[[#This Row],[L2]],TrackerTbl[Cleansed_UAID_2],0),5)</f>
        <v>#N/A</v>
      </c>
      <c r="O744" s="9" t="e">
        <f>INDEX(TrackerTbl[#Data],MATCH(Table58[[#This Row],[L2]],TrackerTbl[Cleansed_UAID_2],0),6)</f>
        <v>#N/A</v>
      </c>
      <c r="P744" s="239" t="e">
        <f>INDEX(TrackerTbl[#Data],MATCH(Table58[[#This Row],[L2]],TrackerTbl[Cleansed_UAID_2],0),7)</f>
        <v>#N/A</v>
      </c>
    </row>
    <row r="745" spans="1:16">
      <c r="A745" s="9">
        <v>234.05</v>
      </c>
      <c r="B745" t="s">
        <v>3504</v>
      </c>
      <c r="C745" t="str">
        <f>IF(LEFT(TrackerTbl[[#This Row],[WorkPackage]],1)="U",TrackerTbl[[#This Row],[WorkPackage]],"IDR "&amp;TRIM(TrackerTbl[[#This Row],[WorkPackage]]))</f>
        <v>IDR 234.05</v>
      </c>
      <c r="D745" t="str">
        <f>TRIM(TrackerTbl[[#This Row],[UAID_2]])</f>
        <v>HS2-00003A349</v>
      </c>
      <c r="E745" s="33">
        <f>_xlfn.MAXIFS(Central_Team!G:G,Central_Team!C:C,TrackerTbl[[#This Row],[UAID_2]])</f>
        <v>45420</v>
      </c>
      <c r="F745" t="str" cm="1">
        <f t="array" ref="F745">INDEX(MainTracker[#Data],MATCH(1,(TrackerTbl[[#This Row],[UAID_2]]=MainTracker[UAID_2])*(TrackerTbl[[#This Row],[Request Date]]=MainTracker[Request sent on (Date)])*1,0),21)</f>
        <v>10 - Complete</v>
      </c>
      <c r="G745" s="33" cm="1">
        <f t="array" ref="G745">INDEX(MainTracker[#Data],MATCH(1,(TrackerTbl[[#This Row],[UAID_2]]=MainTracker[UAID_2])*(TrackerTbl[[#This Row],[Request Date]]=MainTracker[Request sent on (Date)])*1,0),9)</f>
        <v>45422</v>
      </c>
      <c r="H745" s="33"/>
      <c r="J745" t="s">
        <v>9694</v>
      </c>
      <c r="K745" t="s">
        <v>9695</v>
      </c>
      <c r="L745" t="str">
        <f>LEFT(Table58[[#This Row],[L3 (Last Work Package only)]],FIND(" - ",Table58[[#This Row],[L3 (Last Work Package only)]])-1)</f>
        <v>SR_CFA_14_56</v>
      </c>
      <c r="M745" t="str">
        <f>LEFT(Table58[[#This Row],[Assets]],FIND(" - ",Table58[[#This Row],[Assets]])-1)</f>
        <v>HS2-00003H0CU</v>
      </c>
      <c r="N745" s="239" t="e">
        <f>INDEX(TrackerTbl[#Data],MATCH(Table58[[#This Row],[L2]],TrackerTbl[Cleansed_UAID_2],0),5)</f>
        <v>#N/A</v>
      </c>
      <c r="O745" s="9" t="e">
        <f>INDEX(TrackerTbl[#Data],MATCH(Table58[[#This Row],[L2]],TrackerTbl[Cleansed_UAID_2],0),6)</f>
        <v>#N/A</v>
      </c>
      <c r="P745" s="239" t="e">
        <f>INDEX(TrackerTbl[#Data],MATCH(Table58[[#This Row],[L2]],TrackerTbl[Cleansed_UAID_2],0),7)</f>
        <v>#N/A</v>
      </c>
    </row>
    <row r="746" spans="1:16">
      <c r="A746" s="9">
        <v>234.05</v>
      </c>
      <c r="B746" t="s">
        <v>3508</v>
      </c>
      <c r="C746" t="str">
        <f>IF(LEFT(TrackerTbl[[#This Row],[WorkPackage]],1)="U",TrackerTbl[[#This Row],[WorkPackage]],"IDR "&amp;TRIM(TrackerTbl[[#This Row],[WorkPackage]]))</f>
        <v>IDR 234.05</v>
      </c>
      <c r="D746" t="str">
        <f>TRIM(TrackerTbl[[#This Row],[UAID_2]])</f>
        <v>HS2-00003A348</v>
      </c>
      <c r="E746" s="33">
        <f>_xlfn.MAXIFS(Central_Team!G:G,Central_Team!C:C,TrackerTbl[[#This Row],[UAID_2]])</f>
        <v>45420</v>
      </c>
      <c r="F746" t="str" cm="1">
        <f t="array" ref="F746">INDEX(MainTracker[#Data],MATCH(1,(TrackerTbl[[#This Row],[UAID_2]]=MainTracker[UAID_2])*(TrackerTbl[[#This Row],[Request Date]]=MainTracker[Request sent on (Date)])*1,0),21)</f>
        <v>10 - Complete</v>
      </c>
      <c r="G746" s="33" cm="1">
        <f t="array" ref="G746">INDEX(MainTracker[#Data],MATCH(1,(TrackerTbl[[#This Row],[UAID_2]]=MainTracker[UAID_2])*(TrackerTbl[[#This Row],[Request Date]]=MainTracker[Request sent on (Date)])*1,0),9)</f>
        <v>45422</v>
      </c>
      <c r="H746" s="33"/>
      <c r="J746" t="s">
        <v>9696</v>
      </c>
      <c r="K746" t="s">
        <v>9697</v>
      </c>
      <c r="L746" t="str">
        <f>LEFT(Table58[[#This Row],[L3 (Last Work Package only)]],FIND(" - ",Table58[[#This Row],[L3 (Last Work Package only)]])-1)</f>
        <v>SR_CFA_14_55</v>
      </c>
      <c r="M746" t="str">
        <f>LEFT(Table58[[#This Row],[Assets]],FIND(" - ",Table58[[#This Row],[Assets]])-1)</f>
        <v>HS2-00003H0CT</v>
      </c>
      <c r="N746" s="239" t="e">
        <f>INDEX(TrackerTbl[#Data],MATCH(Table58[[#This Row],[L2]],TrackerTbl[Cleansed_UAID_2],0),5)</f>
        <v>#N/A</v>
      </c>
      <c r="O746" s="9" t="e">
        <f>INDEX(TrackerTbl[#Data],MATCH(Table58[[#This Row],[L2]],TrackerTbl[Cleansed_UAID_2],0),6)</f>
        <v>#N/A</v>
      </c>
      <c r="P746" s="239" t="e">
        <f>INDEX(TrackerTbl[#Data],MATCH(Table58[[#This Row],[L2]],TrackerTbl[Cleansed_UAID_2],0),7)</f>
        <v>#N/A</v>
      </c>
    </row>
    <row r="747" spans="1:16">
      <c r="A747" s="9" t="s">
        <v>41</v>
      </c>
      <c r="B747" t="s">
        <v>3329</v>
      </c>
      <c r="C747" t="str">
        <f>IF(LEFT(TrackerTbl[[#This Row],[WorkPackage]],1)="U",TrackerTbl[[#This Row],[WorkPackage]],"IDR "&amp;TRIM(TrackerTbl[[#This Row],[WorkPackage]]))</f>
        <v>IDR 213.07-1</v>
      </c>
      <c r="D747" t="str">
        <f>TRIM(TrackerTbl[[#This Row],[UAID_2]])</f>
        <v>HS2-00003HWH2</v>
      </c>
      <c r="E747" s="33">
        <f>_xlfn.MAXIFS(Central_Team!G:G,Central_Team!C:C,TrackerTbl[[#This Row],[UAID_2]])</f>
        <v>45420</v>
      </c>
      <c r="F747" t="str" cm="1">
        <f t="array" ref="F747">INDEX(MainTracker[#Data],MATCH(1,(TrackerTbl[[#This Row],[UAID_2]]=MainTracker[UAID_2])*(TrackerTbl[[#This Row],[Request Date]]=MainTracker[Request sent on (Date)])*1,0),21)</f>
        <v>10 - Complete</v>
      </c>
      <c r="G747" s="33" cm="1">
        <f t="array" ref="G747">INDEX(MainTracker[#Data],MATCH(1,(TrackerTbl[[#This Row],[UAID_2]]=MainTracker[UAID_2])*(TrackerTbl[[#This Row],[Request Date]]=MainTracker[Request sent on (Date)])*1,0),9)</f>
        <v>45432</v>
      </c>
      <c r="H747" s="33"/>
      <c r="J747" t="s">
        <v>9698</v>
      </c>
      <c r="K747" t="s">
        <v>9699</v>
      </c>
      <c r="L747" t="str">
        <f>LEFT(Table58[[#This Row],[L3 (Last Work Package only)]],FIND(" - ",Table58[[#This Row],[L3 (Last Work Package only)]])-1)</f>
        <v>SR_CFA_14_54</v>
      </c>
      <c r="M747" t="str">
        <f>LEFT(Table58[[#This Row],[Assets]],FIND(" - ",Table58[[#This Row],[Assets]])-1)</f>
        <v>HS2-00003H0CS</v>
      </c>
      <c r="N747" s="239" t="e">
        <f>INDEX(TrackerTbl[#Data],MATCH(Table58[[#This Row],[L2]],TrackerTbl[Cleansed_UAID_2],0),5)</f>
        <v>#N/A</v>
      </c>
      <c r="O747" s="9" t="e">
        <f>INDEX(TrackerTbl[#Data],MATCH(Table58[[#This Row],[L2]],TrackerTbl[Cleansed_UAID_2],0),6)</f>
        <v>#N/A</v>
      </c>
      <c r="P747" s="239" t="e">
        <f>INDEX(TrackerTbl[#Data],MATCH(Table58[[#This Row],[L2]],TrackerTbl[Cleansed_UAID_2],0),7)</f>
        <v>#N/A</v>
      </c>
    </row>
    <row r="748" spans="1:16">
      <c r="A748" s="9">
        <v>208.4</v>
      </c>
      <c r="B748" t="s">
        <v>3513</v>
      </c>
      <c r="C748" t="str">
        <f>IF(LEFT(TrackerTbl[[#This Row],[WorkPackage]],1)="U",TrackerTbl[[#This Row],[WorkPackage]],"IDR "&amp;TRIM(TrackerTbl[[#This Row],[WorkPackage]]))</f>
        <v>IDR 208.4</v>
      </c>
      <c r="D748" t="str">
        <f>TRIM(TrackerTbl[[#This Row],[UAID_2]])</f>
        <v>HS2-000020NC7</v>
      </c>
      <c r="E748" s="33">
        <f>_xlfn.MAXIFS(Central_Team!G:G,Central_Team!C:C,TrackerTbl[[#This Row],[UAID_2]])</f>
        <v>45420</v>
      </c>
      <c r="F748" t="str" cm="1">
        <f t="array" ref="F748">INDEX(MainTracker[#Data],MATCH(1,(TrackerTbl[[#This Row],[UAID_2]]=MainTracker[UAID_2])*(TrackerTbl[[#This Row],[Request Date]]=MainTracker[Request sent on (Date)])*1,0),21)</f>
        <v>10 - Complete</v>
      </c>
      <c r="G748" s="33" cm="1">
        <f t="array" ref="G748">INDEX(MainTracker[#Data],MATCH(1,(TrackerTbl[[#This Row],[UAID_2]]=MainTracker[UAID_2])*(TrackerTbl[[#This Row],[Request Date]]=MainTracker[Request sent on (Date)])*1,0),9)</f>
        <v>45436</v>
      </c>
      <c r="H748" s="33"/>
      <c r="J748" t="s">
        <v>9700</v>
      </c>
      <c r="K748" t="s">
        <v>9701</v>
      </c>
      <c r="L748" t="str">
        <f>LEFT(Table58[[#This Row],[L3 (Last Work Package only)]],FIND(" - ",Table58[[#This Row],[L3 (Last Work Package only)]])-1)</f>
        <v>SR_CFA_14_53</v>
      </c>
      <c r="M748" t="str">
        <f>LEFT(Table58[[#This Row],[Assets]],FIND(" - ",Table58[[#This Row],[Assets]])-1)</f>
        <v>HS2-00003H0CR</v>
      </c>
      <c r="N748" s="239" t="e">
        <f>INDEX(TrackerTbl[#Data],MATCH(Table58[[#This Row],[L2]],TrackerTbl[Cleansed_UAID_2],0),5)</f>
        <v>#N/A</v>
      </c>
      <c r="O748" s="9" t="e">
        <f>INDEX(TrackerTbl[#Data],MATCH(Table58[[#This Row],[L2]],TrackerTbl[Cleansed_UAID_2],0),6)</f>
        <v>#N/A</v>
      </c>
      <c r="P748" s="239" t="e">
        <f>INDEX(TrackerTbl[#Data],MATCH(Table58[[#This Row],[L2]],TrackerTbl[Cleansed_UAID_2],0),7)</f>
        <v>#N/A</v>
      </c>
    </row>
    <row r="749" spans="1:16">
      <c r="A749" s="9">
        <v>238.01</v>
      </c>
      <c r="B749" t="s">
        <v>2087</v>
      </c>
      <c r="C749" t="str">
        <f>IF(LEFT(TrackerTbl[[#This Row],[WorkPackage]],1)="U",TrackerTbl[[#This Row],[WorkPackage]],"IDR "&amp;TRIM(TrackerTbl[[#This Row],[WorkPackage]]))</f>
        <v>IDR 238.01</v>
      </c>
      <c r="D749" t="str">
        <f>TRIM(TrackerTbl[[#This Row],[UAID_2]])</f>
        <v>HS2-00002CTK9</v>
      </c>
      <c r="E749" s="33">
        <f>_xlfn.MAXIFS(Central_Team!G:G,Central_Team!C:C,TrackerTbl[[#This Row],[UAID_2]])</f>
        <v>45421</v>
      </c>
      <c r="F749" t="str" cm="1">
        <f t="array" ref="F749">INDEX(MainTracker[#Data],MATCH(1,(TrackerTbl[[#This Row],[UAID_2]]=MainTracker[UAID_2])*(TrackerTbl[[#This Row],[Request Date]]=MainTracker[Request sent on (Date)])*1,0),21)</f>
        <v>10 - Complete</v>
      </c>
      <c r="G749" s="33" cm="1">
        <f t="array" ref="G749">INDEX(MainTracker[#Data],MATCH(1,(TrackerTbl[[#This Row],[UAID_2]]=MainTracker[UAID_2])*(TrackerTbl[[#This Row],[Request Date]]=MainTracker[Request sent on (Date)])*1,0),9)</f>
        <v>45426</v>
      </c>
      <c r="H749" s="33"/>
      <c r="J749" t="s">
        <v>9702</v>
      </c>
      <c r="K749" t="s">
        <v>9703</v>
      </c>
      <c r="L749" t="str">
        <f>LEFT(Table58[[#This Row],[L3 (Last Work Package only)]],FIND(" - ",Table58[[#This Row],[L3 (Last Work Package only)]])-1)</f>
        <v>SR_CFA_14_52</v>
      </c>
      <c r="M749" t="str">
        <f>LEFT(Table58[[#This Row],[Assets]],FIND(" - ",Table58[[#This Row],[Assets]])-1)</f>
        <v>HS2-00003H0CQ</v>
      </c>
      <c r="N749" s="239" t="e">
        <f>INDEX(TrackerTbl[#Data],MATCH(Table58[[#This Row],[L2]],TrackerTbl[Cleansed_UAID_2],0),5)</f>
        <v>#N/A</v>
      </c>
      <c r="O749" s="9" t="e">
        <f>INDEX(TrackerTbl[#Data],MATCH(Table58[[#This Row],[L2]],TrackerTbl[Cleansed_UAID_2],0),6)</f>
        <v>#N/A</v>
      </c>
      <c r="P749" s="239" t="e">
        <f>INDEX(TrackerTbl[#Data],MATCH(Table58[[#This Row],[L2]],TrackerTbl[Cleansed_UAID_2],0),7)</f>
        <v>#N/A</v>
      </c>
    </row>
    <row r="750" spans="1:16">
      <c r="A750" s="9">
        <v>208.4</v>
      </c>
      <c r="B750" t="s">
        <v>3519</v>
      </c>
      <c r="C750" t="str">
        <f>IF(LEFT(TrackerTbl[[#This Row],[WorkPackage]],1)="U",TrackerTbl[[#This Row],[WorkPackage]],"IDR "&amp;TRIM(TrackerTbl[[#This Row],[WorkPackage]]))</f>
        <v>IDR 208.4</v>
      </c>
      <c r="D750" t="str">
        <f>TRIM(TrackerTbl[[#This Row],[UAID_2]])</f>
        <v>HS2-00003HWH7</v>
      </c>
      <c r="E750" s="33">
        <f>_xlfn.MAXIFS(Central_Team!G:G,Central_Team!C:C,TrackerTbl[[#This Row],[UAID_2]])</f>
        <v>45422</v>
      </c>
      <c r="F750" t="str" cm="1">
        <f t="array" ref="F750">INDEX(MainTracker[#Data],MATCH(1,(TrackerTbl[[#This Row],[UAID_2]]=MainTracker[UAID_2])*(TrackerTbl[[#This Row],[Request Date]]=MainTracker[Request sent on (Date)])*1,0),21)</f>
        <v>10 - Complete</v>
      </c>
      <c r="G750" s="33" cm="1">
        <f t="array" ref="G750">INDEX(MainTracker[#Data],MATCH(1,(TrackerTbl[[#This Row],[UAID_2]]=MainTracker[UAID_2])*(TrackerTbl[[#This Row],[Request Date]]=MainTracker[Request sent on (Date)])*1,0),9)</f>
        <v>45426</v>
      </c>
      <c r="H750" s="33"/>
      <c r="J750" t="s">
        <v>9704</v>
      </c>
      <c r="K750" t="s">
        <v>9705</v>
      </c>
      <c r="L750" t="str">
        <f>LEFT(Table58[[#This Row],[L3 (Last Work Package only)]],FIND(" - ",Table58[[#This Row],[L3 (Last Work Package only)]])-1)</f>
        <v>SR_CFA_14_51</v>
      </c>
      <c r="M750" t="str">
        <f>LEFT(Table58[[#This Row],[Assets]],FIND(" - ",Table58[[#This Row],[Assets]])-1)</f>
        <v>HS2-00003H0CP</v>
      </c>
      <c r="N750" s="239" t="e">
        <f>INDEX(TrackerTbl[#Data],MATCH(Table58[[#This Row],[L2]],TrackerTbl[Cleansed_UAID_2],0),5)</f>
        <v>#N/A</v>
      </c>
      <c r="O750" s="9" t="e">
        <f>INDEX(TrackerTbl[#Data],MATCH(Table58[[#This Row],[L2]],TrackerTbl[Cleansed_UAID_2],0),6)</f>
        <v>#N/A</v>
      </c>
      <c r="P750" s="239" t="e">
        <f>INDEX(TrackerTbl[#Data],MATCH(Table58[[#This Row],[L2]],TrackerTbl[Cleansed_UAID_2],0),7)</f>
        <v>#N/A</v>
      </c>
    </row>
    <row r="751" spans="1:16">
      <c r="A751" s="9" t="s">
        <v>1703</v>
      </c>
      <c r="B751" t="s">
        <v>3523</v>
      </c>
      <c r="C751" t="str">
        <f>IF(LEFT(TrackerTbl[[#This Row],[WorkPackage]],1)="U",TrackerTbl[[#This Row],[WorkPackage]],"IDR "&amp;TRIM(TrackerTbl[[#This Row],[WorkPackage]]))</f>
        <v>UFDR 226.A</v>
      </c>
      <c r="D751" t="str">
        <f>TRIM(TrackerTbl[[#This Row],[UAID_2]])</f>
        <v>HS2-000020CHD</v>
      </c>
      <c r="E751" s="33">
        <f>_xlfn.MAXIFS(Central_Team!G:G,Central_Team!C:C,TrackerTbl[[#This Row],[UAID_2]])</f>
        <v>45426</v>
      </c>
      <c r="F751" t="str" cm="1">
        <f t="array" ref="F751">INDEX(MainTracker[#Data],MATCH(1,(TrackerTbl[[#This Row],[UAID_2]]=MainTracker[UAID_2])*(TrackerTbl[[#This Row],[Request Date]]=MainTracker[Request sent on (Date)])*1,0),21)</f>
        <v>10 - Complete</v>
      </c>
      <c r="G751" s="33" cm="1">
        <f t="array" ref="G751">INDEX(MainTracker[#Data],MATCH(1,(TrackerTbl[[#This Row],[UAID_2]]=MainTracker[UAID_2])*(TrackerTbl[[#This Row],[Request Date]]=MainTracker[Request sent on (Date)])*1,0),9)</f>
        <v>45427</v>
      </c>
      <c r="H751" s="33"/>
      <c r="J751" t="s">
        <v>9706</v>
      </c>
      <c r="K751" t="s">
        <v>9707</v>
      </c>
      <c r="L751" t="str">
        <f>LEFT(Table58[[#This Row],[L3 (Last Work Package only)]],FIND(" - ",Table58[[#This Row],[L3 (Last Work Package only)]])-1)</f>
        <v>SR_CFA_14_19</v>
      </c>
      <c r="M751" t="str">
        <f>LEFT(Table58[[#This Row],[Assets]],FIND(" - ",Table58[[#This Row],[Assets]])-1)</f>
        <v>HS2-00003H0CN</v>
      </c>
      <c r="N751" s="239" t="e">
        <f>INDEX(TrackerTbl[#Data],MATCH(Table58[[#This Row],[L2]],TrackerTbl[Cleansed_UAID_2],0),5)</f>
        <v>#N/A</v>
      </c>
      <c r="O751" s="9" t="e">
        <f>INDEX(TrackerTbl[#Data],MATCH(Table58[[#This Row],[L2]],TrackerTbl[Cleansed_UAID_2],0),6)</f>
        <v>#N/A</v>
      </c>
      <c r="P751" s="239" t="e">
        <f>INDEX(TrackerTbl[#Data],MATCH(Table58[[#This Row],[L2]],TrackerTbl[Cleansed_UAID_2],0),7)</f>
        <v>#N/A</v>
      </c>
    </row>
    <row r="752" spans="1:16">
      <c r="A752" s="9" t="s">
        <v>2781</v>
      </c>
      <c r="B752" t="s">
        <v>3528</v>
      </c>
      <c r="C752" t="str">
        <f>IF(LEFT(TrackerTbl[[#This Row],[WorkPackage]],1)="U",TrackerTbl[[#This Row],[WorkPackage]],"IDR "&amp;TRIM(TrackerTbl[[#This Row],[WorkPackage]]))</f>
        <v>IDR 238.02-2</v>
      </c>
      <c r="D752" t="str">
        <f>TRIM(TrackerTbl[[#This Row],[UAID_2]])</f>
        <v>HS2-00002C3Z1</v>
      </c>
      <c r="E752" s="33">
        <f>_xlfn.MAXIFS(Central_Team!G:G,Central_Team!C:C,TrackerTbl[[#This Row],[UAID_2]])</f>
        <v>45615</v>
      </c>
      <c r="F752" t="str" cm="1">
        <f t="array" ref="F752">INDEX(MainTracker[#Data],MATCH(1,(TrackerTbl[[#This Row],[UAID_2]]=MainTracker[UAID_2])*(TrackerTbl[[#This Row],[Request Date]]=MainTracker[Request sent on (Date)])*1,0),21)</f>
        <v>10 - Complete</v>
      </c>
      <c r="G752" s="33" cm="1">
        <f t="array" ref="G752">INDEX(MainTracker[#Data],MATCH(1,(TrackerTbl[[#This Row],[UAID_2]]=MainTracker[UAID_2])*(TrackerTbl[[#This Row],[Request Date]]=MainTracker[Request sent on (Date)])*1,0),9)</f>
        <v>45622</v>
      </c>
      <c r="H752" s="33"/>
      <c r="J752" t="s">
        <v>9708</v>
      </c>
      <c r="K752" t="s">
        <v>9709</v>
      </c>
      <c r="L752" t="str">
        <f>LEFT(Table58[[#This Row],[L3 (Last Work Package only)]],FIND(" - ",Table58[[#This Row],[L3 (Last Work Package only)]])-1)</f>
        <v>SR_CFA_14_18</v>
      </c>
      <c r="M752" t="str">
        <f>LEFT(Table58[[#This Row],[Assets]],FIND(" - ",Table58[[#This Row],[Assets]])-1)</f>
        <v>HS2-00003H0CM</v>
      </c>
      <c r="N752" s="239" t="e">
        <f>INDEX(TrackerTbl[#Data],MATCH(Table58[[#This Row],[L2]],TrackerTbl[Cleansed_UAID_2],0),5)</f>
        <v>#N/A</v>
      </c>
      <c r="O752" s="9" t="e">
        <f>INDEX(TrackerTbl[#Data],MATCH(Table58[[#This Row],[L2]],TrackerTbl[Cleansed_UAID_2],0),6)</f>
        <v>#N/A</v>
      </c>
      <c r="P752" s="239" t="e">
        <f>INDEX(TrackerTbl[#Data],MATCH(Table58[[#This Row],[L2]],TrackerTbl[Cleansed_UAID_2],0),7)</f>
        <v>#N/A</v>
      </c>
    </row>
    <row r="753" spans="1:16">
      <c r="A753" s="9" t="s">
        <v>41</v>
      </c>
      <c r="B753" t="s">
        <v>3534</v>
      </c>
      <c r="C753" t="str">
        <f>IF(LEFT(TrackerTbl[[#This Row],[WorkPackage]],1)="U",TrackerTbl[[#This Row],[WorkPackage]],"IDR "&amp;TRIM(TrackerTbl[[#This Row],[WorkPackage]]))</f>
        <v>IDR 213.07-1</v>
      </c>
      <c r="D753" t="str">
        <f>TRIM(TrackerTbl[[#This Row],[UAID_2]])</f>
        <v>HS2-00003CCK1</v>
      </c>
      <c r="E753" s="33">
        <f>_xlfn.MAXIFS(Central_Team!G:G,Central_Team!C:C,TrackerTbl[[#This Row],[UAID_2]])</f>
        <v>45448</v>
      </c>
      <c r="F753" t="str" cm="1">
        <f t="array" ref="F753">INDEX(MainTracker[#Data],MATCH(1,(TrackerTbl[[#This Row],[UAID_2]]=MainTracker[UAID_2])*(TrackerTbl[[#This Row],[Request Date]]=MainTracker[Request sent on (Date)])*1,0),21)</f>
        <v>10 - Complete</v>
      </c>
      <c r="G753" s="33" cm="1">
        <f t="array" ref="G753">INDEX(MainTracker[#Data],MATCH(1,(TrackerTbl[[#This Row],[UAID_2]]=MainTracker[UAID_2])*(TrackerTbl[[#This Row],[Request Date]]=MainTracker[Request sent on (Date)])*1,0),9)</f>
        <v>45450</v>
      </c>
      <c r="H753" s="33"/>
      <c r="J753" t="s">
        <v>9710</v>
      </c>
      <c r="K753" t="s">
        <v>9711</v>
      </c>
      <c r="L753" t="str">
        <f>LEFT(Table58[[#This Row],[L3 (Last Work Package only)]],FIND(" - ",Table58[[#This Row],[L3 (Last Work Package only)]])-1)</f>
        <v>SR_CFA_14_17</v>
      </c>
      <c r="M753" t="str">
        <f>LEFT(Table58[[#This Row],[Assets]],FIND(" - ",Table58[[#This Row],[Assets]])-1)</f>
        <v>HS2-00003H0CL</v>
      </c>
      <c r="N753" s="239" t="e">
        <f>INDEX(TrackerTbl[#Data],MATCH(Table58[[#This Row],[L2]],TrackerTbl[Cleansed_UAID_2],0),5)</f>
        <v>#N/A</v>
      </c>
      <c r="O753" s="9" t="e">
        <f>INDEX(TrackerTbl[#Data],MATCH(Table58[[#This Row],[L2]],TrackerTbl[Cleansed_UAID_2],0),6)</f>
        <v>#N/A</v>
      </c>
      <c r="P753" s="239" t="e">
        <f>INDEX(TrackerTbl[#Data],MATCH(Table58[[#This Row],[L2]],TrackerTbl[Cleansed_UAID_2],0),7)</f>
        <v>#N/A</v>
      </c>
    </row>
    <row r="754" spans="1:16">
      <c r="A754" s="9" t="s">
        <v>41</v>
      </c>
      <c r="B754" t="s">
        <v>3538</v>
      </c>
      <c r="C754" t="str">
        <f>IF(LEFT(TrackerTbl[[#This Row],[WorkPackage]],1)="U",TrackerTbl[[#This Row],[WorkPackage]],"IDR "&amp;TRIM(TrackerTbl[[#This Row],[WorkPackage]]))</f>
        <v>IDR 213.07-1</v>
      </c>
      <c r="D754" t="str">
        <f>TRIM(TrackerTbl[[#This Row],[UAID_2]])</f>
        <v>HS2-00003CCJZ</v>
      </c>
      <c r="E754" s="33">
        <f>_xlfn.MAXIFS(Central_Team!G:G,Central_Team!C:C,TrackerTbl[[#This Row],[UAID_2]])</f>
        <v>45426</v>
      </c>
      <c r="F754" t="str" cm="1">
        <f t="array" ref="F754">INDEX(MainTracker[#Data],MATCH(1,(TrackerTbl[[#This Row],[UAID_2]]=MainTracker[UAID_2])*(TrackerTbl[[#This Row],[Request Date]]=MainTracker[Request sent on (Date)])*1,0),21)</f>
        <v>10 - Complete</v>
      </c>
      <c r="G754" s="33" cm="1">
        <f t="array" ref="G754">INDEX(MainTracker[#Data],MATCH(1,(TrackerTbl[[#This Row],[UAID_2]]=MainTracker[UAID_2])*(TrackerTbl[[#This Row],[Request Date]]=MainTracker[Request sent on (Date)])*1,0),9)</f>
        <v>45428</v>
      </c>
      <c r="H754" s="33"/>
      <c r="J754" t="s">
        <v>9712</v>
      </c>
      <c r="K754" t="s">
        <v>9713</v>
      </c>
      <c r="L754" t="str">
        <f>LEFT(Table58[[#This Row],[L3 (Last Work Package only)]],FIND(" - ",Table58[[#This Row],[L3 (Last Work Package only)]])-1)</f>
        <v>SR_CFA_14_16</v>
      </c>
      <c r="M754" t="str">
        <f>LEFT(Table58[[#This Row],[Assets]],FIND(" - ",Table58[[#This Row],[Assets]])-1)</f>
        <v>HS2-00003H0CK</v>
      </c>
      <c r="N754" s="239" t="e">
        <f>INDEX(TrackerTbl[#Data],MATCH(Table58[[#This Row],[L2]],TrackerTbl[Cleansed_UAID_2],0),5)</f>
        <v>#N/A</v>
      </c>
      <c r="O754" s="9" t="e">
        <f>INDEX(TrackerTbl[#Data],MATCH(Table58[[#This Row],[L2]],TrackerTbl[Cleansed_UAID_2],0),6)</f>
        <v>#N/A</v>
      </c>
      <c r="P754" s="239" t="e">
        <f>INDEX(TrackerTbl[#Data],MATCH(Table58[[#This Row],[L2]],TrackerTbl[Cleansed_UAID_2],0),7)</f>
        <v>#N/A</v>
      </c>
    </row>
    <row r="755" spans="1:16">
      <c r="A755" s="9" t="s">
        <v>41</v>
      </c>
      <c r="B755" t="s">
        <v>3542</v>
      </c>
      <c r="C755" t="str">
        <f>IF(LEFT(TrackerTbl[[#This Row],[WorkPackage]],1)="U",TrackerTbl[[#This Row],[WorkPackage]],"IDR "&amp;TRIM(TrackerTbl[[#This Row],[WorkPackage]]))</f>
        <v>IDR 213.07-1</v>
      </c>
      <c r="D755" t="str">
        <f>TRIM(TrackerTbl[[#This Row],[UAID_2]])</f>
        <v>HS2-00003CCK0</v>
      </c>
      <c r="E755" s="33">
        <f>_xlfn.MAXIFS(Central_Team!G:G,Central_Team!C:C,TrackerTbl[[#This Row],[UAID_2]])</f>
        <v>45580</v>
      </c>
      <c r="F755" t="str" cm="1">
        <f t="array" ref="F755">INDEX(MainTracker[#Data],MATCH(1,(TrackerTbl[[#This Row],[UAID_2]]=MainTracker[UAID_2])*(TrackerTbl[[#This Row],[Request Date]]=MainTracker[Request sent on (Date)])*1,0),21)</f>
        <v>10 - Complete</v>
      </c>
      <c r="G755" s="33" cm="1">
        <f t="array" ref="G755">INDEX(MainTracker[#Data],MATCH(1,(TrackerTbl[[#This Row],[UAID_2]]=MainTracker[UAID_2])*(TrackerTbl[[#This Row],[Request Date]]=MainTracker[Request sent on (Date)])*1,0),9)</f>
        <v>45583</v>
      </c>
      <c r="H755" s="33"/>
      <c r="J755" t="s">
        <v>9714</v>
      </c>
      <c r="K755" t="s">
        <v>9715</v>
      </c>
      <c r="L755" t="str">
        <f>LEFT(Table58[[#This Row],[L3 (Last Work Package only)]],FIND(" - ",Table58[[#This Row],[L3 (Last Work Package only)]])-1)</f>
        <v>SR_CFA_14_15</v>
      </c>
      <c r="M755" t="str">
        <f>LEFT(Table58[[#This Row],[Assets]],FIND(" - ",Table58[[#This Row],[Assets]])-1)</f>
        <v>HS2-00003H0CJ</v>
      </c>
      <c r="N755" s="239" t="e">
        <f>INDEX(TrackerTbl[#Data],MATCH(Table58[[#This Row],[L2]],TrackerTbl[Cleansed_UAID_2],0),5)</f>
        <v>#N/A</v>
      </c>
      <c r="O755" s="9" t="e">
        <f>INDEX(TrackerTbl[#Data],MATCH(Table58[[#This Row],[L2]],TrackerTbl[Cleansed_UAID_2],0),6)</f>
        <v>#N/A</v>
      </c>
      <c r="P755" s="239" t="e">
        <f>INDEX(TrackerTbl[#Data],MATCH(Table58[[#This Row],[L2]],TrackerTbl[Cleansed_UAID_2],0),7)</f>
        <v>#N/A</v>
      </c>
    </row>
    <row r="756" spans="1:16">
      <c r="A756" s="9" t="s">
        <v>41</v>
      </c>
      <c r="B756" t="s">
        <v>3548</v>
      </c>
      <c r="C756" t="str">
        <f>IF(LEFT(TrackerTbl[[#This Row],[WorkPackage]],1)="U",TrackerTbl[[#This Row],[WorkPackage]],"IDR "&amp;TRIM(TrackerTbl[[#This Row],[WorkPackage]]))</f>
        <v>IDR 213.07-1</v>
      </c>
      <c r="D756" t="str">
        <f>TRIM(TrackerTbl[[#This Row],[UAID_2]])</f>
        <v>HS2-00002D88S</v>
      </c>
      <c r="E756" s="33">
        <f>_xlfn.MAXIFS(Central_Team!G:G,Central_Team!C:C,TrackerTbl[[#This Row],[UAID_2]])</f>
        <v>45426</v>
      </c>
      <c r="F756" t="str" cm="1">
        <f t="array" ref="F756">INDEX(MainTracker[#Data],MATCH(1,(TrackerTbl[[#This Row],[UAID_2]]=MainTracker[UAID_2])*(TrackerTbl[[#This Row],[Request Date]]=MainTracker[Request sent on (Date)])*1,0),21)</f>
        <v>10 - Complete</v>
      </c>
      <c r="G756" s="33" cm="1">
        <f t="array" ref="G756">INDEX(MainTracker[#Data],MATCH(1,(TrackerTbl[[#This Row],[UAID_2]]=MainTracker[UAID_2])*(TrackerTbl[[#This Row],[Request Date]]=MainTracker[Request sent on (Date)])*1,0),9)</f>
        <v>45450</v>
      </c>
      <c r="H756" s="33"/>
      <c r="J756" t="s">
        <v>9716</v>
      </c>
      <c r="K756" t="s">
        <v>9717</v>
      </c>
      <c r="L756" t="str">
        <f>LEFT(Table58[[#This Row],[L3 (Last Work Package only)]],FIND(" - ",Table58[[#This Row],[L3 (Last Work Package only)]])-1)</f>
        <v>SR_CFA_14_14</v>
      </c>
      <c r="M756" t="str">
        <f>LEFT(Table58[[#This Row],[Assets]],FIND(" - ",Table58[[#This Row],[Assets]])-1)</f>
        <v>HS2-00003H0CH</v>
      </c>
      <c r="N756" s="239" t="e">
        <f>INDEX(TrackerTbl[#Data],MATCH(Table58[[#This Row],[L2]],TrackerTbl[Cleansed_UAID_2],0),5)</f>
        <v>#N/A</v>
      </c>
      <c r="O756" s="9" t="e">
        <f>INDEX(TrackerTbl[#Data],MATCH(Table58[[#This Row],[L2]],TrackerTbl[Cleansed_UAID_2],0),6)</f>
        <v>#N/A</v>
      </c>
      <c r="P756" s="239" t="e">
        <f>INDEX(TrackerTbl[#Data],MATCH(Table58[[#This Row],[L2]],TrackerTbl[Cleansed_UAID_2],0),7)</f>
        <v>#N/A</v>
      </c>
    </row>
    <row r="757" spans="1:16">
      <c r="A757" s="9">
        <v>237.05</v>
      </c>
      <c r="B757" t="s">
        <v>1057</v>
      </c>
      <c r="C757" t="str">
        <f>IF(LEFT(TrackerTbl[[#This Row],[WorkPackage]],1)="U",TrackerTbl[[#This Row],[WorkPackage]],"IDR "&amp;TRIM(TrackerTbl[[#This Row],[WorkPackage]]))</f>
        <v>IDR 237.05</v>
      </c>
      <c r="D757" t="str">
        <f>TRIM(TrackerTbl[[#This Row],[UAID_2]])</f>
        <v>HS2-000001099</v>
      </c>
      <c r="E757" s="33">
        <f>_xlfn.MAXIFS(Central_Team!G:G,Central_Team!C:C,TrackerTbl[[#This Row],[UAID_2]])</f>
        <v>45426</v>
      </c>
      <c r="F757" t="str" cm="1">
        <f t="array" ref="F757">INDEX(MainTracker[#Data],MATCH(1,(TrackerTbl[[#This Row],[UAID_2]]=MainTracker[UAID_2])*(TrackerTbl[[#This Row],[Request Date]]=MainTracker[Request sent on (Date)])*1,0),21)</f>
        <v>10 - Complete</v>
      </c>
      <c r="G757" s="33" cm="1">
        <f t="array" ref="G757">INDEX(MainTracker[#Data],MATCH(1,(TrackerTbl[[#This Row],[UAID_2]]=MainTracker[UAID_2])*(TrackerTbl[[#This Row],[Request Date]]=MainTracker[Request sent on (Date)])*1,0),9)</f>
        <v>45427</v>
      </c>
      <c r="H757" s="33"/>
      <c r="J757" t="s">
        <v>9718</v>
      </c>
      <c r="K757" t="s">
        <v>9719</v>
      </c>
      <c r="L757" t="str">
        <f>LEFT(Table58[[#This Row],[L3 (Last Work Package only)]],FIND(" - ",Table58[[#This Row],[L3 (Last Work Package only)]])-1)</f>
        <v>SR_CFA_14_13</v>
      </c>
      <c r="M757" t="str">
        <f>LEFT(Table58[[#This Row],[Assets]],FIND(" - ",Table58[[#This Row],[Assets]])-1)</f>
        <v>HS2-00003H0CG</v>
      </c>
      <c r="N757" s="239" t="e">
        <f>INDEX(TrackerTbl[#Data],MATCH(Table58[[#This Row],[L2]],TrackerTbl[Cleansed_UAID_2],0),5)</f>
        <v>#N/A</v>
      </c>
      <c r="O757" s="9" t="e">
        <f>INDEX(TrackerTbl[#Data],MATCH(Table58[[#This Row],[L2]],TrackerTbl[Cleansed_UAID_2],0),6)</f>
        <v>#N/A</v>
      </c>
      <c r="P757" s="239" t="e">
        <f>INDEX(TrackerTbl[#Data],MATCH(Table58[[#This Row],[L2]],TrackerTbl[Cleansed_UAID_2],0),7)</f>
        <v>#N/A</v>
      </c>
    </row>
    <row r="758" spans="1:16">
      <c r="A758" s="9">
        <v>237.05</v>
      </c>
      <c r="B758" t="s">
        <v>2266</v>
      </c>
      <c r="C758" t="str">
        <f>IF(LEFT(TrackerTbl[[#This Row],[WorkPackage]],1)="U",TrackerTbl[[#This Row],[WorkPackage]],"IDR "&amp;TRIM(TrackerTbl[[#This Row],[WorkPackage]]))</f>
        <v>IDR 237.05</v>
      </c>
      <c r="D758" t="str">
        <f>TRIM(TrackerTbl[[#This Row],[UAID_2]])</f>
        <v>HS2-00002CTK5</v>
      </c>
      <c r="E758" s="33">
        <f>_xlfn.MAXIFS(Central_Team!G:G,Central_Team!C:C,TrackerTbl[[#This Row],[UAID_2]])</f>
        <v>45426</v>
      </c>
      <c r="F758" t="str" cm="1">
        <f t="array" ref="F758">INDEX(MainTracker[#Data],MATCH(1,(TrackerTbl[[#This Row],[UAID_2]]=MainTracker[UAID_2])*(TrackerTbl[[#This Row],[Request Date]]=MainTracker[Request sent on (Date)])*1,0),21)</f>
        <v>10 - Complete</v>
      </c>
      <c r="G758" s="33" cm="1">
        <f t="array" ref="G758">INDEX(MainTracker[#Data],MATCH(1,(TrackerTbl[[#This Row],[UAID_2]]=MainTracker[UAID_2])*(TrackerTbl[[#This Row],[Request Date]]=MainTracker[Request sent on (Date)])*1,0),9)</f>
        <v>45428</v>
      </c>
      <c r="H758" s="33"/>
      <c r="J758" t="s">
        <v>9720</v>
      </c>
      <c r="K758" t="s">
        <v>9721</v>
      </c>
      <c r="L758" t="str">
        <f>LEFT(Table58[[#This Row],[L3 (Last Work Package only)]],FIND(" - ",Table58[[#This Row],[L3 (Last Work Package only)]])-1)</f>
        <v>SR_CFA_14_12</v>
      </c>
      <c r="M758" t="str">
        <f>LEFT(Table58[[#This Row],[Assets]],FIND(" - ",Table58[[#This Row],[Assets]])-1)</f>
        <v>HS2-00003H0CF</v>
      </c>
      <c r="N758" s="239" t="e">
        <f>INDEX(TrackerTbl[#Data],MATCH(Table58[[#This Row],[L2]],TrackerTbl[Cleansed_UAID_2],0),5)</f>
        <v>#N/A</v>
      </c>
      <c r="O758" s="9" t="e">
        <f>INDEX(TrackerTbl[#Data],MATCH(Table58[[#This Row],[L2]],TrackerTbl[Cleansed_UAID_2],0),6)</f>
        <v>#N/A</v>
      </c>
      <c r="P758" s="239" t="e">
        <f>INDEX(TrackerTbl[#Data],MATCH(Table58[[#This Row],[L2]],TrackerTbl[Cleansed_UAID_2],0),7)</f>
        <v>#N/A</v>
      </c>
    </row>
    <row r="759" spans="1:16">
      <c r="A759" s="9">
        <v>229.03</v>
      </c>
      <c r="B759" t="s">
        <v>1282</v>
      </c>
      <c r="C759" t="str">
        <f>IF(LEFT(TrackerTbl[[#This Row],[WorkPackage]],1)="U",TrackerTbl[[#This Row],[WorkPackage]],"IDR "&amp;TRIM(TrackerTbl[[#This Row],[WorkPackage]]))</f>
        <v>IDR 229.03</v>
      </c>
      <c r="D759" t="str">
        <f>TRIM(TrackerTbl[[#This Row],[UAID_2]])</f>
        <v>HS2-00002N7UB</v>
      </c>
      <c r="E759" s="33">
        <f>_xlfn.MAXIFS(Central_Team!G:G,Central_Team!C:C,TrackerTbl[[#This Row],[UAID_2]])</f>
        <v>45426</v>
      </c>
      <c r="F759" t="str" cm="1">
        <f t="array" ref="F759">INDEX(MainTracker[#Data],MATCH(1,(TrackerTbl[[#This Row],[UAID_2]]=MainTracker[UAID_2])*(TrackerTbl[[#This Row],[Request Date]]=MainTracker[Request sent on (Date)])*1,0),21)</f>
        <v>10 - Complete</v>
      </c>
      <c r="G759" s="33" cm="1">
        <f t="array" ref="G759">INDEX(MainTracker[#Data],MATCH(1,(TrackerTbl[[#This Row],[UAID_2]]=MainTracker[UAID_2])*(TrackerTbl[[#This Row],[Request Date]]=MainTracker[Request sent on (Date)])*1,0),9)</f>
        <v>45429</v>
      </c>
      <c r="H759" s="33"/>
      <c r="J759" t="s">
        <v>9722</v>
      </c>
      <c r="K759" t="s">
        <v>9723</v>
      </c>
      <c r="L759" t="str">
        <f>LEFT(Table58[[#This Row],[L3 (Last Work Package only)]],FIND(" - ",Table58[[#This Row],[L3 (Last Work Package only)]])-1)</f>
        <v>SR_CFA_14_11</v>
      </c>
      <c r="M759" t="str">
        <f>LEFT(Table58[[#This Row],[Assets]],FIND(" - ",Table58[[#This Row],[Assets]])-1)</f>
        <v>HS2-00003H0CE</v>
      </c>
      <c r="N759" s="239" t="e">
        <f>INDEX(TrackerTbl[#Data],MATCH(Table58[[#This Row],[L2]],TrackerTbl[Cleansed_UAID_2],0),5)</f>
        <v>#N/A</v>
      </c>
      <c r="O759" s="9" t="e">
        <f>INDEX(TrackerTbl[#Data],MATCH(Table58[[#This Row],[L2]],TrackerTbl[Cleansed_UAID_2],0),6)</f>
        <v>#N/A</v>
      </c>
      <c r="P759" s="239" t="e">
        <f>INDEX(TrackerTbl[#Data],MATCH(Table58[[#This Row],[L2]],TrackerTbl[Cleansed_UAID_2],0),7)</f>
        <v>#N/A</v>
      </c>
    </row>
    <row r="760" spans="1:16">
      <c r="A760" s="9">
        <v>223.8</v>
      </c>
      <c r="B760" t="s">
        <v>3439</v>
      </c>
      <c r="C760" t="str">
        <f>IF(LEFT(TrackerTbl[[#This Row],[WorkPackage]],1)="U",TrackerTbl[[#This Row],[WorkPackage]],"IDR "&amp;TRIM(TrackerTbl[[#This Row],[WorkPackage]]))</f>
        <v>IDR 223.8</v>
      </c>
      <c r="D760" t="str">
        <f>TRIM(TrackerTbl[[#This Row],[UAID_2]])</f>
        <v>HS2-00002CTC2</v>
      </c>
      <c r="E760" s="33">
        <f>_xlfn.MAXIFS(Central_Team!G:G,Central_Team!C:C,TrackerTbl[[#This Row],[UAID_2]])</f>
        <v>45426</v>
      </c>
      <c r="F760" t="str" cm="1">
        <f t="array" ref="F760">INDEX(MainTracker[#Data],MATCH(1,(TrackerTbl[[#This Row],[UAID_2]]=MainTracker[UAID_2])*(TrackerTbl[[#This Row],[Request Date]]=MainTracker[Request sent on (Date)])*1,0),21)</f>
        <v>10 - Complete</v>
      </c>
      <c r="G760" s="33" cm="1">
        <f t="array" ref="G760">INDEX(MainTracker[#Data],MATCH(1,(TrackerTbl[[#This Row],[UAID_2]]=MainTracker[UAID_2])*(TrackerTbl[[#This Row],[Request Date]]=MainTracker[Request sent on (Date)])*1,0),9)</f>
        <v>45427</v>
      </c>
      <c r="H760" s="33"/>
      <c r="J760" t="s">
        <v>9724</v>
      </c>
      <c r="K760" t="s">
        <v>9725</v>
      </c>
      <c r="L760" t="str">
        <f>LEFT(Table58[[#This Row],[L3 (Last Work Package only)]],FIND(" - ",Table58[[#This Row],[L3 (Last Work Package only)]])-1)</f>
        <v>SR_CFA_14_10</v>
      </c>
      <c r="M760" t="str">
        <f>LEFT(Table58[[#This Row],[Assets]],FIND(" - ",Table58[[#This Row],[Assets]])-1)</f>
        <v>HS2-00003H0CD</v>
      </c>
      <c r="N760" s="239" t="e">
        <f>INDEX(TrackerTbl[#Data],MATCH(Table58[[#This Row],[L2]],TrackerTbl[Cleansed_UAID_2],0),5)</f>
        <v>#N/A</v>
      </c>
      <c r="O760" s="9" t="e">
        <f>INDEX(TrackerTbl[#Data],MATCH(Table58[[#This Row],[L2]],TrackerTbl[Cleansed_UAID_2],0),6)</f>
        <v>#N/A</v>
      </c>
      <c r="P760" s="239" t="e">
        <f>INDEX(TrackerTbl[#Data],MATCH(Table58[[#This Row],[L2]],TrackerTbl[Cleansed_UAID_2],0),7)</f>
        <v>#N/A</v>
      </c>
    </row>
    <row r="761" spans="1:16">
      <c r="A761" s="9">
        <v>223.8</v>
      </c>
      <c r="B761" t="s">
        <v>3557</v>
      </c>
      <c r="C761" t="str">
        <f>IF(LEFT(TrackerTbl[[#This Row],[WorkPackage]],1)="U",TrackerTbl[[#This Row],[WorkPackage]],"IDR "&amp;TRIM(TrackerTbl[[#This Row],[WorkPackage]]))</f>
        <v>IDR 223.8</v>
      </c>
      <c r="D761" t="str">
        <f>TRIM(TrackerTbl[[#This Row],[UAID_2]])</f>
        <v>HS2-00002CTC7</v>
      </c>
      <c r="E761" s="33">
        <f>_xlfn.MAXIFS(Central_Team!G:G,Central_Team!C:C,TrackerTbl[[#This Row],[UAID_2]])</f>
        <v>45426</v>
      </c>
      <c r="F761" t="str" cm="1">
        <f t="array" ref="F761">INDEX(MainTracker[#Data],MATCH(1,(TrackerTbl[[#This Row],[UAID_2]]=MainTracker[UAID_2])*(TrackerTbl[[#This Row],[Request Date]]=MainTracker[Request sent on (Date)])*1,0),21)</f>
        <v>10 - Complete</v>
      </c>
      <c r="G761" s="33" cm="1">
        <f t="array" ref="G761">INDEX(MainTracker[#Data],MATCH(1,(TrackerTbl[[#This Row],[UAID_2]]=MainTracker[UAID_2])*(TrackerTbl[[#This Row],[Request Date]]=MainTracker[Request sent on (Date)])*1,0),9)</f>
        <v>45427</v>
      </c>
      <c r="H761" s="33"/>
      <c r="J761" t="s">
        <v>9726</v>
      </c>
      <c r="K761" t="s">
        <v>9727</v>
      </c>
      <c r="L761" t="str">
        <f>LEFT(Table58[[#This Row],[L3 (Last Work Package only)]],FIND(" - ",Table58[[#This Row],[L3 (Last Work Package only)]])-1)</f>
        <v>SR_CFA_14_09</v>
      </c>
      <c r="M761" t="str">
        <f>LEFT(Table58[[#This Row],[Assets]],FIND(" - ",Table58[[#This Row],[Assets]])-1)</f>
        <v>HS2-00003H0CC</v>
      </c>
      <c r="N761" s="239" t="e">
        <f>INDEX(TrackerTbl[#Data],MATCH(Table58[[#This Row],[L2]],TrackerTbl[Cleansed_UAID_2],0),5)</f>
        <v>#N/A</v>
      </c>
      <c r="O761" s="9" t="e">
        <f>INDEX(TrackerTbl[#Data],MATCH(Table58[[#This Row],[L2]],TrackerTbl[Cleansed_UAID_2],0),6)</f>
        <v>#N/A</v>
      </c>
      <c r="P761" s="239" t="e">
        <f>INDEX(TrackerTbl[#Data],MATCH(Table58[[#This Row],[L2]],TrackerTbl[Cleansed_UAID_2],0),7)</f>
        <v>#N/A</v>
      </c>
    </row>
    <row r="762" spans="1:16">
      <c r="A762" s="9">
        <v>223.8</v>
      </c>
      <c r="B762" t="s">
        <v>3561</v>
      </c>
      <c r="C762" t="str">
        <f>IF(LEFT(TrackerTbl[[#This Row],[WorkPackage]],1)="U",TrackerTbl[[#This Row],[WorkPackage]],"IDR "&amp;TRIM(TrackerTbl[[#This Row],[WorkPackage]]))</f>
        <v>IDR 223.8</v>
      </c>
      <c r="D762" t="str">
        <f>TRIM(TrackerTbl[[#This Row],[UAID_2]])</f>
        <v>HS2-00002CTCA</v>
      </c>
      <c r="E762" s="33">
        <f>_xlfn.MAXIFS(Central_Team!G:G,Central_Team!C:C,TrackerTbl[[#This Row],[UAID_2]])</f>
        <v>45426</v>
      </c>
      <c r="F762" t="str" cm="1">
        <f t="array" ref="F762">INDEX(MainTracker[#Data],MATCH(1,(TrackerTbl[[#This Row],[UAID_2]]=MainTracker[UAID_2])*(TrackerTbl[[#This Row],[Request Date]]=MainTracker[Request sent on (Date)])*1,0),21)</f>
        <v>10 - Complete</v>
      </c>
      <c r="G762" s="33" cm="1">
        <f t="array" ref="G762">INDEX(MainTracker[#Data],MATCH(1,(TrackerTbl[[#This Row],[UAID_2]]=MainTracker[UAID_2])*(TrackerTbl[[#This Row],[Request Date]]=MainTracker[Request sent on (Date)])*1,0),9)</f>
        <v>45428</v>
      </c>
      <c r="H762" s="33"/>
      <c r="J762" t="s">
        <v>9728</v>
      </c>
      <c r="K762" t="s">
        <v>9729</v>
      </c>
      <c r="L762" t="str">
        <f>LEFT(Table58[[#This Row],[L3 (Last Work Package only)]],FIND(" - ",Table58[[#This Row],[L3 (Last Work Package only)]])-1)</f>
        <v>SR_CFA_14_08</v>
      </c>
      <c r="M762" t="str">
        <f>LEFT(Table58[[#This Row],[Assets]],FIND(" - ",Table58[[#This Row],[Assets]])-1)</f>
        <v>HS2-00003H0CB</v>
      </c>
      <c r="N762" s="239" t="e">
        <f>INDEX(TrackerTbl[#Data],MATCH(Table58[[#This Row],[L2]],TrackerTbl[Cleansed_UAID_2],0),5)</f>
        <v>#N/A</v>
      </c>
      <c r="O762" s="9" t="e">
        <f>INDEX(TrackerTbl[#Data],MATCH(Table58[[#This Row],[L2]],TrackerTbl[Cleansed_UAID_2],0),6)</f>
        <v>#N/A</v>
      </c>
      <c r="P762" s="239" t="e">
        <f>INDEX(TrackerTbl[#Data],MATCH(Table58[[#This Row],[L2]],TrackerTbl[Cleansed_UAID_2],0),7)</f>
        <v>#N/A</v>
      </c>
    </row>
    <row r="763" spans="1:16">
      <c r="A763" s="9">
        <v>218.02</v>
      </c>
      <c r="B763" t="s">
        <v>3147</v>
      </c>
      <c r="C763" t="str">
        <f>IF(LEFT(TrackerTbl[[#This Row],[WorkPackage]],1)="U",TrackerTbl[[#This Row],[WorkPackage]],"IDR "&amp;TRIM(TrackerTbl[[#This Row],[WorkPackage]]))</f>
        <v>IDR 218.02</v>
      </c>
      <c r="D763" t="str">
        <f>TRIM(TrackerTbl[[#This Row],[UAID_2]])</f>
        <v>HS2-00003124C</v>
      </c>
      <c r="E763" s="33">
        <f>_xlfn.MAXIFS(Central_Team!G:G,Central_Team!C:C,TrackerTbl[[#This Row],[UAID_2]])</f>
        <v>45426</v>
      </c>
      <c r="F763" t="str" cm="1">
        <f t="array" ref="F763">INDEX(MainTracker[#Data],MATCH(1,(TrackerTbl[[#This Row],[UAID_2]]=MainTracker[UAID_2])*(TrackerTbl[[#This Row],[Request Date]]=MainTracker[Request sent on (Date)])*1,0),21)</f>
        <v>10 - Complete</v>
      </c>
      <c r="G763" s="33" cm="1">
        <f t="array" ref="G763">INDEX(MainTracker[#Data],MATCH(1,(TrackerTbl[[#This Row],[UAID_2]]=MainTracker[UAID_2])*(TrackerTbl[[#This Row],[Request Date]]=MainTracker[Request sent on (Date)])*1,0),9)</f>
        <v>45427</v>
      </c>
      <c r="H763" s="33"/>
      <c r="J763" t="s">
        <v>9730</v>
      </c>
      <c r="K763" t="s">
        <v>9731</v>
      </c>
      <c r="L763" t="str">
        <f>LEFT(Table58[[#This Row],[L3 (Last Work Package only)]],FIND(" - ",Table58[[#This Row],[L3 (Last Work Package only)]])-1)</f>
        <v>SR_CFA_14_06</v>
      </c>
      <c r="M763" t="str">
        <f>LEFT(Table58[[#This Row],[Assets]],FIND(" - ",Table58[[#This Row],[Assets]])-1)</f>
        <v>HS2-00003H0CA</v>
      </c>
      <c r="N763" s="239" t="e">
        <f>INDEX(TrackerTbl[#Data],MATCH(Table58[[#This Row],[L2]],TrackerTbl[Cleansed_UAID_2],0),5)</f>
        <v>#N/A</v>
      </c>
      <c r="O763" s="9" t="e">
        <f>INDEX(TrackerTbl[#Data],MATCH(Table58[[#This Row],[L2]],TrackerTbl[Cleansed_UAID_2],0),6)</f>
        <v>#N/A</v>
      </c>
      <c r="P763" s="239" t="e">
        <f>INDEX(TrackerTbl[#Data],MATCH(Table58[[#This Row],[L2]],TrackerTbl[Cleansed_UAID_2],0),7)</f>
        <v>#N/A</v>
      </c>
    </row>
    <row r="764" spans="1:16">
      <c r="A764" s="9">
        <v>227.2</v>
      </c>
      <c r="B764" t="s">
        <v>3567</v>
      </c>
      <c r="C764" t="str">
        <f>IF(LEFT(TrackerTbl[[#This Row],[WorkPackage]],1)="U",TrackerTbl[[#This Row],[WorkPackage]],"IDR "&amp;TRIM(TrackerTbl[[#This Row],[WorkPackage]]))</f>
        <v>IDR 227.2</v>
      </c>
      <c r="D764" t="str">
        <f>TRIM(TrackerTbl[[#This Row],[UAID_2]])</f>
        <v>HS2-000001337</v>
      </c>
      <c r="E764" s="33">
        <f>_xlfn.MAXIFS(Central_Team!G:G,Central_Team!C:C,TrackerTbl[[#This Row],[UAID_2]])</f>
        <v>45429</v>
      </c>
      <c r="F764" t="str" cm="1">
        <f t="array" ref="F764">INDEX(MainTracker[#Data],MATCH(1,(TrackerTbl[[#This Row],[UAID_2]]=MainTracker[UAID_2])*(TrackerTbl[[#This Row],[Request Date]]=MainTracker[Request sent on (Date)])*1,0),21)</f>
        <v>10 - Complete</v>
      </c>
      <c r="G764" s="33" cm="1">
        <f t="array" ref="G764">INDEX(MainTracker[#Data],MATCH(1,(TrackerTbl[[#This Row],[UAID_2]]=MainTracker[UAID_2])*(TrackerTbl[[#This Row],[Request Date]]=MainTracker[Request sent on (Date)])*1,0),9)</f>
        <v>45433</v>
      </c>
      <c r="H764" s="33"/>
      <c r="J764" t="s">
        <v>9732</v>
      </c>
      <c r="K764" t="s">
        <v>9733</v>
      </c>
      <c r="L764" t="str">
        <f>LEFT(Table58[[#This Row],[L3 (Last Work Package only)]],FIND(" - ",Table58[[#This Row],[L3 (Last Work Package only)]])-1)</f>
        <v>SR_CFA_14_05</v>
      </c>
      <c r="M764" t="str">
        <f>LEFT(Table58[[#This Row],[Assets]],FIND(" - ",Table58[[#This Row],[Assets]])-1)</f>
        <v>HS2-00003H0C9</v>
      </c>
      <c r="N764" s="239" t="e">
        <f>INDEX(TrackerTbl[#Data],MATCH(Table58[[#This Row],[L2]],TrackerTbl[Cleansed_UAID_2],0),5)</f>
        <v>#N/A</v>
      </c>
      <c r="O764" s="9" t="e">
        <f>INDEX(TrackerTbl[#Data],MATCH(Table58[[#This Row],[L2]],TrackerTbl[Cleansed_UAID_2],0),6)</f>
        <v>#N/A</v>
      </c>
      <c r="P764" s="239" t="e">
        <f>INDEX(TrackerTbl[#Data],MATCH(Table58[[#This Row],[L2]],TrackerTbl[Cleansed_UAID_2],0),7)</f>
        <v>#N/A</v>
      </c>
    </row>
    <row r="765" spans="1:16">
      <c r="A765" s="9" t="s">
        <v>35</v>
      </c>
      <c r="B765" t="s">
        <v>3571</v>
      </c>
      <c r="C765" t="str">
        <f>IF(LEFT(TrackerTbl[[#This Row],[WorkPackage]],1)="U",TrackerTbl[[#This Row],[WorkPackage]],"IDR "&amp;TRIM(TrackerTbl[[#This Row],[WorkPackage]]))</f>
        <v>IDR 233.01-3</v>
      </c>
      <c r="D765" t="str">
        <f>TRIM(TrackerTbl[[#This Row],[UAID_2]])</f>
        <v>HS2-00002TMF8</v>
      </c>
      <c r="E765" s="33">
        <f>_xlfn.MAXIFS(Central_Team!G:G,Central_Team!C:C,TrackerTbl[[#This Row],[UAID_2]])</f>
        <v>45432</v>
      </c>
      <c r="F765" t="str" cm="1">
        <f t="array" ref="F765">INDEX(MainTracker[#Data],MATCH(1,(TrackerTbl[[#This Row],[UAID_2]]=MainTracker[UAID_2])*(TrackerTbl[[#This Row],[Request Date]]=MainTracker[Request sent on (Date)])*1,0),21)</f>
        <v>10 - Complete</v>
      </c>
      <c r="G765" s="33" cm="1">
        <f t="array" ref="G765">INDEX(MainTracker[#Data],MATCH(1,(TrackerTbl[[#This Row],[UAID_2]]=MainTracker[UAID_2])*(TrackerTbl[[#This Row],[Request Date]]=MainTracker[Request sent on (Date)])*1,0),9)</f>
        <v>45433</v>
      </c>
      <c r="H765" s="33"/>
      <c r="J765" t="s">
        <v>9734</v>
      </c>
      <c r="K765" t="s">
        <v>9735</v>
      </c>
      <c r="L765" t="str">
        <f>LEFT(Table58[[#This Row],[L3 (Last Work Package only)]],FIND(" - ",Table58[[#This Row],[L3 (Last Work Package only)]])-1)</f>
        <v>SR_CFA_14_04</v>
      </c>
      <c r="M765" t="str">
        <f>LEFT(Table58[[#This Row],[Assets]],FIND(" - ",Table58[[#This Row],[Assets]])-1)</f>
        <v>HS2-00003H0C8</v>
      </c>
      <c r="N765" s="239" t="e">
        <f>INDEX(TrackerTbl[#Data],MATCH(Table58[[#This Row],[L2]],TrackerTbl[Cleansed_UAID_2],0),5)</f>
        <v>#N/A</v>
      </c>
      <c r="O765" s="9" t="e">
        <f>INDEX(TrackerTbl[#Data],MATCH(Table58[[#This Row],[L2]],TrackerTbl[Cleansed_UAID_2],0),6)</f>
        <v>#N/A</v>
      </c>
      <c r="P765" s="239" t="e">
        <f>INDEX(TrackerTbl[#Data],MATCH(Table58[[#This Row],[L2]],TrackerTbl[Cleansed_UAID_2],0),7)</f>
        <v>#N/A</v>
      </c>
    </row>
    <row r="766" spans="1:16">
      <c r="A766" s="9" t="s">
        <v>49</v>
      </c>
      <c r="B766" t="s">
        <v>3574</v>
      </c>
      <c r="C766" t="str">
        <f>IF(LEFT(TrackerTbl[[#This Row],[WorkPackage]],1)="U",TrackerTbl[[#This Row],[WorkPackage]],"IDR "&amp;TRIM(TrackerTbl[[#This Row],[WorkPackage]]))</f>
        <v>IDR 229.01-2</v>
      </c>
      <c r="D766" t="str">
        <f>TRIM(TrackerTbl[[#This Row],[UAID_2]])</f>
        <v>HS2-00002TMF6</v>
      </c>
      <c r="E766" s="33">
        <f>_xlfn.MAXIFS(Central_Team!G:G,Central_Team!C:C,TrackerTbl[[#This Row],[UAID_2]])</f>
        <v>45517</v>
      </c>
      <c r="F766" t="str" cm="1">
        <f t="array" ref="F766">INDEX(MainTracker[#Data],MATCH(1,(TrackerTbl[[#This Row],[UAID_2]]=MainTracker[UAID_2])*(TrackerTbl[[#This Row],[Request Date]]=MainTracker[Request sent on (Date)])*1,0),21)</f>
        <v>10 - Complete</v>
      </c>
      <c r="G766" s="33" cm="1">
        <f t="array" ref="G766">INDEX(MainTracker[#Data],MATCH(1,(TrackerTbl[[#This Row],[UAID_2]]=MainTracker[UAID_2])*(TrackerTbl[[#This Row],[Request Date]]=MainTracker[Request sent on (Date)])*1,0),9)</f>
        <v>45526</v>
      </c>
      <c r="H766" s="33"/>
      <c r="J766" t="s">
        <v>9736</v>
      </c>
      <c r="K766" t="s">
        <v>9737</v>
      </c>
      <c r="L766" t="str">
        <f>LEFT(Table58[[#This Row],[L3 (Last Work Package only)]],FIND(" - ",Table58[[#This Row],[L3 (Last Work Package only)]])-1)</f>
        <v>SR_CFA_14_03</v>
      </c>
      <c r="M766" t="str">
        <f>LEFT(Table58[[#This Row],[Assets]],FIND(" - ",Table58[[#This Row],[Assets]])-1)</f>
        <v>HS2-00003H0C7</v>
      </c>
      <c r="N766" s="239" t="e">
        <f>INDEX(TrackerTbl[#Data],MATCH(Table58[[#This Row],[L2]],TrackerTbl[Cleansed_UAID_2],0),5)</f>
        <v>#N/A</v>
      </c>
      <c r="O766" s="9" t="e">
        <f>INDEX(TrackerTbl[#Data],MATCH(Table58[[#This Row],[L2]],TrackerTbl[Cleansed_UAID_2],0),6)</f>
        <v>#N/A</v>
      </c>
      <c r="P766" s="239" t="e">
        <f>INDEX(TrackerTbl[#Data],MATCH(Table58[[#This Row],[L2]],TrackerTbl[Cleansed_UAID_2],0),7)</f>
        <v>#N/A</v>
      </c>
    </row>
    <row r="767" spans="1:16">
      <c r="A767" s="9">
        <v>233.01</v>
      </c>
      <c r="B767" t="s">
        <v>2501</v>
      </c>
      <c r="C767" t="str">
        <f>IF(LEFT(TrackerTbl[[#This Row],[WorkPackage]],1)="U",TrackerTbl[[#This Row],[WorkPackage]],"IDR "&amp;TRIM(TrackerTbl[[#This Row],[WorkPackage]]))</f>
        <v>IDR 233.01</v>
      </c>
      <c r="D767" t="str">
        <f>TRIM(TrackerTbl[[#This Row],[UAID_2]])</f>
        <v>HS2-00002CX3A</v>
      </c>
      <c r="E767" s="33">
        <f>_xlfn.MAXIFS(Central_Team!G:G,Central_Team!C:C,TrackerTbl[[#This Row],[UAID_2]])</f>
        <v>45665</v>
      </c>
      <c r="F767" t="str" cm="1">
        <f t="array" ref="F767">INDEX(MainTracker[#Data],MATCH(1,(TrackerTbl[[#This Row],[UAID_2]]=MainTracker[UAID_2])*(TrackerTbl[[#This Row],[Request Date]]=MainTracker[Request sent on (Date)])*1,0),21)</f>
        <v>10 - Complete</v>
      </c>
      <c r="G767" s="33" cm="1">
        <f t="array" ref="G767">INDEX(MainTracker[#Data],MATCH(1,(TrackerTbl[[#This Row],[UAID_2]]=MainTracker[UAID_2])*(TrackerTbl[[#This Row],[Request Date]]=MainTracker[Request sent on (Date)])*1,0),9)</f>
        <v>45674</v>
      </c>
      <c r="H767" s="33"/>
      <c r="J767" t="s">
        <v>9738</v>
      </c>
      <c r="K767" t="s">
        <v>9739</v>
      </c>
      <c r="L767" t="str">
        <f>LEFT(Table58[[#This Row],[L3 (Last Work Package only)]],FIND(" - ",Table58[[#This Row],[L3 (Last Work Package only)]])-1)</f>
        <v>SR_CFA_14_02</v>
      </c>
      <c r="M767" t="str">
        <f>LEFT(Table58[[#This Row],[Assets]],FIND(" - ",Table58[[#This Row],[Assets]])-1)</f>
        <v>HS2-00003H0C6</v>
      </c>
      <c r="N767" s="239" t="e">
        <f>INDEX(TrackerTbl[#Data],MATCH(Table58[[#This Row],[L2]],TrackerTbl[Cleansed_UAID_2],0),5)</f>
        <v>#N/A</v>
      </c>
      <c r="O767" s="9" t="e">
        <f>INDEX(TrackerTbl[#Data],MATCH(Table58[[#This Row],[L2]],TrackerTbl[Cleansed_UAID_2],0),6)</f>
        <v>#N/A</v>
      </c>
      <c r="P767" s="239" t="e">
        <f>INDEX(TrackerTbl[#Data],MATCH(Table58[[#This Row],[L2]],TrackerTbl[Cleansed_UAID_2],0),7)</f>
        <v>#N/A</v>
      </c>
    </row>
    <row r="768" spans="1:16">
      <c r="A768" s="9" t="s">
        <v>1936</v>
      </c>
      <c r="B768" t="s">
        <v>1937</v>
      </c>
      <c r="C768" t="str">
        <f>IF(LEFT(TrackerTbl[[#This Row],[WorkPackage]],1)="U",TrackerTbl[[#This Row],[WorkPackage]],"IDR "&amp;TRIM(TrackerTbl[[#This Row],[WorkPackage]]))</f>
        <v>UFDR 222.B</v>
      </c>
      <c r="D768" t="str">
        <f>TRIM(TrackerTbl[[#This Row],[UAID_2]])</f>
        <v>HS2-0000245Z8</v>
      </c>
      <c r="E768" s="33">
        <f>_xlfn.MAXIFS(Central_Team!G:G,Central_Team!C:C,TrackerTbl[[#This Row],[UAID_2]])</f>
        <v>45434</v>
      </c>
      <c r="F768" t="str" cm="1">
        <f t="array" ref="F768">INDEX(MainTracker[#Data],MATCH(1,(TrackerTbl[[#This Row],[UAID_2]]=MainTracker[UAID_2])*(TrackerTbl[[#This Row],[Request Date]]=MainTracker[Request sent on (Date)])*1,0),21)</f>
        <v>10 - Complete</v>
      </c>
      <c r="G768" s="33" cm="1">
        <f t="array" ref="G768">INDEX(MainTracker[#Data],MATCH(1,(TrackerTbl[[#This Row],[UAID_2]]=MainTracker[UAID_2])*(TrackerTbl[[#This Row],[Request Date]]=MainTracker[Request sent on (Date)])*1,0),9)</f>
        <v>45442</v>
      </c>
      <c r="H768" s="33"/>
      <c r="J768" t="s">
        <v>9740</v>
      </c>
      <c r="K768" t="s">
        <v>9741</v>
      </c>
      <c r="L768" t="str">
        <f>LEFT(Table58[[#This Row],[L3 (Last Work Package only)]],FIND(" - ",Table58[[#This Row],[L3 (Last Work Package only)]])-1)</f>
        <v>SR_CFA_14_01</v>
      </c>
      <c r="M768" t="str">
        <f>LEFT(Table58[[#This Row],[Assets]],FIND(" - ",Table58[[#This Row],[Assets]])-1)</f>
        <v>HS2-00003H0C5</v>
      </c>
      <c r="N768" s="239" t="e">
        <f>INDEX(TrackerTbl[#Data],MATCH(Table58[[#This Row],[L2]],TrackerTbl[Cleansed_UAID_2],0),5)</f>
        <v>#N/A</v>
      </c>
      <c r="O768" s="9" t="e">
        <f>INDEX(TrackerTbl[#Data],MATCH(Table58[[#This Row],[L2]],TrackerTbl[Cleansed_UAID_2],0),6)</f>
        <v>#N/A</v>
      </c>
      <c r="P768" s="239" t="e">
        <f>INDEX(TrackerTbl[#Data],MATCH(Table58[[#This Row],[L2]],TrackerTbl[Cleansed_UAID_2],0),7)</f>
        <v>#N/A</v>
      </c>
    </row>
    <row r="769" spans="1:16">
      <c r="A769" s="9" t="s">
        <v>3582</v>
      </c>
      <c r="B769" t="s">
        <v>3583</v>
      </c>
      <c r="C769" t="str">
        <f>IF(LEFT(TrackerTbl[[#This Row],[WorkPackage]],1)="U",TrackerTbl[[#This Row],[WorkPackage]],"IDR "&amp;TRIM(TrackerTbl[[#This Row],[WorkPackage]]))</f>
        <v>IDR 234.04-2</v>
      </c>
      <c r="D769" t="str">
        <f>TRIM(TrackerTbl[[#This Row],[UAID_2]])</f>
        <v>HS2-00002WUQQ</v>
      </c>
      <c r="E769" s="33">
        <f>_xlfn.MAXIFS(Central_Team!G:G,Central_Team!C:C,TrackerTbl[[#This Row],[UAID_2]])</f>
        <v>45434</v>
      </c>
      <c r="F769" t="str" cm="1">
        <f t="array" ref="F769">INDEX(MainTracker[#Data],MATCH(1,(TrackerTbl[[#This Row],[UAID_2]]=MainTracker[UAID_2])*(TrackerTbl[[#This Row],[Request Date]]=MainTracker[Request sent on (Date)])*1,0),21)</f>
        <v>10 - Complete</v>
      </c>
      <c r="G769" s="33" cm="1">
        <f t="array" ref="G769">INDEX(MainTracker[#Data],MATCH(1,(TrackerTbl[[#This Row],[UAID_2]]=MainTracker[UAID_2])*(TrackerTbl[[#This Row],[Request Date]]=MainTracker[Request sent on (Date)])*1,0),9)</f>
        <v>45441</v>
      </c>
      <c r="H769" s="33"/>
      <c r="J769" t="s">
        <v>9742</v>
      </c>
      <c r="K769" t="s">
        <v>9743</v>
      </c>
      <c r="L769" t="str">
        <f>LEFT(Table58[[#This Row],[L3 (Last Work Package only)]],FIND(" - ",Table58[[#This Row],[L3 (Last Work Package only)]])-1)</f>
        <v>SR_CFA_13_73</v>
      </c>
      <c r="M769" t="str">
        <f>LEFT(Table58[[#This Row],[Assets]],FIND(" - ",Table58[[#This Row],[Assets]])-1)</f>
        <v>HS2-00003H0C4</v>
      </c>
      <c r="N769" s="239" t="e">
        <f>INDEX(TrackerTbl[#Data],MATCH(Table58[[#This Row],[L2]],TrackerTbl[Cleansed_UAID_2],0),5)</f>
        <v>#N/A</v>
      </c>
      <c r="O769" s="9" t="e">
        <f>INDEX(TrackerTbl[#Data],MATCH(Table58[[#This Row],[L2]],TrackerTbl[Cleansed_UAID_2],0),6)</f>
        <v>#N/A</v>
      </c>
      <c r="P769" s="239" t="e">
        <f>INDEX(TrackerTbl[#Data],MATCH(Table58[[#This Row],[L2]],TrackerTbl[Cleansed_UAID_2],0),7)</f>
        <v>#N/A</v>
      </c>
    </row>
    <row r="770" spans="1:16">
      <c r="A770" s="9" t="s">
        <v>3582</v>
      </c>
      <c r="B770" t="s">
        <v>3588</v>
      </c>
      <c r="C770" t="str">
        <f>IF(LEFT(TrackerTbl[[#This Row],[WorkPackage]],1)="U",TrackerTbl[[#This Row],[WorkPackage]],"IDR "&amp;TRIM(TrackerTbl[[#This Row],[WorkPackage]]))</f>
        <v>IDR 234.04-2</v>
      </c>
      <c r="D770" t="str">
        <f>TRIM(TrackerTbl[[#This Row],[UAID_2]])</f>
        <v>HS2-00002WUQR</v>
      </c>
      <c r="E770" s="33">
        <f>_xlfn.MAXIFS(Central_Team!G:G,Central_Team!C:C,TrackerTbl[[#This Row],[UAID_2]])</f>
        <v>45434</v>
      </c>
      <c r="F770" t="str" cm="1">
        <f t="array" ref="F770">INDEX(MainTracker[#Data],MATCH(1,(TrackerTbl[[#This Row],[UAID_2]]=MainTracker[UAID_2])*(TrackerTbl[[#This Row],[Request Date]]=MainTracker[Request sent on (Date)])*1,0),21)</f>
        <v>10 - Complete</v>
      </c>
      <c r="G770" s="33" cm="1">
        <f t="array" ref="G770">INDEX(MainTracker[#Data],MATCH(1,(TrackerTbl[[#This Row],[UAID_2]]=MainTracker[UAID_2])*(TrackerTbl[[#This Row],[Request Date]]=MainTracker[Request sent on (Date)])*1,0),9)</f>
        <v>45435</v>
      </c>
      <c r="H770" s="33"/>
      <c r="J770" t="s">
        <v>9744</v>
      </c>
      <c r="K770" t="s">
        <v>9745</v>
      </c>
      <c r="L770" t="str">
        <f>LEFT(Table58[[#This Row],[L3 (Last Work Package only)]],FIND(" - ",Table58[[#This Row],[L3 (Last Work Package only)]])-1)</f>
        <v>SR_CFA_13_72</v>
      </c>
      <c r="M770" t="str">
        <f>LEFT(Table58[[#This Row],[Assets]],FIND(" - ",Table58[[#This Row],[Assets]])-1)</f>
        <v>HS2-00003H0C3</v>
      </c>
      <c r="N770" s="239" t="e">
        <f>INDEX(TrackerTbl[#Data],MATCH(Table58[[#This Row],[L2]],TrackerTbl[Cleansed_UAID_2],0),5)</f>
        <v>#N/A</v>
      </c>
      <c r="O770" s="9" t="e">
        <f>INDEX(TrackerTbl[#Data],MATCH(Table58[[#This Row],[L2]],TrackerTbl[Cleansed_UAID_2],0),6)</f>
        <v>#N/A</v>
      </c>
      <c r="P770" s="239" t="e">
        <f>INDEX(TrackerTbl[#Data],MATCH(Table58[[#This Row],[L2]],TrackerTbl[Cleansed_UAID_2],0),7)</f>
        <v>#N/A</v>
      </c>
    </row>
    <row r="771" spans="1:16">
      <c r="A771" s="9" t="s">
        <v>3582</v>
      </c>
      <c r="B771" t="s">
        <v>3592</v>
      </c>
      <c r="C771" t="str">
        <f>IF(LEFT(TrackerTbl[[#This Row],[WorkPackage]],1)="U",TrackerTbl[[#This Row],[WorkPackage]],"IDR "&amp;TRIM(TrackerTbl[[#This Row],[WorkPackage]]))</f>
        <v>IDR 234.04-2</v>
      </c>
      <c r="D771" t="str">
        <f>TRIM(TrackerTbl[[#This Row],[UAID_2]])</f>
        <v>HS2-00002WUQS</v>
      </c>
      <c r="E771" s="33">
        <f>_xlfn.MAXIFS(Central_Team!G:G,Central_Team!C:C,TrackerTbl[[#This Row],[UAID_2]])</f>
        <v>45434</v>
      </c>
      <c r="F771" t="str" cm="1">
        <f t="array" ref="F771">INDEX(MainTracker[#Data],MATCH(1,(TrackerTbl[[#This Row],[UAID_2]]=MainTracker[UAID_2])*(TrackerTbl[[#This Row],[Request Date]]=MainTracker[Request sent on (Date)])*1,0),21)</f>
        <v>10 - Complete</v>
      </c>
      <c r="G771" s="33" cm="1">
        <f t="array" ref="G771">INDEX(MainTracker[#Data],MATCH(1,(TrackerTbl[[#This Row],[UAID_2]]=MainTracker[UAID_2])*(TrackerTbl[[#This Row],[Request Date]]=MainTracker[Request sent on (Date)])*1,0),9)</f>
        <v>45442</v>
      </c>
      <c r="H771" s="33"/>
      <c r="J771" t="s">
        <v>9746</v>
      </c>
      <c r="K771" t="s">
        <v>9747</v>
      </c>
      <c r="L771" t="str">
        <f>LEFT(Table58[[#This Row],[L3 (Last Work Package only)]],FIND(" - ",Table58[[#This Row],[L3 (Last Work Package only)]])-1)</f>
        <v>SR_CFA_13_71</v>
      </c>
      <c r="M771" t="str">
        <f>LEFT(Table58[[#This Row],[Assets]],FIND(" - ",Table58[[#This Row],[Assets]])-1)</f>
        <v>HS2-00003H0C2</v>
      </c>
      <c r="N771" s="239" t="e">
        <f>INDEX(TrackerTbl[#Data],MATCH(Table58[[#This Row],[L2]],TrackerTbl[Cleansed_UAID_2],0),5)</f>
        <v>#N/A</v>
      </c>
      <c r="O771" s="9" t="e">
        <f>INDEX(TrackerTbl[#Data],MATCH(Table58[[#This Row],[L2]],TrackerTbl[Cleansed_UAID_2],0),6)</f>
        <v>#N/A</v>
      </c>
      <c r="P771" s="239" t="e">
        <f>INDEX(TrackerTbl[#Data],MATCH(Table58[[#This Row],[L2]],TrackerTbl[Cleansed_UAID_2],0),7)</f>
        <v>#N/A</v>
      </c>
    </row>
    <row r="772" spans="1:16">
      <c r="A772" s="9" t="s">
        <v>3582</v>
      </c>
      <c r="B772" t="s">
        <v>3596</v>
      </c>
      <c r="C772" t="str">
        <f>IF(LEFT(TrackerTbl[[#This Row],[WorkPackage]],1)="U",TrackerTbl[[#This Row],[WorkPackage]],"IDR "&amp;TRIM(TrackerTbl[[#This Row],[WorkPackage]]))</f>
        <v>IDR 234.04-2</v>
      </c>
      <c r="D772" t="str">
        <f>TRIM(TrackerTbl[[#This Row],[UAID_2]])</f>
        <v>HS2-00002WUQT</v>
      </c>
      <c r="E772" s="33">
        <f>_xlfn.MAXIFS(Central_Team!G:G,Central_Team!C:C,TrackerTbl[[#This Row],[UAID_2]])</f>
        <v>45434</v>
      </c>
      <c r="F772" t="str" cm="1">
        <f t="array" ref="F772">INDEX(MainTracker[#Data],MATCH(1,(TrackerTbl[[#This Row],[UAID_2]]=MainTracker[UAID_2])*(TrackerTbl[[#This Row],[Request Date]]=MainTracker[Request sent on (Date)])*1,0),21)</f>
        <v>10 - Complete</v>
      </c>
      <c r="G772" s="33" cm="1">
        <f t="array" ref="G772">INDEX(MainTracker[#Data],MATCH(1,(TrackerTbl[[#This Row],[UAID_2]]=MainTracker[UAID_2])*(TrackerTbl[[#This Row],[Request Date]]=MainTracker[Request sent on (Date)])*1,0),9)</f>
        <v>45442</v>
      </c>
      <c r="H772" s="33"/>
      <c r="J772" t="s">
        <v>9748</v>
      </c>
      <c r="K772" t="s">
        <v>9749</v>
      </c>
      <c r="L772" t="str">
        <f>LEFT(Table58[[#This Row],[L3 (Last Work Package only)]],FIND(" - ",Table58[[#This Row],[L3 (Last Work Package only)]])-1)</f>
        <v>SR_CFA_13_70</v>
      </c>
      <c r="M772" t="str">
        <f>LEFT(Table58[[#This Row],[Assets]],FIND(" - ",Table58[[#This Row],[Assets]])-1)</f>
        <v>HS2-00003H0C1</v>
      </c>
      <c r="N772" s="239" t="e">
        <f>INDEX(TrackerTbl[#Data],MATCH(Table58[[#This Row],[L2]],TrackerTbl[Cleansed_UAID_2],0),5)</f>
        <v>#N/A</v>
      </c>
      <c r="O772" s="9" t="e">
        <f>INDEX(TrackerTbl[#Data],MATCH(Table58[[#This Row],[L2]],TrackerTbl[Cleansed_UAID_2],0),6)</f>
        <v>#N/A</v>
      </c>
      <c r="P772" s="239" t="e">
        <f>INDEX(TrackerTbl[#Data],MATCH(Table58[[#This Row],[L2]],TrackerTbl[Cleansed_UAID_2],0),7)</f>
        <v>#N/A</v>
      </c>
    </row>
    <row r="773" spans="1:16">
      <c r="A773" s="9" t="s">
        <v>3582</v>
      </c>
      <c r="B773" t="s">
        <v>3601</v>
      </c>
      <c r="C773" t="str">
        <f>IF(LEFT(TrackerTbl[[#This Row],[WorkPackage]],1)="U",TrackerTbl[[#This Row],[WorkPackage]],"IDR "&amp;TRIM(TrackerTbl[[#This Row],[WorkPackage]]))</f>
        <v>IDR 234.04-2</v>
      </c>
      <c r="D773" t="str">
        <f>TRIM(TrackerTbl[[#This Row],[UAID_2]])</f>
        <v>HS2-00002WUQU</v>
      </c>
      <c r="E773" s="33">
        <f>_xlfn.MAXIFS(Central_Team!G:G,Central_Team!C:C,TrackerTbl[[#This Row],[UAID_2]])</f>
        <v>45434</v>
      </c>
      <c r="F773" t="str" cm="1">
        <f t="array" ref="F773">INDEX(MainTracker[#Data],MATCH(1,(TrackerTbl[[#This Row],[UAID_2]]=MainTracker[UAID_2])*(TrackerTbl[[#This Row],[Request Date]]=MainTracker[Request sent on (Date)])*1,0),21)</f>
        <v>10 - Complete</v>
      </c>
      <c r="G773" s="33" cm="1">
        <f t="array" ref="G773">INDEX(MainTracker[#Data],MATCH(1,(TrackerTbl[[#This Row],[UAID_2]]=MainTracker[UAID_2])*(TrackerTbl[[#This Row],[Request Date]]=MainTracker[Request sent on (Date)])*1,0),9)</f>
        <v>45441</v>
      </c>
      <c r="H773" s="33"/>
      <c r="J773" t="s">
        <v>9750</v>
      </c>
      <c r="K773" t="s">
        <v>9751</v>
      </c>
      <c r="L773" t="str">
        <f>LEFT(Table58[[#This Row],[L3 (Last Work Package only)]],FIND(" - ",Table58[[#This Row],[L3 (Last Work Package only)]])-1)</f>
        <v>SR_CFA_13_69</v>
      </c>
      <c r="M773" t="str">
        <f>LEFT(Table58[[#This Row],[Assets]],FIND(" - ",Table58[[#This Row],[Assets]])-1)</f>
        <v>HS2-00003H0C0</v>
      </c>
      <c r="N773" s="239" t="e">
        <f>INDEX(TrackerTbl[#Data],MATCH(Table58[[#This Row],[L2]],TrackerTbl[Cleansed_UAID_2],0),5)</f>
        <v>#N/A</v>
      </c>
      <c r="O773" s="9" t="e">
        <f>INDEX(TrackerTbl[#Data],MATCH(Table58[[#This Row],[L2]],TrackerTbl[Cleansed_UAID_2],0),6)</f>
        <v>#N/A</v>
      </c>
      <c r="P773" s="239" t="e">
        <f>INDEX(TrackerTbl[#Data],MATCH(Table58[[#This Row],[L2]],TrackerTbl[Cleansed_UAID_2],0),7)</f>
        <v>#N/A</v>
      </c>
    </row>
    <row r="774" spans="1:16">
      <c r="A774" s="9" t="s">
        <v>3582</v>
      </c>
      <c r="B774" t="s">
        <v>3605</v>
      </c>
      <c r="C774" t="str">
        <f>IF(LEFT(TrackerTbl[[#This Row],[WorkPackage]],1)="U",TrackerTbl[[#This Row],[WorkPackage]],"IDR "&amp;TRIM(TrackerTbl[[#This Row],[WorkPackage]]))</f>
        <v>IDR 234.04-2</v>
      </c>
      <c r="D774" t="str">
        <f>TRIM(TrackerTbl[[#This Row],[UAID_2]])</f>
        <v>HS2-00002WUQV</v>
      </c>
      <c r="E774" s="33">
        <f>_xlfn.MAXIFS(Central_Team!G:G,Central_Team!C:C,TrackerTbl[[#This Row],[UAID_2]])</f>
        <v>45434</v>
      </c>
      <c r="F774" t="str" cm="1">
        <f t="array" ref="F774">INDEX(MainTracker[#Data],MATCH(1,(TrackerTbl[[#This Row],[UAID_2]]=MainTracker[UAID_2])*(TrackerTbl[[#This Row],[Request Date]]=MainTracker[Request sent on (Date)])*1,0),21)</f>
        <v>10 - Complete</v>
      </c>
      <c r="G774" s="33" cm="1">
        <f t="array" ref="G774">INDEX(MainTracker[#Data],MATCH(1,(TrackerTbl[[#This Row],[UAID_2]]=MainTracker[UAID_2])*(TrackerTbl[[#This Row],[Request Date]]=MainTracker[Request sent on (Date)])*1,0),9)</f>
        <v>45441</v>
      </c>
      <c r="H774" s="33"/>
      <c r="J774" t="s">
        <v>9752</v>
      </c>
      <c r="K774" t="s">
        <v>9753</v>
      </c>
      <c r="L774" t="str">
        <f>LEFT(Table58[[#This Row],[L3 (Last Work Package only)]],FIND(" - ",Table58[[#This Row],[L3 (Last Work Package only)]])-1)</f>
        <v>SR_CFA_13_68</v>
      </c>
      <c r="M774" t="str">
        <f>LEFT(Table58[[#This Row],[Assets]],FIND(" - ",Table58[[#This Row],[Assets]])-1)</f>
        <v>HS2-00003H0BZ</v>
      </c>
      <c r="N774" s="239" t="e">
        <f>INDEX(TrackerTbl[#Data],MATCH(Table58[[#This Row],[L2]],TrackerTbl[Cleansed_UAID_2],0),5)</f>
        <v>#N/A</v>
      </c>
      <c r="O774" s="9" t="e">
        <f>INDEX(TrackerTbl[#Data],MATCH(Table58[[#This Row],[L2]],TrackerTbl[Cleansed_UAID_2],0),6)</f>
        <v>#N/A</v>
      </c>
      <c r="P774" s="239" t="e">
        <f>INDEX(TrackerTbl[#Data],MATCH(Table58[[#This Row],[L2]],TrackerTbl[Cleansed_UAID_2],0),7)</f>
        <v>#N/A</v>
      </c>
    </row>
    <row r="775" spans="1:16">
      <c r="A775" s="9" t="s">
        <v>3582</v>
      </c>
      <c r="B775" t="s">
        <v>3609</v>
      </c>
      <c r="C775" t="str">
        <f>IF(LEFT(TrackerTbl[[#This Row],[WorkPackage]],1)="U",TrackerTbl[[#This Row],[WorkPackage]],"IDR "&amp;TRIM(TrackerTbl[[#This Row],[WorkPackage]]))</f>
        <v>IDR 234.04-2</v>
      </c>
      <c r="D775" t="str">
        <f>TRIM(TrackerTbl[[#This Row],[UAID_2]])</f>
        <v>HS2-00002WUQW</v>
      </c>
      <c r="E775" s="33">
        <f>_xlfn.MAXIFS(Central_Team!G:G,Central_Team!C:C,TrackerTbl[[#This Row],[UAID_2]])</f>
        <v>45434</v>
      </c>
      <c r="F775" t="str" cm="1">
        <f t="array" ref="F775">INDEX(MainTracker[#Data],MATCH(1,(TrackerTbl[[#This Row],[UAID_2]]=MainTracker[UAID_2])*(TrackerTbl[[#This Row],[Request Date]]=MainTracker[Request sent on (Date)])*1,0),21)</f>
        <v>10 - Complete</v>
      </c>
      <c r="G775" s="33" cm="1">
        <f t="array" ref="G775">INDEX(MainTracker[#Data],MATCH(1,(TrackerTbl[[#This Row],[UAID_2]]=MainTracker[UAID_2])*(TrackerTbl[[#This Row],[Request Date]]=MainTracker[Request sent on (Date)])*1,0),9)</f>
        <v>45441</v>
      </c>
      <c r="H775" s="33"/>
      <c r="J775" t="s">
        <v>9754</v>
      </c>
      <c r="K775" t="s">
        <v>9755</v>
      </c>
      <c r="L775" t="str">
        <f>LEFT(Table58[[#This Row],[L3 (Last Work Package only)]],FIND(" - ",Table58[[#This Row],[L3 (Last Work Package only)]])-1)</f>
        <v>SR_CFA_13_67</v>
      </c>
      <c r="M775" t="str">
        <f>LEFT(Table58[[#This Row],[Assets]],FIND(" - ",Table58[[#This Row],[Assets]])-1)</f>
        <v>HS2-00003H0BY</v>
      </c>
      <c r="N775" s="239" t="e">
        <f>INDEX(TrackerTbl[#Data],MATCH(Table58[[#This Row],[L2]],TrackerTbl[Cleansed_UAID_2],0),5)</f>
        <v>#N/A</v>
      </c>
      <c r="O775" s="9" t="e">
        <f>INDEX(TrackerTbl[#Data],MATCH(Table58[[#This Row],[L2]],TrackerTbl[Cleansed_UAID_2],0),6)</f>
        <v>#N/A</v>
      </c>
      <c r="P775" s="239" t="e">
        <f>INDEX(TrackerTbl[#Data],MATCH(Table58[[#This Row],[L2]],TrackerTbl[Cleansed_UAID_2],0),7)</f>
        <v>#N/A</v>
      </c>
    </row>
    <row r="776" spans="1:16">
      <c r="A776" s="9" t="s">
        <v>3582</v>
      </c>
      <c r="B776" t="s">
        <v>3613</v>
      </c>
      <c r="C776" t="str">
        <f>IF(LEFT(TrackerTbl[[#This Row],[WorkPackage]],1)="U",TrackerTbl[[#This Row],[WorkPackage]],"IDR "&amp;TRIM(TrackerTbl[[#This Row],[WorkPackage]]))</f>
        <v>IDR 234.04-2</v>
      </c>
      <c r="D776" t="str">
        <f>TRIM(TrackerTbl[[#This Row],[UAID_2]])</f>
        <v>HS2-00002WUQX</v>
      </c>
      <c r="E776" s="33">
        <f>_xlfn.MAXIFS(Central_Team!G:G,Central_Team!C:C,TrackerTbl[[#This Row],[UAID_2]])</f>
        <v>45434</v>
      </c>
      <c r="F776" t="str" cm="1">
        <f t="array" ref="F776">INDEX(MainTracker[#Data],MATCH(1,(TrackerTbl[[#This Row],[UAID_2]]=MainTracker[UAID_2])*(TrackerTbl[[#This Row],[Request Date]]=MainTracker[Request sent on (Date)])*1,0),21)</f>
        <v>10 - Complete</v>
      </c>
      <c r="G776" s="33" cm="1">
        <f t="array" ref="G776">INDEX(MainTracker[#Data],MATCH(1,(TrackerTbl[[#This Row],[UAID_2]]=MainTracker[UAID_2])*(TrackerTbl[[#This Row],[Request Date]]=MainTracker[Request sent on (Date)])*1,0),9)</f>
        <v>45441</v>
      </c>
      <c r="H776" s="33"/>
      <c r="J776" t="s">
        <v>9756</v>
      </c>
      <c r="K776" t="s">
        <v>9757</v>
      </c>
      <c r="L776" t="str">
        <f>LEFT(Table58[[#This Row],[L3 (Last Work Package only)]],FIND(" - ",Table58[[#This Row],[L3 (Last Work Package only)]])-1)</f>
        <v>SR_CFA_13_66</v>
      </c>
      <c r="M776" t="str">
        <f>LEFT(Table58[[#This Row],[Assets]],FIND(" - ",Table58[[#This Row],[Assets]])-1)</f>
        <v>HS2-00003H0BX</v>
      </c>
      <c r="N776" s="239" t="e">
        <f>INDEX(TrackerTbl[#Data],MATCH(Table58[[#This Row],[L2]],TrackerTbl[Cleansed_UAID_2],0),5)</f>
        <v>#N/A</v>
      </c>
      <c r="O776" s="9" t="e">
        <f>INDEX(TrackerTbl[#Data],MATCH(Table58[[#This Row],[L2]],TrackerTbl[Cleansed_UAID_2],0),6)</f>
        <v>#N/A</v>
      </c>
      <c r="P776" s="239" t="e">
        <f>INDEX(TrackerTbl[#Data],MATCH(Table58[[#This Row],[L2]],TrackerTbl[Cleansed_UAID_2],0),7)</f>
        <v>#N/A</v>
      </c>
    </row>
    <row r="777" spans="1:16">
      <c r="A777" s="9" t="s">
        <v>3582</v>
      </c>
      <c r="B777" t="s">
        <v>3617</v>
      </c>
      <c r="C777" t="str">
        <f>IF(LEFT(TrackerTbl[[#This Row],[WorkPackage]],1)="U",TrackerTbl[[#This Row],[WorkPackage]],"IDR "&amp;TRIM(TrackerTbl[[#This Row],[WorkPackage]]))</f>
        <v>IDR 234.04-2</v>
      </c>
      <c r="D777" t="str">
        <f>TRIM(TrackerTbl[[#This Row],[UAID_2]])</f>
        <v>HS2-00002WUQY</v>
      </c>
      <c r="E777" s="33">
        <f>_xlfn.MAXIFS(Central_Team!G:G,Central_Team!C:C,TrackerTbl[[#This Row],[UAID_2]])</f>
        <v>45434</v>
      </c>
      <c r="F777" t="str" cm="1">
        <f t="array" ref="F777">INDEX(MainTracker[#Data],MATCH(1,(TrackerTbl[[#This Row],[UAID_2]]=MainTracker[UAID_2])*(TrackerTbl[[#This Row],[Request Date]]=MainTracker[Request sent on (Date)])*1,0),21)</f>
        <v>10 - Complete</v>
      </c>
      <c r="G777" s="33" cm="1">
        <f t="array" ref="G777">INDEX(MainTracker[#Data],MATCH(1,(TrackerTbl[[#This Row],[UAID_2]]=MainTracker[UAID_2])*(TrackerTbl[[#This Row],[Request Date]]=MainTracker[Request sent on (Date)])*1,0),9)</f>
        <v>45435</v>
      </c>
      <c r="H777" s="33"/>
      <c r="J777" t="s">
        <v>9758</v>
      </c>
      <c r="K777" t="s">
        <v>9759</v>
      </c>
      <c r="L777" t="str">
        <f>LEFT(Table58[[#This Row],[L3 (Last Work Package only)]],FIND(" - ",Table58[[#This Row],[L3 (Last Work Package only)]])-1)</f>
        <v>SR_CFA_13_65</v>
      </c>
      <c r="M777" t="str">
        <f>LEFT(Table58[[#This Row],[Assets]],FIND(" - ",Table58[[#This Row],[Assets]])-1)</f>
        <v>HS2-00003H0BW</v>
      </c>
      <c r="N777" s="239" t="e">
        <f>INDEX(TrackerTbl[#Data],MATCH(Table58[[#This Row],[L2]],TrackerTbl[Cleansed_UAID_2],0),5)</f>
        <v>#N/A</v>
      </c>
      <c r="O777" s="9" t="e">
        <f>INDEX(TrackerTbl[#Data],MATCH(Table58[[#This Row],[L2]],TrackerTbl[Cleansed_UAID_2],0),6)</f>
        <v>#N/A</v>
      </c>
      <c r="P777" s="239" t="e">
        <f>INDEX(TrackerTbl[#Data],MATCH(Table58[[#This Row],[L2]],TrackerTbl[Cleansed_UAID_2],0),7)</f>
        <v>#N/A</v>
      </c>
    </row>
    <row r="778" spans="1:16">
      <c r="A778" s="9" t="s">
        <v>3582</v>
      </c>
      <c r="B778" t="s">
        <v>3621</v>
      </c>
      <c r="C778" t="str">
        <f>IF(LEFT(TrackerTbl[[#This Row],[WorkPackage]],1)="U",TrackerTbl[[#This Row],[WorkPackage]],"IDR "&amp;TRIM(TrackerTbl[[#This Row],[WorkPackage]]))</f>
        <v>IDR 234.04-2</v>
      </c>
      <c r="D778" t="str">
        <f>TRIM(TrackerTbl[[#This Row],[UAID_2]])</f>
        <v>HS2-00002WUQZ</v>
      </c>
      <c r="E778" s="33">
        <f>_xlfn.MAXIFS(Central_Team!G:G,Central_Team!C:C,TrackerTbl[[#This Row],[UAID_2]])</f>
        <v>45434</v>
      </c>
      <c r="F778" t="str" cm="1">
        <f t="array" ref="F778">INDEX(MainTracker[#Data],MATCH(1,(TrackerTbl[[#This Row],[UAID_2]]=MainTracker[UAID_2])*(TrackerTbl[[#This Row],[Request Date]]=MainTracker[Request sent on (Date)])*1,0),21)</f>
        <v>10 - Complete</v>
      </c>
      <c r="G778" s="33" cm="1">
        <f t="array" ref="G778">INDEX(MainTracker[#Data],MATCH(1,(TrackerTbl[[#This Row],[UAID_2]]=MainTracker[UAID_2])*(TrackerTbl[[#This Row],[Request Date]]=MainTracker[Request sent on (Date)])*1,0),9)</f>
        <v>45435</v>
      </c>
      <c r="H778" s="33"/>
      <c r="J778" t="s">
        <v>9760</v>
      </c>
      <c r="K778" t="s">
        <v>9761</v>
      </c>
      <c r="L778" t="str">
        <f>LEFT(Table58[[#This Row],[L3 (Last Work Package only)]],FIND(" - ",Table58[[#This Row],[L3 (Last Work Package only)]])-1)</f>
        <v>SR_CFA_13_64</v>
      </c>
      <c r="M778" t="str">
        <f>LEFT(Table58[[#This Row],[Assets]],FIND(" - ",Table58[[#This Row],[Assets]])-1)</f>
        <v>HS2-00003H0BV</v>
      </c>
      <c r="N778" s="239" t="e">
        <f>INDEX(TrackerTbl[#Data],MATCH(Table58[[#This Row],[L2]],TrackerTbl[Cleansed_UAID_2],0),5)</f>
        <v>#N/A</v>
      </c>
      <c r="O778" s="9" t="e">
        <f>INDEX(TrackerTbl[#Data],MATCH(Table58[[#This Row],[L2]],TrackerTbl[Cleansed_UAID_2],0),6)</f>
        <v>#N/A</v>
      </c>
      <c r="P778" s="239" t="e">
        <f>INDEX(TrackerTbl[#Data],MATCH(Table58[[#This Row],[L2]],TrackerTbl[Cleansed_UAID_2],0),7)</f>
        <v>#N/A</v>
      </c>
    </row>
    <row r="779" spans="1:16">
      <c r="A779" s="9" t="s">
        <v>3582</v>
      </c>
      <c r="B779" t="s">
        <v>3625</v>
      </c>
      <c r="C779" t="str">
        <f>IF(LEFT(TrackerTbl[[#This Row],[WorkPackage]],1)="U",TrackerTbl[[#This Row],[WorkPackage]],"IDR "&amp;TRIM(TrackerTbl[[#This Row],[WorkPackage]]))</f>
        <v>IDR 234.04-2</v>
      </c>
      <c r="D779" t="str">
        <f>TRIM(TrackerTbl[[#This Row],[UAID_2]])</f>
        <v>HS2-00002WUR1</v>
      </c>
      <c r="E779" s="33">
        <f>_xlfn.MAXIFS(Central_Team!G:G,Central_Team!C:C,TrackerTbl[[#This Row],[UAID_2]])</f>
        <v>45434</v>
      </c>
      <c r="F779" t="str" cm="1">
        <f t="array" ref="F779">INDEX(MainTracker[#Data],MATCH(1,(TrackerTbl[[#This Row],[UAID_2]]=MainTracker[UAID_2])*(TrackerTbl[[#This Row],[Request Date]]=MainTracker[Request sent on (Date)])*1,0),21)</f>
        <v>10 - Complete</v>
      </c>
      <c r="G779" s="33" cm="1">
        <f t="array" ref="G779">INDEX(MainTracker[#Data],MATCH(1,(TrackerTbl[[#This Row],[UAID_2]]=MainTracker[UAID_2])*(TrackerTbl[[#This Row],[Request Date]]=MainTracker[Request sent on (Date)])*1,0),9)</f>
        <v>45435</v>
      </c>
      <c r="H779" s="33"/>
      <c r="J779" t="s">
        <v>9762</v>
      </c>
      <c r="K779" t="s">
        <v>9763</v>
      </c>
      <c r="L779" t="str">
        <f>LEFT(Table58[[#This Row],[L3 (Last Work Package only)]],FIND(" - ",Table58[[#This Row],[L3 (Last Work Package only)]])-1)</f>
        <v>SR_CFA_13_63</v>
      </c>
      <c r="M779" t="str">
        <f>LEFT(Table58[[#This Row],[Assets]],FIND(" - ",Table58[[#This Row],[Assets]])-1)</f>
        <v>HS2-00003H0BU</v>
      </c>
      <c r="N779" s="239" t="e">
        <f>INDEX(TrackerTbl[#Data],MATCH(Table58[[#This Row],[L2]],TrackerTbl[Cleansed_UAID_2],0),5)</f>
        <v>#N/A</v>
      </c>
      <c r="O779" s="9" t="e">
        <f>INDEX(TrackerTbl[#Data],MATCH(Table58[[#This Row],[L2]],TrackerTbl[Cleansed_UAID_2],0),6)</f>
        <v>#N/A</v>
      </c>
      <c r="P779" s="239" t="e">
        <f>INDEX(TrackerTbl[#Data],MATCH(Table58[[#This Row],[L2]],TrackerTbl[Cleansed_UAID_2],0),7)</f>
        <v>#N/A</v>
      </c>
    </row>
    <row r="780" spans="1:16">
      <c r="A780" s="9" t="s">
        <v>3582</v>
      </c>
      <c r="B780" t="s">
        <v>3629</v>
      </c>
      <c r="C780" t="str">
        <f>IF(LEFT(TrackerTbl[[#This Row],[WorkPackage]],1)="U",TrackerTbl[[#This Row],[WorkPackage]],"IDR "&amp;TRIM(TrackerTbl[[#This Row],[WorkPackage]]))</f>
        <v>IDR 234.04-2</v>
      </c>
      <c r="D780" t="str">
        <f>TRIM(TrackerTbl[[#This Row],[UAID_2]])</f>
        <v>HS2-00002WUR2</v>
      </c>
      <c r="E780" s="33">
        <f>_xlfn.MAXIFS(Central_Team!G:G,Central_Team!C:C,TrackerTbl[[#This Row],[UAID_2]])</f>
        <v>45434</v>
      </c>
      <c r="F780" t="str" cm="1">
        <f t="array" ref="F780">INDEX(MainTracker[#Data],MATCH(1,(TrackerTbl[[#This Row],[UAID_2]]=MainTracker[UAID_2])*(TrackerTbl[[#This Row],[Request Date]]=MainTracker[Request sent on (Date)])*1,0),21)</f>
        <v>10 - Complete</v>
      </c>
      <c r="G780" s="33" cm="1">
        <f t="array" ref="G780">INDEX(MainTracker[#Data],MATCH(1,(TrackerTbl[[#This Row],[UAID_2]]=MainTracker[UAID_2])*(TrackerTbl[[#This Row],[Request Date]]=MainTracker[Request sent on (Date)])*1,0),9)</f>
        <v>45441</v>
      </c>
      <c r="H780" s="33"/>
      <c r="J780" t="s">
        <v>9764</v>
      </c>
      <c r="K780" t="s">
        <v>9765</v>
      </c>
      <c r="L780" t="str">
        <f>LEFT(Table58[[#This Row],[L3 (Last Work Package only)]],FIND(" - ",Table58[[#This Row],[L3 (Last Work Package only)]])-1)</f>
        <v>SR_CFA_13_62</v>
      </c>
      <c r="M780" t="str">
        <f>LEFT(Table58[[#This Row],[Assets]],FIND(" - ",Table58[[#This Row],[Assets]])-1)</f>
        <v>HS2-00003H0BT</v>
      </c>
      <c r="N780" s="239" t="e">
        <f>INDEX(TrackerTbl[#Data],MATCH(Table58[[#This Row],[L2]],TrackerTbl[Cleansed_UAID_2],0),5)</f>
        <v>#N/A</v>
      </c>
      <c r="O780" s="9" t="e">
        <f>INDEX(TrackerTbl[#Data],MATCH(Table58[[#This Row],[L2]],TrackerTbl[Cleansed_UAID_2],0),6)</f>
        <v>#N/A</v>
      </c>
      <c r="P780" s="239" t="e">
        <f>INDEX(TrackerTbl[#Data],MATCH(Table58[[#This Row],[L2]],TrackerTbl[Cleansed_UAID_2],0),7)</f>
        <v>#N/A</v>
      </c>
    </row>
    <row r="781" spans="1:16">
      <c r="A781" s="9" t="s">
        <v>3582</v>
      </c>
      <c r="B781" t="s">
        <v>3633</v>
      </c>
      <c r="C781" t="str">
        <f>IF(LEFT(TrackerTbl[[#This Row],[WorkPackage]],1)="U",TrackerTbl[[#This Row],[WorkPackage]],"IDR "&amp;TRIM(TrackerTbl[[#This Row],[WorkPackage]]))</f>
        <v>IDR 234.04-2</v>
      </c>
      <c r="D781" t="str">
        <f>TRIM(TrackerTbl[[#This Row],[UAID_2]])</f>
        <v>HS2-00002WUR3</v>
      </c>
      <c r="E781" s="33">
        <f>_xlfn.MAXIFS(Central_Team!G:G,Central_Team!C:C,TrackerTbl[[#This Row],[UAID_2]])</f>
        <v>45434</v>
      </c>
      <c r="F781" t="str" cm="1">
        <f t="array" ref="F781">INDEX(MainTracker[#Data],MATCH(1,(TrackerTbl[[#This Row],[UAID_2]]=MainTracker[UAID_2])*(TrackerTbl[[#This Row],[Request Date]]=MainTracker[Request sent on (Date)])*1,0),21)</f>
        <v>10 - Complete</v>
      </c>
      <c r="G781" s="33" cm="1">
        <f t="array" ref="G781">INDEX(MainTracker[#Data],MATCH(1,(TrackerTbl[[#This Row],[UAID_2]]=MainTracker[UAID_2])*(TrackerTbl[[#This Row],[Request Date]]=MainTracker[Request sent on (Date)])*1,0),9)</f>
        <v>45442</v>
      </c>
      <c r="H781" s="33"/>
      <c r="J781" t="s">
        <v>9766</v>
      </c>
      <c r="K781" t="s">
        <v>9767</v>
      </c>
      <c r="L781" t="str">
        <f>LEFT(Table58[[#This Row],[L3 (Last Work Package only)]],FIND(" - ",Table58[[#This Row],[L3 (Last Work Package only)]])-1)</f>
        <v>SR_CFA_13_61</v>
      </c>
      <c r="M781" t="str">
        <f>LEFT(Table58[[#This Row],[Assets]],FIND(" - ",Table58[[#This Row],[Assets]])-1)</f>
        <v>HS2-00003H0BS</v>
      </c>
      <c r="N781" s="239" t="e">
        <f>INDEX(TrackerTbl[#Data],MATCH(Table58[[#This Row],[L2]],TrackerTbl[Cleansed_UAID_2],0),5)</f>
        <v>#N/A</v>
      </c>
      <c r="O781" s="9" t="e">
        <f>INDEX(TrackerTbl[#Data],MATCH(Table58[[#This Row],[L2]],TrackerTbl[Cleansed_UAID_2],0),6)</f>
        <v>#N/A</v>
      </c>
      <c r="P781" s="239" t="e">
        <f>INDEX(TrackerTbl[#Data],MATCH(Table58[[#This Row],[L2]],TrackerTbl[Cleansed_UAID_2],0),7)</f>
        <v>#N/A</v>
      </c>
    </row>
    <row r="782" spans="1:16">
      <c r="A782" s="9" t="s">
        <v>3582</v>
      </c>
      <c r="B782" t="s">
        <v>3637</v>
      </c>
      <c r="C782" t="str">
        <f>IF(LEFT(TrackerTbl[[#This Row],[WorkPackage]],1)="U",TrackerTbl[[#This Row],[WorkPackage]],"IDR "&amp;TRIM(TrackerTbl[[#This Row],[WorkPackage]]))</f>
        <v>IDR 234.04-2</v>
      </c>
      <c r="D782" t="str">
        <f>TRIM(TrackerTbl[[#This Row],[UAID_2]])</f>
        <v>HS2-00002WUR4</v>
      </c>
      <c r="E782" s="33">
        <f>_xlfn.MAXIFS(Central_Team!G:G,Central_Team!C:C,TrackerTbl[[#This Row],[UAID_2]])</f>
        <v>45434</v>
      </c>
      <c r="F782" t="str" cm="1">
        <f t="array" ref="F782">INDEX(MainTracker[#Data],MATCH(1,(TrackerTbl[[#This Row],[UAID_2]]=MainTracker[UAID_2])*(TrackerTbl[[#This Row],[Request Date]]=MainTracker[Request sent on (Date)])*1,0),21)</f>
        <v>10 - Complete</v>
      </c>
      <c r="G782" s="33" cm="1">
        <f t="array" ref="G782">INDEX(MainTracker[#Data],MATCH(1,(TrackerTbl[[#This Row],[UAID_2]]=MainTracker[UAID_2])*(TrackerTbl[[#This Row],[Request Date]]=MainTracker[Request sent on (Date)])*1,0),9)</f>
        <v>45440</v>
      </c>
      <c r="H782" s="33"/>
      <c r="J782" t="s">
        <v>9768</v>
      </c>
      <c r="K782" t="s">
        <v>9769</v>
      </c>
      <c r="L782" t="str">
        <f>LEFT(Table58[[#This Row],[L3 (Last Work Package only)]],FIND(" - ",Table58[[#This Row],[L3 (Last Work Package only)]])-1)</f>
        <v>SR_CFA_13_60</v>
      </c>
      <c r="M782" t="str">
        <f>LEFT(Table58[[#This Row],[Assets]],FIND(" - ",Table58[[#This Row],[Assets]])-1)</f>
        <v>HS2-00003H0BR</v>
      </c>
      <c r="N782" s="239" t="e">
        <f>INDEX(TrackerTbl[#Data],MATCH(Table58[[#This Row],[L2]],TrackerTbl[Cleansed_UAID_2],0),5)</f>
        <v>#N/A</v>
      </c>
      <c r="O782" s="9" t="e">
        <f>INDEX(TrackerTbl[#Data],MATCH(Table58[[#This Row],[L2]],TrackerTbl[Cleansed_UAID_2],0),6)</f>
        <v>#N/A</v>
      </c>
      <c r="P782" s="239" t="e">
        <f>INDEX(TrackerTbl[#Data],MATCH(Table58[[#This Row],[L2]],TrackerTbl[Cleansed_UAID_2],0),7)</f>
        <v>#N/A</v>
      </c>
    </row>
    <row r="783" spans="1:16">
      <c r="A783" s="9" t="s">
        <v>3582</v>
      </c>
      <c r="B783" t="s">
        <v>3641</v>
      </c>
      <c r="C783" t="str">
        <f>IF(LEFT(TrackerTbl[[#This Row],[WorkPackage]],1)="U",TrackerTbl[[#This Row],[WorkPackage]],"IDR "&amp;TRIM(TrackerTbl[[#This Row],[WorkPackage]]))</f>
        <v>IDR 234.04-2</v>
      </c>
      <c r="D783" t="str">
        <f>TRIM(TrackerTbl[[#This Row],[UAID_2]])</f>
        <v>HS2-00002WUR5</v>
      </c>
      <c r="E783" s="33">
        <f>_xlfn.MAXIFS(Central_Team!G:G,Central_Team!C:C,TrackerTbl[[#This Row],[UAID_2]])</f>
        <v>45434</v>
      </c>
      <c r="F783" t="str" cm="1">
        <f t="array" ref="F783">INDEX(MainTracker[#Data],MATCH(1,(TrackerTbl[[#This Row],[UAID_2]]=MainTracker[UAID_2])*(TrackerTbl[[#This Row],[Request Date]]=MainTracker[Request sent on (Date)])*1,0),21)</f>
        <v>10 - Complete</v>
      </c>
      <c r="G783" s="33" cm="1">
        <f t="array" ref="G783">INDEX(MainTracker[#Data],MATCH(1,(TrackerTbl[[#This Row],[UAID_2]]=MainTracker[UAID_2])*(TrackerTbl[[#This Row],[Request Date]]=MainTracker[Request sent on (Date)])*1,0),9)</f>
        <v>45442</v>
      </c>
      <c r="H783" s="33"/>
      <c r="J783" t="s">
        <v>9770</v>
      </c>
      <c r="K783" t="s">
        <v>9771</v>
      </c>
      <c r="L783" t="str">
        <f>LEFT(Table58[[#This Row],[L3 (Last Work Package only)]],FIND(" - ",Table58[[#This Row],[L3 (Last Work Package only)]])-1)</f>
        <v>SR_CFA_13_59</v>
      </c>
      <c r="M783" t="str">
        <f>LEFT(Table58[[#This Row],[Assets]],FIND(" - ",Table58[[#This Row],[Assets]])-1)</f>
        <v>HS2-00003H0BQ</v>
      </c>
      <c r="N783" s="239" t="e">
        <f>INDEX(TrackerTbl[#Data],MATCH(Table58[[#This Row],[L2]],TrackerTbl[Cleansed_UAID_2],0),5)</f>
        <v>#N/A</v>
      </c>
      <c r="O783" s="9" t="e">
        <f>INDEX(TrackerTbl[#Data],MATCH(Table58[[#This Row],[L2]],TrackerTbl[Cleansed_UAID_2],0),6)</f>
        <v>#N/A</v>
      </c>
      <c r="P783" s="239" t="e">
        <f>INDEX(TrackerTbl[#Data],MATCH(Table58[[#This Row],[L2]],TrackerTbl[Cleansed_UAID_2],0),7)</f>
        <v>#N/A</v>
      </c>
    </row>
    <row r="784" spans="1:16">
      <c r="A784" s="9" t="s">
        <v>3645</v>
      </c>
      <c r="B784" t="s">
        <v>3646</v>
      </c>
      <c r="C784" t="str">
        <f>IF(LEFT(TrackerTbl[[#This Row],[WorkPackage]],1)="U",TrackerTbl[[#This Row],[WorkPackage]],"IDR "&amp;TRIM(TrackerTbl[[#This Row],[WorkPackage]]))</f>
        <v>IDR 230.01-3</v>
      </c>
      <c r="D784" t="str">
        <f>TRIM(TrackerTbl[[#This Row],[UAID_2]])</f>
        <v>HS2-00002CTFQ</v>
      </c>
      <c r="E784" s="33">
        <f>_xlfn.MAXIFS(Central_Team!G:G,Central_Team!C:C,TrackerTbl[[#This Row],[UAID_2]])</f>
        <v>45434</v>
      </c>
      <c r="F784" t="str" cm="1">
        <f t="array" ref="F784">INDEX(MainTracker[#Data],MATCH(1,(TrackerTbl[[#This Row],[UAID_2]]=MainTracker[UAID_2])*(TrackerTbl[[#This Row],[Request Date]]=MainTracker[Request sent on (Date)])*1,0),21)</f>
        <v>10 - Complete</v>
      </c>
      <c r="G784" s="33" cm="1">
        <f t="array" ref="G784">INDEX(MainTracker[#Data],MATCH(1,(TrackerTbl[[#This Row],[UAID_2]]=MainTracker[UAID_2])*(TrackerTbl[[#This Row],[Request Date]]=MainTracker[Request sent on (Date)])*1,0),9)</f>
        <v>45441</v>
      </c>
      <c r="H784" s="33"/>
      <c r="J784" t="s">
        <v>9772</v>
      </c>
      <c r="K784" t="s">
        <v>9773</v>
      </c>
      <c r="L784" t="str">
        <f>LEFT(Table58[[#This Row],[L3 (Last Work Package only)]],FIND(" - ",Table58[[#This Row],[L3 (Last Work Package only)]])-1)</f>
        <v>SR_CFA_13_58</v>
      </c>
      <c r="M784" t="str">
        <f>LEFT(Table58[[#This Row],[Assets]],FIND(" - ",Table58[[#This Row],[Assets]])-1)</f>
        <v>HS2-00003H0BP</v>
      </c>
      <c r="N784" s="239" t="e">
        <f>INDEX(TrackerTbl[#Data],MATCH(Table58[[#This Row],[L2]],TrackerTbl[Cleansed_UAID_2],0),5)</f>
        <v>#N/A</v>
      </c>
      <c r="O784" s="9" t="e">
        <f>INDEX(TrackerTbl[#Data],MATCH(Table58[[#This Row],[L2]],TrackerTbl[Cleansed_UAID_2],0),6)</f>
        <v>#N/A</v>
      </c>
      <c r="P784" s="239" t="e">
        <f>INDEX(TrackerTbl[#Data],MATCH(Table58[[#This Row],[L2]],TrackerTbl[Cleansed_UAID_2],0),7)</f>
        <v>#N/A</v>
      </c>
    </row>
    <row r="785" spans="1:16">
      <c r="A785" s="9" t="s">
        <v>3654</v>
      </c>
      <c r="B785" t="s">
        <v>3655</v>
      </c>
      <c r="C785" t="str">
        <f>IF(LEFT(TrackerTbl[[#This Row],[WorkPackage]],1)="U",TrackerTbl[[#This Row],[WorkPackage]],"IDR "&amp;TRIM(TrackerTbl[[#This Row],[WorkPackage]]))</f>
        <v>IDR 230.03-2</v>
      </c>
      <c r="D785" t="str">
        <f>TRIM(TrackerTbl[[#This Row],[UAID_2]])</f>
        <v>HS2-00002TGPD</v>
      </c>
      <c r="E785" s="33">
        <f>_xlfn.MAXIFS(Central_Team!G:G,Central_Team!C:C,TrackerTbl[[#This Row],[UAID_2]])</f>
        <v>45434</v>
      </c>
      <c r="F785" t="str" cm="1">
        <f t="array" ref="F785">INDEX(MainTracker[#Data],MATCH(1,(TrackerTbl[[#This Row],[UAID_2]]=MainTracker[UAID_2])*(TrackerTbl[[#This Row],[Request Date]]=MainTracker[Request sent on (Date)])*1,0),21)</f>
        <v>10 - Complete</v>
      </c>
      <c r="G785" s="33" cm="1">
        <f t="array" ref="G785">INDEX(MainTracker[#Data],MATCH(1,(TrackerTbl[[#This Row],[UAID_2]]=MainTracker[UAID_2])*(TrackerTbl[[#This Row],[Request Date]]=MainTracker[Request sent on (Date)])*1,0),9)</f>
        <v>45442</v>
      </c>
      <c r="H785" s="33"/>
      <c r="J785" t="s">
        <v>9774</v>
      </c>
      <c r="K785" t="s">
        <v>9775</v>
      </c>
      <c r="L785" t="str">
        <f>LEFT(Table58[[#This Row],[L3 (Last Work Package only)]],FIND(" - ",Table58[[#This Row],[L3 (Last Work Package only)]])-1)</f>
        <v>SR_CFA_13_57</v>
      </c>
      <c r="M785" t="str">
        <f>LEFT(Table58[[#This Row],[Assets]],FIND(" - ",Table58[[#This Row],[Assets]])-1)</f>
        <v>HS2-00003H0BN</v>
      </c>
      <c r="N785" s="239" t="e">
        <f>INDEX(TrackerTbl[#Data],MATCH(Table58[[#This Row],[L2]],TrackerTbl[Cleansed_UAID_2],0),5)</f>
        <v>#N/A</v>
      </c>
      <c r="O785" s="9" t="e">
        <f>INDEX(TrackerTbl[#Data],MATCH(Table58[[#This Row],[L2]],TrackerTbl[Cleansed_UAID_2],0),6)</f>
        <v>#N/A</v>
      </c>
      <c r="P785" s="239" t="e">
        <f>INDEX(TrackerTbl[#Data],MATCH(Table58[[#This Row],[L2]],TrackerTbl[Cleansed_UAID_2],0),7)</f>
        <v>#N/A</v>
      </c>
    </row>
    <row r="786" spans="1:16">
      <c r="A786" s="9">
        <v>223.8</v>
      </c>
      <c r="B786" t="s">
        <v>3659</v>
      </c>
      <c r="C786" t="str">
        <f>IF(LEFT(TrackerTbl[[#This Row],[WorkPackage]],1)="U",TrackerTbl[[#This Row],[WorkPackage]],"IDR "&amp;TRIM(TrackerTbl[[#This Row],[WorkPackage]]))</f>
        <v>IDR 223.8</v>
      </c>
      <c r="D786" t="str">
        <f>TRIM(TrackerTbl[[#This Row],[UAID_2]])</f>
        <v>HS2-000039DSD</v>
      </c>
      <c r="E786" s="33">
        <f>_xlfn.MAXIFS(Central_Team!G:G,Central_Team!C:C,TrackerTbl[[#This Row],[UAID_2]])</f>
        <v>45434</v>
      </c>
      <c r="F786" t="str" cm="1">
        <f t="array" ref="F786">INDEX(MainTracker[#Data],MATCH(1,(TrackerTbl[[#This Row],[UAID_2]]=MainTracker[UAID_2])*(TrackerTbl[[#This Row],[Request Date]]=MainTracker[Request sent on (Date)])*1,0),21)</f>
        <v>10 - Complete</v>
      </c>
      <c r="G786" s="33" cm="1">
        <f t="array" ref="G786">INDEX(MainTracker[#Data],MATCH(1,(TrackerTbl[[#This Row],[UAID_2]]=MainTracker[UAID_2])*(TrackerTbl[[#This Row],[Request Date]]=MainTracker[Request sent on (Date)])*1,0),9)</f>
        <v>45442</v>
      </c>
      <c r="H786" s="33"/>
      <c r="J786" t="s">
        <v>9776</v>
      </c>
      <c r="K786" t="s">
        <v>9777</v>
      </c>
      <c r="L786" t="str">
        <f>LEFT(Table58[[#This Row],[L3 (Last Work Package only)]],FIND(" - ",Table58[[#This Row],[L3 (Last Work Package only)]])-1)</f>
        <v>SR_CFA_13_56</v>
      </c>
      <c r="M786" t="str">
        <f>LEFT(Table58[[#This Row],[Assets]],FIND(" - ",Table58[[#This Row],[Assets]])-1)</f>
        <v>HS2-00003H0BM</v>
      </c>
      <c r="N786" s="239" t="e">
        <f>INDEX(TrackerTbl[#Data],MATCH(Table58[[#This Row],[L2]],TrackerTbl[Cleansed_UAID_2],0),5)</f>
        <v>#N/A</v>
      </c>
      <c r="O786" s="9" t="e">
        <f>INDEX(TrackerTbl[#Data],MATCH(Table58[[#This Row],[L2]],TrackerTbl[Cleansed_UAID_2],0),6)</f>
        <v>#N/A</v>
      </c>
      <c r="P786" s="239" t="e">
        <f>INDEX(TrackerTbl[#Data],MATCH(Table58[[#This Row],[L2]],TrackerTbl[Cleansed_UAID_2],0),7)</f>
        <v>#N/A</v>
      </c>
    </row>
    <row r="787" spans="1:16">
      <c r="A787" s="9">
        <v>212.5</v>
      </c>
      <c r="B787" t="s">
        <v>3663</v>
      </c>
      <c r="C787" t="str">
        <f>IF(LEFT(TrackerTbl[[#This Row],[WorkPackage]],1)="U",TrackerTbl[[#This Row],[WorkPackage]],"IDR "&amp;TRIM(TrackerTbl[[#This Row],[WorkPackage]]))</f>
        <v>IDR 212.5</v>
      </c>
      <c r="D787" t="str">
        <f>TRIM(TrackerTbl[[#This Row],[UAID_2]])</f>
        <v>HS2-00002YD7F</v>
      </c>
      <c r="E787" s="33">
        <f>_xlfn.MAXIFS(Central_Team!G:G,Central_Team!C:C,TrackerTbl[[#This Row],[UAID_2]])</f>
        <v>45482</v>
      </c>
      <c r="F787" t="str" cm="1">
        <f t="array" ref="F787">INDEX(MainTracker[#Data],MATCH(1,(TrackerTbl[[#This Row],[UAID_2]]=MainTracker[UAID_2])*(TrackerTbl[[#This Row],[Request Date]]=MainTracker[Request sent on (Date)])*1,0),21)</f>
        <v>10 - Complete</v>
      </c>
      <c r="G787" s="33" cm="1">
        <f t="array" ref="G787">INDEX(MainTracker[#Data],MATCH(1,(TrackerTbl[[#This Row],[UAID_2]]=MainTracker[UAID_2])*(TrackerTbl[[#This Row],[Request Date]]=MainTracker[Request sent on (Date)])*1,0),9)</f>
        <v>45490</v>
      </c>
      <c r="H787" s="33"/>
      <c r="J787" t="s">
        <v>9778</v>
      </c>
      <c r="K787" t="s">
        <v>9779</v>
      </c>
      <c r="L787" t="str">
        <f>LEFT(Table58[[#This Row],[L3 (Last Work Package only)]],FIND(" - ",Table58[[#This Row],[L3 (Last Work Package only)]])-1)</f>
        <v>SR_CFA_13_55</v>
      </c>
      <c r="M787" t="str">
        <f>LEFT(Table58[[#This Row],[Assets]],FIND(" - ",Table58[[#This Row],[Assets]])-1)</f>
        <v>HS2-00003H0BL</v>
      </c>
      <c r="N787" s="239" t="e">
        <f>INDEX(TrackerTbl[#Data],MATCH(Table58[[#This Row],[L2]],TrackerTbl[Cleansed_UAID_2],0),5)</f>
        <v>#N/A</v>
      </c>
      <c r="O787" s="9" t="e">
        <f>INDEX(TrackerTbl[#Data],MATCH(Table58[[#This Row],[L2]],TrackerTbl[Cleansed_UAID_2],0),6)</f>
        <v>#N/A</v>
      </c>
      <c r="P787" s="239" t="e">
        <f>INDEX(TrackerTbl[#Data],MATCH(Table58[[#This Row],[L2]],TrackerTbl[Cleansed_UAID_2],0),7)</f>
        <v>#N/A</v>
      </c>
    </row>
    <row r="788" spans="1:16">
      <c r="A788" s="9" t="s">
        <v>1577</v>
      </c>
      <c r="B788" t="s">
        <v>3669</v>
      </c>
      <c r="C788" t="str">
        <f>IF(LEFT(TrackerTbl[[#This Row],[WorkPackage]],1)="U",TrackerTbl[[#This Row],[WorkPackage]],"IDR "&amp;TRIM(TrackerTbl[[#This Row],[WorkPackage]]))</f>
        <v>UFDR 210.B</v>
      </c>
      <c r="D788" t="str">
        <f>TRIM(TrackerTbl[[#This Row],[UAID_2]])</f>
        <v>HS2-00002V04E</v>
      </c>
      <c r="E788" s="33">
        <f>_xlfn.MAXIFS(Central_Team!G:G,Central_Team!C:C,TrackerTbl[[#This Row],[UAID_2]])</f>
        <v>45680</v>
      </c>
      <c r="F788" t="str" cm="1">
        <f t="array" ref="F788">INDEX(MainTracker[#Data],MATCH(1,(TrackerTbl[[#This Row],[UAID_2]]=MainTracker[UAID_2])*(TrackerTbl[[#This Row],[Request Date]]=MainTracker[Request sent on (Date)])*1,0),21)</f>
        <v>10 - Complete</v>
      </c>
      <c r="G788" s="33" cm="1">
        <f t="array" ref="G788">INDEX(MainTracker[#Data],MATCH(1,(TrackerTbl[[#This Row],[UAID_2]]=MainTracker[UAID_2])*(TrackerTbl[[#This Row],[Request Date]]=MainTracker[Request sent on (Date)])*1,0),9)</f>
        <v>45685</v>
      </c>
      <c r="H788" s="33"/>
      <c r="J788" t="s">
        <v>9780</v>
      </c>
      <c r="K788" t="s">
        <v>9781</v>
      </c>
      <c r="L788" t="str">
        <f>LEFT(Table58[[#This Row],[L3 (Last Work Package only)]],FIND(" - ",Table58[[#This Row],[L3 (Last Work Package only)]])-1)</f>
        <v>SR_CFA_13_54</v>
      </c>
      <c r="M788" t="str">
        <f>LEFT(Table58[[#This Row],[Assets]],FIND(" - ",Table58[[#This Row],[Assets]])-1)</f>
        <v>HS2-00003H0BK</v>
      </c>
      <c r="N788" s="239" t="e">
        <f>INDEX(TrackerTbl[#Data],MATCH(Table58[[#This Row],[L2]],TrackerTbl[Cleansed_UAID_2],0),5)</f>
        <v>#N/A</v>
      </c>
      <c r="O788" s="9" t="e">
        <f>INDEX(TrackerTbl[#Data],MATCH(Table58[[#This Row],[L2]],TrackerTbl[Cleansed_UAID_2],0),6)</f>
        <v>#N/A</v>
      </c>
      <c r="P788" s="239" t="e">
        <f>INDEX(TrackerTbl[#Data],MATCH(Table58[[#This Row],[L2]],TrackerTbl[Cleansed_UAID_2],0),7)</f>
        <v>#N/A</v>
      </c>
    </row>
    <row r="789" spans="1:16">
      <c r="A789" s="9" t="s">
        <v>1577</v>
      </c>
      <c r="B789" t="s">
        <v>3674</v>
      </c>
      <c r="C789" t="str">
        <f>IF(LEFT(TrackerTbl[[#This Row],[WorkPackage]],1)="U",TrackerTbl[[#This Row],[WorkPackage]],"IDR "&amp;TRIM(TrackerTbl[[#This Row],[WorkPackage]]))</f>
        <v>UFDR 210.B</v>
      </c>
      <c r="D789" t="str">
        <f>TRIM(TrackerTbl[[#This Row],[UAID_2]])</f>
        <v>HS2-000020CFB</v>
      </c>
      <c r="E789" s="33">
        <f>_xlfn.MAXIFS(Central_Team!G:G,Central_Team!C:C,TrackerTbl[[#This Row],[UAID_2]])</f>
        <v>45435</v>
      </c>
      <c r="F789" t="str" cm="1">
        <f t="array" ref="F789">INDEX(MainTracker[#Data],MATCH(1,(TrackerTbl[[#This Row],[UAID_2]]=MainTracker[UAID_2])*(TrackerTbl[[#This Row],[Request Date]]=MainTracker[Request sent on (Date)])*1,0),21)</f>
        <v>10 - Complete</v>
      </c>
      <c r="G789" s="33" cm="1">
        <f t="array" ref="G789">INDEX(MainTracker[#Data],MATCH(1,(TrackerTbl[[#This Row],[UAID_2]]=MainTracker[UAID_2])*(TrackerTbl[[#This Row],[Request Date]]=MainTracker[Request sent on (Date)])*1,0),9)</f>
        <v>45440</v>
      </c>
      <c r="H789" s="33"/>
      <c r="J789" t="s">
        <v>9782</v>
      </c>
      <c r="K789" t="s">
        <v>9783</v>
      </c>
      <c r="L789" t="str">
        <f>LEFT(Table58[[#This Row],[L3 (Last Work Package only)]],FIND(" - ",Table58[[#This Row],[L3 (Last Work Package only)]])-1)</f>
        <v>SR_CFA_13_53</v>
      </c>
      <c r="M789" t="str">
        <f>LEFT(Table58[[#This Row],[Assets]],FIND(" - ",Table58[[#This Row],[Assets]])-1)</f>
        <v>HS2-00003H0BJ</v>
      </c>
      <c r="N789" s="239" t="e">
        <f>INDEX(TrackerTbl[#Data],MATCH(Table58[[#This Row],[L2]],TrackerTbl[Cleansed_UAID_2],0),5)</f>
        <v>#N/A</v>
      </c>
      <c r="O789" s="9" t="e">
        <f>INDEX(TrackerTbl[#Data],MATCH(Table58[[#This Row],[L2]],TrackerTbl[Cleansed_UAID_2],0),6)</f>
        <v>#N/A</v>
      </c>
      <c r="P789" s="239" t="e">
        <f>INDEX(TrackerTbl[#Data],MATCH(Table58[[#This Row],[L2]],TrackerTbl[Cleansed_UAID_2],0),7)</f>
        <v>#N/A</v>
      </c>
    </row>
    <row r="790" spans="1:16">
      <c r="A790" s="9" t="s">
        <v>1577</v>
      </c>
      <c r="B790" t="s">
        <v>3679</v>
      </c>
      <c r="C790" t="str">
        <f>IF(LEFT(TrackerTbl[[#This Row],[WorkPackage]],1)="U",TrackerTbl[[#This Row],[WorkPackage]],"IDR "&amp;TRIM(TrackerTbl[[#This Row],[WorkPackage]]))</f>
        <v>UFDR 210.B</v>
      </c>
      <c r="D790" t="str">
        <f>TRIM(TrackerTbl[[#This Row],[UAID_2]])</f>
        <v>HS2-000020CFA</v>
      </c>
      <c r="E790" s="33">
        <f>_xlfn.MAXIFS(Central_Team!G:G,Central_Team!C:C,TrackerTbl[[#This Row],[UAID_2]])</f>
        <v>45684</v>
      </c>
      <c r="F790" t="str" cm="1">
        <f t="array" ref="F790">INDEX(MainTracker[#Data],MATCH(1,(TrackerTbl[[#This Row],[UAID_2]]=MainTracker[UAID_2])*(TrackerTbl[[#This Row],[Request Date]]=MainTracker[Request sent on (Date)])*1,0),21)</f>
        <v>10 - Complete</v>
      </c>
      <c r="G790" s="33" cm="1">
        <f t="array" ref="G790">INDEX(MainTracker[#Data],MATCH(1,(TrackerTbl[[#This Row],[UAID_2]]=MainTracker[UAID_2])*(TrackerTbl[[#This Row],[Request Date]]=MainTracker[Request sent on (Date)])*1,0),9)</f>
        <v>45686</v>
      </c>
      <c r="H790" s="33"/>
      <c r="J790" t="s">
        <v>9784</v>
      </c>
      <c r="K790" t="s">
        <v>9785</v>
      </c>
      <c r="L790" t="str">
        <f>LEFT(Table58[[#This Row],[L3 (Last Work Package only)]],FIND(" - ",Table58[[#This Row],[L3 (Last Work Package only)]])-1)</f>
        <v>SR_CFA_13_52</v>
      </c>
      <c r="M790" t="str">
        <f>LEFT(Table58[[#This Row],[Assets]],FIND(" - ",Table58[[#This Row],[Assets]])-1)</f>
        <v>HS2-00003H0BH</v>
      </c>
      <c r="N790" s="239" t="e">
        <f>INDEX(TrackerTbl[#Data],MATCH(Table58[[#This Row],[L2]],TrackerTbl[Cleansed_UAID_2],0),5)</f>
        <v>#N/A</v>
      </c>
      <c r="O790" s="9" t="e">
        <f>INDEX(TrackerTbl[#Data],MATCH(Table58[[#This Row],[L2]],TrackerTbl[Cleansed_UAID_2],0),6)</f>
        <v>#N/A</v>
      </c>
      <c r="P790" s="239" t="e">
        <f>INDEX(TrackerTbl[#Data],MATCH(Table58[[#This Row],[L2]],TrackerTbl[Cleansed_UAID_2],0),7)</f>
        <v>#N/A</v>
      </c>
    </row>
    <row r="791" spans="1:16">
      <c r="A791" s="9" t="s">
        <v>1577</v>
      </c>
      <c r="B791" t="s">
        <v>3683</v>
      </c>
      <c r="C791" t="str">
        <f>IF(LEFT(TrackerTbl[[#This Row],[WorkPackage]],1)="U",TrackerTbl[[#This Row],[WorkPackage]],"IDR "&amp;TRIM(TrackerTbl[[#This Row],[WorkPackage]]))</f>
        <v>UFDR 210.B</v>
      </c>
      <c r="D791" t="str">
        <f>TRIM(TrackerTbl[[#This Row],[UAID_2]])</f>
        <v>HS2-00002TU6N</v>
      </c>
      <c r="E791" s="33">
        <f>_xlfn.MAXIFS(Central_Team!G:G,Central_Team!C:C,TrackerTbl[[#This Row],[UAID_2]])</f>
        <v>45674</v>
      </c>
      <c r="F791" t="str" cm="1">
        <f t="array" ref="F791">INDEX(MainTracker[#Data],MATCH(1,(TrackerTbl[[#This Row],[UAID_2]]=MainTracker[UAID_2])*(TrackerTbl[[#This Row],[Request Date]]=MainTracker[Request sent on (Date)])*1,0),21)</f>
        <v>10 - Complete</v>
      </c>
      <c r="G791" s="33" cm="1">
        <f t="array" ref="G791">INDEX(MainTracker[#Data],MATCH(1,(TrackerTbl[[#This Row],[UAID_2]]=MainTracker[UAID_2])*(TrackerTbl[[#This Row],[Request Date]]=MainTracker[Request sent on (Date)])*1,0),9)</f>
        <v>45677</v>
      </c>
      <c r="H791" s="33"/>
      <c r="J791" t="s">
        <v>9786</v>
      </c>
      <c r="K791" t="s">
        <v>9787</v>
      </c>
      <c r="L791" t="str">
        <f>LEFT(Table58[[#This Row],[L3 (Last Work Package only)]],FIND(" - ",Table58[[#This Row],[L3 (Last Work Package only)]])-1)</f>
        <v>SR_CFA_13_51</v>
      </c>
      <c r="M791" t="str">
        <f>LEFT(Table58[[#This Row],[Assets]],FIND(" - ",Table58[[#This Row],[Assets]])-1)</f>
        <v>HS2-00003H0BG</v>
      </c>
      <c r="N791" s="239" t="e">
        <f>INDEX(TrackerTbl[#Data],MATCH(Table58[[#This Row],[L2]],TrackerTbl[Cleansed_UAID_2],0),5)</f>
        <v>#N/A</v>
      </c>
      <c r="O791" s="9" t="e">
        <f>INDEX(TrackerTbl[#Data],MATCH(Table58[[#This Row],[L2]],TrackerTbl[Cleansed_UAID_2],0),6)</f>
        <v>#N/A</v>
      </c>
      <c r="P791" s="239" t="e">
        <f>INDEX(TrackerTbl[#Data],MATCH(Table58[[#This Row],[L2]],TrackerTbl[Cleansed_UAID_2],0),7)</f>
        <v>#N/A</v>
      </c>
    </row>
    <row r="792" spans="1:16">
      <c r="A792" s="9" t="s">
        <v>1577</v>
      </c>
      <c r="B792" t="s">
        <v>3687</v>
      </c>
      <c r="C792" t="str">
        <f>IF(LEFT(TrackerTbl[[#This Row],[WorkPackage]],1)="U",TrackerTbl[[#This Row],[WorkPackage]],"IDR "&amp;TRIM(TrackerTbl[[#This Row],[WorkPackage]]))</f>
        <v>UFDR 210.B</v>
      </c>
      <c r="D792" t="str">
        <f>TRIM(TrackerTbl[[#This Row],[UAID_2]])</f>
        <v>HS2-00002ZH4F</v>
      </c>
      <c r="E792" s="33">
        <f>_xlfn.MAXIFS(Central_Team!G:G,Central_Team!C:C,TrackerTbl[[#This Row],[UAID_2]])</f>
        <v>45691</v>
      </c>
      <c r="F792" t="str" cm="1">
        <f t="array" ref="F792">INDEX(MainTracker[#Data],MATCH(1,(TrackerTbl[[#This Row],[UAID_2]]=MainTracker[UAID_2])*(TrackerTbl[[#This Row],[Request Date]]=MainTracker[Request sent on (Date)])*1,0),21)</f>
        <v>10 - Complete</v>
      </c>
      <c r="G792" s="33" cm="1">
        <f t="array" ref="G792">INDEX(MainTracker[#Data],MATCH(1,(TrackerTbl[[#This Row],[UAID_2]]=MainTracker[UAID_2])*(TrackerTbl[[#This Row],[Request Date]]=MainTracker[Request sent on (Date)])*1,0),9)</f>
        <v>45705</v>
      </c>
      <c r="H792" s="33"/>
      <c r="J792" t="s">
        <v>9788</v>
      </c>
      <c r="K792" t="s">
        <v>9789</v>
      </c>
      <c r="L792" t="str">
        <f>LEFT(Table58[[#This Row],[L3 (Last Work Package only)]],FIND(" - ",Table58[[#This Row],[L3 (Last Work Package only)]])-1)</f>
        <v>SR_CFA_13_20</v>
      </c>
      <c r="M792" t="str">
        <f>LEFT(Table58[[#This Row],[Assets]],FIND(" - ",Table58[[#This Row],[Assets]])-1)</f>
        <v>HS2-00003H0BF</v>
      </c>
      <c r="N792" s="239" t="e">
        <f>INDEX(TrackerTbl[#Data],MATCH(Table58[[#This Row],[L2]],TrackerTbl[Cleansed_UAID_2],0),5)</f>
        <v>#N/A</v>
      </c>
      <c r="O792" s="9" t="e">
        <f>INDEX(TrackerTbl[#Data],MATCH(Table58[[#This Row],[L2]],TrackerTbl[Cleansed_UAID_2],0),6)</f>
        <v>#N/A</v>
      </c>
      <c r="P792" s="239" t="e">
        <f>INDEX(TrackerTbl[#Data],MATCH(Table58[[#This Row],[L2]],TrackerTbl[Cleansed_UAID_2],0),7)</f>
        <v>#N/A</v>
      </c>
    </row>
    <row r="793" spans="1:16">
      <c r="A793" s="9" t="s">
        <v>1744</v>
      </c>
      <c r="B793" t="s">
        <v>3691</v>
      </c>
      <c r="C793" t="str">
        <f>IF(LEFT(TrackerTbl[[#This Row],[WorkPackage]],1)="U",TrackerTbl[[#This Row],[WorkPackage]],"IDR "&amp;TRIM(TrackerTbl[[#This Row],[WorkPackage]]))</f>
        <v>IDR 210.2-2</v>
      </c>
      <c r="D793" t="str">
        <f>TRIM(TrackerTbl[[#This Row],[UAID_2]])</f>
        <v>HS2-00003GNAE</v>
      </c>
      <c r="E793" s="33">
        <f>_xlfn.MAXIFS(Central_Team!G:G,Central_Team!C:C,TrackerTbl[[#This Row],[UAID_2]])</f>
        <v>45435</v>
      </c>
      <c r="F793" t="str" cm="1">
        <f t="array" ref="F793">INDEX(MainTracker[#Data],MATCH(1,(TrackerTbl[[#This Row],[UAID_2]]=MainTracker[UAID_2])*(TrackerTbl[[#This Row],[Request Date]]=MainTracker[Request sent on (Date)])*1,0),21)</f>
        <v>10 - Complete</v>
      </c>
      <c r="G793" s="33" cm="1">
        <f t="array" ref="G793">INDEX(MainTracker[#Data],MATCH(1,(TrackerTbl[[#This Row],[UAID_2]]=MainTracker[UAID_2])*(TrackerTbl[[#This Row],[Request Date]]=MainTracker[Request sent on (Date)])*1,0),9)</f>
        <v>45449</v>
      </c>
      <c r="H793" s="33"/>
      <c r="J793" t="s">
        <v>9790</v>
      </c>
      <c r="K793" t="s">
        <v>9791</v>
      </c>
      <c r="L793" t="str">
        <f>LEFT(Table58[[#This Row],[L3 (Last Work Package only)]],FIND(" - ",Table58[[#This Row],[L3 (Last Work Package only)]])-1)</f>
        <v>SR_CFA_13_19</v>
      </c>
      <c r="M793" t="str">
        <f>LEFT(Table58[[#This Row],[Assets]],FIND(" - ",Table58[[#This Row],[Assets]])-1)</f>
        <v>HS2-00003H0BE</v>
      </c>
      <c r="N793" s="239" t="e">
        <f>INDEX(TrackerTbl[#Data],MATCH(Table58[[#This Row],[L2]],TrackerTbl[Cleansed_UAID_2],0),5)</f>
        <v>#N/A</v>
      </c>
      <c r="O793" s="9" t="e">
        <f>INDEX(TrackerTbl[#Data],MATCH(Table58[[#This Row],[L2]],TrackerTbl[Cleansed_UAID_2],0),6)</f>
        <v>#N/A</v>
      </c>
      <c r="P793" s="239" t="e">
        <f>INDEX(TrackerTbl[#Data],MATCH(Table58[[#This Row],[L2]],TrackerTbl[Cleansed_UAID_2],0),7)</f>
        <v>#N/A</v>
      </c>
    </row>
    <row r="794" spans="1:16">
      <c r="A794" s="9" t="s">
        <v>3654</v>
      </c>
      <c r="B794" t="s">
        <v>3697</v>
      </c>
      <c r="C794" t="str">
        <f>IF(LEFT(TrackerTbl[[#This Row],[WorkPackage]],1)="U",TrackerTbl[[#This Row],[WorkPackage]],"IDR "&amp;TRIM(TrackerTbl[[#This Row],[WorkPackage]]))</f>
        <v>IDR 230.03-2</v>
      </c>
      <c r="D794" t="str">
        <f>TRIM(TrackerTbl[[#This Row],[UAID_2]])</f>
        <v>HS2-00002CTFX</v>
      </c>
      <c r="E794" s="33">
        <f>_xlfn.MAXIFS(Central_Team!G:G,Central_Team!C:C,TrackerTbl[[#This Row],[UAID_2]])</f>
        <v>45533</v>
      </c>
      <c r="F794" t="str" cm="1">
        <f t="array" ref="F794">INDEX(MainTracker[#Data],MATCH(1,(TrackerTbl[[#This Row],[UAID_2]]=MainTracker[UAID_2])*(TrackerTbl[[#This Row],[Request Date]]=MainTracker[Request sent on (Date)])*1,0),21)</f>
        <v>10 - Complete</v>
      </c>
      <c r="G794" s="33" cm="1">
        <f t="array" ref="G794">INDEX(MainTracker[#Data],MATCH(1,(TrackerTbl[[#This Row],[UAID_2]]=MainTracker[UAID_2])*(TrackerTbl[[#This Row],[Request Date]]=MainTracker[Request sent on (Date)])*1,0),9)</f>
        <v>45541</v>
      </c>
      <c r="H794" s="33"/>
      <c r="J794" t="s">
        <v>9792</v>
      </c>
      <c r="K794" t="s">
        <v>9793</v>
      </c>
      <c r="L794" t="str">
        <f>LEFT(Table58[[#This Row],[L3 (Last Work Package only)]],FIND(" - ",Table58[[#This Row],[L3 (Last Work Package only)]])-1)</f>
        <v>SR_CFA_13_17</v>
      </c>
      <c r="M794" t="str">
        <f>LEFT(Table58[[#This Row],[Assets]],FIND(" - ",Table58[[#This Row],[Assets]])-1)</f>
        <v>HS2-00003H0BD</v>
      </c>
      <c r="N794" s="239" t="e">
        <f>INDEX(TrackerTbl[#Data],MATCH(Table58[[#This Row],[L2]],TrackerTbl[Cleansed_UAID_2],0),5)</f>
        <v>#N/A</v>
      </c>
      <c r="O794" s="9" t="e">
        <f>INDEX(TrackerTbl[#Data],MATCH(Table58[[#This Row],[L2]],TrackerTbl[Cleansed_UAID_2],0),6)</f>
        <v>#N/A</v>
      </c>
      <c r="P794" s="239" t="e">
        <f>INDEX(TrackerTbl[#Data],MATCH(Table58[[#This Row],[L2]],TrackerTbl[Cleansed_UAID_2],0),7)</f>
        <v>#N/A</v>
      </c>
    </row>
    <row r="795" spans="1:16">
      <c r="A795" s="9" t="s">
        <v>3705</v>
      </c>
      <c r="B795" t="s">
        <v>3706</v>
      </c>
      <c r="C795" t="str">
        <f>IF(LEFT(TrackerTbl[[#This Row],[WorkPackage]],1)="U",TrackerTbl[[#This Row],[WorkPackage]],"IDR "&amp;TRIM(TrackerTbl[[#This Row],[WorkPackage]]))</f>
        <v>IDR 226.1_2</v>
      </c>
      <c r="D795" t="str">
        <f>TRIM(TrackerTbl[[#This Row],[UAID_2]])</f>
        <v>HS2-000001333</v>
      </c>
      <c r="E795" s="33">
        <f>_xlfn.MAXIFS(Central_Team!G:G,Central_Team!C:C,TrackerTbl[[#This Row],[UAID_2]])</f>
        <v>45436</v>
      </c>
      <c r="F795" t="str" cm="1">
        <f t="array" ref="F795">INDEX(MainTracker[#Data],MATCH(1,(TrackerTbl[[#This Row],[UAID_2]]=MainTracker[UAID_2])*(TrackerTbl[[#This Row],[Request Date]]=MainTracker[Request sent on (Date)])*1,0),21)</f>
        <v>10 - Complete</v>
      </c>
      <c r="G795" s="33" cm="1">
        <f t="array" ref="G795">INDEX(MainTracker[#Data],MATCH(1,(TrackerTbl[[#This Row],[UAID_2]]=MainTracker[UAID_2])*(TrackerTbl[[#This Row],[Request Date]]=MainTracker[Request sent on (Date)])*1,0),9)</f>
        <v>45442</v>
      </c>
      <c r="H795" s="33"/>
      <c r="J795" t="s">
        <v>9794</v>
      </c>
      <c r="K795" t="s">
        <v>9795</v>
      </c>
      <c r="L795" t="str">
        <f>LEFT(Table58[[#This Row],[L3 (Last Work Package only)]],FIND(" - ",Table58[[#This Row],[L3 (Last Work Package only)]])-1)</f>
        <v>SR_CFA_13_15</v>
      </c>
      <c r="M795" t="str">
        <f>LEFT(Table58[[#This Row],[Assets]],FIND(" - ",Table58[[#This Row],[Assets]])-1)</f>
        <v>HS2-00003H0BC</v>
      </c>
      <c r="N795" s="239" t="e">
        <f>INDEX(TrackerTbl[#Data],MATCH(Table58[[#This Row],[L2]],TrackerTbl[Cleansed_UAID_2],0),5)</f>
        <v>#N/A</v>
      </c>
      <c r="O795" s="9" t="e">
        <f>INDEX(TrackerTbl[#Data],MATCH(Table58[[#This Row],[L2]],TrackerTbl[Cleansed_UAID_2],0),6)</f>
        <v>#N/A</v>
      </c>
      <c r="P795" s="239" t="e">
        <f>INDEX(TrackerTbl[#Data],MATCH(Table58[[#This Row],[L2]],TrackerTbl[Cleansed_UAID_2],0),7)</f>
        <v>#N/A</v>
      </c>
    </row>
    <row r="796" spans="1:16">
      <c r="A796" s="9">
        <v>218.02</v>
      </c>
      <c r="B796" t="s">
        <v>3710</v>
      </c>
      <c r="C796" t="str">
        <f>IF(LEFT(TrackerTbl[[#This Row],[WorkPackage]],1)="U",TrackerTbl[[#This Row],[WorkPackage]],"IDR "&amp;TRIM(TrackerTbl[[#This Row],[WorkPackage]]))</f>
        <v>IDR 218.02</v>
      </c>
      <c r="D796" t="str">
        <f>TRIM(TrackerTbl[[#This Row],[UAID_2]])</f>
        <v>HS2-00003B931</v>
      </c>
      <c r="E796" s="33">
        <f>_xlfn.MAXIFS(Central_Team!G:G,Central_Team!C:C,TrackerTbl[[#This Row],[UAID_2]])</f>
        <v>45447</v>
      </c>
      <c r="F796" t="str" cm="1">
        <f t="array" ref="F796">INDEX(MainTracker[#Data],MATCH(1,(TrackerTbl[[#This Row],[UAID_2]]=MainTracker[UAID_2])*(TrackerTbl[[#This Row],[Request Date]]=MainTracker[Request sent on (Date)])*1,0),21)</f>
        <v>10 - Complete</v>
      </c>
      <c r="G796" s="33" cm="1">
        <f t="array" ref="G796">INDEX(MainTracker[#Data],MATCH(1,(TrackerTbl[[#This Row],[UAID_2]]=MainTracker[UAID_2])*(TrackerTbl[[#This Row],[Request Date]]=MainTracker[Request sent on (Date)])*1,0),9)</f>
        <v>45449</v>
      </c>
      <c r="H796" s="33"/>
      <c r="J796" t="s">
        <v>9796</v>
      </c>
      <c r="K796" t="s">
        <v>9797</v>
      </c>
      <c r="L796" t="str">
        <f>LEFT(Table58[[#This Row],[L3 (Last Work Package only)]],FIND(" - ",Table58[[#This Row],[L3 (Last Work Package only)]])-1)</f>
        <v>SR_CFA_13_14</v>
      </c>
      <c r="M796" t="str">
        <f>LEFT(Table58[[#This Row],[Assets]],FIND(" - ",Table58[[#This Row],[Assets]])-1)</f>
        <v>HS2-00003H0BB</v>
      </c>
      <c r="N796" s="239" t="e">
        <f>INDEX(TrackerTbl[#Data],MATCH(Table58[[#This Row],[L2]],TrackerTbl[Cleansed_UAID_2],0),5)</f>
        <v>#N/A</v>
      </c>
      <c r="O796" s="9" t="e">
        <f>INDEX(TrackerTbl[#Data],MATCH(Table58[[#This Row],[L2]],TrackerTbl[Cleansed_UAID_2],0),6)</f>
        <v>#N/A</v>
      </c>
      <c r="P796" s="239" t="e">
        <f>INDEX(TrackerTbl[#Data],MATCH(Table58[[#This Row],[L2]],TrackerTbl[Cleansed_UAID_2],0),7)</f>
        <v>#N/A</v>
      </c>
    </row>
    <row r="797" spans="1:16">
      <c r="A797" s="9">
        <v>218.02</v>
      </c>
      <c r="B797" t="s">
        <v>3716</v>
      </c>
      <c r="C797" t="str">
        <f>IF(LEFT(TrackerTbl[[#This Row],[WorkPackage]],1)="U",TrackerTbl[[#This Row],[WorkPackage]],"IDR "&amp;TRIM(TrackerTbl[[#This Row],[WorkPackage]]))</f>
        <v>IDR 218.02</v>
      </c>
      <c r="D797" t="str">
        <f>TRIM(TrackerTbl[[#This Row],[UAID_2]])</f>
        <v>HS2-00003B932</v>
      </c>
      <c r="E797" s="33">
        <f>_xlfn.MAXIFS(Central_Team!G:G,Central_Team!C:C,TrackerTbl[[#This Row],[UAID_2]])</f>
        <v>45447</v>
      </c>
      <c r="F797" t="str" cm="1">
        <f t="array" ref="F797">INDEX(MainTracker[#Data],MATCH(1,(TrackerTbl[[#This Row],[UAID_2]]=MainTracker[UAID_2])*(TrackerTbl[[#This Row],[Request Date]]=MainTracker[Request sent on (Date)])*1,0),21)</f>
        <v>10 - Complete</v>
      </c>
      <c r="G797" s="33" cm="1">
        <f t="array" ref="G797">INDEX(MainTracker[#Data],MATCH(1,(TrackerTbl[[#This Row],[UAID_2]]=MainTracker[UAID_2])*(TrackerTbl[[#This Row],[Request Date]]=MainTracker[Request sent on (Date)])*1,0),9)</f>
        <v>45449</v>
      </c>
      <c r="H797" s="33"/>
      <c r="J797" t="s">
        <v>9798</v>
      </c>
      <c r="K797" t="s">
        <v>9799</v>
      </c>
      <c r="L797" t="str">
        <f>LEFT(Table58[[#This Row],[L3 (Last Work Package only)]],FIND(" - ",Table58[[#This Row],[L3 (Last Work Package only)]])-1)</f>
        <v>SR_CFA_13_13</v>
      </c>
      <c r="M797" t="str">
        <f>LEFT(Table58[[#This Row],[Assets]],FIND(" - ",Table58[[#This Row],[Assets]])-1)</f>
        <v>HS2-00003H0BA</v>
      </c>
      <c r="N797" s="239" t="e">
        <f>INDEX(TrackerTbl[#Data],MATCH(Table58[[#This Row],[L2]],TrackerTbl[Cleansed_UAID_2],0),5)</f>
        <v>#N/A</v>
      </c>
      <c r="O797" s="9" t="e">
        <f>INDEX(TrackerTbl[#Data],MATCH(Table58[[#This Row],[L2]],TrackerTbl[Cleansed_UAID_2],0),6)</f>
        <v>#N/A</v>
      </c>
      <c r="P797" s="239" t="e">
        <f>INDEX(TrackerTbl[#Data],MATCH(Table58[[#This Row],[L2]],TrackerTbl[Cleansed_UAID_2],0),7)</f>
        <v>#N/A</v>
      </c>
    </row>
    <row r="798" spans="1:16">
      <c r="A798" s="9">
        <v>218.02</v>
      </c>
      <c r="B798" t="s">
        <v>3720</v>
      </c>
      <c r="C798" t="str">
        <f>IF(LEFT(TrackerTbl[[#This Row],[WorkPackage]],1)="U",TrackerTbl[[#This Row],[WorkPackage]],"IDR "&amp;TRIM(TrackerTbl[[#This Row],[WorkPackage]]))</f>
        <v>IDR 218.02</v>
      </c>
      <c r="D798" t="str">
        <f>TRIM(TrackerTbl[[#This Row],[UAID_2]])</f>
        <v>HS2-00003B933</v>
      </c>
      <c r="E798" s="33">
        <f>_xlfn.MAXIFS(Central_Team!G:G,Central_Team!C:C,TrackerTbl[[#This Row],[UAID_2]])</f>
        <v>45447</v>
      </c>
      <c r="F798" t="str" cm="1">
        <f t="array" ref="F798">INDEX(MainTracker[#Data],MATCH(1,(TrackerTbl[[#This Row],[UAID_2]]=MainTracker[UAID_2])*(TrackerTbl[[#This Row],[Request Date]]=MainTracker[Request sent on (Date)])*1,0),21)</f>
        <v>10 - Complete</v>
      </c>
      <c r="G798" s="33" cm="1">
        <f t="array" ref="G798">INDEX(MainTracker[#Data],MATCH(1,(TrackerTbl[[#This Row],[UAID_2]]=MainTracker[UAID_2])*(TrackerTbl[[#This Row],[Request Date]]=MainTracker[Request sent on (Date)])*1,0),9)</f>
        <v>45449</v>
      </c>
      <c r="H798" s="33"/>
      <c r="J798" t="s">
        <v>9800</v>
      </c>
      <c r="K798" t="s">
        <v>9801</v>
      </c>
      <c r="L798" t="str">
        <f>LEFT(Table58[[#This Row],[L3 (Last Work Package only)]],FIND(" - ",Table58[[#This Row],[L3 (Last Work Package only)]])-1)</f>
        <v>SR_CFA_13_12</v>
      </c>
      <c r="M798" t="str">
        <f>LEFT(Table58[[#This Row],[Assets]],FIND(" - ",Table58[[#This Row],[Assets]])-1)</f>
        <v>HS2-00003H0B9</v>
      </c>
      <c r="N798" s="239" t="e">
        <f>INDEX(TrackerTbl[#Data],MATCH(Table58[[#This Row],[L2]],TrackerTbl[Cleansed_UAID_2],0),5)</f>
        <v>#N/A</v>
      </c>
      <c r="O798" s="9" t="e">
        <f>INDEX(TrackerTbl[#Data],MATCH(Table58[[#This Row],[L2]],TrackerTbl[Cleansed_UAID_2],0),6)</f>
        <v>#N/A</v>
      </c>
      <c r="P798" s="239" t="e">
        <f>INDEX(TrackerTbl[#Data],MATCH(Table58[[#This Row],[L2]],TrackerTbl[Cleansed_UAID_2],0),7)</f>
        <v>#N/A</v>
      </c>
    </row>
    <row r="799" spans="1:16">
      <c r="A799" s="9">
        <v>218.02</v>
      </c>
      <c r="B799" t="s">
        <v>3724</v>
      </c>
      <c r="C799" t="str">
        <f>IF(LEFT(TrackerTbl[[#This Row],[WorkPackage]],1)="U",TrackerTbl[[#This Row],[WorkPackage]],"IDR "&amp;TRIM(TrackerTbl[[#This Row],[WorkPackage]]))</f>
        <v>IDR 218.02</v>
      </c>
      <c r="D799" t="str">
        <f>TRIM(TrackerTbl[[#This Row],[UAID_2]])</f>
        <v>HS2-00003B92J</v>
      </c>
      <c r="E799" s="33">
        <f>_xlfn.MAXIFS(Central_Team!G:G,Central_Team!C:C,TrackerTbl[[#This Row],[UAID_2]])</f>
        <v>45447</v>
      </c>
      <c r="F799" t="str" cm="1">
        <f t="array" ref="F799">INDEX(MainTracker[#Data],MATCH(1,(TrackerTbl[[#This Row],[UAID_2]]=MainTracker[UAID_2])*(TrackerTbl[[#This Row],[Request Date]]=MainTracker[Request sent on (Date)])*1,0),21)</f>
        <v>10 - Complete</v>
      </c>
      <c r="G799" s="33" cm="1">
        <f t="array" ref="G799">INDEX(MainTracker[#Data],MATCH(1,(TrackerTbl[[#This Row],[UAID_2]]=MainTracker[UAID_2])*(TrackerTbl[[#This Row],[Request Date]]=MainTracker[Request sent on (Date)])*1,0),9)</f>
        <v>45448</v>
      </c>
      <c r="H799" s="33"/>
      <c r="J799" t="s">
        <v>9802</v>
      </c>
      <c r="K799" t="s">
        <v>9803</v>
      </c>
      <c r="L799" t="str">
        <f>LEFT(Table58[[#This Row],[L3 (Last Work Package only)]],FIND(" - ",Table58[[#This Row],[L3 (Last Work Package only)]])-1)</f>
        <v>SR_CFA_13_11</v>
      </c>
      <c r="M799" t="str">
        <f>LEFT(Table58[[#This Row],[Assets]],FIND(" - ",Table58[[#This Row],[Assets]])-1)</f>
        <v>HS2-00003H0B8</v>
      </c>
      <c r="N799" s="239" t="e">
        <f>INDEX(TrackerTbl[#Data],MATCH(Table58[[#This Row],[L2]],TrackerTbl[Cleansed_UAID_2],0),5)</f>
        <v>#N/A</v>
      </c>
      <c r="O799" s="9" t="e">
        <f>INDEX(TrackerTbl[#Data],MATCH(Table58[[#This Row],[L2]],TrackerTbl[Cleansed_UAID_2],0),6)</f>
        <v>#N/A</v>
      </c>
      <c r="P799" s="239" t="e">
        <f>INDEX(TrackerTbl[#Data],MATCH(Table58[[#This Row],[L2]],TrackerTbl[Cleansed_UAID_2],0),7)</f>
        <v>#N/A</v>
      </c>
    </row>
    <row r="800" spans="1:16">
      <c r="A800" s="9">
        <v>218.02</v>
      </c>
      <c r="B800" t="s">
        <v>3728</v>
      </c>
      <c r="C800" t="str">
        <f>IF(LEFT(TrackerTbl[[#This Row],[WorkPackage]],1)="U",TrackerTbl[[#This Row],[WorkPackage]],"IDR "&amp;TRIM(TrackerTbl[[#This Row],[WorkPackage]]))</f>
        <v>IDR 218.02</v>
      </c>
      <c r="D800" t="str">
        <f>TRIM(TrackerTbl[[#This Row],[UAID_2]])</f>
        <v>HS2-00003B92L</v>
      </c>
      <c r="E800" s="33">
        <f>_xlfn.MAXIFS(Central_Team!G:G,Central_Team!C:C,TrackerTbl[[#This Row],[UAID_2]])</f>
        <v>45447</v>
      </c>
      <c r="F800" t="str" cm="1">
        <f t="array" ref="F800">INDEX(MainTracker[#Data],MATCH(1,(TrackerTbl[[#This Row],[UAID_2]]=MainTracker[UAID_2])*(TrackerTbl[[#This Row],[Request Date]]=MainTracker[Request sent on (Date)])*1,0),21)</f>
        <v>10 - Complete</v>
      </c>
      <c r="G800" s="33" cm="1">
        <f t="array" ref="G800">INDEX(MainTracker[#Data],MATCH(1,(TrackerTbl[[#This Row],[UAID_2]]=MainTracker[UAID_2])*(TrackerTbl[[#This Row],[Request Date]]=MainTracker[Request sent on (Date)])*1,0),9)</f>
        <v>45448</v>
      </c>
      <c r="H800" s="33"/>
      <c r="J800" t="s">
        <v>9804</v>
      </c>
      <c r="K800" t="s">
        <v>9805</v>
      </c>
      <c r="L800" t="str">
        <f>LEFT(Table58[[#This Row],[L3 (Last Work Package only)]],FIND(" - ",Table58[[#This Row],[L3 (Last Work Package only)]])-1)</f>
        <v>SR_CFA_13_10</v>
      </c>
      <c r="M800" t="str">
        <f>LEFT(Table58[[#This Row],[Assets]],FIND(" - ",Table58[[#This Row],[Assets]])-1)</f>
        <v>HS2-00003H0B7</v>
      </c>
      <c r="N800" s="239" t="e">
        <f>INDEX(TrackerTbl[#Data],MATCH(Table58[[#This Row],[L2]],TrackerTbl[Cleansed_UAID_2],0),5)</f>
        <v>#N/A</v>
      </c>
      <c r="O800" s="9" t="e">
        <f>INDEX(TrackerTbl[#Data],MATCH(Table58[[#This Row],[L2]],TrackerTbl[Cleansed_UAID_2],0),6)</f>
        <v>#N/A</v>
      </c>
      <c r="P800" s="239" t="e">
        <f>INDEX(TrackerTbl[#Data],MATCH(Table58[[#This Row],[L2]],TrackerTbl[Cleansed_UAID_2],0),7)</f>
        <v>#N/A</v>
      </c>
    </row>
    <row r="801" spans="1:16">
      <c r="A801" s="9">
        <v>218.02</v>
      </c>
      <c r="B801" t="s">
        <v>3732</v>
      </c>
      <c r="C801" t="str">
        <f>IF(LEFT(TrackerTbl[[#This Row],[WorkPackage]],1)="U",TrackerTbl[[#This Row],[WorkPackage]],"IDR "&amp;TRIM(TrackerTbl[[#This Row],[WorkPackage]]))</f>
        <v>IDR 218.02</v>
      </c>
      <c r="D801" t="str">
        <f>TRIM(TrackerTbl[[#This Row],[UAID_2]])</f>
        <v>HS2-00003B92N</v>
      </c>
      <c r="E801" s="33">
        <f>_xlfn.MAXIFS(Central_Team!G:G,Central_Team!C:C,TrackerTbl[[#This Row],[UAID_2]])</f>
        <v>45447</v>
      </c>
      <c r="F801" t="str" cm="1">
        <f t="array" ref="F801">INDEX(MainTracker[#Data],MATCH(1,(TrackerTbl[[#This Row],[UAID_2]]=MainTracker[UAID_2])*(TrackerTbl[[#This Row],[Request Date]]=MainTracker[Request sent on (Date)])*1,0),21)</f>
        <v>10 - Complete</v>
      </c>
      <c r="G801" s="33" cm="1">
        <f t="array" ref="G801">INDEX(MainTracker[#Data],MATCH(1,(TrackerTbl[[#This Row],[UAID_2]]=MainTracker[UAID_2])*(TrackerTbl[[#This Row],[Request Date]]=MainTracker[Request sent on (Date)])*1,0),9)</f>
        <v>45449</v>
      </c>
      <c r="H801" s="33"/>
      <c r="J801" t="s">
        <v>9806</v>
      </c>
      <c r="K801" t="s">
        <v>9807</v>
      </c>
      <c r="L801" t="str">
        <f>LEFT(Table58[[#This Row],[L3 (Last Work Package only)]],FIND(" - ",Table58[[#This Row],[L3 (Last Work Package only)]])-1)</f>
        <v>SR_CFA_13_09</v>
      </c>
      <c r="M801" t="str">
        <f>LEFT(Table58[[#This Row],[Assets]],FIND(" - ",Table58[[#This Row],[Assets]])-1)</f>
        <v>HS2-00003H0B6</v>
      </c>
      <c r="N801" s="239" t="e">
        <f>INDEX(TrackerTbl[#Data],MATCH(Table58[[#This Row],[L2]],TrackerTbl[Cleansed_UAID_2],0),5)</f>
        <v>#N/A</v>
      </c>
      <c r="O801" s="9" t="e">
        <f>INDEX(TrackerTbl[#Data],MATCH(Table58[[#This Row],[L2]],TrackerTbl[Cleansed_UAID_2],0),6)</f>
        <v>#N/A</v>
      </c>
      <c r="P801" s="239" t="e">
        <f>INDEX(TrackerTbl[#Data],MATCH(Table58[[#This Row],[L2]],TrackerTbl[Cleansed_UAID_2],0),7)</f>
        <v>#N/A</v>
      </c>
    </row>
    <row r="802" spans="1:16">
      <c r="A802" s="9">
        <v>218.02</v>
      </c>
      <c r="B802" t="s">
        <v>3736</v>
      </c>
      <c r="C802" t="str">
        <f>IF(LEFT(TrackerTbl[[#This Row],[WorkPackage]],1)="U",TrackerTbl[[#This Row],[WorkPackage]],"IDR "&amp;TRIM(TrackerTbl[[#This Row],[WorkPackage]]))</f>
        <v>IDR 218.02</v>
      </c>
      <c r="D802" t="str">
        <f>TRIM(TrackerTbl[[#This Row],[UAID_2]])</f>
        <v>HS2-00003B92Q</v>
      </c>
      <c r="E802" s="33">
        <f>_xlfn.MAXIFS(Central_Team!G:G,Central_Team!C:C,TrackerTbl[[#This Row],[UAID_2]])</f>
        <v>45447</v>
      </c>
      <c r="F802" t="str" cm="1">
        <f t="array" ref="F802">INDEX(MainTracker[#Data],MATCH(1,(TrackerTbl[[#This Row],[UAID_2]]=MainTracker[UAID_2])*(TrackerTbl[[#This Row],[Request Date]]=MainTracker[Request sent on (Date)])*1,0),21)</f>
        <v>10 - Complete</v>
      </c>
      <c r="G802" s="33" cm="1">
        <f t="array" ref="G802">INDEX(MainTracker[#Data],MATCH(1,(TrackerTbl[[#This Row],[UAID_2]]=MainTracker[UAID_2])*(TrackerTbl[[#This Row],[Request Date]]=MainTracker[Request sent on (Date)])*1,0),9)</f>
        <v>45449</v>
      </c>
      <c r="H802" s="33"/>
      <c r="J802" t="s">
        <v>9808</v>
      </c>
      <c r="K802" t="s">
        <v>9809</v>
      </c>
      <c r="L802" t="str">
        <f>LEFT(Table58[[#This Row],[L3 (Last Work Package only)]],FIND(" - ",Table58[[#This Row],[L3 (Last Work Package only)]])-1)</f>
        <v>SR_CFA_13_08</v>
      </c>
      <c r="M802" t="str">
        <f>LEFT(Table58[[#This Row],[Assets]],FIND(" - ",Table58[[#This Row],[Assets]])-1)</f>
        <v>HS2-00003H0B5</v>
      </c>
      <c r="N802" s="239" t="e">
        <f>INDEX(TrackerTbl[#Data],MATCH(Table58[[#This Row],[L2]],TrackerTbl[Cleansed_UAID_2],0),5)</f>
        <v>#N/A</v>
      </c>
      <c r="O802" s="9" t="e">
        <f>INDEX(TrackerTbl[#Data],MATCH(Table58[[#This Row],[L2]],TrackerTbl[Cleansed_UAID_2],0),6)</f>
        <v>#N/A</v>
      </c>
      <c r="P802" s="239" t="e">
        <f>INDEX(TrackerTbl[#Data],MATCH(Table58[[#This Row],[L2]],TrackerTbl[Cleansed_UAID_2],0),7)</f>
        <v>#N/A</v>
      </c>
    </row>
    <row r="803" spans="1:16">
      <c r="A803" s="9">
        <v>218.02</v>
      </c>
      <c r="B803" t="s">
        <v>3740</v>
      </c>
      <c r="C803" t="str">
        <f>IF(LEFT(TrackerTbl[[#This Row],[WorkPackage]],1)="U",TrackerTbl[[#This Row],[WorkPackage]],"IDR "&amp;TRIM(TrackerTbl[[#This Row],[WorkPackage]]))</f>
        <v>IDR 218.02</v>
      </c>
      <c r="D803" t="str">
        <f>TRIM(TrackerTbl[[#This Row],[UAID_2]])</f>
        <v>HS2-00003B92U</v>
      </c>
      <c r="E803" s="33">
        <f>_xlfn.MAXIFS(Central_Team!G:G,Central_Team!C:C,TrackerTbl[[#This Row],[UAID_2]])</f>
        <v>45447</v>
      </c>
      <c r="F803" t="str" cm="1">
        <f t="array" ref="F803">INDEX(MainTracker[#Data],MATCH(1,(TrackerTbl[[#This Row],[UAID_2]]=MainTracker[UAID_2])*(TrackerTbl[[#This Row],[Request Date]]=MainTracker[Request sent on (Date)])*1,0),21)</f>
        <v>10 - Complete</v>
      </c>
      <c r="G803" s="33" cm="1">
        <f t="array" ref="G803">INDEX(MainTracker[#Data],MATCH(1,(TrackerTbl[[#This Row],[UAID_2]]=MainTracker[UAID_2])*(TrackerTbl[[#This Row],[Request Date]]=MainTracker[Request sent on (Date)])*1,0),9)</f>
        <v>45449</v>
      </c>
      <c r="H803" s="33"/>
      <c r="J803" t="s">
        <v>9810</v>
      </c>
      <c r="K803" t="s">
        <v>9811</v>
      </c>
      <c r="L803" t="str">
        <f>LEFT(Table58[[#This Row],[L3 (Last Work Package only)]],FIND(" - ",Table58[[#This Row],[L3 (Last Work Package only)]])-1)</f>
        <v>SR_CFA_13_07</v>
      </c>
      <c r="M803" t="str">
        <f>LEFT(Table58[[#This Row],[Assets]],FIND(" - ",Table58[[#This Row],[Assets]])-1)</f>
        <v>HS2-00003H0B4</v>
      </c>
      <c r="N803" s="239" t="e">
        <f>INDEX(TrackerTbl[#Data],MATCH(Table58[[#This Row],[L2]],TrackerTbl[Cleansed_UAID_2],0),5)</f>
        <v>#N/A</v>
      </c>
      <c r="O803" s="9" t="e">
        <f>INDEX(TrackerTbl[#Data],MATCH(Table58[[#This Row],[L2]],TrackerTbl[Cleansed_UAID_2],0),6)</f>
        <v>#N/A</v>
      </c>
      <c r="P803" s="239" t="e">
        <f>INDEX(TrackerTbl[#Data],MATCH(Table58[[#This Row],[L2]],TrackerTbl[Cleansed_UAID_2],0),7)</f>
        <v>#N/A</v>
      </c>
    </row>
    <row r="804" spans="1:16">
      <c r="A804" s="9">
        <v>218.02</v>
      </c>
      <c r="B804" t="s">
        <v>3744</v>
      </c>
      <c r="C804" t="str">
        <f>IF(LEFT(TrackerTbl[[#This Row],[WorkPackage]],1)="U",TrackerTbl[[#This Row],[WorkPackage]],"IDR "&amp;TRIM(TrackerTbl[[#This Row],[WorkPackage]]))</f>
        <v>IDR 218.02</v>
      </c>
      <c r="D804" t="str">
        <f>TRIM(TrackerTbl[[#This Row],[UAID_2]])</f>
        <v>HS2-00003B92W</v>
      </c>
      <c r="E804" s="33">
        <f>_xlfn.MAXIFS(Central_Team!G:G,Central_Team!C:C,TrackerTbl[[#This Row],[UAID_2]])</f>
        <v>45447</v>
      </c>
      <c r="F804" t="str" cm="1">
        <f t="array" ref="F804">INDEX(MainTracker[#Data],MATCH(1,(TrackerTbl[[#This Row],[UAID_2]]=MainTracker[UAID_2])*(TrackerTbl[[#This Row],[Request Date]]=MainTracker[Request sent on (Date)])*1,0),21)</f>
        <v>10 - Complete</v>
      </c>
      <c r="G804" s="33" cm="1">
        <f t="array" ref="G804">INDEX(MainTracker[#Data],MATCH(1,(TrackerTbl[[#This Row],[UAID_2]]=MainTracker[UAID_2])*(TrackerTbl[[#This Row],[Request Date]]=MainTracker[Request sent on (Date)])*1,0),9)</f>
        <v>45449</v>
      </c>
      <c r="H804" s="33"/>
      <c r="J804" t="s">
        <v>9812</v>
      </c>
      <c r="K804" t="s">
        <v>9813</v>
      </c>
      <c r="L804" t="str">
        <f>LEFT(Table58[[#This Row],[L3 (Last Work Package only)]],FIND(" - ",Table58[[#This Row],[L3 (Last Work Package only)]])-1)</f>
        <v>SR_CFA_13_06</v>
      </c>
      <c r="M804" t="str">
        <f>LEFT(Table58[[#This Row],[Assets]],FIND(" - ",Table58[[#This Row],[Assets]])-1)</f>
        <v>HS2-00003H0B3</v>
      </c>
      <c r="N804" s="239" t="e">
        <f>INDEX(TrackerTbl[#Data],MATCH(Table58[[#This Row],[L2]],TrackerTbl[Cleansed_UAID_2],0),5)</f>
        <v>#N/A</v>
      </c>
      <c r="O804" s="9" t="e">
        <f>INDEX(TrackerTbl[#Data],MATCH(Table58[[#This Row],[L2]],TrackerTbl[Cleansed_UAID_2],0),6)</f>
        <v>#N/A</v>
      </c>
      <c r="P804" s="239" t="e">
        <f>INDEX(TrackerTbl[#Data],MATCH(Table58[[#This Row],[L2]],TrackerTbl[Cleansed_UAID_2],0),7)</f>
        <v>#N/A</v>
      </c>
    </row>
    <row r="805" spans="1:16">
      <c r="A805" s="9">
        <v>218.02</v>
      </c>
      <c r="B805" t="s">
        <v>3748</v>
      </c>
      <c r="C805" t="str">
        <f>IF(LEFT(TrackerTbl[[#This Row],[WorkPackage]],1)="U",TrackerTbl[[#This Row],[WorkPackage]],"IDR "&amp;TRIM(TrackerTbl[[#This Row],[WorkPackage]]))</f>
        <v>IDR 218.02</v>
      </c>
      <c r="D805" t="str">
        <f>TRIM(TrackerTbl[[#This Row],[UAID_2]])</f>
        <v>HS2-00003B92X</v>
      </c>
      <c r="E805" s="33">
        <f>_xlfn.MAXIFS(Central_Team!G:G,Central_Team!C:C,TrackerTbl[[#This Row],[UAID_2]])</f>
        <v>45447</v>
      </c>
      <c r="F805" t="str" cm="1">
        <f t="array" ref="F805">INDEX(MainTracker[#Data],MATCH(1,(TrackerTbl[[#This Row],[UAID_2]]=MainTracker[UAID_2])*(TrackerTbl[[#This Row],[Request Date]]=MainTracker[Request sent on (Date)])*1,0),21)</f>
        <v>10 - Complete</v>
      </c>
      <c r="G805" s="33" cm="1">
        <f t="array" ref="G805">INDEX(MainTracker[#Data],MATCH(1,(TrackerTbl[[#This Row],[UAID_2]]=MainTracker[UAID_2])*(TrackerTbl[[#This Row],[Request Date]]=MainTracker[Request sent on (Date)])*1,0),9)</f>
        <v>45449</v>
      </c>
      <c r="H805" s="33"/>
      <c r="J805" t="s">
        <v>9814</v>
      </c>
      <c r="K805" t="s">
        <v>9815</v>
      </c>
      <c r="L805" t="str">
        <f>LEFT(Table58[[#This Row],[L3 (Last Work Package only)]],FIND(" - ",Table58[[#This Row],[L3 (Last Work Package only)]])-1)</f>
        <v>SR_CFA_13_05</v>
      </c>
      <c r="M805" t="str">
        <f>LEFT(Table58[[#This Row],[Assets]],FIND(" - ",Table58[[#This Row],[Assets]])-1)</f>
        <v>HS2-00003H0B2</v>
      </c>
      <c r="N805" s="239" t="e">
        <f>INDEX(TrackerTbl[#Data],MATCH(Table58[[#This Row],[L2]],TrackerTbl[Cleansed_UAID_2],0),5)</f>
        <v>#N/A</v>
      </c>
      <c r="O805" s="9" t="e">
        <f>INDEX(TrackerTbl[#Data],MATCH(Table58[[#This Row],[L2]],TrackerTbl[Cleansed_UAID_2],0),6)</f>
        <v>#N/A</v>
      </c>
      <c r="P805" s="239" t="e">
        <f>INDEX(TrackerTbl[#Data],MATCH(Table58[[#This Row],[L2]],TrackerTbl[Cleansed_UAID_2],0),7)</f>
        <v>#N/A</v>
      </c>
    </row>
    <row r="806" spans="1:16">
      <c r="A806" s="9">
        <v>218.02</v>
      </c>
      <c r="B806" t="s">
        <v>3753</v>
      </c>
      <c r="C806" t="str">
        <f>IF(LEFT(TrackerTbl[[#This Row],[WorkPackage]],1)="U",TrackerTbl[[#This Row],[WorkPackage]],"IDR "&amp;TRIM(TrackerTbl[[#This Row],[WorkPackage]]))</f>
        <v>IDR 218.02</v>
      </c>
      <c r="D806" t="str">
        <f>TRIM(TrackerTbl[[#This Row],[UAID_2]])</f>
        <v>HS2-00003B935</v>
      </c>
      <c r="E806" s="33">
        <f>_xlfn.MAXIFS(Central_Team!G:G,Central_Team!C:C,TrackerTbl[[#This Row],[UAID_2]])</f>
        <v>45447</v>
      </c>
      <c r="F806" t="str" cm="1">
        <f t="array" ref="F806">INDEX(MainTracker[#Data],MATCH(1,(TrackerTbl[[#This Row],[UAID_2]]=MainTracker[UAID_2])*(TrackerTbl[[#This Row],[Request Date]]=MainTracker[Request sent on (Date)])*1,0),21)</f>
        <v>10 - Complete</v>
      </c>
      <c r="G806" s="33" cm="1">
        <f t="array" ref="G806">INDEX(MainTracker[#Data],MATCH(1,(TrackerTbl[[#This Row],[UAID_2]]=MainTracker[UAID_2])*(TrackerTbl[[#This Row],[Request Date]]=MainTracker[Request sent on (Date)])*1,0),9)</f>
        <v>45449</v>
      </c>
      <c r="H806" s="33"/>
      <c r="J806" t="s">
        <v>9816</v>
      </c>
      <c r="K806" t="s">
        <v>9817</v>
      </c>
      <c r="L806" t="str">
        <f>LEFT(Table58[[#This Row],[L3 (Last Work Package only)]],FIND(" - ",Table58[[#This Row],[L3 (Last Work Package only)]])-1)</f>
        <v>SR_CFA_13_04</v>
      </c>
      <c r="M806" t="str">
        <f>LEFT(Table58[[#This Row],[Assets]],FIND(" - ",Table58[[#This Row],[Assets]])-1)</f>
        <v>HS2-00003H0B1</v>
      </c>
      <c r="N806" s="239" t="e">
        <f>INDEX(TrackerTbl[#Data],MATCH(Table58[[#This Row],[L2]],TrackerTbl[Cleansed_UAID_2],0),5)</f>
        <v>#N/A</v>
      </c>
      <c r="O806" s="9" t="e">
        <f>INDEX(TrackerTbl[#Data],MATCH(Table58[[#This Row],[L2]],TrackerTbl[Cleansed_UAID_2],0),6)</f>
        <v>#N/A</v>
      </c>
      <c r="P806" s="239" t="e">
        <f>INDEX(TrackerTbl[#Data],MATCH(Table58[[#This Row],[L2]],TrackerTbl[Cleansed_UAID_2],0),7)</f>
        <v>#N/A</v>
      </c>
    </row>
    <row r="807" spans="1:16">
      <c r="A807" s="9">
        <v>218.02</v>
      </c>
      <c r="B807" t="s">
        <v>3757</v>
      </c>
      <c r="C807" t="str">
        <f>IF(LEFT(TrackerTbl[[#This Row],[WorkPackage]],1)="U",TrackerTbl[[#This Row],[WorkPackage]],"IDR "&amp;TRIM(TrackerTbl[[#This Row],[WorkPackage]]))</f>
        <v>IDR 218.02</v>
      </c>
      <c r="D807" t="str">
        <f>TRIM(TrackerTbl[[#This Row],[UAID_2]])</f>
        <v>HS2-00003B938</v>
      </c>
      <c r="E807" s="33">
        <f>_xlfn.MAXIFS(Central_Team!G:G,Central_Team!C:C,TrackerTbl[[#This Row],[UAID_2]])</f>
        <v>45447</v>
      </c>
      <c r="F807" t="str" cm="1">
        <f t="array" ref="F807">INDEX(MainTracker[#Data],MATCH(1,(TrackerTbl[[#This Row],[UAID_2]]=MainTracker[UAID_2])*(TrackerTbl[[#This Row],[Request Date]]=MainTracker[Request sent on (Date)])*1,0),21)</f>
        <v>10 - Complete</v>
      </c>
      <c r="G807" s="33" cm="1">
        <f t="array" ref="G807">INDEX(MainTracker[#Data],MATCH(1,(TrackerTbl[[#This Row],[UAID_2]]=MainTracker[UAID_2])*(TrackerTbl[[#This Row],[Request Date]]=MainTracker[Request sent on (Date)])*1,0),9)</f>
        <v>45449</v>
      </c>
      <c r="H807" s="33"/>
      <c r="J807" t="s">
        <v>9818</v>
      </c>
      <c r="K807" t="s">
        <v>9819</v>
      </c>
      <c r="L807" t="str">
        <f>LEFT(Table58[[#This Row],[L3 (Last Work Package only)]],FIND(" - ",Table58[[#This Row],[L3 (Last Work Package only)]])-1)</f>
        <v>SR_CFA_13_03c</v>
      </c>
      <c r="M807" t="str">
        <f>LEFT(Table58[[#This Row],[Assets]],FIND(" - ",Table58[[#This Row],[Assets]])-1)</f>
        <v>HS2-00003H0B0</v>
      </c>
      <c r="N807" s="239" t="e">
        <f>INDEX(TrackerTbl[#Data],MATCH(Table58[[#This Row],[L2]],TrackerTbl[Cleansed_UAID_2],0),5)</f>
        <v>#N/A</v>
      </c>
      <c r="O807" s="9" t="e">
        <f>INDEX(TrackerTbl[#Data],MATCH(Table58[[#This Row],[L2]],TrackerTbl[Cleansed_UAID_2],0),6)</f>
        <v>#N/A</v>
      </c>
      <c r="P807" s="239" t="e">
        <f>INDEX(TrackerTbl[#Data],MATCH(Table58[[#This Row],[L2]],TrackerTbl[Cleansed_UAID_2],0),7)</f>
        <v>#N/A</v>
      </c>
    </row>
    <row r="808" spans="1:16">
      <c r="A808" s="9">
        <v>218.02</v>
      </c>
      <c r="B808" t="s">
        <v>3761</v>
      </c>
      <c r="C808" t="str">
        <f>IF(LEFT(TrackerTbl[[#This Row],[WorkPackage]],1)="U",TrackerTbl[[#This Row],[WorkPackage]],"IDR "&amp;TRIM(TrackerTbl[[#This Row],[WorkPackage]]))</f>
        <v>IDR 218.02</v>
      </c>
      <c r="D808" t="str">
        <f>TRIM(TrackerTbl[[#This Row],[UAID_2]])</f>
        <v>HS2-00003B93A</v>
      </c>
      <c r="E808" s="33">
        <f>_xlfn.MAXIFS(Central_Team!G:G,Central_Team!C:C,TrackerTbl[[#This Row],[UAID_2]])</f>
        <v>45447</v>
      </c>
      <c r="F808" t="str" cm="1">
        <f t="array" ref="F808">INDEX(MainTracker[#Data],MATCH(1,(TrackerTbl[[#This Row],[UAID_2]]=MainTracker[UAID_2])*(TrackerTbl[[#This Row],[Request Date]]=MainTracker[Request sent on (Date)])*1,0),21)</f>
        <v>10 - Complete</v>
      </c>
      <c r="G808" s="33" cm="1">
        <f t="array" ref="G808">INDEX(MainTracker[#Data],MATCH(1,(TrackerTbl[[#This Row],[UAID_2]]=MainTracker[UAID_2])*(TrackerTbl[[#This Row],[Request Date]]=MainTracker[Request sent on (Date)])*1,0),9)</f>
        <v>45449</v>
      </c>
      <c r="H808" s="33"/>
      <c r="J808" t="s">
        <v>9820</v>
      </c>
      <c r="K808" t="s">
        <v>9821</v>
      </c>
      <c r="L808" t="str">
        <f>LEFT(Table58[[#This Row],[L3 (Last Work Package only)]],FIND(" - ",Table58[[#This Row],[L3 (Last Work Package only)]])-1)</f>
        <v>SR_CFA_13_03b</v>
      </c>
      <c r="M808" t="str">
        <f>LEFT(Table58[[#This Row],[Assets]],FIND(" - ",Table58[[#This Row],[Assets]])-1)</f>
        <v>HS2-00003H0AZ</v>
      </c>
      <c r="N808" s="239" t="e">
        <f>INDEX(TrackerTbl[#Data],MATCH(Table58[[#This Row],[L2]],TrackerTbl[Cleansed_UAID_2],0),5)</f>
        <v>#N/A</v>
      </c>
      <c r="O808" s="9" t="e">
        <f>INDEX(TrackerTbl[#Data],MATCH(Table58[[#This Row],[L2]],TrackerTbl[Cleansed_UAID_2],0),6)</f>
        <v>#N/A</v>
      </c>
      <c r="P808" s="239" t="e">
        <f>INDEX(TrackerTbl[#Data],MATCH(Table58[[#This Row],[L2]],TrackerTbl[Cleansed_UAID_2],0),7)</f>
        <v>#N/A</v>
      </c>
    </row>
    <row r="809" spans="1:16">
      <c r="A809" s="9">
        <v>218.02</v>
      </c>
      <c r="B809" t="s">
        <v>3765</v>
      </c>
      <c r="C809" t="str">
        <f>IF(LEFT(TrackerTbl[[#This Row],[WorkPackage]],1)="U",TrackerTbl[[#This Row],[WorkPackage]],"IDR "&amp;TRIM(TrackerTbl[[#This Row],[WorkPackage]]))</f>
        <v>IDR 218.02</v>
      </c>
      <c r="D809" t="str">
        <f>TRIM(TrackerTbl[[#This Row],[UAID_2]])</f>
        <v>HS2-00003B93C</v>
      </c>
      <c r="E809" s="33">
        <f>_xlfn.MAXIFS(Central_Team!G:G,Central_Team!C:C,TrackerTbl[[#This Row],[UAID_2]])</f>
        <v>45447</v>
      </c>
      <c r="F809" t="str" cm="1">
        <f t="array" ref="F809">INDEX(MainTracker[#Data],MATCH(1,(TrackerTbl[[#This Row],[UAID_2]]=MainTracker[UAID_2])*(TrackerTbl[[#This Row],[Request Date]]=MainTracker[Request sent on (Date)])*1,0),21)</f>
        <v>10 - Complete</v>
      </c>
      <c r="G809" s="33" cm="1">
        <f t="array" ref="G809">INDEX(MainTracker[#Data],MATCH(1,(TrackerTbl[[#This Row],[UAID_2]]=MainTracker[UAID_2])*(TrackerTbl[[#This Row],[Request Date]]=MainTracker[Request sent on (Date)])*1,0),9)</f>
        <v>45449</v>
      </c>
      <c r="H809" s="33"/>
      <c r="J809" t="s">
        <v>9822</v>
      </c>
      <c r="K809" t="s">
        <v>9823</v>
      </c>
      <c r="L809" t="str">
        <f>LEFT(Table58[[#This Row],[L3 (Last Work Package only)]],FIND(" - ",Table58[[#This Row],[L3 (Last Work Package only)]])-1)</f>
        <v>SR_CFA_13_03a</v>
      </c>
      <c r="M809" t="str">
        <f>LEFT(Table58[[#This Row],[Assets]],FIND(" - ",Table58[[#This Row],[Assets]])-1)</f>
        <v>HS2-00003H0AY</v>
      </c>
      <c r="N809" s="239" t="e">
        <f>INDEX(TrackerTbl[#Data],MATCH(Table58[[#This Row],[L2]],TrackerTbl[Cleansed_UAID_2],0),5)</f>
        <v>#N/A</v>
      </c>
      <c r="O809" s="9" t="e">
        <f>INDEX(TrackerTbl[#Data],MATCH(Table58[[#This Row],[L2]],TrackerTbl[Cleansed_UAID_2],0),6)</f>
        <v>#N/A</v>
      </c>
      <c r="P809" s="239" t="e">
        <f>INDEX(TrackerTbl[#Data],MATCH(Table58[[#This Row],[L2]],TrackerTbl[Cleansed_UAID_2],0),7)</f>
        <v>#N/A</v>
      </c>
    </row>
    <row r="810" spans="1:16">
      <c r="A810" s="9">
        <v>218.02</v>
      </c>
      <c r="B810" t="s">
        <v>3770</v>
      </c>
      <c r="C810" t="str">
        <f>IF(LEFT(TrackerTbl[[#This Row],[WorkPackage]],1)="U",TrackerTbl[[#This Row],[WorkPackage]],"IDR "&amp;TRIM(TrackerTbl[[#This Row],[WorkPackage]]))</f>
        <v>IDR 218.02</v>
      </c>
      <c r="D810" t="str">
        <f>TRIM(TrackerTbl[[#This Row],[UAID_2]])</f>
        <v>HS2-00003B93G</v>
      </c>
      <c r="E810" s="33">
        <f>_xlfn.MAXIFS(Central_Team!G:G,Central_Team!C:C,TrackerTbl[[#This Row],[UAID_2]])</f>
        <v>45447</v>
      </c>
      <c r="F810" t="str" cm="1">
        <f t="array" ref="F810">INDEX(MainTracker[#Data],MATCH(1,(TrackerTbl[[#This Row],[UAID_2]]=MainTracker[UAID_2])*(TrackerTbl[[#This Row],[Request Date]]=MainTracker[Request sent on (Date)])*1,0),21)</f>
        <v>10 - Complete</v>
      </c>
      <c r="G810" s="33" cm="1">
        <f t="array" ref="G810">INDEX(MainTracker[#Data],MATCH(1,(TrackerTbl[[#This Row],[UAID_2]]=MainTracker[UAID_2])*(TrackerTbl[[#This Row],[Request Date]]=MainTracker[Request sent on (Date)])*1,0),9)</f>
        <v>45449</v>
      </c>
      <c r="H810" s="33"/>
      <c r="J810" t="s">
        <v>9824</v>
      </c>
      <c r="K810" t="s">
        <v>9825</v>
      </c>
      <c r="L810" t="str">
        <f>LEFT(Table58[[#This Row],[L3 (Last Work Package only)]],FIND(" - ",Table58[[#This Row],[L3 (Last Work Package only)]])-1)</f>
        <v>SR_CFA_13_02</v>
      </c>
      <c r="M810" t="str">
        <f>LEFT(Table58[[#This Row],[Assets]],FIND(" - ",Table58[[#This Row],[Assets]])-1)</f>
        <v>HS2-00003H0AX</v>
      </c>
      <c r="N810" s="239" t="e">
        <f>INDEX(TrackerTbl[#Data],MATCH(Table58[[#This Row],[L2]],TrackerTbl[Cleansed_UAID_2],0),5)</f>
        <v>#N/A</v>
      </c>
      <c r="O810" s="9" t="e">
        <f>INDEX(TrackerTbl[#Data],MATCH(Table58[[#This Row],[L2]],TrackerTbl[Cleansed_UAID_2],0),6)</f>
        <v>#N/A</v>
      </c>
      <c r="P810" s="239" t="e">
        <f>INDEX(TrackerTbl[#Data],MATCH(Table58[[#This Row],[L2]],TrackerTbl[Cleansed_UAID_2],0),7)</f>
        <v>#N/A</v>
      </c>
    </row>
    <row r="811" spans="1:16">
      <c r="A811" s="9">
        <v>218.02</v>
      </c>
      <c r="B811" t="s">
        <v>3774</v>
      </c>
      <c r="C811" t="str">
        <f>IF(LEFT(TrackerTbl[[#This Row],[WorkPackage]],1)="U",TrackerTbl[[#This Row],[WorkPackage]],"IDR "&amp;TRIM(TrackerTbl[[#This Row],[WorkPackage]]))</f>
        <v>IDR 218.02</v>
      </c>
      <c r="D811" t="str">
        <f>TRIM(TrackerTbl[[#This Row],[UAID_2]])</f>
        <v>HS2-00003B93J</v>
      </c>
      <c r="E811" s="33">
        <f>_xlfn.MAXIFS(Central_Team!G:G,Central_Team!C:C,TrackerTbl[[#This Row],[UAID_2]])</f>
        <v>45447</v>
      </c>
      <c r="F811" t="str" cm="1">
        <f t="array" ref="F811">INDEX(MainTracker[#Data],MATCH(1,(TrackerTbl[[#This Row],[UAID_2]]=MainTracker[UAID_2])*(TrackerTbl[[#This Row],[Request Date]]=MainTracker[Request sent on (Date)])*1,0),21)</f>
        <v>10 - Complete</v>
      </c>
      <c r="G811" s="33" cm="1">
        <f t="array" ref="G811">INDEX(MainTracker[#Data],MATCH(1,(TrackerTbl[[#This Row],[UAID_2]]=MainTracker[UAID_2])*(TrackerTbl[[#This Row],[Request Date]]=MainTracker[Request sent on (Date)])*1,0),9)</f>
        <v>45449</v>
      </c>
      <c r="H811" s="33"/>
      <c r="J811" t="s">
        <v>9826</v>
      </c>
      <c r="K811" t="s">
        <v>9827</v>
      </c>
      <c r="L811" t="str">
        <f>LEFT(Table58[[#This Row],[L3 (Last Work Package only)]],FIND(" - ",Table58[[#This Row],[L3 (Last Work Package only)]])-1)</f>
        <v>SR_CFA_13_01</v>
      </c>
      <c r="M811" t="str">
        <f>LEFT(Table58[[#This Row],[Assets]],FIND(" - ",Table58[[#This Row],[Assets]])-1)</f>
        <v>HS2-00003H0AW</v>
      </c>
      <c r="N811" s="239" t="e">
        <f>INDEX(TrackerTbl[#Data],MATCH(Table58[[#This Row],[L2]],TrackerTbl[Cleansed_UAID_2],0),5)</f>
        <v>#N/A</v>
      </c>
      <c r="O811" s="9" t="e">
        <f>INDEX(TrackerTbl[#Data],MATCH(Table58[[#This Row],[L2]],TrackerTbl[Cleansed_UAID_2],0),6)</f>
        <v>#N/A</v>
      </c>
      <c r="P811" s="239" t="e">
        <f>INDEX(TrackerTbl[#Data],MATCH(Table58[[#This Row],[L2]],TrackerTbl[Cleansed_UAID_2],0),7)</f>
        <v>#N/A</v>
      </c>
    </row>
    <row r="812" spans="1:16">
      <c r="A812" s="9">
        <v>218.02</v>
      </c>
      <c r="B812" t="s">
        <v>3778</v>
      </c>
      <c r="C812" t="str">
        <f>IF(LEFT(TrackerTbl[[#This Row],[WorkPackage]],1)="U",TrackerTbl[[#This Row],[WorkPackage]],"IDR "&amp;TRIM(TrackerTbl[[#This Row],[WorkPackage]]))</f>
        <v>IDR 218.02</v>
      </c>
      <c r="D812" t="str">
        <f>TRIM(TrackerTbl[[#This Row],[UAID_2]])</f>
        <v>HS2-00003B93M</v>
      </c>
      <c r="E812" s="33">
        <f>_xlfn.MAXIFS(Central_Team!G:G,Central_Team!C:C,TrackerTbl[[#This Row],[UAID_2]])</f>
        <v>45447</v>
      </c>
      <c r="F812" t="str" cm="1">
        <f t="array" ref="F812">INDEX(MainTracker[#Data],MATCH(1,(TrackerTbl[[#This Row],[UAID_2]]=MainTracker[UAID_2])*(TrackerTbl[[#This Row],[Request Date]]=MainTracker[Request sent on (Date)])*1,0),21)</f>
        <v>10 - Complete</v>
      </c>
      <c r="G812" s="33" cm="1">
        <f t="array" ref="G812">INDEX(MainTracker[#Data],MATCH(1,(TrackerTbl[[#This Row],[UAID_2]]=MainTracker[UAID_2])*(TrackerTbl[[#This Row],[Request Date]]=MainTracker[Request sent on (Date)])*1,0),9)</f>
        <v>45449</v>
      </c>
      <c r="H812" s="33"/>
      <c r="J812" t="s">
        <v>9828</v>
      </c>
      <c r="K812" t="s">
        <v>9829</v>
      </c>
      <c r="L812" t="str">
        <f>LEFT(Table58[[#This Row],[L3 (Last Work Package only)]],FIND(" - ",Table58[[#This Row],[L3 (Last Work Package only)]])-1)</f>
        <v>SR_CFA_12_65</v>
      </c>
      <c r="M812" t="str">
        <f>LEFT(Table58[[#This Row],[Assets]],FIND(" - ",Table58[[#This Row],[Assets]])-1)</f>
        <v>HS2-00003H0AV</v>
      </c>
      <c r="N812" s="239" t="e">
        <f>INDEX(TrackerTbl[#Data],MATCH(Table58[[#This Row],[L2]],TrackerTbl[Cleansed_UAID_2],0),5)</f>
        <v>#N/A</v>
      </c>
      <c r="O812" s="9" t="e">
        <f>INDEX(TrackerTbl[#Data],MATCH(Table58[[#This Row],[L2]],TrackerTbl[Cleansed_UAID_2],0),6)</f>
        <v>#N/A</v>
      </c>
      <c r="P812" s="239" t="e">
        <f>INDEX(TrackerTbl[#Data],MATCH(Table58[[#This Row],[L2]],TrackerTbl[Cleansed_UAID_2],0),7)</f>
        <v>#N/A</v>
      </c>
    </row>
    <row r="813" spans="1:16">
      <c r="A813" s="9">
        <v>218.02</v>
      </c>
      <c r="B813" t="s">
        <v>3782</v>
      </c>
      <c r="C813" t="str">
        <f>IF(LEFT(TrackerTbl[[#This Row],[WorkPackage]],1)="U",TrackerTbl[[#This Row],[WorkPackage]],"IDR "&amp;TRIM(TrackerTbl[[#This Row],[WorkPackage]]))</f>
        <v>IDR 218.02</v>
      </c>
      <c r="D813" t="str">
        <f>TRIM(TrackerTbl[[#This Row],[UAID_2]])</f>
        <v>HS2-00003B92Z</v>
      </c>
      <c r="E813" s="33">
        <f>_xlfn.MAXIFS(Central_Team!G:G,Central_Team!C:C,TrackerTbl[[#This Row],[UAID_2]])</f>
        <v>45436</v>
      </c>
      <c r="F813" t="str" cm="1">
        <f t="array" ref="F813">INDEX(MainTracker[#Data],MATCH(1,(TrackerTbl[[#This Row],[UAID_2]]=MainTracker[UAID_2])*(TrackerTbl[[#This Row],[Request Date]]=MainTracker[Request sent on (Date)])*1,0),21)</f>
        <v>10 - Complete</v>
      </c>
      <c r="G813" s="33" cm="1">
        <f t="array" ref="G813">INDEX(MainTracker[#Data],MATCH(1,(TrackerTbl[[#This Row],[UAID_2]]=MainTracker[UAID_2])*(TrackerTbl[[#This Row],[Request Date]]=MainTracker[Request sent on (Date)])*1,0),9)</f>
        <v>45441</v>
      </c>
      <c r="H813" s="33"/>
      <c r="J813" t="s">
        <v>9830</v>
      </c>
      <c r="K813" t="s">
        <v>9831</v>
      </c>
      <c r="L813" t="str">
        <f>LEFT(Table58[[#This Row],[L3 (Last Work Package only)]],FIND(" - ",Table58[[#This Row],[L3 (Last Work Package only)]])-1)</f>
        <v>SR_CFA_12_64</v>
      </c>
      <c r="M813" t="str">
        <f>LEFT(Table58[[#This Row],[Assets]],FIND(" - ",Table58[[#This Row],[Assets]])-1)</f>
        <v>HS2-00003H0AU</v>
      </c>
      <c r="N813" s="239" t="e">
        <f>INDEX(TrackerTbl[#Data],MATCH(Table58[[#This Row],[L2]],TrackerTbl[Cleansed_UAID_2],0),5)</f>
        <v>#N/A</v>
      </c>
      <c r="O813" s="9" t="e">
        <f>INDEX(TrackerTbl[#Data],MATCH(Table58[[#This Row],[L2]],TrackerTbl[Cleansed_UAID_2],0),6)</f>
        <v>#N/A</v>
      </c>
      <c r="P813" s="239" t="e">
        <f>INDEX(TrackerTbl[#Data],MATCH(Table58[[#This Row],[L2]],TrackerTbl[Cleansed_UAID_2],0),7)</f>
        <v>#N/A</v>
      </c>
    </row>
    <row r="814" spans="1:16">
      <c r="A814" s="9">
        <v>218.02</v>
      </c>
      <c r="B814" t="s">
        <v>3786</v>
      </c>
      <c r="C814" t="str">
        <f>IF(LEFT(TrackerTbl[[#This Row],[WorkPackage]],1)="U",TrackerTbl[[#This Row],[WorkPackage]],"IDR "&amp;TRIM(TrackerTbl[[#This Row],[WorkPackage]]))</f>
        <v>IDR 218.02</v>
      </c>
      <c r="D814" t="str">
        <f>TRIM(TrackerTbl[[#This Row],[UAID_2]])</f>
        <v>HS2-00003B930</v>
      </c>
      <c r="E814" s="33">
        <f>_xlfn.MAXIFS(Central_Team!G:G,Central_Team!C:C,TrackerTbl[[#This Row],[UAID_2]])</f>
        <v>45436</v>
      </c>
      <c r="F814" t="str" cm="1">
        <f t="array" ref="F814">INDEX(MainTracker[#Data],MATCH(1,(TrackerTbl[[#This Row],[UAID_2]]=MainTracker[UAID_2])*(TrackerTbl[[#This Row],[Request Date]]=MainTracker[Request sent on (Date)])*1,0),21)</f>
        <v>10 - Complete</v>
      </c>
      <c r="G814" s="33" cm="1">
        <f t="array" ref="G814">INDEX(MainTracker[#Data],MATCH(1,(TrackerTbl[[#This Row],[UAID_2]]=MainTracker[UAID_2])*(TrackerTbl[[#This Row],[Request Date]]=MainTracker[Request sent on (Date)])*1,0),9)</f>
        <v>45441</v>
      </c>
      <c r="H814" s="33"/>
      <c r="J814" t="s">
        <v>9832</v>
      </c>
      <c r="K814" t="s">
        <v>9833</v>
      </c>
      <c r="L814" t="str">
        <f>LEFT(Table58[[#This Row],[L3 (Last Work Package only)]],FIND(" - ",Table58[[#This Row],[L3 (Last Work Package only)]])-1)</f>
        <v>SR_CFA_12_63</v>
      </c>
      <c r="M814" t="str">
        <f>LEFT(Table58[[#This Row],[Assets]],FIND(" - ",Table58[[#This Row],[Assets]])-1)</f>
        <v>HS2-00003H0AT</v>
      </c>
      <c r="N814" s="239" t="e">
        <f>INDEX(TrackerTbl[#Data],MATCH(Table58[[#This Row],[L2]],TrackerTbl[Cleansed_UAID_2],0),5)</f>
        <v>#N/A</v>
      </c>
      <c r="O814" s="9" t="e">
        <f>INDEX(TrackerTbl[#Data],MATCH(Table58[[#This Row],[L2]],TrackerTbl[Cleansed_UAID_2],0),6)</f>
        <v>#N/A</v>
      </c>
      <c r="P814" s="239" t="e">
        <f>INDEX(TrackerTbl[#Data],MATCH(Table58[[#This Row],[L2]],TrackerTbl[Cleansed_UAID_2],0),7)</f>
        <v>#N/A</v>
      </c>
    </row>
    <row r="815" spans="1:16">
      <c r="A815" s="9">
        <v>218.02</v>
      </c>
      <c r="B815" t="s">
        <v>3790</v>
      </c>
      <c r="C815" t="str">
        <f>IF(LEFT(TrackerTbl[[#This Row],[WorkPackage]],1)="U",TrackerTbl[[#This Row],[WorkPackage]],"IDR "&amp;TRIM(TrackerTbl[[#This Row],[WorkPackage]]))</f>
        <v>IDR 218.02</v>
      </c>
      <c r="D815" t="str">
        <f>TRIM(TrackerTbl[[#This Row],[UAID_2]])</f>
        <v>HS2-00003B934</v>
      </c>
      <c r="E815" s="33">
        <f>_xlfn.MAXIFS(Central_Team!G:G,Central_Team!C:C,TrackerTbl[[#This Row],[UAID_2]])</f>
        <v>45436</v>
      </c>
      <c r="F815" t="str" cm="1">
        <f t="array" ref="F815">INDEX(MainTracker[#Data],MATCH(1,(TrackerTbl[[#This Row],[UAID_2]]=MainTracker[UAID_2])*(TrackerTbl[[#This Row],[Request Date]]=MainTracker[Request sent on (Date)])*1,0),21)</f>
        <v>10 - Complete</v>
      </c>
      <c r="G815" s="33" cm="1">
        <f t="array" ref="G815">INDEX(MainTracker[#Data],MATCH(1,(TrackerTbl[[#This Row],[UAID_2]]=MainTracker[UAID_2])*(TrackerTbl[[#This Row],[Request Date]]=MainTracker[Request sent on (Date)])*1,0),9)</f>
        <v>45441</v>
      </c>
      <c r="H815" s="33"/>
      <c r="J815" t="s">
        <v>9834</v>
      </c>
      <c r="K815" t="s">
        <v>9835</v>
      </c>
      <c r="L815" t="str">
        <f>LEFT(Table58[[#This Row],[L3 (Last Work Package only)]],FIND(" - ",Table58[[#This Row],[L3 (Last Work Package only)]])-1)</f>
        <v>SR_CFA_12_61</v>
      </c>
      <c r="M815" t="str">
        <f>LEFT(Table58[[#This Row],[Assets]],FIND(" - ",Table58[[#This Row],[Assets]])-1)</f>
        <v>HS2-00003H0AS</v>
      </c>
      <c r="N815" s="239" t="e">
        <f>INDEX(TrackerTbl[#Data],MATCH(Table58[[#This Row],[L2]],TrackerTbl[Cleansed_UAID_2],0),5)</f>
        <v>#N/A</v>
      </c>
      <c r="O815" s="9" t="e">
        <f>INDEX(TrackerTbl[#Data],MATCH(Table58[[#This Row],[L2]],TrackerTbl[Cleansed_UAID_2],0),6)</f>
        <v>#N/A</v>
      </c>
      <c r="P815" s="239" t="e">
        <f>INDEX(TrackerTbl[#Data],MATCH(Table58[[#This Row],[L2]],TrackerTbl[Cleansed_UAID_2],0),7)</f>
        <v>#N/A</v>
      </c>
    </row>
    <row r="816" spans="1:16">
      <c r="A816" s="9">
        <v>218.02</v>
      </c>
      <c r="B816" t="s">
        <v>3794</v>
      </c>
      <c r="C816" t="str">
        <f>IF(LEFT(TrackerTbl[[#This Row],[WorkPackage]],1)="U",TrackerTbl[[#This Row],[WorkPackage]],"IDR "&amp;TRIM(TrackerTbl[[#This Row],[WorkPackage]]))</f>
        <v>IDR 218.02</v>
      </c>
      <c r="D816" t="str">
        <f>TRIM(TrackerTbl[[#This Row],[UAID_2]])</f>
        <v>HS2-00003B92K</v>
      </c>
      <c r="E816" s="33">
        <f>_xlfn.MAXIFS(Central_Team!G:G,Central_Team!C:C,TrackerTbl[[#This Row],[UAID_2]])</f>
        <v>45436</v>
      </c>
      <c r="F816" t="str" cm="1">
        <f t="array" ref="F816">INDEX(MainTracker[#Data],MATCH(1,(TrackerTbl[[#This Row],[UAID_2]]=MainTracker[UAID_2])*(TrackerTbl[[#This Row],[Request Date]]=MainTracker[Request sent on (Date)])*1,0),21)</f>
        <v>10 - Complete</v>
      </c>
      <c r="G816" s="33" cm="1">
        <f t="array" ref="G816">INDEX(MainTracker[#Data],MATCH(1,(TrackerTbl[[#This Row],[UAID_2]]=MainTracker[UAID_2])*(TrackerTbl[[#This Row],[Request Date]]=MainTracker[Request sent on (Date)])*1,0),9)</f>
        <v>45446</v>
      </c>
      <c r="H816" s="33"/>
      <c r="J816" t="s">
        <v>9836</v>
      </c>
      <c r="K816" t="s">
        <v>9837</v>
      </c>
      <c r="L816" t="str">
        <f>LEFT(Table58[[#This Row],[L3 (Last Work Package only)]],FIND(" - ",Table58[[#This Row],[L3 (Last Work Package only)]])-1)</f>
        <v>SR_CFA_12_60</v>
      </c>
      <c r="M816" t="str">
        <f>LEFT(Table58[[#This Row],[Assets]],FIND(" - ",Table58[[#This Row],[Assets]])-1)</f>
        <v>HS2-00003H0AR</v>
      </c>
      <c r="N816" s="239" t="e">
        <f>INDEX(TrackerTbl[#Data],MATCH(Table58[[#This Row],[L2]],TrackerTbl[Cleansed_UAID_2],0),5)</f>
        <v>#N/A</v>
      </c>
      <c r="O816" s="9" t="e">
        <f>INDEX(TrackerTbl[#Data],MATCH(Table58[[#This Row],[L2]],TrackerTbl[Cleansed_UAID_2],0),6)</f>
        <v>#N/A</v>
      </c>
      <c r="P816" s="239" t="e">
        <f>INDEX(TrackerTbl[#Data],MATCH(Table58[[#This Row],[L2]],TrackerTbl[Cleansed_UAID_2],0),7)</f>
        <v>#N/A</v>
      </c>
    </row>
    <row r="817" spans="1:16">
      <c r="A817" s="9">
        <v>218.02</v>
      </c>
      <c r="B817" t="s">
        <v>3798</v>
      </c>
      <c r="C817" t="str">
        <f>IF(LEFT(TrackerTbl[[#This Row],[WorkPackage]],1)="U",TrackerTbl[[#This Row],[WorkPackage]],"IDR "&amp;TRIM(TrackerTbl[[#This Row],[WorkPackage]]))</f>
        <v>IDR 218.02</v>
      </c>
      <c r="D817" t="str">
        <f>TRIM(TrackerTbl[[#This Row],[UAID_2]])</f>
        <v>HS2-00003B92M</v>
      </c>
      <c r="E817" s="33">
        <f>_xlfn.MAXIFS(Central_Team!G:G,Central_Team!C:C,TrackerTbl[[#This Row],[UAID_2]])</f>
        <v>45436</v>
      </c>
      <c r="F817" t="str" cm="1">
        <f t="array" ref="F817">INDEX(MainTracker[#Data],MATCH(1,(TrackerTbl[[#This Row],[UAID_2]]=MainTracker[UAID_2])*(TrackerTbl[[#This Row],[Request Date]]=MainTracker[Request sent on (Date)])*1,0),21)</f>
        <v>10 - Complete</v>
      </c>
      <c r="G817" s="33" cm="1">
        <f t="array" ref="G817">INDEX(MainTracker[#Data],MATCH(1,(TrackerTbl[[#This Row],[UAID_2]]=MainTracker[UAID_2])*(TrackerTbl[[#This Row],[Request Date]]=MainTracker[Request sent on (Date)])*1,0),9)</f>
        <v>45441</v>
      </c>
      <c r="H817" s="33"/>
      <c r="J817" t="s">
        <v>9838</v>
      </c>
      <c r="K817" t="s">
        <v>9839</v>
      </c>
      <c r="L817" t="str">
        <f>LEFT(Table58[[#This Row],[L3 (Last Work Package only)]],FIND(" - ",Table58[[#This Row],[L3 (Last Work Package only)]])-1)</f>
        <v>SR_CFA_12_58</v>
      </c>
      <c r="M817" t="str">
        <f>LEFT(Table58[[#This Row],[Assets]],FIND(" - ",Table58[[#This Row],[Assets]])-1)</f>
        <v>HS2-00003H0AQ</v>
      </c>
      <c r="N817" s="239" t="e">
        <f>INDEX(TrackerTbl[#Data],MATCH(Table58[[#This Row],[L2]],TrackerTbl[Cleansed_UAID_2],0),5)</f>
        <v>#N/A</v>
      </c>
      <c r="O817" s="9" t="e">
        <f>INDEX(TrackerTbl[#Data],MATCH(Table58[[#This Row],[L2]],TrackerTbl[Cleansed_UAID_2],0),6)</f>
        <v>#N/A</v>
      </c>
      <c r="P817" s="239" t="e">
        <f>INDEX(TrackerTbl[#Data],MATCH(Table58[[#This Row],[L2]],TrackerTbl[Cleansed_UAID_2],0),7)</f>
        <v>#N/A</v>
      </c>
    </row>
    <row r="818" spans="1:16">
      <c r="A818" s="9">
        <v>218.02</v>
      </c>
      <c r="B818" t="s">
        <v>3802</v>
      </c>
      <c r="C818" t="str">
        <f>IF(LEFT(TrackerTbl[[#This Row],[WorkPackage]],1)="U",TrackerTbl[[#This Row],[WorkPackage]],"IDR "&amp;TRIM(TrackerTbl[[#This Row],[WorkPackage]]))</f>
        <v>IDR 218.02</v>
      </c>
      <c r="D818" t="str">
        <f>TRIM(TrackerTbl[[#This Row],[UAID_2]])</f>
        <v>HS2-00003B92R</v>
      </c>
      <c r="E818" s="33">
        <f>_xlfn.MAXIFS(Central_Team!G:G,Central_Team!C:C,TrackerTbl[[#This Row],[UAID_2]])</f>
        <v>45436</v>
      </c>
      <c r="F818" t="str" cm="1">
        <f t="array" ref="F818">INDEX(MainTracker[#Data],MATCH(1,(TrackerTbl[[#This Row],[UAID_2]]=MainTracker[UAID_2])*(TrackerTbl[[#This Row],[Request Date]]=MainTracker[Request sent on (Date)])*1,0),21)</f>
        <v>10 - Complete</v>
      </c>
      <c r="G818" s="33" cm="1">
        <f t="array" ref="G818">INDEX(MainTracker[#Data],MATCH(1,(TrackerTbl[[#This Row],[UAID_2]]=MainTracker[UAID_2])*(TrackerTbl[[#This Row],[Request Date]]=MainTracker[Request sent on (Date)])*1,0),9)</f>
        <v>45441</v>
      </c>
      <c r="H818" s="33"/>
      <c r="J818" t="s">
        <v>9840</v>
      </c>
      <c r="K818" t="s">
        <v>9841</v>
      </c>
      <c r="L818" t="str">
        <f>LEFT(Table58[[#This Row],[L3 (Last Work Package only)]],FIND(" - ",Table58[[#This Row],[L3 (Last Work Package only)]])-1)</f>
        <v>SR_CFA_12_57</v>
      </c>
      <c r="M818" t="str">
        <f>LEFT(Table58[[#This Row],[Assets]],FIND(" - ",Table58[[#This Row],[Assets]])-1)</f>
        <v>HS2-00003H0AP</v>
      </c>
      <c r="N818" s="239" t="e">
        <f>INDEX(TrackerTbl[#Data],MATCH(Table58[[#This Row],[L2]],TrackerTbl[Cleansed_UAID_2],0),5)</f>
        <v>#N/A</v>
      </c>
      <c r="O818" s="9" t="e">
        <f>INDEX(TrackerTbl[#Data],MATCH(Table58[[#This Row],[L2]],TrackerTbl[Cleansed_UAID_2],0),6)</f>
        <v>#N/A</v>
      </c>
      <c r="P818" s="239" t="e">
        <f>INDEX(TrackerTbl[#Data],MATCH(Table58[[#This Row],[L2]],TrackerTbl[Cleansed_UAID_2],0),7)</f>
        <v>#N/A</v>
      </c>
    </row>
    <row r="819" spans="1:16">
      <c r="A819" s="9">
        <v>218.02</v>
      </c>
      <c r="B819" t="s">
        <v>3806</v>
      </c>
      <c r="C819" t="str">
        <f>IF(LEFT(TrackerTbl[[#This Row],[WorkPackage]],1)="U",TrackerTbl[[#This Row],[WorkPackage]],"IDR "&amp;TRIM(TrackerTbl[[#This Row],[WorkPackage]]))</f>
        <v>IDR 218.02</v>
      </c>
      <c r="D819" t="str">
        <f>TRIM(TrackerTbl[[#This Row],[UAID_2]])</f>
        <v>HS2-00003B92S</v>
      </c>
      <c r="E819" s="33">
        <f>_xlfn.MAXIFS(Central_Team!G:G,Central_Team!C:C,TrackerTbl[[#This Row],[UAID_2]])</f>
        <v>45436</v>
      </c>
      <c r="F819" t="str" cm="1">
        <f t="array" ref="F819">INDEX(MainTracker[#Data],MATCH(1,(TrackerTbl[[#This Row],[UAID_2]]=MainTracker[UAID_2])*(TrackerTbl[[#This Row],[Request Date]]=MainTracker[Request sent on (Date)])*1,0),21)</f>
        <v>10 - Complete</v>
      </c>
      <c r="G819" s="33" cm="1">
        <f t="array" ref="G819">INDEX(MainTracker[#Data],MATCH(1,(TrackerTbl[[#This Row],[UAID_2]]=MainTracker[UAID_2])*(TrackerTbl[[#This Row],[Request Date]]=MainTracker[Request sent on (Date)])*1,0),9)</f>
        <v>45441</v>
      </c>
      <c r="H819" s="33"/>
      <c r="J819" t="s">
        <v>9842</v>
      </c>
      <c r="K819" t="s">
        <v>9843</v>
      </c>
      <c r="L819" t="str">
        <f>LEFT(Table58[[#This Row],[L3 (Last Work Package only)]],FIND(" - ",Table58[[#This Row],[L3 (Last Work Package only)]])-1)</f>
        <v>SR_CFA_12_56</v>
      </c>
      <c r="M819" t="str">
        <f>LEFT(Table58[[#This Row],[Assets]],FIND(" - ",Table58[[#This Row],[Assets]])-1)</f>
        <v>HS2-00003H0AN</v>
      </c>
      <c r="N819" s="239" t="e">
        <f>INDEX(TrackerTbl[#Data],MATCH(Table58[[#This Row],[L2]],TrackerTbl[Cleansed_UAID_2],0),5)</f>
        <v>#N/A</v>
      </c>
      <c r="O819" s="9" t="e">
        <f>INDEX(TrackerTbl[#Data],MATCH(Table58[[#This Row],[L2]],TrackerTbl[Cleansed_UAID_2],0),6)</f>
        <v>#N/A</v>
      </c>
      <c r="P819" s="239" t="e">
        <f>INDEX(TrackerTbl[#Data],MATCH(Table58[[#This Row],[L2]],TrackerTbl[Cleansed_UAID_2],0),7)</f>
        <v>#N/A</v>
      </c>
    </row>
    <row r="820" spans="1:16">
      <c r="A820" s="9">
        <v>218.02</v>
      </c>
      <c r="B820" t="s">
        <v>3810</v>
      </c>
      <c r="C820" t="str">
        <f>IF(LEFT(TrackerTbl[[#This Row],[WorkPackage]],1)="U",TrackerTbl[[#This Row],[WorkPackage]],"IDR "&amp;TRIM(TrackerTbl[[#This Row],[WorkPackage]]))</f>
        <v>IDR 218.02</v>
      </c>
      <c r="D820" t="str">
        <f>TRIM(TrackerTbl[[#This Row],[UAID_2]])</f>
        <v>HS2-00003B92T</v>
      </c>
      <c r="E820" s="33">
        <f>_xlfn.MAXIFS(Central_Team!G:G,Central_Team!C:C,TrackerTbl[[#This Row],[UAID_2]])</f>
        <v>45436</v>
      </c>
      <c r="F820" t="str" cm="1">
        <f t="array" ref="F820">INDEX(MainTracker[#Data],MATCH(1,(TrackerTbl[[#This Row],[UAID_2]]=MainTracker[UAID_2])*(TrackerTbl[[#This Row],[Request Date]]=MainTracker[Request sent on (Date)])*1,0),21)</f>
        <v>10 - Complete</v>
      </c>
      <c r="G820" s="33" cm="1">
        <f t="array" ref="G820">INDEX(MainTracker[#Data],MATCH(1,(TrackerTbl[[#This Row],[UAID_2]]=MainTracker[UAID_2])*(TrackerTbl[[#This Row],[Request Date]]=MainTracker[Request sent on (Date)])*1,0),9)</f>
        <v>45441</v>
      </c>
      <c r="H820" s="33"/>
      <c r="J820" t="s">
        <v>9844</v>
      </c>
      <c r="K820" t="s">
        <v>9845</v>
      </c>
      <c r="L820" t="str">
        <f>LEFT(Table58[[#This Row],[L3 (Last Work Package only)]],FIND(" - ",Table58[[#This Row],[L3 (Last Work Package only)]])-1)</f>
        <v>SR_CFA_12_55</v>
      </c>
      <c r="M820" t="str">
        <f>LEFT(Table58[[#This Row],[Assets]],FIND(" - ",Table58[[#This Row],[Assets]])-1)</f>
        <v>HS2-00003H0AM</v>
      </c>
      <c r="N820" s="239" t="e">
        <f>INDEX(TrackerTbl[#Data],MATCH(Table58[[#This Row],[L2]],TrackerTbl[Cleansed_UAID_2],0),5)</f>
        <v>#N/A</v>
      </c>
      <c r="O820" s="9" t="e">
        <f>INDEX(TrackerTbl[#Data],MATCH(Table58[[#This Row],[L2]],TrackerTbl[Cleansed_UAID_2],0),6)</f>
        <v>#N/A</v>
      </c>
      <c r="P820" s="239" t="e">
        <f>INDEX(TrackerTbl[#Data],MATCH(Table58[[#This Row],[L2]],TrackerTbl[Cleansed_UAID_2],0),7)</f>
        <v>#N/A</v>
      </c>
    </row>
    <row r="821" spans="1:16">
      <c r="A821" s="9">
        <v>218.02</v>
      </c>
      <c r="B821" t="s">
        <v>3814</v>
      </c>
      <c r="C821" t="str">
        <f>IF(LEFT(TrackerTbl[[#This Row],[WorkPackage]],1)="U",TrackerTbl[[#This Row],[WorkPackage]],"IDR "&amp;TRIM(TrackerTbl[[#This Row],[WorkPackage]]))</f>
        <v>IDR 218.02</v>
      </c>
      <c r="D821" t="str">
        <f>TRIM(TrackerTbl[[#This Row],[UAID_2]])</f>
        <v>HS2-00003B92V</v>
      </c>
      <c r="E821" s="33">
        <f>_xlfn.MAXIFS(Central_Team!G:G,Central_Team!C:C,TrackerTbl[[#This Row],[UAID_2]])</f>
        <v>45436</v>
      </c>
      <c r="F821" t="str" cm="1">
        <f t="array" ref="F821">INDEX(MainTracker[#Data],MATCH(1,(TrackerTbl[[#This Row],[UAID_2]]=MainTracker[UAID_2])*(TrackerTbl[[#This Row],[Request Date]]=MainTracker[Request sent on (Date)])*1,0),21)</f>
        <v>10 - Complete</v>
      </c>
      <c r="G821" s="33" cm="1">
        <f t="array" ref="G821">INDEX(MainTracker[#Data],MATCH(1,(TrackerTbl[[#This Row],[UAID_2]]=MainTracker[UAID_2])*(TrackerTbl[[#This Row],[Request Date]]=MainTracker[Request sent on (Date)])*1,0),9)</f>
        <v>45446</v>
      </c>
      <c r="H821" s="33"/>
      <c r="J821" t="s">
        <v>9846</v>
      </c>
      <c r="K821" t="s">
        <v>9847</v>
      </c>
      <c r="L821" t="str">
        <f>LEFT(Table58[[#This Row],[L3 (Last Work Package only)]],FIND(" - ",Table58[[#This Row],[L3 (Last Work Package only)]])-1)</f>
        <v>SR_CFA_12_54</v>
      </c>
      <c r="M821" t="str">
        <f>LEFT(Table58[[#This Row],[Assets]],FIND(" - ",Table58[[#This Row],[Assets]])-1)</f>
        <v>HS2-00003H0AL</v>
      </c>
      <c r="N821" s="239" t="e">
        <f>INDEX(TrackerTbl[#Data],MATCH(Table58[[#This Row],[L2]],TrackerTbl[Cleansed_UAID_2],0),5)</f>
        <v>#N/A</v>
      </c>
      <c r="O821" s="9" t="e">
        <f>INDEX(TrackerTbl[#Data],MATCH(Table58[[#This Row],[L2]],TrackerTbl[Cleansed_UAID_2],0),6)</f>
        <v>#N/A</v>
      </c>
      <c r="P821" s="239" t="e">
        <f>INDEX(TrackerTbl[#Data],MATCH(Table58[[#This Row],[L2]],TrackerTbl[Cleansed_UAID_2],0),7)</f>
        <v>#N/A</v>
      </c>
    </row>
    <row r="822" spans="1:16">
      <c r="A822" s="9">
        <v>218.02</v>
      </c>
      <c r="B822" t="s">
        <v>3819</v>
      </c>
      <c r="C822" t="str">
        <f>IF(LEFT(TrackerTbl[[#This Row],[WorkPackage]],1)="U",TrackerTbl[[#This Row],[WorkPackage]],"IDR "&amp;TRIM(TrackerTbl[[#This Row],[WorkPackage]]))</f>
        <v>IDR 218.02</v>
      </c>
      <c r="D822" t="str">
        <f>TRIM(TrackerTbl[[#This Row],[UAID_2]])</f>
        <v>HS2-00003B936</v>
      </c>
      <c r="E822" s="33">
        <f>_xlfn.MAXIFS(Central_Team!G:G,Central_Team!C:C,TrackerTbl[[#This Row],[UAID_2]])</f>
        <v>45436</v>
      </c>
      <c r="F822" t="str" cm="1">
        <f t="array" ref="F822">INDEX(MainTracker[#Data],MATCH(1,(TrackerTbl[[#This Row],[UAID_2]]=MainTracker[UAID_2])*(TrackerTbl[[#This Row],[Request Date]]=MainTracker[Request sent on (Date)])*1,0),21)</f>
        <v>10 - Complete</v>
      </c>
      <c r="G822" s="33" cm="1">
        <f t="array" ref="G822">INDEX(MainTracker[#Data],MATCH(1,(TrackerTbl[[#This Row],[UAID_2]]=MainTracker[UAID_2])*(TrackerTbl[[#This Row],[Request Date]]=MainTracker[Request sent on (Date)])*1,0),9)</f>
        <v>45446</v>
      </c>
      <c r="H822" s="33"/>
      <c r="J822" t="s">
        <v>9848</v>
      </c>
      <c r="K822" t="s">
        <v>9849</v>
      </c>
      <c r="L822" t="str">
        <f>LEFT(Table58[[#This Row],[L3 (Last Work Package only)]],FIND(" - ",Table58[[#This Row],[L3 (Last Work Package only)]])-1)</f>
        <v>SR_CFA_12_53</v>
      </c>
      <c r="M822" t="str">
        <f>LEFT(Table58[[#This Row],[Assets]],FIND(" - ",Table58[[#This Row],[Assets]])-1)</f>
        <v>HS2-00003H0AK</v>
      </c>
      <c r="N822" s="239" t="e">
        <f>INDEX(TrackerTbl[#Data],MATCH(Table58[[#This Row],[L2]],TrackerTbl[Cleansed_UAID_2],0),5)</f>
        <v>#N/A</v>
      </c>
      <c r="O822" s="9" t="e">
        <f>INDEX(TrackerTbl[#Data],MATCH(Table58[[#This Row],[L2]],TrackerTbl[Cleansed_UAID_2],0),6)</f>
        <v>#N/A</v>
      </c>
      <c r="P822" s="239" t="e">
        <f>INDEX(TrackerTbl[#Data],MATCH(Table58[[#This Row],[L2]],TrackerTbl[Cleansed_UAID_2],0),7)</f>
        <v>#N/A</v>
      </c>
    </row>
    <row r="823" spans="1:16">
      <c r="A823" s="9">
        <v>218.02</v>
      </c>
      <c r="B823" t="s">
        <v>3823</v>
      </c>
      <c r="C823" t="str">
        <f>IF(LEFT(TrackerTbl[[#This Row],[WorkPackage]],1)="U",TrackerTbl[[#This Row],[WorkPackage]],"IDR "&amp;TRIM(TrackerTbl[[#This Row],[WorkPackage]]))</f>
        <v>IDR 218.02</v>
      </c>
      <c r="D823" t="str">
        <f>TRIM(TrackerTbl[[#This Row],[UAID_2]])</f>
        <v>HS2-00003B937</v>
      </c>
      <c r="E823" s="33">
        <f>_xlfn.MAXIFS(Central_Team!G:G,Central_Team!C:C,TrackerTbl[[#This Row],[UAID_2]])</f>
        <v>45436</v>
      </c>
      <c r="F823" t="str" cm="1">
        <f t="array" ref="F823">INDEX(MainTracker[#Data],MATCH(1,(TrackerTbl[[#This Row],[UAID_2]]=MainTracker[UAID_2])*(TrackerTbl[[#This Row],[Request Date]]=MainTracker[Request sent on (Date)])*1,0),21)</f>
        <v>10 - Complete</v>
      </c>
      <c r="G823" s="33" cm="1">
        <f t="array" ref="G823">INDEX(MainTracker[#Data],MATCH(1,(TrackerTbl[[#This Row],[UAID_2]]=MainTracker[UAID_2])*(TrackerTbl[[#This Row],[Request Date]]=MainTracker[Request sent on (Date)])*1,0),9)</f>
        <v>45446</v>
      </c>
      <c r="H823" s="33"/>
      <c r="J823" t="s">
        <v>9850</v>
      </c>
      <c r="K823" t="s">
        <v>9851</v>
      </c>
      <c r="L823" t="str">
        <f>LEFT(Table58[[#This Row],[L3 (Last Work Package only)]],FIND(" - ",Table58[[#This Row],[L3 (Last Work Package only)]])-1)</f>
        <v>SR_CFA_12_52</v>
      </c>
      <c r="M823" t="str">
        <f>LEFT(Table58[[#This Row],[Assets]],FIND(" - ",Table58[[#This Row],[Assets]])-1)</f>
        <v>HS2-00003H0AJ</v>
      </c>
      <c r="N823" s="239" t="e">
        <f>INDEX(TrackerTbl[#Data],MATCH(Table58[[#This Row],[L2]],TrackerTbl[Cleansed_UAID_2],0),5)</f>
        <v>#N/A</v>
      </c>
      <c r="O823" s="9" t="e">
        <f>INDEX(TrackerTbl[#Data],MATCH(Table58[[#This Row],[L2]],TrackerTbl[Cleansed_UAID_2],0),6)</f>
        <v>#N/A</v>
      </c>
      <c r="P823" s="239" t="e">
        <f>INDEX(TrackerTbl[#Data],MATCH(Table58[[#This Row],[L2]],TrackerTbl[Cleansed_UAID_2],0),7)</f>
        <v>#N/A</v>
      </c>
    </row>
    <row r="824" spans="1:16">
      <c r="A824" s="9">
        <v>218.02</v>
      </c>
      <c r="B824" t="s">
        <v>3827</v>
      </c>
      <c r="C824" t="str">
        <f>IF(LEFT(TrackerTbl[[#This Row],[WorkPackage]],1)="U",TrackerTbl[[#This Row],[WorkPackage]],"IDR "&amp;TRIM(TrackerTbl[[#This Row],[WorkPackage]]))</f>
        <v>IDR 218.02</v>
      </c>
      <c r="D824" t="str">
        <f>TRIM(TrackerTbl[[#This Row],[UAID_2]])</f>
        <v>HS2-00003B939</v>
      </c>
      <c r="E824" s="33">
        <f>_xlfn.MAXIFS(Central_Team!G:G,Central_Team!C:C,TrackerTbl[[#This Row],[UAID_2]])</f>
        <v>45436</v>
      </c>
      <c r="F824" t="str" cm="1">
        <f t="array" ref="F824">INDEX(MainTracker[#Data],MATCH(1,(TrackerTbl[[#This Row],[UAID_2]]=MainTracker[UAID_2])*(TrackerTbl[[#This Row],[Request Date]]=MainTracker[Request sent on (Date)])*1,0),21)</f>
        <v>10 - Complete</v>
      </c>
      <c r="G824" s="33" cm="1">
        <f t="array" ref="G824">INDEX(MainTracker[#Data],MATCH(1,(TrackerTbl[[#This Row],[UAID_2]]=MainTracker[UAID_2])*(TrackerTbl[[#This Row],[Request Date]]=MainTracker[Request sent on (Date)])*1,0),9)</f>
        <v>45446</v>
      </c>
      <c r="H824" s="33"/>
      <c r="J824" t="s">
        <v>9852</v>
      </c>
      <c r="K824" t="s">
        <v>9853</v>
      </c>
      <c r="L824" t="str">
        <f>LEFT(Table58[[#This Row],[L3 (Last Work Package only)]],FIND(" - ",Table58[[#This Row],[L3 (Last Work Package only)]])-1)</f>
        <v>SR_CFA_12_51</v>
      </c>
      <c r="M824" t="str">
        <f>LEFT(Table58[[#This Row],[Assets]],FIND(" - ",Table58[[#This Row],[Assets]])-1)</f>
        <v>HS2-00003H0AH</v>
      </c>
      <c r="N824" s="239" t="e">
        <f>INDEX(TrackerTbl[#Data],MATCH(Table58[[#This Row],[L2]],TrackerTbl[Cleansed_UAID_2],0),5)</f>
        <v>#N/A</v>
      </c>
      <c r="O824" s="9" t="e">
        <f>INDEX(TrackerTbl[#Data],MATCH(Table58[[#This Row],[L2]],TrackerTbl[Cleansed_UAID_2],0),6)</f>
        <v>#N/A</v>
      </c>
      <c r="P824" s="239" t="e">
        <f>INDEX(TrackerTbl[#Data],MATCH(Table58[[#This Row],[L2]],TrackerTbl[Cleansed_UAID_2],0),7)</f>
        <v>#N/A</v>
      </c>
    </row>
    <row r="825" spans="1:16">
      <c r="A825" s="9">
        <v>218.02</v>
      </c>
      <c r="B825" t="s">
        <v>3831</v>
      </c>
      <c r="C825" t="str">
        <f>IF(LEFT(TrackerTbl[[#This Row],[WorkPackage]],1)="U",TrackerTbl[[#This Row],[WorkPackage]],"IDR "&amp;TRIM(TrackerTbl[[#This Row],[WorkPackage]]))</f>
        <v>IDR 218.02</v>
      </c>
      <c r="D825" t="str">
        <f>TRIM(TrackerTbl[[#This Row],[UAID_2]])</f>
        <v>HS2-00003B93B</v>
      </c>
      <c r="E825" s="33">
        <f>_xlfn.MAXIFS(Central_Team!G:G,Central_Team!C:C,TrackerTbl[[#This Row],[UAID_2]])</f>
        <v>45436</v>
      </c>
      <c r="F825" t="str" cm="1">
        <f t="array" ref="F825">INDEX(MainTracker[#Data],MATCH(1,(TrackerTbl[[#This Row],[UAID_2]]=MainTracker[UAID_2])*(TrackerTbl[[#This Row],[Request Date]]=MainTracker[Request sent on (Date)])*1,0),21)</f>
        <v>10 - Complete</v>
      </c>
      <c r="G825" s="33" cm="1">
        <f t="array" ref="G825">INDEX(MainTracker[#Data],MATCH(1,(TrackerTbl[[#This Row],[UAID_2]]=MainTracker[UAID_2])*(TrackerTbl[[#This Row],[Request Date]]=MainTracker[Request sent on (Date)])*1,0),9)</f>
        <v>45446</v>
      </c>
      <c r="H825" s="33"/>
      <c r="J825" t="s">
        <v>9854</v>
      </c>
      <c r="K825" t="s">
        <v>9855</v>
      </c>
      <c r="L825" t="str">
        <f>LEFT(Table58[[#This Row],[L3 (Last Work Package only)]],FIND(" - ",Table58[[#This Row],[L3 (Last Work Package only)]])-1)</f>
        <v>SR_CFA_12_16</v>
      </c>
      <c r="M825" t="str">
        <f>LEFT(Table58[[#This Row],[Assets]],FIND(" - ",Table58[[#This Row],[Assets]])-1)</f>
        <v>HS2-00003H0AG</v>
      </c>
      <c r="N825" s="239" t="e">
        <f>INDEX(TrackerTbl[#Data],MATCH(Table58[[#This Row],[L2]],TrackerTbl[Cleansed_UAID_2],0),5)</f>
        <v>#N/A</v>
      </c>
      <c r="O825" s="9" t="e">
        <f>INDEX(TrackerTbl[#Data],MATCH(Table58[[#This Row],[L2]],TrackerTbl[Cleansed_UAID_2],0),6)</f>
        <v>#N/A</v>
      </c>
      <c r="P825" s="239" t="e">
        <f>INDEX(TrackerTbl[#Data],MATCH(Table58[[#This Row],[L2]],TrackerTbl[Cleansed_UAID_2],0),7)</f>
        <v>#N/A</v>
      </c>
    </row>
    <row r="826" spans="1:16">
      <c r="A826" s="9">
        <v>218.02</v>
      </c>
      <c r="B826" t="s">
        <v>3835</v>
      </c>
      <c r="C826" t="str">
        <f>IF(LEFT(TrackerTbl[[#This Row],[WorkPackage]],1)="U",TrackerTbl[[#This Row],[WorkPackage]],"IDR "&amp;TRIM(TrackerTbl[[#This Row],[WorkPackage]]))</f>
        <v>IDR 218.02</v>
      </c>
      <c r="D826" t="str">
        <f>TRIM(TrackerTbl[[#This Row],[UAID_2]])</f>
        <v>HS2-00003B93D</v>
      </c>
      <c r="E826" s="33">
        <f>_xlfn.MAXIFS(Central_Team!G:G,Central_Team!C:C,TrackerTbl[[#This Row],[UAID_2]])</f>
        <v>45436</v>
      </c>
      <c r="F826" t="str" cm="1">
        <f t="array" ref="F826">INDEX(MainTracker[#Data],MATCH(1,(TrackerTbl[[#This Row],[UAID_2]]=MainTracker[UAID_2])*(TrackerTbl[[#This Row],[Request Date]]=MainTracker[Request sent on (Date)])*1,0),21)</f>
        <v>10 - Complete</v>
      </c>
      <c r="G826" s="33" cm="1">
        <f t="array" ref="G826">INDEX(MainTracker[#Data],MATCH(1,(TrackerTbl[[#This Row],[UAID_2]]=MainTracker[UAID_2])*(TrackerTbl[[#This Row],[Request Date]]=MainTracker[Request sent on (Date)])*1,0),9)</f>
        <v>45446</v>
      </c>
      <c r="H826" s="33"/>
      <c r="J826" t="s">
        <v>9856</v>
      </c>
      <c r="K826" t="s">
        <v>9857</v>
      </c>
      <c r="L826" t="str">
        <f>LEFT(Table58[[#This Row],[L3 (Last Work Package only)]],FIND(" - ",Table58[[#This Row],[L3 (Last Work Package only)]])-1)</f>
        <v>SR_CFA_12_14</v>
      </c>
      <c r="M826" t="str">
        <f>LEFT(Table58[[#This Row],[Assets]],FIND(" - ",Table58[[#This Row],[Assets]])-1)</f>
        <v>HS2-00003H0AF</v>
      </c>
      <c r="N826" s="239" t="e">
        <f>INDEX(TrackerTbl[#Data],MATCH(Table58[[#This Row],[L2]],TrackerTbl[Cleansed_UAID_2],0),5)</f>
        <v>#N/A</v>
      </c>
      <c r="O826" s="9" t="e">
        <f>INDEX(TrackerTbl[#Data],MATCH(Table58[[#This Row],[L2]],TrackerTbl[Cleansed_UAID_2],0),6)</f>
        <v>#N/A</v>
      </c>
      <c r="P826" s="239" t="e">
        <f>INDEX(TrackerTbl[#Data],MATCH(Table58[[#This Row],[L2]],TrackerTbl[Cleansed_UAID_2],0),7)</f>
        <v>#N/A</v>
      </c>
    </row>
    <row r="827" spans="1:16">
      <c r="A827" s="9">
        <v>218.02</v>
      </c>
      <c r="B827" t="s">
        <v>3839</v>
      </c>
      <c r="C827" t="str">
        <f>IF(LEFT(TrackerTbl[[#This Row],[WorkPackage]],1)="U",TrackerTbl[[#This Row],[WorkPackage]],"IDR "&amp;TRIM(TrackerTbl[[#This Row],[WorkPackage]]))</f>
        <v>IDR 218.02</v>
      </c>
      <c r="D827" t="str">
        <f>TRIM(TrackerTbl[[#This Row],[UAID_2]])</f>
        <v>HS2-00003B93F</v>
      </c>
      <c r="E827" s="33">
        <f>_xlfn.MAXIFS(Central_Team!G:G,Central_Team!C:C,TrackerTbl[[#This Row],[UAID_2]])</f>
        <v>45436</v>
      </c>
      <c r="F827" t="str" cm="1">
        <f t="array" ref="F827">INDEX(MainTracker[#Data],MATCH(1,(TrackerTbl[[#This Row],[UAID_2]]=MainTracker[UAID_2])*(TrackerTbl[[#This Row],[Request Date]]=MainTracker[Request sent on (Date)])*1,0),21)</f>
        <v>10 - Complete</v>
      </c>
      <c r="G827" s="33" cm="1">
        <f t="array" ref="G827">INDEX(MainTracker[#Data],MATCH(1,(TrackerTbl[[#This Row],[UAID_2]]=MainTracker[UAID_2])*(TrackerTbl[[#This Row],[Request Date]]=MainTracker[Request sent on (Date)])*1,0),9)</f>
        <v>45446</v>
      </c>
      <c r="H827" s="33"/>
      <c r="J827" t="s">
        <v>9858</v>
      </c>
      <c r="K827" t="s">
        <v>9859</v>
      </c>
      <c r="L827" t="str">
        <f>LEFT(Table58[[#This Row],[L3 (Last Work Package only)]],FIND(" - ",Table58[[#This Row],[L3 (Last Work Package only)]])-1)</f>
        <v>SR_CFA_12_11</v>
      </c>
      <c r="M827" t="str">
        <f>LEFT(Table58[[#This Row],[Assets]],FIND(" - ",Table58[[#This Row],[Assets]])-1)</f>
        <v>HS2-00003H0AE</v>
      </c>
      <c r="N827" s="239" t="e">
        <f>INDEX(TrackerTbl[#Data],MATCH(Table58[[#This Row],[L2]],TrackerTbl[Cleansed_UAID_2],0),5)</f>
        <v>#N/A</v>
      </c>
      <c r="O827" s="9" t="e">
        <f>INDEX(TrackerTbl[#Data],MATCH(Table58[[#This Row],[L2]],TrackerTbl[Cleansed_UAID_2],0),6)</f>
        <v>#N/A</v>
      </c>
      <c r="P827" s="239" t="e">
        <f>INDEX(TrackerTbl[#Data],MATCH(Table58[[#This Row],[L2]],TrackerTbl[Cleansed_UAID_2],0),7)</f>
        <v>#N/A</v>
      </c>
    </row>
    <row r="828" spans="1:16">
      <c r="A828" s="9">
        <v>218.02</v>
      </c>
      <c r="B828" t="s">
        <v>3843</v>
      </c>
      <c r="C828" t="str">
        <f>IF(LEFT(TrackerTbl[[#This Row],[WorkPackage]],1)="U",TrackerTbl[[#This Row],[WorkPackage]],"IDR "&amp;TRIM(TrackerTbl[[#This Row],[WorkPackage]]))</f>
        <v>IDR 218.02</v>
      </c>
      <c r="D828" t="str">
        <f>TRIM(TrackerTbl[[#This Row],[UAID_2]])</f>
        <v>HS2-00003B93H</v>
      </c>
      <c r="E828" s="33">
        <f>_xlfn.MAXIFS(Central_Team!G:G,Central_Team!C:C,TrackerTbl[[#This Row],[UAID_2]])</f>
        <v>45436</v>
      </c>
      <c r="F828" t="str" cm="1">
        <f t="array" ref="F828">INDEX(MainTracker[#Data],MATCH(1,(TrackerTbl[[#This Row],[UAID_2]]=MainTracker[UAID_2])*(TrackerTbl[[#This Row],[Request Date]]=MainTracker[Request sent on (Date)])*1,0),21)</f>
        <v>10 - Complete</v>
      </c>
      <c r="G828" s="33" cm="1">
        <f t="array" ref="G828">INDEX(MainTracker[#Data],MATCH(1,(TrackerTbl[[#This Row],[UAID_2]]=MainTracker[UAID_2])*(TrackerTbl[[#This Row],[Request Date]]=MainTracker[Request sent on (Date)])*1,0),9)</f>
        <v>45446</v>
      </c>
      <c r="H828" s="33"/>
      <c r="J828" t="s">
        <v>9860</v>
      </c>
      <c r="K828" t="s">
        <v>9861</v>
      </c>
      <c r="L828" t="str">
        <f>LEFT(Table58[[#This Row],[L3 (Last Work Package only)]],FIND(" - ",Table58[[#This Row],[L3 (Last Work Package only)]])-1)</f>
        <v>SR_CFA_12_10</v>
      </c>
      <c r="M828" t="str">
        <f>LEFT(Table58[[#This Row],[Assets]],FIND(" - ",Table58[[#This Row],[Assets]])-1)</f>
        <v>HS2-00003H0AD</v>
      </c>
      <c r="N828" s="239" t="e">
        <f>INDEX(TrackerTbl[#Data],MATCH(Table58[[#This Row],[L2]],TrackerTbl[Cleansed_UAID_2],0),5)</f>
        <v>#N/A</v>
      </c>
      <c r="O828" s="9" t="e">
        <f>INDEX(TrackerTbl[#Data],MATCH(Table58[[#This Row],[L2]],TrackerTbl[Cleansed_UAID_2],0),6)</f>
        <v>#N/A</v>
      </c>
      <c r="P828" s="239" t="e">
        <f>INDEX(TrackerTbl[#Data],MATCH(Table58[[#This Row],[L2]],TrackerTbl[Cleansed_UAID_2],0),7)</f>
        <v>#N/A</v>
      </c>
    </row>
    <row r="829" spans="1:16">
      <c r="A829" s="9">
        <v>218.02</v>
      </c>
      <c r="B829" t="s">
        <v>3847</v>
      </c>
      <c r="C829" t="str">
        <f>IF(LEFT(TrackerTbl[[#This Row],[WorkPackage]],1)="U",TrackerTbl[[#This Row],[WorkPackage]],"IDR "&amp;TRIM(TrackerTbl[[#This Row],[WorkPackage]]))</f>
        <v>IDR 218.02</v>
      </c>
      <c r="D829" t="str">
        <f>TRIM(TrackerTbl[[#This Row],[UAID_2]])</f>
        <v>HS2-00003B93K</v>
      </c>
      <c r="E829" s="33">
        <f>_xlfn.MAXIFS(Central_Team!G:G,Central_Team!C:C,TrackerTbl[[#This Row],[UAID_2]])</f>
        <v>45436</v>
      </c>
      <c r="F829" t="str" cm="1">
        <f t="array" ref="F829">INDEX(MainTracker[#Data],MATCH(1,(TrackerTbl[[#This Row],[UAID_2]]=MainTracker[UAID_2])*(TrackerTbl[[#This Row],[Request Date]]=MainTracker[Request sent on (Date)])*1,0),21)</f>
        <v>10 - Complete</v>
      </c>
      <c r="G829" s="33" cm="1">
        <f t="array" ref="G829">INDEX(MainTracker[#Data],MATCH(1,(TrackerTbl[[#This Row],[UAID_2]]=MainTracker[UAID_2])*(TrackerTbl[[#This Row],[Request Date]]=MainTracker[Request sent on (Date)])*1,0),9)</f>
        <v>45446</v>
      </c>
      <c r="H829" s="33"/>
      <c r="J829" t="s">
        <v>9862</v>
      </c>
      <c r="K829" t="s">
        <v>9863</v>
      </c>
      <c r="L829" t="str">
        <f>LEFT(Table58[[#This Row],[L3 (Last Work Package only)]],FIND(" - ",Table58[[#This Row],[L3 (Last Work Package only)]])-1)</f>
        <v>SR_CFA_12_09a</v>
      </c>
      <c r="M829" t="str">
        <f>LEFT(Table58[[#This Row],[Assets]],FIND(" - ",Table58[[#This Row],[Assets]])-1)</f>
        <v>HS2-00003H0AC</v>
      </c>
      <c r="N829" s="239" t="e">
        <f>INDEX(TrackerTbl[#Data],MATCH(Table58[[#This Row],[L2]],TrackerTbl[Cleansed_UAID_2],0),5)</f>
        <v>#N/A</v>
      </c>
      <c r="O829" s="9" t="e">
        <f>INDEX(TrackerTbl[#Data],MATCH(Table58[[#This Row],[L2]],TrackerTbl[Cleansed_UAID_2],0),6)</f>
        <v>#N/A</v>
      </c>
      <c r="P829" s="239" t="e">
        <f>INDEX(TrackerTbl[#Data],MATCH(Table58[[#This Row],[L2]],TrackerTbl[Cleansed_UAID_2],0),7)</f>
        <v>#N/A</v>
      </c>
    </row>
    <row r="830" spans="1:16">
      <c r="A830" s="9">
        <v>218.02</v>
      </c>
      <c r="B830" t="s">
        <v>3851</v>
      </c>
      <c r="C830" t="str">
        <f>IF(LEFT(TrackerTbl[[#This Row],[WorkPackage]],1)="U",TrackerTbl[[#This Row],[WorkPackage]],"IDR "&amp;TRIM(TrackerTbl[[#This Row],[WorkPackage]]))</f>
        <v>IDR 218.02</v>
      </c>
      <c r="D830" t="str">
        <f>TRIM(TrackerTbl[[#This Row],[UAID_2]])</f>
        <v>HS2-00003B93L</v>
      </c>
      <c r="E830" s="33">
        <f>_xlfn.MAXIFS(Central_Team!G:G,Central_Team!C:C,TrackerTbl[[#This Row],[UAID_2]])</f>
        <v>45436</v>
      </c>
      <c r="F830" t="str" cm="1">
        <f t="array" ref="F830">INDEX(MainTracker[#Data],MATCH(1,(TrackerTbl[[#This Row],[UAID_2]]=MainTracker[UAID_2])*(TrackerTbl[[#This Row],[Request Date]]=MainTracker[Request sent on (Date)])*1,0),21)</f>
        <v>10 - Complete</v>
      </c>
      <c r="G830" s="33" cm="1">
        <f t="array" ref="G830">INDEX(MainTracker[#Data],MATCH(1,(TrackerTbl[[#This Row],[UAID_2]]=MainTracker[UAID_2])*(TrackerTbl[[#This Row],[Request Date]]=MainTracker[Request sent on (Date)])*1,0),9)</f>
        <v>45446</v>
      </c>
      <c r="H830" s="33"/>
      <c r="J830" t="s">
        <v>9864</v>
      </c>
      <c r="K830" t="s">
        <v>9865</v>
      </c>
      <c r="L830" t="str">
        <f>LEFT(Table58[[#This Row],[L3 (Last Work Package only)]],FIND(" - ",Table58[[#This Row],[L3 (Last Work Package only)]])-1)</f>
        <v>SR_CFA_12_09</v>
      </c>
      <c r="M830" t="str">
        <f>LEFT(Table58[[#This Row],[Assets]],FIND(" - ",Table58[[#This Row],[Assets]])-1)</f>
        <v>HS2-00003H0AB</v>
      </c>
      <c r="N830" s="239" t="e">
        <f>INDEX(TrackerTbl[#Data],MATCH(Table58[[#This Row],[L2]],TrackerTbl[Cleansed_UAID_2],0),5)</f>
        <v>#N/A</v>
      </c>
      <c r="O830" s="9" t="e">
        <f>INDEX(TrackerTbl[#Data],MATCH(Table58[[#This Row],[L2]],TrackerTbl[Cleansed_UAID_2],0),6)</f>
        <v>#N/A</v>
      </c>
      <c r="P830" s="239" t="e">
        <f>INDEX(TrackerTbl[#Data],MATCH(Table58[[#This Row],[L2]],TrackerTbl[Cleansed_UAID_2],0),7)</f>
        <v>#N/A</v>
      </c>
    </row>
    <row r="831" spans="1:16">
      <c r="A831" s="9">
        <v>214.07</v>
      </c>
      <c r="B831" t="s">
        <v>3855</v>
      </c>
      <c r="C831" t="str">
        <f>IF(LEFT(TrackerTbl[[#This Row],[WorkPackage]],1)="U",TrackerTbl[[#This Row],[WorkPackage]],"IDR "&amp;TRIM(TrackerTbl[[#This Row],[WorkPackage]]))</f>
        <v>IDR 214.07</v>
      </c>
      <c r="D831" t="str">
        <f>TRIM(TrackerTbl[[#This Row],[UAID_2]])</f>
        <v>HS2-00002Y8V9</v>
      </c>
      <c r="E831" s="33">
        <f>_xlfn.MAXIFS(Central_Team!G:G,Central_Team!C:C,TrackerTbl[[#This Row],[UAID_2]])</f>
        <v>45436</v>
      </c>
      <c r="F831" t="str" cm="1">
        <f t="array" ref="F831">INDEX(MainTracker[#Data],MATCH(1,(TrackerTbl[[#This Row],[UAID_2]]=MainTracker[UAID_2])*(TrackerTbl[[#This Row],[Request Date]]=MainTracker[Request sent on (Date)])*1,0),21)</f>
        <v>10 - Complete</v>
      </c>
      <c r="G831" s="33" cm="1">
        <f t="array" ref="G831">INDEX(MainTracker[#Data],MATCH(1,(TrackerTbl[[#This Row],[UAID_2]]=MainTracker[UAID_2])*(TrackerTbl[[#This Row],[Request Date]]=MainTracker[Request sent on (Date)])*1,0),9)</f>
        <v>45442</v>
      </c>
      <c r="H831" s="33"/>
      <c r="J831" t="s">
        <v>9866</v>
      </c>
      <c r="K831" t="s">
        <v>9867</v>
      </c>
      <c r="L831" t="str">
        <f>LEFT(Table58[[#This Row],[L3 (Last Work Package only)]],FIND(" - ",Table58[[#This Row],[L3 (Last Work Package only)]])-1)</f>
        <v>SR_CFA_12_08</v>
      </c>
      <c r="M831" t="str">
        <f>LEFT(Table58[[#This Row],[Assets]],FIND(" - ",Table58[[#This Row],[Assets]])-1)</f>
        <v>HS2-00003H0AA</v>
      </c>
      <c r="N831" s="239" t="e">
        <f>INDEX(TrackerTbl[#Data],MATCH(Table58[[#This Row],[L2]],TrackerTbl[Cleansed_UAID_2],0),5)</f>
        <v>#N/A</v>
      </c>
      <c r="O831" s="9" t="e">
        <f>INDEX(TrackerTbl[#Data],MATCH(Table58[[#This Row],[L2]],TrackerTbl[Cleansed_UAID_2],0),6)</f>
        <v>#N/A</v>
      </c>
      <c r="P831" s="239" t="e">
        <f>INDEX(TrackerTbl[#Data],MATCH(Table58[[#This Row],[L2]],TrackerTbl[Cleansed_UAID_2],0),7)</f>
        <v>#N/A</v>
      </c>
    </row>
    <row r="832" spans="1:16">
      <c r="A832" s="9">
        <v>214.07</v>
      </c>
      <c r="B832" t="s">
        <v>3860</v>
      </c>
      <c r="C832" t="str">
        <f>IF(LEFT(TrackerTbl[[#This Row],[WorkPackage]],1)="U",TrackerTbl[[#This Row],[WorkPackage]],"IDR "&amp;TRIM(TrackerTbl[[#This Row],[WorkPackage]]))</f>
        <v>IDR 214.07</v>
      </c>
      <c r="D832" t="str">
        <f>TRIM(TrackerTbl[[#This Row],[UAID_2]])</f>
        <v>HS2-00002Y8VA</v>
      </c>
      <c r="E832" s="33">
        <f>_xlfn.MAXIFS(Central_Team!G:G,Central_Team!C:C,TrackerTbl[[#This Row],[UAID_2]])</f>
        <v>45436</v>
      </c>
      <c r="F832" t="str" cm="1">
        <f t="array" ref="F832">INDEX(MainTracker[#Data],MATCH(1,(TrackerTbl[[#This Row],[UAID_2]]=MainTracker[UAID_2])*(TrackerTbl[[#This Row],[Request Date]]=MainTracker[Request sent on (Date)])*1,0),21)</f>
        <v>10 - Complete</v>
      </c>
      <c r="G832" s="33" cm="1">
        <f t="array" ref="G832">INDEX(MainTracker[#Data],MATCH(1,(TrackerTbl[[#This Row],[UAID_2]]=MainTracker[UAID_2])*(TrackerTbl[[#This Row],[Request Date]]=MainTracker[Request sent on (Date)])*1,0),9)</f>
        <v>45442</v>
      </c>
      <c r="H832" s="33"/>
      <c r="J832" t="s">
        <v>9868</v>
      </c>
      <c r="K832" t="s">
        <v>9869</v>
      </c>
      <c r="L832" t="str">
        <f>LEFT(Table58[[#This Row],[L3 (Last Work Package only)]],FIND(" - ",Table58[[#This Row],[L3 (Last Work Package only)]])-1)</f>
        <v>SR_CFA_12_05</v>
      </c>
      <c r="M832" t="str">
        <f>LEFT(Table58[[#This Row],[Assets]],FIND(" - ",Table58[[#This Row],[Assets]])-1)</f>
        <v>HS2-00003H0A9</v>
      </c>
      <c r="N832" s="239" t="e">
        <f>INDEX(TrackerTbl[#Data],MATCH(Table58[[#This Row],[L2]],TrackerTbl[Cleansed_UAID_2],0),5)</f>
        <v>#N/A</v>
      </c>
      <c r="O832" s="9" t="e">
        <f>INDEX(TrackerTbl[#Data],MATCH(Table58[[#This Row],[L2]],TrackerTbl[Cleansed_UAID_2],0),6)</f>
        <v>#N/A</v>
      </c>
      <c r="P832" s="239" t="e">
        <f>INDEX(TrackerTbl[#Data],MATCH(Table58[[#This Row],[L2]],TrackerTbl[Cleansed_UAID_2],0),7)</f>
        <v>#N/A</v>
      </c>
    </row>
    <row r="833" spans="1:16">
      <c r="A833" s="9">
        <v>214.07</v>
      </c>
      <c r="B833" t="s">
        <v>3864</v>
      </c>
      <c r="C833" t="str">
        <f>IF(LEFT(TrackerTbl[[#This Row],[WorkPackage]],1)="U",TrackerTbl[[#This Row],[WorkPackage]],"IDR "&amp;TRIM(TrackerTbl[[#This Row],[WorkPackage]]))</f>
        <v>IDR 214.07</v>
      </c>
      <c r="D833" t="str">
        <f>TRIM(TrackerTbl[[#This Row],[UAID_2]])</f>
        <v>HS2-00002Y8VB</v>
      </c>
      <c r="E833" s="33">
        <f>_xlfn.MAXIFS(Central_Team!G:G,Central_Team!C:C,TrackerTbl[[#This Row],[UAID_2]])</f>
        <v>45436</v>
      </c>
      <c r="F833" t="str" cm="1">
        <f t="array" ref="F833">INDEX(MainTracker[#Data],MATCH(1,(TrackerTbl[[#This Row],[UAID_2]]=MainTracker[UAID_2])*(TrackerTbl[[#This Row],[Request Date]]=MainTracker[Request sent on (Date)])*1,0),21)</f>
        <v>10 - Complete</v>
      </c>
      <c r="G833" s="33" cm="1">
        <f t="array" ref="G833">INDEX(MainTracker[#Data],MATCH(1,(TrackerTbl[[#This Row],[UAID_2]]=MainTracker[UAID_2])*(TrackerTbl[[#This Row],[Request Date]]=MainTracker[Request sent on (Date)])*1,0),9)</f>
        <v>45455</v>
      </c>
      <c r="H833" s="33"/>
      <c r="J833" t="s">
        <v>9870</v>
      </c>
      <c r="K833" t="s">
        <v>9871</v>
      </c>
      <c r="L833" t="str">
        <f>LEFT(Table58[[#This Row],[L3 (Last Work Package only)]],FIND(" - ",Table58[[#This Row],[L3 (Last Work Package only)]])-1)</f>
        <v>SR_CFA_12_02</v>
      </c>
      <c r="M833" t="str">
        <f>LEFT(Table58[[#This Row],[Assets]],FIND(" - ",Table58[[#This Row],[Assets]])-1)</f>
        <v>HS2-00003H0A8</v>
      </c>
      <c r="N833" s="239" t="e">
        <f>INDEX(TrackerTbl[#Data],MATCH(Table58[[#This Row],[L2]],TrackerTbl[Cleansed_UAID_2],0),5)</f>
        <v>#N/A</v>
      </c>
      <c r="O833" s="9" t="e">
        <f>INDEX(TrackerTbl[#Data],MATCH(Table58[[#This Row],[L2]],TrackerTbl[Cleansed_UAID_2],0),6)</f>
        <v>#N/A</v>
      </c>
      <c r="P833" s="239" t="e">
        <f>INDEX(TrackerTbl[#Data],MATCH(Table58[[#This Row],[L2]],TrackerTbl[Cleansed_UAID_2],0),7)</f>
        <v>#N/A</v>
      </c>
    </row>
    <row r="834" spans="1:16">
      <c r="A834" s="9">
        <v>214.07</v>
      </c>
      <c r="B834" t="s">
        <v>3868</v>
      </c>
      <c r="C834" t="str">
        <f>IF(LEFT(TrackerTbl[[#This Row],[WorkPackage]],1)="U",TrackerTbl[[#This Row],[WorkPackage]],"IDR "&amp;TRIM(TrackerTbl[[#This Row],[WorkPackage]]))</f>
        <v>IDR 214.07</v>
      </c>
      <c r="D834" t="str">
        <f>TRIM(TrackerTbl[[#This Row],[UAID_2]])</f>
        <v>HS2-00002Y8VC</v>
      </c>
      <c r="E834" s="33">
        <f>_xlfn.MAXIFS(Central_Team!G:G,Central_Team!C:C,TrackerTbl[[#This Row],[UAID_2]])</f>
        <v>45436</v>
      </c>
      <c r="F834" t="str" cm="1">
        <f t="array" ref="F834">INDEX(MainTracker[#Data],MATCH(1,(TrackerTbl[[#This Row],[UAID_2]]=MainTracker[UAID_2])*(TrackerTbl[[#This Row],[Request Date]]=MainTracker[Request sent on (Date)])*1,0),21)</f>
        <v>10 - Complete</v>
      </c>
      <c r="G834" s="33" cm="1">
        <f t="array" ref="G834">INDEX(MainTracker[#Data],MATCH(1,(TrackerTbl[[#This Row],[UAID_2]]=MainTracker[UAID_2])*(TrackerTbl[[#This Row],[Request Date]]=MainTracker[Request sent on (Date)])*1,0),9)</f>
        <v>45442</v>
      </c>
      <c r="H834" s="33"/>
      <c r="J834" t="s">
        <v>9872</v>
      </c>
      <c r="K834" t="s">
        <v>9873</v>
      </c>
      <c r="L834" t="str">
        <f>LEFT(Table58[[#This Row],[L3 (Last Work Package only)]],FIND(" - ",Table58[[#This Row],[L3 (Last Work Package only)]])-1)</f>
        <v>SR_CFA_12_01</v>
      </c>
      <c r="M834" t="str">
        <f>LEFT(Table58[[#This Row],[Assets]],FIND(" - ",Table58[[#This Row],[Assets]])-1)</f>
        <v>HS2-00003H0A7</v>
      </c>
      <c r="N834" s="239" t="e">
        <f>INDEX(TrackerTbl[#Data],MATCH(Table58[[#This Row],[L2]],TrackerTbl[Cleansed_UAID_2],0),5)</f>
        <v>#N/A</v>
      </c>
      <c r="O834" s="9" t="e">
        <f>INDEX(TrackerTbl[#Data],MATCH(Table58[[#This Row],[L2]],TrackerTbl[Cleansed_UAID_2],0),6)</f>
        <v>#N/A</v>
      </c>
      <c r="P834" s="239" t="e">
        <f>INDEX(TrackerTbl[#Data],MATCH(Table58[[#This Row],[L2]],TrackerTbl[Cleansed_UAID_2],0),7)</f>
        <v>#N/A</v>
      </c>
    </row>
    <row r="835" spans="1:16">
      <c r="A835" s="9">
        <v>214.07</v>
      </c>
      <c r="B835" t="s">
        <v>3872</v>
      </c>
      <c r="C835" t="str">
        <f>IF(LEFT(TrackerTbl[[#This Row],[WorkPackage]],1)="U",TrackerTbl[[#This Row],[WorkPackage]],"IDR "&amp;TRIM(TrackerTbl[[#This Row],[WorkPackage]]))</f>
        <v>IDR 214.07</v>
      </c>
      <c r="D835" t="str">
        <f>TRIM(TrackerTbl[[#This Row],[UAID_2]])</f>
        <v>HS2-00002Y8VD</v>
      </c>
      <c r="E835" s="33">
        <f>_xlfn.MAXIFS(Central_Team!G:G,Central_Team!C:C,TrackerTbl[[#This Row],[UAID_2]])</f>
        <v>45436</v>
      </c>
      <c r="F835" t="str" cm="1">
        <f t="array" ref="F835">INDEX(MainTracker[#Data],MATCH(1,(TrackerTbl[[#This Row],[UAID_2]]=MainTracker[UAID_2])*(TrackerTbl[[#This Row],[Request Date]]=MainTracker[Request sent on (Date)])*1,0),21)</f>
        <v>10 - Complete</v>
      </c>
      <c r="G835" s="33" cm="1">
        <f t="array" ref="G835">INDEX(MainTracker[#Data],MATCH(1,(TrackerTbl[[#This Row],[UAID_2]]=MainTracker[UAID_2])*(TrackerTbl[[#This Row],[Request Date]]=MainTracker[Request sent on (Date)])*1,0),9)</f>
        <v>45442</v>
      </c>
      <c r="H835" s="33"/>
      <c r="J835" t="s">
        <v>9874</v>
      </c>
      <c r="K835" t="s">
        <v>9875</v>
      </c>
      <c r="L835" t="str">
        <f>LEFT(Table58[[#This Row],[L3 (Last Work Package only)]],FIND(" - ",Table58[[#This Row],[L3 (Last Work Package only)]])-1)</f>
        <v>SR_CFA_11_77</v>
      </c>
      <c r="M835" t="str">
        <f>LEFT(Table58[[#This Row],[Assets]],FIND(" - ",Table58[[#This Row],[Assets]])-1)</f>
        <v>HS2-00003H0A6</v>
      </c>
      <c r="N835" s="239" t="e">
        <f>INDEX(TrackerTbl[#Data],MATCH(Table58[[#This Row],[L2]],TrackerTbl[Cleansed_UAID_2],0),5)</f>
        <v>#N/A</v>
      </c>
      <c r="O835" s="9" t="e">
        <f>INDEX(TrackerTbl[#Data],MATCH(Table58[[#This Row],[L2]],TrackerTbl[Cleansed_UAID_2],0),6)</f>
        <v>#N/A</v>
      </c>
      <c r="P835" s="239" t="e">
        <f>INDEX(TrackerTbl[#Data],MATCH(Table58[[#This Row],[L2]],TrackerTbl[Cleansed_UAID_2],0),7)</f>
        <v>#N/A</v>
      </c>
    </row>
    <row r="836" spans="1:16">
      <c r="A836" s="9">
        <v>214.07</v>
      </c>
      <c r="B836" t="s">
        <v>3876</v>
      </c>
      <c r="C836" t="str">
        <f>IF(LEFT(TrackerTbl[[#This Row],[WorkPackage]],1)="U",TrackerTbl[[#This Row],[WorkPackage]],"IDR "&amp;TRIM(TrackerTbl[[#This Row],[WorkPackage]]))</f>
        <v>IDR 214.07</v>
      </c>
      <c r="D836" t="str">
        <f>TRIM(TrackerTbl[[#This Row],[UAID_2]])</f>
        <v>HS2-00002Y8VE</v>
      </c>
      <c r="E836" s="33">
        <f>_xlfn.MAXIFS(Central_Team!G:G,Central_Team!C:C,TrackerTbl[[#This Row],[UAID_2]])</f>
        <v>45436</v>
      </c>
      <c r="F836" t="str" cm="1">
        <f t="array" ref="F836">INDEX(MainTracker[#Data],MATCH(1,(TrackerTbl[[#This Row],[UAID_2]]=MainTracker[UAID_2])*(TrackerTbl[[#This Row],[Request Date]]=MainTracker[Request sent on (Date)])*1,0),21)</f>
        <v>10 - Complete</v>
      </c>
      <c r="G836" s="33" cm="1">
        <f t="array" ref="G836">INDEX(MainTracker[#Data],MATCH(1,(TrackerTbl[[#This Row],[UAID_2]]=MainTracker[UAID_2])*(TrackerTbl[[#This Row],[Request Date]]=MainTracker[Request sent on (Date)])*1,0),9)</f>
        <v>45442</v>
      </c>
      <c r="H836" s="33"/>
      <c r="J836" t="s">
        <v>9876</v>
      </c>
      <c r="K836" t="s">
        <v>9877</v>
      </c>
      <c r="L836" t="str">
        <f>LEFT(Table58[[#This Row],[L3 (Last Work Package only)]],FIND(" - ",Table58[[#This Row],[L3 (Last Work Package only)]])-1)</f>
        <v>SR_CFA_11_76</v>
      </c>
      <c r="M836" t="str">
        <f>LEFT(Table58[[#This Row],[Assets]],FIND(" - ",Table58[[#This Row],[Assets]])-1)</f>
        <v>HS2-00003H0A5</v>
      </c>
      <c r="N836" s="239" t="e">
        <f>INDEX(TrackerTbl[#Data],MATCH(Table58[[#This Row],[L2]],TrackerTbl[Cleansed_UAID_2],0),5)</f>
        <v>#N/A</v>
      </c>
      <c r="O836" s="9" t="e">
        <f>INDEX(TrackerTbl[#Data],MATCH(Table58[[#This Row],[L2]],TrackerTbl[Cleansed_UAID_2],0),6)</f>
        <v>#N/A</v>
      </c>
      <c r="P836" s="239" t="e">
        <f>INDEX(TrackerTbl[#Data],MATCH(Table58[[#This Row],[L2]],TrackerTbl[Cleansed_UAID_2],0),7)</f>
        <v>#N/A</v>
      </c>
    </row>
    <row r="837" spans="1:16">
      <c r="A837" s="9">
        <v>214.07</v>
      </c>
      <c r="B837" t="s">
        <v>3880</v>
      </c>
      <c r="C837" t="str">
        <f>IF(LEFT(TrackerTbl[[#This Row],[WorkPackage]],1)="U",TrackerTbl[[#This Row],[WorkPackage]],"IDR "&amp;TRIM(TrackerTbl[[#This Row],[WorkPackage]]))</f>
        <v>IDR 214.07</v>
      </c>
      <c r="D837" t="str">
        <f>TRIM(TrackerTbl[[#This Row],[UAID_2]])</f>
        <v>HS2-00003B2G9</v>
      </c>
      <c r="E837" s="33">
        <f>_xlfn.MAXIFS(Central_Team!G:G,Central_Team!C:C,TrackerTbl[[#This Row],[UAID_2]])</f>
        <v>45436</v>
      </c>
      <c r="F837" t="str" cm="1">
        <f t="array" ref="F837">INDEX(MainTracker[#Data],MATCH(1,(TrackerTbl[[#This Row],[UAID_2]]=MainTracker[UAID_2])*(TrackerTbl[[#This Row],[Request Date]]=MainTracker[Request sent on (Date)])*1,0),21)</f>
        <v>10 - Complete</v>
      </c>
      <c r="G837" s="33" cm="1">
        <f t="array" ref="G837">INDEX(MainTracker[#Data],MATCH(1,(TrackerTbl[[#This Row],[UAID_2]]=MainTracker[UAID_2])*(TrackerTbl[[#This Row],[Request Date]]=MainTracker[Request sent on (Date)])*1,0),9)</f>
        <v>45442</v>
      </c>
      <c r="H837" s="33"/>
      <c r="J837" t="s">
        <v>9878</v>
      </c>
      <c r="K837" t="s">
        <v>9879</v>
      </c>
      <c r="L837" t="str">
        <f>LEFT(Table58[[#This Row],[L3 (Last Work Package only)]],FIND(" - ",Table58[[#This Row],[L3 (Last Work Package only)]])-1)</f>
        <v>SR_CFA_11_75</v>
      </c>
      <c r="M837" t="str">
        <f>LEFT(Table58[[#This Row],[Assets]],FIND(" - ",Table58[[#This Row],[Assets]])-1)</f>
        <v>HS2-00003H0A4</v>
      </c>
      <c r="N837" s="239" t="e">
        <f>INDEX(TrackerTbl[#Data],MATCH(Table58[[#This Row],[L2]],TrackerTbl[Cleansed_UAID_2],0),5)</f>
        <v>#N/A</v>
      </c>
      <c r="O837" s="9" t="e">
        <f>INDEX(TrackerTbl[#Data],MATCH(Table58[[#This Row],[L2]],TrackerTbl[Cleansed_UAID_2],0),6)</f>
        <v>#N/A</v>
      </c>
      <c r="P837" s="239" t="e">
        <f>INDEX(TrackerTbl[#Data],MATCH(Table58[[#This Row],[L2]],TrackerTbl[Cleansed_UAID_2],0),7)</f>
        <v>#N/A</v>
      </c>
    </row>
    <row r="838" spans="1:16">
      <c r="A838" s="9">
        <v>214.07</v>
      </c>
      <c r="B838" t="s">
        <v>3884</v>
      </c>
      <c r="C838" t="str">
        <f>IF(LEFT(TrackerTbl[[#This Row],[WorkPackage]],1)="U",TrackerTbl[[#This Row],[WorkPackage]],"IDR "&amp;TRIM(TrackerTbl[[#This Row],[WorkPackage]]))</f>
        <v>IDR 214.07</v>
      </c>
      <c r="D838" t="str">
        <f>TRIM(TrackerTbl[[#This Row],[UAID_2]])</f>
        <v>HS2-00003B2GA</v>
      </c>
      <c r="E838" s="33">
        <f>_xlfn.MAXIFS(Central_Team!G:G,Central_Team!C:C,TrackerTbl[[#This Row],[UAID_2]])</f>
        <v>45436</v>
      </c>
      <c r="F838" t="str" cm="1">
        <f t="array" ref="F838">INDEX(MainTracker[#Data],MATCH(1,(TrackerTbl[[#This Row],[UAID_2]]=MainTracker[UAID_2])*(TrackerTbl[[#This Row],[Request Date]]=MainTracker[Request sent on (Date)])*1,0),21)</f>
        <v>10 - Complete</v>
      </c>
      <c r="G838" s="33" cm="1">
        <f t="array" ref="G838">INDEX(MainTracker[#Data],MATCH(1,(TrackerTbl[[#This Row],[UAID_2]]=MainTracker[UAID_2])*(TrackerTbl[[#This Row],[Request Date]]=MainTracker[Request sent on (Date)])*1,0),9)</f>
        <v>45442</v>
      </c>
      <c r="H838" s="33"/>
      <c r="J838" t="s">
        <v>9880</v>
      </c>
      <c r="K838" t="s">
        <v>9881</v>
      </c>
      <c r="L838" t="str">
        <f>LEFT(Table58[[#This Row],[L3 (Last Work Package only)]],FIND(" - ",Table58[[#This Row],[L3 (Last Work Package only)]])-1)</f>
        <v>SR_CFA_11_74</v>
      </c>
      <c r="M838" t="str">
        <f>LEFT(Table58[[#This Row],[Assets]],FIND(" - ",Table58[[#This Row],[Assets]])-1)</f>
        <v>HS2-00003H0A3</v>
      </c>
      <c r="N838" s="239" t="e">
        <f>INDEX(TrackerTbl[#Data],MATCH(Table58[[#This Row],[L2]],TrackerTbl[Cleansed_UAID_2],0),5)</f>
        <v>#N/A</v>
      </c>
      <c r="O838" s="9" t="e">
        <f>INDEX(TrackerTbl[#Data],MATCH(Table58[[#This Row],[L2]],TrackerTbl[Cleansed_UAID_2],0),6)</f>
        <v>#N/A</v>
      </c>
      <c r="P838" s="239" t="e">
        <f>INDEX(TrackerTbl[#Data],MATCH(Table58[[#This Row],[L2]],TrackerTbl[Cleansed_UAID_2],0),7)</f>
        <v>#N/A</v>
      </c>
    </row>
    <row r="839" spans="1:16">
      <c r="A839" s="9">
        <v>214.07</v>
      </c>
      <c r="B839" t="s">
        <v>3888</v>
      </c>
      <c r="C839" t="str">
        <f>IF(LEFT(TrackerTbl[[#This Row],[WorkPackage]],1)="U",TrackerTbl[[#This Row],[WorkPackage]],"IDR "&amp;TRIM(TrackerTbl[[#This Row],[WorkPackage]]))</f>
        <v>IDR 214.07</v>
      </c>
      <c r="D839" t="str">
        <f>TRIM(TrackerTbl[[#This Row],[UAID_2]])</f>
        <v>HS2-00003B2GB</v>
      </c>
      <c r="E839" s="33">
        <f>_xlfn.MAXIFS(Central_Team!G:G,Central_Team!C:C,TrackerTbl[[#This Row],[UAID_2]])</f>
        <v>45436</v>
      </c>
      <c r="F839" t="str" cm="1">
        <f t="array" ref="F839">INDEX(MainTracker[#Data],MATCH(1,(TrackerTbl[[#This Row],[UAID_2]]=MainTracker[UAID_2])*(TrackerTbl[[#This Row],[Request Date]]=MainTracker[Request sent on (Date)])*1,0),21)</f>
        <v>10 - Complete</v>
      </c>
      <c r="G839" s="33" cm="1">
        <f t="array" ref="G839">INDEX(MainTracker[#Data],MATCH(1,(TrackerTbl[[#This Row],[UAID_2]]=MainTracker[UAID_2])*(TrackerTbl[[#This Row],[Request Date]]=MainTracker[Request sent on (Date)])*1,0),9)</f>
        <v>45442</v>
      </c>
      <c r="H839" s="33"/>
      <c r="J839" t="s">
        <v>9882</v>
      </c>
      <c r="K839" t="s">
        <v>9883</v>
      </c>
      <c r="L839" t="str">
        <f>LEFT(Table58[[#This Row],[L3 (Last Work Package only)]],FIND(" - ",Table58[[#This Row],[L3 (Last Work Package only)]])-1)</f>
        <v>SR_CFA_11_73</v>
      </c>
      <c r="M839" t="str">
        <f>LEFT(Table58[[#This Row],[Assets]],FIND(" - ",Table58[[#This Row],[Assets]])-1)</f>
        <v>HS2-00003H0A2</v>
      </c>
      <c r="N839" s="239" t="e">
        <f>INDEX(TrackerTbl[#Data],MATCH(Table58[[#This Row],[L2]],TrackerTbl[Cleansed_UAID_2],0),5)</f>
        <v>#N/A</v>
      </c>
      <c r="O839" s="9" t="e">
        <f>INDEX(TrackerTbl[#Data],MATCH(Table58[[#This Row],[L2]],TrackerTbl[Cleansed_UAID_2],0),6)</f>
        <v>#N/A</v>
      </c>
      <c r="P839" s="239" t="e">
        <f>INDEX(TrackerTbl[#Data],MATCH(Table58[[#This Row],[L2]],TrackerTbl[Cleansed_UAID_2],0),7)</f>
        <v>#N/A</v>
      </c>
    </row>
    <row r="840" spans="1:16">
      <c r="A840" s="9">
        <v>214.07</v>
      </c>
      <c r="B840" t="s">
        <v>3892</v>
      </c>
      <c r="C840" t="str">
        <f>IF(LEFT(TrackerTbl[[#This Row],[WorkPackage]],1)="U",TrackerTbl[[#This Row],[WorkPackage]],"IDR "&amp;TRIM(TrackerTbl[[#This Row],[WorkPackage]]))</f>
        <v>IDR 214.07</v>
      </c>
      <c r="D840" t="str">
        <f>TRIM(TrackerTbl[[#This Row],[UAID_2]])</f>
        <v>HS2-00003B2GC</v>
      </c>
      <c r="E840" s="33">
        <f>_xlfn.MAXIFS(Central_Team!G:G,Central_Team!C:C,TrackerTbl[[#This Row],[UAID_2]])</f>
        <v>45436</v>
      </c>
      <c r="F840" t="str" cm="1">
        <f t="array" ref="F840">INDEX(MainTracker[#Data],MATCH(1,(TrackerTbl[[#This Row],[UAID_2]]=MainTracker[UAID_2])*(TrackerTbl[[#This Row],[Request Date]]=MainTracker[Request sent on (Date)])*1,0),21)</f>
        <v>10 - Complete</v>
      </c>
      <c r="G840" s="33" cm="1">
        <f t="array" ref="G840">INDEX(MainTracker[#Data],MATCH(1,(TrackerTbl[[#This Row],[UAID_2]]=MainTracker[UAID_2])*(TrackerTbl[[#This Row],[Request Date]]=MainTracker[Request sent on (Date)])*1,0),9)</f>
        <v>45442</v>
      </c>
      <c r="H840" s="33"/>
      <c r="J840" t="s">
        <v>9884</v>
      </c>
      <c r="K840" t="s">
        <v>9885</v>
      </c>
      <c r="L840" t="str">
        <f>LEFT(Table58[[#This Row],[L3 (Last Work Package only)]],FIND(" - ",Table58[[#This Row],[L3 (Last Work Package only)]])-1)</f>
        <v>SR_CFA_11_72</v>
      </c>
      <c r="M840" t="str">
        <f>LEFT(Table58[[#This Row],[Assets]],FIND(" - ",Table58[[#This Row],[Assets]])-1)</f>
        <v>HS2-00003H0A1</v>
      </c>
      <c r="N840" s="239" t="e">
        <f>INDEX(TrackerTbl[#Data],MATCH(Table58[[#This Row],[L2]],TrackerTbl[Cleansed_UAID_2],0),5)</f>
        <v>#N/A</v>
      </c>
      <c r="O840" s="9" t="e">
        <f>INDEX(TrackerTbl[#Data],MATCH(Table58[[#This Row],[L2]],TrackerTbl[Cleansed_UAID_2],0),6)</f>
        <v>#N/A</v>
      </c>
      <c r="P840" s="239" t="e">
        <f>INDEX(TrackerTbl[#Data],MATCH(Table58[[#This Row],[L2]],TrackerTbl[Cleansed_UAID_2],0),7)</f>
        <v>#N/A</v>
      </c>
    </row>
    <row r="841" spans="1:16">
      <c r="A841" s="9">
        <v>219.3</v>
      </c>
      <c r="B841" t="s">
        <v>2457</v>
      </c>
      <c r="C841" t="str">
        <f>IF(LEFT(TrackerTbl[[#This Row],[WorkPackage]],1)="U",TrackerTbl[[#This Row],[WorkPackage]],"IDR "&amp;TRIM(TrackerTbl[[#This Row],[WorkPackage]]))</f>
        <v>IDR 219.3</v>
      </c>
      <c r="D841" t="str">
        <f>TRIM(TrackerTbl[[#This Row],[UAID_2]])</f>
        <v>HS2-000031EEZ</v>
      </c>
      <c r="E841" s="33">
        <f>_xlfn.MAXIFS(Central_Team!G:G,Central_Team!C:C,TrackerTbl[[#This Row],[UAID_2]])</f>
        <v>45440</v>
      </c>
      <c r="F841" t="str" cm="1">
        <f t="array" ref="F841">INDEX(MainTracker[#Data],MATCH(1,(TrackerTbl[[#This Row],[UAID_2]]=MainTracker[UAID_2])*(TrackerTbl[[#This Row],[Request Date]]=MainTracker[Request sent on (Date)])*1,0),21)</f>
        <v>10 - Complete</v>
      </c>
      <c r="G841" s="33" cm="1">
        <f t="array" ref="G841">INDEX(MainTracker[#Data],MATCH(1,(TrackerTbl[[#This Row],[UAID_2]]=MainTracker[UAID_2])*(TrackerTbl[[#This Row],[Request Date]]=MainTracker[Request sent on (Date)])*1,0),9)</f>
        <v>45441</v>
      </c>
      <c r="H841" s="33"/>
      <c r="J841" t="s">
        <v>9886</v>
      </c>
      <c r="K841" t="s">
        <v>9887</v>
      </c>
      <c r="L841" t="str">
        <f>LEFT(Table58[[#This Row],[L3 (Last Work Package only)]],FIND(" - ",Table58[[#This Row],[L3 (Last Work Package only)]])-1)</f>
        <v>SR_CFA_11_71</v>
      </c>
      <c r="M841" t="str">
        <f>LEFT(Table58[[#This Row],[Assets]],FIND(" - ",Table58[[#This Row],[Assets]])-1)</f>
        <v>HS2-00003H0A0</v>
      </c>
      <c r="N841" s="239" t="e">
        <f>INDEX(TrackerTbl[#Data],MATCH(Table58[[#This Row],[L2]],TrackerTbl[Cleansed_UAID_2],0),5)</f>
        <v>#N/A</v>
      </c>
      <c r="O841" s="9" t="e">
        <f>INDEX(TrackerTbl[#Data],MATCH(Table58[[#This Row],[L2]],TrackerTbl[Cleansed_UAID_2],0),6)</f>
        <v>#N/A</v>
      </c>
      <c r="P841" s="239" t="e">
        <f>INDEX(TrackerTbl[#Data],MATCH(Table58[[#This Row],[L2]],TrackerTbl[Cleansed_UAID_2],0),7)</f>
        <v>#N/A</v>
      </c>
    </row>
    <row r="842" spans="1:16">
      <c r="A842" s="9">
        <v>215.03</v>
      </c>
      <c r="B842" t="s">
        <v>3898</v>
      </c>
      <c r="C842" t="str">
        <f>IF(LEFT(TrackerTbl[[#This Row],[WorkPackage]],1)="U",TrackerTbl[[#This Row],[WorkPackage]],"IDR "&amp;TRIM(TrackerTbl[[#This Row],[WorkPackage]]))</f>
        <v>IDR 215.03</v>
      </c>
      <c r="D842" t="str">
        <f>TRIM(TrackerTbl[[#This Row],[UAID_2]])</f>
        <v>HS2-00003GL96</v>
      </c>
      <c r="E842" s="33">
        <f>_xlfn.MAXIFS(Central_Team!G:G,Central_Team!C:C,TrackerTbl[[#This Row],[UAID_2]])</f>
        <v>45516</v>
      </c>
      <c r="F842" t="str" cm="1">
        <f t="array" ref="F842">INDEX(MainTracker[#Data],MATCH(1,(TrackerTbl[[#This Row],[UAID_2]]=MainTracker[UAID_2])*(TrackerTbl[[#This Row],[Request Date]]=MainTracker[Request sent on (Date)])*1,0),21)</f>
        <v>10 - Complete</v>
      </c>
      <c r="G842" s="33" cm="1">
        <f t="array" ref="G842">INDEX(MainTracker[#Data],MATCH(1,(TrackerTbl[[#This Row],[UAID_2]]=MainTracker[UAID_2])*(TrackerTbl[[#This Row],[Request Date]]=MainTracker[Request sent on (Date)])*1,0),9)</f>
        <v>45527</v>
      </c>
      <c r="H842" s="33"/>
      <c r="J842" t="s">
        <v>9888</v>
      </c>
      <c r="K842" t="s">
        <v>9889</v>
      </c>
      <c r="L842" t="str">
        <f>LEFT(Table58[[#This Row],[L3 (Last Work Package only)]],FIND(" - ",Table58[[#This Row],[L3 (Last Work Package only)]])-1)</f>
        <v>SR_CFA_11_69</v>
      </c>
      <c r="M842" t="str">
        <f>LEFT(Table58[[#This Row],[Assets]],FIND(" - ",Table58[[#This Row],[Assets]])-1)</f>
        <v>HS2-00003H09Z</v>
      </c>
      <c r="N842" s="239" t="e">
        <f>INDEX(TrackerTbl[#Data],MATCH(Table58[[#This Row],[L2]],TrackerTbl[Cleansed_UAID_2],0),5)</f>
        <v>#N/A</v>
      </c>
      <c r="O842" s="9" t="e">
        <f>INDEX(TrackerTbl[#Data],MATCH(Table58[[#This Row],[L2]],TrackerTbl[Cleansed_UAID_2],0),6)</f>
        <v>#N/A</v>
      </c>
      <c r="P842" s="239" t="e">
        <f>INDEX(TrackerTbl[#Data],MATCH(Table58[[#This Row],[L2]],TrackerTbl[Cleansed_UAID_2],0),7)</f>
        <v>#N/A</v>
      </c>
    </row>
    <row r="843" spans="1:16">
      <c r="A843" s="9">
        <v>215.03</v>
      </c>
      <c r="B843" t="s">
        <v>3903</v>
      </c>
      <c r="C843" t="str">
        <f>IF(LEFT(TrackerTbl[[#This Row],[WorkPackage]],1)="U",TrackerTbl[[#This Row],[WorkPackage]],"IDR "&amp;TRIM(TrackerTbl[[#This Row],[WorkPackage]]))</f>
        <v>IDR 215.03</v>
      </c>
      <c r="D843" t="str">
        <f>TRIM(TrackerTbl[[#This Row],[UAID_2]])</f>
        <v>HS2-00003GL97</v>
      </c>
      <c r="E843" s="33">
        <f>_xlfn.MAXIFS(Central_Team!G:G,Central_Team!C:C,TrackerTbl[[#This Row],[UAID_2]])</f>
        <v>45516</v>
      </c>
      <c r="F843" t="str" cm="1">
        <f t="array" ref="F843">INDEX(MainTracker[#Data],MATCH(1,(TrackerTbl[[#This Row],[UAID_2]]=MainTracker[UAID_2])*(TrackerTbl[[#This Row],[Request Date]]=MainTracker[Request sent on (Date)])*1,0),21)</f>
        <v>10 - Complete</v>
      </c>
      <c r="G843" s="33" cm="1">
        <f t="array" ref="G843">INDEX(MainTracker[#Data],MATCH(1,(TrackerTbl[[#This Row],[UAID_2]]=MainTracker[UAID_2])*(TrackerTbl[[#This Row],[Request Date]]=MainTracker[Request sent on (Date)])*1,0),9)</f>
        <v>45532</v>
      </c>
      <c r="H843" s="33"/>
      <c r="J843" t="s">
        <v>9890</v>
      </c>
      <c r="K843" t="s">
        <v>9891</v>
      </c>
      <c r="L843" t="str">
        <f>LEFT(Table58[[#This Row],[L3 (Last Work Package only)]],FIND(" - ",Table58[[#This Row],[L3 (Last Work Package only)]])-1)</f>
        <v>SR_CFA_11_68</v>
      </c>
      <c r="M843" t="str">
        <f>LEFT(Table58[[#This Row],[Assets]],FIND(" - ",Table58[[#This Row],[Assets]])-1)</f>
        <v>HS2-00003H09Y</v>
      </c>
      <c r="N843" s="239" t="e">
        <f>INDEX(TrackerTbl[#Data],MATCH(Table58[[#This Row],[L2]],TrackerTbl[Cleansed_UAID_2],0),5)</f>
        <v>#N/A</v>
      </c>
      <c r="O843" s="9" t="e">
        <f>INDEX(TrackerTbl[#Data],MATCH(Table58[[#This Row],[L2]],TrackerTbl[Cleansed_UAID_2],0),6)</f>
        <v>#N/A</v>
      </c>
      <c r="P843" s="239" t="e">
        <f>INDEX(TrackerTbl[#Data],MATCH(Table58[[#This Row],[L2]],TrackerTbl[Cleansed_UAID_2],0),7)</f>
        <v>#N/A</v>
      </c>
    </row>
    <row r="844" spans="1:16">
      <c r="A844" s="9" t="s">
        <v>3907</v>
      </c>
      <c r="B844" t="s">
        <v>3908</v>
      </c>
      <c r="C844" t="str">
        <f>IF(LEFT(TrackerTbl[[#This Row],[WorkPackage]],1)="U",TrackerTbl[[#This Row],[WorkPackage]],"IDR "&amp;TRIM(TrackerTbl[[#This Row],[WorkPackage]]))</f>
        <v>IDR 211.1-3,
211.1-4.
 Ambiguous in JSON request</v>
      </c>
      <c r="D844" t="str">
        <f>TRIM(TrackerTbl[[#This Row],[UAID_2]])</f>
        <v>HS2-00002F0X7</v>
      </c>
      <c r="E844" s="33">
        <f>_xlfn.MAXIFS(Central_Team!G:G,Central_Team!C:C,TrackerTbl[[#This Row],[UAID_2]])</f>
        <v>45441</v>
      </c>
      <c r="F844" t="str" cm="1">
        <f t="array" ref="F844">INDEX(MainTracker[#Data],MATCH(1,(TrackerTbl[[#This Row],[UAID_2]]=MainTracker[UAID_2])*(TrackerTbl[[#This Row],[Request Date]]=MainTracker[Request sent on (Date)])*1,0),21)</f>
        <v>10 - Complete</v>
      </c>
      <c r="G844" s="33" cm="1">
        <f t="array" ref="G844">INDEX(MainTracker[#Data],MATCH(1,(TrackerTbl[[#This Row],[UAID_2]]=MainTracker[UAID_2])*(TrackerTbl[[#This Row],[Request Date]]=MainTracker[Request sent on (Date)])*1,0),9)</f>
        <v>45449</v>
      </c>
      <c r="H844" s="33"/>
      <c r="J844" t="s">
        <v>9892</v>
      </c>
      <c r="K844" t="s">
        <v>9893</v>
      </c>
      <c r="L844" t="str">
        <f>LEFT(Table58[[#This Row],[L3 (Last Work Package only)]],FIND(" - ",Table58[[#This Row],[L3 (Last Work Package only)]])-1)</f>
        <v>SR_CFA_11_67</v>
      </c>
      <c r="M844" t="str">
        <f>LEFT(Table58[[#This Row],[Assets]],FIND(" - ",Table58[[#This Row],[Assets]])-1)</f>
        <v>HS2-00003H09X</v>
      </c>
      <c r="N844" s="239" t="e">
        <f>INDEX(TrackerTbl[#Data],MATCH(Table58[[#This Row],[L2]],TrackerTbl[Cleansed_UAID_2],0),5)</f>
        <v>#N/A</v>
      </c>
      <c r="O844" s="9" t="e">
        <f>INDEX(TrackerTbl[#Data],MATCH(Table58[[#This Row],[L2]],TrackerTbl[Cleansed_UAID_2],0),6)</f>
        <v>#N/A</v>
      </c>
      <c r="P844" s="239" t="e">
        <f>INDEX(TrackerTbl[#Data],MATCH(Table58[[#This Row],[L2]],TrackerTbl[Cleansed_UAID_2],0),7)</f>
        <v>#N/A</v>
      </c>
    </row>
    <row r="845" spans="1:16">
      <c r="A845" s="9">
        <v>223.8</v>
      </c>
      <c r="B845" t="s">
        <v>3916</v>
      </c>
      <c r="C845" t="str">
        <f>IF(LEFT(TrackerTbl[[#This Row],[WorkPackage]],1)="U",TrackerTbl[[#This Row],[WorkPackage]],"IDR "&amp;TRIM(TrackerTbl[[#This Row],[WorkPackage]]))</f>
        <v>IDR 223.8</v>
      </c>
      <c r="D845" t="str">
        <f>TRIM(TrackerTbl[[#This Row],[UAID_2]])</f>
        <v>HS2-0000386TG</v>
      </c>
      <c r="E845" s="33">
        <f>_xlfn.MAXIFS(Central_Team!G:G,Central_Team!C:C,TrackerTbl[[#This Row],[UAID_2]])</f>
        <v>45441</v>
      </c>
      <c r="F845" t="str" cm="1">
        <f t="array" ref="F845">INDEX(MainTracker[#Data],MATCH(1,(TrackerTbl[[#This Row],[UAID_2]]=MainTracker[UAID_2])*(TrackerTbl[[#This Row],[Request Date]]=MainTracker[Request sent on (Date)])*1,0),21)</f>
        <v>10 - Complete</v>
      </c>
      <c r="G845" s="33" cm="1">
        <f t="array" ref="G845">INDEX(MainTracker[#Data],MATCH(1,(TrackerTbl[[#This Row],[UAID_2]]=MainTracker[UAID_2])*(TrackerTbl[[#This Row],[Request Date]]=MainTracker[Request sent on (Date)])*1,0),9)</f>
        <v>45450</v>
      </c>
      <c r="H845" s="33"/>
      <c r="J845" t="s">
        <v>9894</v>
      </c>
      <c r="K845" t="s">
        <v>9895</v>
      </c>
      <c r="L845" t="str">
        <f>LEFT(Table58[[#This Row],[L3 (Last Work Package only)]],FIND(" - ",Table58[[#This Row],[L3 (Last Work Package only)]])-1)</f>
        <v>SR_CFA_11_66</v>
      </c>
      <c r="M845" t="str">
        <f>LEFT(Table58[[#This Row],[Assets]],FIND(" - ",Table58[[#This Row],[Assets]])-1)</f>
        <v>HS2-00003H09W</v>
      </c>
      <c r="N845" s="239" t="e">
        <f>INDEX(TrackerTbl[#Data],MATCH(Table58[[#This Row],[L2]],TrackerTbl[Cleansed_UAID_2],0),5)</f>
        <v>#N/A</v>
      </c>
      <c r="O845" s="9" t="e">
        <f>INDEX(TrackerTbl[#Data],MATCH(Table58[[#This Row],[L2]],TrackerTbl[Cleansed_UAID_2],0),6)</f>
        <v>#N/A</v>
      </c>
      <c r="P845" s="239" t="e">
        <f>INDEX(TrackerTbl[#Data],MATCH(Table58[[#This Row],[L2]],TrackerTbl[Cleansed_UAID_2],0),7)</f>
        <v>#N/A</v>
      </c>
    </row>
    <row r="846" spans="1:16">
      <c r="A846" s="9">
        <v>223.8</v>
      </c>
      <c r="B846" t="s">
        <v>3922</v>
      </c>
      <c r="C846" t="str">
        <f>IF(LEFT(TrackerTbl[[#This Row],[WorkPackage]],1)="U",TrackerTbl[[#This Row],[WorkPackage]],"IDR "&amp;TRIM(TrackerTbl[[#This Row],[WorkPackage]]))</f>
        <v>IDR 223.8</v>
      </c>
      <c r="D846" t="str">
        <f>TRIM(TrackerTbl[[#This Row],[UAID_2]])</f>
        <v>HS2-0000386TH</v>
      </c>
      <c r="E846" s="33">
        <f>_xlfn.MAXIFS(Central_Team!G:G,Central_Team!C:C,TrackerTbl[[#This Row],[UAID_2]])</f>
        <v>45441</v>
      </c>
      <c r="F846" t="str" cm="1">
        <f t="array" ref="F846">INDEX(MainTracker[#Data],MATCH(1,(TrackerTbl[[#This Row],[UAID_2]]=MainTracker[UAID_2])*(TrackerTbl[[#This Row],[Request Date]]=MainTracker[Request sent on (Date)])*1,0),21)</f>
        <v>10 - Complete</v>
      </c>
      <c r="G846" s="33" cm="1">
        <f t="array" ref="G846">INDEX(MainTracker[#Data],MATCH(1,(TrackerTbl[[#This Row],[UAID_2]]=MainTracker[UAID_2])*(TrackerTbl[[#This Row],[Request Date]]=MainTracker[Request sent on (Date)])*1,0),9)</f>
        <v>45450</v>
      </c>
      <c r="H846" s="33"/>
      <c r="J846" t="s">
        <v>9896</v>
      </c>
      <c r="K846" t="s">
        <v>9897</v>
      </c>
      <c r="L846" t="str">
        <f>LEFT(Table58[[#This Row],[L3 (Last Work Package only)]],FIND(" - ",Table58[[#This Row],[L3 (Last Work Package only)]])-1)</f>
        <v>SR_CFA_11_65</v>
      </c>
      <c r="M846" t="str">
        <f>LEFT(Table58[[#This Row],[Assets]],FIND(" - ",Table58[[#This Row],[Assets]])-1)</f>
        <v>HS2-00003H09V</v>
      </c>
      <c r="N846" s="239" t="e">
        <f>INDEX(TrackerTbl[#Data],MATCH(Table58[[#This Row],[L2]],TrackerTbl[Cleansed_UAID_2],0),5)</f>
        <v>#N/A</v>
      </c>
      <c r="O846" s="9" t="e">
        <f>INDEX(TrackerTbl[#Data],MATCH(Table58[[#This Row],[L2]],TrackerTbl[Cleansed_UAID_2],0),6)</f>
        <v>#N/A</v>
      </c>
      <c r="P846" s="239" t="e">
        <f>INDEX(TrackerTbl[#Data],MATCH(Table58[[#This Row],[L2]],TrackerTbl[Cleansed_UAID_2],0),7)</f>
        <v>#N/A</v>
      </c>
    </row>
    <row r="847" spans="1:16">
      <c r="A847" s="9">
        <v>223.8</v>
      </c>
      <c r="B847" t="s">
        <v>3927</v>
      </c>
      <c r="C847" t="str">
        <f>IF(LEFT(TrackerTbl[[#This Row],[WorkPackage]],1)="U",TrackerTbl[[#This Row],[WorkPackage]],"IDR "&amp;TRIM(TrackerTbl[[#This Row],[WorkPackage]]))</f>
        <v>IDR 223.8</v>
      </c>
      <c r="D847" t="str">
        <f>TRIM(TrackerTbl[[#This Row],[UAID_2]])</f>
        <v>HS2-0000386TK</v>
      </c>
      <c r="E847" s="33">
        <f>_xlfn.MAXIFS(Central_Team!G:G,Central_Team!C:C,TrackerTbl[[#This Row],[UAID_2]])</f>
        <v>45441</v>
      </c>
      <c r="F847" t="str" cm="1">
        <f t="array" ref="F847">INDEX(MainTracker[#Data],MATCH(1,(TrackerTbl[[#This Row],[UAID_2]]=MainTracker[UAID_2])*(TrackerTbl[[#This Row],[Request Date]]=MainTracker[Request sent on (Date)])*1,0),21)</f>
        <v>10 - Complete</v>
      </c>
      <c r="G847" s="33" cm="1">
        <f t="array" ref="G847">INDEX(MainTracker[#Data],MATCH(1,(TrackerTbl[[#This Row],[UAID_2]]=MainTracker[UAID_2])*(TrackerTbl[[#This Row],[Request Date]]=MainTracker[Request sent on (Date)])*1,0),9)</f>
        <v>45450</v>
      </c>
      <c r="H847" s="33"/>
      <c r="J847" t="s">
        <v>9898</v>
      </c>
      <c r="K847" t="s">
        <v>9899</v>
      </c>
      <c r="L847" t="str">
        <f>LEFT(Table58[[#This Row],[L3 (Last Work Package only)]],FIND(" - ",Table58[[#This Row],[L3 (Last Work Package only)]])-1)</f>
        <v>SR_CFA_11_64</v>
      </c>
      <c r="M847" t="str">
        <f>LEFT(Table58[[#This Row],[Assets]],FIND(" - ",Table58[[#This Row],[Assets]])-1)</f>
        <v>HS2-00003H09U</v>
      </c>
      <c r="N847" s="239" t="e">
        <f>INDEX(TrackerTbl[#Data],MATCH(Table58[[#This Row],[L2]],TrackerTbl[Cleansed_UAID_2],0),5)</f>
        <v>#N/A</v>
      </c>
      <c r="O847" s="9" t="e">
        <f>INDEX(TrackerTbl[#Data],MATCH(Table58[[#This Row],[L2]],TrackerTbl[Cleansed_UAID_2],0),6)</f>
        <v>#N/A</v>
      </c>
      <c r="P847" s="239" t="e">
        <f>INDEX(TrackerTbl[#Data],MATCH(Table58[[#This Row],[L2]],TrackerTbl[Cleansed_UAID_2],0),7)</f>
        <v>#N/A</v>
      </c>
    </row>
    <row r="848" spans="1:16">
      <c r="A848" s="9">
        <v>223.8</v>
      </c>
      <c r="B848" t="s">
        <v>3931</v>
      </c>
      <c r="C848" t="str">
        <f>IF(LEFT(TrackerTbl[[#This Row],[WorkPackage]],1)="U",TrackerTbl[[#This Row],[WorkPackage]],"IDR "&amp;TRIM(TrackerTbl[[#This Row],[WorkPackage]]))</f>
        <v>IDR 223.8</v>
      </c>
      <c r="D848" t="str">
        <f>TRIM(TrackerTbl[[#This Row],[UAID_2]])</f>
        <v>HS2-0000386TL</v>
      </c>
      <c r="E848" s="33">
        <f>_xlfn.MAXIFS(Central_Team!G:G,Central_Team!C:C,TrackerTbl[[#This Row],[UAID_2]])</f>
        <v>45441</v>
      </c>
      <c r="F848" t="str" cm="1">
        <f t="array" ref="F848">INDEX(MainTracker[#Data],MATCH(1,(TrackerTbl[[#This Row],[UAID_2]]=MainTracker[UAID_2])*(TrackerTbl[[#This Row],[Request Date]]=MainTracker[Request sent on (Date)])*1,0),21)</f>
        <v>10 - Complete</v>
      </c>
      <c r="G848" s="33" cm="1">
        <f t="array" ref="G848">INDEX(MainTracker[#Data],MATCH(1,(TrackerTbl[[#This Row],[UAID_2]]=MainTracker[UAID_2])*(TrackerTbl[[#This Row],[Request Date]]=MainTracker[Request sent on (Date)])*1,0),9)</f>
        <v>45450</v>
      </c>
      <c r="H848" s="33"/>
      <c r="J848" t="s">
        <v>9900</v>
      </c>
      <c r="K848" t="s">
        <v>9901</v>
      </c>
      <c r="L848" t="str">
        <f>LEFT(Table58[[#This Row],[L3 (Last Work Package only)]],FIND(" - ",Table58[[#This Row],[L3 (Last Work Package only)]])-1)</f>
        <v>SR_CFA_11_63</v>
      </c>
      <c r="M848" t="str">
        <f>LEFT(Table58[[#This Row],[Assets]],FIND(" - ",Table58[[#This Row],[Assets]])-1)</f>
        <v>HS2-00003H09T</v>
      </c>
      <c r="N848" s="239" t="e">
        <f>INDEX(TrackerTbl[#Data],MATCH(Table58[[#This Row],[L2]],TrackerTbl[Cleansed_UAID_2],0),5)</f>
        <v>#N/A</v>
      </c>
      <c r="O848" s="9" t="e">
        <f>INDEX(TrackerTbl[#Data],MATCH(Table58[[#This Row],[L2]],TrackerTbl[Cleansed_UAID_2],0),6)</f>
        <v>#N/A</v>
      </c>
      <c r="P848" s="239" t="e">
        <f>INDEX(TrackerTbl[#Data],MATCH(Table58[[#This Row],[L2]],TrackerTbl[Cleansed_UAID_2],0),7)</f>
        <v>#N/A</v>
      </c>
    </row>
    <row r="849" spans="1:16">
      <c r="A849" s="9">
        <v>223.8</v>
      </c>
      <c r="B849" t="s">
        <v>3935</v>
      </c>
      <c r="C849" t="str">
        <f>IF(LEFT(TrackerTbl[[#This Row],[WorkPackage]],1)="U",TrackerTbl[[#This Row],[WorkPackage]],"IDR "&amp;TRIM(TrackerTbl[[#This Row],[WorkPackage]]))</f>
        <v>IDR 223.8</v>
      </c>
      <c r="D849" t="str">
        <f>TRIM(TrackerTbl[[#This Row],[UAID_2]])</f>
        <v>HS2-0000386TN</v>
      </c>
      <c r="E849" s="74">
        <f>_xlfn.MAXIFS(Central_Team!G:G,Central_Team!C:C,TrackerTbl[[#This Row],[UAID_2]])</f>
        <v>45441</v>
      </c>
      <c r="F849" t="str" cm="1">
        <f t="array" ref="F849">INDEX(MainTracker[#Data],MATCH(1,(TrackerTbl[[#This Row],[UAID_2]]=MainTracker[UAID_2])*(TrackerTbl[[#This Row],[Request Date]]=MainTracker[Request sent on (Date)])*1,0),21)</f>
        <v>10 - Complete</v>
      </c>
      <c r="G849" s="74" cm="1">
        <f t="array" ref="G849">INDEX(MainTracker[#Data],MATCH(1,(TrackerTbl[[#This Row],[UAID_2]]=MainTracker[UAID_2])*(TrackerTbl[[#This Row],[Request Date]]=MainTracker[Request sent on (Date)])*1,0),9)</f>
        <v>45450</v>
      </c>
      <c r="J849" t="s">
        <v>9902</v>
      </c>
      <c r="K849" t="s">
        <v>9903</v>
      </c>
      <c r="L849" t="str">
        <f>LEFT(Table58[[#This Row],[L3 (Last Work Package only)]],FIND(" - ",Table58[[#This Row],[L3 (Last Work Package only)]])-1)</f>
        <v>SR_CFA_11_62</v>
      </c>
      <c r="M849" t="str">
        <f>LEFT(Table58[[#This Row],[Assets]],FIND(" - ",Table58[[#This Row],[Assets]])-1)</f>
        <v>HS2-00003H09S</v>
      </c>
      <c r="N849" s="239" t="e">
        <f>INDEX(TrackerTbl[#Data],MATCH(Table58[[#This Row],[L2]],TrackerTbl[Cleansed_UAID_2],0),5)</f>
        <v>#N/A</v>
      </c>
      <c r="O849" s="9" t="e">
        <f>INDEX(TrackerTbl[#Data],MATCH(Table58[[#This Row],[L2]],TrackerTbl[Cleansed_UAID_2],0),6)</f>
        <v>#N/A</v>
      </c>
      <c r="P849" s="239" t="e">
        <f>INDEX(TrackerTbl[#Data],MATCH(Table58[[#This Row],[L2]],TrackerTbl[Cleansed_UAID_2],0),7)</f>
        <v>#N/A</v>
      </c>
    </row>
    <row r="850" spans="1:16">
      <c r="A850" s="9">
        <v>223.8</v>
      </c>
      <c r="B850" t="s">
        <v>3939</v>
      </c>
      <c r="C850" t="str">
        <f>IF(LEFT(TrackerTbl[[#This Row],[WorkPackage]],1)="U",TrackerTbl[[#This Row],[WorkPackage]],"IDR "&amp;TRIM(TrackerTbl[[#This Row],[WorkPackage]]))</f>
        <v>IDR 223.8</v>
      </c>
      <c r="D850" t="str">
        <f>TRIM(TrackerTbl[[#This Row],[UAID_2]])</f>
        <v>HS2-0000386TP</v>
      </c>
      <c r="E850" s="74">
        <f>_xlfn.MAXIFS(Central_Team!G:G,Central_Team!C:C,TrackerTbl[[#This Row],[UAID_2]])</f>
        <v>45441</v>
      </c>
      <c r="F850" t="str" cm="1">
        <f t="array" ref="F850">INDEX(MainTracker[#Data],MATCH(1,(TrackerTbl[[#This Row],[UAID_2]]=MainTracker[UAID_2])*(TrackerTbl[[#This Row],[Request Date]]=MainTracker[Request sent on (Date)])*1,0),21)</f>
        <v>10 - Complete</v>
      </c>
      <c r="G850" s="74" cm="1">
        <f t="array" ref="G850">INDEX(MainTracker[#Data],MATCH(1,(TrackerTbl[[#This Row],[UAID_2]]=MainTracker[UAID_2])*(TrackerTbl[[#This Row],[Request Date]]=MainTracker[Request sent on (Date)])*1,0),9)</f>
        <v>45450</v>
      </c>
      <c r="J850" t="s">
        <v>9904</v>
      </c>
      <c r="K850" t="s">
        <v>9905</v>
      </c>
      <c r="L850" t="str">
        <f>LEFT(Table58[[#This Row],[L3 (Last Work Package only)]],FIND(" - ",Table58[[#This Row],[L3 (Last Work Package only)]])-1)</f>
        <v>SR_CFA_11_61</v>
      </c>
      <c r="M850" t="str">
        <f>LEFT(Table58[[#This Row],[Assets]],FIND(" - ",Table58[[#This Row],[Assets]])-1)</f>
        <v>HS2-00003H09R</v>
      </c>
      <c r="N850" s="239" t="e">
        <f>INDEX(TrackerTbl[#Data],MATCH(Table58[[#This Row],[L2]],TrackerTbl[Cleansed_UAID_2],0),5)</f>
        <v>#N/A</v>
      </c>
      <c r="O850" s="9" t="e">
        <f>INDEX(TrackerTbl[#Data],MATCH(Table58[[#This Row],[L2]],TrackerTbl[Cleansed_UAID_2],0),6)</f>
        <v>#N/A</v>
      </c>
      <c r="P850" s="239" t="e">
        <f>INDEX(TrackerTbl[#Data],MATCH(Table58[[#This Row],[L2]],TrackerTbl[Cleansed_UAID_2],0),7)</f>
        <v>#N/A</v>
      </c>
    </row>
    <row r="851" spans="1:16">
      <c r="A851" s="9">
        <v>223.8</v>
      </c>
      <c r="B851" t="s">
        <v>3943</v>
      </c>
      <c r="C851" t="str">
        <f>IF(LEFT(TrackerTbl[[#This Row],[WorkPackage]],1)="U",TrackerTbl[[#This Row],[WorkPackage]],"IDR "&amp;TRIM(TrackerTbl[[#This Row],[WorkPackage]]))</f>
        <v>IDR 223.8</v>
      </c>
      <c r="D851" t="str">
        <f>TRIM(TrackerTbl[[#This Row],[UAID_2]])</f>
        <v>HS2-0000386TR</v>
      </c>
      <c r="E851" s="74">
        <f>_xlfn.MAXIFS(Central_Team!G:G,Central_Team!C:C,TrackerTbl[[#This Row],[UAID_2]])</f>
        <v>45441</v>
      </c>
      <c r="F851" t="str" cm="1">
        <f t="array" ref="F851">INDEX(MainTracker[#Data],MATCH(1,(TrackerTbl[[#This Row],[UAID_2]]=MainTracker[UAID_2])*(TrackerTbl[[#This Row],[Request Date]]=MainTracker[Request sent on (Date)])*1,0),21)</f>
        <v>10 - Complete</v>
      </c>
      <c r="G851" s="74" cm="1">
        <f t="array" ref="G851">INDEX(MainTracker[#Data],MATCH(1,(TrackerTbl[[#This Row],[UAID_2]]=MainTracker[UAID_2])*(TrackerTbl[[#This Row],[Request Date]]=MainTracker[Request sent on (Date)])*1,0),9)</f>
        <v>45450</v>
      </c>
      <c r="J851" t="s">
        <v>9906</v>
      </c>
      <c r="K851" t="s">
        <v>9907</v>
      </c>
      <c r="L851" t="str">
        <f>LEFT(Table58[[#This Row],[L3 (Last Work Package only)]],FIND(" - ",Table58[[#This Row],[L3 (Last Work Package only)]])-1)</f>
        <v>SR_CFA_11_60</v>
      </c>
      <c r="M851" t="str">
        <f>LEFT(Table58[[#This Row],[Assets]],FIND(" - ",Table58[[#This Row],[Assets]])-1)</f>
        <v>HS2-00003H09Q</v>
      </c>
      <c r="N851" s="239" t="e">
        <f>INDEX(TrackerTbl[#Data],MATCH(Table58[[#This Row],[L2]],TrackerTbl[Cleansed_UAID_2],0),5)</f>
        <v>#N/A</v>
      </c>
      <c r="O851" s="9" t="e">
        <f>INDEX(TrackerTbl[#Data],MATCH(Table58[[#This Row],[L2]],TrackerTbl[Cleansed_UAID_2],0),6)</f>
        <v>#N/A</v>
      </c>
      <c r="P851" s="239" t="e">
        <f>INDEX(TrackerTbl[#Data],MATCH(Table58[[#This Row],[L2]],TrackerTbl[Cleansed_UAID_2],0),7)</f>
        <v>#N/A</v>
      </c>
    </row>
    <row r="852" spans="1:16">
      <c r="A852" s="9">
        <v>223.8</v>
      </c>
      <c r="B852" t="s">
        <v>3947</v>
      </c>
      <c r="C852" t="str">
        <f>IF(LEFT(TrackerTbl[[#This Row],[WorkPackage]],1)="U",TrackerTbl[[#This Row],[WorkPackage]],"IDR "&amp;TRIM(TrackerTbl[[#This Row],[WorkPackage]]))</f>
        <v>IDR 223.8</v>
      </c>
      <c r="D852" t="str">
        <f>TRIM(TrackerTbl[[#This Row],[UAID_2]])</f>
        <v>HS2-0000386TS</v>
      </c>
      <c r="E852" s="74">
        <f>_xlfn.MAXIFS(Central_Team!G:G,Central_Team!C:C,TrackerTbl[[#This Row],[UAID_2]])</f>
        <v>45441</v>
      </c>
      <c r="F852" t="str" cm="1">
        <f t="array" ref="F852">INDEX(MainTracker[#Data],MATCH(1,(TrackerTbl[[#This Row],[UAID_2]]=MainTracker[UAID_2])*(TrackerTbl[[#This Row],[Request Date]]=MainTracker[Request sent on (Date)])*1,0),21)</f>
        <v>10 - Complete</v>
      </c>
      <c r="G852" s="74" cm="1">
        <f t="array" ref="G852">INDEX(MainTracker[#Data],MATCH(1,(TrackerTbl[[#This Row],[UAID_2]]=MainTracker[UAID_2])*(TrackerTbl[[#This Row],[Request Date]]=MainTracker[Request sent on (Date)])*1,0),9)</f>
        <v>45449</v>
      </c>
      <c r="J852" t="s">
        <v>9908</v>
      </c>
      <c r="K852" t="s">
        <v>9909</v>
      </c>
      <c r="L852" t="str">
        <f>LEFT(Table58[[#This Row],[L3 (Last Work Package only)]],FIND(" - ",Table58[[#This Row],[L3 (Last Work Package only)]])-1)</f>
        <v>SR_CFA_11_59</v>
      </c>
      <c r="M852" t="str">
        <f>LEFT(Table58[[#This Row],[Assets]],FIND(" - ",Table58[[#This Row],[Assets]])-1)</f>
        <v>HS2-00003H09P</v>
      </c>
      <c r="N852" s="239" t="e">
        <f>INDEX(TrackerTbl[#Data],MATCH(Table58[[#This Row],[L2]],TrackerTbl[Cleansed_UAID_2],0),5)</f>
        <v>#N/A</v>
      </c>
      <c r="O852" s="9" t="e">
        <f>INDEX(TrackerTbl[#Data],MATCH(Table58[[#This Row],[L2]],TrackerTbl[Cleansed_UAID_2],0),6)</f>
        <v>#N/A</v>
      </c>
      <c r="P852" s="239" t="e">
        <f>INDEX(TrackerTbl[#Data],MATCH(Table58[[#This Row],[L2]],TrackerTbl[Cleansed_UAID_2],0),7)</f>
        <v>#N/A</v>
      </c>
    </row>
    <row r="853" spans="1:16">
      <c r="A853" s="9">
        <v>223.8</v>
      </c>
      <c r="B853" t="s">
        <v>3951</v>
      </c>
      <c r="C853" t="str">
        <f>IF(LEFT(TrackerTbl[[#This Row],[WorkPackage]],1)="U",TrackerTbl[[#This Row],[WorkPackage]],"IDR "&amp;TRIM(TrackerTbl[[#This Row],[WorkPackage]]))</f>
        <v>IDR 223.8</v>
      </c>
      <c r="D853" t="str">
        <f>TRIM(TrackerTbl[[#This Row],[UAID_2]])</f>
        <v>HS2-0000386TU</v>
      </c>
      <c r="E853" s="74">
        <f>_xlfn.MAXIFS(Central_Team!G:G,Central_Team!C:C,TrackerTbl[[#This Row],[UAID_2]])</f>
        <v>45441</v>
      </c>
      <c r="F853" t="str" cm="1">
        <f t="array" ref="F853">INDEX(MainTracker[#Data],MATCH(1,(TrackerTbl[[#This Row],[UAID_2]]=MainTracker[UAID_2])*(TrackerTbl[[#This Row],[Request Date]]=MainTracker[Request sent on (Date)])*1,0),21)</f>
        <v>10 - Complete</v>
      </c>
      <c r="G853" s="74" cm="1">
        <f t="array" ref="G853">INDEX(MainTracker[#Data],MATCH(1,(TrackerTbl[[#This Row],[UAID_2]]=MainTracker[UAID_2])*(TrackerTbl[[#This Row],[Request Date]]=MainTracker[Request sent on (Date)])*1,0),9)</f>
        <v>45449</v>
      </c>
      <c r="J853" t="s">
        <v>9910</v>
      </c>
      <c r="K853" t="s">
        <v>9911</v>
      </c>
      <c r="L853" t="str">
        <f>LEFT(Table58[[#This Row],[L3 (Last Work Package only)]],FIND(" - ",Table58[[#This Row],[L3 (Last Work Package only)]])-1)</f>
        <v>SR_CFA_11_58</v>
      </c>
      <c r="M853" t="str">
        <f>LEFT(Table58[[#This Row],[Assets]],FIND(" - ",Table58[[#This Row],[Assets]])-1)</f>
        <v>HS2-00003H09N</v>
      </c>
      <c r="N853" s="239" t="e">
        <f>INDEX(TrackerTbl[#Data],MATCH(Table58[[#This Row],[L2]],TrackerTbl[Cleansed_UAID_2],0),5)</f>
        <v>#N/A</v>
      </c>
      <c r="O853" s="9" t="e">
        <f>INDEX(TrackerTbl[#Data],MATCH(Table58[[#This Row],[L2]],TrackerTbl[Cleansed_UAID_2],0),6)</f>
        <v>#N/A</v>
      </c>
      <c r="P853" s="239" t="e">
        <f>INDEX(TrackerTbl[#Data],MATCH(Table58[[#This Row],[L2]],TrackerTbl[Cleansed_UAID_2],0),7)</f>
        <v>#N/A</v>
      </c>
    </row>
    <row r="854" spans="1:16">
      <c r="A854" s="9">
        <v>223.8</v>
      </c>
      <c r="B854" t="s">
        <v>3955</v>
      </c>
      <c r="C854" t="str">
        <f>IF(LEFT(TrackerTbl[[#This Row],[WorkPackage]],1)="U",TrackerTbl[[#This Row],[WorkPackage]],"IDR "&amp;TRIM(TrackerTbl[[#This Row],[WorkPackage]]))</f>
        <v>IDR 223.8</v>
      </c>
      <c r="D854" t="str">
        <f>TRIM(TrackerTbl[[#This Row],[UAID_2]])</f>
        <v>HS2-0000386TV</v>
      </c>
      <c r="E854" s="74">
        <f>_xlfn.MAXIFS(Central_Team!G:G,Central_Team!C:C,TrackerTbl[[#This Row],[UAID_2]])</f>
        <v>45441</v>
      </c>
      <c r="F854" t="str" cm="1">
        <f t="array" ref="F854">INDEX(MainTracker[#Data],MATCH(1,(TrackerTbl[[#This Row],[UAID_2]]=MainTracker[UAID_2])*(TrackerTbl[[#This Row],[Request Date]]=MainTracker[Request sent on (Date)])*1,0),21)</f>
        <v>10 - Complete</v>
      </c>
      <c r="G854" s="74" cm="1">
        <f t="array" ref="G854">INDEX(MainTracker[#Data],MATCH(1,(TrackerTbl[[#This Row],[UAID_2]]=MainTracker[UAID_2])*(TrackerTbl[[#This Row],[Request Date]]=MainTracker[Request sent on (Date)])*1,0),9)</f>
        <v>45449</v>
      </c>
      <c r="J854" t="s">
        <v>9912</v>
      </c>
      <c r="K854" t="s">
        <v>9913</v>
      </c>
      <c r="L854" t="str">
        <f>LEFT(Table58[[#This Row],[L3 (Last Work Package only)]],FIND(" - ",Table58[[#This Row],[L3 (Last Work Package only)]])-1)</f>
        <v>SR_CFA_11_56</v>
      </c>
      <c r="M854" t="str">
        <f>LEFT(Table58[[#This Row],[Assets]],FIND(" - ",Table58[[#This Row],[Assets]])-1)</f>
        <v>HS2-00003H09M</v>
      </c>
      <c r="N854" s="239" t="e">
        <f>INDEX(TrackerTbl[#Data],MATCH(Table58[[#This Row],[L2]],TrackerTbl[Cleansed_UAID_2],0),5)</f>
        <v>#N/A</v>
      </c>
      <c r="O854" s="9" t="e">
        <f>INDEX(TrackerTbl[#Data],MATCH(Table58[[#This Row],[L2]],TrackerTbl[Cleansed_UAID_2],0),6)</f>
        <v>#N/A</v>
      </c>
      <c r="P854" s="239" t="e">
        <f>INDEX(TrackerTbl[#Data],MATCH(Table58[[#This Row],[L2]],TrackerTbl[Cleansed_UAID_2],0),7)</f>
        <v>#N/A</v>
      </c>
    </row>
    <row r="855" spans="1:16">
      <c r="A855" s="9">
        <v>223.8</v>
      </c>
      <c r="B855" t="s">
        <v>3959</v>
      </c>
      <c r="C855" t="str">
        <f>IF(LEFT(TrackerTbl[[#This Row],[WorkPackage]],1)="U",TrackerTbl[[#This Row],[WorkPackage]],"IDR "&amp;TRIM(TrackerTbl[[#This Row],[WorkPackage]]))</f>
        <v>IDR 223.8</v>
      </c>
      <c r="D855" t="str">
        <f>TRIM(TrackerTbl[[#This Row],[UAID_2]])</f>
        <v>HS2-0000386TX</v>
      </c>
      <c r="E855" s="74">
        <f>_xlfn.MAXIFS(Central_Team!G:G,Central_Team!C:C,TrackerTbl[[#This Row],[UAID_2]])</f>
        <v>45441</v>
      </c>
      <c r="F855" t="str" cm="1">
        <f t="array" ref="F855">INDEX(MainTracker[#Data],MATCH(1,(TrackerTbl[[#This Row],[UAID_2]]=MainTracker[UAID_2])*(TrackerTbl[[#This Row],[Request Date]]=MainTracker[Request sent on (Date)])*1,0),21)</f>
        <v>10 - Complete</v>
      </c>
      <c r="G855" s="74" cm="1">
        <f t="array" ref="G855">INDEX(MainTracker[#Data],MATCH(1,(TrackerTbl[[#This Row],[UAID_2]]=MainTracker[UAID_2])*(TrackerTbl[[#This Row],[Request Date]]=MainTracker[Request sent on (Date)])*1,0),9)</f>
        <v>45450</v>
      </c>
      <c r="J855" t="s">
        <v>9914</v>
      </c>
      <c r="K855" t="s">
        <v>9915</v>
      </c>
      <c r="L855" t="str">
        <f>LEFT(Table58[[#This Row],[L3 (Last Work Package only)]],FIND(" - ",Table58[[#This Row],[L3 (Last Work Package only)]])-1)</f>
        <v>SR_CFA_11_55</v>
      </c>
      <c r="M855" t="str">
        <f>LEFT(Table58[[#This Row],[Assets]],FIND(" - ",Table58[[#This Row],[Assets]])-1)</f>
        <v>HS2-00003H09L</v>
      </c>
      <c r="N855" s="239" t="e">
        <f>INDEX(TrackerTbl[#Data],MATCH(Table58[[#This Row],[L2]],TrackerTbl[Cleansed_UAID_2],0),5)</f>
        <v>#N/A</v>
      </c>
      <c r="O855" s="9" t="e">
        <f>INDEX(TrackerTbl[#Data],MATCH(Table58[[#This Row],[L2]],TrackerTbl[Cleansed_UAID_2],0),6)</f>
        <v>#N/A</v>
      </c>
      <c r="P855" s="239" t="e">
        <f>INDEX(TrackerTbl[#Data],MATCH(Table58[[#This Row],[L2]],TrackerTbl[Cleansed_UAID_2],0),7)</f>
        <v>#N/A</v>
      </c>
    </row>
    <row r="856" spans="1:16">
      <c r="A856" s="9">
        <v>223.8</v>
      </c>
      <c r="B856" t="s">
        <v>3963</v>
      </c>
      <c r="C856" t="str">
        <f>IF(LEFT(TrackerTbl[[#This Row],[WorkPackage]],1)="U",TrackerTbl[[#This Row],[WorkPackage]],"IDR "&amp;TRIM(TrackerTbl[[#This Row],[WorkPackage]]))</f>
        <v>IDR 223.8</v>
      </c>
      <c r="D856" t="str">
        <f>TRIM(TrackerTbl[[#This Row],[UAID_2]])</f>
        <v>HS2-0000386TY</v>
      </c>
      <c r="E856" s="74">
        <f>_xlfn.MAXIFS(Central_Team!G:G,Central_Team!C:C,TrackerTbl[[#This Row],[UAID_2]])</f>
        <v>45441</v>
      </c>
      <c r="F856" t="str" cm="1">
        <f t="array" ref="F856">INDEX(MainTracker[#Data],MATCH(1,(TrackerTbl[[#This Row],[UAID_2]]=MainTracker[UAID_2])*(TrackerTbl[[#This Row],[Request Date]]=MainTracker[Request sent on (Date)])*1,0),21)</f>
        <v>10 - Complete</v>
      </c>
      <c r="G856" s="74" cm="1">
        <f t="array" ref="G856">INDEX(MainTracker[#Data],MATCH(1,(TrackerTbl[[#This Row],[UAID_2]]=MainTracker[UAID_2])*(TrackerTbl[[#This Row],[Request Date]]=MainTracker[Request sent on (Date)])*1,0),9)</f>
        <v>45450</v>
      </c>
      <c r="J856" t="s">
        <v>9916</v>
      </c>
      <c r="K856" t="s">
        <v>9917</v>
      </c>
      <c r="L856" t="str">
        <f>LEFT(Table58[[#This Row],[L3 (Last Work Package only)]],FIND(" - ",Table58[[#This Row],[L3 (Last Work Package only)]])-1)</f>
        <v>SR_CFA_11_53</v>
      </c>
      <c r="M856" t="str">
        <f>LEFT(Table58[[#This Row],[Assets]],FIND(" - ",Table58[[#This Row],[Assets]])-1)</f>
        <v>HS2-00003H09K</v>
      </c>
      <c r="N856" s="239" t="e">
        <f>INDEX(TrackerTbl[#Data],MATCH(Table58[[#This Row],[L2]],TrackerTbl[Cleansed_UAID_2],0),5)</f>
        <v>#N/A</v>
      </c>
      <c r="O856" s="9" t="e">
        <f>INDEX(TrackerTbl[#Data],MATCH(Table58[[#This Row],[L2]],TrackerTbl[Cleansed_UAID_2],0),6)</f>
        <v>#N/A</v>
      </c>
      <c r="P856" s="239" t="e">
        <f>INDEX(TrackerTbl[#Data],MATCH(Table58[[#This Row],[L2]],TrackerTbl[Cleansed_UAID_2],0),7)</f>
        <v>#N/A</v>
      </c>
    </row>
    <row r="857" spans="1:16">
      <c r="A857" s="9">
        <v>223.8</v>
      </c>
      <c r="B857" t="s">
        <v>3967</v>
      </c>
      <c r="C857" t="str">
        <f>IF(LEFT(TrackerTbl[[#This Row],[WorkPackage]],1)="U",TrackerTbl[[#This Row],[WorkPackage]],"IDR "&amp;TRIM(TrackerTbl[[#This Row],[WorkPackage]]))</f>
        <v>IDR 223.8</v>
      </c>
      <c r="D857" t="str">
        <f>TRIM(TrackerTbl[[#This Row],[UAID_2]])</f>
        <v>HS2-0000386U0</v>
      </c>
      <c r="E857" s="74">
        <f>_xlfn.MAXIFS(Central_Team!G:G,Central_Team!C:C,TrackerTbl[[#This Row],[UAID_2]])</f>
        <v>45441</v>
      </c>
      <c r="F857" t="str" cm="1">
        <f t="array" ref="F857">INDEX(MainTracker[#Data],MATCH(1,(TrackerTbl[[#This Row],[UAID_2]]=MainTracker[UAID_2])*(TrackerTbl[[#This Row],[Request Date]]=MainTracker[Request sent on (Date)])*1,0),21)</f>
        <v>10 - Complete</v>
      </c>
      <c r="G857" s="74" cm="1">
        <f t="array" ref="G857">INDEX(MainTracker[#Data],MATCH(1,(TrackerTbl[[#This Row],[UAID_2]]=MainTracker[UAID_2])*(TrackerTbl[[#This Row],[Request Date]]=MainTracker[Request sent on (Date)])*1,0),9)</f>
        <v>45453</v>
      </c>
      <c r="J857" t="s">
        <v>9918</v>
      </c>
      <c r="K857" t="s">
        <v>9919</v>
      </c>
      <c r="L857" t="str">
        <f>LEFT(Table58[[#This Row],[L3 (Last Work Package only)]],FIND(" - ",Table58[[#This Row],[L3 (Last Work Package only)]])-1)</f>
        <v>SR_CFA_11_51</v>
      </c>
      <c r="M857" t="str">
        <f>LEFT(Table58[[#This Row],[Assets]],FIND(" - ",Table58[[#This Row],[Assets]])-1)</f>
        <v>HS2-00003H09J</v>
      </c>
      <c r="N857" s="239" t="e">
        <f>INDEX(TrackerTbl[#Data],MATCH(Table58[[#This Row],[L2]],TrackerTbl[Cleansed_UAID_2],0),5)</f>
        <v>#N/A</v>
      </c>
      <c r="O857" s="9" t="e">
        <f>INDEX(TrackerTbl[#Data],MATCH(Table58[[#This Row],[L2]],TrackerTbl[Cleansed_UAID_2],0),6)</f>
        <v>#N/A</v>
      </c>
      <c r="P857" s="239" t="e">
        <f>INDEX(TrackerTbl[#Data],MATCH(Table58[[#This Row],[L2]],TrackerTbl[Cleansed_UAID_2],0),7)</f>
        <v>#N/A</v>
      </c>
    </row>
    <row r="858" spans="1:16">
      <c r="A858" s="9">
        <v>223.8</v>
      </c>
      <c r="B858" t="s">
        <v>3971</v>
      </c>
      <c r="C858" t="str">
        <f>IF(LEFT(TrackerTbl[[#This Row],[WorkPackage]],1)="U",TrackerTbl[[#This Row],[WorkPackage]],"IDR "&amp;TRIM(TrackerTbl[[#This Row],[WorkPackage]]))</f>
        <v>IDR 223.8</v>
      </c>
      <c r="D858" t="str">
        <f>TRIM(TrackerTbl[[#This Row],[UAID_2]])</f>
        <v>HS2-0000386U1</v>
      </c>
      <c r="E858" s="74">
        <f>_xlfn.MAXIFS(Central_Team!G:G,Central_Team!C:C,TrackerTbl[[#This Row],[UAID_2]])</f>
        <v>45441</v>
      </c>
      <c r="F858" t="str" cm="1">
        <f t="array" ref="F858">INDEX(MainTracker[#Data],MATCH(1,(TrackerTbl[[#This Row],[UAID_2]]=MainTracker[UAID_2])*(TrackerTbl[[#This Row],[Request Date]]=MainTracker[Request sent on (Date)])*1,0),21)</f>
        <v>10 - Complete</v>
      </c>
      <c r="G858" s="74" cm="1">
        <f t="array" ref="G858">INDEX(MainTracker[#Data],MATCH(1,(TrackerTbl[[#This Row],[UAID_2]]=MainTracker[UAID_2])*(TrackerTbl[[#This Row],[Request Date]]=MainTracker[Request sent on (Date)])*1,0),9)</f>
        <v>45453</v>
      </c>
      <c r="J858" t="s">
        <v>9920</v>
      </c>
      <c r="K858" t="s">
        <v>9921</v>
      </c>
      <c r="L858" t="str">
        <f>LEFT(Table58[[#This Row],[L3 (Last Work Package only)]],FIND(" - ",Table58[[#This Row],[L3 (Last Work Package only)]])-1)</f>
        <v>SR_CFA_11_13</v>
      </c>
      <c r="M858" t="str">
        <f>LEFT(Table58[[#This Row],[Assets]],FIND(" - ",Table58[[#This Row],[Assets]])-1)</f>
        <v>HS2-00003H09H</v>
      </c>
      <c r="N858" s="239" t="e">
        <f>INDEX(TrackerTbl[#Data],MATCH(Table58[[#This Row],[L2]],TrackerTbl[Cleansed_UAID_2],0),5)</f>
        <v>#N/A</v>
      </c>
      <c r="O858" s="9" t="e">
        <f>INDEX(TrackerTbl[#Data],MATCH(Table58[[#This Row],[L2]],TrackerTbl[Cleansed_UAID_2],0),6)</f>
        <v>#N/A</v>
      </c>
      <c r="P858" s="239" t="e">
        <f>INDEX(TrackerTbl[#Data],MATCH(Table58[[#This Row],[L2]],TrackerTbl[Cleansed_UAID_2],0),7)</f>
        <v>#N/A</v>
      </c>
    </row>
    <row r="859" spans="1:16">
      <c r="A859" s="9">
        <v>223.8</v>
      </c>
      <c r="B859" t="s">
        <v>3975</v>
      </c>
      <c r="C859" t="str">
        <f>IF(LEFT(TrackerTbl[[#This Row],[WorkPackage]],1)="U",TrackerTbl[[#This Row],[WorkPackage]],"IDR "&amp;TRIM(TrackerTbl[[#This Row],[WorkPackage]]))</f>
        <v>IDR 223.8</v>
      </c>
      <c r="D859" t="str">
        <f>TRIM(TrackerTbl[[#This Row],[UAID_2]])</f>
        <v>HS2-0000386U3</v>
      </c>
      <c r="E859" s="74">
        <f>_xlfn.MAXIFS(Central_Team!G:G,Central_Team!C:C,TrackerTbl[[#This Row],[UAID_2]])</f>
        <v>45441</v>
      </c>
      <c r="F859" t="str" cm="1">
        <f t="array" ref="F859">INDEX(MainTracker[#Data],MATCH(1,(TrackerTbl[[#This Row],[UAID_2]]=MainTracker[UAID_2])*(TrackerTbl[[#This Row],[Request Date]]=MainTracker[Request sent on (Date)])*1,0),21)</f>
        <v>10 - Complete</v>
      </c>
      <c r="G859" s="74" cm="1">
        <f t="array" ref="G859">INDEX(MainTracker[#Data],MATCH(1,(TrackerTbl[[#This Row],[UAID_2]]=MainTracker[UAID_2])*(TrackerTbl[[#This Row],[Request Date]]=MainTracker[Request sent on (Date)])*1,0),9)</f>
        <v>45453</v>
      </c>
      <c r="J859" t="s">
        <v>9922</v>
      </c>
      <c r="K859" t="s">
        <v>9923</v>
      </c>
      <c r="L859" t="str">
        <f>LEFT(Table58[[#This Row],[L3 (Last Work Package only)]],FIND(" - ",Table58[[#This Row],[L3 (Last Work Package only)]])-1)</f>
        <v>SR_CFA_11_12</v>
      </c>
      <c r="M859" t="str">
        <f>LEFT(Table58[[#This Row],[Assets]],FIND(" - ",Table58[[#This Row],[Assets]])-1)</f>
        <v>HS2-00003H09G</v>
      </c>
      <c r="N859" s="239" t="e">
        <f>INDEX(TrackerTbl[#Data],MATCH(Table58[[#This Row],[L2]],TrackerTbl[Cleansed_UAID_2],0),5)</f>
        <v>#N/A</v>
      </c>
      <c r="O859" s="9" t="e">
        <f>INDEX(TrackerTbl[#Data],MATCH(Table58[[#This Row],[L2]],TrackerTbl[Cleansed_UAID_2],0),6)</f>
        <v>#N/A</v>
      </c>
      <c r="P859" s="239" t="e">
        <f>INDEX(TrackerTbl[#Data],MATCH(Table58[[#This Row],[L2]],TrackerTbl[Cleansed_UAID_2],0),7)</f>
        <v>#N/A</v>
      </c>
    </row>
    <row r="860" spans="1:16">
      <c r="A860" s="9">
        <v>223.8</v>
      </c>
      <c r="B860" t="s">
        <v>3979</v>
      </c>
      <c r="C860" t="str">
        <f>IF(LEFT(TrackerTbl[[#This Row],[WorkPackage]],1)="U",TrackerTbl[[#This Row],[WorkPackage]],"IDR "&amp;TRIM(TrackerTbl[[#This Row],[WorkPackage]]))</f>
        <v>IDR 223.8</v>
      </c>
      <c r="D860" t="str">
        <f>TRIM(TrackerTbl[[#This Row],[UAID_2]])</f>
        <v>HS2-0000386U4</v>
      </c>
      <c r="E860" s="74">
        <f>_xlfn.MAXIFS(Central_Team!G:G,Central_Team!C:C,TrackerTbl[[#This Row],[UAID_2]])</f>
        <v>45441</v>
      </c>
      <c r="F860" t="str" cm="1">
        <f t="array" ref="F860">INDEX(MainTracker[#Data],MATCH(1,(TrackerTbl[[#This Row],[UAID_2]]=MainTracker[UAID_2])*(TrackerTbl[[#This Row],[Request Date]]=MainTracker[Request sent on (Date)])*1,0),21)</f>
        <v>10 - Complete</v>
      </c>
      <c r="G860" s="74" cm="1">
        <f t="array" ref="G860">INDEX(MainTracker[#Data],MATCH(1,(TrackerTbl[[#This Row],[UAID_2]]=MainTracker[UAID_2])*(TrackerTbl[[#This Row],[Request Date]]=MainTracker[Request sent on (Date)])*1,0),9)</f>
        <v>45453</v>
      </c>
      <c r="J860" t="s">
        <v>9924</v>
      </c>
      <c r="K860" t="s">
        <v>9925</v>
      </c>
      <c r="L860" t="str">
        <f>LEFT(Table58[[#This Row],[L3 (Last Work Package only)]],FIND(" - ",Table58[[#This Row],[L3 (Last Work Package only)]])-1)</f>
        <v>SR_CFA_11_11</v>
      </c>
      <c r="M860" t="str">
        <f>LEFT(Table58[[#This Row],[Assets]],FIND(" - ",Table58[[#This Row],[Assets]])-1)</f>
        <v>HS2-00003H09F</v>
      </c>
      <c r="N860" s="239" t="e">
        <f>INDEX(TrackerTbl[#Data],MATCH(Table58[[#This Row],[L2]],TrackerTbl[Cleansed_UAID_2],0),5)</f>
        <v>#N/A</v>
      </c>
      <c r="O860" s="9" t="e">
        <f>INDEX(TrackerTbl[#Data],MATCH(Table58[[#This Row],[L2]],TrackerTbl[Cleansed_UAID_2],0),6)</f>
        <v>#N/A</v>
      </c>
      <c r="P860" s="239" t="e">
        <f>INDEX(TrackerTbl[#Data],MATCH(Table58[[#This Row],[L2]],TrackerTbl[Cleansed_UAID_2],0),7)</f>
        <v>#N/A</v>
      </c>
    </row>
    <row r="861" spans="1:16">
      <c r="A861" s="9">
        <v>223.8</v>
      </c>
      <c r="B861" t="s">
        <v>3983</v>
      </c>
      <c r="C861" t="str">
        <f>IF(LEFT(TrackerTbl[[#This Row],[WorkPackage]],1)="U",TrackerTbl[[#This Row],[WorkPackage]],"IDR "&amp;TRIM(TrackerTbl[[#This Row],[WorkPackage]]))</f>
        <v>IDR 223.8</v>
      </c>
      <c r="D861" t="str">
        <f>TRIM(TrackerTbl[[#This Row],[UAID_2]])</f>
        <v>HS2-0000386U6</v>
      </c>
      <c r="E861" s="74">
        <f>_xlfn.MAXIFS(Central_Team!G:G,Central_Team!C:C,TrackerTbl[[#This Row],[UAID_2]])</f>
        <v>45441</v>
      </c>
      <c r="F861" t="str" cm="1">
        <f t="array" ref="F861">INDEX(MainTracker[#Data],MATCH(1,(TrackerTbl[[#This Row],[UAID_2]]=MainTracker[UAID_2])*(TrackerTbl[[#This Row],[Request Date]]=MainTracker[Request sent on (Date)])*1,0),21)</f>
        <v>10 - Complete</v>
      </c>
      <c r="G861" s="74" cm="1">
        <f t="array" ref="G861">INDEX(MainTracker[#Data],MATCH(1,(TrackerTbl[[#This Row],[UAID_2]]=MainTracker[UAID_2])*(TrackerTbl[[#This Row],[Request Date]]=MainTracker[Request sent on (Date)])*1,0),9)</f>
        <v>45453</v>
      </c>
      <c r="J861" t="s">
        <v>9926</v>
      </c>
      <c r="K861" t="s">
        <v>9927</v>
      </c>
      <c r="L861" t="str">
        <f>LEFT(Table58[[#This Row],[L3 (Last Work Package only)]],FIND(" - ",Table58[[#This Row],[L3 (Last Work Package only)]])-1)</f>
        <v>SR_CFA_11_10</v>
      </c>
      <c r="M861" t="str">
        <f>LEFT(Table58[[#This Row],[Assets]],FIND(" - ",Table58[[#This Row],[Assets]])-1)</f>
        <v>HS2-00003H09E</v>
      </c>
      <c r="N861" s="239" t="e">
        <f>INDEX(TrackerTbl[#Data],MATCH(Table58[[#This Row],[L2]],TrackerTbl[Cleansed_UAID_2],0),5)</f>
        <v>#N/A</v>
      </c>
      <c r="O861" s="9" t="e">
        <f>INDEX(TrackerTbl[#Data],MATCH(Table58[[#This Row],[L2]],TrackerTbl[Cleansed_UAID_2],0),6)</f>
        <v>#N/A</v>
      </c>
      <c r="P861" s="239" t="e">
        <f>INDEX(TrackerTbl[#Data],MATCH(Table58[[#This Row],[L2]],TrackerTbl[Cleansed_UAID_2],0),7)</f>
        <v>#N/A</v>
      </c>
    </row>
    <row r="862" spans="1:16">
      <c r="A862" s="9">
        <v>223.8</v>
      </c>
      <c r="B862" t="s">
        <v>3987</v>
      </c>
      <c r="C862" t="str">
        <f>IF(LEFT(TrackerTbl[[#This Row],[WorkPackage]],1)="U",TrackerTbl[[#This Row],[WorkPackage]],"IDR "&amp;TRIM(TrackerTbl[[#This Row],[WorkPackage]]))</f>
        <v>IDR 223.8</v>
      </c>
      <c r="D862" t="str">
        <f>TRIM(TrackerTbl[[#This Row],[UAID_2]])</f>
        <v>HS2-0000386U7</v>
      </c>
      <c r="E862" s="74">
        <f>_xlfn.MAXIFS(Central_Team!G:G,Central_Team!C:C,TrackerTbl[[#This Row],[UAID_2]])</f>
        <v>45441</v>
      </c>
      <c r="F862" t="str" cm="1">
        <f t="array" ref="F862">INDEX(MainTracker[#Data],MATCH(1,(TrackerTbl[[#This Row],[UAID_2]]=MainTracker[UAID_2])*(TrackerTbl[[#This Row],[Request Date]]=MainTracker[Request sent on (Date)])*1,0),21)</f>
        <v>10 - Complete</v>
      </c>
      <c r="G862" s="74" cm="1">
        <f t="array" ref="G862">INDEX(MainTracker[#Data],MATCH(1,(TrackerTbl[[#This Row],[UAID_2]]=MainTracker[UAID_2])*(TrackerTbl[[#This Row],[Request Date]]=MainTracker[Request sent on (Date)])*1,0),9)</f>
        <v>45453</v>
      </c>
      <c r="J862" t="s">
        <v>9928</v>
      </c>
      <c r="K862" t="s">
        <v>9929</v>
      </c>
      <c r="L862" t="str">
        <f>LEFT(Table58[[#This Row],[L3 (Last Work Package only)]],FIND(" - ",Table58[[#This Row],[L3 (Last Work Package only)]])-1)</f>
        <v>SR_CFA_11_09</v>
      </c>
      <c r="M862" t="str">
        <f>LEFT(Table58[[#This Row],[Assets]],FIND(" - ",Table58[[#This Row],[Assets]])-1)</f>
        <v>HS2-00003H09D</v>
      </c>
      <c r="N862" s="239" t="e">
        <f>INDEX(TrackerTbl[#Data],MATCH(Table58[[#This Row],[L2]],TrackerTbl[Cleansed_UAID_2],0),5)</f>
        <v>#N/A</v>
      </c>
      <c r="O862" s="9" t="e">
        <f>INDEX(TrackerTbl[#Data],MATCH(Table58[[#This Row],[L2]],TrackerTbl[Cleansed_UAID_2],0),6)</f>
        <v>#N/A</v>
      </c>
      <c r="P862" s="239" t="e">
        <f>INDEX(TrackerTbl[#Data],MATCH(Table58[[#This Row],[L2]],TrackerTbl[Cleansed_UAID_2],0),7)</f>
        <v>#N/A</v>
      </c>
    </row>
    <row r="863" spans="1:16">
      <c r="A863" s="9">
        <v>208.4</v>
      </c>
      <c r="B863" t="s">
        <v>3991</v>
      </c>
      <c r="C863" t="str">
        <f>IF(LEFT(TrackerTbl[[#This Row],[WorkPackage]],1)="U",TrackerTbl[[#This Row],[WorkPackage]],"IDR "&amp;TRIM(TrackerTbl[[#This Row],[WorkPackage]]))</f>
        <v>IDR 208.4</v>
      </c>
      <c r="D863" t="str">
        <f>TRIM(TrackerTbl[[#This Row],[UAID_2]])</f>
        <v>HS2-00003JQJP</v>
      </c>
      <c r="E863" s="74">
        <f>_xlfn.MAXIFS(Central_Team!G:G,Central_Team!C:C,TrackerTbl[[#This Row],[UAID_2]])</f>
        <v>45441</v>
      </c>
      <c r="F863" t="str" cm="1">
        <f t="array" ref="F863">INDEX(MainTracker[#Data],MATCH(1,(TrackerTbl[[#This Row],[UAID_2]]=MainTracker[UAID_2])*(TrackerTbl[[#This Row],[Request Date]]=MainTracker[Request sent on (Date)])*1,0),21)</f>
        <v>10 - Complete</v>
      </c>
      <c r="G863" s="74" cm="1">
        <f t="array" ref="G863">INDEX(MainTracker[#Data],MATCH(1,(TrackerTbl[[#This Row],[UAID_2]]=MainTracker[UAID_2])*(TrackerTbl[[#This Row],[Request Date]]=MainTracker[Request sent on (Date)])*1,0),9)</f>
        <v>45443</v>
      </c>
      <c r="J863" t="s">
        <v>9930</v>
      </c>
      <c r="K863" t="s">
        <v>9931</v>
      </c>
      <c r="L863" t="str">
        <f>LEFT(Table58[[#This Row],[L3 (Last Work Package only)]],FIND(" - ",Table58[[#This Row],[L3 (Last Work Package only)]])-1)</f>
        <v>SR_CFA_11_08</v>
      </c>
      <c r="M863" t="str">
        <f>LEFT(Table58[[#This Row],[Assets]],FIND(" - ",Table58[[#This Row],[Assets]])-1)</f>
        <v>HS2-00003H09C</v>
      </c>
      <c r="N863" s="239" t="e">
        <f>INDEX(TrackerTbl[#Data],MATCH(Table58[[#This Row],[L2]],TrackerTbl[Cleansed_UAID_2],0),5)</f>
        <v>#N/A</v>
      </c>
      <c r="O863" s="9" t="e">
        <f>INDEX(TrackerTbl[#Data],MATCH(Table58[[#This Row],[L2]],TrackerTbl[Cleansed_UAID_2],0),6)</f>
        <v>#N/A</v>
      </c>
      <c r="P863" s="239" t="e">
        <f>INDEX(TrackerTbl[#Data],MATCH(Table58[[#This Row],[L2]],TrackerTbl[Cleansed_UAID_2],0),7)</f>
        <v>#N/A</v>
      </c>
    </row>
    <row r="864" spans="1:16">
      <c r="A864" s="9" t="s">
        <v>1577</v>
      </c>
      <c r="B864" t="s">
        <v>3669</v>
      </c>
      <c r="C864" t="str">
        <f>IF(LEFT(TrackerTbl[[#This Row],[WorkPackage]],1)="U",TrackerTbl[[#This Row],[WorkPackage]],"IDR "&amp;TRIM(TrackerTbl[[#This Row],[WorkPackage]]))</f>
        <v>UFDR 210.B</v>
      </c>
      <c r="D864" t="str">
        <f>TRIM(TrackerTbl[[#This Row],[UAID_2]])</f>
        <v>HS2-00002V04E</v>
      </c>
      <c r="E864" s="74">
        <f>_xlfn.MAXIFS(Central_Team!G:G,Central_Team!C:C,TrackerTbl[[#This Row],[UAID_2]])</f>
        <v>45680</v>
      </c>
      <c r="F864" t="str" cm="1">
        <f t="array" ref="F864">INDEX(MainTracker[#Data],MATCH(1,(TrackerTbl[[#This Row],[UAID_2]]=MainTracker[UAID_2])*(TrackerTbl[[#This Row],[Request Date]]=MainTracker[Request sent on (Date)])*1,0),21)</f>
        <v>10 - Complete</v>
      </c>
      <c r="G864" s="74" cm="1">
        <f t="array" ref="G864">INDEX(MainTracker[#Data],MATCH(1,(TrackerTbl[[#This Row],[UAID_2]]=MainTracker[UAID_2])*(TrackerTbl[[#This Row],[Request Date]]=MainTracker[Request sent on (Date)])*1,0),9)</f>
        <v>45685</v>
      </c>
      <c r="J864" t="s">
        <v>9932</v>
      </c>
      <c r="K864" t="s">
        <v>9933</v>
      </c>
      <c r="L864" t="str">
        <f>LEFT(Table58[[#This Row],[L3 (Last Work Package only)]],FIND(" - ",Table58[[#This Row],[L3 (Last Work Package only)]])-1)</f>
        <v>SR_CFA_11_07</v>
      </c>
      <c r="M864" t="str">
        <f>LEFT(Table58[[#This Row],[Assets]],FIND(" - ",Table58[[#This Row],[Assets]])-1)</f>
        <v>HS2-00003H09B</v>
      </c>
      <c r="N864" s="239" t="e">
        <f>INDEX(TrackerTbl[#Data],MATCH(Table58[[#This Row],[L2]],TrackerTbl[Cleansed_UAID_2],0),5)</f>
        <v>#N/A</v>
      </c>
      <c r="O864" s="9" t="e">
        <f>INDEX(TrackerTbl[#Data],MATCH(Table58[[#This Row],[L2]],TrackerTbl[Cleansed_UAID_2],0),6)</f>
        <v>#N/A</v>
      </c>
      <c r="P864" s="239" t="e">
        <f>INDEX(TrackerTbl[#Data],MATCH(Table58[[#This Row],[L2]],TrackerTbl[Cleansed_UAID_2],0),7)</f>
        <v>#N/A</v>
      </c>
    </row>
    <row r="865" spans="1:16">
      <c r="A865" s="9" t="s">
        <v>3645</v>
      </c>
      <c r="B865" t="s">
        <v>3998</v>
      </c>
      <c r="C865" t="str">
        <f>IF(LEFT(TrackerTbl[[#This Row],[WorkPackage]],1)="U",TrackerTbl[[#This Row],[WorkPackage]],"IDR "&amp;TRIM(TrackerTbl[[#This Row],[WorkPackage]]))</f>
        <v>IDR 230.01-3</v>
      </c>
      <c r="D865" t="str">
        <f>TRIM(TrackerTbl[[#This Row],[UAID_2]])</f>
        <v>HS2-00002TGPA</v>
      </c>
      <c r="E865" s="74">
        <f>_xlfn.MAXIFS(Central_Team!G:G,Central_Team!C:C,TrackerTbl[[#This Row],[UAID_2]])</f>
        <v>45442</v>
      </c>
      <c r="F865" t="str" cm="1">
        <f t="array" ref="F865">INDEX(MainTracker[#Data],MATCH(1,(TrackerTbl[[#This Row],[UAID_2]]=MainTracker[UAID_2])*(TrackerTbl[[#This Row],[Request Date]]=MainTracker[Request sent on (Date)])*1,0),21)</f>
        <v>10 - Complete</v>
      </c>
      <c r="G865" s="74" cm="1">
        <f t="array" ref="G865">INDEX(MainTracker[#Data],MATCH(1,(TrackerTbl[[#This Row],[UAID_2]]=MainTracker[UAID_2])*(TrackerTbl[[#This Row],[Request Date]]=MainTracker[Request sent on (Date)])*1,0),9)</f>
        <v>45448</v>
      </c>
      <c r="J865" t="s">
        <v>9934</v>
      </c>
      <c r="K865" t="s">
        <v>9935</v>
      </c>
      <c r="L865" t="str">
        <f>LEFT(Table58[[#This Row],[L3 (Last Work Package only)]],FIND(" - ",Table58[[#This Row],[L3 (Last Work Package only)]])-1)</f>
        <v>SR_CFA_11_06</v>
      </c>
      <c r="M865" t="str">
        <f>LEFT(Table58[[#This Row],[Assets]],FIND(" - ",Table58[[#This Row],[Assets]])-1)</f>
        <v>HS2-00003H09A</v>
      </c>
      <c r="N865" s="239" t="e">
        <f>INDEX(TrackerTbl[#Data],MATCH(Table58[[#This Row],[L2]],TrackerTbl[Cleansed_UAID_2],0),5)</f>
        <v>#N/A</v>
      </c>
      <c r="O865" s="9" t="e">
        <f>INDEX(TrackerTbl[#Data],MATCH(Table58[[#This Row],[L2]],TrackerTbl[Cleansed_UAID_2],0),6)</f>
        <v>#N/A</v>
      </c>
      <c r="P865" s="239" t="e">
        <f>INDEX(TrackerTbl[#Data],MATCH(Table58[[#This Row],[L2]],TrackerTbl[Cleansed_UAID_2],0),7)</f>
        <v>#N/A</v>
      </c>
    </row>
    <row r="866" spans="1:16">
      <c r="A866" s="9" t="s">
        <v>3645</v>
      </c>
      <c r="B866" t="s">
        <v>4002</v>
      </c>
      <c r="C866" t="str">
        <f>IF(LEFT(TrackerTbl[[#This Row],[WorkPackage]],1)="U",TrackerTbl[[#This Row],[WorkPackage]],"IDR "&amp;TRIM(TrackerTbl[[#This Row],[WorkPackage]]))</f>
        <v>IDR 230.01-3</v>
      </c>
      <c r="D866" t="str">
        <f>TRIM(TrackerTbl[[#This Row],[UAID_2]])</f>
        <v>HS2-00003AL3P</v>
      </c>
      <c r="E866" s="74">
        <f>_xlfn.MAXIFS(Central_Team!G:G,Central_Team!C:C,TrackerTbl[[#This Row],[UAID_2]])</f>
        <v>45442</v>
      </c>
      <c r="F866" t="str" cm="1">
        <f t="array" ref="F866">INDEX(MainTracker[#Data],MATCH(1,(TrackerTbl[[#This Row],[UAID_2]]=MainTracker[UAID_2])*(TrackerTbl[[#This Row],[Request Date]]=MainTracker[Request sent on (Date)])*1,0),21)</f>
        <v>10 - Complete</v>
      </c>
      <c r="G866" s="74" cm="1">
        <f t="array" ref="G866">INDEX(MainTracker[#Data],MATCH(1,(TrackerTbl[[#This Row],[UAID_2]]=MainTracker[UAID_2])*(TrackerTbl[[#This Row],[Request Date]]=MainTracker[Request sent on (Date)])*1,0),9)</f>
        <v>45448</v>
      </c>
      <c r="J866" t="s">
        <v>9936</v>
      </c>
      <c r="K866" t="s">
        <v>9937</v>
      </c>
      <c r="L866" t="str">
        <f>LEFT(Table58[[#This Row],[L3 (Last Work Package only)]],FIND(" - ",Table58[[#This Row],[L3 (Last Work Package only)]])-1)</f>
        <v>SR_CFA_11_04</v>
      </c>
      <c r="M866" t="str">
        <f>LEFT(Table58[[#This Row],[Assets]],FIND(" - ",Table58[[#This Row],[Assets]])-1)</f>
        <v>HS2-00003H099</v>
      </c>
      <c r="N866" s="239" t="e">
        <f>INDEX(TrackerTbl[#Data],MATCH(Table58[[#This Row],[L2]],TrackerTbl[Cleansed_UAID_2],0),5)</f>
        <v>#N/A</v>
      </c>
      <c r="O866" s="9" t="e">
        <f>INDEX(TrackerTbl[#Data],MATCH(Table58[[#This Row],[L2]],TrackerTbl[Cleansed_UAID_2],0),6)</f>
        <v>#N/A</v>
      </c>
      <c r="P866" s="239" t="e">
        <f>INDEX(TrackerTbl[#Data],MATCH(Table58[[#This Row],[L2]],TrackerTbl[Cleansed_UAID_2],0),7)</f>
        <v>#N/A</v>
      </c>
    </row>
    <row r="867" spans="1:16">
      <c r="A867" s="9" t="s">
        <v>1711</v>
      </c>
      <c r="B867" t="s">
        <v>746</v>
      </c>
      <c r="C867" t="str">
        <f>IF(LEFT(TrackerTbl[[#This Row],[WorkPackage]],1)="U",TrackerTbl[[#This Row],[WorkPackage]],"IDR "&amp;TRIM(TrackerTbl[[#This Row],[WorkPackage]]))</f>
        <v>IDR 215.02-02</v>
      </c>
      <c r="D867" t="str">
        <f>TRIM(TrackerTbl[[#This Row],[UAID_2]])</f>
        <v>HS2-00002CT8Y</v>
      </c>
      <c r="E867" s="74">
        <f>_xlfn.MAXIFS(Central_Team!G:G,Central_Team!C:C,TrackerTbl[[#This Row],[UAID_2]])</f>
        <v>45686</v>
      </c>
      <c r="F867" t="str" cm="1">
        <f t="array" ref="F867">INDEX(MainTracker[#Data],MATCH(1,(TrackerTbl[[#This Row],[UAID_2]]=MainTracker[UAID_2])*(TrackerTbl[[#This Row],[Request Date]]=MainTracker[Request sent on (Date)])*1,0),21)</f>
        <v>10 - Complete</v>
      </c>
      <c r="G867" s="74" cm="1">
        <f t="array" ref="G867">INDEX(MainTracker[#Data],MATCH(1,(TrackerTbl[[#This Row],[UAID_2]]=MainTracker[UAID_2])*(TrackerTbl[[#This Row],[Request Date]]=MainTracker[Request sent on (Date)])*1,0),9)</f>
        <v>45700</v>
      </c>
      <c r="J867" t="s">
        <v>9938</v>
      </c>
      <c r="K867" t="s">
        <v>9939</v>
      </c>
      <c r="L867" t="str">
        <f>LEFT(Table58[[#This Row],[L3 (Last Work Package only)]],FIND(" - ",Table58[[#This Row],[L3 (Last Work Package only)]])-1)</f>
        <v>SR_CFA_11_01</v>
      </c>
      <c r="M867" t="str">
        <f>LEFT(Table58[[#This Row],[Assets]],FIND(" - ",Table58[[#This Row],[Assets]])-1)</f>
        <v>HS2-00003H098</v>
      </c>
      <c r="N867" s="239" t="e">
        <f>INDEX(TrackerTbl[#Data],MATCH(Table58[[#This Row],[L2]],TrackerTbl[Cleansed_UAID_2],0),5)</f>
        <v>#N/A</v>
      </c>
      <c r="O867" s="9" t="e">
        <f>INDEX(TrackerTbl[#Data],MATCH(Table58[[#This Row],[L2]],TrackerTbl[Cleansed_UAID_2],0),6)</f>
        <v>#N/A</v>
      </c>
      <c r="P867" s="239" t="e">
        <f>INDEX(TrackerTbl[#Data],MATCH(Table58[[#This Row],[L2]],TrackerTbl[Cleansed_UAID_2],0),7)</f>
        <v>#N/A</v>
      </c>
    </row>
    <row r="868" spans="1:16">
      <c r="A868" s="9">
        <v>213.08</v>
      </c>
      <c r="B868" t="s">
        <v>4007</v>
      </c>
      <c r="C868" t="str">
        <f>IF(LEFT(TrackerTbl[[#This Row],[WorkPackage]],1)="U",TrackerTbl[[#This Row],[WorkPackage]],"IDR "&amp;TRIM(TrackerTbl[[#This Row],[WorkPackage]]))</f>
        <v>IDR 213.08</v>
      </c>
      <c r="D868" t="str">
        <f>TRIM(TrackerTbl[[#This Row],[UAID_2]])</f>
        <v>HS2-00002YPE9</v>
      </c>
      <c r="E868" s="74">
        <f>_xlfn.MAXIFS(Central_Team!G:G,Central_Team!C:C,TrackerTbl[[#This Row],[UAID_2]])</f>
        <v>45449</v>
      </c>
      <c r="F868" t="str" cm="1">
        <f t="array" ref="F868">INDEX(MainTracker[#Data],MATCH(1,(TrackerTbl[[#This Row],[UAID_2]]=MainTracker[UAID_2])*(TrackerTbl[[#This Row],[Request Date]]=MainTracker[Request sent on (Date)])*1,0),21)</f>
        <v>10 - Complete</v>
      </c>
      <c r="G868" s="74" cm="1">
        <f t="array" ref="G868">INDEX(MainTracker[#Data],MATCH(1,(TrackerTbl[[#This Row],[UAID_2]]=MainTracker[UAID_2])*(TrackerTbl[[#This Row],[Request Date]]=MainTracker[Request sent on (Date)])*1,0),9)</f>
        <v>45461</v>
      </c>
      <c r="J868" t="s">
        <v>9940</v>
      </c>
      <c r="K868" t="s">
        <v>9941</v>
      </c>
      <c r="L868" t="str">
        <f>LEFT(Table58[[#This Row],[L3 (Last Work Package only)]],FIND(" - ",Table58[[#This Row],[L3 (Last Work Package only)]])-1)</f>
        <v>SR_CFA_10_81</v>
      </c>
      <c r="M868" t="str">
        <f>LEFT(Table58[[#This Row],[Assets]],FIND(" - ",Table58[[#This Row],[Assets]])-1)</f>
        <v>HS2-00003H097</v>
      </c>
      <c r="N868" s="239" t="e">
        <f>INDEX(TrackerTbl[#Data],MATCH(Table58[[#This Row],[L2]],TrackerTbl[Cleansed_UAID_2],0),5)</f>
        <v>#N/A</v>
      </c>
      <c r="O868" s="9" t="e">
        <f>INDEX(TrackerTbl[#Data],MATCH(Table58[[#This Row],[L2]],TrackerTbl[Cleansed_UAID_2],0),6)</f>
        <v>#N/A</v>
      </c>
      <c r="P868" s="239" t="e">
        <f>INDEX(TrackerTbl[#Data],MATCH(Table58[[#This Row],[L2]],TrackerTbl[Cleansed_UAID_2],0),7)</f>
        <v>#N/A</v>
      </c>
    </row>
    <row r="869" spans="1:16">
      <c r="A869" s="9">
        <v>213.08</v>
      </c>
      <c r="B869" t="s">
        <v>4011</v>
      </c>
      <c r="C869" t="str">
        <f>IF(LEFT(TrackerTbl[[#This Row],[WorkPackage]],1)="U",TrackerTbl[[#This Row],[WorkPackage]],"IDR "&amp;TRIM(TrackerTbl[[#This Row],[WorkPackage]]))</f>
        <v>IDR 213.08</v>
      </c>
      <c r="D869" t="str">
        <f>TRIM(TrackerTbl[[#This Row],[UAID_2]])</f>
        <v>HS2-000031B41</v>
      </c>
      <c r="E869" s="74">
        <f>_xlfn.MAXIFS(Central_Team!G:G,Central_Team!C:C,TrackerTbl[[#This Row],[UAID_2]])</f>
        <v>45449</v>
      </c>
      <c r="F869" t="str" cm="1">
        <f t="array" ref="F869">INDEX(MainTracker[#Data],MATCH(1,(TrackerTbl[[#This Row],[UAID_2]]=MainTracker[UAID_2])*(TrackerTbl[[#This Row],[Request Date]]=MainTracker[Request sent on (Date)])*1,0),21)</f>
        <v>10 - Complete</v>
      </c>
      <c r="G869" s="74" cm="1">
        <f t="array" ref="G869">INDEX(MainTracker[#Data],MATCH(1,(TrackerTbl[[#This Row],[UAID_2]]=MainTracker[UAID_2])*(TrackerTbl[[#This Row],[Request Date]]=MainTracker[Request sent on (Date)])*1,0),9)</f>
        <v>45461</v>
      </c>
      <c r="J869" t="s">
        <v>9942</v>
      </c>
      <c r="K869" t="s">
        <v>9943</v>
      </c>
      <c r="L869" t="str">
        <f>LEFT(Table58[[#This Row],[L3 (Last Work Package only)]],FIND(" - ",Table58[[#This Row],[L3 (Last Work Package only)]])-1)</f>
        <v>SR_CFA_10_80</v>
      </c>
      <c r="M869" t="str">
        <f>LEFT(Table58[[#This Row],[Assets]],FIND(" - ",Table58[[#This Row],[Assets]])-1)</f>
        <v>HS2-00003H096</v>
      </c>
      <c r="N869" s="239" t="e">
        <f>INDEX(TrackerTbl[#Data],MATCH(Table58[[#This Row],[L2]],TrackerTbl[Cleansed_UAID_2],0),5)</f>
        <v>#N/A</v>
      </c>
      <c r="O869" s="9" t="e">
        <f>INDEX(TrackerTbl[#Data],MATCH(Table58[[#This Row],[L2]],TrackerTbl[Cleansed_UAID_2],0),6)</f>
        <v>#N/A</v>
      </c>
      <c r="P869" s="239" t="e">
        <f>INDEX(TrackerTbl[#Data],MATCH(Table58[[#This Row],[L2]],TrackerTbl[Cleansed_UAID_2],0),7)</f>
        <v>#N/A</v>
      </c>
    </row>
    <row r="870" spans="1:16">
      <c r="A870" s="9">
        <v>213.08</v>
      </c>
      <c r="B870" t="s">
        <v>4015</v>
      </c>
      <c r="C870" t="str">
        <f>IF(LEFT(TrackerTbl[[#This Row],[WorkPackage]],1)="U",TrackerTbl[[#This Row],[WorkPackage]],"IDR "&amp;TRIM(TrackerTbl[[#This Row],[WorkPackage]]))</f>
        <v>IDR 213.08</v>
      </c>
      <c r="D870" t="str">
        <f>TRIM(TrackerTbl[[#This Row],[UAID_2]])</f>
        <v>HS2-00002YPE7</v>
      </c>
      <c r="E870" s="74">
        <f>_xlfn.MAXIFS(Central_Team!G:G,Central_Team!C:C,TrackerTbl[[#This Row],[UAID_2]])</f>
        <v>45442</v>
      </c>
      <c r="F870" t="str" cm="1">
        <f t="array" ref="F870">INDEX(MainTracker[#Data],MATCH(1,(TrackerTbl[[#This Row],[UAID_2]]=MainTracker[UAID_2])*(TrackerTbl[[#This Row],[Request Date]]=MainTracker[Request sent on (Date)])*1,0),21)</f>
        <v>10 - Complete</v>
      </c>
      <c r="G870" s="74" cm="1">
        <f t="array" ref="G870">INDEX(MainTracker[#Data],MATCH(1,(TrackerTbl[[#This Row],[UAID_2]]=MainTracker[UAID_2])*(TrackerTbl[[#This Row],[Request Date]]=MainTracker[Request sent on (Date)])*1,0),9)</f>
        <v>45443</v>
      </c>
      <c r="J870" t="s">
        <v>9944</v>
      </c>
      <c r="K870" t="s">
        <v>9945</v>
      </c>
      <c r="L870" t="str">
        <f>LEFT(Table58[[#This Row],[L3 (Last Work Package only)]],FIND(" - ",Table58[[#This Row],[L3 (Last Work Package only)]])-1)</f>
        <v>SR_CFA_10_79</v>
      </c>
      <c r="M870" t="str">
        <f>LEFT(Table58[[#This Row],[Assets]],FIND(" - ",Table58[[#This Row],[Assets]])-1)</f>
        <v>HS2-00003H095</v>
      </c>
      <c r="N870" s="239" t="e">
        <f>INDEX(TrackerTbl[#Data],MATCH(Table58[[#This Row],[L2]],TrackerTbl[Cleansed_UAID_2],0),5)</f>
        <v>#N/A</v>
      </c>
      <c r="O870" s="9" t="e">
        <f>INDEX(TrackerTbl[#Data],MATCH(Table58[[#This Row],[L2]],TrackerTbl[Cleansed_UAID_2],0),6)</f>
        <v>#N/A</v>
      </c>
      <c r="P870" s="239" t="e">
        <f>INDEX(TrackerTbl[#Data],MATCH(Table58[[#This Row],[L2]],TrackerTbl[Cleansed_UAID_2],0),7)</f>
        <v>#N/A</v>
      </c>
    </row>
    <row r="871" spans="1:16">
      <c r="A871" s="9">
        <v>213.08</v>
      </c>
      <c r="B871" t="s">
        <v>4019</v>
      </c>
      <c r="C871" t="str">
        <f>IF(LEFT(TrackerTbl[[#This Row],[WorkPackage]],1)="U",TrackerTbl[[#This Row],[WorkPackage]],"IDR "&amp;TRIM(TrackerTbl[[#This Row],[WorkPackage]]))</f>
        <v>IDR 213.08</v>
      </c>
      <c r="D871" t="str">
        <f>TRIM(TrackerTbl[[#This Row],[UAID_2]])</f>
        <v>HS2-00002YPE8</v>
      </c>
      <c r="E871" s="74">
        <f>_xlfn.MAXIFS(Central_Team!G:G,Central_Team!C:C,TrackerTbl[[#This Row],[UAID_2]])</f>
        <v>45442</v>
      </c>
      <c r="F871" t="str" cm="1">
        <f t="array" ref="F871">INDEX(MainTracker[#Data],MATCH(1,(TrackerTbl[[#This Row],[UAID_2]]=MainTracker[UAID_2])*(TrackerTbl[[#This Row],[Request Date]]=MainTracker[Request sent on (Date)])*1,0),21)</f>
        <v>10 - Complete</v>
      </c>
      <c r="G871" s="74" cm="1">
        <f t="array" ref="G871">INDEX(MainTracker[#Data],MATCH(1,(TrackerTbl[[#This Row],[UAID_2]]=MainTracker[UAID_2])*(TrackerTbl[[#This Row],[Request Date]]=MainTracker[Request sent on (Date)])*1,0),9)</f>
        <v>45446</v>
      </c>
      <c r="J871" t="s">
        <v>9946</v>
      </c>
      <c r="K871" t="s">
        <v>9947</v>
      </c>
      <c r="L871" t="str">
        <f>LEFT(Table58[[#This Row],[L3 (Last Work Package only)]],FIND(" - ",Table58[[#This Row],[L3 (Last Work Package only)]])-1)</f>
        <v>SR_CFA_10_78</v>
      </c>
      <c r="M871" t="str">
        <f>LEFT(Table58[[#This Row],[Assets]],FIND(" - ",Table58[[#This Row],[Assets]])-1)</f>
        <v>HS2-00003H094</v>
      </c>
      <c r="N871" s="239" t="e">
        <f>INDEX(TrackerTbl[#Data],MATCH(Table58[[#This Row],[L2]],TrackerTbl[Cleansed_UAID_2],0),5)</f>
        <v>#N/A</v>
      </c>
      <c r="O871" s="9" t="e">
        <f>INDEX(TrackerTbl[#Data],MATCH(Table58[[#This Row],[L2]],TrackerTbl[Cleansed_UAID_2],0),6)</f>
        <v>#N/A</v>
      </c>
      <c r="P871" s="239" t="e">
        <f>INDEX(TrackerTbl[#Data],MATCH(Table58[[#This Row],[L2]],TrackerTbl[Cleansed_UAID_2],0),7)</f>
        <v>#N/A</v>
      </c>
    </row>
    <row r="872" spans="1:16">
      <c r="A872" s="9">
        <v>213.08</v>
      </c>
      <c r="B872" t="s">
        <v>4023</v>
      </c>
      <c r="C872" t="str">
        <f>IF(LEFT(TrackerTbl[[#This Row],[WorkPackage]],1)="U",TrackerTbl[[#This Row],[WorkPackage]],"IDR "&amp;TRIM(TrackerTbl[[#This Row],[WorkPackage]]))</f>
        <v>IDR 213.08</v>
      </c>
      <c r="D872" t="str">
        <f>TRIM(TrackerTbl[[#This Row],[UAID_2]])</f>
        <v>HS2-00002YPEA</v>
      </c>
      <c r="E872" s="74">
        <f>_xlfn.MAXIFS(Central_Team!G:G,Central_Team!C:C,TrackerTbl[[#This Row],[UAID_2]])</f>
        <v>45442</v>
      </c>
      <c r="F872" t="str" cm="1">
        <f t="array" ref="F872">INDEX(MainTracker[#Data],MATCH(1,(TrackerTbl[[#This Row],[UAID_2]]=MainTracker[UAID_2])*(TrackerTbl[[#This Row],[Request Date]]=MainTracker[Request sent on (Date)])*1,0),21)</f>
        <v>10 - Complete</v>
      </c>
      <c r="G872" s="74" cm="1">
        <f t="array" ref="G872">INDEX(MainTracker[#Data],MATCH(1,(TrackerTbl[[#This Row],[UAID_2]]=MainTracker[UAID_2])*(TrackerTbl[[#This Row],[Request Date]]=MainTracker[Request sent on (Date)])*1,0),9)</f>
        <v>45447</v>
      </c>
      <c r="J872" t="s">
        <v>9948</v>
      </c>
      <c r="K872" t="s">
        <v>9949</v>
      </c>
      <c r="L872" t="str">
        <f>LEFT(Table58[[#This Row],[L3 (Last Work Package only)]],FIND(" - ",Table58[[#This Row],[L3 (Last Work Package only)]])-1)</f>
        <v>SR_CFA_10_77</v>
      </c>
      <c r="M872" t="str">
        <f>LEFT(Table58[[#This Row],[Assets]],FIND(" - ",Table58[[#This Row],[Assets]])-1)</f>
        <v>HS2-00003H093</v>
      </c>
      <c r="N872" s="239" t="e">
        <f>INDEX(TrackerTbl[#Data],MATCH(Table58[[#This Row],[L2]],TrackerTbl[Cleansed_UAID_2],0),5)</f>
        <v>#N/A</v>
      </c>
      <c r="O872" s="9" t="e">
        <f>INDEX(TrackerTbl[#Data],MATCH(Table58[[#This Row],[L2]],TrackerTbl[Cleansed_UAID_2],0),6)</f>
        <v>#N/A</v>
      </c>
      <c r="P872" s="239" t="e">
        <f>INDEX(TrackerTbl[#Data],MATCH(Table58[[#This Row],[L2]],TrackerTbl[Cleansed_UAID_2],0),7)</f>
        <v>#N/A</v>
      </c>
    </row>
    <row r="873" spans="1:16">
      <c r="A873" s="9">
        <v>213.08</v>
      </c>
      <c r="B873" t="s">
        <v>4027</v>
      </c>
      <c r="C873" t="str">
        <f>IF(LEFT(TrackerTbl[[#This Row],[WorkPackage]],1)="U",TrackerTbl[[#This Row],[WorkPackage]],"IDR "&amp;TRIM(TrackerTbl[[#This Row],[WorkPackage]]))</f>
        <v>IDR 213.08</v>
      </c>
      <c r="D873" t="str">
        <f>TRIM(TrackerTbl[[#This Row],[UAID_2]])</f>
        <v>HS2-000031B3W</v>
      </c>
      <c r="E873" s="74">
        <f>_xlfn.MAXIFS(Central_Team!G:G,Central_Team!C:C,TrackerTbl[[#This Row],[UAID_2]])</f>
        <v>45442</v>
      </c>
      <c r="F873" t="str" cm="1">
        <f t="array" ref="F873">INDEX(MainTracker[#Data],MATCH(1,(TrackerTbl[[#This Row],[UAID_2]]=MainTracker[UAID_2])*(TrackerTbl[[#This Row],[Request Date]]=MainTracker[Request sent on (Date)])*1,0),21)</f>
        <v>10 - Complete</v>
      </c>
      <c r="G873" s="74" cm="1">
        <f t="array" ref="G873">INDEX(MainTracker[#Data],MATCH(1,(TrackerTbl[[#This Row],[UAID_2]]=MainTracker[UAID_2])*(TrackerTbl[[#This Row],[Request Date]]=MainTracker[Request sent on (Date)])*1,0),9)</f>
        <v>45447</v>
      </c>
      <c r="J873" t="s">
        <v>9950</v>
      </c>
      <c r="K873" t="s">
        <v>9951</v>
      </c>
      <c r="L873" t="str">
        <f>LEFT(Table58[[#This Row],[L3 (Last Work Package only)]],FIND(" - ",Table58[[#This Row],[L3 (Last Work Package only)]])-1)</f>
        <v>SR_CFA_10_76</v>
      </c>
      <c r="M873" t="str">
        <f>LEFT(Table58[[#This Row],[Assets]],FIND(" - ",Table58[[#This Row],[Assets]])-1)</f>
        <v>HS2-00003H092</v>
      </c>
      <c r="N873" s="239" t="e">
        <f>INDEX(TrackerTbl[#Data],MATCH(Table58[[#This Row],[L2]],TrackerTbl[Cleansed_UAID_2],0),5)</f>
        <v>#N/A</v>
      </c>
      <c r="O873" s="9" t="e">
        <f>INDEX(TrackerTbl[#Data],MATCH(Table58[[#This Row],[L2]],TrackerTbl[Cleansed_UAID_2],0),6)</f>
        <v>#N/A</v>
      </c>
      <c r="P873" s="239" t="e">
        <f>INDEX(TrackerTbl[#Data],MATCH(Table58[[#This Row],[L2]],TrackerTbl[Cleansed_UAID_2],0),7)</f>
        <v>#N/A</v>
      </c>
    </row>
    <row r="874" spans="1:16">
      <c r="A874" s="9">
        <v>213.08</v>
      </c>
      <c r="B874" t="s">
        <v>4031</v>
      </c>
      <c r="C874" t="str">
        <f>IF(LEFT(TrackerTbl[[#This Row],[WorkPackage]],1)="U",TrackerTbl[[#This Row],[WorkPackage]],"IDR "&amp;TRIM(TrackerTbl[[#This Row],[WorkPackage]]))</f>
        <v>IDR 213.08</v>
      </c>
      <c r="D874" t="str">
        <f>TRIM(TrackerTbl[[#This Row],[UAID_2]])</f>
        <v>HS2-000031B3V</v>
      </c>
      <c r="E874" s="74">
        <f>_xlfn.MAXIFS(Central_Team!G:G,Central_Team!C:C,TrackerTbl[[#This Row],[UAID_2]])</f>
        <v>45442</v>
      </c>
      <c r="F874" t="str" cm="1">
        <f t="array" ref="F874">INDEX(MainTracker[#Data],MATCH(1,(TrackerTbl[[#This Row],[UAID_2]]=MainTracker[UAID_2])*(TrackerTbl[[#This Row],[Request Date]]=MainTracker[Request sent on (Date)])*1,0),21)</f>
        <v>10 - Complete</v>
      </c>
      <c r="G874" s="74" cm="1">
        <f t="array" ref="G874">INDEX(MainTracker[#Data],MATCH(1,(TrackerTbl[[#This Row],[UAID_2]]=MainTracker[UAID_2])*(TrackerTbl[[#This Row],[Request Date]]=MainTracker[Request sent on (Date)])*1,0),9)</f>
        <v>45447</v>
      </c>
      <c r="J874" t="s">
        <v>9952</v>
      </c>
      <c r="K874" t="s">
        <v>9953</v>
      </c>
      <c r="L874" t="str">
        <f>LEFT(Table58[[#This Row],[L3 (Last Work Package only)]],FIND(" - ",Table58[[#This Row],[L3 (Last Work Package only)]])-1)</f>
        <v>SR_CFA_10_75</v>
      </c>
      <c r="M874" t="str">
        <f>LEFT(Table58[[#This Row],[Assets]],FIND(" - ",Table58[[#This Row],[Assets]])-1)</f>
        <v>HS2-00003H091</v>
      </c>
      <c r="N874" s="239" t="e">
        <f>INDEX(TrackerTbl[#Data],MATCH(Table58[[#This Row],[L2]],TrackerTbl[Cleansed_UAID_2],0),5)</f>
        <v>#N/A</v>
      </c>
      <c r="O874" s="9" t="e">
        <f>INDEX(TrackerTbl[#Data],MATCH(Table58[[#This Row],[L2]],TrackerTbl[Cleansed_UAID_2],0),6)</f>
        <v>#N/A</v>
      </c>
      <c r="P874" s="239" t="e">
        <f>INDEX(TrackerTbl[#Data],MATCH(Table58[[#This Row],[L2]],TrackerTbl[Cleansed_UAID_2],0),7)</f>
        <v>#N/A</v>
      </c>
    </row>
    <row r="875" spans="1:16">
      <c r="A875" s="9">
        <v>213.08</v>
      </c>
      <c r="B875" t="s">
        <v>4035</v>
      </c>
      <c r="C875" t="str">
        <f>IF(LEFT(TrackerTbl[[#This Row],[WorkPackage]],1)="U",TrackerTbl[[#This Row],[WorkPackage]],"IDR "&amp;TRIM(TrackerTbl[[#This Row],[WorkPackage]]))</f>
        <v>IDR 213.08</v>
      </c>
      <c r="D875" t="str">
        <f>TRIM(TrackerTbl[[#This Row],[UAID_2]])</f>
        <v>HS2-000031B3X</v>
      </c>
      <c r="E875" s="74">
        <f>_xlfn.MAXIFS(Central_Team!G:G,Central_Team!C:C,TrackerTbl[[#This Row],[UAID_2]])</f>
        <v>45442</v>
      </c>
      <c r="F875" t="str" cm="1">
        <f t="array" ref="F875">INDEX(MainTracker[#Data],MATCH(1,(TrackerTbl[[#This Row],[UAID_2]]=MainTracker[UAID_2])*(TrackerTbl[[#This Row],[Request Date]]=MainTracker[Request sent on (Date)])*1,0),21)</f>
        <v>10 - Complete</v>
      </c>
      <c r="G875" s="74" cm="1">
        <f t="array" ref="G875">INDEX(MainTracker[#Data],MATCH(1,(TrackerTbl[[#This Row],[UAID_2]]=MainTracker[UAID_2])*(TrackerTbl[[#This Row],[Request Date]]=MainTracker[Request sent on (Date)])*1,0),9)</f>
        <v>45447</v>
      </c>
      <c r="J875" t="s">
        <v>9954</v>
      </c>
      <c r="K875" t="s">
        <v>9955</v>
      </c>
      <c r="L875" t="str">
        <f>LEFT(Table58[[#This Row],[L3 (Last Work Package only)]],FIND(" - ",Table58[[#This Row],[L3 (Last Work Package only)]])-1)</f>
        <v>SR_CFA_10_74</v>
      </c>
      <c r="M875" t="str">
        <f>LEFT(Table58[[#This Row],[Assets]],FIND(" - ",Table58[[#This Row],[Assets]])-1)</f>
        <v>HS2-00003H090</v>
      </c>
      <c r="N875" s="239" t="e">
        <f>INDEX(TrackerTbl[#Data],MATCH(Table58[[#This Row],[L2]],TrackerTbl[Cleansed_UAID_2],0),5)</f>
        <v>#N/A</v>
      </c>
      <c r="O875" s="9" t="e">
        <f>INDEX(TrackerTbl[#Data],MATCH(Table58[[#This Row],[L2]],TrackerTbl[Cleansed_UAID_2],0),6)</f>
        <v>#N/A</v>
      </c>
      <c r="P875" s="239" t="e">
        <f>INDEX(TrackerTbl[#Data],MATCH(Table58[[#This Row],[L2]],TrackerTbl[Cleansed_UAID_2],0),7)</f>
        <v>#N/A</v>
      </c>
    </row>
    <row r="876" spans="1:16">
      <c r="A876" s="9">
        <v>213.08</v>
      </c>
      <c r="B876" t="s">
        <v>4039</v>
      </c>
      <c r="C876" t="str">
        <f>IF(LEFT(TrackerTbl[[#This Row],[WorkPackage]],1)="U",TrackerTbl[[#This Row],[WorkPackage]],"IDR "&amp;TRIM(TrackerTbl[[#This Row],[WorkPackage]]))</f>
        <v>IDR 213.08</v>
      </c>
      <c r="D876" t="str">
        <f>TRIM(TrackerTbl[[#This Row],[UAID_2]])</f>
        <v>HS2-000031B3Y</v>
      </c>
      <c r="E876" s="74">
        <f>_xlfn.MAXIFS(Central_Team!G:G,Central_Team!C:C,TrackerTbl[[#This Row],[UAID_2]])</f>
        <v>45442</v>
      </c>
      <c r="F876" t="str" cm="1">
        <f t="array" ref="F876">INDEX(MainTracker[#Data],MATCH(1,(TrackerTbl[[#This Row],[UAID_2]]=MainTracker[UAID_2])*(TrackerTbl[[#This Row],[Request Date]]=MainTracker[Request sent on (Date)])*1,0),21)</f>
        <v>10 - Complete</v>
      </c>
      <c r="G876" s="74" cm="1">
        <f t="array" ref="G876">INDEX(MainTracker[#Data],MATCH(1,(TrackerTbl[[#This Row],[UAID_2]]=MainTracker[UAID_2])*(TrackerTbl[[#This Row],[Request Date]]=MainTracker[Request sent on (Date)])*1,0),9)</f>
        <v>45447</v>
      </c>
      <c r="J876" t="s">
        <v>9956</v>
      </c>
      <c r="K876" t="s">
        <v>9957</v>
      </c>
      <c r="L876" t="str">
        <f>LEFT(Table58[[#This Row],[L3 (Last Work Package only)]],FIND(" - ",Table58[[#This Row],[L3 (Last Work Package only)]])-1)</f>
        <v>SR_CFA_10_73</v>
      </c>
      <c r="M876" t="str">
        <f>LEFT(Table58[[#This Row],[Assets]],FIND(" - ",Table58[[#This Row],[Assets]])-1)</f>
        <v>HS2-00003H08Z</v>
      </c>
      <c r="N876" s="239" t="e">
        <f>INDEX(TrackerTbl[#Data],MATCH(Table58[[#This Row],[L2]],TrackerTbl[Cleansed_UAID_2],0),5)</f>
        <v>#N/A</v>
      </c>
      <c r="O876" s="9" t="e">
        <f>INDEX(TrackerTbl[#Data],MATCH(Table58[[#This Row],[L2]],TrackerTbl[Cleansed_UAID_2],0),6)</f>
        <v>#N/A</v>
      </c>
      <c r="P876" s="239" t="e">
        <f>INDEX(TrackerTbl[#Data],MATCH(Table58[[#This Row],[L2]],TrackerTbl[Cleansed_UAID_2],0),7)</f>
        <v>#N/A</v>
      </c>
    </row>
    <row r="877" spans="1:16">
      <c r="A877" s="9">
        <v>213.08</v>
      </c>
      <c r="B877" t="s">
        <v>4043</v>
      </c>
      <c r="C877" t="str">
        <f>IF(LEFT(TrackerTbl[[#This Row],[WorkPackage]],1)="U",TrackerTbl[[#This Row],[WorkPackage]],"IDR "&amp;TRIM(TrackerTbl[[#This Row],[WorkPackage]]))</f>
        <v>IDR 213.08</v>
      </c>
      <c r="D877" t="str">
        <f>TRIM(TrackerTbl[[#This Row],[UAID_2]])</f>
        <v>HS2-000031B3Z</v>
      </c>
      <c r="E877" s="74">
        <f>_xlfn.MAXIFS(Central_Team!G:G,Central_Team!C:C,TrackerTbl[[#This Row],[UAID_2]])</f>
        <v>45442</v>
      </c>
      <c r="F877" t="str" cm="1">
        <f t="array" ref="F877">INDEX(MainTracker[#Data],MATCH(1,(TrackerTbl[[#This Row],[UAID_2]]=MainTracker[UAID_2])*(TrackerTbl[[#This Row],[Request Date]]=MainTracker[Request sent on (Date)])*1,0),21)</f>
        <v>10 - Complete</v>
      </c>
      <c r="G877" s="74" cm="1">
        <f t="array" ref="G877">INDEX(MainTracker[#Data],MATCH(1,(TrackerTbl[[#This Row],[UAID_2]]=MainTracker[UAID_2])*(TrackerTbl[[#This Row],[Request Date]]=MainTracker[Request sent on (Date)])*1,0),9)</f>
        <v>45447</v>
      </c>
      <c r="J877" t="s">
        <v>9958</v>
      </c>
      <c r="K877" t="s">
        <v>9959</v>
      </c>
      <c r="L877" t="str">
        <f>LEFT(Table58[[#This Row],[L3 (Last Work Package only)]],FIND(" - ",Table58[[#This Row],[L3 (Last Work Package only)]])-1)</f>
        <v>SR_CFA_10_72</v>
      </c>
      <c r="M877" t="str">
        <f>LEFT(Table58[[#This Row],[Assets]],FIND(" - ",Table58[[#This Row],[Assets]])-1)</f>
        <v>HS2-00003H08Y</v>
      </c>
      <c r="N877" s="239" t="e">
        <f>INDEX(TrackerTbl[#Data],MATCH(Table58[[#This Row],[L2]],TrackerTbl[Cleansed_UAID_2],0),5)</f>
        <v>#N/A</v>
      </c>
      <c r="O877" s="9" t="e">
        <f>INDEX(TrackerTbl[#Data],MATCH(Table58[[#This Row],[L2]],TrackerTbl[Cleansed_UAID_2],0),6)</f>
        <v>#N/A</v>
      </c>
      <c r="P877" s="239" t="e">
        <f>INDEX(TrackerTbl[#Data],MATCH(Table58[[#This Row],[L2]],TrackerTbl[Cleansed_UAID_2],0),7)</f>
        <v>#N/A</v>
      </c>
    </row>
    <row r="878" spans="1:16">
      <c r="A878" s="9">
        <v>213.08</v>
      </c>
      <c r="B878" t="s">
        <v>4047</v>
      </c>
      <c r="C878" t="str">
        <f>IF(LEFT(TrackerTbl[[#This Row],[WorkPackage]],1)="U",TrackerTbl[[#This Row],[WorkPackage]],"IDR "&amp;TRIM(TrackerTbl[[#This Row],[WorkPackage]]))</f>
        <v>IDR 213.08</v>
      </c>
      <c r="D878" t="str">
        <f>TRIM(TrackerTbl[[#This Row],[UAID_2]])</f>
        <v>HS2-000031B40</v>
      </c>
      <c r="E878" s="74">
        <f>_xlfn.MAXIFS(Central_Team!G:G,Central_Team!C:C,TrackerTbl[[#This Row],[UAID_2]])</f>
        <v>45442</v>
      </c>
      <c r="F878" t="str" cm="1">
        <f t="array" ref="F878">INDEX(MainTracker[#Data],MATCH(1,(TrackerTbl[[#This Row],[UAID_2]]=MainTracker[UAID_2])*(TrackerTbl[[#This Row],[Request Date]]=MainTracker[Request sent on (Date)])*1,0),21)</f>
        <v>10 - Complete</v>
      </c>
      <c r="G878" s="74" cm="1">
        <f t="array" ref="G878">INDEX(MainTracker[#Data],MATCH(1,(TrackerTbl[[#This Row],[UAID_2]]=MainTracker[UAID_2])*(TrackerTbl[[#This Row],[Request Date]]=MainTracker[Request sent on (Date)])*1,0),9)</f>
        <v>45447</v>
      </c>
      <c r="J878" t="s">
        <v>9960</v>
      </c>
      <c r="K878" t="s">
        <v>9961</v>
      </c>
      <c r="L878" t="str">
        <f>LEFT(Table58[[#This Row],[L3 (Last Work Package only)]],FIND(" - ",Table58[[#This Row],[L3 (Last Work Package only)]])-1)</f>
        <v>SR_CFA_10_71</v>
      </c>
      <c r="M878" t="str">
        <f>LEFT(Table58[[#This Row],[Assets]],FIND(" - ",Table58[[#This Row],[Assets]])-1)</f>
        <v>HS2-00003H08X</v>
      </c>
      <c r="N878" s="239" t="e">
        <f>INDEX(TrackerTbl[#Data],MATCH(Table58[[#This Row],[L2]],TrackerTbl[Cleansed_UAID_2],0),5)</f>
        <v>#N/A</v>
      </c>
      <c r="O878" s="9" t="e">
        <f>INDEX(TrackerTbl[#Data],MATCH(Table58[[#This Row],[L2]],TrackerTbl[Cleansed_UAID_2],0),6)</f>
        <v>#N/A</v>
      </c>
      <c r="P878" s="239" t="e">
        <f>INDEX(TrackerTbl[#Data],MATCH(Table58[[#This Row],[L2]],TrackerTbl[Cleansed_UAID_2],0),7)</f>
        <v>#N/A</v>
      </c>
    </row>
    <row r="879" spans="1:16">
      <c r="A879" s="9">
        <v>212.5</v>
      </c>
      <c r="B879" t="s">
        <v>4051</v>
      </c>
      <c r="C879" t="str">
        <f>IF(LEFT(TrackerTbl[[#This Row],[WorkPackage]],1)="U",TrackerTbl[[#This Row],[WorkPackage]],"IDR "&amp;TRIM(TrackerTbl[[#This Row],[WorkPackage]]))</f>
        <v>IDR 212.5</v>
      </c>
      <c r="D879" t="str">
        <f>TRIM(TrackerTbl[[#This Row],[UAID_2]])</f>
        <v>HS2-000035Q93</v>
      </c>
      <c r="E879" s="74">
        <f>_xlfn.MAXIFS(Central_Team!G:G,Central_Team!C:C,TrackerTbl[[#This Row],[UAID_2]])</f>
        <v>45442</v>
      </c>
      <c r="F879" t="str" cm="1">
        <f t="array" ref="F879">INDEX(MainTracker[#Data],MATCH(1,(TrackerTbl[[#This Row],[UAID_2]]=MainTracker[UAID_2])*(TrackerTbl[[#This Row],[Request Date]]=MainTracker[Request sent on (Date)])*1,0),21)</f>
        <v>10 - Complete</v>
      </c>
      <c r="G879" s="74" cm="1">
        <f t="array" ref="G879">INDEX(MainTracker[#Data],MATCH(1,(TrackerTbl[[#This Row],[UAID_2]]=MainTracker[UAID_2])*(TrackerTbl[[#This Row],[Request Date]]=MainTracker[Request sent on (Date)])*1,0),9)</f>
        <v>45463</v>
      </c>
      <c r="J879" t="s">
        <v>9962</v>
      </c>
      <c r="K879" t="s">
        <v>9963</v>
      </c>
      <c r="L879" t="str">
        <f>LEFT(Table58[[#This Row],[L3 (Last Work Package only)]],FIND(" - ",Table58[[#This Row],[L3 (Last Work Package only)]])-1)</f>
        <v>SR_CFA_10_70</v>
      </c>
      <c r="M879" t="str">
        <f>LEFT(Table58[[#This Row],[Assets]],FIND(" - ",Table58[[#This Row],[Assets]])-1)</f>
        <v>HS2-00003H08W</v>
      </c>
      <c r="N879" s="239" t="e">
        <f>INDEX(TrackerTbl[#Data],MATCH(Table58[[#This Row],[L2]],TrackerTbl[Cleansed_UAID_2],0),5)</f>
        <v>#N/A</v>
      </c>
      <c r="O879" s="9" t="e">
        <f>INDEX(TrackerTbl[#Data],MATCH(Table58[[#This Row],[L2]],TrackerTbl[Cleansed_UAID_2],0),6)</f>
        <v>#N/A</v>
      </c>
      <c r="P879" s="239" t="e">
        <f>INDEX(TrackerTbl[#Data],MATCH(Table58[[#This Row],[L2]],TrackerTbl[Cleansed_UAID_2],0),7)</f>
        <v>#N/A</v>
      </c>
    </row>
    <row r="880" spans="1:16">
      <c r="A880" s="9">
        <v>238.02</v>
      </c>
      <c r="B880" t="s">
        <v>3423</v>
      </c>
      <c r="C880" t="str">
        <f>IF(LEFT(TrackerTbl[[#This Row],[WorkPackage]],1)="U",TrackerTbl[[#This Row],[WorkPackage]],"IDR "&amp;TRIM(TrackerTbl[[#This Row],[WorkPackage]]))</f>
        <v>IDR 238.02</v>
      </c>
      <c r="D880" t="str">
        <f>TRIM(TrackerTbl[[#This Row],[UAID_2]])</f>
        <v>HS2-000020P2G</v>
      </c>
      <c r="E880" s="74">
        <f>_xlfn.MAXIFS(Central_Team!G:G,Central_Team!C:C,TrackerTbl[[#This Row],[UAID_2]])</f>
        <v>45617</v>
      </c>
      <c r="F880" t="str" cm="1">
        <f t="array" ref="F880">INDEX(MainTracker[#Data],MATCH(1,(TrackerTbl[[#This Row],[UAID_2]]=MainTracker[UAID_2])*(TrackerTbl[[#This Row],[Request Date]]=MainTracker[Request sent on (Date)])*1,0),21)</f>
        <v>10 - Complete</v>
      </c>
      <c r="G880" s="74" cm="1">
        <f t="array" ref="G880">INDEX(MainTracker[#Data],MATCH(1,(TrackerTbl[[#This Row],[UAID_2]]=MainTracker[UAID_2])*(TrackerTbl[[#This Row],[Request Date]]=MainTracker[Request sent on (Date)])*1,0),9)</f>
        <v>45618</v>
      </c>
      <c r="J880" t="s">
        <v>9964</v>
      </c>
      <c r="K880" t="s">
        <v>9965</v>
      </c>
      <c r="L880" t="str">
        <f>LEFT(Table58[[#This Row],[L3 (Last Work Package only)]],FIND(" - ",Table58[[#This Row],[L3 (Last Work Package only)]])-1)</f>
        <v>SR_CFA_10_69</v>
      </c>
      <c r="M880" t="str">
        <f>LEFT(Table58[[#This Row],[Assets]],FIND(" - ",Table58[[#This Row],[Assets]])-1)</f>
        <v>HS2-00003H08V</v>
      </c>
      <c r="N880" s="239" t="e">
        <f>INDEX(TrackerTbl[#Data],MATCH(Table58[[#This Row],[L2]],TrackerTbl[Cleansed_UAID_2],0),5)</f>
        <v>#N/A</v>
      </c>
      <c r="O880" s="9" t="e">
        <f>INDEX(TrackerTbl[#Data],MATCH(Table58[[#This Row],[L2]],TrackerTbl[Cleansed_UAID_2],0),6)</f>
        <v>#N/A</v>
      </c>
      <c r="P880" s="239" t="e">
        <f>INDEX(TrackerTbl[#Data],MATCH(Table58[[#This Row],[L2]],TrackerTbl[Cleansed_UAID_2],0),7)</f>
        <v>#N/A</v>
      </c>
    </row>
    <row r="881" spans="1:16">
      <c r="A881" s="9" t="s">
        <v>4059</v>
      </c>
      <c r="B881" t="s">
        <v>4060</v>
      </c>
      <c r="C881" t="str">
        <f>IF(LEFT(TrackerTbl[[#This Row],[WorkPackage]],1)="U",TrackerTbl[[#This Row],[WorkPackage]],"IDR "&amp;TRIM(TrackerTbl[[#This Row],[WorkPackage]]))</f>
        <v>IDR 211.1-3,211.1-4. (Technical Debt Works)</v>
      </c>
      <c r="D881" t="str">
        <f>TRIM(TrackerTbl[[#This Row],[UAID_2]])</f>
        <v>HS2-00002F0X6</v>
      </c>
      <c r="E881" s="74">
        <f>_xlfn.MAXIFS(Central_Team!G:G,Central_Team!C:C,TrackerTbl[[#This Row],[UAID_2]])</f>
        <v>45443</v>
      </c>
      <c r="F881" t="str" cm="1">
        <f t="array" ref="F881">INDEX(MainTracker[#Data],MATCH(1,(TrackerTbl[[#This Row],[UAID_2]]=MainTracker[UAID_2])*(TrackerTbl[[#This Row],[Request Date]]=MainTracker[Request sent on (Date)])*1,0),21)</f>
        <v>10 - Complete</v>
      </c>
      <c r="G881" s="74" cm="1">
        <f t="array" ref="G881">INDEX(MainTracker[#Data],MATCH(1,(TrackerTbl[[#This Row],[UAID_2]]=MainTracker[UAID_2])*(TrackerTbl[[#This Row],[Request Date]]=MainTracker[Request sent on (Date)])*1,0),9)</f>
        <v>45453</v>
      </c>
      <c r="J881" t="s">
        <v>9966</v>
      </c>
      <c r="K881" t="s">
        <v>9967</v>
      </c>
      <c r="L881" t="str">
        <f>LEFT(Table58[[#This Row],[L3 (Last Work Package only)]],FIND(" - ",Table58[[#This Row],[L3 (Last Work Package only)]])-1)</f>
        <v>SR_CFA_10_68</v>
      </c>
      <c r="M881" t="str">
        <f>LEFT(Table58[[#This Row],[Assets]],FIND(" - ",Table58[[#This Row],[Assets]])-1)</f>
        <v>HS2-00003H08U</v>
      </c>
      <c r="N881" s="239" t="e">
        <f>INDEX(TrackerTbl[#Data],MATCH(Table58[[#This Row],[L2]],TrackerTbl[Cleansed_UAID_2],0),5)</f>
        <v>#N/A</v>
      </c>
      <c r="O881" s="9" t="e">
        <f>INDEX(TrackerTbl[#Data],MATCH(Table58[[#This Row],[L2]],TrackerTbl[Cleansed_UAID_2],0),6)</f>
        <v>#N/A</v>
      </c>
      <c r="P881" s="239" t="e">
        <f>INDEX(TrackerTbl[#Data],MATCH(Table58[[#This Row],[L2]],TrackerTbl[Cleansed_UAID_2],0),7)</f>
        <v>#N/A</v>
      </c>
    </row>
    <row r="882" spans="1:16">
      <c r="A882" s="9">
        <v>235.01</v>
      </c>
      <c r="B882" t="s">
        <v>4067</v>
      </c>
      <c r="C882" t="str">
        <f>IF(LEFT(TrackerTbl[[#This Row],[WorkPackage]],1)="U",TrackerTbl[[#This Row],[WorkPackage]],"IDR "&amp;TRIM(TrackerTbl[[#This Row],[WorkPackage]]))</f>
        <v>IDR 235.01</v>
      </c>
      <c r="D882" t="str">
        <f>TRIM(TrackerTbl[[#This Row],[UAID_2]])</f>
        <v>HS2-00002WUR6</v>
      </c>
      <c r="E882" s="74">
        <f>_xlfn.MAXIFS(Central_Team!G:G,Central_Team!C:C,TrackerTbl[[#This Row],[UAID_2]])</f>
        <v>45443</v>
      </c>
      <c r="F882" t="str" cm="1">
        <f t="array" ref="F882">INDEX(MainTracker[#Data],MATCH(1,(TrackerTbl[[#This Row],[UAID_2]]=MainTracker[UAID_2])*(TrackerTbl[[#This Row],[Request Date]]=MainTracker[Request sent on (Date)])*1,0),21)</f>
        <v>10 - Complete</v>
      </c>
      <c r="G882" s="74" cm="1">
        <f t="array" ref="G882">INDEX(MainTracker[#Data],MATCH(1,(TrackerTbl[[#This Row],[UAID_2]]=MainTracker[UAID_2])*(TrackerTbl[[#This Row],[Request Date]]=MainTracker[Request sent on (Date)])*1,0),9)</f>
        <v>45453</v>
      </c>
      <c r="J882" t="s">
        <v>9968</v>
      </c>
      <c r="K882" t="s">
        <v>9969</v>
      </c>
      <c r="L882" t="str">
        <f>LEFT(Table58[[#This Row],[L3 (Last Work Package only)]],FIND(" - ",Table58[[#This Row],[L3 (Last Work Package only)]])-1)</f>
        <v>SR_CFA_10_67</v>
      </c>
      <c r="M882" t="str">
        <f>LEFT(Table58[[#This Row],[Assets]],FIND(" - ",Table58[[#This Row],[Assets]])-1)</f>
        <v>HS2-00003H08T</v>
      </c>
      <c r="N882" s="239" t="e">
        <f>INDEX(TrackerTbl[#Data],MATCH(Table58[[#This Row],[L2]],TrackerTbl[Cleansed_UAID_2],0),5)</f>
        <v>#N/A</v>
      </c>
      <c r="O882" s="9" t="e">
        <f>INDEX(TrackerTbl[#Data],MATCH(Table58[[#This Row],[L2]],TrackerTbl[Cleansed_UAID_2],0),6)</f>
        <v>#N/A</v>
      </c>
      <c r="P882" s="239" t="e">
        <f>INDEX(TrackerTbl[#Data],MATCH(Table58[[#This Row],[L2]],TrackerTbl[Cleansed_UAID_2],0),7)</f>
        <v>#N/A</v>
      </c>
    </row>
    <row r="883" spans="1:16">
      <c r="A883" s="9">
        <v>235.01</v>
      </c>
      <c r="B883" t="s">
        <v>4071</v>
      </c>
      <c r="C883" t="str">
        <f>IF(LEFT(TrackerTbl[[#This Row],[WorkPackage]],1)="U",TrackerTbl[[#This Row],[WorkPackage]],"IDR "&amp;TRIM(TrackerTbl[[#This Row],[WorkPackage]]))</f>
        <v>IDR 235.01</v>
      </c>
      <c r="D883" t="str">
        <f>TRIM(TrackerTbl[[#This Row],[UAID_2]])</f>
        <v>HS2-00002WUR7</v>
      </c>
      <c r="E883" s="74">
        <f>_xlfn.MAXIFS(Central_Team!G:G,Central_Team!C:C,TrackerTbl[[#This Row],[UAID_2]])</f>
        <v>45443</v>
      </c>
      <c r="F883" t="str" cm="1">
        <f t="array" ref="F883">INDEX(MainTracker[#Data],MATCH(1,(TrackerTbl[[#This Row],[UAID_2]]=MainTracker[UAID_2])*(TrackerTbl[[#This Row],[Request Date]]=MainTracker[Request sent on (Date)])*1,0),21)</f>
        <v>10 - Complete</v>
      </c>
      <c r="G883" s="74" cm="1">
        <f t="array" ref="G883">INDEX(MainTracker[#Data],MATCH(1,(TrackerTbl[[#This Row],[UAID_2]]=MainTracker[UAID_2])*(TrackerTbl[[#This Row],[Request Date]]=MainTracker[Request sent on (Date)])*1,0),9)</f>
        <v>45453</v>
      </c>
      <c r="J883" t="s">
        <v>9970</v>
      </c>
      <c r="K883" t="s">
        <v>9971</v>
      </c>
      <c r="L883" t="str">
        <f>LEFT(Table58[[#This Row],[L3 (Last Work Package only)]],FIND(" - ",Table58[[#This Row],[L3 (Last Work Package only)]])-1)</f>
        <v>SR_CFA_10_66</v>
      </c>
      <c r="M883" t="str">
        <f>LEFT(Table58[[#This Row],[Assets]],FIND(" - ",Table58[[#This Row],[Assets]])-1)</f>
        <v>HS2-00003H08S</v>
      </c>
      <c r="N883" s="239" t="e">
        <f>INDEX(TrackerTbl[#Data],MATCH(Table58[[#This Row],[L2]],TrackerTbl[Cleansed_UAID_2],0),5)</f>
        <v>#N/A</v>
      </c>
      <c r="O883" s="9" t="e">
        <f>INDEX(TrackerTbl[#Data],MATCH(Table58[[#This Row],[L2]],TrackerTbl[Cleansed_UAID_2],0),6)</f>
        <v>#N/A</v>
      </c>
      <c r="P883" s="239" t="e">
        <f>INDEX(TrackerTbl[#Data],MATCH(Table58[[#This Row],[L2]],TrackerTbl[Cleansed_UAID_2],0),7)</f>
        <v>#N/A</v>
      </c>
    </row>
    <row r="884" spans="1:16">
      <c r="A884" s="9">
        <v>235.01</v>
      </c>
      <c r="B884" t="s">
        <v>4075</v>
      </c>
      <c r="C884" t="str">
        <f>IF(LEFT(TrackerTbl[[#This Row],[WorkPackage]],1)="U",TrackerTbl[[#This Row],[WorkPackage]],"IDR "&amp;TRIM(TrackerTbl[[#This Row],[WorkPackage]]))</f>
        <v>IDR 235.01</v>
      </c>
      <c r="D884" t="str">
        <f>TRIM(TrackerTbl[[#This Row],[UAID_2]])</f>
        <v>HS2-00002WUR8</v>
      </c>
      <c r="E884" s="74">
        <f>_xlfn.MAXIFS(Central_Team!G:G,Central_Team!C:C,TrackerTbl[[#This Row],[UAID_2]])</f>
        <v>45443</v>
      </c>
      <c r="F884" t="str" cm="1">
        <f t="array" ref="F884">INDEX(MainTracker[#Data],MATCH(1,(TrackerTbl[[#This Row],[UAID_2]]=MainTracker[UAID_2])*(TrackerTbl[[#This Row],[Request Date]]=MainTracker[Request sent on (Date)])*1,0),21)</f>
        <v>10 - Complete</v>
      </c>
      <c r="G884" s="74" cm="1">
        <f t="array" ref="G884">INDEX(MainTracker[#Data],MATCH(1,(TrackerTbl[[#This Row],[UAID_2]]=MainTracker[UAID_2])*(TrackerTbl[[#This Row],[Request Date]]=MainTracker[Request sent on (Date)])*1,0),9)</f>
        <v>45453</v>
      </c>
      <c r="J884" t="s">
        <v>9972</v>
      </c>
      <c r="K884" t="s">
        <v>9973</v>
      </c>
      <c r="L884" t="str">
        <f>LEFT(Table58[[#This Row],[L3 (Last Work Package only)]],FIND(" - ",Table58[[#This Row],[L3 (Last Work Package only)]])-1)</f>
        <v>SR_CFA_10_65</v>
      </c>
      <c r="M884" t="str">
        <f>LEFT(Table58[[#This Row],[Assets]],FIND(" - ",Table58[[#This Row],[Assets]])-1)</f>
        <v>HS2-00003H08R</v>
      </c>
      <c r="N884" s="239" t="e">
        <f>INDEX(TrackerTbl[#Data],MATCH(Table58[[#This Row],[L2]],TrackerTbl[Cleansed_UAID_2],0),5)</f>
        <v>#N/A</v>
      </c>
      <c r="O884" s="9" t="e">
        <f>INDEX(TrackerTbl[#Data],MATCH(Table58[[#This Row],[L2]],TrackerTbl[Cleansed_UAID_2],0),6)</f>
        <v>#N/A</v>
      </c>
      <c r="P884" s="239" t="e">
        <f>INDEX(TrackerTbl[#Data],MATCH(Table58[[#This Row],[L2]],TrackerTbl[Cleansed_UAID_2],0),7)</f>
        <v>#N/A</v>
      </c>
    </row>
    <row r="885" spans="1:16">
      <c r="A885" s="9">
        <v>235.01</v>
      </c>
      <c r="B885" t="s">
        <v>4079</v>
      </c>
      <c r="C885" t="str">
        <f>IF(LEFT(TrackerTbl[[#This Row],[WorkPackage]],1)="U",TrackerTbl[[#This Row],[WorkPackage]],"IDR "&amp;TRIM(TrackerTbl[[#This Row],[WorkPackage]]))</f>
        <v>IDR 235.01</v>
      </c>
      <c r="D885" t="str">
        <f>TRIM(TrackerTbl[[#This Row],[UAID_2]])</f>
        <v>HS2-00002WUR9</v>
      </c>
      <c r="E885" s="74">
        <f>_xlfn.MAXIFS(Central_Team!G:G,Central_Team!C:C,TrackerTbl[[#This Row],[UAID_2]])</f>
        <v>45443</v>
      </c>
      <c r="F885" t="str" cm="1">
        <f t="array" ref="F885">INDEX(MainTracker[#Data],MATCH(1,(TrackerTbl[[#This Row],[UAID_2]]=MainTracker[UAID_2])*(TrackerTbl[[#This Row],[Request Date]]=MainTracker[Request sent on (Date)])*1,0),21)</f>
        <v>10 - Complete</v>
      </c>
      <c r="G885" s="74" cm="1">
        <f t="array" ref="G885">INDEX(MainTracker[#Data],MATCH(1,(TrackerTbl[[#This Row],[UAID_2]]=MainTracker[UAID_2])*(TrackerTbl[[#This Row],[Request Date]]=MainTracker[Request sent on (Date)])*1,0),9)</f>
        <v>45453</v>
      </c>
      <c r="J885" t="s">
        <v>9974</v>
      </c>
      <c r="K885" t="s">
        <v>9975</v>
      </c>
      <c r="L885" t="str">
        <f>LEFT(Table58[[#This Row],[L3 (Last Work Package only)]],FIND(" - ",Table58[[#This Row],[L3 (Last Work Package only)]])-1)</f>
        <v>SR_CFA_10_64</v>
      </c>
      <c r="M885" t="str">
        <f>LEFT(Table58[[#This Row],[Assets]],FIND(" - ",Table58[[#This Row],[Assets]])-1)</f>
        <v>HS2-00003H08Q</v>
      </c>
      <c r="N885" s="239" t="e">
        <f>INDEX(TrackerTbl[#Data],MATCH(Table58[[#This Row],[L2]],TrackerTbl[Cleansed_UAID_2],0),5)</f>
        <v>#N/A</v>
      </c>
      <c r="O885" s="9" t="e">
        <f>INDEX(TrackerTbl[#Data],MATCH(Table58[[#This Row],[L2]],TrackerTbl[Cleansed_UAID_2],0),6)</f>
        <v>#N/A</v>
      </c>
      <c r="P885" s="239" t="e">
        <f>INDEX(TrackerTbl[#Data],MATCH(Table58[[#This Row],[L2]],TrackerTbl[Cleansed_UAID_2],0),7)</f>
        <v>#N/A</v>
      </c>
    </row>
    <row r="886" spans="1:16">
      <c r="A886" s="9">
        <v>235.01</v>
      </c>
      <c r="B886" t="s">
        <v>4083</v>
      </c>
      <c r="C886" t="str">
        <f>IF(LEFT(TrackerTbl[[#This Row],[WorkPackage]],1)="U",TrackerTbl[[#This Row],[WorkPackage]],"IDR "&amp;TRIM(TrackerTbl[[#This Row],[WorkPackage]]))</f>
        <v>IDR 235.01</v>
      </c>
      <c r="D886" t="str">
        <f>TRIM(TrackerTbl[[#This Row],[UAID_2]])</f>
        <v>HS2-00002WURA</v>
      </c>
      <c r="E886" s="74">
        <f>_xlfn.MAXIFS(Central_Team!G:G,Central_Team!C:C,TrackerTbl[[#This Row],[UAID_2]])</f>
        <v>45443</v>
      </c>
      <c r="F886" t="str" cm="1">
        <f t="array" ref="F886">INDEX(MainTracker[#Data],MATCH(1,(TrackerTbl[[#This Row],[UAID_2]]=MainTracker[UAID_2])*(TrackerTbl[[#This Row],[Request Date]]=MainTracker[Request sent on (Date)])*1,0),21)</f>
        <v>10 - Complete</v>
      </c>
      <c r="G886" s="74" cm="1">
        <f t="array" ref="G886">INDEX(MainTracker[#Data],MATCH(1,(TrackerTbl[[#This Row],[UAID_2]]=MainTracker[UAID_2])*(TrackerTbl[[#This Row],[Request Date]]=MainTracker[Request sent on (Date)])*1,0),9)</f>
        <v>45453</v>
      </c>
      <c r="J886" t="s">
        <v>9976</v>
      </c>
      <c r="K886" t="s">
        <v>9977</v>
      </c>
      <c r="L886" t="str">
        <f>LEFT(Table58[[#This Row],[L3 (Last Work Package only)]],FIND(" - ",Table58[[#This Row],[L3 (Last Work Package only)]])-1)</f>
        <v>SR_CFA_10_63</v>
      </c>
      <c r="M886" t="str">
        <f>LEFT(Table58[[#This Row],[Assets]],FIND(" - ",Table58[[#This Row],[Assets]])-1)</f>
        <v>HS2-00003H08P</v>
      </c>
      <c r="N886" s="239" t="e">
        <f>INDEX(TrackerTbl[#Data],MATCH(Table58[[#This Row],[L2]],TrackerTbl[Cleansed_UAID_2],0),5)</f>
        <v>#N/A</v>
      </c>
      <c r="O886" s="9" t="e">
        <f>INDEX(TrackerTbl[#Data],MATCH(Table58[[#This Row],[L2]],TrackerTbl[Cleansed_UAID_2],0),6)</f>
        <v>#N/A</v>
      </c>
      <c r="P886" s="239" t="e">
        <f>INDEX(TrackerTbl[#Data],MATCH(Table58[[#This Row],[L2]],TrackerTbl[Cleansed_UAID_2],0),7)</f>
        <v>#N/A</v>
      </c>
    </row>
    <row r="887" spans="1:16">
      <c r="A887" s="9">
        <v>235.01</v>
      </c>
      <c r="B887" t="s">
        <v>4087</v>
      </c>
      <c r="C887" t="str">
        <f>IF(LEFT(TrackerTbl[[#This Row],[WorkPackage]],1)="U",TrackerTbl[[#This Row],[WorkPackage]],"IDR "&amp;TRIM(TrackerTbl[[#This Row],[WorkPackage]]))</f>
        <v>IDR 235.01</v>
      </c>
      <c r="D887" t="str">
        <f>TRIM(TrackerTbl[[#This Row],[UAID_2]])</f>
        <v>HS2-00002WURB</v>
      </c>
      <c r="E887" s="74">
        <f>_xlfn.MAXIFS(Central_Team!G:G,Central_Team!C:C,TrackerTbl[[#This Row],[UAID_2]])</f>
        <v>45443</v>
      </c>
      <c r="F887" t="str" cm="1">
        <f t="array" ref="F887">INDEX(MainTracker[#Data],MATCH(1,(TrackerTbl[[#This Row],[UAID_2]]=MainTracker[UAID_2])*(TrackerTbl[[#This Row],[Request Date]]=MainTracker[Request sent on (Date)])*1,0),21)</f>
        <v>10 - Complete</v>
      </c>
      <c r="G887" s="74" cm="1">
        <f t="array" ref="G887">INDEX(MainTracker[#Data],MATCH(1,(TrackerTbl[[#This Row],[UAID_2]]=MainTracker[UAID_2])*(TrackerTbl[[#This Row],[Request Date]]=MainTracker[Request sent on (Date)])*1,0),9)</f>
        <v>45453</v>
      </c>
      <c r="J887" t="s">
        <v>9978</v>
      </c>
      <c r="K887" t="s">
        <v>9979</v>
      </c>
      <c r="L887" t="str">
        <f>LEFT(Table58[[#This Row],[L3 (Last Work Package only)]],FIND(" - ",Table58[[#This Row],[L3 (Last Work Package only)]])-1)</f>
        <v>SR_CFA_10_62</v>
      </c>
      <c r="M887" t="str">
        <f>LEFT(Table58[[#This Row],[Assets]],FIND(" - ",Table58[[#This Row],[Assets]])-1)</f>
        <v>HS2-00003H08N</v>
      </c>
      <c r="N887" s="239" t="e">
        <f>INDEX(TrackerTbl[#Data],MATCH(Table58[[#This Row],[L2]],TrackerTbl[Cleansed_UAID_2],0),5)</f>
        <v>#N/A</v>
      </c>
      <c r="O887" s="9" t="e">
        <f>INDEX(TrackerTbl[#Data],MATCH(Table58[[#This Row],[L2]],TrackerTbl[Cleansed_UAID_2],0),6)</f>
        <v>#N/A</v>
      </c>
      <c r="P887" s="239" t="e">
        <f>INDEX(TrackerTbl[#Data],MATCH(Table58[[#This Row],[L2]],TrackerTbl[Cleansed_UAID_2],0),7)</f>
        <v>#N/A</v>
      </c>
    </row>
    <row r="888" spans="1:16">
      <c r="A888" s="9">
        <v>235.01</v>
      </c>
      <c r="B888" t="s">
        <v>4091</v>
      </c>
      <c r="C888" t="str">
        <f>IF(LEFT(TrackerTbl[[#This Row],[WorkPackage]],1)="U",TrackerTbl[[#This Row],[WorkPackage]],"IDR "&amp;TRIM(TrackerTbl[[#This Row],[WorkPackage]]))</f>
        <v>IDR 235.01</v>
      </c>
      <c r="D888" t="str">
        <f>TRIM(TrackerTbl[[#This Row],[UAID_2]])</f>
        <v>HS2-00002WURC</v>
      </c>
      <c r="E888" s="74">
        <f>_xlfn.MAXIFS(Central_Team!G:G,Central_Team!C:C,TrackerTbl[[#This Row],[UAID_2]])</f>
        <v>45443</v>
      </c>
      <c r="F888" t="str" cm="1">
        <f t="array" ref="F888">INDEX(MainTracker[#Data],MATCH(1,(TrackerTbl[[#This Row],[UAID_2]]=MainTracker[UAID_2])*(TrackerTbl[[#This Row],[Request Date]]=MainTracker[Request sent on (Date)])*1,0),21)</f>
        <v>10 - Complete</v>
      </c>
      <c r="G888" s="74" cm="1">
        <f t="array" ref="G888">INDEX(MainTracker[#Data],MATCH(1,(TrackerTbl[[#This Row],[UAID_2]]=MainTracker[UAID_2])*(TrackerTbl[[#This Row],[Request Date]]=MainTracker[Request sent on (Date)])*1,0),9)</f>
        <v>45453</v>
      </c>
      <c r="J888" t="s">
        <v>9980</v>
      </c>
      <c r="K888" t="s">
        <v>9981</v>
      </c>
      <c r="L888" t="str">
        <f>LEFT(Table58[[#This Row],[L3 (Last Work Package only)]],FIND(" - ",Table58[[#This Row],[L3 (Last Work Package only)]])-1)</f>
        <v>SR_CFA_10_61</v>
      </c>
      <c r="M888" t="str">
        <f>LEFT(Table58[[#This Row],[Assets]],FIND(" - ",Table58[[#This Row],[Assets]])-1)</f>
        <v>HS2-00003H08M</v>
      </c>
      <c r="N888" s="239" t="e">
        <f>INDEX(TrackerTbl[#Data],MATCH(Table58[[#This Row],[L2]],TrackerTbl[Cleansed_UAID_2],0),5)</f>
        <v>#N/A</v>
      </c>
      <c r="O888" s="9" t="e">
        <f>INDEX(TrackerTbl[#Data],MATCH(Table58[[#This Row],[L2]],TrackerTbl[Cleansed_UAID_2],0),6)</f>
        <v>#N/A</v>
      </c>
      <c r="P888" s="239" t="e">
        <f>INDEX(TrackerTbl[#Data],MATCH(Table58[[#This Row],[L2]],TrackerTbl[Cleansed_UAID_2],0),7)</f>
        <v>#N/A</v>
      </c>
    </row>
    <row r="889" spans="1:16">
      <c r="A889" s="9">
        <v>235.01</v>
      </c>
      <c r="B889" t="s">
        <v>4095</v>
      </c>
      <c r="C889" t="str">
        <f>IF(LEFT(TrackerTbl[[#This Row],[WorkPackage]],1)="U",TrackerTbl[[#This Row],[WorkPackage]],"IDR "&amp;TRIM(TrackerTbl[[#This Row],[WorkPackage]]))</f>
        <v>IDR 235.01</v>
      </c>
      <c r="D889" t="str">
        <f>TRIM(TrackerTbl[[#This Row],[UAID_2]])</f>
        <v>HS2-00002WURD</v>
      </c>
      <c r="E889" s="74">
        <f>_xlfn.MAXIFS(Central_Team!G:G,Central_Team!C:C,TrackerTbl[[#This Row],[UAID_2]])</f>
        <v>45443</v>
      </c>
      <c r="F889" t="str" cm="1">
        <f t="array" ref="F889">INDEX(MainTracker[#Data],MATCH(1,(TrackerTbl[[#This Row],[UAID_2]]=MainTracker[UAID_2])*(TrackerTbl[[#This Row],[Request Date]]=MainTracker[Request sent on (Date)])*1,0),21)</f>
        <v>10 - Complete</v>
      </c>
      <c r="G889" s="74" cm="1">
        <f t="array" ref="G889">INDEX(MainTracker[#Data],MATCH(1,(TrackerTbl[[#This Row],[UAID_2]]=MainTracker[UAID_2])*(TrackerTbl[[#This Row],[Request Date]]=MainTracker[Request sent on (Date)])*1,0),9)</f>
        <v>45453</v>
      </c>
      <c r="J889" t="s">
        <v>9982</v>
      </c>
      <c r="K889" t="s">
        <v>9983</v>
      </c>
      <c r="L889" t="str">
        <f>LEFT(Table58[[#This Row],[L3 (Last Work Package only)]],FIND(" - ",Table58[[#This Row],[L3 (Last Work Package only)]])-1)</f>
        <v>SR_CFA_10_60</v>
      </c>
      <c r="M889" t="str">
        <f>LEFT(Table58[[#This Row],[Assets]],FIND(" - ",Table58[[#This Row],[Assets]])-1)</f>
        <v>HS2-00003H08L</v>
      </c>
      <c r="N889" s="239" t="e">
        <f>INDEX(TrackerTbl[#Data],MATCH(Table58[[#This Row],[L2]],TrackerTbl[Cleansed_UAID_2],0),5)</f>
        <v>#N/A</v>
      </c>
      <c r="O889" s="9" t="e">
        <f>INDEX(TrackerTbl[#Data],MATCH(Table58[[#This Row],[L2]],TrackerTbl[Cleansed_UAID_2],0),6)</f>
        <v>#N/A</v>
      </c>
      <c r="P889" s="239" t="e">
        <f>INDEX(TrackerTbl[#Data],MATCH(Table58[[#This Row],[L2]],TrackerTbl[Cleansed_UAID_2],0),7)</f>
        <v>#N/A</v>
      </c>
    </row>
    <row r="890" spans="1:16">
      <c r="A890" s="9">
        <v>235.01</v>
      </c>
      <c r="B890" t="s">
        <v>4099</v>
      </c>
      <c r="C890" t="str">
        <f>IF(LEFT(TrackerTbl[[#This Row],[WorkPackage]],1)="U",TrackerTbl[[#This Row],[WorkPackage]],"IDR "&amp;TRIM(TrackerTbl[[#This Row],[WorkPackage]]))</f>
        <v>IDR 235.01</v>
      </c>
      <c r="D890" t="str">
        <f>TRIM(TrackerTbl[[#This Row],[UAID_2]])</f>
        <v>HS2-00002WURE</v>
      </c>
      <c r="E890" s="74">
        <f>_xlfn.MAXIFS(Central_Team!G:G,Central_Team!C:C,TrackerTbl[[#This Row],[UAID_2]])</f>
        <v>45443</v>
      </c>
      <c r="F890" t="str" cm="1">
        <f t="array" ref="F890">INDEX(MainTracker[#Data],MATCH(1,(TrackerTbl[[#This Row],[UAID_2]]=MainTracker[UAID_2])*(TrackerTbl[[#This Row],[Request Date]]=MainTracker[Request sent on (Date)])*1,0),21)</f>
        <v>10 - Complete</v>
      </c>
      <c r="G890" s="74" cm="1">
        <f t="array" ref="G890">INDEX(MainTracker[#Data],MATCH(1,(TrackerTbl[[#This Row],[UAID_2]]=MainTracker[UAID_2])*(TrackerTbl[[#This Row],[Request Date]]=MainTracker[Request sent on (Date)])*1,0),9)</f>
        <v>45453</v>
      </c>
      <c r="J890" t="s">
        <v>9984</v>
      </c>
      <c r="K890" t="s">
        <v>9985</v>
      </c>
      <c r="L890" t="str">
        <f>LEFT(Table58[[#This Row],[L3 (Last Work Package only)]],FIND(" - ",Table58[[#This Row],[L3 (Last Work Package only)]])-1)</f>
        <v>SR_CFA_10_59</v>
      </c>
      <c r="M890" t="str">
        <f>LEFT(Table58[[#This Row],[Assets]],FIND(" - ",Table58[[#This Row],[Assets]])-1)</f>
        <v>HS2-00003H08K</v>
      </c>
      <c r="N890" s="239" t="e">
        <f>INDEX(TrackerTbl[#Data],MATCH(Table58[[#This Row],[L2]],TrackerTbl[Cleansed_UAID_2],0),5)</f>
        <v>#N/A</v>
      </c>
      <c r="O890" s="9" t="e">
        <f>INDEX(TrackerTbl[#Data],MATCH(Table58[[#This Row],[L2]],TrackerTbl[Cleansed_UAID_2],0),6)</f>
        <v>#N/A</v>
      </c>
      <c r="P890" s="239" t="e">
        <f>INDEX(TrackerTbl[#Data],MATCH(Table58[[#This Row],[L2]],TrackerTbl[Cleansed_UAID_2],0),7)</f>
        <v>#N/A</v>
      </c>
    </row>
    <row r="891" spans="1:16">
      <c r="A891" s="9">
        <v>235.01</v>
      </c>
      <c r="B891" t="s">
        <v>4103</v>
      </c>
      <c r="C891" t="str">
        <f>IF(LEFT(TrackerTbl[[#This Row],[WorkPackage]],1)="U",TrackerTbl[[#This Row],[WorkPackage]],"IDR "&amp;TRIM(TrackerTbl[[#This Row],[WorkPackage]]))</f>
        <v>IDR 235.01</v>
      </c>
      <c r="D891" t="str">
        <f>TRIM(TrackerTbl[[#This Row],[UAID_2]])</f>
        <v>HS2-00002WURF</v>
      </c>
      <c r="E891" s="74">
        <f>_xlfn.MAXIFS(Central_Team!G:G,Central_Team!C:C,TrackerTbl[[#This Row],[UAID_2]])</f>
        <v>45443</v>
      </c>
      <c r="F891" t="str" cm="1">
        <f t="array" ref="F891">INDEX(MainTracker[#Data],MATCH(1,(TrackerTbl[[#This Row],[UAID_2]]=MainTracker[UAID_2])*(TrackerTbl[[#This Row],[Request Date]]=MainTracker[Request sent on (Date)])*1,0),21)</f>
        <v>10 - Complete</v>
      </c>
      <c r="G891" s="74" cm="1">
        <f t="array" ref="G891">INDEX(MainTracker[#Data],MATCH(1,(TrackerTbl[[#This Row],[UAID_2]]=MainTracker[UAID_2])*(TrackerTbl[[#This Row],[Request Date]]=MainTracker[Request sent on (Date)])*1,0),9)</f>
        <v>45453</v>
      </c>
      <c r="J891" t="s">
        <v>9986</v>
      </c>
      <c r="K891" t="s">
        <v>9987</v>
      </c>
      <c r="L891" t="str">
        <f>LEFT(Table58[[#This Row],[L3 (Last Work Package only)]],FIND(" - ",Table58[[#This Row],[L3 (Last Work Package only)]])-1)</f>
        <v>SR_CFA_10_58</v>
      </c>
      <c r="M891" t="str">
        <f>LEFT(Table58[[#This Row],[Assets]],FIND(" - ",Table58[[#This Row],[Assets]])-1)</f>
        <v>HS2-00003H08J</v>
      </c>
      <c r="N891" s="239" t="e">
        <f>INDEX(TrackerTbl[#Data],MATCH(Table58[[#This Row],[L2]],TrackerTbl[Cleansed_UAID_2],0),5)</f>
        <v>#N/A</v>
      </c>
      <c r="O891" s="9" t="e">
        <f>INDEX(TrackerTbl[#Data],MATCH(Table58[[#This Row],[L2]],TrackerTbl[Cleansed_UAID_2],0),6)</f>
        <v>#N/A</v>
      </c>
      <c r="P891" s="239" t="e">
        <f>INDEX(TrackerTbl[#Data],MATCH(Table58[[#This Row],[L2]],TrackerTbl[Cleansed_UAID_2],0),7)</f>
        <v>#N/A</v>
      </c>
    </row>
    <row r="892" spans="1:16">
      <c r="A892" s="9">
        <v>235.01</v>
      </c>
      <c r="B892" t="s">
        <v>4107</v>
      </c>
      <c r="C892" t="str">
        <f>IF(LEFT(TrackerTbl[[#This Row],[WorkPackage]],1)="U",TrackerTbl[[#This Row],[WorkPackage]],"IDR "&amp;TRIM(TrackerTbl[[#This Row],[WorkPackage]]))</f>
        <v>IDR 235.01</v>
      </c>
      <c r="D892" t="str">
        <f>TRIM(TrackerTbl[[#This Row],[UAID_2]])</f>
        <v>HS2-00002WURG</v>
      </c>
      <c r="E892" s="74">
        <f>_xlfn.MAXIFS(Central_Team!G:G,Central_Team!C:C,TrackerTbl[[#This Row],[UAID_2]])</f>
        <v>45443</v>
      </c>
      <c r="F892" t="str" cm="1">
        <f t="array" ref="F892">INDEX(MainTracker[#Data],MATCH(1,(TrackerTbl[[#This Row],[UAID_2]]=MainTracker[UAID_2])*(TrackerTbl[[#This Row],[Request Date]]=MainTracker[Request sent on (Date)])*1,0),21)</f>
        <v>10 - Complete</v>
      </c>
      <c r="G892" s="74" cm="1">
        <f t="array" ref="G892">INDEX(MainTracker[#Data],MATCH(1,(TrackerTbl[[#This Row],[UAID_2]]=MainTracker[UAID_2])*(TrackerTbl[[#This Row],[Request Date]]=MainTracker[Request sent on (Date)])*1,0),9)</f>
        <v>45453</v>
      </c>
      <c r="J892" t="s">
        <v>9988</v>
      </c>
      <c r="K892" t="s">
        <v>9989</v>
      </c>
      <c r="L892" t="str">
        <f>LEFT(Table58[[#This Row],[L3 (Last Work Package only)]],FIND(" - ",Table58[[#This Row],[L3 (Last Work Package only)]])-1)</f>
        <v>SR_CFA_10_57</v>
      </c>
      <c r="M892" t="str">
        <f>LEFT(Table58[[#This Row],[Assets]],FIND(" - ",Table58[[#This Row],[Assets]])-1)</f>
        <v>HS2-00003H08H</v>
      </c>
      <c r="N892" s="239" t="e">
        <f>INDEX(TrackerTbl[#Data],MATCH(Table58[[#This Row],[L2]],TrackerTbl[Cleansed_UAID_2],0),5)</f>
        <v>#N/A</v>
      </c>
      <c r="O892" s="9" t="e">
        <f>INDEX(TrackerTbl[#Data],MATCH(Table58[[#This Row],[L2]],TrackerTbl[Cleansed_UAID_2],0),6)</f>
        <v>#N/A</v>
      </c>
      <c r="P892" s="239" t="e">
        <f>INDEX(TrackerTbl[#Data],MATCH(Table58[[#This Row],[L2]],TrackerTbl[Cleansed_UAID_2],0),7)</f>
        <v>#N/A</v>
      </c>
    </row>
    <row r="893" spans="1:16">
      <c r="A893" s="9">
        <v>235.01</v>
      </c>
      <c r="B893" t="s">
        <v>4111</v>
      </c>
      <c r="C893" t="str">
        <f>IF(LEFT(TrackerTbl[[#This Row],[WorkPackage]],1)="U",TrackerTbl[[#This Row],[WorkPackage]],"IDR "&amp;TRIM(TrackerTbl[[#This Row],[WorkPackage]]))</f>
        <v>IDR 235.01</v>
      </c>
      <c r="D893" t="str">
        <f>TRIM(TrackerTbl[[#This Row],[UAID_2]])</f>
        <v>HS2-00002WURH</v>
      </c>
      <c r="E893" s="74">
        <f>_xlfn.MAXIFS(Central_Team!G:G,Central_Team!C:C,TrackerTbl[[#This Row],[UAID_2]])</f>
        <v>45443</v>
      </c>
      <c r="F893" t="str" cm="1">
        <f t="array" ref="F893">INDEX(MainTracker[#Data],MATCH(1,(TrackerTbl[[#This Row],[UAID_2]]=MainTracker[UAID_2])*(TrackerTbl[[#This Row],[Request Date]]=MainTracker[Request sent on (Date)])*1,0),21)</f>
        <v>10 - Complete</v>
      </c>
      <c r="G893" s="74" cm="1">
        <f t="array" ref="G893">INDEX(MainTracker[#Data],MATCH(1,(TrackerTbl[[#This Row],[UAID_2]]=MainTracker[UAID_2])*(TrackerTbl[[#This Row],[Request Date]]=MainTracker[Request sent on (Date)])*1,0),9)</f>
        <v>45453</v>
      </c>
      <c r="J893" t="s">
        <v>9990</v>
      </c>
      <c r="K893" t="s">
        <v>9991</v>
      </c>
      <c r="L893" t="str">
        <f>LEFT(Table58[[#This Row],[L3 (Last Work Package only)]],FIND(" - ",Table58[[#This Row],[L3 (Last Work Package only)]])-1)</f>
        <v>SR_CFA_10_56</v>
      </c>
      <c r="M893" t="str">
        <f>LEFT(Table58[[#This Row],[Assets]],FIND(" - ",Table58[[#This Row],[Assets]])-1)</f>
        <v>HS2-00003H08G</v>
      </c>
      <c r="N893" s="239" t="e">
        <f>INDEX(TrackerTbl[#Data],MATCH(Table58[[#This Row],[L2]],TrackerTbl[Cleansed_UAID_2],0),5)</f>
        <v>#N/A</v>
      </c>
      <c r="O893" s="9" t="e">
        <f>INDEX(TrackerTbl[#Data],MATCH(Table58[[#This Row],[L2]],TrackerTbl[Cleansed_UAID_2],0),6)</f>
        <v>#N/A</v>
      </c>
      <c r="P893" s="239" t="e">
        <f>INDEX(TrackerTbl[#Data],MATCH(Table58[[#This Row],[L2]],TrackerTbl[Cleansed_UAID_2],0),7)</f>
        <v>#N/A</v>
      </c>
    </row>
    <row r="894" spans="1:16">
      <c r="A894" s="9">
        <v>235.01</v>
      </c>
      <c r="B894" t="s">
        <v>4115</v>
      </c>
      <c r="C894" t="str">
        <f>IF(LEFT(TrackerTbl[[#This Row],[WorkPackage]],1)="U",TrackerTbl[[#This Row],[WorkPackage]],"IDR "&amp;TRIM(TrackerTbl[[#This Row],[WorkPackage]]))</f>
        <v>IDR 235.01</v>
      </c>
      <c r="D894" t="str">
        <f>TRIM(TrackerTbl[[#This Row],[UAID_2]])</f>
        <v>HS2-00002WURJ</v>
      </c>
      <c r="E894" s="74">
        <f>_xlfn.MAXIFS(Central_Team!G:G,Central_Team!C:C,TrackerTbl[[#This Row],[UAID_2]])</f>
        <v>45443</v>
      </c>
      <c r="F894" t="str" cm="1">
        <f t="array" ref="F894">INDEX(MainTracker[#Data],MATCH(1,(TrackerTbl[[#This Row],[UAID_2]]=MainTracker[UAID_2])*(TrackerTbl[[#This Row],[Request Date]]=MainTracker[Request sent on (Date)])*1,0),21)</f>
        <v>10 - Complete</v>
      </c>
      <c r="G894" s="74" cm="1">
        <f t="array" ref="G894">INDEX(MainTracker[#Data],MATCH(1,(TrackerTbl[[#This Row],[UAID_2]]=MainTracker[UAID_2])*(TrackerTbl[[#This Row],[Request Date]]=MainTracker[Request sent on (Date)])*1,0),9)</f>
        <v>45453</v>
      </c>
      <c r="J894" t="s">
        <v>9992</v>
      </c>
      <c r="K894" t="s">
        <v>9993</v>
      </c>
      <c r="L894" t="str">
        <f>LEFT(Table58[[#This Row],[L3 (Last Work Package only)]],FIND(" - ",Table58[[#This Row],[L3 (Last Work Package only)]])-1)</f>
        <v>SR_CFA_10_55</v>
      </c>
      <c r="M894" t="str">
        <f>LEFT(Table58[[#This Row],[Assets]],FIND(" - ",Table58[[#This Row],[Assets]])-1)</f>
        <v>HS2-00003H08F</v>
      </c>
      <c r="N894" s="239" t="e">
        <f>INDEX(TrackerTbl[#Data],MATCH(Table58[[#This Row],[L2]],TrackerTbl[Cleansed_UAID_2],0),5)</f>
        <v>#N/A</v>
      </c>
      <c r="O894" s="9" t="e">
        <f>INDEX(TrackerTbl[#Data],MATCH(Table58[[#This Row],[L2]],TrackerTbl[Cleansed_UAID_2],0),6)</f>
        <v>#N/A</v>
      </c>
      <c r="P894" s="239" t="e">
        <f>INDEX(TrackerTbl[#Data],MATCH(Table58[[#This Row],[L2]],TrackerTbl[Cleansed_UAID_2],0),7)</f>
        <v>#N/A</v>
      </c>
    </row>
    <row r="895" spans="1:16">
      <c r="A895" s="9">
        <v>235.01</v>
      </c>
      <c r="B895" t="s">
        <v>4119</v>
      </c>
      <c r="C895" t="str">
        <f>IF(LEFT(TrackerTbl[[#This Row],[WorkPackage]],1)="U",TrackerTbl[[#This Row],[WorkPackage]],"IDR "&amp;TRIM(TrackerTbl[[#This Row],[WorkPackage]]))</f>
        <v>IDR 235.01</v>
      </c>
      <c r="D895" t="str">
        <f>TRIM(TrackerTbl[[#This Row],[UAID_2]])</f>
        <v>HS2-00002WURK</v>
      </c>
      <c r="E895" s="74">
        <f>_xlfn.MAXIFS(Central_Team!G:G,Central_Team!C:C,TrackerTbl[[#This Row],[UAID_2]])</f>
        <v>45443</v>
      </c>
      <c r="F895" t="str" cm="1">
        <f t="array" ref="F895">INDEX(MainTracker[#Data],MATCH(1,(TrackerTbl[[#This Row],[UAID_2]]=MainTracker[UAID_2])*(TrackerTbl[[#This Row],[Request Date]]=MainTracker[Request sent on (Date)])*1,0),21)</f>
        <v>10 - Complete</v>
      </c>
      <c r="G895" s="74" cm="1">
        <f t="array" ref="G895">INDEX(MainTracker[#Data],MATCH(1,(TrackerTbl[[#This Row],[UAID_2]]=MainTracker[UAID_2])*(TrackerTbl[[#This Row],[Request Date]]=MainTracker[Request sent on (Date)])*1,0),9)</f>
        <v>45453</v>
      </c>
      <c r="J895" t="s">
        <v>9994</v>
      </c>
      <c r="K895" t="s">
        <v>9995</v>
      </c>
      <c r="L895" t="str">
        <f>LEFT(Table58[[#This Row],[L3 (Last Work Package only)]],FIND(" - ",Table58[[#This Row],[L3 (Last Work Package only)]])-1)</f>
        <v>SR_CFA_10_54</v>
      </c>
      <c r="M895" t="str">
        <f>LEFT(Table58[[#This Row],[Assets]],FIND(" - ",Table58[[#This Row],[Assets]])-1)</f>
        <v>HS2-00003H08E</v>
      </c>
      <c r="N895" s="239" t="e">
        <f>INDEX(TrackerTbl[#Data],MATCH(Table58[[#This Row],[L2]],TrackerTbl[Cleansed_UAID_2],0),5)</f>
        <v>#N/A</v>
      </c>
      <c r="O895" s="9" t="e">
        <f>INDEX(TrackerTbl[#Data],MATCH(Table58[[#This Row],[L2]],TrackerTbl[Cleansed_UAID_2],0),6)</f>
        <v>#N/A</v>
      </c>
      <c r="P895" s="239" t="e">
        <f>INDEX(TrackerTbl[#Data],MATCH(Table58[[#This Row],[L2]],TrackerTbl[Cleansed_UAID_2],0),7)</f>
        <v>#N/A</v>
      </c>
    </row>
    <row r="896" spans="1:16">
      <c r="A896" s="9">
        <v>235.01</v>
      </c>
      <c r="B896" t="s">
        <v>4123</v>
      </c>
      <c r="C896" t="str">
        <f>IF(LEFT(TrackerTbl[[#This Row],[WorkPackage]],1)="U",TrackerTbl[[#This Row],[WorkPackage]],"IDR "&amp;TRIM(TrackerTbl[[#This Row],[WorkPackage]]))</f>
        <v>IDR 235.01</v>
      </c>
      <c r="D896" t="str">
        <f>TRIM(TrackerTbl[[#This Row],[UAID_2]])</f>
        <v>HS2-00002WURL</v>
      </c>
      <c r="E896" s="74">
        <f>_xlfn.MAXIFS(Central_Team!G:G,Central_Team!C:C,TrackerTbl[[#This Row],[UAID_2]])</f>
        <v>45443</v>
      </c>
      <c r="F896" t="str" cm="1">
        <f t="array" ref="F896">INDEX(MainTracker[#Data],MATCH(1,(TrackerTbl[[#This Row],[UAID_2]]=MainTracker[UAID_2])*(TrackerTbl[[#This Row],[Request Date]]=MainTracker[Request sent on (Date)])*1,0),21)</f>
        <v>10 - Complete</v>
      </c>
      <c r="G896" s="74" cm="1">
        <f t="array" ref="G896">INDEX(MainTracker[#Data],MATCH(1,(TrackerTbl[[#This Row],[UAID_2]]=MainTracker[UAID_2])*(TrackerTbl[[#This Row],[Request Date]]=MainTracker[Request sent on (Date)])*1,0),9)</f>
        <v>45453</v>
      </c>
      <c r="J896" t="s">
        <v>9996</v>
      </c>
      <c r="K896" t="s">
        <v>9997</v>
      </c>
      <c r="L896" t="str">
        <f>LEFT(Table58[[#This Row],[L3 (Last Work Package only)]],FIND(" - ",Table58[[#This Row],[L3 (Last Work Package only)]])-1)</f>
        <v>SR_CFA_10_53</v>
      </c>
      <c r="M896" t="str">
        <f>LEFT(Table58[[#This Row],[Assets]],FIND(" - ",Table58[[#This Row],[Assets]])-1)</f>
        <v>HS2-00003H08D</v>
      </c>
      <c r="N896" s="239" t="e">
        <f>INDEX(TrackerTbl[#Data],MATCH(Table58[[#This Row],[L2]],TrackerTbl[Cleansed_UAID_2],0),5)</f>
        <v>#N/A</v>
      </c>
      <c r="O896" s="9" t="e">
        <f>INDEX(TrackerTbl[#Data],MATCH(Table58[[#This Row],[L2]],TrackerTbl[Cleansed_UAID_2],0),6)</f>
        <v>#N/A</v>
      </c>
      <c r="P896" s="239" t="e">
        <f>INDEX(TrackerTbl[#Data],MATCH(Table58[[#This Row],[L2]],TrackerTbl[Cleansed_UAID_2],0),7)</f>
        <v>#N/A</v>
      </c>
    </row>
    <row r="897" spans="1:16">
      <c r="A897" s="9">
        <v>235.01</v>
      </c>
      <c r="B897" t="s">
        <v>4127</v>
      </c>
      <c r="C897" t="str">
        <f>IF(LEFT(TrackerTbl[[#This Row],[WorkPackage]],1)="U",TrackerTbl[[#This Row],[WorkPackage]],"IDR "&amp;TRIM(TrackerTbl[[#This Row],[WorkPackage]]))</f>
        <v>IDR 235.01</v>
      </c>
      <c r="D897" t="str">
        <f>TRIM(TrackerTbl[[#This Row],[UAID_2]])</f>
        <v>HS2-00002WURM</v>
      </c>
      <c r="E897" s="74">
        <f>_xlfn.MAXIFS(Central_Team!G:G,Central_Team!C:C,TrackerTbl[[#This Row],[UAID_2]])</f>
        <v>45443</v>
      </c>
      <c r="F897" t="str" cm="1">
        <f t="array" ref="F897">INDEX(MainTracker[#Data],MATCH(1,(TrackerTbl[[#This Row],[UAID_2]]=MainTracker[UAID_2])*(TrackerTbl[[#This Row],[Request Date]]=MainTracker[Request sent on (Date)])*1,0),21)</f>
        <v>10 - Complete</v>
      </c>
      <c r="G897" s="74" cm="1">
        <f t="array" ref="G897">INDEX(MainTracker[#Data],MATCH(1,(TrackerTbl[[#This Row],[UAID_2]]=MainTracker[UAID_2])*(TrackerTbl[[#This Row],[Request Date]]=MainTracker[Request sent on (Date)])*1,0),9)</f>
        <v>45453</v>
      </c>
      <c r="J897" t="s">
        <v>9998</v>
      </c>
      <c r="K897" t="s">
        <v>9999</v>
      </c>
      <c r="L897" t="str">
        <f>LEFT(Table58[[#This Row],[L3 (Last Work Package only)]],FIND(" - ",Table58[[#This Row],[L3 (Last Work Package only)]])-1)</f>
        <v>SR_CFA_10_52</v>
      </c>
      <c r="M897" t="str">
        <f>LEFT(Table58[[#This Row],[Assets]],FIND(" - ",Table58[[#This Row],[Assets]])-1)</f>
        <v>HS2-00003H08C</v>
      </c>
      <c r="N897" s="239" t="e">
        <f>INDEX(TrackerTbl[#Data],MATCH(Table58[[#This Row],[L2]],TrackerTbl[Cleansed_UAID_2],0),5)</f>
        <v>#N/A</v>
      </c>
      <c r="O897" s="9" t="e">
        <f>INDEX(TrackerTbl[#Data],MATCH(Table58[[#This Row],[L2]],TrackerTbl[Cleansed_UAID_2],0),6)</f>
        <v>#N/A</v>
      </c>
      <c r="P897" s="239" t="e">
        <f>INDEX(TrackerTbl[#Data],MATCH(Table58[[#This Row],[L2]],TrackerTbl[Cleansed_UAID_2],0),7)</f>
        <v>#N/A</v>
      </c>
    </row>
    <row r="898" spans="1:16">
      <c r="A898" s="9">
        <v>235.01</v>
      </c>
      <c r="B898" t="s">
        <v>4131</v>
      </c>
      <c r="C898" t="str">
        <f>IF(LEFT(TrackerTbl[[#This Row],[WorkPackage]],1)="U",TrackerTbl[[#This Row],[WorkPackage]],"IDR "&amp;TRIM(TrackerTbl[[#This Row],[WorkPackage]]))</f>
        <v>IDR 235.01</v>
      </c>
      <c r="D898" t="str">
        <f>TRIM(TrackerTbl[[#This Row],[UAID_2]])</f>
        <v>HS2-00002WURN</v>
      </c>
      <c r="E898" s="74">
        <f>_xlfn.MAXIFS(Central_Team!G:G,Central_Team!C:C,TrackerTbl[[#This Row],[UAID_2]])</f>
        <v>45443</v>
      </c>
      <c r="F898" t="str" cm="1">
        <f t="array" ref="F898">INDEX(MainTracker[#Data],MATCH(1,(TrackerTbl[[#This Row],[UAID_2]]=MainTracker[UAID_2])*(TrackerTbl[[#This Row],[Request Date]]=MainTracker[Request sent on (Date)])*1,0),21)</f>
        <v>10 - Complete</v>
      </c>
      <c r="G898" s="74" cm="1">
        <f t="array" ref="G898">INDEX(MainTracker[#Data],MATCH(1,(TrackerTbl[[#This Row],[UAID_2]]=MainTracker[UAID_2])*(TrackerTbl[[#This Row],[Request Date]]=MainTracker[Request sent on (Date)])*1,0),9)</f>
        <v>45454</v>
      </c>
      <c r="J898" t="s">
        <v>10000</v>
      </c>
      <c r="K898" t="s">
        <v>10001</v>
      </c>
      <c r="L898" t="str">
        <f>LEFT(Table58[[#This Row],[L3 (Last Work Package only)]],FIND(" - ",Table58[[#This Row],[L3 (Last Work Package only)]])-1)</f>
        <v>SR_CFA_10_51</v>
      </c>
      <c r="M898" t="str">
        <f>LEFT(Table58[[#This Row],[Assets]],FIND(" - ",Table58[[#This Row],[Assets]])-1)</f>
        <v>HS2-00003H08B</v>
      </c>
      <c r="N898" s="239" t="e">
        <f>INDEX(TrackerTbl[#Data],MATCH(Table58[[#This Row],[L2]],TrackerTbl[Cleansed_UAID_2],0),5)</f>
        <v>#N/A</v>
      </c>
      <c r="O898" s="9" t="e">
        <f>INDEX(TrackerTbl[#Data],MATCH(Table58[[#This Row],[L2]],TrackerTbl[Cleansed_UAID_2],0),6)</f>
        <v>#N/A</v>
      </c>
      <c r="P898" s="239" t="e">
        <f>INDEX(TrackerTbl[#Data],MATCH(Table58[[#This Row],[L2]],TrackerTbl[Cleansed_UAID_2],0),7)</f>
        <v>#N/A</v>
      </c>
    </row>
    <row r="899" spans="1:16">
      <c r="A899" s="9">
        <v>235.01</v>
      </c>
      <c r="B899" t="s">
        <v>4135</v>
      </c>
      <c r="C899" t="str">
        <f>IF(LEFT(TrackerTbl[[#This Row],[WorkPackage]],1)="U",TrackerTbl[[#This Row],[WorkPackage]],"IDR "&amp;TRIM(TrackerTbl[[#This Row],[WorkPackage]]))</f>
        <v>IDR 235.01</v>
      </c>
      <c r="D899" t="str">
        <f>TRIM(TrackerTbl[[#This Row],[UAID_2]])</f>
        <v>HS2-00002WURP</v>
      </c>
      <c r="E899" s="74">
        <f>_xlfn.MAXIFS(Central_Team!G:G,Central_Team!C:C,TrackerTbl[[#This Row],[UAID_2]])</f>
        <v>45443</v>
      </c>
      <c r="F899" t="str" cm="1">
        <f t="array" ref="F899">INDEX(MainTracker[#Data],MATCH(1,(TrackerTbl[[#This Row],[UAID_2]]=MainTracker[UAID_2])*(TrackerTbl[[#This Row],[Request Date]]=MainTracker[Request sent on (Date)])*1,0),21)</f>
        <v>10 - Complete</v>
      </c>
      <c r="G899" s="74" cm="1">
        <f t="array" ref="G899">INDEX(MainTracker[#Data],MATCH(1,(TrackerTbl[[#This Row],[UAID_2]]=MainTracker[UAID_2])*(TrackerTbl[[#This Row],[Request Date]]=MainTracker[Request sent on (Date)])*1,0),9)</f>
        <v>45454</v>
      </c>
      <c r="J899" t="s">
        <v>10002</v>
      </c>
      <c r="K899" t="s">
        <v>10003</v>
      </c>
      <c r="L899" t="str">
        <f>LEFT(Table58[[#This Row],[L3 (Last Work Package only)]],FIND(" - ",Table58[[#This Row],[L3 (Last Work Package only)]])-1)</f>
        <v>SR_CFA_10_16</v>
      </c>
      <c r="M899" t="str">
        <f>LEFT(Table58[[#This Row],[Assets]],FIND(" - ",Table58[[#This Row],[Assets]])-1)</f>
        <v>HS2-00003H08A</v>
      </c>
      <c r="N899" s="239" t="e">
        <f>INDEX(TrackerTbl[#Data],MATCH(Table58[[#This Row],[L2]],TrackerTbl[Cleansed_UAID_2],0),5)</f>
        <v>#N/A</v>
      </c>
      <c r="O899" s="9" t="e">
        <f>INDEX(TrackerTbl[#Data],MATCH(Table58[[#This Row],[L2]],TrackerTbl[Cleansed_UAID_2],0),6)</f>
        <v>#N/A</v>
      </c>
      <c r="P899" s="239" t="e">
        <f>INDEX(TrackerTbl[#Data],MATCH(Table58[[#This Row],[L2]],TrackerTbl[Cleansed_UAID_2],0),7)</f>
        <v>#N/A</v>
      </c>
    </row>
    <row r="900" spans="1:16">
      <c r="A900" s="9">
        <v>235.01</v>
      </c>
      <c r="B900" t="s">
        <v>4139</v>
      </c>
      <c r="C900" t="str">
        <f>IF(LEFT(TrackerTbl[[#This Row],[WorkPackage]],1)="U",TrackerTbl[[#This Row],[WorkPackage]],"IDR "&amp;TRIM(TrackerTbl[[#This Row],[WorkPackage]]))</f>
        <v>IDR 235.01</v>
      </c>
      <c r="D900" t="str">
        <f>TRIM(TrackerTbl[[#This Row],[UAID_2]])</f>
        <v>HS2-00002WURQ</v>
      </c>
      <c r="E900" s="74">
        <f>_xlfn.MAXIFS(Central_Team!G:G,Central_Team!C:C,TrackerTbl[[#This Row],[UAID_2]])</f>
        <v>45443</v>
      </c>
      <c r="F900" t="str" cm="1">
        <f t="array" ref="F900">INDEX(MainTracker[#Data],MATCH(1,(TrackerTbl[[#This Row],[UAID_2]]=MainTracker[UAID_2])*(TrackerTbl[[#This Row],[Request Date]]=MainTracker[Request sent on (Date)])*1,0),21)</f>
        <v>10 - Complete</v>
      </c>
      <c r="G900" s="74" cm="1">
        <f t="array" ref="G900">INDEX(MainTracker[#Data],MATCH(1,(TrackerTbl[[#This Row],[UAID_2]]=MainTracker[UAID_2])*(TrackerTbl[[#This Row],[Request Date]]=MainTracker[Request sent on (Date)])*1,0),9)</f>
        <v>45454</v>
      </c>
      <c r="J900" t="s">
        <v>10004</v>
      </c>
      <c r="K900" t="s">
        <v>10005</v>
      </c>
      <c r="L900" t="str">
        <f>LEFT(Table58[[#This Row],[L3 (Last Work Package only)]],FIND(" - ",Table58[[#This Row],[L3 (Last Work Package only)]])-1)</f>
        <v>SR_CFA_10_12</v>
      </c>
      <c r="M900" t="str">
        <f>LEFT(Table58[[#This Row],[Assets]],FIND(" - ",Table58[[#This Row],[Assets]])-1)</f>
        <v>HS2-00003FV0T</v>
      </c>
      <c r="N900" s="239" t="e">
        <f>INDEX(TrackerTbl[#Data],MATCH(Table58[[#This Row],[L2]],TrackerTbl[Cleansed_UAID_2],0),5)</f>
        <v>#N/A</v>
      </c>
      <c r="O900" s="9" t="e">
        <f>INDEX(TrackerTbl[#Data],MATCH(Table58[[#This Row],[L2]],TrackerTbl[Cleansed_UAID_2],0),6)</f>
        <v>#N/A</v>
      </c>
      <c r="P900" s="239" t="e">
        <f>INDEX(TrackerTbl[#Data],MATCH(Table58[[#This Row],[L2]],TrackerTbl[Cleansed_UAID_2],0),7)</f>
        <v>#N/A</v>
      </c>
    </row>
    <row r="901" spans="1:16">
      <c r="A901" s="9">
        <v>214.07</v>
      </c>
      <c r="B901" t="s">
        <v>4143</v>
      </c>
      <c r="C901" t="str">
        <f>IF(LEFT(TrackerTbl[[#This Row],[WorkPackage]],1)="U",TrackerTbl[[#This Row],[WorkPackage]],"IDR "&amp;TRIM(TrackerTbl[[#This Row],[WorkPackage]]))</f>
        <v>IDR 214.07</v>
      </c>
      <c r="D901" t="str">
        <f>TRIM(TrackerTbl[[#This Row],[UAID_2]])</f>
        <v>HS2-00002CT81</v>
      </c>
      <c r="E901" s="74">
        <f>_xlfn.MAXIFS(Central_Team!G:G,Central_Team!C:C,TrackerTbl[[#This Row],[UAID_2]])</f>
        <v>45705</v>
      </c>
      <c r="F901" t="str" cm="1">
        <f t="array" ref="F901">INDEX(MainTracker[#Data],MATCH(1,(TrackerTbl[[#This Row],[UAID_2]]=MainTracker[UAID_2])*(TrackerTbl[[#This Row],[Request Date]]=MainTracker[Request sent on (Date)])*1,0),21)</f>
        <v>01 - Ongoing</v>
      </c>
      <c r="G901" s="74" cm="1">
        <f t="array" ref="G901">INDEX(MainTracker[#Data],MATCH(1,(TrackerTbl[[#This Row],[UAID_2]]=MainTracker[UAID_2])*(TrackerTbl[[#This Row],[Request Date]]=MainTracker[Request sent on (Date)])*1,0),9)</f>
        <v>0</v>
      </c>
      <c r="J901" t="s">
        <v>10006</v>
      </c>
      <c r="K901" t="s">
        <v>10007</v>
      </c>
      <c r="L901" t="str">
        <f>LEFT(Table58[[#This Row],[L3 (Last Work Package only)]],FIND(" - ",Table58[[#This Row],[L3 (Last Work Package only)]])-1)</f>
        <v>SR_CFA_10_11</v>
      </c>
      <c r="M901" t="str">
        <f>LEFT(Table58[[#This Row],[Assets]],FIND(" - ",Table58[[#This Row],[Assets]])-1)</f>
        <v>HS2-00003H088</v>
      </c>
      <c r="N901" s="239" t="e">
        <f>INDEX(TrackerTbl[#Data],MATCH(Table58[[#This Row],[L2]],TrackerTbl[Cleansed_UAID_2],0),5)</f>
        <v>#N/A</v>
      </c>
      <c r="O901" s="9" t="e">
        <f>INDEX(TrackerTbl[#Data],MATCH(Table58[[#This Row],[L2]],TrackerTbl[Cleansed_UAID_2],0),6)</f>
        <v>#N/A</v>
      </c>
      <c r="P901" s="239" t="e">
        <f>INDEX(TrackerTbl[#Data],MATCH(Table58[[#This Row],[L2]],TrackerTbl[Cleansed_UAID_2],0),7)</f>
        <v>#N/A</v>
      </c>
    </row>
    <row r="902" spans="1:16">
      <c r="A902" s="9" t="s">
        <v>1816</v>
      </c>
      <c r="B902" t="s">
        <v>4151</v>
      </c>
      <c r="C902" t="str">
        <f>IF(LEFT(TrackerTbl[[#This Row],[WorkPackage]],1)="U",TrackerTbl[[#This Row],[WorkPackage]],"IDR "&amp;TRIM(TrackerTbl[[#This Row],[WorkPackage]]))</f>
        <v>IDR 238.02_2</v>
      </c>
      <c r="D902" t="str">
        <f>TRIM(TrackerTbl[[#This Row],[UAID_2]])</f>
        <v>HS2-000025B3V</v>
      </c>
      <c r="E902" s="74">
        <f>_xlfn.MAXIFS(Central_Team!G:G,Central_Team!C:C,TrackerTbl[[#This Row],[UAID_2]])</f>
        <v>45617</v>
      </c>
      <c r="F902" t="str" cm="1">
        <f t="array" ref="F902">INDEX(MainTracker[#Data],MATCH(1,(TrackerTbl[[#This Row],[UAID_2]]=MainTracker[UAID_2])*(TrackerTbl[[#This Row],[Request Date]]=MainTracker[Request sent on (Date)])*1,0),21)</f>
        <v>10 - Complete</v>
      </c>
      <c r="G902" s="74" cm="1">
        <f t="array" ref="G902">INDEX(MainTracker[#Data],MATCH(1,(TrackerTbl[[#This Row],[UAID_2]]=MainTracker[UAID_2])*(TrackerTbl[[#This Row],[Request Date]]=MainTracker[Request sent on (Date)])*1,0),9)</f>
        <v>45622</v>
      </c>
      <c r="J902" t="s">
        <v>10008</v>
      </c>
      <c r="K902" t="s">
        <v>10009</v>
      </c>
      <c r="L902" t="str">
        <f>LEFT(Table58[[#This Row],[L3 (Last Work Package only)]],FIND(" - ",Table58[[#This Row],[L3 (Last Work Package only)]])-1)</f>
        <v>SR_CFA_10_10</v>
      </c>
      <c r="M902" t="str">
        <f>LEFT(Table58[[#This Row],[Assets]],FIND(" - ",Table58[[#This Row],[Assets]])-1)</f>
        <v>HS2-00003H087</v>
      </c>
      <c r="N902" s="239" t="e">
        <f>INDEX(TrackerTbl[#Data],MATCH(Table58[[#This Row],[L2]],TrackerTbl[Cleansed_UAID_2],0),5)</f>
        <v>#N/A</v>
      </c>
      <c r="O902" s="9" t="e">
        <f>INDEX(TrackerTbl[#Data],MATCH(Table58[[#This Row],[L2]],TrackerTbl[Cleansed_UAID_2],0),6)</f>
        <v>#N/A</v>
      </c>
      <c r="P902" s="239" t="e">
        <f>INDEX(TrackerTbl[#Data],MATCH(Table58[[#This Row],[L2]],TrackerTbl[Cleansed_UAID_2],0),7)</f>
        <v>#N/A</v>
      </c>
    </row>
    <row r="903" spans="1:16">
      <c r="A903" s="9" t="s">
        <v>1744</v>
      </c>
      <c r="B903" t="s">
        <v>4156</v>
      </c>
      <c r="C903" t="str">
        <f>IF(LEFT(TrackerTbl[[#This Row],[WorkPackage]],1)="U",TrackerTbl[[#This Row],[WorkPackage]],"IDR "&amp;TRIM(TrackerTbl[[#This Row],[WorkPackage]]))</f>
        <v>IDR 210.2-2</v>
      </c>
      <c r="D903" t="str">
        <f>TRIM(TrackerTbl[[#This Row],[UAID_2]])</f>
        <v>HS2-00002BJT6</v>
      </c>
      <c r="E903" s="74">
        <f>_xlfn.MAXIFS(Central_Team!G:G,Central_Team!C:C,TrackerTbl[[#This Row],[UAID_2]])</f>
        <v>45446</v>
      </c>
      <c r="F903" t="str" cm="1">
        <f t="array" ref="F903">INDEX(MainTracker[#Data],MATCH(1,(TrackerTbl[[#This Row],[UAID_2]]=MainTracker[UAID_2])*(TrackerTbl[[#This Row],[Request Date]]=MainTracker[Request sent on (Date)])*1,0),21)</f>
        <v>10 - Complete</v>
      </c>
      <c r="G903" s="74" cm="1">
        <f t="array" ref="G903">INDEX(MainTracker[#Data],MATCH(1,(TrackerTbl[[#This Row],[UAID_2]]=MainTracker[UAID_2])*(TrackerTbl[[#This Row],[Request Date]]=MainTracker[Request sent on (Date)])*1,0),9)</f>
        <v>45461</v>
      </c>
      <c r="J903" t="s">
        <v>10010</v>
      </c>
      <c r="K903" t="s">
        <v>10011</v>
      </c>
      <c r="L903" t="str">
        <f>LEFT(Table58[[#This Row],[L3 (Last Work Package only)]],FIND(" - ",Table58[[#This Row],[L3 (Last Work Package only)]])-1)</f>
        <v>SR_CFA_10_09b</v>
      </c>
      <c r="M903" t="str">
        <f>LEFT(Table58[[#This Row],[Assets]],FIND(" - ",Table58[[#This Row],[Assets]])-1)</f>
        <v>HS2-00003H086</v>
      </c>
      <c r="N903" s="239" t="e">
        <f>INDEX(TrackerTbl[#Data],MATCH(Table58[[#This Row],[L2]],TrackerTbl[Cleansed_UAID_2],0),5)</f>
        <v>#N/A</v>
      </c>
      <c r="O903" s="9" t="e">
        <f>INDEX(TrackerTbl[#Data],MATCH(Table58[[#This Row],[L2]],TrackerTbl[Cleansed_UAID_2],0),6)</f>
        <v>#N/A</v>
      </c>
      <c r="P903" s="239" t="e">
        <f>INDEX(TrackerTbl[#Data],MATCH(Table58[[#This Row],[L2]],TrackerTbl[Cleansed_UAID_2],0),7)</f>
        <v>#N/A</v>
      </c>
    </row>
    <row r="904" spans="1:16">
      <c r="A904" s="9" t="s">
        <v>1744</v>
      </c>
      <c r="B904" t="s">
        <v>4163</v>
      </c>
      <c r="C904" t="str">
        <f>IF(LEFT(TrackerTbl[[#This Row],[WorkPackage]],1)="U",TrackerTbl[[#This Row],[WorkPackage]],"IDR "&amp;TRIM(TrackerTbl[[#This Row],[WorkPackage]]))</f>
        <v>IDR 210.2-2</v>
      </c>
      <c r="D904" t="str">
        <f>TRIM(TrackerTbl[[#This Row],[UAID_2]])</f>
        <v>HS2-00002ZM2C</v>
      </c>
      <c r="E904" s="74">
        <f>_xlfn.MAXIFS(Central_Team!G:G,Central_Team!C:C,TrackerTbl[[#This Row],[UAID_2]])</f>
        <v>45446</v>
      </c>
      <c r="F904" t="str" cm="1">
        <f t="array" ref="F904">INDEX(MainTracker[#Data],MATCH(1,(TrackerTbl[[#This Row],[UAID_2]]=MainTracker[UAID_2])*(TrackerTbl[[#This Row],[Request Date]]=MainTracker[Request sent on (Date)])*1,0),21)</f>
        <v>10 - Complete</v>
      </c>
      <c r="G904" s="74" cm="1">
        <f t="array" ref="G904">INDEX(MainTracker[#Data],MATCH(1,(TrackerTbl[[#This Row],[UAID_2]]=MainTracker[UAID_2])*(TrackerTbl[[#This Row],[Request Date]]=MainTracker[Request sent on (Date)])*1,0),9)</f>
        <v>45460</v>
      </c>
      <c r="J904" t="s">
        <v>10012</v>
      </c>
      <c r="K904" t="s">
        <v>10013</v>
      </c>
      <c r="L904" t="str">
        <f>LEFT(Table58[[#This Row],[L3 (Last Work Package only)]],FIND(" - ",Table58[[#This Row],[L3 (Last Work Package only)]])-1)</f>
        <v>SR_CFA_10_08a</v>
      </c>
      <c r="M904" t="str">
        <f>LEFT(Table58[[#This Row],[Assets]],FIND(" - ",Table58[[#This Row],[Assets]])-1)</f>
        <v>HS2-00003H085</v>
      </c>
      <c r="N904" s="239" t="e">
        <f>INDEX(TrackerTbl[#Data],MATCH(Table58[[#This Row],[L2]],TrackerTbl[Cleansed_UAID_2],0),5)</f>
        <v>#N/A</v>
      </c>
      <c r="O904" s="9" t="e">
        <f>INDEX(TrackerTbl[#Data],MATCH(Table58[[#This Row],[L2]],TrackerTbl[Cleansed_UAID_2],0),6)</f>
        <v>#N/A</v>
      </c>
      <c r="P904" s="239" t="e">
        <f>INDEX(TrackerTbl[#Data],MATCH(Table58[[#This Row],[L2]],TrackerTbl[Cleansed_UAID_2],0),7)</f>
        <v>#N/A</v>
      </c>
    </row>
    <row r="905" spans="1:16">
      <c r="A905" s="9" t="s">
        <v>4168</v>
      </c>
      <c r="B905" t="s">
        <v>4169</v>
      </c>
      <c r="C905" t="str">
        <f>IF(LEFT(TrackerTbl[[#This Row],[WorkPackage]],1)="U",TrackerTbl[[#This Row],[WorkPackage]],"IDR "&amp;TRIM(TrackerTbl[[#This Row],[WorkPackage]]))</f>
        <v>IDR 204.2-2</v>
      </c>
      <c r="D905" t="str">
        <f>TRIM(TrackerTbl[[#This Row],[UAID_2]])</f>
        <v>HS2-00003JN86</v>
      </c>
      <c r="E905" s="74">
        <f>_xlfn.MAXIFS(Central_Team!G:G,Central_Team!C:C,TrackerTbl[[#This Row],[UAID_2]])</f>
        <v>45446</v>
      </c>
      <c r="F905" t="str" cm="1">
        <f t="array" ref="F905">INDEX(MainTracker[#Data],MATCH(1,(TrackerTbl[[#This Row],[UAID_2]]=MainTracker[UAID_2])*(TrackerTbl[[#This Row],[Request Date]]=MainTracker[Request sent on (Date)])*1,0),21)</f>
        <v>10 - Complete</v>
      </c>
      <c r="G905" s="74" cm="1">
        <f t="array" ref="G905">INDEX(MainTracker[#Data],MATCH(1,(TrackerTbl[[#This Row],[UAID_2]]=MainTracker[UAID_2])*(TrackerTbl[[#This Row],[Request Date]]=MainTracker[Request sent on (Date)])*1,0),9)</f>
        <v>45460</v>
      </c>
      <c r="J905" t="s">
        <v>10014</v>
      </c>
      <c r="K905" t="s">
        <v>10015</v>
      </c>
      <c r="L905" t="str">
        <f>LEFT(Table58[[#This Row],[L3 (Last Work Package only)]],FIND(" - ",Table58[[#This Row],[L3 (Last Work Package only)]])-1)</f>
        <v>SR_CFA_10_08</v>
      </c>
      <c r="M905" t="str">
        <f>LEFT(Table58[[#This Row],[Assets]],FIND(" - ",Table58[[#This Row],[Assets]])-1)</f>
        <v>HS2-00003H084</v>
      </c>
      <c r="N905" s="239" t="e">
        <f>INDEX(TrackerTbl[#Data],MATCH(Table58[[#This Row],[L2]],TrackerTbl[Cleansed_UAID_2],0),5)</f>
        <v>#N/A</v>
      </c>
      <c r="O905" s="9" t="e">
        <f>INDEX(TrackerTbl[#Data],MATCH(Table58[[#This Row],[L2]],TrackerTbl[Cleansed_UAID_2],0),6)</f>
        <v>#N/A</v>
      </c>
      <c r="P905" s="239" t="e">
        <f>INDEX(TrackerTbl[#Data],MATCH(Table58[[#This Row],[L2]],TrackerTbl[Cleansed_UAID_2],0),7)</f>
        <v>#N/A</v>
      </c>
    </row>
    <row r="906" spans="1:16">
      <c r="A906" s="9">
        <v>229.03</v>
      </c>
      <c r="B906" t="s">
        <v>4174</v>
      </c>
      <c r="C906" t="str">
        <f>IF(LEFT(TrackerTbl[[#This Row],[WorkPackage]],1)="U",TrackerTbl[[#This Row],[WorkPackage]],"IDR "&amp;TRIM(TrackerTbl[[#This Row],[WorkPackage]]))</f>
        <v>IDR 229.03</v>
      </c>
      <c r="D906" t="str">
        <f>TRIM(TrackerTbl[[#This Row],[UAID_2]])</f>
        <v>HS2-000001072</v>
      </c>
      <c r="E906" s="74">
        <f>_xlfn.MAXIFS(Central_Team!G:G,Central_Team!C:C,TrackerTbl[[#This Row],[UAID_2]])</f>
        <v>45532</v>
      </c>
      <c r="F906" t="str" cm="1">
        <f t="array" ref="F906">INDEX(MainTracker[#Data],MATCH(1,(TrackerTbl[[#This Row],[UAID_2]]=MainTracker[UAID_2])*(TrackerTbl[[#This Row],[Request Date]]=MainTracker[Request sent on (Date)])*1,0),21)</f>
        <v>10 - Complete</v>
      </c>
      <c r="G906" s="74" cm="1">
        <f t="array" ref="G906">INDEX(MainTracker[#Data],MATCH(1,(TrackerTbl[[#This Row],[UAID_2]]=MainTracker[UAID_2])*(TrackerTbl[[#This Row],[Request Date]]=MainTracker[Request sent on (Date)])*1,0),9)</f>
        <v>45553</v>
      </c>
      <c r="J906" t="s">
        <v>10016</v>
      </c>
      <c r="K906" t="s">
        <v>10017</v>
      </c>
      <c r="L906" t="str">
        <f>LEFT(Table58[[#This Row],[L3 (Last Work Package only)]],FIND(" - ",Table58[[#This Row],[L3 (Last Work Package only)]])-1)</f>
        <v>SR_CFA_10_05</v>
      </c>
      <c r="M906" t="str">
        <f>LEFT(Table58[[#This Row],[Assets]],FIND(" - ",Table58[[#This Row],[Assets]])-1)</f>
        <v>HS2-00003H083</v>
      </c>
      <c r="N906" s="239" t="e">
        <f>INDEX(TrackerTbl[#Data],MATCH(Table58[[#This Row],[L2]],TrackerTbl[Cleansed_UAID_2],0),5)</f>
        <v>#N/A</v>
      </c>
      <c r="O906" s="9" t="e">
        <f>INDEX(TrackerTbl[#Data],MATCH(Table58[[#This Row],[L2]],TrackerTbl[Cleansed_UAID_2],0),6)</f>
        <v>#N/A</v>
      </c>
      <c r="P906" s="239" t="e">
        <f>INDEX(TrackerTbl[#Data],MATCH(Table58[[#This Row],[L2]],TrackerTbl[Cleansed_UAID_2],0),7)</f>
        <v>#N/A</v>
      </c>
    </row>
    <row r="907" spans="1:16">
      <c r="A907" s="9">
        <v>212.5</v>
      </c>
      <c r="B907" t="s">
        <v>3663</v>
      </c>
      <c r="C907" t="str">
        <f>IF(LEFT(TrackerTbl[[#This Row],[WorkPackage]],1)="U",TrackerTbl[[#This Row],[WorkPackage]],"IDR "&amp;TRIM(TrackerTbl[[#This Row],[WorkPackage]]))</f>
        <v>IDR 212.5</v>
      </c>
      <c r="D907" t="str">
        <f>TRIM(TrackerTbl[[#This Row],[UAID_2]])</f>
        <v>HS2-00002YD7F</v>
      </c>
      <c r="E907" s="74">
        <f>_xlfn.MAXIFS(Central_Team!G:G,Central_Team!C:C,TrackerTbl[[#This Row],[UAID_2]])</f>
        <v>45482</v>
      </c>
      <c r="F907" t="str" cm="1">
        <f t="array" ref="F907">INDEX(MainTracker[#Data],MATCH(1,(TrackerTbl[[#This Row],[UAID_2]]=MainTracker[UAID_2])*(TrackerTbl[[#This Row],[Request Date]]=MainTracker[Request sent on (Date)])*1,0),21)</f>
        <v>10 - Complete</v>
      </c>
      <c r="G907" s="74" cm="1">
        <f t="array" ref="G907">INDEX(MainTracker[#Data],MATCH(1,(TrackerTbl[[#This Row],[UAID_2]]=MainTracker[UAID_2])*(TrackerTbl[[#This Row],[Request Date]]=MainTracker[Request sent on (Date)])*1,0),9)</f>
        <v>45490</v>
      </c>
      <c r="J907" t="s">
        <v>10018</v>
      </c>
      <c r="K907" t="s">
        <v>10019</v>
      </c>
      <c r="L907" t="str">
        <f>LEFT(Table58[[#This Row],[L3 (Last Work Package only)]],FIND(" - ",Table58[[#This Row],[L3 (Last Work Package only)]])-1)</f>
        <v>SR_CFA_10_03</v>
      </c>
      <c r="M907" t="str">
        <f>LEFT(Table58[[#This Row],[Assets]],FIND(" - ",Table58[[#This Row],[Assets]])-1)</f>
        <v>HS2-00003H082</v>
      </c>
      <c r="N907" s="239" t="e">
        <f>INDEX(TrackerTbl[#Data],MATCH(Table58[[#This Row],[L2]],TrackerTbl[Cleansed_UAID_2],0),5)</f>
        <v>#N/A</v>
      </c>
      <c r="O907" s="9" t="e">
        <f>INDEX(TrackerTbl[#Data],MATCH(Table58[[#This Row],[L2]],TrackerTbl[Cleansed_UAID_2],0),6)</f>
        <v>#N/A</v>
      </c>
      <c r="P907" s="239" t="e">
        <f>INDEX(TrackerTbl[#Data],MATCH(Table58[[#This Row],[L2]],TrackerTbl[Cleansed_UAID_2],0),7)</f>
        <v>#N/A</v>
      </c>
    </row>
    <row r="908" spans="1:16">
      <c r="A908" s="9" t="s">
        <v>4181</v>
      </c>
      <c r="B908" t="s">
        <v>4182</v>
      </c>
      <c r="C908" t="str">
        <f>IF(LEFT(TrackerTbl[[#This Row],[WorkPackage]],1)="U",TrackerTbl[[#This Row],[WorkPackage]],"IDR "&amp;TRIM(TrackerTbl[[#This Row],[WorkPackage]]))</f>
        <v>IDR 230.04-2</v>
      </c>
      <c r="D908" t="str">
        <f>TRIM(TrackerTbl[[#This Row],[UAID_2]])</f>
        <v>HS2-00002CTG0</v>
      </c>
      <c r="E908" s="74">
        <f>_xlfn.MAXIFS(Central_Team!G:G,Central_Team!C:C,TrackerTbl[[#This Row],[UAID_2]])</f>
        <v>45532</v>
      </c>
      <c r="F908" t="str" cm="1">
        <f t="array" ref="F908">INDEX(MainTracker[#Data],MATCH(1,(TrackerTbl[[#This Row],[UAID_2]]=MainTracker[UAID_2])*(TrackerTbl[[#This Row],[Request Date]]=MainTracker[Request sent on (Date)])*1,0),21)</f>
        <v>10 - Complete</v>
      </c>
      <c r="G908" s="74" cm="1">
        <f t="array" ref="G908">INDEX(MainTracker[#Data],MATCH(1,(TrackerTbl[[#This Row],[UAID_2]]=MainTracker[UAID_2])*(TrackerTbl[[#This Row],[Request Date]]=MainTracker[Request sent on (Date)])*1,0),9)</f>
        <v>45560</v>
      </c>
      <c r="J908" t="s">
        <v>10020</v>
      </c>
      <c r="K908" t="s">
        <v>10021</v>
      </c>
      <c r="L908" t="str">
        <f>LEFT(Table58[[#This Row],[L3 (Last Work Package only)]],FIND(" - ",Table58[[#This Row],[L3 (Last Work Package only)]])-1)</f>
        <v>SR_CFA_10_02a</v>
      </c>
      <c r="M908" t="str">
        <f>LEFT(Table58[[#This Row],[Assets]],FIND(" - ",Table58[[#This Row],[Assets]])-1)</f>
        <v>HS2-00003H081</v>
      </c>
      <c r="N908" s="239" t="e">
        <f>INDEX(TrackerTbl[#Data],MATCH(Table58[[#This Row],[L2]],TrackerTbl[Cleansed_UAID_2],0),5)</f>
        <v>#N/A</v>
      </c>
      <c r="O908" s="9" t="e">
        <f>INDEX(TrackerTbl[#Data],MATCH(Table58[[#This Row],[L2]],TrackerTbl[Cleansed_UAID_2],0),6)</f>
        <v>#N/A</v>
      </c>
      <c r="P908" s="239" t="e">
        <f>INDEX(TrackerTbl[#Data],MATCH(Table58[[#This Row],[L2]],TrackerTbl[Cleansed_UAID_2],0),7)</f>
        <v>#N/A</v>
      </c>
    </row>
    <row r="909" spans="1:16">
      <c r="A909" s="9" t="s">
        <v>1822</v>
      </c>
      <c r="B909" t="s">
        <v>4187</v>
      </c>
      <c r="C909" t="str">
        <f>IF(LEFT(TrackerTbl[[#This Row],[WorkPackage]],1)="U",TrackerTbl[[#This Row],[WorkPackage]],"IDR "&amp;TRIM(TrackerTbl[[#This Row],[WorkPackage]]))</f>
        <v>IDR 229.01-1</v>
      </c>
      <c r="D909" t="str">
        <f>TRIM(TrackerTbl[[#This Row],[UAID_2]])</f>
        <v>HS2-00002NJ05</v>
      </c>
      <c r="E909" s="74">
        <f>_xlfn.MAXIFS(Central_Team!G:G,Central_Team!C:C,TrackerTbl[[#This Row],[UAID_2]])</f>
        <v>45447</v>
      </c>
      <c r="F909" t="str" cm="1">
        <f t="array" ref="F909">INDEX(MainTracker[#Data],MATCH(1,(TrackerTbl[[#This Row],[UAID_2]]=MainTracker[UAID_2])*(TrackerTbl[[#This Row],[Request Date]]=MainTracker[Request sent on (Date)])*1,0),21)</f>
        <v>10 - Complete</v>
      </c>
      <c r="G909" s="74" cm="1">
        <f t="array" ref="G909">INDEX(MainTracker[#Data],MATCH(1,(TrackerTbl[[#This Row],[UAID_2]]=MainTracker[UAID_2])*(TrackerTbl[[#This Row],[Request Date]]=MainTracker[Request sent on (Date)])*1,0),9)</f>
        <v>45502</v>
      </c>
      <c r="J909" t="s">
        <v>10022</v>
      </c>
      <c r="K909" t="s">
        <v>10023</v>
      </c>
      <c r="L909" t="str">
        <f>LEFT(Table58[[#This Row],[L3 (Last Work Package only)]],FIND(" - ",Table58[[#This Row],[L3 (Last Work Package only)]])-1)</f>
        <v>SR_CFA_10_02</v>
      </c>
      <c r="M909" t="str">
        <f>LEFT(Table58[[#This Row],[Assets]],FIND(" - ",Table58[[#This Row],[Assets]])-1)</f>
        <v>HS2-00003H080</v>
      </c>
      <c r="N909" s="239" t="e">
        <f>INDEX(TrackerTbl[#Data],MATCH(Table58[[#This Row],[L2]],TrackerTbl[Cleansed_UAID_2],0),5)</f>
        <v>#N/A</v>
      </c>
      <c r="O909" s="9" t="e">
        <f>INDEX(TrackerTbl[#Data],MATCH(Table58[[#This Row],[L2]],TrackerTbl[Cleansed_UAID_2],0),6)</f>
        <v>#N/A</v>
      </c>
      <c r="P909" s="239" t="e">
        <f>INDEX(TrackerTbl[#Data],MATCH(Table58[[#This Row],[L2]],TrackerTbl[Cleansed_UAID_2],0),7)</f>
        <v>#N/A</v>
      </c>
    </row>
    <row r="910" spans="1:16">
      <c r="A910" s="9" t="s">
        <v>1822</v>
      </c>
      <c r="B910" t="s">
        <v>4187</v>
      </c>
      <c r="C910" t="str">
        <f>IF(LEFT(TrackerTbl[[#This Row],[WorkPackage]],1)="U",TrackerTbl[[#This Row],[WorkPackage]],"IDR "&amp;TRIM(TrackerTbl[[#This Row],[WorkPackage]]))</f>
        <v>IDR 229.01-1</v>
      </c>
      <c r="D910" t="str">
        <f>TRIM(TrackerTbl[[#This Row],[UAID_2]])</f>
        <v>HS2-00002NJ05</v>
      </c>
      <c r="E910" s="74">
        <f>_xlfn.MAXIFS(Central_Team!G:G,Central_Team!C:C,TrackerTbl[[#This Row],[UAID_2]])</f>
        <v>45447</v>
      </c>
      <c r="F910" t="str" cm="1">
        <f t="array" ref="F910">INDEX(MainTracker[#Data],MATCH(1,(TrackerTbl[[#This Row],[UAID_2]]=MainTracker[UAID_2])*(TrackerTbl[[#This Row],[Request Date]]=MainTracker[Request sent on (Date)])*1,0),21)</f>
        <v>10 - Complete</v>
      </c>
      <c r="G910" s="74" cm="1">
        <f t="array" ref="G910">INDEX(MainTracker[#Data],MATCH(1,(TrackerTbl[[#This Row],[UAID_2]]=MainTracker[UAID_2])*(TrackerTbl[[#This Row],[Request Date]]=MainTracker[Request sent on (Date)])*1,0),9)</f>
        <v>45502</v>
      </c>
      <c r="J910" t="s">
        <v>10024</v>
      </c>
      <c r="K910" t="s">
        <v>10025</v>
      </c>
      <c r="L910" t="str">
        <f>LEFT(Table58[[#This Row],[L3 (Last Work Package only)]],FIND(" - ",Table58[[#This Row],[L3 (Last Work Package only)]])-1)</f>
        <v>SR_CFA_10_01</v>
      </c>
      <c r="M910" t="str">
        <f>LEFT(Table58[[#This Row],[Assets]],FIND(" - ",Table58[[#This Row],[Assets]])-1)</f>
        <v>HS2-00003H07Z</v>
      </c>
      <c r="N910" s="239" t="e">
        <f>INDEX(TrackerTbl[#Data],MATCH(Table58[[#This Row],[L2]],TrackerTbl[Cleansed_UAID_2],0),5)</f>
        <v>#N/A</v>
      </c>
      <c r="O910" s="9" t="e">
        <f>INDEX(TrackerTbl[#Data],MATCH(Table58[[#This Row],[L2]],TrackerTbl[Cleansed_UAID_2],0),6)</f>
        <v>#N/A</v>
      </c>
      <c r="P910" s="239" t="e">
        <f>INDEX(TrackerTbl[#Data],MATCH(Table58[[#This Row],[L2]],TrackerTbl[Cleansed_UAID_2],0),7)</f>
        <v>#N/A</v>
      </c>
    </row>
    <row r="911" spans="1:16">
      <c r="A911" s="9" t="s">
        <v>1822</v>
      </c>
      <c r="B911" t="s">
        <v>4187</v>
      </c>
      <c r="C911" t="str">
        <f>IF(LEFT(TrackerTbl[[#This Row],[WorkPackage]],1)="U",TrackerTbl[[#This Row],[WorkPackage]],"IDR "&amp;TRIM(TrackerTbl[[#This Row],[WorkPackage]]))</f>
        <v>IDR 229.01-1</v>
      </c>
      <c r="D911" t="str">
        <f>TRIM(TrackerTbl[[#This Row],[UAID_2]])</f>
        <v>HS2-00002NJ05</v>
      </c>
      <c r="E911" s="74">
        <f>_xlfn.MAXIFS(Central_Team!G:G,Central_Team!C:C,TrackerTbl[[#This Row],[UAID_2]])</f>
        <v>45447</v>
      </c>
      <c r="F911" t="str" cm="1">
        <f t="array" ref="F911">INDEX(MainTracker[#Data],MATCH(1,(TrackerTbl[[#This Row],[UAID_2]]=MainTracker[UAID_2])*(TrackerTbl[[#This Row],[Request Date]]=MainTracker[Request sent on (Date)])*1,0),21)</f>
        <v>10 - Complete</v>
      </c>
      <c r="G911" s="74" cm="1">
        <f t="array" ref="G911">INDEX(MainTracker[#Data],MATCH(1,(TrackerTbl[[#This Row],[UAID_2]]=MainTracker[UAID_2])*(TrackerTbl[[#This Row],[Request Date]]=MainTracker[Request sent on (Date)])*1,0),9)</f>
        <v>45502</v>
      </c>
      <c r="J911" t="s">
        <v>10026</v>
      </c>
      <c r="K911" t="s">
        <v>10027</v>
      </c>
      <c r="L911" t="str">
        <f>LEFT(Table58[[#This Row],[L3 (Last Work Package only)]],FIND(" - ",Table58[[#This Row],[L3 (Last Work Package only)]])-1)</f>
        <v>SR_CFA_09_64</v>
      </c>
      <c r="M911" t="str">
        <f>LEFT(Table58[[#This Row],[Assets]],FIND(" - ",Table58[[#This Row],[Assets]])-1)</f>
        <v>HS2-00003H07Y</v>
      </c>
      <c r="N911" s="239" t="e">
        <f>INDEX(TrackerTbl[#Data],MATCH(Table58[[#This Row],[L2]],TrackerTbl[Cleansed_UAID_2],0),5)</f>
        <v>#N/A</v>
      </c>
      <c r="O911" s="9" t="e">
        <f>INDEX(TrackerTbl[#Data],MATCH(Table58[[#This Row],[L2]],TrackerTbl[Cleansed_UAID_2],0),6)</f>
        <v>#N/A</v>
      </c>
      <c r="P911" s="239" t="e">
        <f>INDEX(TrackerTbl[#Data],MATCH(Table58[[#This Row],[L2]],TrackerTbl[Cleansed_UAID_2],0),7)</f>
        <v>#N/A</v>
      </c>
    </row>
    <row r="912" spans="1:16">
      <c r="A912" s="9">
        <v>220.5</v>
      </c>
      <c r="B912" t="s">
        <v>4202</v>
      </c>
      <c r="C912" t="str">
        <f>IF(LEFT(TrackerTbl[[#This Row],[WorkPackage]],1)="U",TrackerTbl[[#This Row],[WorkPackage]],"IDR "&amp;TRIM(TrackerTbl[[#This Row],[WorkPackage]]))</f>
        <v>IDR 220.5</v>
      </c>
      <c r="D912" t="str">
        <f>TRIM(TrackerTbl[[#This Row],[UAID_2]])</f>
        <v>HS2-00002N7W9</v>
      </c>
      <c r="E912" s="74">
        <f>_xlfn.MAXIFS(Central_Team!G:G,Central_Team!C:C,TrackerTbl[[#This Row],[UAID_2]])</f>
        <v>45447</v>
      </c>
      <c r="F912" t="str" cm="1">
        <f t="array" ref="F912">INDEX(MainTracker[#Data],MATCH(1,(TrackerTbl[[#This Row],[UAID_2]]=MainTracker[UAID_2])*(TrackerTbl[[#This Row],[Request Date]]=MainTracker[Request sent on (Date)])*1,0),21)</f>
        <v>10 - Complete</v>
      </c>
      <c r="G912" s="74" cm="1">
        <f t="array" ref="G912">INDEX(MainTracker[#Data],MATCH(1,(TrackerTbl[[#This Row],[UAID_2]]=MainTracker[UAID_2])*(TrackerTbl[[#This Row],[Request Date]]=MainTracker[Request sent on (Date)])*1,0),9)</f>
        <v>45457</v>
      </c>
      <c r="J912" t="s">
        <v>10028</v>
      </c>
      <c r="K912" t="s">
        <v>10029</v>
      </c>
      <c r="L912" t="str">
        <f>LEFT(Table58[[#This Row],[L3 (Last Work Package only)]],FIND(" - ",Table58[[#This Row],[L3 (Last Work Package only)]])-1)</f>
        <v>SR_CFA_09_63</v>
      </c>
      <c r="M912" t="str">
        <f>LEFT(Table58[[#This Row],[Assets]],FIND(" - ",Table58[[#This Row],[Assets]])-1)</f>
        <v>HS2-00003H07X</v>
      </c>
      <c r="N912" s="239" t="e">
        <f>INDEX(TrackerTbl[#Data],MATCH(Table58[[#This Row],[L2]],TrackerTbl[Cleansed_UAID_2],0),5)</f>
        <v>#N/A</v>
      </c>
      <c r="O912" s="9" t="e">
        <f>INDEX(TrackerTbl[#Data],MATCH(Table58[[#This Row],[L2]],TrackerTbl[Cleansed_UAID_2],0),6)</f>
        <v>#N/A</v>
      </c>
      <c r="P912" s="239" t="e">
        <f>INDEX(TrackerTbl[#Data],MATCH(Table58[[#This Row],[L2]],TrackerTbl[Cleansed_UAID_2],0),7)</f>
        <v>#N/A</v>
      </c>
    </row>
    <row r="913" spans="1:16">
      <c r="A913" s="9">
        <v>218.02</v>
      </c>
      <c r="B913" t="s">
        <v>3710</v>
      </c>
      <c r="C913" t="str">
        <f>IF(LEFT(TrackerTbl[[#This Row],[WorkPackage]],1)="U",TrackerTbl[[#This Row],[WorkPackage]],"IDR "&amp;TRIM(TrackerTbl[[#This Row],[WorkPackage]]))</f>
        <v>IDR 218.02</v>
      </c>
      <c r="D913" t="str">
        <f>TRIM(TrackerTbl[[#This Row],[UAID_2]])</f>
        <v>HS2-00003B931</v>
      </c>
      <c r="E913" s="74">
        <f>_xlfn.MAXIFS(Central_Team!G:G,Central_Team!C:C,TrackerTbl[[#This Row],[UAID_2]])</f>
        <v>45447</v>
      </c>
      <c r="F913" t="str" cm="1">
        <f t="array" ref="F913">INDEX(MainTracker[#Data],MATCH(1,(TrackerTbl[[#This Row],[UAID_2]]=MainTracker[UAID_2])*(TrackerTbl[[#This Row],[Request Date]]=MainTracker[Request sent on (Date)])*1,0),21)</f>
        <v>10 - Complete</v>
      </c>
      <c r="G913" s="74" cm="1">
        <f t="array" ref="G913">INDEX(MainTracker[#Data],MATCH(1,(TrackerTbl[[#This Row],[UAID_2]]=MainTracker[UAID_2])*(TrackerTbl[[#This Row],[Request Date]]=MainTracker[Request sent on (Date)])*1,0),9)</f>
        <v>45449</v>
      </c>
      <c r="J913" t="s">
        <v>10030</v>
      </c>
      <c r="K913" t="s">
        <v>10031</v>
      </c>
      <c r="L913" t="str">
        <f>LEFT(Table58[[#This Row],[L3 (Last Work Package only)]],FIND(" - ",Table58[[#This Row],[L3 (Last Work Package only)]])-1)</f>
        <v>SR_CFA_09_62</v>
      </c>
      <c r="M913" t="str">
        <f>LEFT(Table58[[#This Row],[Assets]],FIND(" - ",Table58[[#This Row],[Assets]])-1)</f>
        <v>HS2-00003H07W</v>
      </c>
      <c r="N913" s="239" t="e">
        <f>INDEX(TrackerTbl[#Data],MATCH(Table58[[#This Row],[L2]],TrackerTbl[Cleansed_UAID_2],0),5)</f>
        <v>#N/A</v>
      </c>
      <c r="O913" s="9" t="e">
        <f>INDEX(TrackerTbl[#Data],MATCH(Table58[[#This Row],[L2]],TrackerTbl[Cleansed_UAID_2],0),6)</f>
        <v>#N/A</v>
      </c>
      <c r="P913" s="239" t="e">
        <f>INDEX(TrackerTbl[#Data],MATCH(Table58[[#This Row],[L2]],TrackerTbl[Cleansed_UAID_2],0),7)</f>
        <v>#N/A</v>
      </c>
    </row>
    <row r="914" spans="1:16">
      <c r="A914" s="9">
        <v>218.02</v>
      </c>
      <c r="B914" t="s">
        <v>3716</v>
      </c>
      <c r="C914" t="str">
        <f>IF(LEFT(TrackerTbl[[#This Row],[WorkPackage]],1)="U",TrackerTbl[[#This Row],[WorkPackage]],"IDR "&amp;TRIM(TrackerTbl[[#This Row],[WorkPackage]]))</f>
        <v>IDR 218.02</v>
      </c>
      <c r="D914" t="str">
        <f>TRIM(TrackerTbl[[#This Row],[UAID_2]])</f>
        <v>HS2-00003B932</v>
      </c>
      <c r="E914" s="74">
        <f>_xlfn.MAXIFS(Central_Team!G:G,Central_Team!C:C,TrackerTbl[[#This Row],[UAID_2]])</f>
        <v>45447</v>
      </c>
      <c r="F914" t="str" cm="1">
        <f t="array" ref="F914">INDEX(MainTracker[#Data],MATCH(1,(TrackerTbl[[#This Row],[UAID_2]]=MainTracker[UAID_2])*(TrackerTbl[[#This Row],[Request Date]]=MainTracker[Request sent on (Date)])*1,0),21)</f>
        <v>10 - Complete</v>
      </c>
      <c r="G914" s="74" cm="1">
        <f t="array" ref="G914">INDEX(MainTracker[#Data],MATCH(1,(TrackerTbl[[#This Row],[UAID_2]]=MainTracker[UAID_2])*(TrackerTbl[[#This Row],[Request Date]]=MainTracker[Request sent on (Date)])*1,0),9)</f>
        <v>45449</v>
      </c>
      <c r="J914" t="s">
        <v>10032</v>
      </c>
      <c r="K914" t="s">
        <v>10033</v>
      </c>
      <c r="L914" t="str">
        <f>LEFT(Table58[[#This Row],[L3 (Last Work Package only)]],FIND(" - ",Table58[[#This Row],[L3 (Last Work Package only)]])-1)</f>
        <v>SR_CFA_09_61</v>
      </c>
      <c r="M914" t="str">
        <f>LEFT(Table58[[#This Row],[Assets]],FIND(" - ",Table58[[#This Row],[Assets]])-1)</f>
        <v>HS2-00003H07V</v>
      </c>
      <c r="N914" s="239" t="e">
        <f>INDEX(TrackerTbl[#Data],MATCH(Table58[[#This Row],[L2]],TrackerTbl[Cleansed_UAID_2],0),5)</f>
        <v>#N/A</v>
      </c>
      <c r="O914" s="9" t="e">
        <f>INDEX(TrackerTbl[#Data],MATCH(Table58[[#This Row],[L2]],TrackerTbl[Cleansed_UAID_2],0),6)</f>
        <v>#N/A</v>
      </c>
      <c r="P914" s="239" t="e">
        <f>INDEX(TrackerTbl[#Data],MATCH(Table58[[#This Row],[L2]],TrackerTbl[Cleansed_UAID_2],0),7)</f>
        <v>#N/A</v>
      </c>
    </row>
    <row r="915" spans="1:16">
      <c r="A915" s="9">
        <v>218.02</v>
      </c>
      <c r="B915" t="s">
        <v>3720</v>
      </c>
      <c r="C915" t="str">
        <f>IF(LEFT(TrackerTbl[[#This Row],[WorkPackage]],1)="U",TrackerTbl[[#This Row],[WorkPackage]],"IDR "&amp;TRIM(TrackerTbl[[#This Row],[WorkPackage]]))</f>
        <v>IDR 218.02</v>
      </c>
      <c r="D915" t="str">
        <f>TRIM(TrackerTbl[[#This Row],[UAID_2]])</f>
        <v>HS2-00003B933</v>
      </c>
      <c r="E915" s="74">
        <f>_xlfn.MAXIFS(Central_Team!G:G,Central_Team!C:C,TrackerTbl[[#This Row],[UAID_2]])</f>
        <v>45447</v>
      </c>
      <c r="F915" t="str" cm="1">
        <f t="array" ref="F915">INDEX(MainTracker[#Data],MATCH(1,(TrackerTbl[[#This Row],[UAID_2]]=MainTracker[UAID_2])*(TrackerTbl[[#This Row],[Request Date]]=MainTracker[Request sent on (Date)])*1,0),21)</f>
        <v>10 - Complete</v>
      </c>
      <c r="G915" s="74" cm="1">
        <f t="array" ref="G915">INDEX(MainTracker[#Data],MATCH(1,(TrackerTbl[[#This Row],[UAID_2]]=MainTracker[UAID_2])*(TrackerTbl[[#This Row],[Request Date]]=MainTracker[Request sent on (Date)])*1,0),9)</f>
        <v>45449</v>
      </c>
      <c r="J915" t="s">
        <v>10034</v>
      </c>
      <c r="K915" t="s">
        <v>10035</v>
      </c>
      <c r="L915" t="str">
        <f>LEFT(Table58[[#This Row],[L3 (Last Work Package only)]],FIND(" - ",Table58[[#This Row],[L3 (Last Work Package only)]])-1)</f>
        <v>SR_CFA_09_60</v>
      </c>
      <c r="M915" t="str">
        <f>LEFT(Table58[[#This Row],[Assets]],FIND(" - ",Table58[[#This Row],[Assets]])-1)</f>
        <v>HS2-00003H07U</v>
      </c>
      <c r="N915" s="239" t="e">
        <f>INDEX(TrackerTbl[#Data],MATCH(Table58[[#This Row],[L2]],TrackerTbl[Cleansed_UAID_2],0),5)</f>
        <v>#N/A</v>
      </c>
      <c r="O915" s="9" t="e">
        <f>INDEX(TrackerTbl[#Data],MATCH(Table58[[#This Row],[L2]],TrackerTbl[Cleansed_UAID_2],0),6)</f>
        <v>#N/A</v>
      </c>
      <c r="P915" s="239" t="e">
        <f>INDEX(TrackerTbl[#Data],MATCH(Table58[[#This Row],[L2]],TrackerTbl[Cleansed_UAID_2],0),7)</f>
        <v>#N/A</v>
      </c>
    </row>
    <row r="916" spans="1:16">
      <c r="A916" s="9">
        <v>218.02</v>
      </c>
      <c r="B916" t="s">
        <v>3724</v>
      </c>
      <c r="C916" t="str">
        <f>IF(LEFT(TrackerTbl[[#This Row],[WorkPackage]],1)="U",TrackerTbl[[#This Row],[WorkPackage]],"IDR "&amp;TRIM(TrackerTbl[[#This Row],[WorkPackage]]))</f>
        <v>IDR 218.02</v>
      </c>
      <c r="D916" t="str">
        <f>TRIM(TrackerTbl[[#This Row],[UAID_2]])</f>
        <v>HS2-00003B92J</v>
      </c>
      <c r="E916" s="74">
        <f>_xlfn.MAXIFS(Central_Team!G:G,Central_Team!C:C,TrackerTbl[[#This Row],[UAID_2]])</f>
        <v>45447</v>
      </c>
      <c r="F916" t="str" cm="1">
        <f t="array" ref="F916">INDEX(MainTracker[#Data],MATCH(1,(TrackerTbl[[#This Row],[UAID_2]]=MainTracker[UAID_2])*(TrackerTbl[[#This Row],[Request Date]]=MainTracker[Request sent on (Date)])*1,0),21)</f>
        <v>10 - Complete</v>
      </c>
      <c r="G916" s="74" cm="1">
        <f t="array" ref="G916">INDEX(MainTracker[#Data],MATCH(1,(TrackerTbl[[#This Row],[UAID_2]]=MainTracker[UAID_2])*(TrackerTbl[[#This Row],[Request Date]]=MainTracker[Request sent on (Date)])*1,0),9)</f>
        <v>45448</v>
      </c>
      <c r="J916" t="s">
        <v>10036</v>
      </c>
      <c r="K916" t="s">
        <v>10037</v>
      </c>
      <c r="L916" t="str">
        <f>LEFT(Table58[[#This Row],[L3 (Last Work Package only)]],FIND(" - ",Table58[[#This Row],[L3 (Last Work Package only)]])-1)</f>
        <v>SR_CFA_09_59</v>
      </c>
      <c r="M916" t="str">
        <f>LEFT(Table58[[#This Row],[Assets]],FIND(" - ",Table58[[#This Row],[Assets]])-1)</f>
        <v>HS2-00003H07T</v>
      </c>
      <c r="N916" s="239" t="e">
        <f>INDEX(TrackerTbl[#Data],MATCH(Table58[[#This Row],[L2]],TrackerTbl[Cleansed_UAID_2],0),5)</f>
        <v>#N/A</v>
      </c>
      <c r="O916" s="9" t="e">
        <f>INDEX(TrackerTbl[#Data],MATCH(Table58[[#This Row],[L2]],TrackerTbl[Cleansed_UAID_2],0),6)</f>
        <v>#N/A</v>
      </c>
      <c r="P916" s="239" t="e">
        <f>INDEX(TrackerTbl[#Data],MATCH(Table58[[#This Row],[L2]],TrackerTbl[Cleansed_UAID_2],0),7)</f>
        <v>#N/A</v>
      </c>
    </row>
    <row r="917" spans="1:16">
      <c r="A917" s="9">
        <v>218.02</v>
      </c>
      <c r="B917" t="s">
        <v>3728</v>
      </c>
      <c r="C917" t="str">
        <f>IF(LEFT(TrackerTbl[[#This Row],[WorkPackage]],1)="U",TrackerTbl[[#This Row],[WorkPackage]],"IDR "&amp;TRIM(TrackerTbl[[#This Row],[WorkPackage]]))</f>
        <v>IDR 218.02</v>
      </c>
      <c r="D917" t="str">
        <f>TRIM(TrackerTbl[[#This Row],[UAID_2]])</f>
        <v>HS2-00003B92L</v>
      </c>
      <c r="E917" s="74">
        <f>_xlfn.MAXIFS(Central_Team!G:G,Central_Team!C:C,TrackerTbl[[#This Row],[UAID_2]])</f>
        <v>45447</v>
      </c>
      <c r="F917" t="str" cm="1">
        <f t="array" ref="F917">INDEX(MainTracker[#Data],MATCH(1,(TrackerTbl[[#This Row],[UAID_2]]=MainTracker[UAID_2])*(TrackerTbl[[#This Row],[Request Date]]=MainTracker[Request sent on (Date)])*1,0),21)</f>
        <v>10 - Complete</v>
      </c>
      <c r="G917" s="74" cm="1">
        <f t="array" ref="G917">INDEX(MainTracker[#Data],MATCH(1,(TrackerTbl[[#This Row],[UAID_2]]=MainTracker[UAID_2])*(TrackerTbl[[#This Row],[Request Date]]=MainTracker[Request sent on (Date)])*1,0),9)</f>
        <v>45448</v>
      </c>
      <c r="J917" t="s">
        <v>10038</v>
      </c>
      <c r="K917" t="s">
        <v>10039</v>
      </c>
      <c r="L917" t="str">
        <f>LEFT(Table58[[#This Row],[L3 (Last Work Package only)]],FIND(" - ",Table58[[#This Row],[L3 (Last Work Package only)]])-1)</f>
        <v>SR_CFA_09_58</v>
      </c>
      <c r="M917" t="str">
        <f>LEFT(Table58[[#This Row],[Assets]],FIND(" - ",Table58[[#This Row],[Assets]])-1)</f>
        <v>HS2-00003H07S</v>
      </c>
      <c r="N917" s="239" t="e">
        <f>INDEX(TrackerTbl[#Data],MATCH(Table58[[#This Row],[L2]],TrackerTbl[Cleansed_UAID_2],0),5)</f>
        <v>#N/A</v>
      </c>
      <c r="O917" s="9" t="e">
        <f>INDEX(TrackerTbl[#Data],MATCH(Table58[[#This Row],[L2]],TrackerTbl[Cleansed_UAID_2],0),6)</f>
        <v>#N/A</v>
      </c>
      <c r="P917" s="239" t="e">
        <f>INDEX(TrackerTbl[#Data],MATCH(Table58[[#This Row],[L2]],TrackerTbl[Cleansed_UAID_2],0),7)</f>
        <v>#N/A</v>
      </c>
    </row>
    <row r="918" spans="1:16">
      <c r="A918" s="9">
        <v>218.02</v>
      </c>
      <c r="B918" t="s">
        <v>3732</v>
      </c>
      <c r="C918" t="str">
        <f>IF(LEFT(TrackerTbl[[#This Row],[WorkPackage]],1)="U",TrackerTbl[[#This Row],[WorkPackage]],"IDR "&amp;TRIM(TrackerTbl[[#This Row],[WorkPackage]]))</f>
        <v>IDR 218.02</v>
      </c>
      <c r="D918" t="str">
        <f>TRIM(TrackerTbl[[#This Row],[UAID_2]])</f>
        <v>HS2-00003B92N</v>
      </c>
      <c r="E918" s="74">
        <f>_xlfn.MAXIFS(Central_Team!G:G,Central_Team!C:C,TrackerTbl[[#This Row],[UAID_2]])</f>
        <v>45447</v>
      </c>
      <c r="F918" t="str" cm="1">
        <f t="array" ref="F918">INDEX(MainTracker[#Data],MATCH(1,(TrackerTbl[[#This Row],[UAID_2]]=MainTracker[UAID_2])*(TrackerTbl[[#This Row],[Request Date]]=MainTracker[Request sent on (Date)])*1,0),21)</f>
        <v>10 - Complete</v>
      </c>
      <c r="G918" s="74" cm="1">
        <f t="array" ref="G918">INDEX(MainTracker[#Data],MATCH(1,(TrackerTbl[[#This Row],[UAID_2]]=MainTracker[UAID_2])*(TrackerTbl[[#This Row],[Request Date]]=MainTracker[Request sent on (Date)])*1,0),9)</f>
        <v>45449</v>
      </c>
      <c r="J918" t="s">
        <v>10040</v>
      </c>
      <c r="K918" t="s">
        <v>10041</v>
      </c>
      <c r="L918" t="str">
        <f>LEFT(Table58[[#This Row],[L3 (Last Work Package only)]],FIND(" - ",Table58[[#This Row],[L3 (Last Work Package only)]])-1)</f>
        <v>SR_CFA_09_57</v>
      </c>
      <c r="M918" t="str">
        <f>LEFT(Table58[[#This Row],[Assets]],FIND(" - ",Table58[[#This Row],[Assets]])-1)</f>
        <v>HS2-00003H07R</v>
      </c>
      <c r="N918" s="239" t="e">
        <f>INDEX(TrackerTbl[#Data],MATCH(Table58[[#This Row],[L2]],TrackerTbl[Cleansed_UAID_2],0),5)</f>
        <v>#N/A</v>
      </c>
      <c r="O918" s="9" t="e">
        <f>INDEX(TrackerTbl[#Data],MATCH(Table58[[#This Row],[L2]],TrackerTbl[Cleansed_UAID_2],0),6)</f>
        <v>#N/A</v>
      </c>
      <c r="P918" s="239" t="e">
        <f>INDEX(TrackerTbl[#Data],MATCH(Table58[[#This Row],[L2]],TrackerTbl[Cleansed_UAID_2],0),7)</f>
        <v>#N/A</v>
      </c>
    </row>
    <row r="919" spans="1:16">
      <c r="A919" s="9">
        <v>218.02</v>
      </c>
      <c r="B919" t="s">
        <v>3736</v>
      </c>
      <c r="C919" t="str">
        <f>IF(LEFT(TrackerTbl[[#This Row],[WorkPackage]],1)="U",TrackerTbl[[#This Row],[WorkPackage]],"IDR "&amp;TRIM(TrackerTbl[[#This Row],[WorkPackage]]))</f>
        <v>IDR 218.02</v>
      </c>
      <c r="D919" t="str">
        <f>TRIM(TrackerTbl[[#This Row],[UAID_2]])</f>
        <v>HS2-00003B92Q</v>
      </c>
      <c r="E919" s="74">
        <f>_xlfn.MAXIFS(Central_Team!G:G,Central_Team!C:C,TrackerTbl[[#This Row],[UAID_2]])</f>
        <v>45447</v>
      </c>
      <c r="F919" t="str" cm="1">
        <f t="array" ref="F919">INDEX(MainTracker[#Data],MATCH(1,(TrackerTbl[[#This Row],[UAID_2]]=MainTracker[UAID_2])*(TrackerTbl[[#This Row],[Request Date]]=MainTracker[Request sent on (Date)])*1,0),21)</f>
        <v>10 - Complete</v>
      </c>
      <c r="G919" s="74" cm="1">
        <f t="array" ref="G919">INDEX(MainTracker[#Data],MATCH(1,(TrackerTbl[[#This Row],[UAID_2]]=MainTracker[UAID_2])*(TrackerTbl[[#This Row],[Request Date]]=MainTracker[Request sent on (Date)])*1,0),9)</f>
        <v>45449</v>
      </c>
      <c r="J919" t="s">
        <v>10042</v>
      </c>
      <c r="K919" t="s">
        <v>10043</v>
      </c>
      <c r="L919" t="str">
        <f>LEFT(Table58[[#This Row],[L3 (Last Work Package only)]],FIND(" - ",Table58[[#This Row],[L3 (Last Work Package only)]])-1)</f>
        <v>SR_CFA_09_56</v>
      </c>
      <c r="M919" t="str">
        <f>LEFT(Table58[[#This Row],[Assets]],FIND(" - ",Table58[[#This Row],[Assets]])-1)</f>
        <v>HS2-00003H07Q</v>
      </c>
      <c r="N919" s="239" t="e">
        <f>INDEX(TrackerTbl[#Data],MATCH(Table58[[#This Row],[L2]],TrackerTbl[Cleansed_UAID_2],0),5)</f>
        <v>#N/A</v>
      </c>
      <c r="O919" s="9" t="e">
        <f>INDEX(TrackerTbl[#Data],MATCH(Table58[[#This Row],[L2]],TrackerTbl[Cleansed_UAID_2],0),6)</f>
        <v>#N/A</v>
      </c>
      <c r="P919" s="239" t="e">
        <f>INDEX(TrackerTbl[#Data],MATCH(Table58[[#This Row],[L2]],TrackerTbl[Cleansed_UAID_2],0),7)</f>
        <v>#N/A</v>
      </c>
    </row>
    <row r="920" spans="1:16">
      <c r="A920" s="9">
        <v>218.02</v>
      </c>
      <c r="B920" t="s">
        <v>3740</v>
      </c>
      <c r="C920" t="str">
        <f>IF(LEFT(TrackerTbl[[#This Row],[WorkPackage]],1)="U",TrackerTbl[[#This Row],[WorkPackage]],"IDR "&amp;TRIM(TrackerTbl[[#This Row],[WorkPackage]]))</f>
        <v>IDR 218.02</v>
      </c>
      <c r="D920" t="str">
        <f>TRIM(TrackerTbl[[#This Row],[UAID_2]])</f>
        <v>HS2-00003B92U</v>
      </c>
      <c r="E920" s="74">
        <f>_xlfn.MAXIFS(Central_Team!G:G,Central_Team!C:C,TrackerTbl[[#This Row],[UAID_2]])</f>
        <v>45447</v>
      </c>
      <c r="F920" t="str" cm="1">
        <f t="array" ref="F920">INDEX(MainTracker[#Data],MATCH(1,(TrackerTbl[[#This Row],[UAID_2]]=MainTracker[UAID_2])*(TrackerTbl[[#This Row],[Request Date]]=MainTracker[Request sent on (Date)])*1,0),21)</f>
        <v>10 - Complete</v>
      </c>
      <c r="G920" s="74" cm="1">
        <f t="array" ref="G920">INDEX(MainTracker[#Data],MATCH(1,(TrackerTbl[[#This Row],[UAID_2]]=MainTracker[UAID_2])*(TrackerTbl[[#This Row],[Request Date]]=MainTracker[Request sent on (Date)])*1,0),9)</f>
        <v>45449</v>
      </c>
      <c r="J920" t="s">
        <v>10044</v>
      </c>
      <c r="K920" t="s">
        <v>10045</v>
      </c>
      <c r="L920" t="str">
        <f>LEFT(Table58[[#This Row],[L3 (Last Work Package only)]],FIND(" - ",Table58[[#This Row],[L3 (Last Work Package only)]])-1)</f>
        <v>SR_CFA_09_55</v>
      </c>
      <c r="M920" t="str">
        <f>LEFT(Table58[[#This Row],[Assets]],FIND(" - ",Table58[[#This Row],[Assets]])-1)</f>
        <v>HS2-00003H07P</v>
      </c>
      <c r="N920" s="239" t="e">
        <f>INDEX(TrackerTbl[#Data],MATCH(Table58[[#This Row],[L2]],TrackerTbl[Cleansed_UAID_2],0),5)</f>
        <v>#N/A</v>
      </c>
      <c r="O920" s="9" t="e">
        <f>INDEX(TrackerTbl[#Data],MATCH(Table58[[#This Row],[L2]],TrackerTbl[Cleansed_UAID_2],0),6)</f>
        <v>#N/A</v>
      </c>
      <c r="P920" s="239" t="e">
        <f>INDEX(TrackerTbl[#Data],MATCH(Table58[[#This Row],[L2]],TrackerTbl[Cleansed_UAID_2],0),7)</f>
        <v>#N/A</v>
      </c>
    </row>
    <row r="921" spans="1:16">
      <c r="A921" s="9">
        <v>218.02</v>
      </c>
      <c r="B921" t="s">
        <v>3744</v>
      </c>
      <c r="C921" t="str">
        <f>IF(LEFT(TrackerTbl[[#This Row],[WorkPackage]],1)="U",TrackerTbl[[#This Row],[WorkPackage]],"IDR "&amp;TRIM(TrackerTbl[[#This Row],[WorkPackage]]))</f>
        <v>IDR 218.02</v>
      </c>
      <c r="D921" t="str">
        <f>TRIM(TrackerTbl[[#This Row],[UAID_2]])</f>
        <v>HS2-00003B92W</v>
      </c>
      <c r="E921" s="74">
        <f>_xlfn.MAXIFS(Central_Team!G:G,Central_Team!C:C,TrackerTbl[[#This Row],[UAID_2]])</f>
        <v>45447</v>
      </c>
      <c r="F921" t="str" cm="1">
        <f t="array" ref="F921">INDEX(MainTracker[#Data],MATCH(1,(TrackerTbl[[#This Row],[UAID_2]]=MainTracker[UAID_2])*(TrackerTbl[[#This Row],[Request Date]]=MainTracker[Request sent on (Date)])*1,0),21)</f>
        <v>10 - Complete</v>
      </c>
      <c r="G921" s="74" cm="1">
        <f t="array" ref="G921">INDEX(MainTracker[#Data],MATCH(1,(TrackerTbl[[#This Row],[UAID_2]]=MainTracker[UAID_2])*(TrackerTbl[[#This Row],[Request Date]]=MainTracker[Request sent on (Date)])*1,0),9)</f>
        <v>45449</v>
      </c>
      <c r="J921" t="s">
        <v>10046</v>
      </c>
      <c r="K921" t="s">
        <v>10047</v>
      </c>
      <c r="L921" t="str">
        <f>LEFT(Table58[[#This Row],[L3 (Last Work Package only)]],FIND(" - ",Table58[[#This Row],[L3 (Last Work Package only)]])-1)</f>
        <v>SR_CFA_09_54</v>
      </c>
      <c r="M921" t="str">
        <f>LEFT(Table58[[#This Row],[Assets]],FIND(" - ",Table58[[#This Row],[Assets]])-1)</f>
        <v>HS2-00003H07N</v>
      </c>
      <c r="N921" s="239" t="e">
        <f>INDEX(TrackerTbl[#Data],MATCH(Table58[[#This Row],[L2]],TrackerTbl[Cleansed_UAID_2],0),5)</f>
        <v>#N/A</v>
      </c>
      <c r="O921" s="9" t="e">
        <f>INDEX(TrackerTbl[#Data],MATCH(Table58[[#This Row],[L2]],TrackerTbl[Cleansed_UAID_2],0),6)</f>
        <v>#N/A</v>
      </c>
      <c r="P921" s="239" t="e">
        <f>INDEX(TrackerTbl[#Data],MATCH(Table58[[#This Row],[L2]],TrackerTbl[Cleansed_UAID_2],0),7)</f>
        <v>#N/A</v>
      </c>
    </row>
    <row r="922" spans="1:16">
      <c r="A922" s="9">
        <v>218.02</v>
      </c>
      <c r="B922" t="s">
        <v>3748</v>
      </c>
      <c r="C922" t="str">
        <f>IF(LEFT(TrackerTbl[[#This Row],[WorkPackage]],1)="U",TrackerTbl[[#This Row],[WorkPackage]],"IDR "&amp;TRIM(TrackerTbl[[#This Row],[WorkPackage]]))</f>
        <v>IDR 218.02</v>
      </c>
      <c r="D922" t="str">
        <f>TRIM(TrackerTbl[[#This Row],[UAID_2]])</f>
        <v>HS2-00003B92X</v>
      </c>
      <c r="E922" s="74">
        <f>_xlfn.MAXIFS(Central_Team!G:G,Central_Team!C:C,TrackerTbl[[#This Row],[UAID_2]])</f>
        <v>45447</v>
      </c>
      <c r="F922" t="str" cm="1">
        <f t="array" ref="F922">INDEX(MainTracker[#Data],MATCH(1,(TrackerTbl[[#This Row],[UAID_2]]=MainTracker[UAID_2])*(TrackerTbl[[#This Row],[Request Date]]=MainTracker[Request sent on (Date)])*1,0),21)</f>
        <v>10 - Complete</v>
      </c>
      <c r="G922" s="74" cm="1">
        <f t="array" ref="G922">INDEX(MainTracker[#Data],MATCH(1,(TrackerTbl[[#This Row],[UAID_2]]=MainTracker[UAID_2])*(TrackerTbl[[#This Row],[Request Date]]=MainTracker[Request sent on (Date)])*1,0),9)</f>
        <v>45449</v>
      </c>
      <c r="J922" t="s">
        <v>10048</v>
      </c>
      <c r="K922" t="s">
        <v>10049</v>
      </c>
      <c r="L922" t="str">
        <f>LEFT(Table58[[#This Row],[L3 (Last Work Package only)]],FIND(" - ",Table58[[#This Row],[L3 (Last Work Package only)]])-1)</f>
        <v>SR_CFA_09_53</v>
      </c>
      <c r="M922" t="str">
        <f>LEFT(Table58[[#This Row],[Assets]],FIND(" - ",Table58[[#This Row],[Assets]])-1)</f>
        <v>HS2-00003H07M</v>
      </c>
      <c r="N922" s="239" t="e">
        <f>INDEX(TrackerTbl[#Data],MATCH(Table58[[#This Row],[L2]],TrackerTbl[Cleansed_UAID_2],0),5)</f>
        <v>#N/A</v>
      </c>
      <c r="O922" s="9" t="e">
        <f>INDEX(TrackerTbl[#Data],MATCH(Table58[[#This Row],[L2]],TrackerTbl[Cleansed_UAID_2],0),6)</f>
        <v>#N/A</v>
      </c>
      <c r="P922" s="239" t="e">
        <f>INDEX(TrackerTbl[#Data],MATCH(Table58[[#This Row],[L2]],TrackerTbl[Cleansed_UAID_2],0),7)</f>
        <v>#N/A</v>
      </c>
    </row>
    <row r="923" spans="1:16">
      <c r="A923" s="9">
        <v>218.02</v>
      </c>
      <c r="B923" t="s">
        <v>3753</v>
      </c>
      <c r="C923" t="str">
        <f>IF(LEFT(TrackerTbl[[#This Row],[WorkPackage]],1)="U",TrackerTbl[[#This Row],[WorkPackage]],"IDR "&amp;TRIM(TrackerTbl[[#This Row],[WorkPackage]]))</f>
        <v>IDR 218.02</v>
      </c>
      <c r="D923" t="str">
        <f>TRIM(TrackerTbl[[#This Row],[UAID_2]])</f>
        <v>HS2-00003B935</v>
      </c>
      <c r="E923" s="74">
        <f>_xlfn.MAXIFS(Central_Team!G:G,Central_Team!C:C,TrackerTbl[[#This Row],[UAID_2]])</f>
        <v>45447</v>
      </c>
      <c r="F923" t="str" cm="1">
        <f t="array" ref="F923">INDEX(MainTracker[#Data],MATCH(1,(TrackerTbl[[#This Row],[UAID_2]]=MainTracker[UAID_2])*(TrackerTbl[[#This Row],[Request Date]]=MainTracker[Request sent on (Date)])*1,0),21)</f>
        <v>10 - Complete</v>
      </c>
      <c r="G923" s="74" cm="1">
        <f t="array" ref="G923">INDEX(MainTracker[#Data],MATCH(1,(TrackerTbl[[#This Row],[UAID_2]]=MainTracker[UAID_2])*(TrackerTbl[[#This Row],[Request Date]]=MainTracker[Request sent on (Date)])*1,0),9)</f>
        <v>45449</v>
      </c>
      <c r="J923" t="s">
        <v>10050</v>
      </c>
      <c r="K923" t="s">
        <v>10051</v>
      </c>
      <c r="L923" t="str">
        <f>LEFT(Table58[[#This Row],[L3 (Last Work Package only)]],FIND(" - ",Table58[[#This Row],[L3 (Last Work Package only)]])-1)</f>
        <v>SR_CFA_09_52</v>
      </c>
      <c r="M923" t="str">
        <f>LEFT(Table58[[#This Row],[Assets]],FIND(" - ",Table58[[#This Row],[Assets]])-1)</f>
        <v>HS2-00003H07L</v>
      </c>
      <c r="N923" s="239" t="e">
        <f>INDEX(TrackerTbl[#Data],MATCH(Table58[[#This Row],[L2]],TrackerTbl[Cleansed_UAID_2],0),5)</f>
        <v>#N/A</v>
      </c>
      <c r="O923" s="9" t="e">
        <f>INDEX(TrackerTbl[#Data],MATCH(Table58[[#This Row],[L2]],TrackerTbl[Cleansed_UAID_2],0),6)</f>
        <v>#N/A</v>
      </c>
      <c r="P923" s="239" t="e">
        <f>INDEX(TrackerTbl[#Data],MATCH(Table58[[#This Row],[L2]],TrackerTbl[Cleansed_UAID_2],0),7)</f>
        <v>#N/A</v>
      </c>
    </row>
    <row r="924" spans="1:16">
      <c r="A924" s="9">
        <v>218.02</v>
      </c>
      <c r="B924" t="s">
        <v>3757</v>
      </c>
      <c r="C924" t="str">
        <f>IF(LEFT(TrackerTbl[[#This Row],[WorkPackage]],1)="U",TrackerTbl[[#This Row],[WorkPackage]],"IDR "&amp;TRIM(TrackerTbl[[#This Row],[WorkPackage]]))</f>
        <v>IDR 218.02</v>
      </c>
      <c r="D924" t="str">
        <f>TRIM(TrackerTbl[[#This Row],[UAID_2]])</f>
        <v>HS2-00003B938</v>
      </c>
      <c r="E924" s="74">
        <f>_xlfn.MAXIFS(Central_Team!G:G,Central_Team!C:C,TrackerTbl[[#This Row],[UAID_2]])</f>
        <v>45447</v>
      </c>
      <c r="F924" t="str" cm="1">
        <f t="array" ref="F924">INDEX(MainTracker[#Data],MATCH(1,(TrackerTbl[[#This Row],[UAID_2]]=MainTracker[UAID_2])*(TrackerTbl[[#This Row],[Request Date]]=MainTracker[Request sent on (Date)])*1,0),21)</f>
        <v>10 - Complete</v>
      </c>
      <c r="G924" s="74" cm="1">
        <f t="array" ref="G924">INDEX(MainTracker[#Data],MATCH(1,(TrackerTbl[[#This Row],[UAID_2]]=MainTracker[UAID_2])*(TrackerTbl[[#This Row],[Request Date]]=MainTracker[Request sent on (Date)])*1,0),9)</f>
        <v>45449</v>
      </c>
      <c r="J924" t="s">
        <v>10052</v>
      </c>
      <c r="K924" t="s">
        <v>10053</v>
      </c>
      <c r="L924" t="str">
        <f>LEFT(Table58[[#This Row],[L3 (Last Work Package only)]],FIND(" - ",Table58[[#This Row],[L3 (Last Work Package only)]])-1)</f>
        <v>SR_CFA_09_51</v>
      </c>
      <c r="M924" t="str">
        <f>LEFT(Table58[[#This Row],[Assets]],FIND(" - ",Table58[[#This Row],[Assets]])-1)</f>
        <v>HS2-00003H07K</v>
      </c>
      <c r="N924" s="239" t="e">
        <f>INDEX(TrackerTbl[#Data],MATCH(Table58[[#This Row],[L2]],TrackerTbl[Cleansed_UAID_2],0),5)</f>
        <v>#N/A</v>
      </c>
      <c r="O924" s="9" t="e">
        <f>INDEX(TrackerTbl[#Data],MATCH(Table58[[#This Row],[L2]],TrackerTbl[Cleansed_UAID_2],0),6)</f>
        <v>#N/A</v>
      </c>
      <c r="P924" s="239" t="e">
        <f>INDEX(TrackerTbl[#Data],MATCH(Table58[[#This Row],[L2]],TrackerTbl[Cleansed_UAID_2],0),7)</f>
        <v>#N/A</v>
      </c>
    </row>
    <row r="925" spans="1:16">
      <c r="A925" s="9">
        <v>218.02</v>
      </c>
      <c r="B925" t="s">
        <v>3761</v>
      </c>
      <c r="C925" t="str">
        <f>IF(LEFT(TrackerTbl[[#This Row],[WorkPackage]],1)="U",TrackerTbl[[#This Row],[WorkPackage]],"IDR "&amp;TRIM(TrackerTbl[[#This Row],[WorkPackage]]))</f>
        <v>IDR 218.02</v>
      </c>
      <c r="D925" t="str">
        <f>TRIM(TrackerTbl[[#This Row],[UAID_2]])</f>
        <v>HS2-00003B93A</v>
      </c>
      <c r="E925" s="74">
        <f>_xlfn.MAXIFS(Central_Team!G:G,Central_Team!C:C,TrackerTbl[[#This Row],[UAID_2]])</f>
        <v>45447</v>
      </c>
      <c r="F925" t="str" cm="1">
        <f t="array" ref="F925">INDEX(MainTracker[#Data],MATCH(1,(TrackerTbl[[#This Row],[UAID_2]]=MainTracker[UAID_2])*(TrackerTbl[[#This Row],[Request Date]]=MainTracker[Request sent on (Date)])*1,0),21)</f>
        <v>10 - Complete</v>
      </c>
      <c r="G925" s="74" cm="1">
        <f t="array" ref="G925">INDEX(MainTracker[#Data],MATCH(1,(TrackerTbl[[#This Row],[UAID_2]]=MainTracker[UAID_2])*(TrackerTbl[[#This Row],[Request Date]]=MainTracker[Request sent on (Date)])*1,0),9)</f>
        <v>45449</v>
      </c>
      <c r="J925" t="s">
        <v>10054</v>
      </c>
      <c r="K925" t="s">
        <v>10055</v>
      </c>
      <c r="L925" t="str">
        <f>LEFT(Table58[[#This Row],[L3 (Last Work Package only)]],FIND(" - ",Table58[[#This Row],[L3 (Last Work Package only)]])-1)</f>
        <v>SR_CFA_09_10</v>
      </c>
      <c r="M925" t="str">
        <f>LEFT(Table58[[#This Row],[Assets]],FIND(" - ",Table58[[#This Row],[Assets]])-1)</f>
        <v>HS2-00003H07J</v>
      </c>
      <c r="N925" s="239" t="e">
        <f>INDEX(TrackerTbl[#Data],MATCH(Table58[[#This Row],[L2]],TrackerTbl[Cleansed_UAID_2],0),5)</f>
        <v>#N/A</v>
      </c>
      <c r="O925" s="9" t="e">
        <f>INDEX(TrackerTbl[#Data],MATCH(Table58[[#This Row],[L2]],TrackerTbl[Cleansed_UAID_2],0),6)</f>
        <v>#N/A</v>
      </c>
      <c r="P925" s="239" t="e">
        <f>INDEX(TrackerTbl[#Data],MATCH(Table58[[#This Row],[L2]],TrackerTbl[Cleansed_UAID_2],0),7)</f>
        <v>#N/A</v>
      </c>
    </row>
    <row r="926" spans="1:16">
      <c r="A926" s="9">
        <v>218.02</v>
      </c>
      <c r="B926" t="s">
        <v>3765</v>
      </c>
      <c r="C926" t="str">
        <f>IF(LEFT(TrackerTbl[[#This Row],[WorkPackage]],1)="U",TrackerTbl[[#This Row],[WorkPackage]],"IDR "&amp;TRIM(TrackerTbl[[#This Row],[WorkPackage]]))</f>
        <v>IDR 218.02</v>
      </c>
      <c r="D926" t="str">
        <f>TRIM(TrackerTbl[[#This Row],[UAID_2]])</f>
        <v>HS2-00003B93C</v>
      </c>
      <c r="E926" s="74">
        <f>_xlfn.MAXIFS(Central_Team!G:G,Central_Team!C:C,TrackerTbl[[#This Row],[UAID_2]])</f>
        <v>45447</v>
      </c>
      <c r="F926" t="str" cm="1">
        <f t="array" ref="F926">INDEX(MainTracker[#Data],MATCH(1,(TrackerTbl[[#This Row],[UAID_2]]=MainTracker[UAID_2])*(TrackerTbl[[#This Row],[Request Date]]=MainTracker[Request sent on (Date)])*1,0),21)</f>
        <v>10 - Complete</v>
      </c>
      <c r="G926" s="74" cm="1">
        <f t="array" ref="G926">INDEX(MainTracker[#Data],MATCH(1,(TrackerTbl[[#This Row],[UAID_2]]=MainTracker[UAID_2])*(TrackerTbl[[#This Row],[Request Date]]=MainTracker[Request sent on (Date)])*1,0),9)</f>
        <v>45449</v>
      </c>
      <c r="J926" t="s">
        <v>10056</v>
      </c>
      <c r="K926" t="s">
        <v>10057</v>
      </c>
      <c r="L926" t="str">
        <f>LEFT(Table58[[#This Row],[L3 (Last Work Package only)]],FIND(" - ",Table58[[#This Row],[L3 (Last Work Package only)]])-1)</f>
        <v>SR_CFA_09_07a</v>
      </c>
      <c r="M926" t="str">
        <f>LEFT(Table58[[#This Row],[Assets]],FIND(" - ",Table58[[#This Row],[Assets]])-1)</f>
        <v>HS2-00003H07H</v>
      </c>
      <c r="N926" s="239" t="e">
        <f>INDEX(TrackerTbl[#Data],MATCH(Table58[[#This Row],[L2]],TrackerTbl[Cleansed_UAID_2],0),5)</f>
        <v>#N/A</v>
      </c>
      <c r="O926" s="9" t="e">
        <f>INDEX(TrackerTbl[#Data],MATCH(Table58[[#This Row],[L2]],TrackerTbl[Cleansed_UAID_2],0),6)</f>
        <v>#N/A</v>
      </c>
      <c r="P926" s="239" t="e">
        <f>INDEX(TrackerTbl[#Data],MATCH(Table58[[#This Row],[L2]],TrackerTbl[Cleansed_UAID_2],0),7)</f>
        <v>#N/A</v>
      </c>
    </row>
    <row r="927" spans="1:16">
      <c r="A927" s="9">
        <v>218.02</v>
      </c>
      <c r="B927" t="s">
        <v>3770</v>
      </c>
      <c r="C927" t="str">
        <f>IF(LEFT(TrackerTbl[[#This Row],[WorkPackage]],1)="U",TrackerTbl[[#This Row],[WorkPackage]],"IDR "&amp;TRIM(TrackerTbl[[#This Row],[WorkPackage]]))</f>
        <v>IDR 218.02</v>
      </c>
      <c r="D927" t="str">
        <f>TRIM(TrackerTbl[[#This Row],[UAID_2]])</f>
        <v>HS2-00003B93G</v>
      </c>
      <c r="E927" s="74">
        <f>_xlfn.MAXIFS(Central_Team!G:G,Central_Team!C:C,TrackerTbl[[#This Row],[UAID_2]])</f>
        <v>45447</v>
      </c>
      <c r="F927" t="str" cm="1">
        <f t="array" ref="F927">INDEX(MainTracker[#Data],MATCH(1,(TrackerTbl[[#This Row],[UAID_2]]=MainTracker[UAID_2])*(TrackerTbl[[#This Row],[Request Date]]=MainTracker[Request sent on (Date)])*1,0),21)</f>
        <v>10 - Complete</v>
      </c>
      <c r="G927" s="74" cm="1">
        <f t="array" ref="G927">INDEX(MainTracker[#Data],MATCH(1,(TrackerTbl[[#This Row],[UAID_2]]=MainTracker[UAID_2])*(TrackerTbl[[#This Row],[Request Date]]=MainTracker[Request sent on (Date)])*1,0),9)</f>
        <v>45449</v>
      </c>
      <c r="J927" t="s">
        <v>10058</v>
      </c>
      <c r="K927" t="s">
        <v>10059</v>
      </c>
      <c r="L927" t="str">
        <f>LEFT(Table58[[#This Row],[L3 (Last Work Package only)]],FIND(" - ",Table58[[#This Row],[L3 (Last Work Package only)]])-1)</f>
        <v>Site Restoration</v>
      </c>
      <c r="M927" t="str">
        <f>LEFT(Table58[[#This Row],[Assets]],FIND(" - ",Table58[[#This Row],[Assets]])-1)</f>
        <v>HS2-00003H089</v>
      </c>
      <c r="N927" s="239" t="e">
        <f>INDEX(TrackerTbl[#Data],MATCH(Table58[[#This Row],[L2]],TrackerTbl[Cleansed_UAID_2],0),5)</f>
        <v>#N/A</v>
      </c>
      <c r="O927" s="9" t="e">
        <f>INDEX(TrackerTbl[#Data],MATCH(Table58[[#This Row],[L2]],TrackerTbl[Cleansed_UAID_2],0),6)</f>
        <v>#N/A</v>
      </c>
      <c r="P927" s="239" t="e">
        <f>INDEX(TrackerTbl[#Data],MATCH(Table58[[#This Row],[L2]],TrackerTbl[Cleansed_UAID_2],0),7)</f>
        <v>#N/A</v>
      </c>
    </row>
    <row r="928" spans="1:16">
      <c r="A928" s="9">
        <v>218.02</v>
      </c>
      <c r="B928" t="s">
        <v>3774</v>
      </c>
      <c r="C928" t="str">
        <f>IF(LEFT(TrackerTbl[[#This Row],[WorkPackage]],1)="U",TrackerTbl[[#This Row],[WorkPackage]],"IDR "&amp;TRIM(TrackerTbl[[#This Row],[WorkPackage]]))</f>
        <v>IDR 218.02</v>
      </c>
      <c r="D928" t="str">
        <f>TRIM(TrackerTbl[[#This Row],[UAID_2]])</f>
        <v>HS2-00003B93J</v>
      </c>
      <c r="E928" s="74">
        <f>_xlfn.MAXIFS(Central_Team!G:G,Central_Team!C:C,TrackerTbl[[#This Row],[UAID_2]])</f>
        <v>45447</v>
      </c>
      <c r="F928" t="str" cm="1">
        <f t="array" ref="F928">INDEX(MainTracker[#Data],MATCH(1,(TrackerTbl[[#This Row],[UAID_2]]=MainTracker[UAID_2])*(TrackerTbl[[#This Row],[Request Date]]=MainTracker[Request sent on (Date)])*1,0),21)</f>
        <v>10 - Complete</v>
      </c>
      <c r="G928" s="74" cm="1">
        <f t="array" ref="G928">INDEX(MainTracker[#Data],MATCH(1,(TrackerTbl[[#This Row],[UAID_2]]=MainTracker[UAID_2])*(TrackerTbl[[#This Row],[Request Date]]=MainTracker[Request sent on (Date)])*1,0),9)</f>
        <v>45449</v>
      </c>
      <c r="J928" t="s">
        <v>10060</v>
      </c>
      <c r="K928" t="s">
        <v>10061</v>
      </c>
      <c r="L928" t="str">
        <f>LEFT(Table58[[#This Row],[L3 (Last Work Package only)]],FIND(" - ",Table58[[#This Row],[L3 (Last Work Package only)]])-1)</f>
        <v>SDI 0007</v>
      </c>
      <c r="M928" t="str">
        <f>LEFT(Table58[[#This Row],[Assets]],FIND(" - ",Table58[[#This Row],[Assets]])-1)</f>
        <v>HS2-000020NF6</v>
      </c>
      <c r="N928" s="239" t="e">
        <f>INDEX(TrackerTbl[#Data],MATCH(Table58[[#This Row],[L2]],TrackerTbl[Cleansed_UAID_2],0),5)</f>
        <v>#N/A</v>
      </c>
      <c r="O928" s="9" t="e">
        <f>INDEX(TrackerTbl[#Data],MATCH(Table58[[#This Row],[L2]],TrackerTbl[Cleansed_UAID_2],0),6)</f>
        <v>#N/A</v>
      </c>
      <c r="P928" s="239" t="e">
        <f>INDEX(TrackerTbl[#Data],MATCH(Table58[[#This Row],[L2]],TrackerTbl[Cleansed_UAID_2],0),7)</f>
        <v>#N/A</v>
      </c>
    </row>
    <row r="929" spans="1:16">
      <c r="A929" s="9">
        <v>218.02</v>
      </c>
      <c r="B929" t="s">
        <v>3778</v>
      </c>
      <c r="C929" t="str">
        <f>IF(LEFT(TrackerTbl[[#This Row],[WorkPackage]],1)="U",TrackerTbl[[#This Row],[WorkPackage]],"IDR "&amp;TRIM(TrackerTbl[[#This Row],[WorkPackage]]))</f>
        <v>IDR 218.02</v>
      </c>
      <c r="D929" t="str">
        <f>TRIM(TrackerTbl[[#This Row],[UAID_2]])</f>
        <v>HS2-00003B93M</v>
      </c>
      <c r="E929" s="74">
        <f>_xlfn.MAXIFS(Central_Team!G:G,Central_Team!C:C,TrackerTbl[[#This Row],[UAID_2]])</f>
        <v>45447</v>
      </c>
      <c r="F929" t="str" cm="1">
        <f t="array" ref="F929">INDEX(MainTracker[#Data],MATCH(1,(TrackerTbl[[#This Row],[UAID_2]]=MainTracker[UAID_2])*(TrackerTbl[[#This Row],[Request Date]]=MainTracker[Request sent on (Date)])*1,0),21)</f>
        <v>10 - Complete</v>
      </c>
      <c r="G929" s="74" cm="1">
        <f t="array" ref="G929">INDEX(MainTracker[#Data],MATCH(1,(TrackerTbl[[#This Row],[UAID_2]]=MainTracker[UAID_2])*(TrackerTbl[[#This Row],[Request Date]]=MainTracker[Request sent on (Date)])*1,0),9)</f>
        <v>45449</v>
      </c>
      <c r="J929" t="s">
        <v>10062</v>
      </c>
      <c r="K929" t="s">
        <v>10061</v>
      </c>
      <c r="L929" t="str">
        <f>LEFT(Table58[[#This Row],[L3 (Last Work Package only)]],FIND(" - ",Table58[[#This Row],[L3 (Last Work Package only)]])-1)</f>
        <v>SDI 0007</v>
      </c>
      <c r="M929" t="str">
        <f>LEFT(Table58[[#This Row],[Assets]],FIND(" - ",Table58[[#This Row],[Assets]])-1)</f>
        <v>HS2-000020NFD</v>
      </c>
      <c r="N929" s="239" t="e">
        <f>INDEX(TrackerTbl[#Data],MATCH(Table58[[#This Row],[L2]],TrackerTbl[Cleansed_UAID_2],0),5)</f>
        <v>#N/A</v>
      </c>
      <c r="O929" s="9" t="e">
        <f>INDEX(TrackerTbl[#Data],MATCH(Table58[[#This Row],[L2]],TrackerTbl[Cleansed_UAID_2],0),6)</f>
        <v>#N/A</v>
      </c>
      <c r="P929" s="239" t="e">
        <f>INDEX(TrackerTbl[#Data],MATCH(Table58[[#This Row],[L2]],TrackerTbl[Cleansed_UAID_2],0),7)</f>
        <v>#N/A</v>
      </c>
    </row>
    <row r="930" spans="1:16">
      <c r="A930" s="9" t="s">
        <v>41</v>
      </c>
      <c r="B930" t="s">
        <v>3534</v>
      </c>
      <c r="C930" t="str">
        <f>IF(LEFT(TrackerTbl[[#This Row],[WorkPackage]],1)="U",TrackerTbl[[#This Row],[WorkPackage]],"IDR "&amp;TRIM(TrackerTbl[[#This Row],[WorkPackage]]))</f>
        <v>IDR 213.07-1</v>
      </c>
      <c r="D930" t="str">
        <f>TRIM(TrackerTbl[[#This Row],[UAID_2]])</f>
        <v>HS2-00003CCK1</v>
      </c>
      <c r="E930" s="74">
        <f>_xlfn.MAXIFS(Central_Team!G:G,Central_Team!C:C,TrackerTbl[[#This Row],[UAID_2]])</f>
        <v>45448</v>
      </c>
      <c r="F930" t="str" cm="1">
        <f t="array" ref="F930">INDEX(MainTracker[#Data],MATCH(1,(TrackerTbl[[#This Row],[UAID_2]]=MainTracker[UAID_2])*(TrackerTbl[[#This Row],[Request Date]]=MainTracker[Request sent on (Date)])*1,0),21)</f>
        <v>10 - Complete</v>
      </c>
      <c r="G930" s="74" cm="1">
        <f t="array" ref="G930">INDEX(MainTracker[#Data],MATCH(1,(TrackerTbl[[#This Row],[UAID_2]]=MainTracker[UAID_2])*(TrackerTbl[[#This Row],[Request Date]]=MainTracker[Request sent on (Date)])*1,0),9)</f>
        <v>45450</v>
      </c>
      <c r="J930" t="s">
        <v>10063</v>
      </c>
      <c r="K930" t="s">
        <v>10061</v>
      </c>
      <c r="L930" t="str">
        <f>LEFT(Table58[[#This Row],[L3 (Last Work Package only)]],FIND(" - ",Table58[[#This Row],[L3 (Last Work Package only)]])-1)</f>
        <v>SDI 0007</v>
      </c>
      <c r="M930" t="str">
        <f>LEFT(Table58[[#This Row],[Assets]],FIND(" - ",Table58[[#This Row],[Assets]])-1)</f>
        <v>HS2-000020NFF</v>
      </c>
      <c r="N930" s="239" t="e">
        <f>INDEX(TrackerTbl[#Data],MATCH(Table58[[#This Row],[L2]],TrackerTbl[Cleansed_UAID_2],0),5)</f>
        <v>#N/A</v>
      </c>
      <c r="O930" s="9" t="e">
        <f>INDEX(TrackerTbl[#Data],MATCH(Table58[[#This Row],[L2]],TrackerTbl[Cleansed_UAID_2],0),6)</f>
        <v>#N/A</v>
      </c>
      <c r="P930" s="239" t="e">
        <f>INDEX(TrackerTbl[#Data],MATCH(Table58[[#This Row],[L2]],TrackerTbl[Cleansed_UAID_2],0),7)</f>
        <v>#N/A</v>
      </c>
    </row>
    <row r="931" spans="1:16">
      <c r="A931" s="9" t="s">
        <v>35</v>
      </c>
      <c r="B931" t="s">
        <v>4212</v>
      </c>
      <c r="C931" t="str">
        <f>IF(LEFT(TrackerTbl[[#This Row],[WorkPackage]],1)="U",TrackerTbl[[#This Row],[WorkPackage]],"IDR "&amp;TRIM(TrackerTbl[[#This Row],[WorkPackage]]))</f>
        <v>IDR 233.01-3</v>
      </c>
      <c r="D931" t="str">
        <f>TRIM(TrackerTbl[[#This Row],[UAID_2]])</f>
        <v>HS2-000025B2P</v>
      </c>
      <c r="E931" s="74">
        <f>_xlfn.MAXIFS(Central_Team!G:G,Central_Team!C:C,TrackerTbl[[#This Row],[UAID_2]])</f>
        <v>45538</v>
      </c>
      <c r="F931" t="str" cm="1">
        <f t="array" ref="F931">INDEX(MainTracker[#Data],MATCH(1,(TrackerTbl[[#This Row],[UAID_2]]=MainTracker[UAID_2])*(TrackerTbl[[#This Row],[Request Date]]=MainTracker[Request sent on (Date)])*1,0),21)</f>
        <v>10 - Complete</v>
      </c>
      <c r="G931" s="74" cm="1">
        <f t="array" ref="G931">INDEX(MainTracker[#Data],MATCH(1,(TrackerTbl[[#This Row],[UAID_2]]=MainTracker[UAID_2])*(TrackerTbl[[#This Row],[Request Date]]=MainTracker[Request sent on (Date)])*1,0),9)</f>
        <v>0</v>
      </c>
      <c r="J931" t="s">
        <v>10064</v>
      </c>
      <c r="K931" t="s">
        <v>10061</v>
      </c>
      <c r="L931" t="str">
        <f>LEFT(Table58[[#This Row],[L3 (Last Work Package only)]],FIND(" - ",Table58[[#This Row],[L3 (Last Work Package only)]])-1)</f>
        <v>SDI 0007</v>
      </c>
      <c r="M931" t="str">
        <f>LEFT(Table58[[#This Row],[Assets]],FIND(" - ",Table58[[#This Row],[Assets]])-1)</f>
        <v>HS2-000020NFM</v>
      </c>
      <c r="N931" s="239" t="e">
        <f>INDEX(TrackerTbl[#Data],MATCH(Table58[[#This Row],[L2]],TrackerTbl[Cleansed_UAID_2],0),5)</f>
        <v>#N/A</v>
      </c>
      <c r="O931" s="9" t="e">
        <f>INDEX(TrackerTbl[#Data],MATCH(Table58[[#This Row],[L2]],TrackerTbl[Cleansed_UAID_2],0),6)</f>
        <v>#N/A</v>
      </c>
      <c r="P931" s="239" t="e">
        <f>INDEX(TrackerTbl[#Data],MATCH(Table58[[#This Row],[L2]],TrackerTbl[Cleansed_UAID_2],0),7)</f>
        <v>#N/A</v>
      </c>
    </row>
    <row r="932" spans="1:16">
      <c r="A932" s="9" t="s">
        <v>35</v>
      </c>
      <c r="B932" t="s">
        <v>4212</v>
      </c>
      <c r="C932" t="str">
        <f>IF(LEFT(TrackerTbl[[#This Row],[WorkPackage]],1)="U",TrackerTbl[[#This Row],[WorkPackage]],"IDR "&amp;TRIM(TrackerTbl[[#This Row],[WorkPackage]]))</f>
        <v>IDR 233.01-3</v>
      </c>
      <c r="D932" t="str">
        <f>TRIM(TrackerTbl[[#This Row],[UAID_2]])</f>
        <v>HS2-000025B2P</v>
      </c>
      <c r="E932" s="74">
        <f>_xlfn.MAXIFS(Central_Team!G:G,Central_Team!C:C,TrackerTbl[[#This Row],[UAID_2]])</f>
        <v>45538</v>
      </c>
      <c r="F932" t="str" cm="1">
        <f t="array" ref="F932">INDEX(MainTracker[#Data],MATCH(1,(TrackerTbl[[#This Row],[UAID_2]]=MainTracker[UAID_2])*(TrackerTbl[[#This Row],[Request Date]]=MainTracker[Request sent on (Date)])*1,0),21)</f>
        <v>10 - Complete</v>
      </c>
      <c r="G932" s="74" cm="1">
        <f t="array" ref="G932">INDEX(MainTracker[#Data],MATCH(1,(TrackerTbl[[#This Row],[UAID_2]]=MainTracker[UAID_2])*(TrackerTbl[[#This Row],[Request Date]]=MainTracker[Request sent on (Date)])*1,0),9)</f>
        <v>0</v>
      </c>
      <c r="J932" t="s">
        <v>10065</v>
      </c>
      <c r="K932" t="s">
        <v>10061</v>
      </c>
      <c r="L932" t="str">
        <f>LEFT(Table58[[#This Row],[L3 (Last Work Package only)]],FIND(" - ",Table58[[#This Row],[L3 (Last Work Package only)]])-1)</f>
        <v>SDI 0007</v>
      </c>
      <c r="M932" t="str">
        <f>LEFT(Table58[[#This Row],[Assets]],FIND(" - ",Table58[[#This Row],[Assets]])-1)</f>
        <v>HS2-000020C17</v>
      </c>
      <c r="N932" s="239" t="e">
        <f>INDEX(TrackerTbl[#Data],MATCH(Table58[[#This Row],[L2]],TrackerTbl[Cleansed_UAID_2],0),5)</f>
        <v>#N/A</v>
      </c>
      <c r="O932" s="9" t="e">
        <f>INDEX(TrackerTbl[#Data],MATCH(Table58[[#This Row],[L2]],TrackerTbl[Cleansed_UAID_2],0),6)</f>
        <v>#N/A</v>
      </c>
      <c r="P932" s="239" t="e">
        <f>INDEX(TrackerTbl[#Data],MATCH(Table58[[#This Row],[L2]],TrackerTbl[Cleansed_UAID_2],0),7)</f>
        <v>#N/A</v>
      </c>
    </row>
    <row r="933" spans="1:16">
      <c r="A933" s="9" t="s">
        <v>35</v>
      </c>
      <c r="B933" t="s">
        <v>4212</v>
      </c>
      <c r="C933" t="str">
        <f>IF(LEFT(TrackerTbl[[#This Row],[WorkPackage]],1)="U",TrackerTbl[[#This Row],[WorkPackage]],"IDR "&amp;TRIM(TrackerTbl[[#This Row],[WorkPackage]]))</f>
        <v>IDR 233.01-3</v>
      </c>
      <c r="D933" t="str">
        <f>TRIM(TrackerTbl[[#This Row],[UAID_2]])</f>
        <v>HS2-000025B2P</v>
      </c>
      <c r="E933" s="74">
        <f>_xlfn.MAXIFS(Central_Team!G:G,Central_Team!C:C,TrackerTbl[[#This Row],[UAID_2]])</f>
        <v>45538</v>
      </c>
      <c r="F933" t="str" cm="1">
        <f t="array" ref="F933">INDEX(MainTracker[#Data],MATCH(1,(TrackerTbl[[#This Row],[UAID_2]]=MainTracker[UAID_2])*(TrackerTbl[[#This Row],[Request Date]]=MainTracker[Request sent on (Date)])*1,0),21)</f>
        <v>10 - Complete</v>
      </c>
      <c r="G933" s="74" cm="1">
        <f t="array" ref="G933">INDEX(MainTracker[#Data],MATCH(1,(TrackerTbl[[#This Row],[UAID_2]]=MainTracker[UAID_2])*(TrackerTbl[[#This Row],[Request Date]]=MainTracker[Request sent on (Date)])*1,0),9)</f>
        <v>0</v>
      </c>
      <c r="J933" t="s">
        <v>10066</v>
      </c>
      <c r="K933" t="s">
        <v>10061</v>
      </c>
      <c r="L933" t="str">
        <f>LEFT(Table58[[#This Row],[L3 (Last Work Package only)]],FIND(" - ",Table58[[#This Row],[L3 (Last Work Package only)]])-1)</f>
        <v>SDI 0007</v>
      </c>
      <c r="M933" t="str">
        <f>LEFT(Table58[[#This Row],[Assets]],FIND(" - ",Table58[[#This Row],[Assets]])-1)</f>
        <v>HS2-000020NFV</v>
      </c>
      <c r="N933" s="239" t="e">
        <f>INDEX(TrackerTbl[#Data],MATCH(Table58[[#This Row],[L2]],TrackerTbl[Cleansed_UAID_2],0),5)</f>
        <v>#N/A</v>
      </c>
      <c r="O933" s="9" t="e">
        <f>INDEX(TrackerTbl[#Data],MATCH(Table58[[#This Row],[L2]],TrackerTbl[Cleansed_UAID_2],0),6)</f>
        <v>#N/A</v>
      </c>
      <c r="P933" s="239" t="e">
        <f>INDEX(TrackerTbl[#Data],MATCH(Table58[[#This Row],[L2]],TrackerTbl[Cleansed_UAID_2],0),7)</f>
        <v>#N/A</v>
      </c>
    </row>
    <row r="934" spans="1:16">
      <c r="A934" s="9" t="s">
        <v>35</v>
      </c>
      <c r="B934" t="s">
        <v>4212</v>
      </c>
      <c r="C934" t="str">
        <f>IF(LEFT(TrackerTbl[[#This Row],[WorkPackage]],1)="U",TrackerTbl[[#This Row],[WorkPackage]],"IDR "&amp;TRIM(TrackerTbl[[#This Row],[WorkPackage]]))</f>
        <v>IDR 233.01-3</v>
      </c>
      <c r="D934" t="str">
        <f>TRIM(TrackerTbl[[#This Row],[UAID_2]])</f>
        <v>HS2-000025B2P</v>
      </c>
      <c r="E934" s="74">
        <f>_xlfn.MAXIFS(Central_Team!G:G,Central_Team!C:C,TrackerTbl[[#This Row],[UAID_2]])</f>
        <v>45538</v>
      </c>
      <c r="F934" t="str" cm="1">
        <f t="array" ref="F934">INDEX(MainTracker[#Data],MATCH(1,(TrackerTbl[[#This Row],[UAID_2]]=MainTracker[UAID_2])*(TrackerTbl[[#This Row],[Request Date]]=MainTracker[Request sent on (Date)])*1,0),21)</f>
        <v>10 - Complete</v>
      </c>
      <c r="G934" s="74" cm="1">
        <f t="array" ref="G934">INDEX(MainTracker[#Data],MATCH(1,(TrackerTbl[[#This Row],[UAID_2]]=MainTracker[UAID_2])*(TrackerTbl[[#This Row],[Request Date]]=MainTracker[Request sent on (Date)])*1,0),9)</f>
        <v>0</v>
      </c>
      <c r="J934" t="s">
        <v>10067</v>
      </c>
      <c r="K934" t="s">
        <v>10068</v>
      </c>
      <c r="L934" t="e">
        <f>LEFT(Table58[[#This Row],[L3 (Last Work Package only)]],FIND(" - ",Table58[[#This Row],[L3 (Last Work Package only)]])-1)</f>
        <v>#VALUE!</v>
      </c>
      <c r="M934" t="str">
        <f>LEFT(Table58[[#This Row],[Assets]],FIND(" - ",Table58[[#This Row],[Assets]])-1)</f>
        <v>HS2-00002MR7A</v>
      </c>
      <c r="N934" s="239" t="e">
        <f>INDEX(TrackerTbl[#Data],MATCH(Table58[[#This Row],[L2]],TrackerTbl[Cleansed_UAID_2],0),5)</f>
        <v>#N/A</v>
      </c>
      <c r="O934" s="9" t="e">
        <f>INDEX(TrackerTbl[#Data],MATCH(Table58[[#This Row],[L2]],TrackerTbl[Cleansed_UAID_2],0),6)</f>
        <v>#N/A</v>
      </c>
      <c r="P934" s="239" t="e">
        <f>INDEX(TrackerTbl[#Data],MATCH(Table58[[#This Row],[L2]],TrackerTbl[Cleansed_UAID_2],0),7)</f>
        <v>#N/A</v>
      </c>
    </row>
    <row r="935" spans="1:16">
      <c r="A935" s="9">
        <v>213.08</v>
      </c>
      <c r="B935" t="s">
        <v>4007</v>
      </c>
      <c r="C935" t="str">
        <f>IF(LEFT(TrackerTbl[[#This Row],[WorkPackage]],1)="U",TrackerTbl[[#This Row],[WorkPackage]],"IDR "&amp;TRIM(TrackerTbl[[#This Row],[WorkPackage]]))</f>
        <v>IDR 213.08</v>
      </c>
      <c r="D935" t="str">
        <f>TRIM(TrackerTbl[[#This Row],[UAID_2]])</f>
        <v>HS2-00002YPE9</v>
      </c>
      <c r="E935" s="74">
        <f>_xlfn.MAXIFS(Central_Team!G:G,Central_Team!C:C,TrackerTbl[[#This Row],[UAID_2]])</f>
        <v>45449</v>
      </c>
      <c r="F935" t="str" cm="1">
        <f t="array" ref="F935">INDEX(MainTracker[#Data],MATCH(1,(TrackerTbl[[#This Row],[UAID_2]]=MainTracker[UAID_2])*(TrackerTbl[[#This Row],[Request Date]]=MainTracker[Request sent on (Date)])*1,0),21)</f>
        <v>10 - Complete</v>
      </c>
      <c r="G935" s="74" cm="1">
        <f t="array" ref="G935">INDEX(MainTracker[#Data],MATCH(1,(TrackerTbl[[#This Row],[UAID_2]]=MainTracker[UAID_2])*(TrackerTbl[[#This Row],[Request Date]]=MainTracker[Request sent on (Date)])*1,0),9)</f>
        <v>45461</v>
      </c>
      <c r="J935" t="s">
        <v>10069</v>
      </c>
      <c r="K935" t="s">
        <v>10068</v>
      </c>
      <c r="L935" t="e">
        <f>LEFT(Table58[[#This Row],[L3 (Last Work Package only)]],FIND(" - ",Table58[[#This Row],[L3 (Last Work Package only)]])-1)</f>
        <v>#VALUE!</v>
      </c>
      <c r="M935" t="str">
        <f>LEFT(Table58[[#This Row],[Assets]],FIND(" - ",Table58[[#This Row],[Assets]])-1)</f>
        <v>HS2-00002MR7B</v>
      </c>
      <c r="N935" s="239" t="e">
        <f>INDEX(TrackerTbl[#Data],MATCH(Table58[[#This Row],[L2]],TrackerTbl[Cleansed_UAID_2],0),5)</f>
        <v>#N/A</v>
      </c>
      <c r="O935" s="9" t="e">
        <f>INDEX(TrackerTbl[#Data],MATCH(Table58[[#This Row],[L2]],TrackerTbl[Cleansed_UAID_2],0),6)</f>
        <v>#N/A</v>
      </c>
      <c r="P935" s="239" t="e">
        <f>INDEX(TrackerTbl[#Data],MATCH(Table58[[#This Row],[L2]],TrackerTbl[Cleansed_UAID_2],0),7)</f>
        <v>#N/A</v>
      </c>
    </row>
    <row r="936" spans="1:16">
      <c r="A936" s="9">
        <v>213.08</v>
      </c>
      <c r="B936" t="s">
        <v>4011</v>
      </c>
      <c r="C936" t="str">
        <f>IF(LEFT(TrackerTbl[[#This Row],[WorkPackage]],1)="U",TrackerTbl[[#This Row],[WorkPackage]],"IDR "&amp;TRIM(TrackerTbl[[#This Row],[WorkPackage]]))</f>
        <v>IDR 213.08</v>
      </c>
      <c r="D936" t="str">
        <f>TRIM(TrackerTbl[[#This Row],[UAID_2]])</f>
        <v>HS2-000031B41</v>
      </c>
      <c r="E936" s="74">
        <f>_xlfn.MAXIFS(Central_Team!G:G,Central_Team!C:C,TrackerTbl[[#This Row],[UAID_2]])</f>
        <v>45449</v>
      </c>
      <c r="F936" t="str" cm="1">
        <f t="array" ref="F936">INDEX(MainTracker[#Data],MATCH(1,(TrackerTbl[[#This Row],[UAID_2]]=MainTracker[UAID_2])*(TrackerTbl[[#This Row],[Request Date]]=MainTracker[Request sent on (Date)])*1,0),21)</f>
        <v>10 - Complete</v>
      </c>
      <c r="G936" s="74" cm="1">
        <f t="array" ref="G936">INDEX(MainTracker[#Data],MATCH(1,(TrackerTbl[[#This Row],[UAID_2]]=MainTracker[UAID_2])*(TrackerTbl[[#This Row],[Request Date]]=MainTracker[Request sent on (Date)])*1,0),9)</f>
        <v>45461</v>
      </c>
      <c r="J936" t="s">
        <v>10070</v>
      </c>
      <c r="K936" t="s">
        <v>10068</v>
      </c>
      <c r="L936" t="e">
        <f>LEFT(Table58[[#This Row],[L3 (Last Work Package only)]],FIND(" - ",Table58[[#This Row],[L3 (Last Work Package only)]])-1)</f>
        <v>#VALUE!</v>
      </c>
      <c r="M936" t="str">
        <f>LEFT(Table58[[#This Row],[Assets]],FIND(" - ",Table58[[#This Row],[Assets]])-1)</f>
        <v>HS2-00002MR7C</v>
      </c>
      <c r="N936" s="239" t="e">
        <f>INDEX(TrackerTbl[#Data],MATCH(Table58[[#This Row],[L2]],TrackerTbl[Cleansed_UAID_2],0),5)</f>
        <v>#N/A</v>
      </c>
      <c r="O936" s="9" t="e">
        <f>INDEX(TrackerTbl[#Data],MATCH(Table58[[#This Row],[L2]],TrackerTbl[Cleansed_UAID_2],0),6)</f>
        <v>#N/A</v>
      </c>
      <c r="P936" s="239" t="e">
        <f>INDEX(TrackerTbl[#Data],MATCH(Table58[[#This Row],[L2]],TrackerTbl[Cleansed_UAID_2],0),7)</f>
        <v>#N/A</v>
      </c>
    </row>
    <row r="937" spans="1:16">
      <c r="A937" s="9" t="s">
        <v>4224</v>
      </c>
      <c r="B937" t="s">
        <v>4225</v>
      </c>
      <c r="C937" t="str">
        <f>IF(LEFT(TrackerTbl[[#This Row],[WorkPackage]],1)="U",TrackerTbl[[#This Row],[WorkPackage]],"IDR "&amp;TRIM(TrackerTbl[[#This Row],[WorkPackage]]))</f>
        <v>UFDR 239.A</v>
      </c>
      <c r="D937" t="str">
        <f>TRIM(TrackerTbl[[#This Row],[UAID_2]])</f>
        <v>HS2-000020CKZ</v>
      </c>
      <c r="E937" s="74">
        <f>_xlfn.MAXIFS(Central_Team!G:G,Central_Team!C:C,TrackerTbl[[#This Row],[UAID_2]])</f>
        <v>45455</v>
      </c>
      <c r="F937" t="str" cm="1">
        <f t="array" ref="F937">INDEX(MainTracker[#Data],MATCH(1,(TrackerTbl[[#This Row],[UAID_2]]=MainTracker[UAID_2])*(TrackerTbl[[#This Row],[Request Date]]=MainTracker[Request sent on (Date)])*1,0),21)</f>
        <v>10 - Complete</v>
      </c>
      <c r="G937" s="74" cm="1">
        <f t="array" ref="G937">INDEX(MainTracker[#Data],MATCH(1,(TrackerTbl[[#This Row],[UAID_2]]=MainTracker[UAID_2])*(TrackerTbl[[#This Row],[Request Date]]=MainTracker[Request sent on (Date)])*1,0),9)</f>
        <v>45461</v>
      </c>
      <c r="J937" t="s">
        <v>10071</v>
      </c>
      <c r="K937" t="s">
        <v>10068</v>
      </c>
      <c r="L937" t="e">
        <f>LEFT(Table58[[#This Row],[L3 (Last Work Package only)]],FIND(" - ",Table58[[#This Row],[L3 (Last Work Package only)]])-1)</f>
        <v>#VALUE!</v>
      </c>
      <c r="M937" t="str">
        <f>LEFT(Table58[[#This Row],[Assets]],FIND(" - ",Table58[[#This Row],[Assets]])-1)</f>
        <v>HS2-00002MR7D</v>
      </c>
      <c r="N937" s="239" t="e">
        <f>INDEX(TrackerTbl[#Data],MATCH(Table58[[#This Row],[L2]],TrackerTbl[Cleansed_UAID_2],0),5)</f>
        <v>#N/A</v>
      </c>
      <c r="O937" s="9" t="e">
        <f>INDEX(TrackerTbl[#Data],MATCH(Table58[[#This Row],[L2]],TrackerTbl[Cleansed_UAID_2],0),6)</f>
        <v>#N/A</v>
      </c>
      <c r="P937" s="239" t="e">
        <f>INDEX(TrackerTbl[#Data],MATCH(Table58[[#This Row],[L2]],TrackerTbl[Cleansed_UAID_2],0),7)</f>
        <v>#N/A</v>
      </c>
    </row>
    <row r="938" spans="1:16">
      <c r="A938" s="9" t="s">
        <v>4224</v>
      </c>
      <c r="B938" t="s">
        <v>4228</v>
      </c>
      <c r="C938" t="str">
        <f>IF(LEFT(TrackerTbl[[#This Row],[WorkPackage]],1)="U",TrackerTbl[[#This Row],[WorkPackage]],"IDR "&amp;TRIM(TrackerTbl[[#This Row],[WorkPackage]]))</f>
        <v>UFDR 239.A</v>
      </c>
      <c r="D938" t="str">
        <f>TRIM(TrackerTbl[[#This Row],[UAID_2]])</f>
        <v>HS2-000020CKS</v>
      </c>
      <c r="E938" s="74">
        <f>_xlfn.MAXIFS(Central_Team!G:G,Central_Team!C:C,TrackerTbl[[#This Row],[UAID_2]])</f>
        <v>45455</v>
      </c>
      <c r="F938" t="str" cm="1">
        <f t="array" ref="F938">INDEX(MainTracker[#Data],MATCH(1,(TrackerTbl[[#This Row],[UAID_2]]=MainTracker[UAID_2])*(TrackerTbl[[#This Row],[Request Date]]=MainTracker[Request sent on (Date)])*1,0),21)</f>
        <v>10 - Complete</v>
      </c>
      <c r="G938" s="74" cm="1">
        <f t="array" ref="G938">INDEX(MainTracker[#Data],MATCH(1,(TrackerTbl[[#This Row],[UAID_2]]=MainTracker[UAID_2])*(TrackerTbl[[#This Row],[Request Date]]=MainTracker[Request sent on (Date)])*1,0),9)</f>
        <v>45461</v>
      </c>
      <c r="J938" t="s">
        <v>10072</v>
      </c>
      <c r="K938" t="s">
        <v>10068</v>
      </c>
      <c r="L938" t="e">
        <f>LEFT(Table58[[#This Row],[L3 (Last Work Package only)]],FIND(" - ",Table58[[#This Row],[L3 (Last Work Package only)]])-1)</f>
        <v>#VALUE!</v>
      </c>
      <c r="M938" t="str">
        <f>LEFT(Table58[[#This Row],[Assets]],FIND(" - ",Table58[[#This Row],[Assets]])-1)</f>
        <v>HS2-00002MR7E</v>
      </c>
      <c r="N938" s="239" t="e">
        <f>INDEX(TrackerTbl[#Data],MATCH(Table58[[#This Row],[L2]],TrackerTbl[Cleansed_UAID_2],0),5)</f>
        <v>#N/A</v>
      </c>
      <c r="O938" s="9" t="e">
        <f>INDEX(TrackerTbl[#Data],MATCH(Table58[[#This Row],[L2]],TrackerTbl[Cleansed_UAID_2],0),6)</f>
        <v>#N/A</v>
      </c>
      <c r="P938" s="239" t="e">
        <f>INDEX(TrackerTbl[#Data],MATCH(Table58[[#This Row],[L2]],TrackerTbl[Cleansed_UAID_2],0),7)</f>
        <v>#N/A</v>
      </c>
    </row>
    <row r="939" spans="1:16">
      <c r="A939" s="9" t="s">
        <v>4224</v>
      </c>
      <c r="B939" t="s">
        <v>4231</v>
      </c>
      <c r="C939" t="str">
        <f>IF(LEFT(TrackerTbl[[#This Row],[WorkPackage]],1)="U",TrackerTbl[[#This Row],[WorkPackage]],"IDR "&amp;TRIM(TrackerTbl[[#This Row],[WorkPackage]]))</f>
        <v>UFDR 239.A</v>
      </c>
      <c r="D939" t="str">
        <f>TRIM(TrackerTbl[[#This Row],[UAID_2]])</f>
        <v>HS2-00003B2H4</v>
      </c>
      <c r="E939" s="74">
        <f>_xlfn.MAXIFS(Central_Team!G:G,Central_Team!C:C,TrackerTbl[[#This Row],[UAID_2]])</f>
        <v>45455</v>
      </c>
      <c r="F939" t="str" cm="1">
        <f t="array" ref="F939">INDEX(MainTracker[#Data],MATCH(1,(TrackerTbl[[#This Row],[UAID_2]]=MainTracker[UAID_2])*(TrackerTbl[[#This Row],[Request Date]]=MainTracker[Request sent on (Date)])*1,0),21)</f>
        <v>10 - Complete</v>
      </c>
      <c r="G939" s="74" cm="1">
        <f t="array" ref="G939">INDEX(MainTracker[#Data],MATCH(1,(TrackerTbl[[#This Row],[UAID_2]]=MainTracker[UAID_2])*(TrackerTbl[[#This Row],[Request Date]]=MainTracker[Request sent on (Date)])*1,0),9)</f>
        <v>45461</v>
      </c>
      <c r="J939" t="s">
        <v>10073</v>
      </c>
      <c r="K939" t="s">
        <v>10068</v>
      </c>
      <c r="L939" t="e">
        <f>LEFT(Table58[[#This Row],[L3 (Last Work Package only)]],FIND(" - ",Table58[[#This Row],[L3 (Last Work Package only)]])-1)</f>
        <v>#VALUE!</v>
      </c>
      <c r="M939" t="str">
        <f>LEFT(Table58[[#This Row],[Assets]],FIND(" - ",Table58[[#This Row],[Assets]])-1)</f>
        <v>HS2-00002MR7F</v>
      </c>
      <c r="N939" s="239" t="e">
        <f>INDEX(TrackerTbl[#Data],MATCH(Table58[[#This Row],[L2]],TrackerTbl[Cleansed_UAID_2],0),5)</f>
        <v>#N/A</v>
      </c>
      <c r="O939" s="9" t="e">
        <f>INDEX(TrackerTbl[#Data],MATCH(Table58[[#This Row],[L2]],TrackerTbl[Cleansed_UAID_2],0),6)</f>
        <v>#N/A</v>
      </c>
      <c r="P939" s="239" t="e">
        <f>INDEX(TrackerTbl[#Data],MATCH(Table58[[#This Row],[L2]],TrackerTbl[Cleansed_UAID_2],0),7)</f>
        <v>#N/A</v>
      </c>
    </row>
    <row r="940" spans="1:16">
      <c r="A940" s="9" t="s">
        <v>4234</v>
      </c>
      <c r="B940" t="s">
        <v>4235</v>
      </c>
      <c r="C940" t="str">
        <f>IF(LEFT(TrackerTbl[[#This Row],[WorkPackage]],1)="U",TrackerTbl[[#This Row],[WorkPackage]],"IDR "&amp;TRIM(TrackerTbl[[#This Row],[WorkPackage]]))</f>
        <v>UFDR 217.B</v>
      </c>
      <c r="D940" t="str">
        <f>TRIM(TrackerTbl[[#This Row],[UAID_2]])</f>
        <v>HS2-0000245ZF</v>
      </c>
      <c r="E940" s="74">
        <f>_xlfn.MAXIFS(Central_Team!G:G,Central_Team!C:C,TrackerTbl[[#This Row],[UAID_2]])</f>
        <v>45523</v>
      </c>
      <c r="F940" t="str" cm="1">
        <f t="array" ref="F940">INDEX(MainTracker[#Data],MATCH(1,(TrackerTbl[[#This Row],[UAID_2]]=MainTracker[UAID_2])*(TrackerTbl[[#This Row],[Request Date]]=MainTracker[Request sent on (Date)])*1,0),21)</f>
        <v>10 - Complete</v>
      </c>
      <c r="G940" s="74" cm="1">
        <f t="array" ref="G940">INDEX(MainTracker[#Data],MATCH(1,(TrackerTbl[[#This Row],[UAID_2]]=MainTracker[UAID_2])*(TrackerTbl[[#This Row],[Request Date]]=MainTracker[Request sent on (Date)])*1,0),9)</f>
        <v>45525</v>
      </c>
      <c r="J940" t="s">
        <v>10074</v>
      </c>
      <c r="K940" t="s">
        <v>10068</v>
      </c>
      <c r="L940" t="e">
        <f>LEFT(Table58[[#This Row],[L3 (Last Work Package only)]],FIND(" - ",Table58[[#This Row],[L3 (Last Work Package only)]])-1)</f>
        <v>#VALUE!</v>
      </c>
      <c r="M940" t="str">
        <f>LEFT(Table58[[#This Row],[Assets]],FIND(" - ",Table58[[#This Row],[Assets]])-1)</f>
        <v>HS2-00002MR7G</v>
      </c>
      <c r="N940" s="239" t="e">
        <f>INDEX(TrackerTbl[#Data],MATCH(Table58[[#This Row],[L2]],TrackerTbl[Cleansed_UAID_2],0),5)</f>
        <v>#N/A</v>
      </c>
      <c r="O940" s="9" t="e">
        <f>INDEX(TrackerTbl[#Data],MATCH(Table58[[#This Row],[L2]],TrackerTbl[Cleansed_UAID_2],0),6)</f>
        <v>#N/A</v>
      </c>
      <c r="P940" s="239" t="e">
        <f>INDEX(TrackerTbl[#Data],MATCH(Table58[[#This Row],[L2]],TrackerTbl[Cleansed_UAID_2],0),7)</f>
        <v>#N/A</v>
      </c>
    </row>
    <row r="941" spans="1:16">
      <c r="A941" s="9" t="s">
        <v>4241</v>
      </c>
      <c r="B941" t="s">
        <v>4242</v>
      </c>
      <c r="C941" t="str">
        <f>IF(LEFT(TrackerTbl[[#This Row],[WorkPackage]],1)="U",TrackerTbl[[#This Row],[WorkPackage]],"IDR "&amp;TRIM(TrackerTbl[[#This Row],[WorkPackage]]))</f>
        <v>UFDR 202.E</v>
      </c>
      <c r="D941" t="str">
        <f>TRIM(TrackerTbl[[#This Row],[UAID_2]])</f>
        <v>HS2-00002NHZ4</v>
      </c>
      <c r="E941" s="74">
        <f>_xlfn.MAXIFS(Central_Team!G:G,Central_Team!C:C,TrackerTbl[[#This Row],[UAID_2]])</f>
        <v>45450</v>
      </c>
      <c r="F941" t="str" cm="1">
        <f t="array" ref="F941">INDEX(MainTracker[#Data],MATCH(1,(TrackerTbl[[#This Row],[UAID_2]]=MainTracker[UAID_2])*(TrackerTbl[[#This Row],[Request Date]]=MainTracker[Request sent on (Date)])*1,0),21)</f>
        <v>10 - Complete</v>
      </c>
      <c r="G941" s="74" cm="1">
        <f t="array" ref="G941">INDEX(MainTracker[#Data],MATCH(1,(TrackerTbl[[#This Row],[UAID_2]]=MainTracker[UAID_2])*(TrackerTbl[[#This Row],[Request Date]]=MainTracker[Request sent on (Date)])*1,0),9)</f>
        <v>45464</v>
      </c>
      <c r="J941" t="s">
        <v>10075</v>
      </c>
      <c r="K941" t="s">
        <v>10068</v>
      </c>
      <c r="L941" t="e">
        <f>LEFT(Table58[[#This Row],[L3 (Last Work Package only)]],FIND(" - ",Table58[[#This Row],[L3 (Last Work Package only)]])-1)</f>
        <v>#VALUE!</v>
      </c>
      <c r="M941" t="str">
        <f>LEFT(Table58[[#This Row],[Assets]],FIND(" - ",Table58[[#This Row],[Assets]])-1)</f>
        <v>HS2-00002MR7H</v>
      </c>
      <c r="N941" s="239" t="e">
        <f>INDEX(TrackerTbl[#Data],MATCH(Table58[[#This Row],[L2]],TrackerTbl[Cleansed_UAID_2],0),5)</f>
        <v>#N/A</v>
      </c>
      <c r="O941" s="9" t="e">
        <f>INDEX(TrackerTbl[#Data],MATCH(Table58[[#This Row],[L2]],TrackerTbl[Cleansed_UAID_2],0),6)</f>
        <v>#N/A</v>
      </c>
      <c r="P941" s="239" t="e">
        <f>INDEX(TrackerTbl[#Data],MATCH(Table58[[#This Row],[L2]],TrackerTbl[Cleansed_UAID_2],0),7)</f>
        <v>#N/A</v>
      </c>
    </row>
    <row r="942" spans="1:16">
      <c r="A942" s="9" t="s">
        <v>4241</v>
      </c>
      <c r="B942" t="s">
        <v>4245</v>
      </c>
      <c r="C942" t="str">
        <f>IF(LEFT(TrackerTbl[[#This Row],[WorkPackage]],1)="U",TrackerTbl[[#This Row],[WorkPackage]],"IDR "&amp;TRIM(TrackerTbl[[#This Row],[WorkPackage]]))</f>
        <v>UFDR 202.E</v>
      </c>
      <c r="D942" t="str">
        <f>TRIM(TrackerTbl[[#This Row],[UAID_2]])</f>
        <v>HS2-00002NHZ6</v>
      </c>
      <c r="E942" s="74">
        <f>_xlfn.MAXIFS(Central_Team!G:G,Central_Team!C:C,TrackerTbl[[#This Row],[UAID_2]])</f>
        <v>45450</v>
      </c>
      <c r="F942" t="str" cm="1">
        <f t="array" ref="F942">INDEX(MainTracker[#Data],MATCH(1,(TrackerTbl[[#This Row],[UAID_2]]=MainTracker[UAID_2])*(TrackerTbl[[#This Row],[Request Date]]=MainTracker[Request sent on (Date)])*1,0),21)</f>
        <v>10 - Complete</v>
      </c>
      <c r="G942" s="74" cm="1">
        <f t="array" ref="G942">INDEX(MainTracker[#Data],MATCH(1,(TrackerTbl[[#This Row],[UAID_2]]=MainTracker[UAID_2])*(TrackerTbl[[#This Row],[Request Date]]=MainTracker[Request sent on (Date)])*1,0),9)</f>
        <v>45477</v>
      </c>
      <c r="J942" t="s">
        <v>10076</v>
      </c>
      <c r="K942" t="s">
        <v>10077</v>
      </c>
      <c r="L942" t="e">
        <f>LEFT(Table58[[#This Row],[L3 (Last Work Package only)]],FIND(" - ",Table58[[#This Row],[L3 (Last Work Package only)]])-1)</f>
        <v>#VALUE!</v>
      </c>
      <c r="M942" t="str">
        <f>LEFT(Table58[[#This Row],[Assets]],FIND(" - ",Table58[[#This Row],[Assets]])-1)</f>
        <v>HS2-00002MR6X</v>
      </c>
      <c r="N942" s="239" t="e">
        <f>INDEX(TrackerTbl[#Data],MATCH(Table58[[#This Row],[L2]],TrackerTbl[Cleansed_UAID_2],0),5)</f>
        <v>#N/A</v>
      </c>
      <c r="O942" s="9" t="e">
        <f>INDEX(TrackerTbl[#Data],MATCH(Table58[[#This Row],[L2]],TrackerTbl[Cleansed_UAID_2],0),6)</f>
        <v>#N/A</v>
      </c>
      <c r="P942" s="239" t="e">
        <f>INDEX(TrackerTbl[#Data],MATCH(Table58[[#This Row],[L2]],TrackerTbl[Cleansed_UAID_2],0),7)</f>
        <v>#N/A</v>
      </c>
    </row>
    <row r="943" spans="1:16">
      <c r="A943" s="9" t="s">
        <v>4241</v>
      </c>
      <c r="B943" t="s">
        <v>4248</v>
      </c>
      <c r="C943" t="str">
        <f>IF(LEFT(TrackerTbl[[#This Row],[WorkPackage]],1)="U",TrackerTbl[[#This Row],[WorkPackage]],"IDR "&amp;TRIM(TrackerTbl[[#This Row],[WorkPackage]]))</f>
        <v>UFDR 202.E</v>
      </c>
      <c r="D943" t="str">
        <f>TRIM(TrackerTbl[[#This Row],[UAID_2]])</f>
        <v>HS2-000020CDR</v>
      </c>
      <c r="E943" s="74">
        <f>_xlfn.MAXIFS(Central_Team!G:G,Central_Team!C:C,TrackerTbl[[#This Row],[UAID_2]])</f>
        <v>45450</v>
      </c>
      <c r="F943" t="str" cm="1">
        <f t="array" ref="F943">INDEX(MainTracker[#Data],MATCH(1,(TrackerTbl[[#This Row],[UAID_2]]=MainTracker[UAID_2])*(TrackerTbl[[#This Row],[Request Date]]=MainTracker[Request sent on (Date)])*1,0),21)</f>
        <v>10 - Complete</v>
      </c>
      <c r="G943" s="74" cm="1">
        <f t="array" ref="G943">INDEX(MainTracker[#Data],MATCH(1,(TrackerTbl[[#This Row],[UAID_2]]=MainTracker[UAID_2])*(TrackerTbl[[#This Row],[Request Date]]=MainTracker[Request sent on (Date)])*1,0),9)</f>
        <v>45477</v>
      </c>
      <c r="J943" t="s">
        <v>10078</v>
      </c>
      <c r="K943" t="s">
        <v>10077</v>
      </c>
      <c r="L943" t="e">
        <f>LEFT(Table58[[#This Row],[L3 (Last Work Package only)]],FIND(" - ",Table58[[#This Row],[L3 (Last Work Package only)]])-1)</f>
        <v>#VALUE!</v>
      </c>
      <c r="M943" t="str">
        <f>LEFT(Table58[[#This Row],[Assets]],FIND(" - ",Table58[[#This Row],[Assets]])-1)</f>
        <v>HS2-00002MR6Y</v>
      </c>
      <c r="N943" s="239" t="e">
        <f>INDEX(TrackerTbl[#Data],MATCH(Table58[[#This Row],[L2]],TrackerTbl[Cleansed_UAID_2],0),5)</f>
        <v>#N/A</v>
      </c>
      <c r="O943" s="9" t="e">
        <f>INDEX(TrackerTbl[#Data],MATCH(Table58[[#This Row],[L2]],TrackerTbl[Cleansed_UAID_2],0),6)</f>
        <v>#N/A</v>
      </c>
      <c r="P943" s="239" t="e">
        <f>INDEX(TrackerTbl[#Data],MATCH(Table58[[#This Row],[L2]],TrackerTbl[Cleansed_UAID_2],0),7)</f>
        <v>#N/A</v>
      </c>
    </row>
    <row r="944" spans="1:16">
      <c r="A944" s="9">
        <v>233.01</v>
      </c>
      <c r="B944" t="s">
        <v>4253</v>
      </c>
      <c r="C944" t="str">
        <f>IF(LEFT(TrackerTbl[[#This Row],[WorkPackage]],1)="U",TrackerTbl[[#This Row],[WorkPackage]],"IDR "&amp;TRIM(TrackerTbl[[#This Row],[WorkPackage]]))</f>
        <v>IDR 233.01</v>
      </c>
      <c r="D944" t="str">
        <f>TRIM(TrackerTbl[[#This Row],[UAID_2]])</f>
        <v>HS2-00003B93N</v>
      </c>
      <c r="E944" s="74">
        <f>_xlfn.MAXIFS(Central_Team!G:G,Central_Team!C:C,TrackerTbl[[#This Row],[UAID_2]])</f>
        <v>45450</v>
      </c>
      <c r="F944" t="str" cm="1">
        <f t="array" ref="F944">INDEX(MainTracker[#Data],MATCH(1,(TrackerTbl[[#This Row],[UAID_2]]=MainTracker[UAID_2])*(TrackerTbl[[#This Row],[Request Date]]=MainTracker[Request sent on (Date)])*1,0),21)</f>
        <v>10 - Complete</v>
      </c>
      <c r="G944" s="74" cm="1">
        <f t="array" ref="G944">INDEX(MainTracker[#Data],MATCH(1,(TrackerTbl[[#This Row],[UAID_2]]=MainTracker[UAID_2])*(TrackerTbl[[#This Row],[Request Date]]=MainTracker[Request sent on (Date)])*1,0),9)</f>
        <v>45455</v>
      </c>
      <c r="J944" t="s">
        <v>10079</v>
      </c>
      <c r="K944" t="s">
        <v>10077</v>
      </c>
      <c r="L944" t="e">
        <f>LEFT(Table58[[#This Row],[L3 (Last Work Package only)]],FIND(" - ",Table58[[#This Row],[L3 (Last Work Package only)]])-1)</f>
        <v>#VALUE!</v>
      </c>
      <c r="M944" t="str">
        <f>LEFT(Table58[[#This Row],[Assets]],FIND(" - ",Table58[[#This Row],[Assets]])-1)</f>
        <v>HS2-00002MR6Z</v>
      </c>
      <c r="N944" s="239" t="e">
        <f>INDEX(TrackerTbl[#Data],MATCH(Table58[[#This Row],[L2]],TrackerTbl[Cleansed_UAID_2],0),5)</f>
        <v>#N/A</v>
      </c>
      <c r="O944" s="9" t="e">
        <f>INDEX(TrackerTbl[#Data],MATCH(Table58[[#This Row],[L2]],TrackerTbl[Cleansed_UAID_2],0),6)</f>
        <v>#N/A</v>
      </c>
      <c r="P944" s="239" t="e">
        <f>INDEX(TrackerTbl[#Data],MATCH(Table58[[#This Row],[L2]],TrackerTbl[Cleansed_UAID_2],0),7)</f>
        <v>#N/A</v>
      </c>
    </row>
    <row r="945" spans="1:16">
      <c r="A945" s="9">
        <v>220.5</v>
      </c>
      <c r="B945" t="s">
        <v>220</v>
      </c>
      <c r="C945" t="str">
        <f>IF(LEFT(TrackerTbl[[#This Row],[WorkPackage]],1)="U",TrackerTbl[[#This Row],[WorkPackage]],"IDR "&amp;TRIM(TrackerTbl[[#This Row],[WorkPackage]]))</f>
        <v>IDR 220.5</v>
      </c>
      <c r="D945" t="str">
        <f>TRIM(TrackerTbl[[#This Row],[UAID_2]])</f>
        <v>HS2-00002J4YG</v>
      </c>
      <c r="E945" s="74">
        <f>_xlfn.MAXIFS(Central_Team!G:G,Central_Team!C:C,TrackerTbl[[#This Row],[UAID_2]])</f>
        <v>45450</v>
      </c>
      <c r="F945" t="str" cm="1">
        <f t="array" ref="F945">INDEX(MainTracker[#Data],MATCH(1,(TrackerTbl[[#This Row],[UAID_2]]=MainTracker[UAID_2])*(TrackerTbl[[#This Row],[Request Date]]=MainTracker[Request sent on (Date)])*1,0),21)</f>
        <v>10 - Complete</v>
      </c>
      <c r="G945" s="74" cm="1">
        <f t="array" ref="G945">INDEX(MainTracker[#Data],MATCH(1,(TrackerTbl[[#This Row],[UAID_2]]=MainTracker[UAID_2])*(TrackerTbl[[#This Row],[Request Date]]=MainTracker[Request sent on (Date)])*1,0),9)</f>
        <v>45457</v>
      </c>
      <c r="J945" t="s">
        <v>10080</v>
      </c>
      <c r="K945" t="s">
        <v>10077</v>
      </c>
      <c r="L945" t="e">
        <f>LEFT(Table58[[#This Row],[L3 (Last Work Package only)]],FIND(" - ",Table58[[#This Row],[L3 (Last Work Package only)]])-1)</f>
        <v>#VALUE!</v>
      </c>
      <c r="M945" t="str">
        <f>LEFT(Table58[[#This Row],[Assets]],FIND(" - ",Table58[[#This Row],[Assets]])-1)</f>
        <v>HS2-00002MR70</v>
      </c>
      <c r="N945" s="239" t="e">
        <f>INDEX(TrackerTbl[#Data],MATCH(Table58[[#This Row],[L2]],TrackerTbl[Cleansed_UAID_2],0),5)</f>
        <v>#N/A</v>
      </c>
      <c r="O945" s="9" t="e">
        <f>INDEX(TrackerTbl[#Data],MATCH(Table58[[#This Row],[L2]],TrackerTbl[Cleansed_UAID_2],0),6)</f>
        <v>#N/A</v>
      </c>
      <c r="P945" s="239" t="e">
        <f>INDEX(TrackerTbl[#Data],MATCH(Table58[[#This Row],[L2]],TrackerTbl[Cleansed_UAID_2],0),7)</f>
        <v>#N/A</v>
      </c>
    </row>
    <row r="946" spans="1:16">
      <c r="A946" s="9">
        <v>220.5</v>
      </c>
      <c r="B946" t="s">
        <v>215</v>
      </c>
      <c r="C946" t="str">
        <f>IF(LEFT(TrackerTbl[[#This Row],[WorkPackage]],1)="U",TrackerTbl[[#This Row],[WorkPackage]],"IDR "&amp;TRIM(TrackerTbl[[#This Row],[WorkPackage]]))</f>
        <v>IDR 220.5</v>
      </c>
      <c r="D946" t="str">
        <f>TRIM(TrackerTbl[[#This Row],[UAID_2]])</f>
        <v>HS2-00002BJUM</v>
      </c>
      <c r="E946" s="74">
        <f>_xlfn.MAXIFS(Central_Team!G:G,Central_Team!C:C,TrackerTbl[[#This Row],[UAID_2]])</f>
        <v>45450</v>
      </c>
      <c r="F946" t="str" cm="1">
        <f t="array" ref="F946">INDEX(MainTracker[#Data],MATCH(1,(TrackerTbl[[#This Row],[UAID_2]]=MainTracker[UAID_2])*(TrackerTbl[[#This Row],[Request Date]]=MainTracker[Request sent on (Date)])*1,0),21)</f>
        <v>10 - Complete</v>
      </c>
      <c r="G946" s="74" cm="1">
        <f t="array" ref="G946">INDEX(MainTracker[#Data],MATCH(1,(TrackerTbl[[#This Row],[UAID_2]]=MainTracker[UAID_2])*(TrackerTbl[[#This Row],[Request Date]]=MainTracker[Request sent on (Date)])*1,0),9)</f>
        <v>45457</v>
      </c>
      <c r="J946" t="s">
        <v>10081</v>
      </c>
      <c r="K946" t="s">
        <v>10077</v>
      </c>
      <c r="L946" t="e">
        <f>LEFT(Table58[[#This Row],[L3 (Last Work Package only)]],FIND(" - ",Table58[[#This Row],[L3 (Last Work Package only)]])-1)</f>
        <v>#VALUE!</v>
      </c>
      <c r="M946" t="str">
        <f>LEFT(Table58[[#This Row],[Assets]],FIND(" - ",Table58[[#This Row],[Assets]])-1)</f>
        <v>HS2-00002MR71</v>
      </c>
      <c r="N946" s="239" t="e">
        <f>INDEX(TrackerTbl[#Data],MATCH(Table58[[#This Row],[L2]],TrackerTbl[Cleansed_UAID_2],0),5)</f>
        <v>#N/A</v>
      </c>
      <c r="O946" s="9" t="e">
        <f>INDEX(TrackerTbl[#Data],MATCH(Table58[[#This Row],[L2]],TrackerTbl[Cleansed_UAID_2],0),6)</f>
        <v>#N/A</v>
      </c>
      <c r="P946" s="239" t="e">
        <f>INDEX(TrackerTbl[#Data],MATCH(Table58[[#This Row],[L2]],TrackerTbl[Cleansed_UAID_2],0),7)</f>
        <v>#N/A</v>
      </c>
    </row>
    <row r="947" spans="1:16">
      <c r="A947" s="9">
        <v>220.5</v>
      </c>
      <c r="B947" t="s">
        <v>208</v>
      </c>
      <c r="C947" t="str">
        <f>IF(LEFT(TrackerTbl[[#This Row],[WorkPackage]],1)="U",TrackerTbl[[#This Row],[WorkPackage]],"IDR "&amp;TRIM(TrackerTbl[[#This Row],[WorkPackage]]))</f>
        <v>IDR 220.5</v>
      </c>
      <c r="D947" t="str">
        <f>TRIM(TrackerTbl[[#This Row],[UAID_2]])</f>
        <v>HS2-00002BJUL</v>
      </c>
      <c r="E947" s="74">
        <f>_xlfn.MAXIFS(Central_Team!G:G,Central_Team!C:C,TrackerTbl[[#This Row],[UAID_2]])</f>
        <v>45450</v>
      </c>
      <c r="F947" t="str" cm="1">
        <f t="array" ref="F947">INDEX(MainTracker[#Data],MATCH(1,(TrackerTbl[[#This Row],[UAID_2]]=MainTracker[UAID_2])*(TrackerTbl[[#This Row],[Request Date]]=MainTracker[Request sent on (Date)])*1,0),21)</f>
        <v>10 - Complete</v>
      </c>
      <c r="G947" s="74" cm="1">
        <f t="array" ref="G947">INDEX(MainTracker[#Data],MATCH(1,(TrackerTbl[[#This Row],[UAID_2]]=MainTracker[UAID_2])*(TrackerTbl[[#This Row],[Request Date]]=MainTracker[Request sent on (Date)])*1,0),9)</f>
        <v>45457</v>
      </c>
      <c r="J947" t="s">
        <v>10082</v>
      </c>
      <c r="K947" t="s">
        <v>10077</v>
      </c>
      <c r="L947" t="e">
        <f>LEFT(Table58[[#This Row],[L3 (Last Work Package only)]],FIND(" - ",Table58[[#This Row],[L3 (Last Work Package only)]])-1)</f>
        <v>#VALUE!</v>
      </c>
      <c r="M947" t="str">
        <f>LEFT(Table58[[#This Row],[Assets]],FIND(" - ",Table58[[#This Row],[Assets]])-1)</f>
        <v>HS2-00002MR72</v>
      </c>
      <c r="N947" s="239" t="e">
        <f>INDEX(TrackerTbl[#Data],MATCH(Table58[[#This Row],[L2]],TrackerTbl[Cleansed_UAID_2],0),5)</f>
        <v>#N/A</v>
      </c>
      <c r="O947" s="9" t="e">
        <f>INDEX(TrackerTbl[#Data],MATCH(Table58[[#This Row],[L2]],TrackerTbl[Cleansed_UAID_2],0),6)</f>
        <v>#N/A</v>
      </c>
      <c r="P947" s="239" t="e">
        <f>INDEX(TrackerTbl[#Data],MATCH(Table58[[#This Row],[L2]],TrackerTbl[Cleansed_UAID_2],0),7)</f>
        <v>#N/A</v>
      </c>
    </row>
    <row r="948" spans="1:16">
      <c r="A948" s="9">
        <v>220.5</v>
      </c>
      <c r="B948" t="s">
        <v>4260</v>
      </c>
      <c r="C948" t="str">
        <f>IF(LEFT(TrackerTbl[[#This Row],[WorkPackage]],1)="U",TrackerTbl[[#This Row],[WorkPackage]],"IDR "&amp;TRIM(TrackerTbl[[#This Row],[WorkPackage]]))</f>
        <v>IDR 220.5</v>
      </c>
      <c r="D948" t="str">
        <f>TRIM(TrackerTbl[[#This Row],[UAID_2]])</f>
        <v>HS2-000020NLQ</v>
      </c>
      <c r="E948" s="74">
        <f>_xlfn.MAXIFS(Central_Team!G:G,Central_Team!C:C,TrackerTbl[[#This Row],[UAID_2]])</f>
        <v>45450</v>
      </c>
      <c r="F948" t="str" cm="1">
        <f t="array" ref="F948">INDEX(MainTracker[#Data],MATCH(1,(TrackerTbl[[#This Row],[UAID_2]]=MainTracker[UAID_2])*(TrackerTbl[[#This Row],[Request Date]]=MainTracker[Request sent on (Date)])*1,0),21)</f>
        <v>10 - Complete</v>
      </c>
      <c r="G948" s="74" cm="1">
        <f t="array" ref="G948">INDEX(MainTracker[#Data],MATCH(1,(TrackerTbl[[#This Row],[UAID_2]]=MainTracker[UAID_2])*(TrackerTbl[[#This Row],[Request Date]]=MainTracker[Request sent on (Date)])*1,0),9)</f>
        <v>45461</v>
      </c>
      <c r="J948" t="s">
        <v>10083</v>
      </c>
      <c r="K948" t="s">
        <v>10077</v>
      </c>
      <c r="L948" t="e">
        <f>LEFT(Table58[[#This Row],[L3 (Last Work Package only)]],FIND(" - ",Table58[[#This Row],[L3 (Last Work Package only)]])-1)</f>
        <v>#VALUE!</v>
      </c>
      <c r="M948" t="str">
        <f>LEFT(Table58[[#This Row],[Assets]],FIND(" - ",Table58[[#This Row],[Assets]])-1)</f>
        <v>HS2-00002MR73</v>
      </c>
      <c r="N948" s="239" t="e">
        <f>INDEX(TrackerTbl[#Data],MATCH(Table58[[#This Row],[L2]],TrackerTbl[Cleansed_UAID_2],0),5)</f>
        <v>#N/A</v>
      </c>
      <c r="O948" s="9" t="e">
        <f>INDEX(TrackerTbl[#Data],MATCH(Table58[[#This Row],[L2]],TrackerTbl[Cleansed_UAID_2],0),6)</f>
        <v>#N/A</v>
      </c>
      <c r="P948" s="239" t="e">
        <f>INDEX(TrackerTbl[#Data],MATCH(Table58[[#This Row],[L2]],TrackerTbl[Cleansed_UAID_2],0),7)</f>
        <v>#N/A</v>
      </c>
    </row>
    <row r="949" spans="1:16">
      <c r="A949" s="9" t="s">
        <v>4265</v>
      </c>
      <c r="B949" t="s">
        <v>883</v>
      </c>
      <c r="C949" t="str">
        <f>IF(LEFT(TrackerTbl[[#This Row],[WorkPackage]],1)="U",TrackerTbl[[#This Row],[WorkPackage]],"IDR "&amp;TRIM(TrackerTbl[[#This Row],[WorkPackage]]))</f>
        <v>IDR 213.01-01</v>
      </c>
      <c r="D949" t="str">
        <f>TRIM(TrackerTbl[[#This Row],[UAID_2]])</f>
        <v>HS2-000020NF2</v>
      </c>
      <c r="E949" s="74">
        <f>_xlfn.MAXIFS(Central_Team!G:G,Central_Team!C:C,TrackerTbl[[#This Row],[UAID_2]])</f>
        <v>45453</v>
      </c>
      <c r="F949" t="str" cm="1">
        <f t="array" ref="F949">INDEX(MainTracker[#Data],MATCH(1,(TrackerTbl[[#This Row],[UAID_2]]=MainTracker[UAID_2])*(TrackerTbl[[#This Row],[Request Date]]=MainTracker[Request sent on (Date)])*1,0),21)</f>
        <v>99 - Cancelled</v>
      </c>
      <c r="G949" s="74" cm="1">
        <f t="array" ref="G949">INDEX(MainTracker[#Data],MATCH(1,(TrackerTbl[[#This Row],[UAID_2]]=MainTracker[UAID_2])*(TrackerTbl[[#This Row],[Request Date]]=MainTracker[Request sent on (Date)])*1,0),9)</f>
        <v>0</v>
      </c>
      <c r="J949" t="s">
        <v>10084</v>
      </c>
      <c r="K949" t="s">
        <v>10077</v>
      </c>
      <c r="L949" t="e">
        <f>LEFT(Table58[[#This Row],[L3 (Last Work Package only)]],FIND(" - ",Table58[[#This Row],[L3 (Last Work Package only)]])-1)</f>
        <v>#VALUE!</v>
      </c>
      <c r="M949" t="str">
        <f>LEFT(Table58[[#This Row],[Assets]],FIND(" - ",Table58[[#This Row],[Assets]])-1)</f>
        <v>HS2-00002MR74</v>
      </c>
      <c r="N949" s="239" t="e">
        <f>INDEX(TrackerTbl[#Data],MATCH(Table58[[#This Row],[L2]],TrackerTbl[Cleansed_UAID_2],0),5)</f>
        <v>#N/A</v>
      </c>
      <c r="O949" s="9" t="e">
        <f>INDEX(TrackerTbl[#Data],MATCH(Table58[[#This Row],[L2]],TrackerTbl[Cleansed_UAID_2],0),6)</f>
        <v>#N/A</v>
      </c>
      <c r="P949" s="239" t="e">
        <f>INDEX(TrackerTbl[#Data],MATCH(Table58[[#This Row],[L2]],TrackerTbl[Cleansed_UAID_2],0),7)</f>
        <v>#N/A</v>
      </c>
    </row>
    <row r="950" spans="1:16">
      <c r="A950" s="9" t="s">
        <v>4265</v>
      </c>
      <c r="B950" t="s">
        <v>4269</v>
      </c>
      <c r="C950" t="str">
        <f>IF(LEFT(TrackerTbl[[#This Row],[WorkPackage]],1)="U",TrackerTbl[[#This Row],[WorkPackage]],"IDR "&amp;TRIM(TrackerTbl[[#This Row],[WorkPackage]]))</f>
        <v>IDR 213.01-01</v>
      </c>
      <c r="D950" t="str">
        <f>TRIM(TrackerTbl[[#This Row],[UAID_2]])</f>
        <v>HS2-00002BJTJ</v>
      </c>
      <c r="E950" s="74">
        <f>_xlfn.MAXIFS(Central_Team!G:G,Central_Team!C:C,TrackerTbl[[#This Row],[UAID_2]])</f>
        <v>45470</v>
      </c>
      <c r="F950" t="str" cm="1">
        <f t="array" ref="F950">INDEX(MainTracker[#Data],MATCH(1,(TrackerTbl[[#This Row],[UAID_2]]=MainTracker[UAID_2])*(TrackerTbl[[#This Row],[Request Date]]=MainTracker[Request sent on (Date)])*1,0),21)</f>
        <v>10 - Complete</v>
      </c>
      <c r="G950" s="74" cm="1">
        <f t="array" ref="G950">INDEX(MainTracker[#Data],MATCH(1,(TrackerTbl[[#This Row],[UAID_2]]=MainTracker[UAID_2])*(TrackerTbl[[#This Row],[Request Date]]=MainTracker[Request sent on (Date)])*1,0),9)</f>
        <v>45471</v>
      </c>
      <c r="J950" t="s">
        <v>10085</v>
      </c>
      <c r="K950" t="s">
        <v>10077</v>
      </c>
      <c r="L950" t="e">
        <f>LEFT(Table58[[#This Row],[L3 (Last Work Package only)]],FIND(" - ",Table58[[#This Row],[L3 (Last Work Package only)]])-1)</f>
        <v>#VALUE!</v>
      </c>
      <c r="M950" t="str">
        <f>LEFT(Table58[[#This Row],[Assets]],FIND(" - ",Table58[[#This Row],[Assets]])-1)</f>
        <v>HS2-00002MR75</v>
      </c>
      <c r="N950" s="239" t="e">
        <f>INDEX(TrackerTbl[#Data],MATCH(Table58[[#This Row],[L2]],TrackerTbl[Cleansed_UAID_2],0),5)</f>
        <v>#N/A</v>
      </c>
      <c r="O950" s="9" t="e">
        <f>INDEX(TrackerTbl[#Data],MATCH(Table58[[#This Row],[L2]],TrackerTbl[Cleansed_UAID_2],0),6)</f>
        <v>#N/A</v>
      </c>
      <c r="P950" s="239" t="e">
        <f>INDEX(TrackerTbl[#Data],MATCH(Table58[[#This Row],[L2]],TrackerTbl[Cleansed_UAID_2],0),7)</f>
        <v>#N/A</v>
      </c>
    </row>
    <row r="951" spans="1:16">
      <c r="A951" s="9">
        <v>235.01</v>
      </c>
      <c r="B951" t="s">
        <v>4274</v>
      </c>
      <c r="C951" t="str">
        <f>IF(LEFT(TrackerTbl[[#This Row],[WorkPackage]],1)="U",TrackerTbl[[#This Row],[WorkPackage]],"IDR "&amp;TRIM(TrackerTbl[[#This Row],[WorkPackage]]))</f>
        <v>IDR 235.01</v>
      </c>
      <c r="D951" t="str">
        <f>TRIM(TrackerTbl[[#This Row],[UAID_2]])</f>
        <v>HS2-00003K85S</v>
      </c>
      <c r="E951" s="74">
        <f>_xlfn.MAXIFS(Central_Team!G:G,Central_Team!C:C,TrackerTbl[[#This Row],[UAID_2]])</f>
        <v>45453</v>
      </c>
      <c r="F951" t="str" cm="1">
        <f t="array" ref="F951">INDEX(MainTracker[#Data],MATCH(1,(TrackerTbl[[#This Row],[UAID_2]]=MainTracker[UAID_2])*(TrackerTbl[[#This Row],[Request Date]]=MainTracker[Request sent on (Date)])*1,0),21)</f>
        <v>10 - Complete</v>
      </c>
      <c r="G951" s="74" cm="1">
        <f t="array" ref="G951">INDEX(MainTracker[#Data],MATCH(1,(TrackerTbl[[#This Row],[UAID_2]]=MainTracker[UAID_2])*(TrackerTbl[[#This Row],[Request Date]]=MainTracker[Request sent on (Date)])*1,0),9)</f>
        <v>45461</v>
      </c>
      <c r="J951" t="s">
        <v>10086</v>
      </c>
      <c r="K951" t="s">
        <v>10077</v>
      </c>
      <c r="L951" t="e">
        <f>LEFT(Table58[[#This Row],[L3 (Last Work Package only)]],FIND(" - ",Table58[[#This Row],[L3 (Last Work Package only)]])-1)</f>
        <v>#VALUE!</v>
      </c>
      <c r="M951" t="str">
        <f>LEFT(Table58[[#This Row],[Assets]],FIND(" - ",Table58[[#This Row],[Assets]])-1)</f>
        <v>HS2-00002MR76</v>
      </c>
      <c r="N951" s="239" t="e">
        <f>INDEX(TrackerTbl[#Data],MATCH(Table58[[#This Row],[L2]],TrackerTbl[Cleansed_UAID_2],0),5)</f>
        <v>#N/A</v>
      </c>
      <c r="O951" s="9" t="e">
        <f>INDEX(TrackerTbl[#Data],MATCH(Table58[[#This Row],[L2]],TrackerTbl[Cleansed_UAID_2],0),6)</f>
        <v>#N/A</v>
      </c>
      <c r="P951" s="239" t="e">
        <f>INDEX(TrackerTbl[#Data],MATCH(Table58[[#This Row],[L2]],TrackerTbl[Cleansed_UAID_2],0),7)</f>
        <v>#N/A</v>
      </c>
    </row>
    <row r="952" spans="1:16">
      <c r="A952" s="9">
        <v>228.2</v>
      </c>
      <c r="B952" t="s">
        <v>4279</v>
      </c>
      <c r="C952" t="str">
        <f>IF(LEFT(TrackerTbl[[#This Row],[WorkPackage]],1)="U",TrackerTbl[[#This Row],[WorkPackage]],"IDR "&amp;TRIM(TrackerTbl[[#This Row],[WorkPackage]]))</f>
        <v>IDR 228.2</v>
      </c>
      <c r="D952" t="str">
        <f>TRIM(TrackerTbl[[#This Row],[UAID_2]])</f>
        <v>HS2-00002CX3J</v>
      </c>
      <c r="E952" s="74">
        <f>_xlfn.MAXIFS(Central_Team!G:G,Central_Team!C:C,TrackerTbl[[#This Row],[UAID_2]])</f>
        <v>45453</v>
      </c>
      <c r="F952" t="str" cm="1">
        <f t="array" ref="F952">INDEX(MainTracker[#Data],MATCH(1,(TrackerTbl[[#This Row],[UAID_2]]=MainTracker[UAID_2])*(TrackerTbl[[#This Row],[Request Date]]=MainTracker[Request sent on (Date)])*1,0),21)</f>
        <v>99 - Cancelled</v>
      </c>
      <c r="G952" s="74" cm="1">
        <f t="array" ref="G952">INDEX(MainTracker[#Data],MATCH(1,(TrackerTbl[[#This Row],[UAID_2]]=MainTracker[UAID_2])*(TrackerTbl[[#This Row],[Request Date]]=MainTracker[Request sent on (Date)])*1,0),9)</f>
        <v>0</v>
      </c>
      <c r="J952" t="s">
        <v>10087</v>
      </c>
      <c r="K952" t="s">
        <v>10077</v>
      </c>
      <c r="L952" t="e">
        <f>LEFT(Table58[[#This Row],[L3 (Last Work Package only)]],FIND(" - ",Table58[[#This Row],[L3 (Last Work Package only)]])-1)</f>
        <v>#VALUE!</v>
      </c>
      <c r="M952" t="str">
        <f>LEFT(Table58[[#This Row],[Assets]],FIND(" - ",Table58[[#This Row],[Assets]])-1)</f>
        <v>HS2-00002MR77</v>
      </c>
      <c r="N952" s="239" t="e">
        <f>INDEX(TrackerTbl[#Data],MATCH(Table58[[#This Row],[L2]],TrackerTbl[Cleansed_UAID_2],0),5)</f>
        <v>#N/A</v>
      </c>
      <c r="O952" s="9" t="e">
        <f>INDEX(TrackerTbl[#Data],MATCH(Table58[[#This Row],[L2]],TrackerTbl[Cleansed_UAID_2],0),6)</f>
        <v>#N/A</v>
      </c>
      <c r="P952" s="239" t="e">
        <f>INDEX(TrackerTbl[#Data],MATCH(Table58[[#This Row],[L2]],TrackerTbl[Cleansed_UAID_2],0),7)</f>
        <v>#N/A</v>
      </c>
    </row>
    <row r="953" spans="1:16">
      <c r="A953" s="9">
        <v>218.02</v>
      </c>
      <c r="B953" t="s">
        <v>3267</v>
      </c>
      <c r="C953" t="str">
        <f>IF(LEFT(TrackerTbl[[#This Row],[WorkPackage]],1)="U",TrackerTbl[[#This Row],[WorkPackage]],"IDR "&amp;TRIM(TrackerTbl[[#This Row],[WorkPackage]]))</f>
        <v>IDR 218.02</v>
      </c>
      <c r="D953" t="str">
        <f>TRIM(TrackerTbl[[#This Row],[UAID_2]])</f>
        <v>HS2-00002TPZ5</v>
      </c>
      <c r="E953" s="74">
        <f>_xlfn.MAXIFS(Central_Team!G:G,Central_Team!C:C,TrackerTbl[[#This Row],[UAID_2]])</f>
        <v>45453</v>
      </c>
      <c r="F953" t="str" cm="1">
        <f t="array" ref="F953">INDEX(MainTracker[#Data],MATCH(1,(TrackerTbl[[#This Row],[UAID_2]]=MainTracker[UAID_2])*(TrackerTbl[[#This Row],[Request Date]]=MainTracker[Request sent on (Date)])*1,0),21)</f>
        <v>10 - Complete</v>
      </c>
      <c r="G953" s="74" cm="1">
        <f t="array" ref="G953">INDEX(MainTracker[#Data],MATCH(1,(TrackerTbl[[#This Row],[UAID_2]]=MainTracker[UAID_2])*(TrackerTbl[[#This Row],[Request Date]]=MainTracker[Request sent on (Date)])*1,0),9)</f>
        <v>45455</v>
      </c>
      <c r="J953" t="s">
        <v>10088</v>
      </c>
      <c r="K953" t="s">
        <v>10077</v>
      </c>
      <c r="L953" t="e">
        <f>LEFT(Table58[[#This Row],[L3 (Last Work Package only)]],FIND(" - ",Table58[[#This Row],[L3 (Last Work Package only)]])-1)</f>
        <v>#VALUE!</v>
      </c>
      <c r="M953" t="str">
        <f>LEFT(Table58[[#This Row],[Assets]],FIND(" - ",Table58[[#This Row],[Assets]])-1)</f>
        <v>HS2-00002MR78</v>
      </c>
      <c r="N953" s="239" t="e">
        <f>INDEX(TrackerTbl[#Data],MATCH(Table58[[#This Row],[L2]],TrackerTbl[Cleansed_UAID_2],0),5)</f>
        <v>#N/A</v>
      </c>
      <c r="O953" s="9" t="e">
        <f>INDEX(TrackerTbl[#Data],MATCH(Table58[[#This Row],[L2]],TrackerTbl[Cleansed_UAID_2],0),6)</f>
        <v>#N/A</v>
      </c>
      <c r="P953" s="239" t="e">
        <f>INDEX(TrackerTbl[#Data],MATCH(Table58[[#This Row],[L2]],TrackerTbl[Cleansed_UAID_2],0),7)</f>
        <v>#N/A</v>
      </c>
    </row>
    <row r="954" spans="1:16">
      <c r="A954" s="9">
        <v>218.02</v>
      </c>
      <c r="B954" t="s">
        <v>3262</v>
      </c>
      <c r="C954" t="str">
        <f>IF(LEFT(TrackerTbl[[#This Row],[WorkPackage]],1)="U",TrackerTbl[[#This Row],[WorkPackage]],"IDR "&amp;TRIM(TrackerTbl[[#This Row],[WorkPackage]]))</f>
        <v>IDR 218.02</v>
      </c>
      <c r="D954" t="str">
        <f>TRIM(TrackerTbl[[#This Row],[UAID_2]])</f>
        <v>HS2-00003124A</v>
      </c>
      <c r="E954" s="74">
        <f>_xlfn.MAXIFS(Central_Team!G:G,Central_Team!C:C,TrackerTbl[[#This Row],[UAID_2]])</f>
        <v>45453</v>
      </c>
      <c r="F954" t="str" cm="1">
        <f t="array" ref="F954">INDEX(MainTracker[#Data],MATCH(1,(TrackerTbl[[#This Row],[UAID_2]]=MainTracker[UAID_2])*(TrackerTbl[[#This Row],[Request Date]]=MainTracker[Request sent on (Date)])*1,0),21)</f>
        <v>10 - Complete</v>
      </c>
      <c r="G954" s="74" cm="1">
        <f t="array" ref="G954">INDEX(MainTracker[#Data],MATCH(1,(TrackerTbl[[#This Row],[UAID_2]]=MainTracker[UAID_2])*(TrackerTbl[[#This Row],[Request Date]]=MainTracker[Request sent on (Date)])*1,0),9)</f>
        <v>45455</v>
      </c>
      <c r="J954" t="s">
        <v>10089</v>
      </c>
      <c r="K954" t="s">
        <v>10077</v>
      </c>
      <c r="L954" t="e">
        <f>LEFT(Table58[[#This Row],[L3 (Last Work Package only)]],FIND(" - ",Table58[[#This Row],[L3 (Last Work Package only)]])-1)</f>
        <v>#VALUE!</v>
      </c>
      <c r="M954" t="str">
        <f>LEFT(Table58[[#This Row],[Assets]],FIND(" - ",Table58[[#This Row],[Assets]])-1)</f>
        <v>HS2-00002MR79</v>
      </c>
      <c r="N954" s="239" t="e">
        <f>INDEX(TrackerTbl[#Data],MATCH(Table58[[#This Row],[L2]],TrackerTbl[Cleansed_UAID_2],0),5)</f>
        <v>#N/A</v>
      </c>
      <c r="O954" s="9" t="e">
        <f>INDEX(TrackerTbl[#Data],MATCH(Table58[[#This Row],[L2]],TrackerTbl[Cleansed_UAID_2],0),6)</f>
        <v>#N/A</v>
      </c>
      <c r="P954" s="239" t="e">
        <f>INDEX(TrackerTbl[#Data],MATCH(Table58[[#This Row],[L2]],TrackerTbl[Cleansed_UAID_2],0),7)</f>
        <v>#N/A</v>
      </c>
    </row>
    <row r="955" spans="1:16">
      <c r="A955" s="9">
        <v>213.08</v>
      </c>
      <c r="B955" t="s">
        <v>4285</v>
      </c>
      <c r="C955" t="str">
        <f>IF(LEFT(TrackerTbl[[#This Row],[WorkPackage]],1)="U",TrackerTbl[[#This Row],[WorkPackage]],"IDR "&amp;TRIM(TrackerTbl[[#This Row],[WorkPackage]]))</f>
        <v>IDR 213.08</v>
      </c>
      <c r="D955" t="str">
        <f>TRIM(TrackerTbl[[#This Row],[UAID_2]])</f>
        <v>HS2-00002CT7E</v>
      </c>
      <c r="E955" s="74">
        <f>_xlfn.MAXIFS(Central_Team!G:G,Central_Team!C:C,TrackerTbl[[#This Row],[UAID_2]])</f>
        <v>45491</v>
      </c>
      <c r="F955" t="str" cm="1">
        <f t="array" ref="F955">INDEX(MainTracker[#Data],MATCH(1,(TrackerTbl[[#This Row],[UAID_2]]=MainTracker[UAID_2])*(TrackerTbl[[#This Row],[Request Date]]=MainTracker[Request sent on (Date)])*1,0),21)</f>
        <v>10 - Complete</v>
      </c>
      <c r="G955" s="74" cm="1">
        <f t="array" ref="G955">INDEX(MainTracker[#Data],MATCH(1,(TrackerTbl[[#This Row],[UAID_2]]=MainTracker[UAID_2])*(TrackerTbl[[#This Row],[Request Date]]=MainTracker[Request sent on (Date)])*1,0),9)</f>
        <v>45512</v>
      </c>
      <c r="J955" t="s">
        <v>10090</v>
      </c>
      <c r="K955" t="s">
        <v>10091</v>
      </c>
      <c r="L955" t="e">
        <f>LEFT(Table58[[#This Row],[L3 (Last Work Package only)]],FIND(" - ",Table58[[#This Row],[L3 (Last Work Package only)]])-1)</f>
        <v>#VALUE!</v>
      </c>
      <c r="M955" t="str">
        <f>LEFT(Table58[[#This Row],[Assets]],FIND(" - ",Table58[[#This Row],[Assets]])-1)</f>
        <v>HS2-00002MR6J</v>
      </c>
      <c r="N955" s="239" t="e">
        <f>INDEX(TrackerTbl[#Data],MATCH(Table58[[#This Row],[L2]],TrackerTbl[Cleansed_UAID_2],0),5)</f>
        <v>#N/A</v>
      </c>
      <c r="O955" s="9" t="e">
        <f>INDEX(TrackerTbl[#Data],MATCH(Table58[[#This Row],[L2]],TrackerTbl[Cleansed_UAID_2],0),6)</f>
        <v>#N/A</v>
      </c>
      <c r="P955" s="239" t="e">
        <f>INDEX(TrackerTbl[#Data],MATCH(Table58[[#This Row],[L2]],TrackerTbl[Cleansed_UAID_2],0),7)</f>
        <v>#N/A</v>
      </c>
    </row>
    <row r="956" spans="1:16">
      <c r="A956" s="9">
        <v>213.08</v>
      </c>
      <c r="B956" t="s">
        <v>4289</v>
      </c>
      <c r="C956" t="str">
        <f>IF(LEFT(TrackerTbl[[#This Row],[WorkPackage]],1)="U",TrackerTbl[[#This Row],[WorkPackage]],"IDR "&amp;TRIM(TrackerTbl[[#This Row],[WorkPackage]]))</f>
        <v>IDR 213.08</v>
      </c>
      <c r="D956" t="str">
        <f>TRIM(TrackerTbl[[#This Row],[UAID_2]])</f>
        <v>HS2-00002CT7F</v>
      </c>
      <c r="E956" s="74">
        <f>_xlfn.MAXIFS(Central_Team!G:G,Central_Team!C:C,TrackerTbl[[#This Row],[UAID_2]])</f>
        <v>45453</v>
      </c>
      <c r="F956" t="str" cm="1">
        <f t="array" ref="F956">INDEX(MainTracker[#Data],MATCH(1,(TrackerTbl[[#This Row],[UAID_2]]=MainTracker[UAID_2])*(TrackerTbl[[#This Row],[Request Date]]=MainTracker[Request sent on (Date)])*1,0),21)</f>
        <v>10 - Complete</v>
      </c>
      <c r="G956" s="74" cm="1">
        <f t="array" ref="G956">INDEX(MainTracker[#Data],MATCH(1,(TrackerTbl[[#This Row],[UAID_2]]=MainTracker[UAID_2])*(TrackerTbl[[#This Row],[Request Date]]=MainTracker[Request sent on (Date)])*1,0),9)</f>
        <v>45461</v>
      </c>
      <c r="J956" t="s">
        <v>10092</v>
      </c>
      <c r="K956" t="s">
        <v>10091</v>
      </c>
      <c r="L956" t="e">
        <f>LEFT(Table58[[#This Row],[L3 (Last Work Package only)]],FIND(" - ",Table58[[#This Row],[L3 (Last Work Package only)]])-1)</f>
        <v>#VALUE!</v>
      </c>
      <c r="M956" t="str">
        <f>LEFT(Table58[[#This Row],[Assets]],FIND(" - ",Table58[[#This Row],[Assets]])-1)</f>
        <v>HS2-00002MR6K</v>
      </c>
      <c r="N956" s="239" t="e">
        <f>INDEX(TrackerTbl[#Data],MATCH(Table58[[#This Row],[L2]],TrackerTbl[Cleansed_UAID_2],0),5)</f>
        <v>#N/A</v>
      </c>
      <c r="O956" s="9" t="e">
        <f>INDEX(TrackerTbl[#Data],MATCH(Table58[[#This Row],[L2]],TrackerTbl[Cleansed_UAID_2],0),6)</f>
        <v>#N/A</v>
      </c>
      <c r="P956" s="239" t="e">
        <f>INDEX(TrackerTbl[#Data],MATCH(Table58[[#This Row],[L2]],TrackerTbl[Cleansed_UAID_2],0),7)</f>
        <v>#N/A</v>
      </c>
    </row>
    <row r="957" spans="1:16">
      <c r="A957" s="9">
        <v>213.05</v>
      </c>
      <c r="B957" t="s">
        <v>4293</v>
      </c>
      <c r="C957" t="str">
        <f>IF(LEFT(TrackerTbl[[#This Row],[WorkPackage]],1)="U",TrackerTbl[[#This Row],[WorkPackage]],"IDR "&amp;TRIM(TrackerTbl[[#This Row],[WorkPackage]]))</f>
        <v>IDR 213.05</v>
      </c>
      <c r="D957" t="str">
        <f>TRIM(TrackerTbl[[#This Row],[UAID_2]])</f>
        <v>HS2-00002CT7D</v>
      </c>
      <c r="E957" s="74">
        <f>_xlfn.MAXIFS(Central_Team!G:G,Central_Team!C:C,TrackerTbl[[#This Row],[UAID_2]])</f>
        <v>45453</v>
      </c>
      <c r="F957" t="str" cm="1">
        <f t="array" ref="F957">INDEX(MainTracker[#Data],MATCH(1,(TrackerTbl[[#This Row],[UAID_2]]=MainTracker[UAID_2])*(TrackerTbl[[#This Row],[Request Date]]=MainTracker[Request sent on (Date)])*1,0),21)</f>
        <v>99 - Cancelled</v>
      </c>
      <c r="G957" s="74" cm="1">
        <f t="array" ref="G957">INDEX(MainTracker[#Data],MATCH(1,(TrackerTbl[[#This Row],[UAID_2]]=MainTracker[UAID_2])*(TrackerTbl[[#This Row],[Request Date]]=MainTracker[Request sent on (Date)])*1,0),9)</f>
        <v>0</v>
      </c>
      <c r="J957" t="s">
        <v>10093</v>
      </c>
      <c r="K957" t="s">
        <v>10091</v>
      </c>
      <c r="L957" t="e">
        <f>LEFT(Table58[[#This Row],[L3 (Last Work Package only)]],FIND(" - ",Table58[[#This Row],[L3 (Last Work Package only)]])-1)</f>
        <v>#VALUE!</v>
      </c>
      <c r="M957" t="str">
        <f>LEFT(Table58[[#This Row],[Assets]],FIND(" - ",Table58[[#This Row],[Assets]])-1)</f>
        <v>HS2-00002MR6L</v>
      </c>
      <c r="N957" s="239" t="e">
        <f>INDEX(TrackerTbl[#Data],MATCH(Table58[[#This Row],[L2]],TrackerTbl[Cleansed_UAID_2],0),5)</f>
        <v>#N/A</v>
      </c>
      <c r="O957" s="9" t="e">
        <f>INDEX(TrackerTbl[#Data],MATCH(Table58[[#This Row],[L2]],TrackerTbl[Cleansed_UAID_2],0),6)</f>
        <v>#N/A</v>
      </c>
      <c r="P957" s="239" t="e">
        <f>INDEX(TrackerTbl[#Data],MATCH(Table58[[#This Row],[L2]],TrackerTbl[Cleansed_UAID_2],0),7)</f>
        <v>#N/A</v>
      </c>
    </row>
    <row r="958" spans="1:16">
      <c r="A958" s="9">
        <v>213.05</v>
      </c>
      <c r="B958" t="s">
        <v>4299</v>
      </c>
      <c r="C958" t="str">
        <f>IF(LEFT(TrackerTbl[[#This Row],[WorkPackage]],1)="U",TrackerTbl[[#This Row],[WorkPackage]],"IDR "&amp;TRIM(TrackerTbl[[#This Row],[WorkPackage]]))</f>
        <v>IDR 213.05</v>
      </c>
      <c r="D958" t="str">
        <f>TRIM(TrackerTbl[[#This Row],[UAID_2]])</f>
        <v>HS2-000020NGC</v>
      </c>
      <c r="E958" s="74">
        <f>_xlfn.MAXIFS(Central_Team!G:G,Central_Team!C:C,TrackerTbl[[#This Row],[UAID_2]])</f>
        <v>45453</v>
      </c>
      <c r="F958" t="str" cm="1">
        <f t="array" ref="F958">INDEX(MainTracker[#Data],MATCH(1,(TrackerTbl[[#This Row],[UAID_2]]=MainTracker[UAID_2])*(TrackerTbl[[#This Row],[Request Date]]=MainTracker[Request sent on (Date)])*1,0),21)</f>
        <v>99 - Cancelled</v>
      </c>
      <c r="G958" s="74" cm="1">
        <f t="array" ref="G958">INDEX(MainTracker[#Data],MATCH(1,(TrackerTbl[[#This Row],[UAID_2]]=MainTracker[UAID_2])*(TrackerTbl[[#This Row],[Request Date]]=MainTracker[Request sent on (Date)])*1,0),9)</f>
        <v>0</v>
      </c>
      <c r="J958" t="s">
        <v>10094</v>
      </c>
      <c r="K958" t="s">
        <v>10091</v>
      </c>
      <c r="L958" t="e">
        <f>LEFT(Table58[[#This Row],[L3 (Last Work Package only)]],FIND(" - ",Table58[[#This Row],[L3 (Last Work Package only)]])-1)</f>
        <v>#VALUE!</v>
      </c>
      <c r="M958" t="str">
        <f>LEFT(Table58[[#This Row],[Assets]],FIND(" - ",Table58[[#This Row],[Assets]])-1)</f>
        <v>HS2-00002MR6M</v>
      </c>
      <c r="N958" s="239" t="e">
        <f>INDEX(TrackerTbl[#Data],MATCH(Table58[[#This Row],[L2]],TrackerTbl[Cleansed_UAID_2],0),5)</f>
        <v>#N/A</v>
      </c>
      <c r="O958" s="9" t="e">
        <f>INDEX(TrackerTbl[#Data],MATCH(Table58[[#This Row],[L2]],TrackerTbl[Cleansed_UAID_2],0),6)</f>
        <v>#N/A</v>
      </c>
      <c r="P958" s="239" t="e">
        <f>INDEX(TrackerTbl[#Data],MATCH(Table58[[#This Row],[L2]],TrackerTbl[Cleansed_UAID_2],0),7)</f>
        <v>#N/A</v>
      </c>
    </row>
    <row r="959" spans="1:16">
      <c r="A959" s="9">
        <v>222.6</v>
      </c>
      <c r="B959" t="s">
        <v>4304</v>
      </c>
      <c r="C959" t="str">
        <f>IF(LEFT(TrackerTbl[[#This Row],[WorkPackage]],1)="U",TrackerTbl[[#This Row],[WorkPackage]],"IDR "&amp;TRIM(TrackerTbl[[#This Row],[WorkPackage]]))</f>
        <v>IDR 222.6</v>
      </c>
      <c r="D959" t="str">
        <f>TRIM(TrackerTbl[[#This Row],[UAID_2]])</f>
        <v>HS2-000001326</v>
      </c>
      <c r="E959" s="74">
        <f>_xlfn.MAXIFS(Central_Team!G:G,Central_Team!C:C,TrackerTbl[[#This Row],[UAID_2]])</f>
        <v>45454</v>
      </c>
      <c r="F959" t="str" cm="1">
        <f t="array" ref="F959">INDEX(MainTracker[#Data],MATCH(1,(TrackerTbl[[#This Row],[UAID_2]]=MainTracker[UAID_2])*(TrackerTbl[[#This Row],[Request Date]]=MainTracker[Request sent on (Date)])*1,0),21)</f>
        <v>10 - Complete</v>
      </c>
      <c r="G959" s="74" cm="1">
        <f t="array" ref="G959">INDEX(MainTracker[#Data],MATCH(1,(TrackerTbl[[#This Row],[UAID_2]]=MainTracker[UAID_2])*(TrackerTbl[[#This Row],[Request Date]]=MainTracker[Request sent on (Date)])*1,0),9)</f>
        <v>45483</v>
      </c>
      <c r="J959" t="s">
        <v>10095</v>
      </c>
      <c r="K959" t="s">
        <v>10091</v>
      </c>
      <c r="L959" t="e">
        <f>LEFT(Table58[[#This Row],[L3 (Last Work Package only)]],FIND(" - ",Table58[[#This Row],[L3 (Last Work Package only)]])-1)</f>
        <v>#VALUE!</v>
      </c>
      <c r="M959" t="str">
        <f>LEFT(Table58[[#This Row],[Assets]],FIND(" - ",Table58[[#This Row],[Assets]])-1)</f>
        <v>HS2-00002MR6N</v>
      </c>
      <c r="N959" s="239" t="e">
        <f>INDEX(TrackerTbl[#Data],MATCH(Table58[[#This Row],[L2]],TrackerTbl[Cleansed_UAID_2],0),5)</f>
        <v>#N/A</v>
      </c>
      <c r="O959" s="9" t="e">
        <f>INDEX(TrackerTbl[#Data],MATCH(Table58[[#This Row],[L2]],TrackerTbl[Cleansed_UAID_2],0),6)</f>
        <v>#N/A</v>
      </c>
      <c r="P959" s="239" t="e">
        <f>INDEX(TrackerTbl[#Data],MATCH(Table58[[#This Row],[L2]],TrackerTbl[Cleansed_UAID_2],0),7)</f>
        <v>#N/A</v>
      </c>
    </row>
    <row r="960" spans="1:16">
      <c r="A960" s="9">
        <v>214.1</v>
      </c>
      <c r="B960" t="s">
        <v>973</v>
      </c>
      <c r="C960" t="str">
        <f>IF(LEFT(TrackerTbl[[#This Row],[WorkPackage]],1)="U",TrackerTbl[[#This Row],[WorkPackage]],"IDR "&amp;TRIM(TrackerTbl[[#This Row],[WorkPackage]]))</f>
        <v>IDR 214.1</v>
      </c>
      <c r="D960" t="str">
        <f>TRIM(TrackerTbl[[#This Row],[UAID_2]])</f>
        <v>HS2-00002CW17</v>
      </c>
      <c r="E960" s="74">
        <f>_xlfn.MAXIFS(Central_Team!G:G,Central_Team!C:C,TrackerTbl[[#This Row],[UAID_2]])</f>
        <v>45454</v>
      </c>
      <c r="F960" t="str" cm="1">
        <f t="array" ref="F960">INDEX(MainTracker[#Data],MATCH(1,(TrackerTbl[[#This Row],[UAID_2]]=MainTracker[UAID_2])*(TrackerTbl[[#This Row],[Request Date]]=MainTracker[Request sent on (Date)])*1,0),21)</f>
        <v>10 - Complete</v>
      </c>
      <c r="G960" s="74" cm="1">
        <f t="array" ref="G960">INDEX(MainTracker[#Data],MATCH(1,(TrackerTbl[[#This Row],[UAID_2]]=MainTracker[UAID_2])*(TrackerTbl[[#This Row],[Request Date]]=MainTracker[Request sent on (Date)])*1,0),9)</f>
        <v>45485</v>
      </c>
      <c r="J960" t="s">
        <v>10096</v>
      </c>
      <c r="K960" t="s">
        <v>10091</v>
      </c>
      <c r="L960" t="e">
        <f>LEFT(Table58[[#This Row],[L3 (Last Work Package only)]],FIND(" - ",Table58[[#This Row],[L3 (Last Work Package only)]])-1)</f>
        <v>#VALUE!</v>
      </c>
      <c r="M960" t="str">
        <f>LEFT(Table58[[#This Row],[Assets]],FIND(" - ",Table58[[#This Row],[Assets]])-1)</f>
        <v>HS2-00002MR6P</v>
      </c>
      <c r="N960" s="239" t="e">
        <f>INDEX(TrackerTbl[#Data],MATCH(Table58[[#This Row],[L2]],TrackerTbl[Cleansed_UAID_2],0),5)</f>
        <v>#N/A</v>
      </c>
      <c r="O960" s="9" t="e">
        <f>INDEX(TrackerTbl[#Data],MATCH(Table58[[#This Row],[L2]],TrackerTbl[Cleansed_UAID_2],0),6)</f>
        <v>#N/A</v>
      </c>
      <c r="P960" s="239" t="e">
        <f>INDEX(TrackerTbl[#Data],MATCH(Table58[[#This Row],[L2]],TrackerTbl[Cleansed_UAID_2],0),7)</f>
        <v>#N/A</v>
      </c>
    </row>
    <row r="961" spans="1:16">
      <c r="A961" s="9" t="s">
        <v>4224</v>
      </c>
      <c r="B961" t="s">
        <v>4225</v>
      </c>
      <c r="C961" t="str">
        <f>IF(LEFT(TrackerTbl[[#This Row],[WorkPackage]],1)="U",TrackerTbl[[#This Row],[WorkPackage]],"IDR "&amp;TRIM(TrackerTbl[[#This Row],[WorkPackage]]))</f>
        <v>UFDR 239.A</v>
      </c>
      <c r="D961" t="str">
        <f>TRIM(TrackerTbl[[#This Row],[UAID_2]])</f>
        <v>HS2-000020CKZ</v>
      </c>
      <c r="E961" s="74">
        <f>_xlfn.MAXIFS(Central_Team!G:G,Central_Team!C:C,TrackerTbl[[#This Row],[UAID_2]])</f>
        <v>45455</v>
      </c>
      <c r="F961" t="str" cm="1">
        <f t="array" ref="F961">INDEX(MainTracker[#Data],MATCH(1,(TrackerTbl[[#This Row],[UAID_2]]=MainTracker[UAID_2])*(TrackerTbl[[#This Row],[Request Date]]=MainTracker[Request sent on (Date)])*1,0),21)</f>
        <v>10 - Complete</v>
      </c>
      <c r="G961" s="74" cm="1">
        <f t="array" ref="G961">INDEX(MainTracker[#Data],MATCH(1,(TrackerTbl[[#This Row],[UAID_2]]=MainTracker[UAID_2])*(TrackerTbl[[#This Row],[Request Date]]=MainTracker[Request sent on (Date)])*1,0),9)</f>
        <v>45461</v>
      </c>
      <c r="J961" t="s">
        <v>10097</v>
      </c>
      <c r="K961" t="s">
        <v>10091</v>
      </c>
      <c r="L961" t="e">
        <f>LEFT(Table58[[#This Row],[L3 (Last Work Package only)]],FIND(" - ",Table58[[#This Row],[L3 (Last Work Package only)]])-1)</f>
        <v>#VALUE!</v>
      </c>
      <c r="M961" t="str">
        <f>LEFT(Table58[[#This Row],[Assets]],FIND(" - ",Table58[[#This Row],[Assets]])-1)</f>
        <v>HS2-00002MR6Q</v>
      </c>
      <c r="N961" s="239" t="e">
        <f>INDEX(TrackerTbl[#Data],MATCH(Table58[[#This Row],[L2]],TrackerTbl[Cleansed_UAID_2],0),5)</f>
        <v>#N/A</v>
      </c>
      <c r="O961" s="9" t="e">
        <f>INDEX(TrackerTbl[#Data],MATCH(Table58[[#This Row],[L2]],TrackerTbl[Cleansed_UAID_2],0),6)</f>
        <v>#N/A</v>
      </c>
      <c r="P961" s="239" t="e">
        <f>INDEX(TrackerTbl[#Data],MATCH(Table58[[#This Row],[L2]],TrackerTbl[Cleansed_UAID_2],0),7)</f>
        <v>#N/A</v>
      </c>
    </row>
    <row r="962" spans="1:16">
      <c r="A962" s="9" t="s">
        <v>4224</v>
      </c>
      <c r="B962" t="s">
        <v>4228</v>
      </c>
      <c r="C962" t="str">
        <f>IF(LEFT(TrackerTbl[[#This Row],[WorkPackage]],1)="U",TrackerTbl[[#This Row],[WorkPackage]],"IDR "&amp;TRIM(TrackerTbl[[#This Row],[WorkPackage]]))</f>
        <v>UFDR 239.A</v>
      </c>
      <c r="D962" t="str">
        <f>TRIM(TrackerTbl[[#This Row],[UAID_2]])</f>
        <v>HS2-000020CKS</v>
      </c>
      <c r="E962" s="74">
        <f>_xlfn.MAXIFS(Central_Team!G:G,Central_Team!C:C,TrackerTbl[[#This Row],[UAID_2]])</f>
        <v>45455</v>
      </c>
      <c r="F962" t="str" cm="1">
        <f t="array" ref="F962">INDEX(MainTracker[#Data],MATCH(1,(TrackerTbl[[#This Row],[UAID_2]]=MainTracker[UAID_2])*(TrackerTbl[[#This Row],[Request Date]]=MainTracker[Request sent on (Date)])*1,0),21)</f>
        <v>10 - Complete</v>
      </c>
      <c r="G962" s="74" cm="1">
        <f t="array" ref="G962">INDEX(MainTracker[#Data],MATCH(1,(TrackerTbl[[#This Row],[UAID_2]]=MainTracker[UAID_2])*(TrackerTbl[[#This Row],[Request Date]]=MainTracker[Request sent on (Date)])*1,0),9)</f>
        <v>45461</v>
      </c>
      <c r="J962" t="s">
        <v>10098</v>
      </c>
      <c r="K962" t="s">
        <v>10091</v>
      </c>
      <c r="L962" t="e">
        <f>LEFT(Table58[[#This Row],[L3 (Last Work Package only)]],FIND(" - ",Table58[[#This Row],[L3 (Last Work Package only)]])-1)</f>
        <v>#VALUE!</v>
      </c>
      <c r="M962" t="str">
        <f>LEFT(Table58[[#This Row],[Assets]],FIND(" - ",Table58[[#This Row],[Assets]])-1)</f>
        <v>HS2-00002MR6R</v>
      </c>
      <c r="N962" s="239" t="e">
        <f>INDEX(TrackerTbl[#Data],MATCH(Table58[[#This Row],[L2]],TrackerTbl[Cleansed_UAID_2],0),5)</f>
        <v>#N/A</v>
      </c>
      <c r="O962" s="9" t="e">
        <f>INDEX(TrackerTbl[#Data],MATCH(Table58[[#This Row],[L2]],TrackerTbl[Cleansed_UAID_2],0),6)</f>
        <v>#N/A</v>
      </c>
      <c r="P962" s="239" t="e">
        <f>INDEX(TrackerTbl[#Data],MATCH(Table58[[#This Row],[L2]],TrackerTbl[Cleansed_UAID_2],0),7)</f>
        <v>#N/A</v>
      </c>
    </row>
    <row r="963" spans="1:16">
      <c r="A963" s="9" t="s">
        <v>4224</v>
      </c>
      <c r="B963" t="s">
        <v>4231</v>
      </c>
      <c r="C963" t="str">
        <f>IF(LEFT(TrackerTbl[[#This Row],[WorkPackage]],1)="U",TrackerTbl[[#This Row],[WorkPackage]],"IDR "&amp;TRIM(TrackerTbl[[#This Row],[WorkPackage]]))</f>
        <v>UFDR 239.A</v>
      </c>
      <c r="D963" t="str">
        <f>TRIM(TrackerTbl[[#This Row],[UAID_2]])</f>
        <v>HS2-00003B2H4</v>
      </c>
      <c r="E963" s="74">
        <f>_xlfn.MAXIFS(Central_Team!G:G,Central_Team!C:C,TrackerTbl[[#This Row],[UAID_2]])</f>
        <v>45455</v>
      </c>
      <c r="F963" t="str" cm="1">
        <f t="array" ref="F963">INDEX(MainTracker[#Data],MATCH(1,(TrackerTbl[[#This Row],[UAID_2]]=MainTracker[UAID_2])*(TrackerTbl[[#This Row],[Request Date]]=MainTracker[Request sent on (Date)])*1,0),21)</f>
        <v>10 - Complete</v>
      </c>
      <c r="G963" s="74" cm="1">
        <f t="array" ref="G963">INDEX(MainTracker[#Data],MATCH(1,(TrackerTbl[[#This Row],[UAID_2]]=MainTracker[UAID_2])*(TrackerTbl[[#This Row],[Request Date]]=MainTracker[Request sent on (Date)])*1,0),9)</f>
        <v>45461</v>
      </c>
      <c r="J963" t="s">
        <v>10099</v>
      </c>
      <c r="K963" t="s">
        <v>10091</v>
      </c>
      <c r="L963" t="e">
        <f>LEFT(Table58[[#This Row],[L3 (Last Work Package only)]],FIND(" - ",Table58[[#This Row],[L3 (Last Work Package only)]])-1)</f>
        <v>#VALUE!</v>
      </c>
      <c r="M963" t="str">
        <f>LEFT(Table58[[#This Row],[Assets]],FIND(" - ",Table58[[#This Row],[Assets]])-1)</f>
        <v>HS2-00002MR6S</v>
      </c>
      <c r="N963" s="239" t="e">
        <f>INDEX(TrackerTbl[#Data],MATCH(Table58[[#This Row],[L2]],TrackerTbl[Cleansed_UAID_2],0),5)</f>
        <v>#N/A</v>
      </c>
      <c r="O963" s="9" t="e">
        <f>INDEX(TrackerTbl[#Data],MATCH(Table58[[#This Row],[L2]],TrackerTbl[Cleansed_UAID_2],0),6)</f>
        <v>#N/A</v>
      </c>
      <c r="P963" s="239" t="e">
        <f>INDEX(TrackerTbl[#Data],MATCH(Table58[[#This Row],[L2]],TrackerTbl[Cleansed_UAID_2],0),7)</f>
        <v>#N/A</v>
      </c>
    </row>
    <row r="964" spans="1:16">
      <c r="A964" s="9" t="s">
        <v>4324</v>
      </c>
      <c r="B964" t="s">
        <v>4325</v>
      </c>
      <c r="C964" t="str">
        <f>IF(LEFT(TrackerTbl[[#This Row],[WorkPackage]],1)="U",TrackerTbl[[#This Row],[WorkPackage]],"IDR "&amp;TRIM(TrackerTbl[[#This Row],[WorkPackage]]))</f>
        <v>UFDR 236.A</v>
      </c>
      <c r="D964" t="str">
        <f>TRIM(TrackerTbl[[#This Row],[UAID_2]])</f>
        <v>HS2-000020CJZ</v>
      </c>
      <c r="E964" s="74">
        <f>_xlfn.MAXIFS(Central_Team!G:G,Central_Team!C:C,TrackerTbl[[#This Row],[UAID_2]])</f>
        <v>45455</v>
      </c>
      <c r="F964" t="str" cm="1">
        <f t="array" ref="F964">INDEX(MainTracker[#Data],MATCH(1,(TrackerTbl[[#This Row],[UAID_2]]=MainTracker[UAID_2])*(TrackerTbl[[#This Row],[Request Date]]=MainTracker[Request sent on (Date)])*1,0),21)</f>
        <v>10 - Complete</v>
      </c>
      <c r="G964" s="74" cm="1">
        <f t="array" ref="G964">INDEX(MainTracker[#Data],MATCH(1,(TrackerTbl[[#This Row],[UAID_2]]=MainTracker[UAID_2])*(TrackerTbl[[#This Row],[Request Date]]=MainTracker[Request sent on (Date)])*1,0),9)</f>
        <v>45468</v>
      </c>
      <c r="J964" t="s">
        <v>10100</v>
      </c>
      <c r="K964" t="s">
        <v>10091</v>
      </c>
      <c r="L964" t="e">
        <f>LEFT(Table58[[#This Row],[L3 (Last Work Package only)]],FIND(" - ",Table58[[#This Row],[L3 (Last Work Package only)]])-1)</f>
        <v>#VALUE!</v>
      </c>
      <c r="M964" t="str">
        <f>LEFT(Table58[[#This Row],[Assets]],FIND(" - ",Table58[[#This Row],[Assets]])-1)</f>
        <v>HS2-00002MR6T</v>
      </c>
      <c r="N964" s="239" t="e">
        <f>INDEX(TrackerTbl[#Data],MATCH(Table58[[#This Row],[L2]],TrackerTbl[Cleansed_UAID_2],0),5)</f>
        <v>#N/A</v>
      </c>
      <c r="O964" s="9" t="e">
        <f>INDEX(TrackerTbl[#Data],MATCH(Table58[[#This Row],[L2]],TrackerTbl[Cleansed_UAID_2],0),6)</f>
        <v>#N/A</v>
      </c>
      <c r="P964" s="239" t="e">
        <f>INDEX(TrackerTbl[#Data],MATCH(Table58[[#This Row],[L2]],TrackerTbl[Cleansed_UAID_2],0),7)</f>
        <v>#N/A</v>
      </c>
    </row>
    <row r="965" spans="1:16">
      <c r="A965" s="9" t="s">
        <v>4168</v>
      </c>
      <c r="B965" t="s">
        <v>4329</v>
      </c>
      <c r="C965" t="str">
        <f>IF(LEFT(TrackerTbl[[#This Row],[WorkPackage]],1)="U",TrackerTbl[[#This Row],[WorkPackage]],"IDR "&amp;TRIM(TrackerTbl[[#This Row],[WorkPackage]]))</f>
        <v>IDR 204.2-2</v>
      </c>
      <c r="D965" t="str">
        <f>TRIM(TrackerTbl[[#This Row],[UAID_2]])</f>
        <v>HS2-00002YNHA</v>
      </c>
      <c r="E965" s="74">
        <f>_xlfn.MAXIFS(Central_Team!G:G,Central_Team!C:C,TrackerTbl[[#This Row],[UAID_2]])</f>
        <v>45455</v>
      </c>
      <c r="F965" t="str" cm="1">
        <f t="array" ref="F965">INDEX(MainTracker[#Data],MATCH(1,(TrackerTbl[[#This Row],[UAID_2]]=MainTracker[UAID_2])*(TrackerTbl[[#This Row],[Request Date]]=MainTracker[Request sent on (Date)])*1,0),21)</f>
        <v>10 - Complete</v>
      </c>
      <c r="G965" s="74" cm="1">
        <f t="array" ref="G965">INDEX(MainTracker[#Data],MATCH(1,(TrackerTbl[[#This Row],[UAID_2]]=MainTracker[UAID_2])*(TrackerTbl[[#This Row],[Request Date]]=MainTracker[Request sent on (Date)])*1,0),9)</f>
        <v>45520</v>
      </c>
      <c r="J965" t="s">
        <v>10101</v>
      </c>
      <c r="K965" t="s">
        <v>10091</v>
      </c>
      <c r="L965" t="e">
        <f>LEFT(Table58[[#This Row],[L3 (Last Work Package only)]],FIND(" - ",Table58[[#This Row],[L3 (Last Work Package only)]])-1)</f>
        <v>#VALUE!</v>
      </c>
      <c r="M965" t="str">
        <f>LEFT(Table58[[#This Row],[Assets]],FIND(" - ",Table58[[#This Row],[Assets]])-1)</f>
        <v>HS2-00002MR6U</v>
      </c>
      <c r="N965" s="239" t="e">
        <f>INDEX(TrackerTbl[#Data],MATCH(Table58[[#This Row],[L2]],TrackerTbl[Cleansed_UAID_2],0),5)</f>
        <v>#N/A</v>
      </c>
      <c r="O965" s="9" t="e">
        <f>INDEX(TrackerTbl[#Data],MATCH(Table58[[#This Row],[L2]],TrackerTbl[Cleansed_UAID_2],0),6)</f>
        <v>#N/A</v>
      </c>
      <c r="P965" s="239" t="e">
        <f>INDEX(TrackerTbl[#Data],MATCH(Table58[[#This Row],[L2]],TrackerTbl[Cleansed_UAID_2],0),7)</f>
        <v>#N/A</v>
      </c>
    </row>
    <row r="966" spans="1:16">
      <c r="A966" s="9" t="s">
        <v>4168</v>
      </c>
      <c r="B966" t="s">
        <v>4335</v>
      </c>
      <c r="C966" t="str">
        <f>IF(LEFT(TrackerTbl[[#This Row],[WorkPackage]],1)="U",TrackerTbl[[#This Row],[WorkPackage]],"IDR "&amp;TRIM(TrackerTbl[[#This Row],[WorkPackage]]))</f>
        <v>IDR 204.2-2</v>
      </c>
      <c r="D966" t="str">
        <f>TRIM(TrackerTbl[[#This Row],[UAID_2]])</f>
        <v>HS2-00002YNHB</v>
      </c>
      <c r="E966" s="74">
        <f>_xlfn.MAXIFS(Central_Team!G:G,Central_Team!C:C,TrackerTbl[[#This Row],[UAID_2]])</f>
        <v>45455</v>
      </c>
      <c r="F966" t="str" cm="1">
        <f t="array" ref="F966">INDEX(MainTracker[#Data],MATCH(1,(TrackerTbl[[#This Row],[UAID_2]]=MainTracker[UAID_2])*(TrackerTbl[[#This Row],[Request Date]]=MainTracker[Request sent on (Date)])*1,0),21)</f>
        <v>10 - Complete</v>
      </c>
      <c r="G966" s="74" cm="1">
        <f t="array" ref="G966">INDEX(MainTracker[#Data],MATCH(1,(TrackerTbl[[#This Row],[UAID_2]]=MainTracker[UAID_2])*(TrackerTbl[[#This Row],[Request Date]]=MainTracker[Request sent on (Date)])*1,0),9)</f>
        <v>45520</v>
      </c>
      <c r="J966" t="s">
        <v>10102</v>
      </c>
      <c r="K966" t="s">
        <v>10091</v>
      </c>
      <c r="L966" t="e">
        <f>LEFT(Table58[[#This Row],[L3 (Last Work Package only)]],FIND(" - ",Table58[[#This Row],[L3 (Last Work Package only)]])-1)</f>
        <v>#VALUE!</v>
      </c>
      <c r="M966" t="str">
        <f>LEFT(Table58[[#This Row],[Assets]],FIND(" - ",Table58[[#This Row],[Assets]])-1)</f>
        <v>HS2-00002MR6V</v>
      </c>
      <c r="N966" s="239" t="e">
        <f>INDEX(TrackerTbl[#Data],MATCH(Table58[[#This Row],[L2]],TrackerTbl[Cleansed_UAID_2],0),5)</f>
        <v>#N/A</v>
      </c>
      <c r="O966" s="9" t="e">
        <f>INDEX(TrackerTbl[#Data],MATCH(Table58[[#This Row],[L2]],TrackerTbl[Cleansed_UAID_2],0),6)</f>
        <v>#N/A</v>
      </c>
      <c r="P966" s="239" t="e">
        <f>INDEX(TrackerTbl[#Data],MATCH(Table58[[#This Row],[L2]],TrackerTbl[Cleansed_UAID_2],0),7)</f>
        <v>#N/A</v>
      </c>
    </row>
    <row r="967" spans="1:16">
      <c r="A967" s="9" t="s">
        <v>4168</v>
      </c>
      <c r="B967" t="s">
        <v>4340</v>
      </c>
      <c r="C967" t="str">
        <f>IF(LEFT(TrackerTbl[[#This Row],[WorkPackage]],1)="U",TrackerTbl[[#This Row],[WorkPackage]],"IDR "&amp;TRIM(TrackerTbl[[#This Row],[WorkPackage]]))</f>
        <v>IDR 204.2-2</v>
      </c>
      <c r="D967" t="str">
        <f>TRIM(TrackerTbl[[#This Row],[UAID_2]])</f>
        <v>HS2-00002YNHC</v>
      </c>
      <c r="E967" s="74">
        <f>_xlfn.MAXIFS(Central_Team!G:G,Central_Team!C:C,TrackerTbl[[#This Row],[UAID_2]])</f>
        <v>45455</v>
      </c>
      <c r="F967" t="str" cm="1">
        <f t="array" ref="F967">INDEX(MainTracker[#Data],MATCH(1,(TrackerTbl[[#This Row],[UAID_2]]=MainTracker[UAID_2])*(TrackerTbl[[#This Row],[Request Date]]=MainTracker[Request sent on (Date)])*1,0),21)</f>
        <v>10 - Complete</v>
      </c>
      <c r="G967" s="74" cm="1">
        <f t="array" ref="G967">INDEX(MainTracker[#Data],MATCH(1,(TrackerTbl[[#This Row],[UAID_2]]=MainTracker[UAID_2])*(TrackerTbl[[#This Row],[Request Date]]=MainTracker[Request sent on (Date)])*1,0),9)</f>
        <v>45524</v>
      </c>
      <c r="J967" t="s">
        <v>10103</v>
      </c>
      <c r="K967" t="s">
        <v>10104</v>
      </c>
      <c r="L967" t="e">
        <f>LEFT(Table58[[#This Row],[L3 (Last Work Package only)]],FIND(" - ",Table58[[#This Row],[L3 (Last Work Package only)]])-1)</f>
        <v>#VALUE!</v>
      </c>
      <c r="M967" t="str">
        <f>LEFT(Table58[[#This Row],[Assets]],FIND(" - ",Table58[[#This Row],[Assets]])-1)</f>
        <v>HS2-00002MR6H</v>
      </c>
      <c r="N967" s="239" t="e">
        <f>INDEX(TrackerTbl[#Data],MATCH(Table58[[#This Row],[L2]],TrackerTbl[Cleansed_UAID_2],0),5)</f>
        <v>#N/A</v>
      </c>
      <c r="O967" s="9" t="e">
        <f>INDEX(TrackerTbl[#Data],MATCH(Table58[[#This Row],[L2]],TrackerTbl[Cleansed_UAID_2],0),6)</f>
        <v>#N/A</v>
      </c>
      <c r="P967" s="239" t="e">
        <f>INDEX(TrackerTbl[#Data],MATCH(Table58[[#This Row],[L2]],TrackerTbl[Cleansed_UAID_2],0),7)</f>
        <v>#N/A</v>
      </c>
    </row>
    <row r="968" spans="1:16">
      <c r="A968" s="9">
        <v>223.8</v>
      </c>
      <c r="B968" t="s">
        <v>3081</v>
      </c>
      <c r="C968" t="str">
        <f>IF(LEFT(TrackerTbl[[#This Row],[WorkPackage]],1)="U",TrackerTbl[[#This Row],[WorkPackage]],"IDR "&amp;TRIM(TrackerTbl[[#This Row],[WorkPackage]]))</f>
        <v>IDR 223.8</v>
      </c>
      <c r="D968" t="str">
        <f>TRIM(TrackerTbl[[#This Row],[UAID_2]])</f>
        <v>HS2-000037YLY</v>
      </c>
      <c r="E968" s="74">
        <f>_xlfn.MAXIFS(Central_Team!G:G,Central_Team!C:C,TrackerTbl[[#This Row],[UAID_2]])</f>
        <v>45455</v>
      </c>
      <c r="F968" t="str" cm="1">
        <f t="array" ref="F968">INDEX(MainTracker[#Data],MATCH(1,(TrackerTbl[[#This Row],[UAID_2]]=MainTracker[UAID_2])*(TrackerTbl[[#This Row],[Request Date]]=MainTracker[Request sent on (Date)])*1,0),21)</f>
        <v>10 - Complete</v>
      </c>
      <c r="G968" s="74" cm="1">
        <f t="array" ref="G968">INDEX(MainTracker[#Data],MATCH(1,(TrackerTbl[[#This Row],[UAID_2]]=MainTracker[UAID_2])*(TrackerTbl[[#This Row],[Request Date]]=MainTracker[Request sent on (Date)])*1,0),9)</f>
        <v>45464</v>
      </c>
      <c r="J968" t="s">
        <v>10105</v>
      </c>
      <c r="K968" t="s">
        <v>10106</v>
      </c>
      <c r="L968" t="e">
        <f>LEFT(Table58[[#This Row],[L3 (Last Work Package only)]],FIND(" - ",Table58[[#This Row],[L3 (Last Work Package only)]])-1)</f>
        <v>#VALUE!</v>
      </c>
      <c r="M968" t="str">
        <f>LEFT(Table58[[#This Row],[Assets]],FIND(" - ",Table58[[#This Row],[Assets]])-1)</f>
        <v>HS2-00002MR6W</v>
      </c>
      <c r="N968" s="239" t="e">
        <f>INDEX(TrackerTbl[#Data],MATCH(Table58[[#This Row],[L2]],TrackerTbl[Cleansed_UAID_2],0),5)</f>
        <v>#N/A</v>
      </c>
      <c r="O968" s="9" t="e">
        <f>INDEX(TrackerTbl[#Data],MATCH(Table58[[#This Row],[L2]],TrackerTbl[Cleansed_UAID_2],0),6)</f>
        <v>#N/A</v>
      </c>
      <c r="P968" s="239" t="e">
        <f>INDEX(TrackerTbl[#Data],MATCH(Table58[[#This Row],[L2]],TrackerTbl[Cleansed_UAID_2],0),7)</f>
        <v>#N/A</v>
      </c>
    </row>
    <row r="969" spans="1:16">
      <c r="A969" s="9">
        <v>223.8</v>
      </c>
      <c r="B969" t="s">
        <v>3088</v>
      </c>
      <c r="C969" t="str">
        <f>IF(LEFT(TrackerTbl[[#This Row],[WorkPackage]],1)="U",TrackerTbl[[#This Row],[WorkPackage]],"IDR "&amp;TRIM(TrackerTbl[[#This Row],[WorkPackage]]))</f>
        <v>IDR 223.8</v>
      </c>
      <c r="D969" t="str">
        <f>TRIM(TrackerTbl[[#This Row],[UAID_2]])</f>
        <v>HS2-000037YLZ</v>
      </c>
      <c r="E969" s="74">
        <f>_xlfn.MAXIFS(Central_Team!G:G,Central_Team!C:C,TrackerTbl[[#This Row],[UAID_2]])</f>
        <v>45455</v>
      </c>
      <c r="F969" t="str" cm="1">
        <f t="array" ref="F969">INDEX(MainTracker[#Data],MATCH(1,(TrackerTbl[[#This Row],[UAID_2]]=MainTracker[UAID_2])*(TrackerTbl[[#This Row],[Request Date]]=MainTracker[Request sent on (Date)])*1,0),21)</f>
        <v>10 - Complete</v>
      </c>
      <c r="G969" s="74" cm="1">
        <f t="array" ref="G969">INDEX(MainTracker[#Data],MATCH(1,(TrackerTbl[[#This Row],[UAID_2]]=MainTracker[UAID_2])*(TrackerTbl[[#This Row],[Request Date]]=MainTracker[Request sent on (Date)])*1,0),9)</f>
        <v>45464</v>
      </c>
      <c r="J969" t="s">
        <v>10107</v>
      </c>
      <c r="K969" t="s">
        <v>10108</v>
      </c>
      <c r="L969" t="e">
        <f>LEFT(Table58[[#This Row],[L3 (Last Work Package only)]],FIND(" - ",Table58[[#This Row],[L3 (Last Work Package only)]])-1)</f>
        <v>#VALUE!</v>
      </c>
      <c r="M969" t="str">
        <f>LEFT(Table58[[#This Row],[Assets]],FIND(" - ",Table58[[#This Row],[Assets]])-1)</f>
        <v>HS2-00002MR3M</v>
      </c>
      <c r="N969" s="239" t="e">
        <f>INDEX(TrackerTbl[#Data],MATCH(Table58[[#This Row],[L2]],TrackerTbl[Cleansed_UAID_2],0),5)</f>
        <v>#N/A</v>
      </c>
      <c r="O969" s="9" t="e">
        <f>INDEX(TrackerTbl[#Data],MATCH(Table58[[#This Row],[L2]],TrackerTbl[Cleansed_UAID_2],0),6)</f>
        <v>#N/A</v>
      </c>
      <c r="P969" s="239" t="e">
        <f>INDEX(TrackerTbl[#Data],MATCH(Table58[[#This Row],[L2]],TrackerTbl[Cleansed_UAID_2],0),7)</f>
        <v>#N/A</v>
      </c>
    </row>
    <row r="970" spans="1:16">
      <c r="A970" s="9">
        <v>223.8</v>
      </c>
      <c r="B970" t="s">
        <v>3093</v>
      </c>
      <c r="C970" t="str">
        <f>IF(LEFT(TrackerTbl[[#This Row],[WorkPackage]],1)="U",TrackerTbl[[#This Row],[WorkPackage]],"IDR "&amp;TRIM(TrackerTbl[[#This Row],[WorkPackage]]))</f>
        <v>IDR 223.8</v>
      </c>
      <c r="D970" t="str">
        <f>TRIM(TrackerTbl[[#This Row],[UAID_2]])</f>
        <v>HS2-00002YCW9</v>
      </c>
      <c r="E970" s="74">
        <f>_xlfn.MAXIFS(Central_Team!G:G,Central_Team!C:C,TrackerTbl[[#This Row],[UAID_2]])</f>
        <v>45455</v>
      </c>
      <c r="F970" t="str" cm="1">
        <f t="array" ref="F970">INDEX(MainTracker[#Data],MATCH(1,(TrackerTbl[[#This Row],[UAID_2]]=MainTracker[UAID_2])*(TrackerTbl[[#This Row],[Request Date]]=MainTracker[Request sent on (Date)])*1,0),21)</f>
        <v>10 - Complete</v>
      </c>
      <c r="G970" s="74" cm="1">
        <f t="array" ref="G970">INDEX(MainTracker[#Data],MATCH(1,(TrackerTbl[[#This Row],[UAID_2]]=MainTracker[UAID_2])*(TrackerTbl[[#This Row],[Request Date]]=MainTracker[Request sent on (Date)])*1,0),9)</f>
        <v>45464</v>
      </c>
      <c r="J970" t="s">
        <v>10109</v>
      </c>
      <c r="K970" t="s">
        <v>10108</v>
      </c>
      <c r="L970" t="e">
        <f>LEFT(Table58[[#This Row],[L3 (Last Work Package only)]],FIND(" - ",Table58[[#This Row],[L3 (Last Work Package only)]])-1)</f>
        <v>#VALUE!</v>
      </c>
      <c r="M970" t="str">
        <f>LEFT(Table58[[#This Row],[Assets]],FIND(" - ",Table58[[#This Row],[Assets]])-1)</f>
        <v>HS2-00002MR3N</v>
      </c>
      <c r="N970" s="239" t="e">
        <f>INDEX(TrackerTbl[#Data],MATCH(Table58[[#This Row],[L2]],TrackerTbl[Cleansed_UAID_2],0),5)</f>
        <v>#N/A</v>
      </c>
      <c r="O970" s="9" t="e">
        <f>INDEX(TrackerTbl[#Data],MATCH(Table58[[#This Row],[L2]],TrackerTbl[Cleansed_UAID_2],0),6)</f>
        <v>#N/A</v>
      </c>
      <c r="P970" s="239" t="e">
        <f>INDEX(TrackerTbl[#Data],MATCH(Table58[[#This Row],[L2]],TrackerTbl[Cleansed_UAID_2],0),7)</f>
        <v>#N/A</v>
      </c>
    </row>
    <row r="971" spans="1:16">
      <c r="A971" s="9">
        <v>222.6</v>
      </c>
      <c r="B971" t="s">
        <v>4352</v>
      </c>
      <c r="C971" t="str">
        <f>IF(LEFT(TrackerTbl[[#This Row],[WorkPackage]],1)="U",TrackerTbl[[#This Row],[WorkPackage]],"IDR "&amp;TRIM(TrackerTbl[[#This Row],[WorkPackage]]))</f>
        <v>IDR 222.6</v>
      </c>
      <c r="D971" t="str">
        <f>TRIM(TrackerTbl[[#This Row],[UAID_2]])</f>
        <v>HS2-00002N7WN</v>
      </c>
      <c r="E971" s="74">
        <f>_xlfn.MAXIFS(Central_Team!G:G,Central_Team!C:C,TrackerTbl[[#This Row],[UAID_2]])</f>
        <v>45455</v>
      </c>
      <c r="F971" t="str" cm="1">
        <f t="array" ref="F971">INDEX(MainTracker[#Data],MATCH(1,(TrackerTbl[[#This Row],[UAID_2]]=MainTracker[UAID_2])*(TrackerTbl[[#This Row],[Request Date]]=MainTracker[Request sent on (Date)])*1,0),21)</f>
        <v>10 - Complete</v>
      </c>
      <c r="G971" s="74" cm="1">
        <f t="array" ref="G971">INDEX(MainTracker[#Data],MATCH(1,(TrackerTbl[[#This Row],[UAID_2]]=MainTracker[UAID_2])*(TrackerTbl[[#This Row],[Request Date]]=MainTracker[Request sent on (Date)])*1,0),9)</f>
        <v>45462</v>
      </c>
      <c r="J971" t="s">
        <v>10110</v>
      </c>
      <c r="K971" t="s">
        <v>10108</v>
      </c>
      <c r="L971" t="e">
        <f>LEFT(Table58[[#This Row],[L3 (Last Work Package only)]],FIND(" - ",Table58[[#This Row],[L3 (Last Work Package only)]])-1)</f>
        <v>#VALUE!</v>
      </c>
      <c r="M971" t="str">
        <f>LEFT(Table58[[#This Row],[Assets]],FIND(" - ",Table58[[#This Row],[Assets]])-1)</f>
        <v>HS2-00002MR3P</v>
      </c>
      <c r="N971" s="239" t="e">
        <f>INDEX(TrackerTbl[#Data],MATCH(Table58[[#This Row],[L2]],TrackerTbl[Cleansed_UAID_2],0),5)</f>
        <v>#N/A</v>
      </c>
      <c r="O971" s="9" t="e">
        <f>INDEX(TrackerTbl[#Data],MATCH(Table58[[#This Row],[L2]],TrackerTbl[Cleansed_UAID_2],0),6)</f>
        <v>#N/A</v>
      </c>
      <c r="P971" s="239" t="e">
        <f>INDEX(TrackerTbl[#Data],MATCH(Table58[[#This Row],[L2]],TrackerTbl[Cleansed_UAID_2],0),7)</f>
        <v>#N/A</v>
      </c>
    </row>
    <row r="972" spans="1:16">
      <c r="A972" s="9">
        <v>220.5</v>
      </c>
      <c r="B972" t="s">
        <v>494</v>
      </c>
      <c r="C972" t="str">
        <f>IF(LEFT(TrackerTbl[[#This Row],[WorkPackage]],1)="U",TrackerTbl[[#This Row],[WorkPackage]],"IDR "&amp;TRIM(TrackerTbl[[#This Row],[WorkPackage]]))</f>
        <v>IDR 220.5</v>
      </c>
      <c r="D972" t="str">
        <f>TRIM(TrackerTbl[[#This Row],[UAID_2]])</f>
        <v>HS2-00002Y0RV</v>
      </c>
      <c r="E972" s="74">
        <f>_xlfn.MAXIFS(Central_Team!G:G,Central_Team!C:C,TrackerTbl[[#This Row],[UAID_2]])</f>
        <v>45455</v>
      </c>
      <c r="F972" t="str" cm="1">
        <f t="array" ref="F972">INDEX(MainTracker[#Data],MATCH(1,(TrackerTbl[[#This Row],[UAID_2]]=MainTracker[UAID_2])*(TrackerTbl[[#This Row],[Request Date]]=MainTracker[Request sent on (Date)])*1,0),21)</f>
        <v>10 - Complete</v>
      </c>
      <c r="G972" s="74" cm="1">
        <f t="array" ref="G972">INDEX(MainTracker[#Data],MATCH(1,(TrackerTbl[[#This Row],[UAID_2]]=MainTracker[UAID_2])*(TrackerTbl[[#This Row],[Request Date]]=MainTracker[Request sent on (Date)])*1,0),9)</f>
        <v>45469</v>
      </c>
      <c r="J972" t="s">
        <v>10111</v>
      </c>
      <c r="K972" t="s">
        <v>10108</v>
      </c>
      <c r="L972" t="e">
        <f>LEFT(Table58[[#This Row],[L3 (Last Work Package only)]],FIND(" - ",Table58[[#This Row],[L3 (Last Work Package only)]])-1)</f>
        <v>#VALUE!</v>
      </c>
      <c r="M972" t="str">
        <f>LEFT(Table58[[#This Row],[Assets]],FIND(" - ",Table58[[#This Row],[Assets]])-1)</f>
        <v>HS2-00002MR3Q</v>
      </c>
      <c r="N972" s="239" t="e">
        <f>INDEX(TrackerTbl[#Data],MATCH(Table58[[#This Row],[L2]],TrackerTbl[Cleansed_UAID_2],0),5)</f>
        <v>#N/A</v>
      </c>
      <c r="O972" s="9" t="e">
        <f>INDEX(TrackerTbl[#Data],MATCH(Table58[[#This Row],[L2]],TrackerTbl[Cleansed_UAID_2],0),6)</f>
        <v>#N/A</v>
      </c>
      <c r="P972" s="239" t="e">
        <f>INDEX(TrackerTbl[#Data],MATCH(Table58[[#This Row],[L2]],TrackerTbl[Cleansed_UAID_2],0),7)</f>
        <v>#N/A</v>
      </c>
    </row>
    <row r="973" spans="1:16">
      <c r="A973" s="9">
        <v>214.1</v>
      </c>
      <c r="B973" t="s">
        <v>4359</v>
      </c>
      <c r="C973" t="str">
        <f>IF(LEFT(TrackerTbl[[#This Row],[WorkPackage]],1)="U",TrackerTbl[[#This Row],[WorkPackage]],"IDR "&amp;TRIM(TrackerTbl[[#This Row],[WorkPackage]]))</f>
        <v>IDR 214.1</v>
      </c>
      <c r="D973" t="str">
        <f>TRIM(TrackerTbl[[#This Row],[UAID_2]])</f>
        <v>HS2-000020NJ5</v>
      </c>
      <c r="E973" s="74">
        <f>_xlfn.MAXIFS(Central_Team!G:G,Central_Team!C:C,TrackerTbl[[#This Row],[UAID_2]])</f>
        <v>45455</v>
      </c>
      <c r="F973" t="str" cm="1">
        <f t="array" ref="F973">INDEX(MainTracker[#Data],MATCH(1,(TrackerTbl[[#This Row],[UAID_2]]=MainTracker[UAID_2])*(TrackerTbl[[#This Row],[Request Date]]=MainTracker[Request sent on (Date)])*1,0),21)</f>
        <v>10 - Complete</v>
      </c>
      <c r="G973" s="74" cm="1">
        <f t="array" ref="G973">INDEX(MainTracker[#Data],MATCH(1,(TrackerTbl[[#This Row],[UAID_2]]=MainTracker[UAID_2])*(TrackerTbl[[#This Row],[Request Date]]=MainTracker[Request sent on (Date)])*1,0),9)</f>
        <v>45502</v>
      </c>
      <c r="J973" t="s">
        <v>10112</v>
      </c>
      <c r="K973" t="s">
        <v>10108</v>
      </c>
      <c r="L973" t="e">
        <f>LEFT(Table58[[#This Row],[L3 (Last Work Package only)]],FIND(" - ",Table58[[#This Row],[L3 (Last Work Package only)]])-1)</f>
        <v>#VALUE!</v>
      </c>
      <c r="M973" t="str">
        <f>LEFT(Table58[[#This Row],[Assets]],FIND(" - ",Table58[[#This Row],[Assets]])-1)</f>
        <v>HS2-00002MR3R</v>
      </c>
      <c r="N973" s="239" t="e">
        <f>INDEX(TrackerTbl[#Data],MATCH(Table58[[#This Row],[L2]],TrackerTbl[Cleansed_UAID_2],0),5)</f>
        <v>#N/A</v>
      </c>
      <c r="O973" s="9" t="e">
        <f>INDEX(TrackerTbl[#Data],MATCH(Table58[[#This Row],[L2]],TrackerTbl[Cleansed_UAID_2],0),6)</f>
        <v>#N/A</v>
      </c>
      <c r="P973" s="239" t="e">
        <f>INDEX(TrackerTbl[#Data],MATCH(Table58[[#This Row],[L2]],TrackerTbl[Cleansed_UAID_2],0),7)</f>
        <v>#N/A</v>
      </c>
    </row>
    <row r="974" spans="1:16">
      <c r="A974" s="9">
        <v>214.1</v>
      </c>
      <c r="B974" t="s">
        <v>4367</v>
      </c>
      <c r="C974" t="str">
        <f>IF(LEFT(TrackerTbl[[#This Row],[WorkPackage]],1)="U",TrackerTbl[[#This Row],[WorkPackage]],"IDR "&amp;TRIM(TrackerTbl[[#This Row],[WorkPackage]]))</f>
        <v>IDR 214.1</v>
      </c>
      <c r="D974" t="str">
        <f>TRIM(TrackerTbl[[#This Row],[UAID_2]])</f>
        <v>HS2-00002DRXL</v>
      </c>
      <c r="E974" s="74">
        <f>_xlfn.MAXIFS(Central_Team!G:G,Central_Team!C:C,TrackerTbl[[#This Row],[UAID_2]])</f>
        <v>45455</v>
      </c>
      <c r="F974" t="str" cm="1">
        <f t="array" ref="F974">INDEX(MainTracker[#Data],MATCH(1,(TrackerTbl[[#This Row],[UAID_2]]=MainTracker[UAID_2])*(TrackerTbl[[#This Row],[Request Date]]=MainTracker[Request sent on (Date)])*1,0),21)</f>
        <v>10 - Complete</v>
      </c>
      <c r="G974" s="74" cm="1">
        <f t="array" ref="G974">INDEX(MainTracker[#Data],MATCH(1,(TrackerTbl[[#This Row],[UAID_2]]=MainTracker[UAID_2])*(TrackerTbl[[#This Row],[Request Date]]=MainTracker[Request sent on (Date)])*1,0),9)</f>
        <v>45502</v>
      </c>
      <c r="J974" t="s">
        <v>10113</v>
      </c>
      <c r="K974" t="s">
        <v>10108</v>
      </c>
      <c r="L974" t="e">
        <f>LEFT(Table58[[#This Row],[L3 (Last Work Package only)]],FIND(" - ",Table58[[#This Row],[L3 (Last Work Package only)]])-1)</f>
        <v>#VALUE!</v>
      </c>
      <c r="M974" t="str">
        <f>LEFT(Table58[[#This Row],[Assets]],FIND(" - ",Table58[[#This Row],[Assets]])-1)</f>
        <v>HS2-00002MR3S</v>
      </c>
      <c r="N974" s="239" t="e">
        <f>INDEX(TrackerTbl[#Data],MATCH(Table58[[#This Row],[L2]],TrackerTbl[Cleansed_UAID_2],0),5)</f>
        <v>#N/A</v>
      </c>
      <c r="O974" s="9" t="e">
        <f>INDEX(TrackerTbl[#Data],MATCH(Table58[[#This Row],[L2]],TrackerTbl[Cleansed_UAID_2],0),6)</f>
        <v>#N/A</v>
      </c>
      <c r="P974" s="239" t="e">
        <f>INDEX(TrackerTbl[#Data],MATCH(Table58[[#This Row],[L2]],TrackerTbl[Cleansed_UAID_2],0),7)</f>
        <v>#N/A</v>
      </c>
    </row>
    <row r="975" spans="1:16">
      <c r="A975" s="9">
        <v>214.1</v>
      </c>
      <c r="B975" t="s">
        <v>4372</v>
      </c>
      <c r="C975" t="str">
        <f>IF(LEFT(TrackerTbl[[#This Row],[WorkPackage]],1)="U",TrackerTbl[[#This Row],[WorkPackage]],"IDR "&amp;TRIM(TrackerTbl[[#This Row],[WorkPackage]]))</f>
        <v>IDR 214.1</v>
      </c>
      <c r="D975" t="str">
        <f>TRIM(TrackerTbl[[#This Row],[UAID_2]])</f>
        <v>HS2-00002BJTZ</v>
      </c>
      <c r="E975" s="74">
        <f>_xlfn.MAXIFS(Central_Team!G:G,Central_Team!C:C,TrackerTbl[[#This Row],[UAID_2]])</f>
        <v>45455</v>
      </c>
      <c r="F975" t="str" cm="1">
        <f t="array" ref="F975">INDEX(MainTracker[#Data],MATCH(1,(TrackerTbl[[#This Row],[UAID_2]]=MainTracker[UAID_2])*(TrackerTbl[[#This Row],[Request Date]]=MainTracker[Request sent on (Date)])*1,0),21)</f>
        <v>10 - Complete</v>
      </c>
      <c r="G975" s="74" cm="1">
        <f t="array" ref="G975">INDEX(MainTracker[#Data],MATCH(1,(TrackerTbl[[#This Row],[UAID_2]]=MainTracker[UAID_2])*(TrackerTbl[[#This Row],[Request Date]]=MainTracker[Request sent on (Date)])*1,0),9)</f>
        <v>45503</v>
      </c>
      <c r="J975" t="s">
        <v>10114</v>
      </c>
      <c r="K975" t="s">
        <v>10108</v>
      </c>
      <c r="L975" t="e">
        <f>LEFT(Table58[[#This Row],[L3 (Last Work Package only)]],FIND(" - ",Table58[[#This Row],[L3 (Last Work Package only)]])-1)</f>
        <v>#VALUE!</v>
      </c>
      <c r="M975" t="str">
        <f>LEFT(Table58[[#This Row],[Assets]],FIND(" - ",Table58[[#This Row],[Assets]])-1)</f>
        <v>HS2-00002MR3T</v>
      </c>
      <c r="N975" s="239" t="e">
        <f>INDEX(TrackerTbl[#Data],MATCH(Table58[[#This Row],[L2]],TrackerTbl[Cleansed_UAID_2],0),5)</f>
        <v>#N/A</v>
      </c>
      <c r="O975" s="9" t="e">
        <f>INDEX(TrackerTbl[#Data],MATCH(Table58[[#This Row],[L2]],TrackerTbl[Cleansed_UAID_2],0),6)</f>
        <v>#N/A</v>
      </c>
      <c r="P975" s="239" t="e">
        <f>INDEX(TrackerTbl[#Data],MATCH(Table58[[#This Row],[L2]],TrackerTbl[Cleansed_UAID_2],0),7)</f>
        <v>#N/A</v>
      </c>
    </row>
    <row r="976" spans="1:16">
      <c r="A976" s="9">
        <v>214.1</v>
      </c>
      <c r="B976" t="s">
        <v>4377</v>
      </c>
      <c r="C976" t="str">
        <f>IF(LEFT(TrackerTbl[[#This Row],[WorkPackage]],1)="U",TrackerTbl[[#This Row],[WorkPackage]],"IDR "&amp;TRIM(TrackerTbl[[#This Row],[WorkPackage]]))</f>
        <v>IDR 214.1</v>
      </c>
      <c r="D976" t="str">
        <f>TRIM(TrackerTbl[[#This Row],[UAID_2]])</f>
        <v>HS2-00002CT8K</v>
      </c>
      <c r="E976" s="74">
        <f>_xlfn.MAXIFS(Central_Team!G:G,Central_Team!C:C,TrackerTbl[[#This Row],[UAID_2]])</f>
        <v>45455</v>
      </c>
      <c r="F976" t="str" cm="1">
        <f t="array" ref="F976">INDEX(MainTracker[#Data],MATCH(1,(TrackerTbl[[#This Row],[UAID_2]]=MainTracker[UAID_2])*(TrackerTbl[[#This Row],[Request Date]]=MainTracker[Request sent on (Date)])*1,0),21)</f>
        <v>10 - Complete</v>
      </c>
      <c r="G976" s="74" cm="1">
        <f t="array" ref="G976">INDEX(MainTracker[#Data],MATCH(1,(TrackerTbl[[#This Row],[UAID_2]]=MainTracker[UAID_2])*(TrackerTbl[[#This Row],[Request Date]]=MainTracker[Request sent on (Date)])*1,0),9)</f>
        <v>45482</v>
      </c>
      <c r="J976" t="s">
        <v>10115</v>
      </c>
      <c r="K976" t="s">
        <v>10116</v>
      </c>
      <c r="L976" t="e">
        <f>LEFT(Table58[[#This Row],[L3 (Last Work Package only)]],FIND(" - ",Table58[[#This Row],[L3 (Last Work Package only)]])-1)</f>
        <v>#VALUE!</v>
      </c>
      <c r="M976" t="str">
        <f>LEFT(Table58[[#This Row],[Assets]],FIND(" - ",Table58[[#This Row],[Assets]])-1)</f>
        <v>HS2-00002MR3J</v>
      </c>
      <c r="N976" s="239" t="e">
        <f>INDEX(TrackerTbl[#Data],MATCH(Table58[[#This Row],[L2]],TrackerTbl[Cleansed_UAID_2],0),5)</f>
        <v>#N/A</v>
      </c>
      <c r="O976" s="9" t="e">
        <f>INDEX(TrackerTbl[#Data],MATCH(Table58[[#This Row],[L2]],TrackerTbl[Cleansed_UAID_2],0),6)</f>
        <v>#N/A</v>
      </c>
      <c r="P976" s="239" t="e">
        <f>INDEX(TrackerTbl[#Data],MATCH(Table58[[#This Row],[L2]],TrackerTbl[Cleansed_UAID_2],0),7)</f>
        <v>#N/A</v>
      </c>
    </row>
    <row r="977" spans="1:16">
      <c r="A977" s="9" t="s">
        <v>4384</v>
      </c>
      <c r="B977" t="s">
        <v>4385</v>
      </c>
      <c r="C977" t="str">
        <f>IF(LEFT(TrackerTbl[[#This Row],[WorkPackage]],1)="U",TrackerTbl[[#This Row],[WorkPackage]],"IDR "&amp;TRIM(TrackerTbl[[#This Row],[WorkPackage]]))</f>
        <v>IDR 204.0-2</v>
      </c>
      <c r="D977" t="str">
        <f>TRIM(TrackerTbl[[#This Row],[UAID_2]])</f>
        <v>HS2-00002CT4A</v>
      </c>
      <c r="E977" s="74">
        <f>_xlfn.MAXIFS(Central_Team!G:G,Central_Team!C:C,TrackerTbl[[#This Row],[UAID_2]])</f>
        <v>45456</v>
      </c>
      <c r="F977" t="str" cm="1">
        <f t="array" ref="F977">INDEX(MainTracker[#Data],MATCH(1,(TrackerTbl[[#This Row],[UAID_2]]=MainTracker[UAID_2])*(TrackerTbl[[#This Row],[Request Date]]=MainTracker[Request sent on (Date)])*1,0),21)</f>
        <v>10 - Complete</v>
      </c>
      <c r="G977" s="74" cm="1">
        <f t="array" ref="G977">INDEX(MainTracker[#Data],MATCH(1,(TrackerTbl[[#This Row],[UAID_2]]=MainTracker[UAID_2])*(TrackerTbl[[#This Row],[Request Date]]=MainTracker[Request sent on (Date)])*1,0),9)</f>
        <v>45483</v>
      </c>
      <c r="J977" t="s">
        <v>10117</v>
      </c>
      <c r="K977" t="s">
        <v>10116</v>
      </c>
      <c r="L977" t="e">
        <f>LEFT(Table58[[#This Row],[L3 (Last Work Package only)]],FIND(" - ",Table58[[#This Row],[L3 (Last Work Package only)]])-1)</f>
        <v>#VALUE!</v>
      </c>
      <c r="M977" t="str">
        <f>LEFT(Table58[[#This Row],[Assets]],FIND(" - ",Table58[[#This Row],[Assets]])-1)</f>
        <v>HS2-00002MR3K</v>
      </c>
      <c r="N977" s="239" t="e">
        <f>INDEX(TrackerTbl[#Data],MATCH(Table58[[#This Row],[L2]],TrackerTbl[Cleansed_UAID_2],0),5)</f>
        <v>#N/A</v>
      </c>
      <c r="O977" s="9" t="e">
        <f>INDEX(TrackerTbl[#Data],MATCH(Table58[[#This Row],[L2]],TrackerTbl[Cleansed_UAID_2],0),6)</f>
        <v>#N/A</v>
      </c>
      <c r="P977" s="239" t="e">
        <f>INDEX(TrackerTbl[#Data],MATCH(Table58[[#This Row],[L2]],TrackerTbl[Cleansed_UAID_2],0),7)</f>
        <v>#N/A</v>
      </c>
    </row>
    <row r="978" spans="1:16">
      <c r="A978" s="9" t="s">
        <v>1822</v>
      </c>
      <c r="B978" t="s">
        <v>4394</v>
      </c>
      <c r="C978" t="str">
        <f>IF(LEFT(TrackerTbl[[#This Row],[WorkPackage]],1)="U",TrackerTbl[[#This Row],[WorkPackage]],"IDR "&amp;TRIM(TrackerTbl[[#This Row],[WorkPackage]]))</f>
        <v>IDR 229.01-1</v>
      </c>
      <c r="D978" t="str">
        <f>TRIM(TrackerTbl[[#This Row],[UAID_2]])</f>
        <v>HS2-000020360</v>
      </c>
      <c r="E978" s="74">
        <f>_xlfn.MAXIFS(Central_Team!G:G,Central_Team!C:C,TrackerTbl[[#This Row],[UAID_2]])</f>
        <v>45457</v>
      </c>
      <c r="F978" t="str" cm="1">
        <f t="array" ref="F978">INDEX(MainTracker[#Data],MATCH(1,(TrackerTbl[[#This Row],[UAID_2]]=MainTracker[UAID_2])*(TrackerTbl[[#This Row],[Request Date]]=MainTracker[Request sent on (Date)])*1,0),21)</f>
        <v>10 - Complete</v>
      </c>
      <c r="G978" s="74" cm="1">
        <f t="array" ref="G978">INDEX(MainTracker[#Data],MATCH(1,(TrackerTbl[[#This Row],[UAID_2]]=MainTracker[UAID_2])*(TrackerTbl[[#This Row],[Request Date]]=MainTracker[Request sent on (Date)])*1,0),9)</f>
        <v>45467</v>
      </c>
      <c r="J978" t="s">
        <v>10118</v>
      </c>
      <c r="K978" t="s">
        <v>10116</v>
      </c>
      <c r="L978" t="e">
        <f>LEFT(Table58[[#This Row],[L3 (Last Work Package only)]],FIND(" - ",Table58[[#This Row],[L3 (Last Work Package only)]])-1)</f>
        <v>#VALUE!</v>
      </c>
      <c r="M978" t="str">
        <f>LEFT(Table58[[#This Row],[Assets]],FIND(" - ",Table58[[#This Row],[Assets]])-1)</f>
        <v>HS2-00002MR3L</v>
      </c>
      <c r="N978" s="239" t="e">
        <f>INDEX(TrackerTbl[#Data],MATCH(Table58[[#This Row],[L2]],TrackerTbl[Cleansed_UAID_2],0),5)</f>
        <v>#N/A</v>
      </c>
      <c r="O978" s="9" t="e">
        <f>INDEX(TrackerTbl[#Data],MATCH(Table58[[#This Row],[L2]],TrackerTbl[Cleansed_UAID_2],0),6)</f>
        <v>#N/A</v>
      </c>
      <c r="P978" s="239" t="e">
        <f>INDEX(TrackerTbl[#Data],MATCH(Table58[[#This Row],[L2]],TrackerTbl[Cleansed_UAID_2],0),7)</f>
        <v>#N/A</v>
      </c>
    </row>
    <row r="979" spans="1:16">
      <c r="A979" s="9" t="s">
        <v>1822</v>
      </c>
      <c r="B979" t="s">
        <v>4399</v>
      </c>
      <c r="C979" t="str">
        <f>IF(LEFT(TrackerTbl[[#This Row],[WorkPackage]],1)="U",TrackerTbl[[#This Row],[WorkPackage]],"IDR "&amp;TRIM(TrackerTbl[[#This Row],[WorkPackage]]))</f>
        <v>IDR 229.01-1</v>
      </c>
      <c r="D979" t="str">
        <f>TRIM(TrackerTbl[[#This Row],[UAID_2]])</f>
        <v>HS2-000020NVL</v>
      </c>
      <c r="E979" s="74">
        <f>_xlfn.MAXIFS(Central_Team!G:G,Central_Team!C:C,TrackerTbl[[#This Row],[UAID_2]])</f>
        <v>45457</v>
      </c>
      <c r="F979" t="str" cm="1">
        <f t="array" ref="F979">INDEX(MainTracker[#Data],MATCH(1,(TrackerTbl[[#This Row],[UAID_2]]=MainTracker[UAID_2])*(TrackerTbl[[#This Row],[Request Date]]=MainTracker[Request sent on (Date)])*1,0),21)</f>
        <v>10 - Complete</v>
      </c>
      <c r="G979" s="74" cm="1">
        <f t="array" ref="G979">INDEX(MainTracker[#Data],MATCH(1,(TrackerTbl[[#This Row],[UAID_2]]=MainTracker[UAID_2])*(TrackerTbl[[#This Row],[Request Date]]=MainTracker[Request sent on (Date)])*1,0),9)</f>
        <v>45467</v>
      </c>
      <c r="J979" t="s">
        <v>10119</v>
      </c>
      <c r="K979" t="s">
        <v>10120</v>
      </c>
      <c r="L979" t="e">
        <f>LEFT(Table58[[#This Row],[L3 (Last Work Package only)]],FIND(" - ",Table58[[#This Row],[L3 (Last Work Package only)]])-1)</f>
        <v>#VALUE!</v>
      </c>
      <c r="M979" t="str">
        <f>LEFT(Table58[[#This Row],[Assets]],FIND(" - ",Table58[[#This Row],[Assets]])-1)</f>
        <v>HS2-00002MR3U</v>
      </c>
      <c r="N979" s="239" t="e">
        <f>INDEX(TrackerTbl[#Data],MATCH(Table58[[#This Row],[L2]],TrackerTbl[Cleansed_UAID_2],0),5)</f>
        <v>#N/A</v>
      </c>
      <c r="O979" s="9" t="e">
        <f>INDEX(TrackerTbl[#Data],MATCH(Table58[[#This Row],[L2]],TrackerTbl[Cleansed_UAID_2],0),6)</f>
        <v>#N/A</v>
      </c>
      <c r="P979" s="239" t="e">
        <f>INDEX(TrackerTbl[#Data],MATCH(Table58[[#This Row],[L2]],TrackerTbl[Cleansed_UAID_2],0),7)</f>
        <v>#N/A</v>
      </c>
    </row>
    <row r="980" spans="1:16">
      <c r="A980" s="9">
        <v>214.07</v>
      </c>
      <c r="B980" t="s">
        <v>4404</v>
      </c>
      <c r="C980" t="str">
        <f>IF(LEFT(TrackerTbl[[#This Row],[WorkPackage]],1)="U",TrackerTbl[[#This Row],[WorkPackage]],"IDR "&amp;TRIM(TrackerTbl[[#This Row],[WorkPackage]]))</f>
        <v>IDR 214.07</v>
      </c>
      <c r="D980" t="str">
        <f>TRIM(TrackerTbl[[#This Row],[UAID_2]])</f>
        <v>HS2-00002YXB5</v>
      </c>
      <c r="E980" s="74">
        <f>_xlfn.MAXIFS(Central_Team!G:G,Central_Team!C:C,TrackerTbl[[#This Row],[UAID_2]])</f>
        <v>45476</v>
      </c>
      <c r="F980" t="str" cm="1">
        <f t="array" ref="F980">INDEX(MainTracker[#Data],MATCH(1,(TrackerTbl[[#This Row],[UAID_2]]=MainTracker[UAID_2])*(TrackerTbl[[#This Row],[Request Date]]=MainTracker[Request sent on (Date)])*1,0),21)</f>
        <v>10 - Complete</v>
      </c>
      <c r="G980" s="74" cm="1">
        <f t="array" ref="G980">INDEX(MainTracker[#Data],MATCH(1,(TrackerTbl[[#This Row],[UAID_2]]=MainTracker[UAID_2])*(TrackerTbl[[#This Row],[Request Date]]=MainTracker[Request sent on (Date)])*1,0),9)</f>
        <v>45478</v>
      </c>
      <c r="J980" t="s">
        <v>10121</v>
      </c>
      <c r="K980" t="s">
        <v>10120</v>
      </c>
      <c r="L980" t="e">
        <f>LEFT(Table58[[#This Row],[L3 (Last Work Package only)]],FIND(" - ",Table58[[#This Row],[L3 (Last Work Package only)]])-1)</f>
        <v>#VALUE!</v>
      </c>
      <c r="M980" t="str">
        <f>LEFT(Table58[[#This Row],[Assets]],FIND(" - ",Table58[[#This Row],[Assets]])-1)</f>
        <v>HS2-00002MR3V</v>
      </c>
      <c r="N980" s="239" t="e">
        <f>INDEX(TrackerTbl[#Data],MATCH(Table58[[#This Row],[L2]],TrackerTbl[Cleansed_UAID_2],0),5)</f>
        <v>#N/A</v>
      </c>
      <c r="O980" s="9" t="e">
        <f>INDEX(TrackerTbl[#Data],MATCH(Table58[[#This Row],[L2]],TrackerTbl[Cleansed_UAID_2],0),6)</f>
        <v>#N/A</v>
      </c>
      <c r="P980" s="239" t="e">
        <f>INDEX(TrackerTbl[#Data],MATCH(Table58[[#This Row],[L2]],TrackerTbl[Cleansed_UAID_2],0),7)</f>
        <v>#N/A</v>
      </c>
    </row>
    <row r="981" spans="1:16">
      <c r="A981" s="9">
        <v>214.07</v>
      </c>
      <c r="B981" t="s">
        <v>4410</v>
      </c>
      <c r="C981" t="str">
        <f>IF(LEFT(TrackerTbl[[#This Row],[WorkPackage]],1)="U",TrackerTbl[[#This Row],[WorkPackage]],"IDR "&amp;TRIM(TrackerTbl[[#This Row],[WorkPackage]]))</f>
        <v>IDR 214.07</v>
      </c>
      <c r="D981" t="str">
        <f>TRIM(TrackerTbl[[#This Row],[UAID_2]])</f>
        <v>HS2-00002YXB0</v>
      </c>
      <c r="E981" s="74">
        <f>_xlfn.MAXIFS(Central_Team!G:G,Central_Team!C:C,TrackerTbl[[#This Row],[UAID_2]])</f>
        <v>45460</v>
      </c>
      <c r="F981" t="str" cm="1">
        <f t="array" ref="F981">INDEX(MainTracker[#Data],MATCH(1,(TrackerTbl[[#This Row],[UAID_2]]=MainTracker[UAID_2])*(TrackerTbl[[#This Row],[Request Date]]=MainTracker[Request sent on (Date)])*1,0),21)</f>
        <v>10 - Complete</v>
      </c>
      <c r="G981" s="74" cm="1">
        <f t="array" ref="G981">INDEX(MainTracker[#Data],MATCH(1,(TrackerTbl[[#This Row],[UAID_2]]=MainTracker[UAID_2])*(TrackerTbl[[#This Row],[Request Date]]=MainTracker[Request sent on (Date)])*1,0),9)</f>
        <v>45477</v>
      </c>
      <c r="J981" t="s">
        <v>10122</v>
      </c>
      <c r="K981" t="s">
        <v>10120</v>
      </c>
      <c r="L981" t="e">
        <f>LEFT(Table58[[#This Row],[L3 (Last Work Package only)]],FIND(" - ",Table58[[#This Row],[L3 (Last Work Package only)]])-1)</f>
        <v>#VALUE!</v>
      </c>
      <c r="M981" t="str">
        <f>LEFT(Table58[[#This Row],[Assets]],FIND(" - ",Table58[[#This Row],[Assets]])-1)</f>
        <v>HS2-00002MR3W</v>
      </c>
      <c r="N981" s="239" t="e">
        <f>INDEX(TrackerTbl[#Data],MATCH(Table58[[#This Row],[L2]],TrackerTbl[Cleansed_UAID_2],0),5)</f>
        <v>#N/A</v>
      </c>
      <c r="O981" s="9" t="e">
        <f>INDEX(TrackerTbl[#Data],MATCH(Table58[[#This Row],[L2]],TrackerTbl[Cleansed_UAID_2],0),6)</f>
        <v>#N/A</v>
      </c>
      <c r="P981" s="239" t="e">
        <f>INDEX(TrackerTbl[#Data],MATCH(Table58[[#This Row],[L2]],TrackerTbl[Cleansed_UAID_2],0),7)</f>
        <v>#N/A</v>
      </c>
    </row>
    <row r="982" spans="1:16">
      <c r="A982" s="9">
        <v>214.07</v>
      </c>
      <c r="B982" t="s">
        <v>4415</v>
      </c>
      <c r="C982" t="str">
        <f>IF(LEFT(TrackerTbl[[#This Row],[WorkPackage]],1)="U",TrackerTbl[[#This Row],[WorkPackage]],"IDR "&amp;TRIM(TrackerTbl[[#This Row],[WorkPackage]]))</f>
        <v>IDR 214.07</v>
      </c>
      <c r="D982" t="str">
        <f>TRIM(TrackerTbl[[#This Row],[UAID_2]])</f>
        <v>HS2-0000300BT</v>
      </c>
      <c r="E982" s="74">
        <f>_xlfn.MAXIFS(Central_Team!G:G,Central_Team!C:C,TrackerTbl[[#This Row],[UAID_2]])</f>
        <v>45460</v>
      </c>
      <c r="F982" t="str" cm="1">
        <f t="array" ref="F982">INDEX(MainTracker[#Data],MATCH(1,(TrackerTbl[[#This Row],[UAID_2]]=MainTracker[UAID_2])*(TrackerTbl[[#This Row],[Request Date]]=MainTracker[Request sent on (Date)])*1,0),21)</f>
        <v>10 - Complete</v>
      </c>
      <c r="G982" s="74" cm="1">
        <f t="array" ref="G982">INDEX(MainTracker[#Data],MATCH(1,(TrackerTbl[[#This Row],[UAID_2]]=MainTracker[UAID_2])*(TrackerTbl[[#This Row],[Request Date]]=MainTracker[Request sent on (Date)])*1,0),9)</f>
        <v>45482</v>
      </c>
      <c r="J982" t="s">
        <v>10123</v>
      </c>
      <c r="K982" t="s">
        <v>10120</v>
      </c>
      <c r="L982" t="e">
        <f>LEFT(Table58[[#This Row],[L3 (Last Work Package only)]],FIND(" - ",Table58[[#This Row],[L3 (Last Work Package only)]])-1)</f>
        <v>#VALUE!</v>
      </c>
      <c r="M982" t="str">
        <f>LEFT(Table58[[#This Row],[Assets]],FIND(" - ",Table58[[#This Row],[Assets]])-1)</f>
        <v>HS2-00002MR3X</v>
      </c>
      <c r="N982" s="239" t="e">
        <f>INDEX(TrackerTbl[#Data],MATCH(Table58[[#This Row],[L2]],TrackerTbl[Cleansed_UAID_2],0),5)</f>
        <v>#N/A</v>
      </c>
      <c r="O982" s="9" t="e">
        <f>INDEX(TrackerTbl[#Data],MATCH(Table58[[#This Row],[L2]],TrackerTbl[Cleansed_UAID_2],0),6)</f>
        <v>#N/A</v>
      </c>
      <c r="P982" s="239" t="e">
        <f>INDEX(TrackerTbl[#Data],MATCH(Table58[[#This Row],[L2]],TrackerTbl[Cleansed_UAID_2],0),7)</f>
        <v>#N/A</v>
      </c>
    </row>
    <row r="983" spans="1:16">
      <c r="A983" s="9">
        <v>214.07</v>
      </c>
      <c r="B983" t="s">
        <v>4420</v>
      </c>
      <c r="C983" t="str">
        <f>IF(LEFT(TrackerTbl[[#This Row],[WorkPackage]],1)="U",TrackerTbl[[#This Row],[WorkPackage]],"IDR "&amp;TRIM(TrackerTbl[[#This Row],[WorkPackage]]))</f>
        <v>IDR 214.07</v>
      </c>
      <c r="D983" t="str">
        <f>TRIM(TrackerTbl[[#This Row],[UAID_2]])</f>
        <v>HS2-00003H07G</v>
      </c>
      <c r="E983" s="74">
        <f>_xlfn.MAXIFS(Central_Team!G:G,Central_Team!C:C,TrackerTbl[[#This Row],[UAID_2]])</f>
        <v>45460</v>
      </c>
      <c r="F983" t="str" cm="1">
        <f t="array" ref="F983">INDEX(MainTracker[#Data],MATCH(1,(TrackerTbl[[#This Row],[UAID_2]]=MainTracker[UAID_2])*(TrackerTbl[[#This Row],[Request Date]]=MainTracker[Request sent on (Date)])*1,0),21)</f>
        <v>10 - Complete</v>
      </c>
      <c r="G983" s="74" cm="1">
        <f t="array" ref="G983">INDEX(MainTracker[#Data],MATCH(1,(TrackerTbl[[#This Row],[UAID_2]]=MainTracker[UAID_2])*(TrackerTbl[[#This Row],[Request Date]]=MainTracker[Request sent on (Date)])*1,0),9)</f>
        <v>45509</v>
      </c>
      <c r="J983" t="s">
        <v>10124</v>
      </c>
      <c r="K983" t="s">
        <v>10120</v>
      </c>
      <c r="L983" t="e">
        <f>LEFT(Table58[[#This Row],[L3 (Last Work Package only)]],FIND(" - ",Table58[[#This Row],[L3 (Last Work Package only)]])-1)</f>
        <v>#VALUE!</v>
      </c>
      <c r="M983" t="str">
        <f>LEFT(Table58[[#This Row],[Assets]],FIND(" - ",Table58[[#This Row],[Assets]])-1)</f>
        <v>HS2-00002MR3Y</v>
      </c>
      <c r="N983" s="239" t="e">
        <f>INDEX(TrackerTbl[#Data],MATCH(Table58[[#This Row],[L2]],TrackerTbl[Cleansed_UAID_2],0),5)</f>
        <v>#N/A</v>
      </c>
      <c r="O983" s="9" t="e">
        <f>INDEX(TrackerTbl[#Data],MATCH(Table58[[#This Row],[L2]],TrackerTbl[Cleansed_UAID_2],0),6)</f>
        <v>#N/A</v>
      </c>
      <c r="P983" s="239" t="e">
        <f>INDEX(TrackerTbl[#Data],MATCH(Table58[[#This Row],[L2]],TrackerTbl[Cleansed_UAID_2],0),7)</f>
        <v>#N/A</v>
      </c>
    </row>
    <row r="984" spans="1:16">
      <c r="A984" s="9">
        <v>214.07</v>
      </c>
      <c r="B984" t="s">
        <v>4425</v>
      </c>
      <c r="C984" t="str">
        <f>IF(LEFT(TrackerTbl[[#This Row],[WorkPackage]],1)="U",TrackerTbl[[#This Row],[WorkPackage]],"IDR "&amp;TRIM(TrackerTbl[[#This Row],[WorkPackage]]))</f>
        <v>IDR 214.07</v>
      </c>
      <c r="D984" t="str">
        <f>TRIM(TrackerTbl[[#This Row],[UAID_2]])</f>
        <v>HS2-00003H5JJ</v>
      </c>
      <c r="E984" s="74">
        <f>_xlfn.MAXIFS(Central_Team!G:G,Central_Team!C:C,TrackerTbl[[#This Row],[UAID_2]])</f>
        <v>45460</v>
      </c>
      <c r="F984" t="str" cm="1">
        <f t="array" ref="F984">INDEX(MainTracker[#Data],MATCH(1,(TrackerTbl[[#This Row],[UAID_2]]=MainTracker[UAID_2])*(TrackerTbl[[#This Row],[Request Date]]=MainTracker[Request sent on (Date)])*1,0),21)</f>
        <v>10 - Complete</v>
      </c>
      <c r="G984" s="74" cm="1">
        <f t="array" ref="G984">INDEX(MainTracker[#Data],MATCH(1,(TrackerTbl[[#This Row],[UAID_2]]=MainTracker[UAID_2])*(TrackerTbl[[#This Row],[Request Date]]=MainTracker[Request sent on (Date)])*1,0),9)</f>
        <v>45478</v>
      </c>
      <c r="J984" t="s">
        <v>10125</v>
      </c>
      <c r="K984" t="s">
        <v>10120</v>
      </c>
      <c r="L984" t="e">
        <f>LEFT(Table58[[#This Row],[L3 (Last Work Package only)]],FIND(" - ",Table58[[#This Row],[L3 (Last Work Package only)]])-1)</f>
        <v>#VALUE!</v>
      </c>
      <c r="M984" t="str">
        <f>LEFT(Table58[[#This Row],[Assets]],FIND(" - ",Table58[[#This Row],[Assets]])-1)</f>
        <v>HS2-00002MR3Z</v>
      </c>
      <c r="N984" s="239" t="e">
        <f>INDEX(TrackerTbl[#Data],MATCH(Table58[[#This Row],[L2]],TrackerTbl[Cleansed_UAID_2],0),5)</f>
        <v>#N/A</v>
      </c>
      <c r="O984" s="9" t="e">
        <f>INDEX(TrackerTbl[#Data],MATCH(Table58[[#This Row],[L2]],TrackerTbl[Cleansed_UAID_2],0),6)</f>
        <v>#N/A</v>
      </c>
      <c r="P984" s="239" t="e">
        <f>INDEX(TrackerTbl[#Data],MATCH(Table58[[#This Row],[L2]],TrackerTbl[Cleansed_UAID_2],0),7)</f>
        <v>#N/A</v>
      </c>
    </row>
    <row r="985" spans="1:16">
      <c r="A985" s="9">
        <v>214.07</v>
      </c>
      <c r="B985" t="s">
        <v>4429</v>
      </c>
      <c r="C985" t="str">
        <f>IF(LEFT(TrackerTbl[[#This Row],[WorkPackage]],1)="U",TrackerTbl[[#This Row],[WorkPackage]],"IDR "&amp;TRIM(TrackerTbl[[#This Row],[WorkPackage]]))</f>
        <v>IDR 214.07</v>
      </c>
      <c r="D985" t="str">
        <f>TRIM(TrackerTbl[[#This Row],[UAID_2]])</f>
        <v>HS2-00003HWH3</v>
      </c>
      <c r="E985" s="74">
        <f>_xlfn.MAXIFS(Central_Team!G:G,Central_Team!C:C,TrackerTbl[[#This Row],[UAID_2]])</f>
        <v>45460</v>
      </c>
      <c r="F985" t="str" cm="1">
        <f t="array" ref="F985">INDEX(MainTracker[#Data],MATCH(1,(TrackerTbl[[#This Row],[UAID_2]]=MainTracker[UAID_2])*(TrackerTbl[[#This Row],[Request Date]]=MainTracker[Request sent on (Date)])*1,0),21)</f>
        <v>10 - Complete</v>
      </c>
      <c r="G985" s="74" cm="1">
        <f t="array" ref="G985">INDEX(MainTracker[#Data],MATCH(1,(TrackerTbl[[#This Row],[UAID_2]]=MainTracker[UAID_2])*(TrackerTbl[[#This Row],[Request Date]]=MainTracker[Request sent on (Date)])*1,0),9)</f>
        <v>45478</v>
      </c>
      <c r="J985" t="s">
        <v>10126</v>
      </c>
      <c r="K985" t="s">
        <v>10120</v>
      </c>
      <c r="L985" t="e">
        <f>LEFT(Table58[[#This Row],[L3 (Last Work Package only)]],FIND(" - ",Table58[[#This Row],[L3 (Last Work Package only)]])-1)</f>
        <v>#VALUE!</v>
      </c>
      <c r="M985" t="str">
        <f>LEFT(Table58[[#This Row],[Assets]],FIND(" - ",Table58[[#This Row],[Assets]])-1)</f>
        <v>HS2-00002MR40</v>
      </c>
      <c r="N985" s="239" t="e">
        <f>INDEX(TrackerTbl[#Data],MATCH(Table58[[#This Row],[L2]],TrackerTbl[Cleansed_UAID_2],0),5)</f>
        <v>#N/A</v>
      </c>
      <c r="O985" s="9" t="e">
        <f>INDEX(TrackerTbl[#Data],MATCH(Table58[[#This Row],[L2]],TrackerTbl[Cleansed_UAID_2],0),6)</f>
        <v>#N/A</v>
      </c>
      <c r="P985" s="239" t="e">
        <f>INDEX(TrackerTbl[#Data],MATCH(Table58[[#This Row],[L2]],TrackerTbl[Cleansed_UAID_2],0),7)</f>
        <v>#N/A</v>
      </c>
    </row>
    <row r="986" spans="1:16">
      <c r="A986" s="9">
        <v>228</v>
      </c>
      <c r="B986" t="s">
        <v>1047</v>
      </c>
      <c r="C986" t="str">
        <f>IF(LEFT(TrackerTbl[[#This Row],[WorkPackage]],1)="U",TrackerTbl[[#This Row],[WorkPackage]],"IDR "&amp;TRIM(TrackerTbl[[#This Row],[WorkPackage]]))</f>
        <v>IDR 228</v>
      </c>
      <c r="D986" t="str">
        <f>TRIM(TrackerTbl[[#This Row],[UAID_2]])</f>
        <v>HS2-000001338</v>
      </c>
      <c r="E986" s="74">
        <f>_xlfn.MAXIFS(Central_Team!G:G,Central_Team!C:C,TrackerTbl[[#This Row],[UAID_2]])</f>
        <v>45461</v>
      </c>
      <c r="F986" t="str" cm="1">
        <f t="array" ref="F986">INDEX(MainTracker[#Data],MATCH(1,(TrackerTbl[[#This Row],[UAID_2]]=MainTracker[UAID_2])*(TrackerTbl[[#This Row],[Request Date]]=MainTracker[Request sent on (Date)])*1,0),21)</f>
        <v>10 - Complete</v>
      </c>
      <c r="G986" s="74" cm="1">
        <f t="array" ref="G986">INDEX(MainTracker[#Data],MATCH(1,(TrackerTbl[[#This Row],[UAID_2]]=MainTracker[UAID_2])*(TrackerTbl[[#This Row],[Request Date]]=MainTracker[Request sent on (Date)])*1,0),9)</f>
        <v>45505</v>
      </c>
      <c r="J986" t="s">
        <v>10127</v>
      </c>
      <c r="K986" t="s">
        <v>10128</v>
      </c>
      <c r="L986" t="e">
        <f>LEFT(Table58[[#This Row],[L3 (Last Work Package only)]],FIND(" - ",Table58[[#This Row],[L3 (Last Work Package only)]])-1)</f>
        <v>#VALUE!</v>
      </c>
      <c r="M986" t="str">
        <f>LEFT(Table58[[#This Row],[Assets]],FIND(" - ",Table58[[#This Row],[Assets]])-1)</f>
        <v>HS2-00002MR3A</v>
      </c>
      <c r="N986" s="239" t="e">
        <f>INDEX(TrackerTbl[#Data],MATCH(Table58[[#This Row],[L2]],TrackerTbl[Cleansed_UAID_2],0),5)</f>
        <v>#N/A</v>
      </c>
      <c r="O986" s="9" t="e">
        <f>INDEX(TrackerTbl[#Data],MATCH(Table58[[#This Row],[L2]],TrackerTbl[Cleansed_UAID_2],0),6)</f>
        <v>#N/A</v>
      </c>
      <c r="P986" s="239" t="e">
        <f>INDEX(TrackerTbl[#Data],MATCH(Table58[[#This Row],[L2]],TrackerTbl[Cleansed_UAID_2],0),7)</f>
        <v>#N/A</v>
      </c>
    </row>
    <row r="987" spans="1:16">
      <c r="A987" s="9">
        <v>222.6</v>
      </c>
      <c r="B987" t="s">
        <v>4437</v>
      </c>
      <c r="C987" t="str">
        <f>IF(LEFT(TrackerTbl[[#This Row],[WorkPackage]],1)="U",TrackerTbl[[#This Row],[WorkPackage]],"IDR "&amp;TRIM(TrackerTbl[[#This Row],[WorkPackage]]))</f>
        <v>IDR 222.6</v>
      </c>
      <c r="D987" t="str">
        <f>TRIM(TrackerTbl[[#This Row],[UAID_2]])</f>
        <v>HS2-00002CW0J</v>
      </c>
      <c r="E987" s="74">
        <f>_xlfn.MAXIFS(Central_Team!G:G,Central_Team!C:C,TrackerTbl[[#This Row],[UAID_2]])</f>
        <v>45461</v>
      </c>
      <c r="F987" t="str" cm="1">
        <f t="array" ref="F987">INDEX(MainTracker[#Data],MATCH(1,(TrackerTbl[[#This Row],[UAID_2]]=MainTracker[UAID_2])*(TrackerTbl[[#This Row],[Request Date]]=MainTracker[Request sent on (Date)])*1,0),21)</f>
        <v>10 - Complete</v>
      </c>
      <c r="G987" s="74" cm="1">
        <f t="array" ref="G987">INDEX(MainTracker[#Data],MATCH(1,(TrackerTbl[[#This Row],[UAID_2]]=MainTracker[UAID_2])*(TrackerTbl[[#This Row],[Request Date]]=MainTracker[Request sent on (Date)])*1,0),9)</f>
        <v>45464</v>
      </c>
      <c r="J987" t="s">
        <v>10129</v>
      </c>
      <c r="K987" t="s">
        <v>10128</v>
      </c>
      <c r="L987" t="e">
        <f>LEFT(Table58[[#This Row],[L3 (Last Work Package only)]],FIND(" - ",Table58[[#This Row],[L3 (Last Work Package only)]])-1)</f>
        <v>#VALUE!</v>
      </c>
      <c r="M987" t="str">
        <f>LEFT(Table58[[#This Row],[Assets]],FIND(" - ",Table58[[#This Row],[Assets]])-1)</f>
        <v>HS2-00002MR3B</v>
      </c>
      <c r="N987" s="239" t="e">
        <f>INDEX(TrackerTbl[#Data],MATCH(Table58[[#This Row],[L2]],TrackerTbl[Cleansed_UAID_2],0),5)</f>
        <v>#N/A</v>
      </c>
      <c r="O987" s="9" t="e">
        <f>INDEX(TrackerTbl[#Data],MATCH(Table58[[#This Row],[L2]],TrackerTbl[Cleansed_UAID_2],0),6)</f>
        <v>#N/A</v>
      </c>
      <c r="P987" s="239" t="e">
        <f>INDEX(TrackerTbl[#Data],MATCH(Table58[[#This Row],[L2]],TrackerTbl[Cleansed_UAID_2],0),7)</f>
        <v>#N/A</v>
      </c>
    </row>
    <row r="988" spans="1:16">
      <c r="A988" s="9">
        <v>212.5</v>
      </c>
      <c r="B988" t="s">
        <v>4443</v>
      </c>
      <c r="C988" t="str">
        <f>IF(LEFT(TrackerTbl[[#This Row],[WorkPackage]],1)="U",TrackerTbl[[#This Row],[WorkPackage]],"IDR "&amp;TRIM(TrackerTbl[[#This Row],[WorkPackage]]))</f>
        <v>IDR 212.5</v>
      </c>
      <c r="D988" t="str">
        <f>TRIM(TrackerTbl[[#This Row],[UAID_2]])</f>
        <v>HS2-00002YD79</v>
      </c>
      <c r="E988" s="74">
        <f>_xlfn.MAXIFS(Central_Team!G:G,Central_Team!C:C,TrackerTbl[[#This Row],[UAID_2]])</f>
        <v>45481</v>
      </c>
      <c r="F988" t="str" cm="1">
        <f t="array" ref="F988">INDEX(MainTracker[#Data],MATCH(1,(TrackerTbl[[#This Row],[UAID_2]]=MainTracker[UAID_2])*(TrackerTbl[[#This Row],[Request Date]]=MainTracker[Request sent on (Date)])*1,0),21)</f>
        <v>10 - Complete</v>
      </c>
      <c r="G988" s="74" cm="1">
        <f t="array" ref="G988">INDEX(MainTracker[#Data],MATCH(1,(TrackerTbl[[#This Row],[UAID_2]]=MainTracker[UAID_2])*(TrackerTbl[[#This Row],[Request Date]]=MainTracker[Request sent on (Date)])*1,0),9)</f>
        <v>45482</v>
      </c>
      <c r="J988" t="s">
        <v>10130</v>
      </c>
      <c r="K988" t="s">
        <v>10128</v>
      </c>
      <c r="L988" t="e">
        <f>LEFT(Table58[[#This Row],[L3 (Last Work Package only)]],FIND(" - ",Table58[[#This Row],[L3 (Last Work Package only)]])-1)</f>
        <v>#VALUE!</v>
      </c>
      <c r="M988" t="str">
        <f>LEFT(Table58[[#This Row],[Assets]],FIND(" - ",Table58[[#This Row],[Assets]])-1)</f>
        <v>HS2-00002MR3C</v>
      </c>
      <c r="N988" s="239" t="e">
        <f>INDEX(TrackerTbl[#Data],MATCH(Table58[[#This Row],[L2]],TrackerTbl[Cleansed_UAID_2],0),5)</f>
        <v>#N/A</v>
      </c>
      <c r="O988" s="9" t="e">
        <f>INDEX(TrackerTbl[#Data],MATCH(Table58[[#This Row],[L2]],TrackerTbl[Cleansed_UAID_2],0),6)</f>
        <v>#N/A</v>
      </c>
      <c r="P988" s="239" t="e">
        <f>INDEX(TrackerTbl[#Data],MATCH(Table58[[#This Row],[L2]],TrackerTbl[Cleansed_UAID_2],0),7)</f>
        <v>#N/A</v>
      </c>
    </row>
    <row r="989" spans="1:16">
      <c r="A989" s="9">
        <v>235.01</v>
      </c>
      <c r="B989" t="s">
        <v>2354</v>
      </c>
      <c r="C989" t="str">
        <f>IF(LEFT(TrackerTbl[[#This Row],[WorkPackage]],1)="U",TrackerTbl[[#This Row],[WorkPackage]],"IDR "&amp;TRIM(TrackerTbl[[#This Row],[WorkPackage]]))</f>
        <v>IDR 235.01</v>
      </c>
      <c r="D989" t="str">
        <f>TRIM(TrackerTbl[[#This Row],[UAID_2]])</f>
        <v>HS2-00002TKUY</v>
      </c>
      <c r="E989" s="74">
        <f>_xlfn.MAXIFS(Central_Team!G:G,Central_Team!C:C,TrackerTbl[[#This Row],[UAID_2]])</f>
        <v>45462</v>
      </c>
      <c r="F989" t="str" cm="1">
        <f t="array" ref="F989">INDEX(MainTracker[#Data],MATCH(1,(TrackerTbl[[#This Row],[UAID_2]]=MainTracker[UAID_2])*(TrackerTbl[[#This Row],[Request Date]]=MainTracker[Request sent on (Date)])*1,0),21)</f>
        <v>10 - Complete</v>
      </c>
      <c r="G989" s="74" cm="1">
        <f t="array" ref="G989">INDEX(MainTracker[#Data],MATCH(1,(TrackerTbl[[#This Row],[UAID_2]]=MainTracker[UAID_2])*(TrackerTbl[[#This Row],[Request Date]]=MainTracker[Request sent on (Date)])*1,0),9)</f>
        <v>45463</v>
      </c>
      <c r="J989" t="s">
        <v>10131</v>
      </c>
      <c r="K989" t="s">
        <v>10128</v>
      </c>
      <c r="L989" t="e">
        <f>LEFT(Table58[[#This Row],[L3 (Last Work Package only)]],FIND(" - ",Table58[[#This Row],[L3 (Last Work Package only)]])-1)</f>
        <v>#VALUE!</v>
      </c>
      <c r="M989" t="str">
        <f>LEFT(Table58[[#This Row],[Assets]],FIND(" - ",Table58[[#This Row],[Assets]])-1)</f>
        <v>HS2-00002MR3D</v>
      </c>
      <c r="N989" s="239" t="e">
        <f>INDEX(TrackerTbl[#Data],MATCH(Table58[[#This Row],[L2]],TrackerTbl[Cleansed_UAID_2],0),5)</f>
        <v>#N/A</v>
      </c>
      <c r="O989" s="9" t="e">
        <f>INDEX(TrackerTbl[#Data],MATCH(Table58[[#This Row],[L2]],TrackerTbl[Cleansed_UAID_2],0),6)</f>
        <v>#N/A</v>
      </c>
      <c r="P989" s="239" t="e">
        <f>INDEX(TrackerTbl[#Data],MATCH(Table58[[#This Row],[L2]],TrackerTbl[Cleansed_UAID_2],0),7)</f>
        <v>#N/A</v>
      </c>
    </row>
    <row r="990" spans="1:16">
      <c r="A990" s="9">
        <v>234.05</v>
      </c>
      <c r="B990" t="s">
        <v>4450</v>
      </c>
      <c r="C990" t="str">
        <f>IF(LEFT(TrackerTbl[[#This Row],[WorkPackage]],1)="U",TrackerTbl[[#This Row],[WorkPackage]],"IDR "&amp;TRIM(TrackerTbl[[#This Row],[WorkPackage]]))</f>
        <v>IDR 234.05</v>
      </c>
      <c r="D990" t="str">
        <f>TRIM(TrackerTbl[[#This Row],[UAID_2]])</f>
        <v>HS2-00002N7UN</v>
      </c>
      <c r="E990" s="74">
        <f>_xlfn.MAXIFS(Central_Team!G:G,Central_Team!C:C,TrackerTbl[[#This Row],[UAID_2]])</f>
        <v>45491</v>
      </c>
      <c r="F990" t="str" cm="1">
        <f t="array" ref="F990">INDEX(MainTracker[#Data],MATCH(1,(TrackerTbl[[#This Row],[UAID_2]]=MainTracker[UAID_2])*(TrackerTbl[[#This Row],[Request Date]]=MainTracker[Request sent on (Date)])*1,0),21)</f>
        <v>10 - Complete</v>
      </c>
      <c r="G990" s="74" cm="1">
        <f t="array" ref="G990">INDEX(MainTracker[#Data],MATCH(1,(TrackerTbl[[#This Row],[UAID_2]]=MainTracker[UAID_2])*(TrackerTbl[[#This Row],[Request Date]]=MainTracker[Request sent on (Date)])*1,0),9)</f>
        <v>45506</v>
      </c>
      <c r="J990" t="s">
        <v>10132</v>
      </c>
      <c r="K990" t="s">
        <v>10128</v>
      </c>
      <c r="L990" t="e">
        <f>LEFT(Table58[[#This Row],[L3 (Last Work Package only)]],FIND(" - ",Table58[[#This Row],[L3 (Last Work Package only)]])-1)</f>
        <v>#VALUE!</v>
      </c>
      <c r="M990" t="str">
        <f>LEFT(Table58[[#This Row],[Assets]],FIND(" - ",Table58[[#This Row],[Assets]])-1)</f>
        <v>HS2-00002MR3E</v>
      </c>
      <c r="N990" s="239" t="e">
        <f>INDEX(TrackerTbl[#Data],MATCH(Table58[[#This Row],[L2]],TrackerTbl[Cleansed_UAID_2],0),5)</f>
        <v>#N/A</v>
      </c>
      <c r="O990" s="9" t="e">
        <f>INDEX(TrackerTbl[#Data],MATCH(Table58[[#This Row],[L2]],TrackerTbl[Cleansed_UAID_2],0),6)</f>
        <v>#N/A</v>
      </c>
      <c r="P990" s="239" t="e">
        <f>INDEX(TrackerTbl[#Data],MATCH(Table58[[#This Row],[L2]],TrackerTbl[Cleansed_UAID_2],0),7)</f>
        <v>#N/A</v>
      </c>
    </row>
    <row r="991" spans="1:16">
      <c r="A991" s="9">
        <v>233.01</v>
      </c>
      <c r="B991" t="s">
        <v>4455</v>
      </c>
      <c r="C991" t="str">
        <f>IF(LEFT(TrackerTbl[[#This Row],[WorkPackage]],1)="U",TrackerTbl[[#This Row],[WorkPackage]],"IDR "&amp;TRIM(TrackerTbl[[#This Row],[WorkPackage]]))</f>
        <v>IDR 233.01</v>
      </c>
      <c r="D991" t="str">
        <f>TRIM(TrackerTbl[[#This Row],[UAID_2]])</f>
        <v>HS2-00002YKZ9</v>
      </c>
      <c r="E991" s="74">
        <f>_xlfn.MAXIFS(Central_Team!G:G,Central_Team!C:C,TrackerTbl[[#This Row],[UAID_2]])</f>
        <v>45462</v>
      </c>
      <c r="F991" t="str" cm="1">
        <f t="array" ref="F991">INDEX(MainTracker[#Data],MATCH(1,(TrackerTbl[[#This Row],[UAID_2]]=MainTracker[UAID_2])*(TrackerTbl[[#This Row],[Request Date]]=MainTracker[Request sent on (Date)])*1,0),21)</f>
        <v>10 - Complete</v>
      </c>
      <c r="G991" s="74" cm="1">
        <f t="array" ref="G991">INDEX(MainTracker[#Data],MATCH(1,(TrackerTbl[[#This Row],[UAID_2]]=MainTracker[UAID_2])*(TrackerTbl[[#This Row],[Request Date]]=MainTracker[Request sent on (Date)])*1,0),9)</f>
        <v>45475</v>
      </c>
      <c r="J991" t="s">
        <v>10133</v>
      </c>
      <c r="K991" t="s">
        <v>10128</v>
      </c>
      <c r="L991" t="e">
        <f>LEFT(Table58[[#This Row],[L3 (Last Work Package only)]],FIND(" - ",Table58[[#This Row],[L3 (Last Work Package only)]])-1)</f>
        <v>#VALUE!</v>
      </c>
      <c r="M991" t="str">
        <f>LEFT(Table58[[#This Row],[Assets]],FIND(" - ",Table58[[#This Row],[Assets]])-1)</f>
        <v>HS2-00002MR3F</v>
      </c>
      <c r="N991" s="239" t="e">
        <f>INDEX(TrackerTbl[#Data],MATCH(Table58[[#This Row],[L2]],TrackerTbl[Cleansed_UAID_2],0),5)</f>
        <v>#N/A</v>
      </c>
      <c r="O991" s="9" t="e">
        <f>INDEX(TrackerTbl[#Data],MATCH(Table58[[#This Row],[L2]],TrackerTbl[Cleansed_UAID_2],0),6)</f>
        <v>#N/A</v>
      </c>
      <c r="P991" s="239" t="e">
        <f>INDEX(TrackerTbl[#Data],MATCH(Table58[[#This Row],[L2]],TrackerTbl[Cleansed_UAID_2],0),7)</f>
        <v>#N/A</v>
      </c>
    </row>
    <row r="992" spans="1:16">
      <c r="A992" s="9">
        <v>228.1</v>
      </c>
      <c r="B992" t="s">
        <v>4461</v>
      </c>
      <c r="C992" t="str">
        <f>IF(LEFT(TrackerTbl[[#This Row],[WorkPackage]],1)="U",TrackerTbl[[#This Row],[WorkPackage]],"IDR "&amp;TRIM(TrackerTbl[[#This Row],[WorkPackage]]))</f>
        <v>IDR 228.1</v>
      </c>
      <c r="D992" t="str">
        <f>TRIM(TrackerTbl[[#This Row],[UAID_2]])</f>
        <v>HS2-000001340</v>
      </c>
      <c r="E992" s="74">
        <f>_xlfn.MAXIFS(Central_Team!G:G,Central_Team!C:C,TrackerTbl[[#This Row],[UAID_2]])</f>
        <v>45526</v>
      </c>
      <c r="F992" t="str" cm="1">
        <f t="array" ref="F992">INDEX(MainTracker[#Data],MATCH(1,(TrackerTbl[[#This Row],[UAID_2]]=MainTracker[UAID_2])*(TrackerTbl[[#This Row],[Request Date]]=MainTracker[Request sent on (Date)])*1,0),21)</f>
        <v>10 - Complete</v>
      </c>
      <c r="G992" s="74" cm="1">
        <f t="array" ref="G992">INDEX(MainTracker[#Data],MATCH(1,(TrackerTbl[[#This Row],[UAID_2]]=MainTracker[UAID_2])*(TrackerTbl[[#This Row],[Request Date]]=MainTracker[Request sent on (Date)])*1,0),9)</f>
        <v>45569</v>
      </c>
      <c r="J992" t="s">
        <v>10134</v>
      </c>
      <c r="K992" t="s">
        <v>10128</v>
      </c>
      <c r="L992" t="e">
        <f>LEFT(Table58[[#This Row],[L3 (Last Work Package only)]],FIND(" - ",Table58[[#This Row],[L3 (Last Work Package only)]])-1)</f>
        <v>#VALUE!</v>
      </c>
      <c r="M992" t="str">
        <f>LEFT(Table58[[#This Row],[Assets]],FIND(" - ",Table58[[#This Row],[Assets]])-1)</f>
        <v>HS2-00002MR3G</v>
      </c>
      <c r="N992" s="239" t="e">
        <f>INDEX(TrackerTbl[#Data],MATCH(Table58[[#This Row],[L2]],TrackerTbl[Cleansed_UAID_2],0),5)</f>
        <v>#N/A</v>
      </c>
      <c r="O992" s="9" t="e">
        <f>INDEX(TrackerTbl[#Data],MATCH(Table58[[#This Row],[L2]],TrackerTbl[Cleansed_UAID_2],0),6)</f>
        <v>#N/A</v>
      </c>
      <c r="P992" s="239" t="e">
        <f>INDEX(TrackerTbl[#Data],MATCH(Table58[[#This Row],[L2]],TrackerTbl[Cleansed_UAID_2],0),7)</f>
        <v>#N/A</v>
      </c>
    </row>
    <row r="993" spans="1:16">
      <c r="A993" s="9">
        <v>214.1</v>
      </c>
      <c r="B993" t="s">
        <v>4468</v>
      </c>
      <c r="C993" t="str">
        <f>IF(LEFT(TrackerTbl[[#This Row],[WorkPackage]],1)="U",TrackerTbl[[#This Row],[WorkPackage]],"IDR "&amp;TRIM(TrackerTbl[[#This Row],[WorkPackage]]))</f>
        <v>IDR 214.1</v>
      </c>
      <c r="D993" t="str">
        <f>TRIM(TrackerTbl[[#This Row],[UAID_2]])</f>
        <v>HS2-00003CPYS</v>
      </c>
      <c r="E993" s="74">
        <f>_xlfn.MAXIFS(Central_Team!G:G,Central_Team!C:C,TrackerTbl[[#This Row],[UAID_2]])</f>
        <v>45462</v>
      </c>
      <c r="F993" t="str" cm="1">
        <f t="array" ref="F993">INDEX(MainTracker[#Data],MATCH(1,(TrackerTbl[[#This Row],[UAID_2]]=MainTracker[UAID_2])*(TrackerTbl[[#This Row],[Request Date]]=MainTracker[Request sent on (Date)])*1,0),21)</f>
        <v>10 - Complete</v>
      </c>
      <c r="G993" s="74" cm="1">
        <f t="array" ref="G993">INDEX(MainTracker[#Data],MATCH(1,(TrackerTbl[[#This Row],[UAID_2]]=MainTracker[UAID_2])*(TrackerTbl[[#This Row],[Request Date]]=MainTracker[Request sent on (Date)])*1,0),9)</f>
        <v>45526</v>
      </c>
      <c r="J993" t="s">
        <v>10135</v>
      </c>
      <c r="K993" t="s">
        <v>10128</v>
      </c>
      <c r="L993" t="e">
        <f>LEFT(Table58[[#This Row],[L3 (Last Work Package only)]],FIND(" - ",Table58[[#This Row],[L3 (Last Work Package only)]])-1)</f>
        <v>#VALUE!</v>
      </c>
      <c r="M993" t="str">
        <f>LEFT(Table58[[#This Row],[Assets]],FIND(" - ",Table58[[#This Row],[Assets]])-1)</f>
        <v>HS2-00002MR3H</v>
      </c>
      <c r="N993" s="239" t="e">
        <f>INDEX(TrackerTbl[#Data],MATCH(Table58[[#This Row],[L2]],TrackerTbl[Cleansed_UAID_2],0),5)</f>
        <v>#N/A</v>
      </c>
      <c r="O993" s="9" t="e">
        <f>INDEX(TrackerTbl[#Data],MATCH(Table58[[#This Row],[L2]],TrackerTbl[Cleansed_UAID_2],0),6)</f>
        <v>#N/A</v>
      </c>
      <c r="P993" s="239" t="e">
        <f>INDEX(TrackerTbl[#Data],MATCH(Table58[[#This Row],[L2]],TrackerTbl[Cleansed_UAID_2],0),7)</f>
        <v>#N/A</v>
      </c>
    </row>
    <row r="994" spans="1:16">
      <c r="A994" s="9">
        <v>214.1</v>
      </c>
      <c r="B994" t="s">
        <v>4478</v>
      </c>
      <c r="C994" t="str">
        <f>IF(LEFT(TrackerTbl[[#This Row],[WorkPackage]],1)="U",TrackerTbl[[#This Row],[WorkPackage]],"IDR "&amp;TRIM(TrackerTbl[[#This Row],[WorkPackage]]))</f>
        <v>IDR 214.1</v>
      </c>
      <c r="D994" t="str">
        <f>TRIM(TrackerTbl[[#This Row],[UAID_2]])</f>
        <v>HS2-000031B3U</v>
      </c>
      <c r="E994" s="74">
        <f>_xlfn.MAXIFS(Central_Team!G:G,Central_Team!C:C,TrackerTbl[[#This Row],[UAID_2]])</f>
        <v>45484</v>
      </c>
      <c r="F994" t="str" cm="1">
        <f t="array" ref="F994">INDEX(MainTracker[#Data],MATCH(1,(TrackerTbl[[#This Row],[UAID_2]]=MainTracker[UAID_2])*(TrackerTbl[[#This Row],[Request Date]]=MainTracker[Request sent on (Date)])*1,0),21)</f>
        <v>10 - Complete</v>
      </c>
      <c r="G994" s="74" cm="1">
        <f t="array" ref="G994">INDEX(MainTracker[#Data],MATCH(1,(TrackerTbl[[#This Row],[UAID_2]]=MainTracker[UAID_2])*(TrackerTbl[[#This Row],[Request Date]]=MainTracker[Request sent on (Date)])*1,0),9)</f>
        <v>45496</v>
      </c>
      <c r="J994" t="s">
        <v>10136</v>
      </c>
      <c r="K994" t="s">
        <v>10137</v>
      </c>
      <c r="L994" t="e">
        <f>LEFT(Table58[[#This Row],[L3 (Last Work Package only)]],FIND(" - ",Table58[[#This Row],[L3 (Last Work Package only)]])-1)</f>
        <v>#VALUE!</v>
      </c>
      <c r="M994" t="str">
        <f>LEFT(Table58[[#This Row],[Assets]],FIND(" - ",Table58[[#This Row],[Assets]])-1)</f>
        <v>HS2-00002MR41</v>
      </c>
      <c r="N994" s="239" t="e">
        <f>INDEX(TrackerTbl[#Data],MATCH(Table58[[#This Row],[L2]],TrackerTbl[Cleansed_UAID_2],0),5)</f>
        <v>#N/A</v>
      </c>
      <c r="O994" s="9" t="e">
        <f>INDEX(TrackerTbl[#Data],MATCH(Table58[[#This Row],[L2]],TrackerTbl[Cleansed_UAID_2],0),6)</f>
        <v>#N/A</v>
      </c>
      <c r="P994" s="239" t="e">
        <f>INDEX(TrackerTbl[#Data],MATCH(Table58[[#This Row],[L2]],TrackerTbl[Cleansed_UAID_2],0),7)</f>
        <v>#N/A</v>
      </c>
    </row>
    <row r="995" spans="1:16">
      <c r="A995" s="9">
        <v>214.1</v>
      </c>
      <c r="B995" t="s">
        <v>4483</v>
      </c>
      <c r="C995" t="str">
        <f>IF(LEFT(TrackerTbl[[#This Row],[WorkPackage]],1)="U",TrackerTbl[[#This Row],[WorkPackage]],"IDR "&amp;TRIM(TrackerTbl[[#This Row],[WorkPackage]]))</f>
        <v>IDR 214.1</v>
      </c>
      <c r="D995" t="str">
        <f>TRIM(TrackerTbl[[#This Row],[UAID_2]])</f>
        <v>HS2-00002NSXM</v>
      </c>
      <c r="E995" s="74">
        <f>_xlfn.MAXIFS(Central_Team!G:G,Central_Team!C:C,TrackerTbl[[#This Row],[UAID_2]])</f>
        <v>45462</v>
      </c>
      <c r="F995" t="str" cm="1">
        <f t="array" ref="F995">INDEX(MainTracker[#Data],MATCH(1,(TrackerTbl[[#This Row],[UAID_2]]=MainTracker[UAID_2])*(TrackerTbl[[#This Row],[Request Date]]=MainTracker[Request sent on (Date)])*1,0),21)</f>
        <v>10 - Complete</v>
      </c>
      <c r="G995" s="74" cm="1">
        <f t="array" ref="G995">INDEX(MainTracker[#Data],MATCH(1,(TrackerTbl[[#This Row],[UAID_2]]=MainTracker[UAID_2])*(TrackerTbl[[#This Row],[Request Date]]=MainTracker[Request sent on (Date)])*1,0),9)</f>
        <v>45502</v>
      </c>
      <c r="J995" t="s">
        <v>10138</v>
      </c>
      <c r="K995" t="s">
        <v>10137</v>
      </c>
      <c r="L995" t="e">
        <f>LEFT(Table58[[#This Row],[L3 (Last Work Package only)]],FIND(" - ",Table58[[#This Row],[L3 (Last Work Package only)]])-1)</f>
        <v>#VALUE!</v>
      </c>
      <c r="M995" t="str">
        <f>LEFT(Table58[[#This Row],[Assets]],FIND(" - ",Table58[[#This Row],[Assets]])-1)</f>
        <v>HS2-00002MR42</v>
      </c>
      <c r="N995" s="239" t="e">
        <f>INDEX(TrackerTbl[#Data],MATCH(Table58[[#This Row],[L2]],TrackerTbl[Cleansed_UAID_2],0),5)</f>
        <v>#N/A</v>
      </c>
      <c r="O995" s="9" t="e">
        <f>INDEX(TrackerTbl[#Data],MATCH(Table58[[#This Row],[L2]],TrackerTbl[Cleansed_UAID_2],0),6)</f>
        <v>#N/A</v>
      </c>
      <c r="P995" s="239" t="e">
        <f>INDEX(TrackerTbl[#Data],MATCH(Table58[[#This Row],[L2]],TrackerTbl[Cleansed_UAID_2],0),7)</f>
        <v>#N/A</v>
      </c>
    </row>
    <row r="996" spans="1:16">
      <c r="A996" s="9">
        <v>214.1</v>
      </c>
      <c r="B996" t="s">
        <v>4490</v>
      </c>
      <c r="C996" t="str">
        <f>IF(LEFT(TrackerTbl[[#This Row],[WorkPackage]],1)="U",TrackerTbl[[#This Row],[WorkPackage]],"IDR "&amp;TRIM(TrackerTbl[[#This Row],[WorkPackage]]))</f>
        <v>IDR 214.1</v>
      </c>
      <c r="D996" t="str">
        <f>TRIM(TrackerTbl[[#This Row],[UAID_2]])</f>
        <v>HS2-00002NSXL</v>
      </c>
      <c r="E996" s="74">
        <f>_xlfn.MAXIFS(Central_Team!G:G,Central_Team!C:C,TrackerTbl[[#This Row],[UAID_2]])</f>
        <v>45462</v>
      </c>
      <c r="F996" t="str" cm="1">
        <f t="array" ref="F996">INDEX(MainTracker[#Data],MATCH(1,(TrackerTbl[[#This Row],[UAID_2]]=MainTracker[UAID_2])*(TrackerTbl[[#This Row],[Request Date]]=MainTracker[Request sent on (Date)])*1,0),21)</f>
        <v>10 - Complete</v>
      </c>
      <c r="G996" s="74" cm="1">
        <f t="array" ref="G996">INDEX(MainTracker[#Data],MATCH(1,(TrackerTbl[[#This Row],[UAID_2]]=MainTracker[UAID_2])*(TrackerTbl[[#This Row],[Request Date]]=MainTracker[Request sent on (Date)])*1,0),9)</f>
        <v>45502</v>
      </c>
      <c r="J996" t="s">
        <v>10139</v>
      </c>
      <c r="K996" t="s">
        <v>10137</v>
      </c>
      <c r="L996" t="e">
        <f>LEFT(Table58[[#This Row],[L3 (Last Work Package only)]],FIND(" - ",Table58[[#This Row],[L3 (Last Work Package only)]])-1)</f>
        <v>#VALUE!</v>
      </c>
      <c r="M996" t="str">
        <f>LEFT(Table58[[#This Row],[Assets]],FIND(" - ",Table58[[#This Row],[Assets]])-1)</f>
        <v>HS2-00002MR43</v>
      </c>
      <c r="N996" s="239" t="e">
        <f>INDEX(TrackerTbl[#Data],MATCH(Table58[[#This Row],[L2]],TrackerTbl[Cleansed_UAID_2],0),5)</f>
        <v>#N/A</v>
      </c>
      <c r="O996" s="9" t="e">
        <f>INDEX(TrackerTbl[#Data],MATCH(Table58[[#This Row],[L2]],TrackerTbl[Cleansed_UAID_2],0),6)</f>
        <v>#N/A</v>
      </c>
      <c r="P996" s="239" t="e">
        <f>INDEX(TrackerTbl[#Data],MATCH(Table58[[#This Row],[L2]],TrackerTbl[Cleansed_UAID_2],0),7)</f>
        <v>#N/A</v>
      </c>
    </row>
    <row r="997" spans="1:16">
      <c r="A997" s="9">
        <v>212.5</v>
      </c>
      <c r="B997" t="s">
        <v>4495</v>
      </c>
      <c r="C997" t="str">
        <f>IF(LEFT(TrackerTbl[[#This Row],[WorkPackage]],1)="U",TrackerTbl[[#This Row],[WorkPackage]],"IDR "&amp;TRIM(TrackerTbl[[#This Row],[WorkPackage]]))</f>
        <v>IDR 212.5</v>
      </c>
      <c r="D997" t="str">
        <f>TRIM(TrackerTbl[[#This Row],[UAID_2]])</f>
        <v>HS2-000035Q92</v>
      </c>
      <c r="E997" s="74">
        <f>_xlfn.MAXIFS(Central_Team!G:G,Central_Team!C:C,TrackerTbl[[#This Row],[UAID_2]])</f>
        <v>45462</v>
      </c>
      <c r="F997" t="str" cm="1">
        <f t="array" ref="F997">INDEX(MainTracker[#Data],MATCH(1,(TrackerTbl[[#This Row],[UAID_2]]=MainTracker[UAID_2])*(TrackerTbl[[#This Row],[Request Date]]=MainTracker[Request sent on (Date)])*1,0),21)</f>
        <v>10 - Complete</v>
      </c>
      <c r="G997" s="74" cm="1">
        <f t="array" ref="G997">INDEX(MainTracker[#Data],MATCH(1,(TrackerTbl[[#This Row],[UAID_2]]=MainTracker[UAID_2])*(TrackerTbl[[#This Row],[Request Date]]=MainTracker[Request sent on (Date)])*1,0),9)</f>
        <v>45468</v>
      </c>
      <c r="J997" t="s">
        <v>10140</v>
      </c>
      <c r="K997" t="s">
        <v>10137</v>
      </c>
      <c r="L997" t="e">
        <f>LEFT(Table58[[#This Row],[L3 (Last Work Package only)]],FIND(" - ",Table58[[#This Row],[L3 (Last Work Package only)]])-1)</f>
        <v>#VALUE!</v>
      </c>
      <c r="M997" t="str">
        <f>LEFT(Table58[[#This Row],[Assets]],FIND(" - ",Table58[[#This Row],[Assets]])-1)</f>
        <v>HS2-00002MR44</v>
      </c>
      <c r="N997" s="239" t="e">
        <f>INDEX(TrackerTbl[#Data],MATCH(Table58[[#This Row],[L2]],TrackerTbl[Cleansed_UAID_2],0),5)</f>
        <v>#N/A</v>
      </c>
      <c r="O997" s="9" t="e">
        <f>INDEX(TrackerTbl[#Data],MATCH(Table58[[#This Row],[L2]],TrackerTbl[Cleansed_UAID_2],0),6)</f>
        <v>#N/A</v>
      </c>
      <c r="P997" s="239" t="e">
        <f>INDEX(TrackerTbl[#Data],MATCH(Table58[[#This Row],[L2]],TrackerTbl[Cleansed_UAID_2],0),7)</f>
        <v>#N/A</v>
      </c>
    </row>
    <row r="998" spans="1:16">
      <c r="A998" s="9" t="s">
        <v>49</v>
      </c>
      <c r="B998" t="s">
        <v>4499</v>
      </c>
      <c r="C998" t="str">
        <f>IF(LEFT(TrackerTbl[[#This Row],[WorkPackage]],1)="U",TrackerTbl[[#This Row],[WorkPackage]],"IDR "&amp;TRIM(TrackerTbl[[#This Row],[WorkPackage]]))</f>
        <v>IDR 229.01-2</v>
      </c>
      <c r="D998" t="str">
        <f>TRIM(TrackerTbl[[#This Row],[UAID_2]])</f>
        <v>HS2-00002EK7T</v>
      </c>
      <c r="E998" s="74">
        <f>_xlfn.MAXIFS(Central_Team!G:G,Central_Team!C:C,TrackerTbl[[#This Row],[UAID_2]])</f>
        <v>45625</v>
      </c>
      <c r="F998" t="str" cm="1">
        <f t="array" ref="F998">INDEX(MainTracker[#Data],MATCH(1,(TrackerTbl[[#This Row],[UAID_2]]=MainTracker[UAID_2])*(TrackerTbl[[#This Row],[Request Date]]=MainTracker[Request sent on (Date)])*1,0),21)</f>
        <v>10 - Complete</v>
      </c>
      <c r="G998" s="74" cm="1">
        <f t="array" ref="G998">INDEX(MainTracker[#Data],MATCH(1,(TrackerTbl[[#This Row],[UAID_2]]=MainTracker[UAID_2])*(TrackerTbl[[#This Row],[Request Date]]=MainTracker[Request sent on (Date)])*1,0),9)</f>
        <v>45643</v>
      </c>
      <c r="J998" t="s">
        <v>10141</v>
      </c>
      <c r="K998" t="s">
        <v>10142</v>
      </c>
      <c r="L998" t="e">
        <f>LEFT(Table58[[#This Row],[L3 (Last Work Package only)]],FIND(" - ",Table58[[#This Row],[L3 (Last Work Package only)]])-1)</f>
        <v>#VALUE!</v>
      </c>
      <c r="M998" t="str">
        <f>LEFT(Table58[[#This Row],[Assets]],FIND(" - ",Table58[[#This Row],[Assets]])-1)</f>
        <v>HS2-00002MR45</v>
      </c>
      <c r="N998" s="239" t="e">
        <f>INDEX(TrackerTbl[#Data],MATCH(Table58[[#This Row],[L2]],TrackerTbl[Cleansed_UAID_2],0),5)</f>
        <v>#N/A</v>
      </c>
      <c r="O998" s="9" t="e">
        <f>INDEX(TrackerTbl[#Data],MATCH(Table58[[#This Row],[L2]],TrackerTbl[Cleansed_UAID_2],0),6)</f>
        <v>#N/A</v>
      </c>
      <c r="P998" s="239" t="e">
        <f>INDEX(TrackerTbl[#Data],MATCH(Table58[[#This Row],[L2]],TrackerTbl[Cleansed_UAID_2],0),7)</f>
        <v>#N/A</v>
      </c>
    </row>
    <row r="999" spans="1:16">
      <c r="A999" s="9" t="s">
        <v>3645</v>
      </c>
      <c r="B999" t="s">
        <v>4505</v>
      </c>
      <c r="C999" t="str">
        <f>IF(LEFT(TrackerTbl[[#This Row],[WorkPackage]],1)="U",TrackerTbl[[#This Row],[WorkPackage]],"IDR "&amp;TRIM(TrackerTbl[[#This Row],[WorkPackage]]))</f>
        <v>IDR 230.01-3</v>
      </c>
      <c r="D999" t="str">
        <f>TRIM(TrackerTbl[[#This Row],[UAID_2]])</f>
        <v>HS2-00002CTFN</v>
      </c>
      <c r="E999" s="74">
        <f>_xlfn.MAXIFS(Central_Team!G:G,Central_Team!C:C,TrackerTbl[[#This Row],[UAID_2]])</f>
        <v>45694</v>
      </c>
      <c r="F999" t="str" cm="1">
        <f t="array" ref="F999">INDEX(MainTracker[#Data],MATCH(1,(TrackerTbl[[#This Row],[UAID_2]]=MainTracker[UAID_2])*(TrackerTbl[[#This Row],[Request Date]]=MainTracker[Request sent on (Date)])*1,0),21)</f>
        <v>30 - Sent back to team</v>
      </c>
      <c r="G999" s="74" cm="1">
        <f t="array" ref="G999">INDEX(MainTracker[#Data],MATCH(1,(TrackerTbl[[#This Row],[UAID_2]]=MainTracker[UAID_2])*(TrackerTbl[[#This Row],[Request Date]]=MainTracker[Request sent on (Date)])*1,0),9)</f>
        <v>0</v>
      </c>
      <c r="J999" t="s">
        <v>10143</v>
      </c>
      <c r="K999" t="s">
        <v>10142</v>
      </c>
      <c r="L999" t="e">
        <f>LEFT(Table58[[#This Row],[L3 (Last Work Package only)]],FIND(" - ",Table58[[#This Row],[L3 (Last Work Package only)]])-1)</f>
        <v>#VALUE!</v>
      </c>
      <c r="M999" t="str">
        <f>LEFT(Table58[[#This Row],[Assets]],FIND(" - ",Table58[[#This Row],[Assets]])-1)</f>
        <v>HS2-00002MR46</v>
      </c>
      <c r="N999" s="239" t="e">
        <f>INDEX(TrackerTbl[#Data],MATCH(Table58[[#This Row],[L2]],TrackerTbl[Cleansed_UAID_2],0),5)</f>
        <v>#N/A</v>
      </c>
      <c r="O999" s="9" t="e">
        <f>INDEX(TrackerTbl[#Data],MATCH(Table58[[#This Row],[L2]],TrackerTbl[Cleansed_UAID_2],0),6)</f>
        <v>#N/A</v>
      </c>
      <c r="P999" s="239" t="e">
        <f>INDEX(TrackerTbl[#Data],MATCH(Table58[[#This Row],[L2]],TrackerTbl[Cleansed_UAID_2],0),7)</f>
        <v>#N/A</v>
      </c>
    </row>
    <row r="1000" spans="1:16">
      <c r="A1000" s="9" t="s">
        <v>185</v>
      </c>
      <c r="B1000" t="s">
        <v>3299</v>
      </c>
      <c r="C1000" t="str">
        <f>IF(LEFT(TrackerTbl[[#This Row],[WorkPackage]],1)="U",TrackerTbl[[#This Row],[WorkPackage]],"IDR "&amp;TRIM(TrackerTbl[[#This Row],[WorkPackage]]))</f>
        <v>IDR 235.01-1</v>
      </c>
      <c r="D1000" t="str">
        <f>TRIM(TrackerTbl[[#This Row],[UAID_2]])</f>
        <v>HS2-000025B3A</v>
      </c>
      <c r="E1000" s="74">
        <f>_xlfn.MAXIFS(Central_Team!G:G,Central_Team!C:C,TrackerTbl[[#This Row],[UAID_2]])</f>
        <v>45702</v>
      </c>
      <c r="F1000" t="str" cm="1">
        <f t="array" ref="F1000">INDEX(MainTracker[#Data],MATCH(1,(TrackerTbl[[#This Row],[UAID_2]]=MainTracker[UAID_2])*(TrackerTbl[[#This Row],[Request Date]]=MainTracker[Request sent on (Date)])*1,0),21)</f>
        <v>01 - Ongoing</v>
      </c>
      <c r="G1000" s="74" cm="1">
        <f t="array" ref="G1000">INDEX(MainTracker[#Data],MATCH(1,(TrackerTbl[[#This Row],[UAID_2]]=MainTracker[UAID_2])*(TrackerTbl[[#This Row],[Request Date]]=MainTracker[Request sent on (Date)])*1,0),9)</f>
        <v>0</v>
      </c>
      <c r="J1000" t="s">
        <v>10144</v>
      </c>
      <c r="K1000" t="s">
        <v>10142</v>
      </c>
      <c r="L1000" t="e">
        <f>LEFT(Table58[[#This Row],[L3 (Last Work Package only)]],FIND(" - ",Table58[[#This Row],[L3 (Last Work Package only)]])-1)</f>
        <v>#VALUE!</v>
      </c>
      <c r="M1000" t="str">
        <f>LEFT(Table58[[#This Row],[Assets]],FIND(" - ",Table58[[#This Row],[Assets]])-1)</f>
        <v>HS2-00002MR47</v>
      </c>
      <c r="N1000" s="239" t="e">
        <f>INDEX(TrackerTbl[#Data],MATCH(Table58[[#This Row],[L2]],TrackerTbl[Cleansed_UAID_2],0),5)</f>
        <v>#N/A</v>
      </c>
      <c r="O1000" s="9" t="e">
        <f>INDEX(TrackerTbl[#Data],MATCH(Table58[[#This Row],[L2]],TrackerTbl[Cleansed_UAID_2],0),6)</f>
        <v>#N/A</v>
      </c>
      <c r="P1000" s="239" t="e">
        <f>INDEX(TrackerTbl[#Data],MATCH(Table58[[#This Row],[L2]],TrackerTbl[Cleansed_UAID_2],0),7)</f>
        <v>#N/A</v>
      </c>
    </row>
    <row r="1001" spans="1:16">
      <c r="A1001" s="9" t="s">
        <v>1744</v>
      </c>
      <c r="B1001" t="s">
        <v>4510</v>
      </c>
      <c r="C1001" t="str">
        <f>IF(LEFT(TrackerTbl[[#This Row],[WorkPackage]],1)="U",TrackerTbl[[#This Row],[WorkPackage]],"IDR "&amp;TRIM(TrackerTbl[[#This Row],[WorkPackage]]))</f>
        <v>IDR 210.2-2</v>
      </c>
      <c r="D1001" t="str">
        <f>TRIM(TrackerTbl[[#This Row],[UAID_2]])</f>
        <v>HS2-00002CW1D</v>
      </c>
      <c r="E1001" s="74">
        <f>_xlfn.MAXIFS(Central_Team!G:G,Central_Team!C:C,TrackerTbl[[#This Row],[UAID_2]])</f>
        <v>45467</v>
      </c>
      <c r="F1001" t="str" cm="1">
        <f t="array" ref="F1001">INDEX(MainTracker[#Data],MATCH(1,(TrackerTbl[[#This Row],[UAID_2]]=MainTracker[UAID_2])*(TrackerTbl[[#This Row],[Request Date]]=MainTracker[Request sent on (Date)])*1,0),21)</f>
        <v>99 - Cancelled</v>
      </c>
      <c r="G1001" s="74" cm="1">
        <f t="array" ref="G1001">INDEX(MainTracker[#Data],MATCH(1,(TrackerTbl[[#This Row],[UAID_2]]=MainTracker[UAID_2])*(TrackerTbl[[#This Row],[Request Date]]=MainTracker[Request sent on (Date)])*1,0),9)</f>
        <v>0</v>
      </c>
      <c r="J1001" t="s">
        <v>10145</v>
      </c>
      <c r="K1001" t="s">
        <v>10142</v>
      </c>
      <c r="L1001" t="e">
        <f>LEFT(Table58[[#This Row],[L3 (Last Work Package only)]],FIND(" - ",Table58[[#This Row],[L3 (Last Work Package only)]])-1)</f>
        <v>#VALUE!</v>
      </c>
      <c r="M1001" t="str">
        <f>LEFT(Table58[[#This Row],[Assets]],FIND(" - ",Table58[[#This Row],[Assets]])-1)</f>
        <v>HS2-00002MR48</v>
      </c>
      <c r="N1001" s="239" t="e">
        <f>INDEX(TrackerTbl[#Data],MATCH(Table58[[#This Row],[L2]],TrackerTbl[Cleansed_UAID_2],0),5)</f>
        <v>#N/A</v>
      </c>
      <c r="O1001" s="9" t="e">
        <f>INDEX(TrackerTbl[#Data],MATCH(Table58[[#This Row],[L2]],TrackerTbl[Cleansed_UAID_2],0),6)</f>
        <v>#N/A</v>
      </c>
      <c r="P1001" s="239" t="e">
        <f>INDEX(TrackerTbl[#Data],MATCH(Table58[[#This Row],[L2]],TrackerTbl[Cleansed_UAID_2],0),7)</f>
        <v>#N/A</v>
      </c>
    </row>
    <row r="1002" spans="1:16">
      <c r="A1002" s="9" t="s">
        <v>4516</v>
      </c>
      <c r="B1002" t="s">
        <v>4517</v>
      </c>
      <c r="C1002" t="str">
        <f>IF(LEFT(TrackerTbl[[#This Row],[WorkPackage]],1)="U",TrackerTbl[[#This Row],[WorkPackage]],"IDR "&amp;TRIM(TrackerTbl[[#This Row],[WorkPackage]]))</f>
        <v>UFDR 227.A</v>
      </c>
      <c r="D1002" t="str">
        <f>TRIM(TrackerTbl[[#This Row],[UAID_2]])</f>
        <v>HS2-00002CQQM</v>
      </c>
      <c r="E1002" s="74">
        <f>_xlfn.MAXIFS(Central_Team!G:G,Central_Team!C:C,TrackerTbl[[#This Row],[UAID_2]])</f>
        <v>45478</v>
      </c>
      <c r="F1002" t="str" cm="1">
        <f t="array" ref="F1002">INDEX(MainTracker[#Data],MATCH(1,(TrackerTbl[[#This Row],[UAID_2]]=MainTracker[UAID_2])*(TrackerTbl[[#This Row],[Request Date]]=MainTracker[Request sent on (Date)])*1,0),21)</f>
        <v>10 - Complete</v>
      </c>
      <c r="G1002" s="74" cm="1">
        <f t="array" ref="G1002">INDEX(MainTracker[#Data],MATCH(1,(TrackerTbl[[#This Row],[UAID_2]]=MainTracker[UAID_2])*(TrackerTbl[[#This Row],[Request Date]]=MainTracker[Request sent on (Date)])*1,0),9)</f>
        <v>45483</v>
      </c>
      <c r="J1002" t="s">
        <v>10146</v>
      </c>
      <c r="K1002" t="s">
        <v>10142</v>
      </c>
      <c r="L1002" t="e">
        <f>LEFT(Table58[[#This Row],[L3 (Last Work Package only)]],FIND(" - ",Table58[[#This Row],[L3 (Last Work Package only)]])-1)</f>
        <v>#VALUE!</v>
      </c>
      <c r="M1002" t="str">
        <f>LEFT(Table58[[#This Row],[Assets]],FIND(" - ",Table58[[#This Row],[Assets]])-1)</f>
        <v>HS2-00002MR49</v>
      </c>
      <c r="N1002" s="239" t="e">
        <f>INDEX(TrackerTbl[#Data],MATCH(Table58[[#This Row],[L2]],TrackerTbl[Cleansed_UAID_2],0),5)</f>
        <v>#N/A</v>
      </c>
      <c r="O1002" s="9" t="e">
        <f>INDEX(TrackerTbl[#Data],MATCH(Table58[[#This Row],[L2]],TrackerTbl[Cleansed_UAID_2],0),6)</f>
        <v>#N/A</v>
      </c>
      <c r="P1002" s="239" t="e">
        <f>INDEX(TrackerTbl[#Data],MATCH(Table58[[#This Row],[L2]],TrackerTbl[Cleansed_UAID_2],0),7)</f>
        <v>#N/A</v>
      </c>
    </row>
    <row r="1003" spans="1:16">
      <c r="A1003" s="9" t="s">
        <v>4516</v>
      </c>
      <c r="B1003" t="s">
        <v>4522</v>
      </c>
      <c r="C1003" t="str">
        <f>IF(LEFT(TrackerTbl[[#This Row],[WorkPackage]],1)="U",TrackerTbl[[#This Row],[WorkPackage]],"IDR "&amp;TRIM(TrackerTbl[[#This Row],[WorkPackage]]))</f>
        <v>UFDR 227.A</v>
      </c>
      <c r="D1003" t="str">
        <f>TRIM(TrackerTbl[[#This Row],[UAID_2]])</f>
        <v>HS2-000020CHN</v>
      </c>
      <c r="E1003" s="74">
        <f>_xlfn.MAXIFS(Central_Team!G:G,Central_Team!C:C,TrackerTbl[[#This Row],[UAID_2]])</f>
        <v>45478</v>
      </c>
      <c r="F1003" t="str" cm="1">
        <f t="array" ref="F1003">INDEX(MainTracker[#Data],MATCH(1,(TrackerTbl[[#This Row],[UAID_2]]=MainTracker[UAID_2])*(TrackerTbl[[#This Row],[Request Date]]=MainTracker[Request sent on (Date)])*1,0),21)</f>
        <v>10 - Complete</v>
      </c>
      <c r="G1003" s="74" cm="1">
        <f t="array" ref="G1003">INDEX(MainTracker[#Data],MATCH(1,(TrackerTbl[[#This Row],[UAID_2]]=MainTracker[UAID_2])*(TrackerTbl[[#This Row],[Request Date]]=MainTracker[Request sent on (Date)])*1,0),9)</f>
        <v>45483</v>
      </c>
      <c r="J1003" t="s">
        <v>10147</v>
      </c>
      <c r="K1003" t="s">
        <v>10148</v>
      </c>
      <c r="L1003" t="e">
        <f>LEFT(Table58[[#This Row],[L3 (Last Work Package only)]],FIND(" - ",Table58[[#This Row],[L3 (Last Work Package only)]])-1)</f>
        <v>#VALUE!</v>
      </c>
      <c r="M1003" t="str">
        <f>LEFT(Table58[[#This Row],[Assets]],FIND(" - ",Table58[[#This Row],[Assets]])-1)</f>
        <v>HS2-00002MR62</v>
      </c>
      <c r="N1003" s="239" t="e">
        <f>INDEX(TrackerTbl[#Data],MATCH(Table58[[#This Row],[L2]],TrackerTbl[Cleansed_UAID_2],0),5)</f>
        <v>#N/A</v>
      </c>
      <c r="O1003" s="9" t="e">
        <f>INDEX(TrackerTbl[#Data],MATCH(Table58[[#This Row],[L2]],TrackerTbl[Cleansed_UAID_2],0),6)</f>
        <v>#N/A</v>
      </c>
      <c r="P1003" s="239" t="e">
        <f>INDEX(TrackerTbl[#Data],MATCH(Table58[[#This Row],[L2]],TrackerTbl[Cleansed_UAID_2],0),7)</f>
        <v>#N/A</v>
      </c>
    </row>
    <row r="1004" spans="1:16">
      <c r="A1004" s="9" t="s">
        <v>4384</v>
      </c>
      <c r="B1004" t="s">
        <v>4526</v>
      </c>
      <c r="C1004" t="str">
        <f>IF(LEFT(TrackerTbl[[#This Row],[WorkPackage]],1)="U",TrackerTbl[[#This Row],[WorkPackage]],"IDR "&amp;TRIM(TrackerTbl[[#This Row],[WorkPackage]]))</f>
        <v>IDR 204.0-2</v>
      </c>
      <c r="D1004" t="str">
        <f>TRIM(TrackerTbl[[#This Row],[UAID_2]])</f>
        <v>HS2-000020NAP</v>
      </c>
      <c r="E1004" s="74">
        <f>_xlfn.MAXIFS(Central_Team!G:G,Central_Team!C:C,TrackerTbl[[#This Row],[UAID_2]])</f>
        <v>45468</v>
      </c>
      <c r="F1004" t="str" cm="1">
        <f t="array" ref="F1004">INDEX(MainTracker[#Data],MATCH(1,(TrackerTbl[[#This Row],[UAID_2]]=MainTracker[UAID_2])*(TrackerTbl[[#This Row],[Request Date]]=MainTracker[Request sent on (Date)])*1,0),21)</f>
        <v>10 - Complete</v>
      </c>
      <c r="G1004" s="74" cm="1">
        <f t="array" ref="G1004">INDEX(MainTracker[#Data],MATCH(1,(TrackerTbl[[#This Row],[UAID_2]]=MainTracker[UAID_2])*(TrackerTbl[[#This Row],[Request Date]]=MainTracker[Request sent on (Date)])*1,0),9)</f>
        <v>45490</v>
      </c>
      <c r="J1004" t="s">
        <v>10149</v>
      </c>
      <c r="K1004" t="s">
        <v>10148</v>
      </c>
      <c r="L1004" t="e">
        <f>LEFT(Table58[[#This Row],[L3 (Last Work Package only)]],FIND(" - ",Table58[[#This Row],[L3 (Last Work Package only)]])-1)</f>
        <v>#VALUE!</v>
      </c>
      <c r="M1004" t="str">
        <f>LEFT(Table58[[#This Row],[Assets]],FIND(" - ",Table58[[#This Row],[Assets]])-1)</f>
        <v>HS2-00002MR63</v>
      </c>
      <c r="N1004" s="239" t="e">
        <f>INDEX(TrackerTbl[#Data],MATCH(Table58[[#This Row],[L2]],TrackerTbl[Cleansed_UAID_2],0),5)</f>
        <v>#N/A</v>
      </c>
      <c r="O1004" s="9" t="e">
        <f>INDEX(TrackerTbl[#Data],MATCH(Table58[[#This Row],[L2]],TrackerTbl[Cleansed_UAID_2],0),6)</f>
        <v>#N/A</v>
      </c>
      <c r="P1004" s="239" t="e">
        <f>INDEX(TrackerTbl[#Data],MATCH(Table58[[#This Row],[L2]],TrackerTbl[Cleansed_UAID_2],0),7)</f>
        <v>#N/A</v>
      </c>
    </row>
    <row r="1005" spans="1:16">
      <c r="A1005" s="9" t="s">
        <v>4384</v>
      </c>
      <c r="B1005" t="s">
        <v>4534</v>
      </c>
      <c r="C1005" t="str">
        <f>IF(LEFT(TrackerTbl[[#This Row],[WorkPackage]],1)="U",TrackerTbl[[#This Row],[WorkPackage]],"IDR "&amp;TRIM(TrackerTbl[[#This Row],[WorkPackage]]))</f>
        <v>IDR 204.0-2</v>
      </c>
      <c r="D1005" t="str">
        <f>TRIM(TrackerTbl[[#This Row],[UAID_2]])</f>
        <v>HS2-00002CT4B</v>
      </c>
      <c r="E1005" s="74">
        <f>_xlfn.MAXIFS(Central_Team!G:G,Central_Team!C:C,TrackerTbl[[#This Row],[UAID_2]])</f>
        <v>45468</v>
      </c>
      <c r="F1005" t="str" cm="1">
        <f t="array" ref="F1005">INDEX(MainTracker[#Data],MATCH(1,(TrackerTbl[[#This Row],[UAID_2]]=MainTracker[UAID_2])*(TrackerTbl[[#This Row],[Request Date]]=MainTracker[Request sent on (Date)])*1,0),21)</f>
        <v>10 - Complete</v>
      </c>
      <c r="G1005" s="74" cm="1">
        <f t="array" ref="G1005">INDEX(MainTracker[#Data],MATCH(1,(TrackerTbl[[#This Row],[UAID_2]]=MainTracker[UAID_2])*(TrackerTbl[[#This Row],[Request Date]]=MainTracker[Request sent on (Date)])*1,0),9)</f>
        <v>45490</v>
      </c>
      <c r="J1005" t="s">
        <v>10150</v>
      </c>
      <c r="K1005" t="s">
        <v>10148</v>
      </c>
      <c r="L1005" t="e">
        <f>LEFT(Table58[[#This Row],[L3 (Last Work Package only)]],FIND(" - ",Table58[[#This Row],[L3 (Last Work Package only)]])-1)</f>
        <v>#VALUE!</v>
      </c>
      <c r="M1005" t="str">
        <f>LEFT(Table58[[#This Row],[Assets]],FIND(" - ",Table58[[#This Row],[Assets]])-1)</f>
        <v>HS2-00002MR64</v>
      </c>
      <c r="N1005" s="239" t="e">
        <f>INDEX(TrackerTbl[#Data],MATCH(Table58[[#This Row],[L2]],TrackerTbl[Cleansed_UAID_2],0),5)</f>
        <v>#N/A</v>
      </c>
      <c r="O1005" s="9" t="e">
        <f>INDEX(TrackerTbl[#Data],MATCH(Table58[[#This Row],[L2]],TrackerTbl[Cleansed_UAID_2],0),6)</f>
        <v>#N/A</v>
      </c>
      <c r="P1005" s="239" t="e">
        <f>INDEX(TrackerTbl[#Data],MATCH(Table58[[#This Row],[L2]],TrackerTbl[Cleansed_UAID_2],0),7)</f>
        <v>#N/A</v>
      </c>
    </row>
    <row r="1006" spans="1:16">
      <c r="A1006" s="9">
        <v>215.03</v>
      </c>
      <c r="B1006" t="s">
        <v>4541</v>
      </c>
      <c r="C1006" t="str">
        <f>IF(LEFT(TrackerTbl[[#This Row],[WorkPackage]],1)="U",TrackerTbl[[#This Row],[WorkPackage]],"IDR "&amp;TRIM(TrackerTbl[[#This Row],[WorkPackage]]))</f>
        <v>IDR 215.03</v>
      </c>
      <c r="D1006" t="str">
        <f>TRIM(TrackerTbl[[#This Row],[UAID_2]])</f>
        <v>HS2-00002TUPK</v>
      </c>
      <c r="E1006" s="74">
        <f>_xlfn.MAXIFS(Central_Team!G:G,Central_Team!C:C,TrackerTbl[[#This Row],[UAID_2]])</f>
        <v>45468</v>
      </c>
      <c r="F1006" t="str" cm="1">
        <f t="array" ref="F1006">INDEX(MainTracker[#Data],MATCH(1,(TrackerTbl[[#This Row],[UAID_2]]=MainTracker[UAID_2])*(TrackerTbl[[#This Row],[Request Date]]=MainTracker[Request sent on (Date)])*1,0),21)</f>
        <v>10 - Complete</v>
      </c>
      <c r="G1006" s="74" cm="1">
        <f t="array" ref="G1006">INDEX(MainTracker[#Data],MATCH(1,(TrackerTbl[[#This Row],[UAID_2]]=MainTracker[UAID_2])*(TrackerTbl[[#This Row],[Request Date]]=MainTracker[Request sent on (Date)])*1,0),9)</f>
        <v>45520</v>
      </c>
      <c r="J1006" t="s">
        <v>10151</v>
      </c>
      <c r="K1006" t="s">
        <v>10148</v>
      </c>
      <c r="L1006" t="e">
        <f>LEFT(Table58[[#This Row],[L3 (Last Work Package only)]],FIND(" - ",Table58[[#This Row],[L3 (Last Work Package only)]])-1)</f>
        <v>#VALUE!</v>
      </c>
      <c r="M1006" t="str">
        <f>LEFT(Table58[[#This Row],[Assets]],FIND(" - ",Table58[[#This Row],[Assets]])-1)</f>
        <v>HS2-00002MR65</v>
      </c>
      <c r="N1006" s="239" t="e">
        <f>INDEX(TrackerTbl[#Data],MATCH(Table58[[#This Row],[L2]],TrackerTbl[Cleansed_UAID_2],0),5)</f>
        <v>#N/A</v>
      </c>
      <c r="O1006" s="9" t="e">
        <f>INDEX(TrackerTbl[#Data],MATCH(Table58[[#This Row],[L2]],TrackerTbl[Cleansed_UAID_2],0),6)</f>
        <v>#N/A</v>
      </c>
      <c r="P1006" s="239" t="e">
        <f>INDEX(TrackerTbl[#Data],MATCH(Table58[[#This Row],[L2]],TrackerTbl[Cleansed_UAID_2],0),7)</f>
        <v>#N/A</v>
      </c>
    </row>
    <row r="1007" spans="1:16">
      <c r="A1007" s="9">
        <v>212.5</v>
      </c>
      <c r="B1007" t="s">
        <v>4547</v>
      </c>
      <c r="C1007" t="str">
        <f>IF(LEFT(TrackerTbl[[#This Row],[WorkPackage]],1)="U",TrackerTbl[[#This Row],[WorkPackage]],"IDR "&amp;TRIM(TrackerTbl[[#This Row],[WorkPackage]]))</f>
        <v>IDR 212.5</v>
      </c>
      <c r="D1007" t="str">
        <f>TRIM(TrackerTbl[[#This Row],[UAID_2]])</f>
        <v>HS2-00002VK4C</v>
      </c>
      <c r="E1007" s="74">
        <f>_xlfn.MAXIFS(Central_Team!G:G,Central_Team!C:C,TrackerTbl[[#This Row],[UAID_2]])</f>
        <v>45468</v>
      </c>
      <c r="F1007" t="str" cm="1">
        <f t="array" ref="F1007">INDEX(MainTracker[#Data],MATCH(1,(TrackerTbl[[#This Row],[UAID_2]]=MainTracker[UAID_2])*(TrackerTbl[[#This Row],[Request Date]]=MainTracker[Request sent on (Date)])*1,0),21)</f>
        <v>10 - Complete</v>
      </c>
      <c r="G1007" s="74" cm="1">
        <f t="array" ref="G1007">INDEX(MainTracker[#Data],MATCH(1,(TrackerTbl[[#This Row],[UAID_2]]=MainTracker[UAID_2])*(TrackerTbl[[#This Row],[Request Date]]=MainTracker[Request sent on (Date)])*1,0),9)</f>
        <v>45475</v>
      </c>
      <c r="J1007" t="s">
        <v>10152</v>
      </c>
      <c r="K1007" t="s">
        <v>10148</v>
      </c>
      <c r="L1007" t="e">
        <f>LEFT(Table58[[#This Row],[L3 (Last Work Package only)]],FIND(" - ",Table58[[#This Row],[L3 (Last Work Package only)]])-1)</f>
        <v>#VALUE!</v>
      </c>
      <c r="M1007" t="str">
        <f>LEFT(Table58[[#This Row],[Assets]],FIND(" - ",Table58[[#This Row],[Assets]])-1)</f>
        <v>HS2-00002MR66</v>
      </c>
      <c r="N1007" s="239" t="e">
        <f>INDEX(TrackerTbl[#Data],MATCH(Table58[[#This Row],[L2]],TrackerTbl[Cleansed_UAID_2],0),5)</f>
        <v>#N/A</v>
      </c>
      <c r="O1007" s="9" t="e">
        <f>INDEX(TrackerTbl[#Data],MATCH(Table58[[#This Row],[L2]],TrackerTbl[Cleansed_UAID_2],0),6)</f>
        <v>#N/A</v>
      </c>
      <c r="P1007" s="239" t="e">
        <f>INDEX(TrackerTbl[#Data],MATCH(Table58[[#This Row],[L2]],TrackerTbl[Cleansed_UAID_2],0),7)</f>
        <v>#N/A</v>
      </c>
    </row>
    <row r="1008" spans="1:16">
      <c r="A1008" s="9" t="s">
        <v>4552</v>
      </c>
      <c r="B1008" t="s">
        <v>4553</v>
      </c>
      <c r="C1008" t="str">
        <f>IF(LEFT(TrackerTbl[[#This Row],[WorkPackage]],1)="U",TrackerTbl[[#This Row],[WorkPackage]],"IDR "&amp;TRIM(TrackerTbl[[#This Row],[WorkPackage]]))</f>
        <v>UFDR 238.G</v>
      </c>
      <c r="D1008" t="str">
        <f>TRIM(TrackerTbl[[#This Row],[UAID_2]])</f>
        <v>HS2-000020CKJ</v>
      </c>
      <c r="E1008" s="74">
        <f>_xlfn.MAXIFS(Central_Team!G:G,Central_Team!C:C,TrackerTbl[[#This Row],[UAID_2]])</f>
        <v>45469</v>
      </c>
      <c r="F1008" t="str" cm="1">
        <f t="array" ref="F1008">INDEX(MainTracker[#Data],MATCH(1,(TrackerTbl[[#This Row],[UAID_2]]=MainTracker[UAID_2])*(TrackerTbl[[#This Row],[Request Date]]=MainTracker[Request sent on (Date)])*1,0),21)</f>
        <v>10 - Complete</v>
      </c>
      <c r="G1008" s="74" cm="1">
        <f t="array" ref="G1008">INDEX(MainTracker[#Data],MATCH(1,(TrackerTbl[[#This Row],[UAID_2]]=MainTracker[UAID_2])*(TrackerTbl[[#This Row],[Request Date]]=MainTracker[Request sent on (Date)])*1,0),9)</f>
        <v>45477</v>
      </c>
      <c r="J1008" t="s">
        <v>10153</v>
      </c>
      <c r="K1008" t="s">
        <v>10148</v>
      </c>
      <c r="L1008" t="e">
        <f>LEFT(Table58[[#This Row],[L3 (Last Work Package only)]],FIND(" - ",Table58[[#This Row],[L3 (Last Work Package only)]])-1)</f>
        <v>#VALUE!</v>
      </c>
      <c r="M1008" t="str">
        <f>LEFT(Table58[[#This Row],[Assets]],FIND(" - ",Table58[[#This Row],[Assets]])-1)</f>
        <v>HS2-00002MR67</v>
      </c>
      <c r="N1008" s="239" t="e">
        <f>INDEX(TrackerTbl[#Data],MATCH(Table58[[#This Row],[L2]],TrackerTbl[Cleansed_UAID_2],0),5)</f>
        <v>#N/A</v>
      </c>
      <c r="O1008" s="9" t="e">
        <f>INDEX(TrackerTbl[#Data],MATCH(Table58[[#This Row],[L2]],TrackerTbl[Cleansed_UAID_2],0),6)</f>
        <v>#N/A</v>
      </c>
      <c r="P1008" s="239" t="e">
        <f>INDEX(TrackerTbl[#Data],MATCH(Table58[[#This Row],[L2]],TrackerTbl[Cleansed_UAID_2],0),7)</f>
        <v>#N/A</v>
      </c>
    </row>
    <row r="1009" spans="1:16">
      <c r="A1009" s="9" t="s">
        <v>4552</v>
      </c>
      <c r="B1009" t="s">
        <v>4558</v>
      </c>
      <c r="C1009" t="str">
        <f>IF(LEFT(TrackerTbl[[#This Row],[WorkPackage]],1)="U",TrackerTbl[[#This Row],[WorkPackage]],"IDR "&amp;TRIM(TrackerTbl[[#This Row],[WorkPackage]]))</f>
        <v>UFDR 238.G</v>
      </c>
      <c r="D1009" t="str">
        <f>TRIM(TrackerTbl[[#This Row],[UAID_2]])</f>
        <v>HS2-000020CKL</v>
      </c>
      <c r="E1009" s="74">
        <f>_xlfn.MAXIFS(Central_Team!G:G,Central_Team!C:C,TrackerTbl[[#This Row],[UAID_2]])</f>
        <v>45469</v>
      </c>
      <c r="F1009" t="str" cm="1">
        <f t="array" ref="F1009">INDEX(MainTracker[#Data],MATCH(1,(TrackerTbl[[#This Row],[UAID_2]]=MainTracker[UAID_2])*(TrackerTbl[[#This Row],[Request Date]]=MainTracker[Request sent on (Date)])*1,0),21)</f>
        <v>10 - Complete</v>
      </c>
      <c r="G1009" s="74" cm="1">
        <f t="array" ref="G1009">INDEX(MainTracker[#Data],MATCH(1,(TrackerTbl[[#This Row],[UAID_2]]=MainTracker[UAID_2])*(TrackerTbl[[#This Row],[Request Date]]=MainTracker[Request sent on (Date)])*1,0),9)</f>
        <v>45476</v>
      </c>
      <c r="J1009" t="s">
        <v>10154</v>
      </c>
      <c r="K1009" t="s">
        <v>10148</v>
      </c>
      <c r="L1009" t="e">
        <f>LEFT(Table58[[#This Row],[L3 (Last Work Package only)]],FIND(" - ",Table58[[#This Row],[L3 (Last Work Package only)]])-1)</f>
        <v>#VALUE!</v>
      </c>
      <c r="M1009" t="str">
        <f>LEFT(Table58[[#This Row],[Assets]],FIND(" - ",Table58[[#This Row],[Assets]])-1)</f>
        <v>HS2-00002MR68</v>
      </c>
      <c r="N1009" s="239" t="e">
        <f>INDEX(TrackerTbl[#Data],MATCH(Table58[[#This Row],[L2]],TrackerTbl[Cleansed_UAID_2],0),5)</f>
        <v>#N/A</v>
      </c>
      <c r="O1009" s="9" t="e">
        <f>INDEX(TrackerTbl[#Data],MATCH(Table58[[#This Row],[L2]],TrackerTbl[Cleansed_UAID_2],0),6)</f>
        <v>#N/A</v>
      </c>
      <c r="P1009" s="239" t="e">
        <f>INDEX(TrackerTbl[#Data],MATCH(Table58[[#This Row],[L2]],TrackerTbl[Cleansed_UAID_2],0),7)</f>
        <v>#N/A</v>
      </c>
    </row>
    <row r="1010" spans="1:16">
      <c r="A1010" s="9" t="s">
        <v>4552</v>
      </c>
      <c r="B1010" t="s">
        <v>4562</v>
      </c>
      <c r="C1010" t="str">
        <f>IF(LEFT(TrackerTbl[[#This Row],[WorkPackage]],1)="U",TrackerTbl[[#This Row],[WorkPackage]],"IDR "&amp;TRIM(TrackerTbl[[#This Row],[WorkPackage]]))</f>
        <v>UFDR 238.G</v>
      </c>
      <c r="D1010" t="str">
        <f>TRIM(TrackerTbl[[#This Row],[UAID_2]])</f>
        <v>HS2-000020CKM</v>
      </c>
      <c r="E1010" s="74">
        <f>_xlfn.MAXIFS(Central_Team!G:G,Central_Team!C:C,TrackerTbl[[#This Row],[UAID_2]])</f>
        <v>45469</v>
      </c>
      <c r="F1010" t="str" cm="1">
        <f t="array" ref="F1010">INDEX(MainTracker[#Data],MATCH(1,(TrackerTbl[[#This Row],[UAID_2]]=MainTracker[UAID_2])*(TrackerTbl[[#This Row],[Request Date]]=MainTracker[Request sent on (Date)])*1,0),21)</f>
        <v>10 - Complete</v>
      </c>
      <c r="G1010" s="74" cm="1">
        <f t="array" ref="G1010">INDEX(MainTracker[#Data],MATCH(1,(TrackerTbl[[#This Row],[UAID_2]]=MainTracker[UAID_2])*(TrackerTbl[[#This Row],[Request Date]]=MainTracker[Request sent on (Date)])*1,0),9)</f>
        <v>45476</v>
      </c>
      <c r="J1010" t="s">
        <v>10155</v>
      </c>
      <c r="K1010" t="s">
        <v>10148</v>
      </c>
      <c r="L1010" t="e">
        <f>LEFT(Table58[[#This Row],[L3 (Last Work Package only)]],FIND(" - ",Table58[[#This Row],[L3 (Last Work Package only)]])-1)</f>
        <v>#VALUE!</v>
      </c>
      <c r="M1010" t="str">
        <f>LEFT(Table58[[#This Row],[Assets]],FIND(" - ",Table58[[#This Row],[Assets]])-1)</f>
        <v>HS2-00002MR69</v>
      </c>
      <c r="N1010" s="239" t="e">
        <f>INDEX(TrackerTbl[#Data],MATCH(Table58[[#This Row],[L2]],TrackerTbl[Cleansed_UAID_2],0),5)</f>
        <v>#N/A</v>
      </c>
      <c r="O1010" s="9" t="e">
        <f>INDEX(TrackerTbl[#Data],MATCH(Table58[[#This Row],[L2]],TrackerTbl[Cleansed_UAID_2],0),6)</f>
        <v>#N/A</v>
      </c>
      <c r="P1010" s="239" t="e">
        <f>INDEX(TrackerTbl[#Data],MATCH(Table58[[#This Row],[L2]],TrackerTbl[Cleansed_UAID_2],0),7)</f>
        <v>#N/A</v>
      </c>
    </row>
    <row r="1011" spans="1:16">
      <c r="A1011" s="9" t="s">
        <v>4265</v>
      </c>
      <c r="B1011" t="s">
        <v>4269</v>
      </c>
      <c r="C1011" t="str">
        <f>IF(LEFT(TrackerTbl[[#This Row],[WorkPackage]],1)="U",TrackerTbl[[#This Row],[WorkPackage]],"IDR "&amp;TRIM(TrackerTbl[[#This Row],[WorkPackage]]))</f>
        <v>IDR 213.01-01</v>
      </c>
      <c r="D1011" t="str">
        <f>TRIM(TrackerTbl[[#This Row],[UAID_2]])</f>
        <v>HS2-00002BJTJ</v>
      </c>
      <c r="E1011" s="74">
        <f>_xlfn.MAXIFS(Central_Team!G:G,Central_Team!C:C,TrackerTbl[[#This Row],[UAID_2]])</f>
        <v>45470</v>
      </c>
      <c r="F1011" t="str" cm="1">
        <f t="array" ref="F1011">INDEX(MainTracker[#Data],MATCH(1,(TrackerTbl[[#This Row],[UAID_2]]=MainTracker[UAID_2])*(TrackerTbl[[#This Row],[Request Date]]=MainTracker[Request sent on (Date)])*1,0),21)</f>
        <v>10 - Complete</v>
      </c>
      <c r="G1011" s="74" cm="1">
        <f t="array" ref="G1011">INDEX(MainTracker[#Data],MATCH(1,(TrackerTbl[[#This Row],[UAID_2]]=MainTracker[UAID_2])*(TrackerTbl[[#This Row],[Request Date]]=MainTracker[Request sent on (Date)])*1,0),9)</f>
        <v>45471</v>
      </c>
      <c r="J1011" t="s">
        <v>10156</v>
      </c>
      <c r="K1011" t="s">
        <v>10157</v>
      </c>
      <c r="L1011" t="e">
        <f>LEFT(Table58[[#This Row],[L3 (Last Work Package only)]],FIND(" - ",Table58[[#This Row],[L3 (Last Work Package only)]])-1)</f>
        <v>#VALUE!</v>
      </c>
      <c r="M1011" t="str">
        <f>LEFT(Table58[[#This Row],[Assets]],FIND(" - ",Table58[[#This Row],[Assets]])-1)</f>
        <v>HS2-00002MR6A</v>
      </c>
      <c r="N1011" s="239" t="e">
        <f>INDEX(TrackerTbl[#Data],MATCH(Table58[[#This Row],[L2]],TrackerTbl[Cleansed_UAID_2],0),5)</f>
        <v>#N/A</v>
      </c>
      <c r="O1011" s="9" t="e">
        <f>INDEX(TrackerTbl[#Data],MATCH(Table58[[#This Row],[L2]],TrackerTbl[Cleansed_UAID_2],0),6)</f>
        <v>#N/A</v>
      </c>
      <c r="P1011" s="239" t="e">
        <f>INDEX(TrackerTbl[#Data],MATCH(Table58[[#This Row],[L2]],TrackerTbl[Cleansed_UAID_2],0),7)</f>
        <v>#N/A</v>
      </c>
    </row>
    <row r="1012" spans="1:16">
      <c r="A1012" s="9" t="s">
        <v>4265</v>
      </c>
      <c r="B1012" t="s">
        <v>4566</v>
      </c>
      <c r="C1012" t="str">
        <f>IF(LEFT(TrackerTbl[[#This Row],[WorkPackage]],1)="U",TrackerTbl[[#This Row],[WorkPackage]],"IDR "&amp;TRIM(TrackerTbl[[#This Row],[WorkPackage]]))</f>
        <v>IDR 213.01-01</v>
      </c>
      <c r="D1012" t="str">
        <f>TRIM(TrackerTbl[[#This Row],[UAID_2]])</f>
        <v>HS2-00002BJTK</v>
      </c>
      <c r="E1012" s="74">
        <f>_xlfn.MAXIFS(Central_Team!G:G,Central_Team!C:C,TrackerTbl[[#This Row],[UAID_2]])</f>
        <v>45491</v>
      </c>
      <c r="F1012" t="str" cm="1">
        <f t="array" ref="F1012">INDEX(MainTracker[#Data],MATCH(1,(TrackerTbl[[#This Row],[UAID_2]]=MainTracker[UAID_2])*(TrackerTbl[[#This Row],[Request Date]]=MainTracker[Request sent on (Date)])*1,0),21)</f>
        <v>99 - Cancelled</v>
      </c>
      <c r="G1012" s="74" cm="1">
        <f t="array" ref="G1012">INDEX(MainTracker[#Data],MATCH(1,(TrackerTbl[[#This Row],[UAID_2]]=MainTracker[UAID_2])*(TrackerTbl[[#This Row],[Request Date]]=MainTracker[Request sent on (Date)])*1,0),9)</f>
        <v>0</v>
      </c>
      <c r="J1012" t="s">
        <v>10158</v>
      </c>
      <c r="K1012" t="s">
        <v>10157</v>
      </c>
      <c r="L1012" t="e">
        <f>LEFT(Table58[[#This Row],[L3 (Last Work Package only)]],FIND(" - ",Table58[[#This Row],[L3 (Last Work Package only)]])-1)</f>
        <v>#VALUE!</v>
      </c>
      <c r="M1012" t="str">
        <f>LEFT(Table58[[#This Row],[Assets]],FIND(" - ",Table58[[#This Row],[Assets]])-1)</f>
        <v>HS2-00002MR6B</v>
      </c>
      <c r="N1012" s="239" t="e">
        <f>INDEX(TrackerTbl[#Data],MATCH(Table58[[#This Row],[L2]],TrackerTbl[Cleansed_UAID_2],0),5)</f>
        <v>#N/A</v>
      </c>
      <c r="O1012" s="9" t="e">
        <f>INDEX(TrackerTbl[#Data],MATCH(Table58[[#This Row],[L2]],TrackerTbl[Cleansed_UAID_2],0),6)</f>
        <v>#N/A</v>
      </c>
      <c r="P1012" s="239" t="e">
        <f>INDEX(TrackerTbl[#Data],MATCH(Table58[[#This Row],[L2]],TrackerTbl[Cleansed_UAID_2],0),7)</f>
        <v>#N/A</v>
      </c>
    </row>
    <row r="1013" spans="1:16">
      <c r="A1013" s="9" t="s">
        <v>4265</v>
      </c>
      <c r="B1013" t="s">
        <v>4569</v>
      </c>
      <c r="C1013" t="str">
        <f>IF(LEFT(TrackerTbl[[#This Row],[WorkPackage]],1)="U",TrackerTbl[[#This Row],[WorkPackage]],"IDR "&amp;TRIM(TrackerTbl[[#This Row],[WorkPackage]]))</f>
        <v>IDR 213.01-01</v>
      </c>
      <c r="D1013" t="str">
        <f>TRIM(TrackerTbl[[#This Row],[UAID_2]])</f>
        <v>HS2-00002CT6X</v>
      </c>
      <c r="E1013" s="74">
        <f>_xlfn.MAXIFS(Central_Team!G:G,Central_Team!C:C,TrackerTbl[[#This Row],[UAID_2]])</f>
        <v>45470</v>
      </c>
      <c r="F1013" t="str" cm="1">
        <f t="array" ref="F1013">INDEX(MainTracker[#Data],MATCH(1,(TrackerTbl[[#This Row],[UAID_2]]=MainTracker[UAID_2])*(TrackerTbl[[#This Row],[Request Date]]=MainTracker[Request sent on (Date)])*1,0),21)</f>
        <v>10 - Complete</v>
      </c>
      <c r="G1013" s="74" cm="1">
        <f t="array" ref="G1013">INDEX(MainTracker[#Data],MATCH(1,(TrackerTbl[[#This Row],[UAID_2]]=MainTracker[UAID_2])*(TrackerTbl[[#This Row],[Request Date]]=MainTracker[Request sent on (Date)])*1,0),9)</f>
        <v>45482</v>
      </c>
      <c r="J1013" t="s">
        <v>10159</v>
      </c>
      <c r="K1013" t="s">
        <v>10157</v>
      </c>
      <c r="L1013" t="e">
        <f>LEFT(Table58[[#This Row],[L3 (Last Work Package only)]],FIND(" - ",Table58[[#This Row],[L3 (Last Work Package only)]])-1)</f>
        <v>#VALUE!</v>
      </c>
      <c r="M1013" t="str">
        <f>LEFT(Table58[[#This Row],[Assets]],FIND(" - ",Table58[[#This Row],[Assets]])-1)</f>
        <v>HS2-00002MR6C</v>
      </c>
      <c r="N1013" s="239" t="e">
        <f>INDEX(TrackerTbl[#Data],MATCH(Table58[[#This Row],[L2]],TrackerTbl[Cleansed_UAID_2],0),5)</f>
        <v>#N/A</v>
      </c>
      <c r="O1013" s="9" t="e">
        <f>INDEX(TrackerTbl[#Data],MATCH(Table58[[#This Row],[L2]],TrackerTbl[Cleansed_UAID_2],0),6)</f>
        <v>#N/A</v>
      </c>
      <c r="P1013" s="239" t="e">
        <f>INDEX(TrackerTbl[#Data],MATCH(Table58[[#This Row],[L2]],TrackerTbl[Cleansed_UAID_2],0),7)</f>
        <v>#N/A</v>
      </c>
    </row>
    <row r="1014" spans="1:16">
      <c r="A1014" s="9" t="s">
        <v>4265</v>
      </c>
      <c r="B1014" t="s">
        <v>4574</v>
      </c>
      <c r="C1014" t="str">
        <f>IF(LEFT(TrackerTbl[[#This Row],[WorkPackage]],1)="U",TrackerTbl[[#This Row],[WorkPackage]],"IDR "&amp;TRIM(TrackerTbl[[#This Row],[WorkPackage]]))</f>
        <v>IDR 213.01-01</v>
      </c>
      <c r="D1014" t="str">
        <f>TRIM(TrackerTbl[[#This Row],[UAID_2]])</f>
        <v>HS2-00002CT6W</v>
      </c>
      <c r="E1014" s="74">
        <f>_xlfn.MAXIFS(Central_Team!G:G,Central_Team!C:C,TrackerTbl[[#This Row],[UAID_2]])</f>
        <v>45470</v>
      </c>
      <c r="F1014" t="str" cm="1">
        <f t="array" ref="F1014">INDEX(MainTracker[#Data],MATCH(1,(TrackerTbl[[#This Row],[UAID_2]]=MainTracker[UAID_2])*(TrackerTbl[[#This Row],[Request Date]]=MainTracker[Request sent on (Date)])*1,0),21)</f>
        <v>10 - Complete</v>
      </c>
      <c r="G1014" s="74" cm="1">
        <f t="array" ref="G1014">INDEX(MainTracker[#Data],MATCH(1,(TrackerTbl[[#This Row],[UAID_2]]=MainTracker[UAID_2])*(TrackerTbl[[#This Row],[Request Date]]=MainTracker[Request sent on (Date)])*1,0),9)</f>
        <v>45483</v>
      </c>
      <c r="J1014" t="s">
        <v>10160</v>
      </c>
      <c r="K1014" t="s">
        <v>10157</v>
      </c>
      <c r="L1014" t="e">
        <f>LEFT(Table58[[#This Row],[L3 (Last Work Package only)]],FIND(" - ",Table58[[#This Row],[L3 (Last Work Package only)]])-1)</f>
        <v>#VALUE!</v>
      </c>
      <c r="M1014" t="str">
        <f>LEFT(Table58[[#This Row],[Assets]],FIND(" - ",Table58[[#This Row],[Assets]])-1)</f>
        <v>HS2-00002MR6D</v>
      </c>
      <c r="N1014" s="239" t="e">
        <f>INDEX(TrackerTbl[#Data],MATCH(Table58[[#This Row],[L2]],TrackerTbl[Cleansed_UAID_2],0),5)</f>
        <v>#N/A</v>
      </c>
      <c r="O1014" s="9" t="e">
        <f>INDEX(TrackerTbl[#Data],MATCH(Table58[[#This Row],[L2]],TrackerTbl[Cleansed_UAID_2],0),6)</f>
        <v>#N/A</v>
      </c>
      <c r="P1014" s="239" t="e">
        <f>INDEX(TrackerTbl[#Data],MATCH(Table58[[#This Row],[L2]],TrackerTbl[Cleansed_UAID_2],0),7)</f>
        <v>#N/A</v>
      </c>
    </row>
    <row r="1015" spans="1:16">
      <c r="A1015" s="9" t="s">
        <v>4265</v>
      </c>
      <c r="B1015" t="s">
        <v>4579</v>
      </c>
      <c r="C1015" t="str">
        <f>IF(LEFT(TrackerTbl[[#This Row],[WorkPackage]],1)="U",TrackerTbl[[#This Row],[WorkPackage]],"IDR "&amp;TRIM(TrackerTbl[[#This Row],[WorkPackage]]))</f>
        <v>IDR 213.01-01</v>
      </c>
      <c r="D1015" t="str">
        <f>TRIM(TrackerTbl[[#This Row],[UAID_2]])</f>
        <v>HS2-000020NFY</v>
      </c>
      <c r="E1015" s="74">
        <f>_xlfn.MAXIFS(Central_Team!G:G,Central_Team!C:C,TrackerTbl[[#This Row],[UAID_2]])</f>
        <v>45470</v>
      </c>
      <c r="F1015" t="str" cm="1">
        <f t="array" ref="F1015">INDEX(MainTracker[#Data],MATCH(1,(TrackerTbl[[#This Row],[UAID_2]]=MainTracker[UAID_2])*(TrackerTbl[[#This Row],[Request Date]]=MainTracker[Request sent on (Date)])*1,0),21)</f>
        <v>10 - Complete</v>
      </c>
      <c r="G1015" s="74" cm="1">
        <f t="array" ref="G1015">INDEX(MainTracker[#Data],MATCH(1,(TrackerTbl[[#This Row],[UAID_2]]=MainTracker[UAID_2])*(TrackerTbl[[#This Row],[Request Date]]=MainTracker[Request sent on (Date)])*1,0),9)</f>
        <v>45483</v>
      </c>
      <c r="J1015" t="s">
        <v>10161</v>
      </c>
      <c r="K1015" t="s">
        <v>10157</v>
      </c>
      <c r="L1015" t="e">
        <f>LEFT(Table58[[#This Row],[L3 (Last Work Package only)]],FIND(" - ",Table58[[#This Row],[L3 (Last Work Package only)]])-1)</f>
        <v>#VALUE!</v>
      </c>
      <c r="M1015" t="str">
        <f>LEFT(Table58[[#This Row],[Assets]],FIND(" - ",Table58[[#This Row],[Assets]])-1)</f>
        <v>HS2-00002MR6E</v>
      </c>
      <c r="N1015" s="239" t="e">
        <f>INDEX(TrackerTbl[#Data],MATCH(Table58[[#This Row],[L2]],TrackerTbl[Cleansed_UAID_2],0),5)</f>
        <v>#N/A</v>
      </c>
      <c r="O1015" s="9" t="e">
        <f>INDEX(TrackerTbl[#Data],MATCH(Table58[[#This Row],[L2]],TrackerTbl[Cleansed_UAID_2],0),6)</f>
        <v>#N/A</v>
      </c>
      <c r="P1015" s="239" t="e">
        <f>INDEX(TrackerTbl[#Data],MATCH(Table58[[#This Row],[L2]],TrackerTbl[Cleansed_UAID_2],0),7)</f>
        <v>#N/A</v>
      </c>
    </row>
    <row r="1016" spans="1:16">
      <c r="A1016" s="9" t="s">
        <v>4168</v>
      </c>
      <c r="B1016" t="s">
        <v>4583</v>
      </c>
      <c r="C1016" t="str">
        <f>IF(LEFT(TrackerTbl[[#This Row],[WorkPackage]],1)="U",TrackerTbl[[#This Row],[WorkPackage]],"IDR "&amp;TRIM(TrackerTbl[[#This Row],[WorkPackage]]))</f>
        <v>IDR 204.2-2</v>
      </c>
      <c r="D1016" t="str">
        <f>TRIM(TrackerTbl[[#This Row],[UAID_2]])</f>
        <v>HS2-00003JQJQ</v>
      </c>
      <c r="E1016" s="74">
        <f>_xlfn.MAXIFS(Central_Team!G:G,Central_Team!C:C,TrackerTbl[[#This Row],[UAID_2]])</f>
        <v>45516</v>
      </c>
      <c r="F1016" t="str" cm="1">
        <f t="array" ref="F1016">INDEX(MainTracker[#Data],MATCH(1,(TrackerTbl[[#This Row],[UAID_2]]=MainTracker[UAID_2])*(TrackerTbl[[#This Row],[Request Date]]=MainTracker[Request sent on (Date)])*1,0),21)</f>
        <v>10 - Complete</v>
      </c>
      <c r="G1016" s="74" cm="1">
        <f t="array" ref="G1016">INDEX(MainTracker[#Data],MATCH(1,(TrackerTbl[[#This Row],[UAID_2]]=MainTracker[UAID_2])*(TrackerTbl[[#This Row],[Request Date]]=MainTracker[Request sent on (Date)])*1,0),9)</f>
        <v>45520</v>
      </c>
      <c r="J1016" t="s">
        <v>10162</v>
      </c>
      <c r="K1016" t="s">
        <v>10157</v>
      </c>
      <c r="L1016" t="e">
        <f>LEFT(Table58[[#This Row],[L3 (Last Work Package only)]],FIND(" - ",Table58[[#This Row],[L3 (Last Work Package only)]])-1)</f>
        <v>#VALUE!</v>
      </c>
      <c r="M1016" t="str">
        <f>LEFT(Table58[[#This Row],[Assets]],FIND(" - ",Table58[[#This Row],[Assets]])-1)</f>
        <v>HS2-00002MR6F</v>
      </c>
      <c r="N1016" s="239" t="e">
        <f>INDEX(TrackerTbl[#Data],MATCH(Table58[[#This Row],[L2]],TrackerTbl[Cleansed_UAID_2],0),5)</f>
        <v>#N/A</v>
      </c>
      <c r="O1016" s="9" t="e">
        <f>INDEX(TrackerTbl[#Data],MATCH(Table58[[#This Row],[L2]],TrackerTbl[Cleansed_UAID_2],0),6)</f>
        <v>#N/A</v>
      </c>
      <c r="P1016" s="239" t="e">
        <f>INDEX(TrackerTbl[#Data],MATCH(Table58[[#This Row],[L2]],TrackerTbl[Cleansed_UAID_2],0),7)</f>
        <v>#N/A</v>
      </c>
    </row>
    <row r="1017" spans="1:16">
      <c r="A1017" s="9" t="s">
        <v>4168</v>
      </c>
      <c r="B1017" t="s">
        <v>4589</v>
      </c>
      <c r="C1017" t="str">
        <f>IF(LEFT(TrackerTbl[[#This Row],[WorkPackage]],1)="U",TrackerTbl[[#This Row],[WorkPackage]],"IDR "&amp;TRIM(TrackerTbl[[#This Row],[WorkPackage]]))</f>
        <v>IDR 204.2-2</v>
      </c>
      <c r="D1017" t="str">
        <f>TRIM(TrackerTbl[[#This Row],[UAID_2]])</f>
        <v>HS2-00003JQJR</v>
      </c>
      <c r="E1017" s="74">
        <f>_xlfn.MAXIFS(Central_Team!G:G,Central_Team!C:C,TrackerTbl[[#This Row],[UAID_2]])</f>
        <v>45516</v>
      </c>
      <c r="F1017" t="str" cm="1">
        <f t="array" ref="F1017">INDEX(MainTracker[#Data],MATCH(1,(TrackerTbl[[#This Row],[UAID_2]]=MainTracker[UAID_2])*(TrackerTbl[[#This Row],[Request Date]]=MainTracker[Request sent on (Date)])*1,0),21)</f>
        <v>10 - Complete</v>
      </c>
      <c r="G1017" s="74" cm="1">
        <f t="array" ref="G1017">INDEX(MainTracker[#Data],MATCH(1,(TrackerTbl[[#This Row],[UAID_2]]=MainTracker[UAID_2])*(TrackerTbl[[#This Row],[Request Date]]=MainTracker[Request sent on (Date)])*1,0),9)</f>
        <v>45520</v>
      </c>
      <c r="J1017" t="s">
        <v>10163</v>
      </c>
      <c r="K1017" t="s">
        <v>10157</v>
      </c>
      <c r="L1017" t="e">
        <f>LEFT(Table58[[#This Row],[L3 (Last Work Package only)]],FIND(" - ",Table58[[#This Row],[L3 (Last Work Package only)]])-1)</f>
        <v>#VALUE!</v>
      </c>
      <c r="M1017" t="str">
        <f>LEFT(Table58[[#This Row],[Assets]],FIND(" - ",Table58[[#This Row],[Assets]])-1)</f>
        <v>HS2-00002MR6G</v>
      </c>
      <c r="N1017" s="239" t="e">
        <f>INDEX(TrackerTbl[#Data],MATCH(Table58[[#This Row],[L2]],TrackerTbl[Cleansed_UAID_2],0),5)</f>
        <v>#N/A</v>
      </c>
      <c r="O1017" s="9" t="e">
        <f>INDEX(TrackerTbl[#Data],MATCH(Table58[[#This Row],[L2]],TrackerTbl[Cleansed_UAID_2],0),6)</f>
        <v>#N/A</v>
      </c>
      <c r="P1017" s="239" t="e">
        <f>INDEX(TrackerTbl[#Data],MATCH(Table58[[#This Row],[L2]],TrackerTbl[Cleansed_UAID_2],0),7)</f>
        <v>#N/A</v>
      </c>
    </row>
    <row r="1018" spans="1:16">
      <c r="A1018" s="9" t="s">
        <v>4168</v>
      </c>
      <c r="B1018" t="s">
        <v>4594</v>
      </c>
      <c r="C1018" t="str">
        <f>IF(LEFT(TrackerTbl[[#This Row],[WorkPackage]],1)="U",TrackerTbl[[#This Row],[WorkPackage]],"IDR "&amp;TRIM(TrackerTbl[[#This Row],[WorkPackage]]))</f>
        <v>IDR 204.2-2</v>
      </c>
      <c r="D1018" t="str">
        <f>TRIM(TrackerTbl[[#This Row],[UAID_2]])</f>
        <v>HS2-00003JQJS</v>
      </c>
      <c r="E1018" s="74">
        <f>_xlfn.MAXIFS(Central_Team!G:G,Central_Team!C:C,TrackerTbl[[#This Row],[UAID_2]])</f>
        <v>45516</v>
      </c>
      <c r="F1018" t="str" cm="1">
        <f t="array" ref="F1018">INDEX(MainTracker[#Data],MATCH(1,(TrackerTbl[[#This Row],[UAID_2]]=MainTracker[UAID_2])*(TrackerTbl[[#This Row],[Request Date]]=MainTracker[Request sent on (Date)])*1,0),21)</f>
        <v>10 - Complete</v>
      </c>
      <c r="G1018" s="74" cm="1">
        <f t="array" ref="G1018">INDEX(MainTracker[#Data],MATCH(1,(TrackerTbl[[#This Row],[UAID_2]]=MainTracker[UAID_2])*(TrackerTbl[[#This Row],[Request Date]]=MainTracker[Request sent on (Date)])*1,0),9)</f>
        <v>45520</v>
      </c>
      <c r="J1018" t="s">
        <v>10164</v>
      </c>
      <c r="K1018" t="s">
        <v>10165</v>
      </c>
      <c r="L1018" t="e">
        <f>LEFT(Table58[[#This Row],[L3 (Last Work Package only)]],FIND(" - ",Table58[[#This Row],[L3 (Last Work Package only)]])-1)</f>
        <v>#VALUE!</v>
      </c>
      <c r="M1018" t="str">
        <f>LEFT(Table58[[#This Row],[Assets]],FIND(" - ",Table58[[#This Row],[Assets]])-1)</f>
        <v>HS2-00002MR5S</v>
      </c>
      <c r="N1018" s="239" t="e">
        <f>INDEX(TrackerTbl[#Data],MATCH(Table58[[#This Row],[L2]],TrackerTbl[Cleansed_UAID_2],0),5)</f>
        <v>#N/A</v>
      </c>
      <c r="O1018" s="9" t="e">
        <f>INDEX(TrackerTbl[#Data],MATCH(Table58[[#This Row],[L2]],TrackerTbl[Cleansed_UAID_2],0),6)</f>
        <v>#N/A</v>
      </c>
      <c r="P1018" s="239" t="e">
        <f>INDEX(TrackerTbl[#Data],MATCH(Table58[[#This Row],[L2]],TrackerTbl[Cleansed_UAID_2],0),7)</f>
        <v>#N/A</v>
      </c>
    </row>
    <row r="1019" spans="1:16">
      <c r="A1019" s="9" t="s">
        <v>4168</v>
      </c>
      <c r="B1019" t="s">
        <v>4598</v>
      </c>
      <c r="C1019" t="str">
        <f>IF(LEFT(TrackerTbl[[#This Row],[WorkPackage]],1)="U",TrackerTbl[[#This Row],[WorkPackage]],"IDR "&amp;TRIM(TrackerTbl[[#This Row],[WorkPackage]]))</f>
        <v>IDR 204.2-2</v>
      </c>
      <c r="D1019" t="str">
        <f>TRIM(TrackerTbl[[#This Row],[UAID_2]])</f>
        <v>HS2-00002CT52</v>
      </c>
      <c r="E1019" s="74">
        <f>_xlfn.MAXIFS(Central_Team!G:G,Central_Team!C:C,TrackerTbl[[#This Row],[UAID_2]])</f>
        <v>45470</v>
      </c>
      <c r="F1019" t="str" cm="1">
        <f t="array" ref="F1019">INDEX(MainTracker[#Data],MATCH(1,(TrackerTbl[[#This Row],[UAID_2]]=MainTracker[UAID_2])*(TrackerTbl[[#This Row],[Request Date]]=MainTracker[Request sent on (Date)])*1,0),21)</f>
        <v>10 - Complete</v>
      </c>
      <c r="G1019" s="74" cm="1">
        <f t="array" ref="G1019">INDEX(MainTracker[#Data],MATCH(1,(TrackerTbl[[#This Row],[UAID_2]]=MainTracker[UAID_2])*(TrackerTbl[[#This Row],[Request Date]]=MainTracker[Request sent on (Date)])*1,0),9)</f>
        <v>45517</v>
      </c>
      <c r="J1019" t="s">
        <v>10166</v>
      </c>
      <c r="K1019" t="s">
        <v>10165</v>
      </c>
      <c r="L1019" t="e">
        <f>LEFT(Table58[[#This Row],[L3 (Last Work Package only)]],FIND(" - ",Table58[[#This Row],[L3 (Last Work Package only)]])-1)</f>
        <v>#VALUE!</v>
      </c>
      <c r="M1019" t="str">
        <f>LEFT(Table58[[#This Row],[Assets]],FIND(" - ",Table58[[#This Row],[Assets]])-1)</f>
        <v>HS2-00002MR5T</v>
      </c>
      <c r="N1019" s="239" t="e">
        <f>INDEX(TrackerTbl[#Data],MATCH(Table58[[#This Row],[L2]],TrackerTbl[Cleansed_UAID_2],0),5)</f>
        <v>#N/A</v>
      </c>
      <c r="O1019" s="9" t="e">
        <f>INDEX(TrackerTbl[#Data],MATCH(Table58[[#This Row],[L2]],TrackerTbl[Cleansed_UAID_2],0),6)</f>
        <v>#N/A</v>
      </c>
      <c r="P1019" s="239" t="e">
        <f>INDEX(TrackerTbl[#Data],MATCH(Table58[[#This Row],[L2]],TrackerTbl[Cleansed_UAID_2],0),7)</f>
        <v>#N/A</v>
      </c>
    </row>
    <row r="1020" spans="1:16">
      <c r="A1020" s="9" t="s">
        <v>4168</v>
      </c>
      <c r="B1020" t="s">
        <v>4608</v>
      </c>
      <c r="C1020" t="str">
        <f>IF(LEFT(TrackerTbl[[#This Row],[WorkPackage]],1)="U",TrackerTbl[[#This Row],[WorkPackage]],"IDR "&amp;TRIM(TrackerTbl[[#This Row],[WorkPackage]]))</f>
        <v>IDR 204.2-2</v>
      </c>
      <c r="D1020" t="str">
        <f>TRIM(TrackerTbl[[#This Row],[UAID_2]])</f>
        <v>HS2-00002BJS4</v>
      </c>
      <c r="E1020" s="74">
        <f>_xlfn.MAXIFS(Central_Team!G:G,Central_Team!C:C,TrackerTbl[[#This Row],[UAID_2]])</f>
        <v>45470</v>
      </c>
      <c r="F1020" t="str" cm="1">
        <f t="array" ref="F1020">INDEX(MainTracker[#Data],MATCH(1,(TrackerTbl[[#This Row],[UAID_2]]=MainTracker[UAID_2])*(TrackerTbl[[#This Row],[Request Date]]=MainTracker[Request sent on (Date)])*1,0),21)</f>
        <v>10 - Complete</v>
      </c>
      <c r="G1020" s="74" cm="1">
        <f t="array" ref="G1020">INDEX(MainTracker[#Data],MATCH(1,(TrackerTbl[[#This Row],[UAID_2]]=MainTracker[UAID_2])*(TrackerTbl[[#This Row],[Request Date]]=MainTracker[Request sent on (Date)])*1,0),9)</f>
        <v>45509</v>
      </c>
      <c r="J1020" t="s">
        <v>10167</v>
      </c>
      <c r="K1020" t="s">
        <v>10165</v>
      </c>
      <c r="L1020" t="e">
        <f>LEFT(Table58[[#This Row],[L3 (Last Work Package only)]],FIND(" - ",Table58[[#This Row],[L3 (Last Work Package only)]])-1)</f>
        <v>#VALUE!</v>
      </c>
      <c r="M1020" t="str">
        <f>LEFT(Table58[[#This Row],[Assets]],FIND(" - ",Table58[[#This Row],[Assets]])-1)</f>
        <v>HS2-00002MR5U</v>
      </c>
      <c r="N1020" s="239" t="e">
        <f>INDEX(TrackerTbl[#Data],MATCH(Table58[[#This Row],[L2]],TrackerTbl[Cleansed_UAID_2],0),5)</f>
        <v>#N/A</v>
      </c>
      <c r="O1020" s="9" t="e">
        <f>INDEX(TrackerTbl[#Data],MATCH(Table58[[#This Row],[L2]],TrackerTbl[Cleansed_UAID_2],0),6)</f>
        <v>#N/A</v>
      </c>
      <c r="P1020" s="239" t="e">
        <f>INDEX(TrackerTbl[#Data],MATCH(Table58[[#This Row],[L2]],TrackerTbl[Cleansed_UAID_2],0),7)</f>
        <v>#N/A</v>
      </c>
    </row>
    <row r="1021" spans="1:16">
      <c r="A1021" s="9" t="s">
        <v>4168</v>
      </c>
      <c r="B1021" t="s">
        <v>4617</v>
      </c>
      <c r="C1021" t="str">
        <f>IF(LEFT(TrackerTbl[[#This Row],[WorkPackage]],1)="U",TrackerTbl[[#This Row],[WorkPackage]],"IDR "&amp;TRIM(TrackerTbl[[#This Row],[WorkPackage]]))</f>
        <v>IDR 204.2-2</v>
      </c>
      <c r="D1021" t="str">
        <f>TRIM(TrackerTbl[[#This Row],[UAID_2]])</f>
        <v>HS2-00002CT4Q</v>
      </c>
      <c r="E1021" s="74">
        <f>_xlfn.MAXIFS(Central_Team!G:G,Central_Team!C:C,TrackerTbl[[#This Row],[UAID_2]])</f>
        <v>45470</v>
      </c>
      <c r="F1021" t="str" cm="1">
        <f t="array" ref="F1021">INDEX(MainTracker[#Data],MATCH(1,(TrackerTbl[[#This Row],[UAID_2]]=MainTracker[UAID_2])*(TrackerTbl[[#This Row],[Request Date]]=MainTracker[Request sent on (Date)])*1,0),21)</f>
        <v>10 - Complete</v>
      </c>
      <c r="G1021" s="74" cm="1">
        <f t="array" ref="G1021">INDEX(MainTracker[#Data],MATCH(1,(TrackerTbl[[#This Row],[UAID_2]]=MainTracker[UAID_2])*(TrackerTbl[[#This Row],[Request Date]]=MainTracker[Request sent on (Date)])*1,0),9)</f>
        <v>45510</v>
      </c>
      <c r="J1021" t="s">
        <v>10168</v>
      </c>
      <c r="K1021" t="s">
        <v>10165</v>
      </c>
      <c r="L1021" t="e">
        <f>LEFT(Table58[[#This Row],[L3 (Last Work Package only)]],FIND(" - ",Table58[[#This Row],[L3 (Last Work Package only)]])-1)</f>
        <v>#VALUE!</v>
      </c>
      <c r="M1021" t="str">
        <f>LEFT(Table58[[#This Row],[Assets]],FIND(" - ",Table58[[#This Row],[Assets]])-1)</f>
        <v>HS2-00002MR5V</v>
      </c>
      <c r="N1021" s="239" t="e">
        <f>INDEX(TrackerTbl[#Data],MATCH(Table58[[#This Row],[L2]],TrackerTbl[Cleansed_UAID_2],0),5)</f>
        <v>#N/A</v>
      </c>
      <c r="O1021" s="9" t="e">
        <f>INDEX(TrackerTbl[#Data],MATCH(Table58[[#This Row],[L2]],TrackerTbl[Cleansed_UAID_2],0),6)</f>
        <v>#N/A</v>
      </c>
      <c r="P1021" s="239" t="e">
        <f>INDEX(TrackerTbl[#Data],MATCH(Table58[[#This Row],[L2]],TrackerTbl[Cleansed_UAID_2],0),7)</f>
        <v>#N/A</v>
      </c>
    </row>
    <row r="1022" spans="1:16">
      <c r="A1022" s="9">
        <v>222.6</v>
      </c>
      <c r="B1022" t="s">
        <v>4625</v>
      </c>
      <c r="C1022" t="str">
        <f>IF(LEFT(TrackerTbl[[#This Row],[WorkPackage]],1)="U",TrackerTbl[[#This Row],[WorkPackage]],"IDR "&amp;TRIM(TrackerTbl[[#This Row],[WorkPackage]]))</f>
        <v>IDR 222.6</v>
      </c>
      <c r="D1022" t="str">
        <f>TRIM(TrackerTbl[[#This Row],[UAID_2]])</f>
        <v>HS2-00002BJUW</v>
      </c>
      <c r="E1022" s="74">
        <f>_xlfn.MAXIFS(Central_Team!G:G,Central_Team!C:C,TrackerTbl[[#This Row],[UAID_2]])</f>
        <v>45470</v>
      </c>
      <c r="F1022" t="str" cm="1">
        <f t="array" ref="F1022">INDEX(MainTracker[#Data],MATCH(1,(TrackerTbl[[#This Row],[UAID_2]]=MainTracker[UAID_2])*(TrackerTbl[[#This Row],[Request Date]]=MainTracker[Request sent on (Date)])*1,0),21)</f>
        <v>10 - Complete</v>
      </c>
      <c r="G1022" s="74" cm="1">
        <f t="array" ref="G1022">INDEX(MainTracker[#Data],MATCH(1,(TrackerTbl[[#This Row],[UAID_2]]=MainTracker[UAID_2])*(TrackerTbl[[#This Row],[Request Date]]=MainTracker[Request sent on (Date)])*1,0),9)</f>
        <v>45484</v>
      </c>
      <c r="J1022" t="s">
        <v>10169</v>
      </c>
      <c r="K1022" t="s">
        <v>10165</v>
      </c>
      <c r="L1022" t="e">
        <f>LEFT(Table58[[#This Row],[L3 (Last Work Package only)]],FIND(" - ",Table58[[#This Row],[L3 (Last Work Package only)]])-1)</f>
        <v>#VALUE!</v>
      </c>
      <c r="M1022" t="str">
        <f>LEFT(Table58[[#This Row],[Assets]],FIND(" - ",Table58[[#This Row],[Assets]])-1)</f>
        <v>HS2-00002MR5W</v>
      </c>
      <c r="N1022" s="239" t="e">
        <f>INDEX(TrackerTbl[#Data],MATCH(Table58[[#This Row],[L2]],TrackerTbl[Cleansed_UAID_2],0),5)</f>
        <v>#N/A</v>
      </c>
      <c r="O1022" s="9" t="e">
        <f>INDEX(TrackerTbl[#Data],MATCH(Table58[[#This Row],[L2]],TrackerTbl[Cleansed_UAID_2],0),6)</f>
        <v>#N/A</v>
      </c>
      <c r="P1022" s="239" t="e">
        <f>INDEX(TrackerTbl[#Data],MATCH(Table58[[#This Row],[L2]],TrackerTbl[Cleansed_UAID_2],0),7)</f>
        <v>#N/A</v>
      </c>
    </row>
    <row r="1023" spans="1:16">
      <c r="A1023" s="9">
        <v>222.6</v>
      </c>
      <c r="B1023" t="s">
        <v>4630</v>
      </c>
      <c r="C1023" t="str">
        <f>IF(LEFT(TrackerTbl[[#This Row],[WorkPackage]],1)="U",TrackerTbl[[#This Row],[WorkPackage]],"IDR "&amp;TRIM(TrackerTbl[[#This Row],[WorkPackage]]))</f>
        <v>IDR 222.6</v>
      </c>
      <c r="D1023" t="str">
        <f>TRIM(TrackerTbl[[#This Row],[UAID_2]])</f>
        <v>HS2-00002VXUD</v>
      </c>
      <c r="E1023" s="74">
        <f>_xlfn.MAXIFS(Central_Team!G:G,Central_Team!C:C,TrackerTbl[[#This Row],[UAID_2]])</f>
        <v>45470</v>
      </c>
      <c r="F1023" t="str" cm="1">
        <f t="array" ref="F1023">INDEX(MainTracker[#Data],MATCH(1,(TrackerTbl[[#This Row],[UAID_2]]=MainTracker[UAID_2])*(TrackerTbl[[#This Row],[Request Date]]=MainTracker[Request sent on (Date)])*1,0),21)</f>
        <v>10 - Complete</v>
      </c>
      <c r="G1023" s="74" cm="1">
        <f t="array" ref="G1023">INDEX(MainTracker[#Data],MATCH(1,(TrackerTbl[[#This Row],[UAID_2]]=MainTracker[UAID_2])*(TrackerTbl[[#This Row],[Request Date]]=MainTracker[Request sent on (Date)])*1,0),9)</f>
        <v>45481</v>
      </c>
      <c r="J1023" t="s">
        <v>10170</v>
      </c>
      <c r="K1023" t="s">
        <v>10165</v>
      </c>
      <c r="L1023" t="e">
        <f>LEFT(Table58[[#This Row],[L3 (Last Work Package only)]],FIND(" - ",Table58[[#This Row],[L3 (Last Work Package only)]])-1)</f>
        <v>#VALUE!</v>
      </c>
      <c r="M1023" t="str">
        <f>LEFT(Table58[[#This Row],[Assets]],FIND(" - ",Table58[[#This Row],[Assets]])-1)</f>
        <v>HS2-00002MR5X</v>
      </c>
      <c r="N1023" s="239" t="e">
        <f>INDEX(TrackerTbl[#Data],MATCH(Table58[[#This Row],[L2]],TrackerTbl[Cleansed_UAID_2],0),5)</f>
        <v>#N/A</v>
      </c>
      <c r="O1023" s="9" t="e">
        <f>INDEX(TrackerTbl[#Data],MATCH(Table58[[#This Row],[L2]],TrackerTbl[Cleansed_UAID_2],0),6)</f>
        <v>#N/A</v>
      </c>
      <c r="P1023" s="239" t="e">
        <f>INDEX(TrackerTbl[#Data],MATCH(Table58[[#This Row],[L2]],TrackerTbl[Cleansed_UAID_2],0),7)</f>
        <v>#N/A</v>
      </c>
    </row>
    <row r="1024" spans="1:16">
      <c r="A1024" s="9">
        <v>221.5</v>
      </c>
      <c r="B1024" t="s">
        <v>4635</v>
      </c>
      <c r="C1024" t="str">
        <f>IF(LEFT(TrackerTbl[[#This Row],[WorkPackage]],1)="U",TrackerTbl[[#This Row],[WorkPackage]],"IDR "&amp;TRIM(TrackerTbl[[#This Row],[WorkPackage]]))</f>
        <v>IDR 221.5</v>
      </c>
      <c r="D1024" t="str">
        <f>TRIM(TrackerTbl[[#This Row],[UAID_2]])</f>
        <v>HS2-00002Y4JJ</v>
      </c>
      <c r="E1024" s="74">
        <f>_xlfn.MAXIFS(Central_Team!G:G,Central_Team!C:C,TrackerTbl[[#This Row],[UAID_2]])</f>
        <v>45609</v>
      </c>
      <c r="F1024" t="str" cm="1">
        <f t="array" ref="F1024">INDEX(MainTracker[#Data],MATCH(1,(TrackerTbl[[#This Row],[UAID_2]]=MainTracker[UAID_2])*(TrackerTbl[[#This Row],[Request Date]]=MainTracker[Request sent on (Date)])*1,0),21)</f>
        <v>10 - Complete</v>
      </c>
      <c r="G1024" s="74" cm="1">
        <f t="array" ref="G1024">INDEX(MainTracker[#Data],MATCH(1,(TrackerTbl[[#This Row],[UAID_2]]=MainTracker[UAID_2])*(TrackerTbl[[#This Row],[Request Date]]=MainTracker[Request sent on (Date)])*1,0),9)</f>
        <v>45610</v>
      </c>
      <c r="J1024" t="s">
        <v>10171</v>
      </c>
      <c r="K1024" t="s">
        <v>10165</v>
      </c>
      <c r="L1024" t="e">
        <f>LEFT(Table58[[#This Row],[L3 (Last Work Package only)]],FIND(" - ",Table58[[#This Row],[L3 (Last Work Package only)]])-1)</f>
        <v>#VALUE!</v>
      </c>
      <c r="M1024" t="str">
        <f>LEFT(Table58[[#This Row],[Assets]],FIND(" - ",Table58[[#This Row],[Assets]])-1)</f>
        <v>HS2-00002MR5Y</v>
      </c>
      <c r="N1024" s="239" t="e">
        <f>INDEX(TrackerTbl[#Data],MATCH(Table58[[#This Row],[L2]],TrackerTbl[Cleansed_UAID_2],0),5)</f>
        <v>#N/A</v>
      </c>
      <c r="O1024" s="9" t="e">
        <f>INDEX(TrackerTbl[#Data],MATCH(Table58[[#This Row],[L2]],TrackerTbl[Cleansed_UAID_2],0),6)</f>
        <v>#N/A</v>
      </c>
      <c r="P1024" s="239" t="e">
        <f>INDEX(TrackerTbl[#Data],MATCH(Table58[[#This Row],[L2]],TrackerTbl[Cleansed_UAID_2],0),7)</f>
        <v>#N/A</v>
      </c>
    </row>
    <row r="1025" spans="1:16">
      <c r="A1025" s="9">
        <v>212.5</v>
      </c>
      <c r="B1025" t="s">
        <v>4640</v>
      </c>
      <c r="C1025" t="str">
        <f>IF(LEFT(TrackerTbl[[#This Row],[WorkPackage]],1)="U",TrackerTbl[[#This Row],[WorkPackage]],"IDR "&amp;TRIM(TrackerTbl[[#This Row],[WorkPackage]]))</f>
        <v>IDR 212.5</v>
      </c>
      <c r="D1025" t="str">
        <f>TRIM(TrackerTbl[[#This Row],[UAID_2]])</f>
        <v>HS2-000030TD8</v>
      </c>
      <c r="E1025" s="74">
        <f>_xlfn.MAXIFS(Central_Team!G:G,Central_Team!C:C,TrackerTbl[[#This Row],[UAID_2]])</f>
        <v>45533</v>
      </c>
      <c r="F1025" t="str" cm="1">
        <f t="array" ref="F1025">INDEX(MainTracker[#Data],MATCH(1,(TrackerTbl[[#This Row],[UAID_2]]=MainTracker[UAID_2])*(TrackerTbl[[#This Row],[Request Date]]=MainTracker[Request sent on (Date)])*1,0),21)</f>
        <v>10 - Complete</v>
      </c>
      <c r="G1025" s="74" cm="1">
        <f t="array" ref="G1025">INDEX(MainTracker[#Data],MATCH(1,(TrackerTbl[[#This Row],[UAID_2]]=MainTracker[UAID_2])*(TrackerTbl[[#This Row],[Request Date]]=MainTracker[Request sent on (Date)])*1,0),9)</f>
        <v>0</v>
      </c>
      <c r="J1025" t="s">
        <v>10172</v>
      </c>
      <c r="K1025" t="s">
        <v>10165</v>
      </c>
      <c r="L1025" t="e">
        <f>LEFT(Table58[[#This Row],[L3 (Last Work Package only)]],FIND(" - ",Table58[[#This Row],[L3 (Last Work Package only)]])-1)</f>
        <v>#VALUE!</v>
      </c>
      <c r="M1025" t="str">
        <f>LEFT(Table58[[#This Row],[Assets]],FIND(" - ",Table58[[#This Row],[Assets]])-1)</f>
        <v>HS2-00002MR5Z</v>
      </c>
      <c r="N1025" s="239" t="e">
        <f>INDEX(TrackerTbl[#Data],MATCH(Table58[[#This Row],[L2]],TrackerTbl[Cleansed_UAID_2],0),5)</f>
        <v>#N/A</v>
      </c>
      <c r="O1025" s="9" t="e">
        <f>INDEX(TrackerTbl[#Data],MATCH(Table58[[#This Row],[L2]],TrackerTbl[Cleansed_UAID_2],0),6)</f>
        <v>#N/A</v>
      </c>
      <c r="P1025" s="239" t="e">
        <f>INDEX(TrackerTbl[#Data],MATCH(Table58[[#This Row],[L2]],TrackerTbl[Cleansed_UAID_2],0),7)</f>
        <v>#N/A</v>
      </c>
    </row>
    <row r="1026" spans="1:16">
      <c r="A1026" s="9">
        <v>212.5</v>
      </c>
      <c r="B1026" t="s">
        <v>4646</v>
      </c>
      <c r="C1026" t="str">
        <f>IF(LEFT(TrackerTbl[[#This Row],[WorkPackage]],1)="U",TrackerTbl[[#This Row],[WorkPackage]],"IDR "&amp;TRIM(TrackerTbl[[#This Row],[WorkPackage]]))</f>
        <v>IDR 212.5</v>
      </c>
      <c r="D1026" t="str">
        <f>TRIM(TrackerTbl[[#This Row],[UAID_2]])</f>
        <v>HS2-000030TD7</v>
      </c>
      <c r="E1026" s="74">
        <f>_xlfn.MAXIFS(Central_Team!G:G,Central_Team!C:C,TrackerTbl[[#This Row],[UAID_2]])</f>
        <v>45533</v>
      </c>
      <c r="F1026" t="str" cm="1">
        <f t="array" ref="F1026">INDEX(MainTracker[#Data],MATCH(1,(TrackerTbl[[#This Row],[UAID_2]]=MainTracker[UAID_2])*(TrackerTbl[[#This Row],[Request Date]]=MainTracker[Request sent on (Date)])*1,0),21)</f>
        <v>10 - Complete</v>
      </c>
      <c r="G1026" s="74" cm="1">
        <f t="array" ref="G1026">INDEX(MainTracker[#Data],MATCH(1,(TrackerTbl[[#This Row],[UAID_2]]=MainTracker[UAID_2])*(TrackerTbl[[#This Row],[Request Date]]=MainTracker[Request sent on (Date)])*1,0),9)</f>
        <v>45548</v>
      </c>
      <c r="J1026" t="s">
        <v>10173</v>
      </c>
      <c r="K1026" t="s">
        <v>10165</v>
      </c>
      <c r="L1026" t="e">
        <f>LEFT(Table58[[#This Row],[L3 (Last Work Package only)]],FIND(" - ",Table58[[#This Row],[L3 (Last Work Package only)]])-1)</f>
        <v>#VALUE!</v>
      </c>
      <c r="M1026" t="str">
        <f>LEFT(Table58[[#This Row],[Assets]],FIND(" - ",Table58[[#This Row],[Assets]])-1)</f>
        <v>HS2-00002MR60</v>
      </c>
      <c r="N1026" s="239" t="e">
        <f>INDEX(TrackerTbl[#Data],MATCH(Table58[[#This Row],[L2]],TrackerTbl[Cleansed_UAID_2],0),5)</f>
        <v>#N/A</v>
      </c>
      <c r="O1026" s="9" t="e">
        <f>INDEX(TrackerTbl[#Data],MATCH(Table58[[#This Row],[L2]],TrackerTbl[Cleansed_UAID_2],0),6)</f>
        <v>#N/A</v>
      </c>
      <c r="P1026" s="239" t="e">
        <f>INDEX(TrackerTbl[#Data],MATCH(Table58[[#This Row],[L2]],TrackerTbl[Cleansed_UAID_2],0),7)</f>
        <v>#N/A</v>
      </c>
    </row>
    <row r="1027" spans="1:16">
      <c r="A1027" s="9" t="s">
        <v>185</v>
      </c>
      <c r="B1027" t="s">
        <v>186</v>
      </c>
      <c r="C1027" t="str">
        <f>IF(LEFT(TrackerTbl[[#This Row],[WorkPackage]],1)="U",TrackerTbl[[#This Row],[WorkPackage]],"IDR "&amp;TRIM(TrackerTbl[[#This Row],[WorkPackage]]))</f>
        <v>IDR 235.01-1</v>
      </c>
      <c r="D1027" t="str">
        <f>TRIM(TrackerTbl[[#This Row],[UAID_2]])</f>
        <v>HS2-000001456</v>
      </c>
      <c r="E1027" s="74">
        <f>_xlfn.MAXIFS(Central_Team!G:G,Central_Team!C:C,TrackerTbl[[#This Row],[UAID_2]])</f>
        <v>45471</v>
      </c>
      <c r="F1027" t="str" cm="1">
        <f t="array" ref="F1027">INDEX(MainTracker[#Data],MATCH(1,(TrackerTbl[[#This Row],[UAID_2]]=MainTracker[UAID_2])*(TrackerTbl[[#This Row],[Request Date]]=MainTracker[Request sent on (Date)])*1,0),21)</f>
        <v>10 - Complete</v>
      </c>
      <c r="G1027" s="74" cm="1">
        <f t="array" ref="G1027">INDEX(MainTracker[#Data],MATCH(1,(TrackerTbl[[#This Row],[UAID_2]]=MainTracker[UAID_2])*(TrackerTbl[[#This Row],[Request Date]]=MainTracker[Request sent on (Date)])*1,0),9)</f>
        <v>45475</v>
      </c>
      <c r="J1027" t="s">
        <v>10174</v>
      </c>
      <c r="K1027" t="s">
        <v>10165</v>
      </c>
      <c r="L1027" t="e">
        <f>LEFT(Table58[[#This Row],[L3 (Last Work Package only)]],FIND(" - ",Table58[[#This Row],[L3 (Last Work Package only)]])-1)</f>
        <v>#VALUE!</v>
      </c>
      <c r="M1027" t="str">
        <f>LEFT(Table58[[#This Row],[Assets]],FIND(" - ",Table58[[#This Row],[Assets]])-1)</f>
        <v>HS2-00002MR61</v>
      </c>
      <c r="N1027" s="239" t="e">
        <f>INDEX(TrackerTbl[#Data],MATCH(Table58[[#This Row],[L2]],TrackerTbl[Cleansed_UAID_2],0),5)</f>
        <v>#N/A</v>
      </c>
      <c r="O1027" s="9" t="e">
        <f>INDEX(TrackerTbl[#Data],MATCH(Table58[[#This Row],[L2]],TrackerTbl[Cleansed_UAID_2],0),6)</f>
        <v>#N/A</v>
      </c>
      <c r="P1027" s="239" t="e">
        <f>INDEX(TrackerTbl[#Data],MATCH(Table58[[#This Row],[L2]],TrackerTbl[Cleansed_UAID_2],0),7)</f>
        <v>#N/A</v>
      </c>
    </row>
    <row r="1028" spans="1:16">
      <c r="A1028" s="9">
        <v>214.1</v>
      </c>
      <c r="B1028" t="s">
        <v>4653</v>
      </c>
      <c r="C1028" t="str">
        <f>IF(LEFT(TrackerTbl[[#This Row],[WorkPackage]],1)="U",TrackerTbl[[#This Row],[WorkPackage]],"IDR "&amp;TRIM(TrackerTbl[[#This Row],[WorkPackage]]))</f>
        <v>IDR 214.1</v>
      </c>
      <c r="D1028" t="str">
        <f>TRIM(TrackerTbl[[#This Row],[UAID_2]])</f>
        <v>HS2-00003E24K</v>
      </c>
      <c r="E1028" s="74">
        <f>_xlfn.MAXIFS(Central_Team!G:G,Central_Team!C:C,TrackerTbl[[#This Row],[UAID_2]])</f>
        <v>45471</v>
      </c>
      <c r="F1028" t="str" cm="1">
        <f t="array" ref="F1028">INDEX(MainTracker[#Data],MATCH(1,(TrackerTbl[[#This Row],[UAID_2]]=MainTracker[UAID_2])*(TrackerTbl[[#This Row],[Request Date]]=MainTracker[Request sent on (Date)])*1,0),21)</f>
        <v>10 - Complete</v>
      </c>
      <c r="G1028" s="74" cm="1">
        <f t="array" ref="G1028">INDEX(MainTracker[#Data],MATCH(1,(TrackerTbl[[#This Row],[UAID_2]]=MainTracker[UAID_2])*(TrackerTbl[[#This Row],[Request Date]]=MainTracker[Request sent on (Date)])*1,0),9)</f>
        <v>45484</v>
      </c>
      <c r="J1028" t="s">
        <v>10175</v>
      </c>
      <c r="K1028" t="s">
        <v>10176</v>
      </c>
      <c r="L1028" t="e">
        <f>LEFT(Table58[[#This Row],[L3 (Last Work Package only)]],FIND(" - ",Table58[[#This Row],[L3 (Last Work Package only)]])-1)</f>
        <v>#VALUE!</v>
      </c>
      <c r="M1028" t="str">
        <f>LEFT(Table58[[#This Row],[Assets]],FIND(" - ",Table58[[#This Row],[Assets]])-1)</f>
        <v>HS2-00002PXKL</v>
      </c>
      <c r="N1028" s="239" t="e">
        <f>INDEX(TrackerTbl[#Data],MATCH(Table58[[#This Row],[L2]],TrackerTbl[Cleansed_UAID_2],0),5)</f>
        <v>#N/A</v>
      </c>
      <c r="O1028" s="9" t="e">
        <f>INDEX(TrackerTbl[#Data],MATCH(Table58[[#This Row],[L2]],TrackerTbl[Cleansed_UAID_2],0),6)</f>
        <v>#N/A</v>
      </c>
      <c r="P1028" s="239" t="e">
        <f>INDEX(TrackerTbl[#Data],MATCH(Table58[[#This Row],[L2]],TrackerTbl[Cleansed_UAID_2],0),7)</f>
        <v>#N/A</v>
      </c>
    </row>
    <row r="1029" spans="1:16">
      <c r="A1029" s="9">
        <v>214.1</v>
      </c>
      <c r="B1029" t="s">
        <v>4658</v>
      </c>
      <c r="C1029" t="str">
        <f>IF(LEFT(TrackerTbl[[#This Row],[WorkPackage]],1)="U",TrackerTbl[[#This Row],[WorkPackage]],"IDR "&amp;TRIM(TrackerTbl[[#This Row],[WorkPackage]]))</f>
        <v>IDR 214.1</v>
      </c>
      <c r="D1029" t="str">
        <f>TRIM(TrackerTbl[[#This Row],[UAID_2]])</f>
        <v>HS2-00003CPYK</v>
      </c>
      <c r="E1029" s="74">
        <f>_xlfn.MAXIFS(Central_Team!G:G,Central_Team!C:C,TrackerTbl[[#This Row],[UAID_2]])</f>
        <v>45471</v>
      </c>
      <c r="F1029" t="str" cm="1">
        <f t="array" ref="F1029">INDEX(MainTracker[#Data],MATCH(1,(TrackerTbl[[#This Row],[UAID_2]]=MainTracker[UAID_2])*(TrackerTbl[[#This Row],[Request Date]]=MainTracker[Request sent on (Date)])*1,0),21)</f>
        <v>10 - Complete</v>
      </c>
      <c r="G1029" s="74" cm="1">
        <f t="array" ref="G1029">INDEX(MainTracker[#Data],MATCH(1,(TrackerTbl[[#This Row],[UAID_2]]=MainTracker[UAID_2])*(TrackerTbl[[#This Row],[Request Date]]=MainTracker[Request sent on (Date)])*1,0),9)</f>
        <v>45484</v>
      </c>
      <c r="J1029" t="s">
        <v>10177</v>
      </c>
      <c r="K1029" t="s">
        <v>10176</v>
      </c>
      <c r="L1029" t="e">
        <f>LEFT(Table58[[#This Row],[L3 (Last Work Package only)]],FIND(" - ",Table58[[#This Row],[L3 (Last Work Package only)]])-1)</f>
        <v>#VALUE!</v>
      </c>
      <c r="M1029" t="str">
        <f>LEFT(Table58[[#This Row],[Assets]],FIND(" - ",Table58[[#This Row],[Assets]])-1)</f>
        <v>HS2-00002PXKM</v>
      </c>
      <c r="N1029" s="239" t="e">
        <f>INDEX(TrackerTbl[#Data],MATCH(Table58[[#This Row],[L2]],TrackerTbl[Cleansed_UAID_2],0),5)</f>
        <v>#N/A</v>
      </c>
      <c r="O1029" s="9" t="e">
        <f>INDEX(TrackerTbl[#Data],MATCH(Table58[[#This Row],[L2]],TrackerTbl[Cleansed_UAID_2],0),6)</f>
        <v>#N/A</v>
      </c>
      <c r="P1029" s="239" t="e">
        <f>INDEX(TrackerTbl[#Data],MATCH(Table58[[#This Row],[L2]],TrackerTbl[Cleansed_UAID_2],0),7)</f>
        <v>#N/A</v>
      </c>
    </row>
    <row r="1030" spans="1:16">
      <c r="A1030" s="9" t="s">
        <v>4661</v>
      </c>
      <c r="B1030" t="s">
        <v>4662</v>
      </c>
      <c r="C1030" t="str">
        <f>IF(LEFT(TrackerTbl[[#This Row],[WorkPackage]],1)="U",TrackerTbl[[#This Row],[WorkPackage]],"IDR "&amp;TRIM(TrackerTbl[[#This Row],[WorkPackage]]))</f>
        <v>IDR 230.05-2</v>
      </c>
      <c r="D1030" t="str">
        <f>TRIM(TrackerTbl[[#This Row],[UAID_2]])</f>
        <v>HS2-00002CTG8</v>
      </c>
      <c r="E1030" s="74">
        <f>_xlfn.MAXIFS(Central_Team!G:G,Central_Team!C:C,TrackerTbl[[#This Row],[UAID_2]])</f>
        <v>45593</v>
      </c>
      <c r="F1030" t="str" cm="1">
        <f t="array" ref="F1030">INDEX(MainTracker[#Data],MATCH(1,(TrackerTbl[[#This Row],[UAID_2]]=MainTracker[UAID_2])*(TrackerTbl[[#This Row],[Request Date]]=MainTracker[Request sent on (Date)])*1,0),21)</f>
        <v>10 - Complete</v>
      </c>
      <c r="G1030" s="74" cm="1">
        <f t="array" ref="G1030">INDEX(MainTracker[#Data],MATCH(1,(TrackerTbl[[#This Row],[UAID_2]]=MainTracker[UAID_2])*(TrackerTbl[[#This Row],[Request Date]]=MainTracker[Request sent on (Date)])*1,0),9)</f>
        <v>45595</v>
      </c>
      <c r="J1030" t="s">
        <v>10178</v>
      </c>
      <c r="K1030" t="s">
        <v>10176</v>
      </c>
      <c r="L1030" t="e">
        <f>LEFT(Table58[[#This Row],[L3 (Last Work Package only)]],FIND(" - ",Table58[[#This Row],[L3 (Last Work Package only)]])-1)</f>
        <v>#VALUE!</v>
      </c>
      <c r="M1030" t="str">
        <f>LEFT(Table58[[#This Row],[Assets]],FIND(" - ",Table58[[#This Row],[Assets]])-1)</f>
        <v>HS2-00002PXKN</v>
      </c>
      <c r="N1030" s="239" t="e">
        <f>INDEX(TrackerTbl[#Data],MATCH(Table58[[#This Row],[L2]],TrackerTbl[Cleansed_UAID_2],0),5)</f>
        <v>#N/A</v>
      </c>
      <c r="O1030" s="9" t="e">
        <f>INDEX(TrackerTbl[#Data],MATCH(Table58[[#This Row],[L2]],TrackerTbl[Cleansed_UAID_2],0),6)</f>
        <v>#N/A</v>
      </c>
      <c r="P1030" s="239" t="e">
        <f>INDEX(TrackerTbl[#Data],MATCH(Table58[[#This Row],[L2]],TrackerTbl[Cleansed_UAID_2],0),7)</f>
        <v>#N/A</v>
      </c>
    </row>
    <row r="1031" spans="1:16">
      <c r="A1031" s="9" t="s">
        <v>4671</v>
      </c>
      <c r="B1031" t="s">
        <v>4672</v>
      </c>
      <c r="C1031" t="str">
        <f>IF(LEFT(TrackerTbl[[#This Row],[WorkPackage]],1)="U",TrackerTbl[[#This Row],[WorkPackage]],"IDR "&amp;TRIM(TrackerTbl[[#This Row],[WorkPackage]]))</f>
        <v>IDR 202.0-3</v>
      </c>
      <c r="D1031" t="str">
        <f>TRIM(TrackerTbl[[#This Row],[UAID_2]])</f>
        <v>HS2-00002CT2S</v>
      </c>
      <c r="E1031" s="74">
        <f>_xlfn.MAXIFS(Central_Team!G:G,Central_Team!C:C,TrackerTbl[[#This Row],[UAID_2]])</f>
        <v>45475</v>
      </c>
      <c r="F1031" t="str" cm="1">
        <f t="array" ref="F1031">INDEX(MainTracker[#Data],MATCH(1,(TrackerTbl[[#This Row],[UAID_2]]=MainTracker[UAID_2])*(TrackerTbl[[#This Row],[Request Date]]=MainTracker[Request sent on (Date)])*1,0),21)</f>
        <v>10 - Complete</v>
      </c>
      <c r="G1031" s="74" cm="1">
        <f t="array" ref="G1031">INDEX(MainTracker[#Data],MATCH(1,(TrackerTbl[[#This Row],[UAID_2]]=MainTracker[UAID_2])*(TrackerTbl[[#This Row],[Request Date]]=MainTracker[Request sent on (Date)])*1,0),9)</f>
        <v>45483</v>
      </c>
      <c r="J1031" t="s">
        <v>10179</v>
      </c>
      <c r="K1031" t="s">
        <v>10176</v>
      </c>
      <c r="L1031" t="e">
        <f>LEFT(Table58[[#This Row],[L3 (Last Work Package only)]],FIND(" - ",Table58[[#This Row],[L3 (Last Work Package only)]])-1)</f>
        <v>#VALUE!</v>
      </c>
      <c r="M1031" t="str">
        <f>LEFT(Table58[[#This Row],[Assets]],FIND(" - ",Table58[[#This Row],[Assets]])-1)</f>
        <v>HS2-00002PXKP</v>
      </c>
      <c r="N1031" s="239" t="e">
        <f>INDEX(TrackerTbl[#Data],MATCH(Table58[[#This Row],[L2]],TrackerTbl[Cleansed_UAID_2],0),5)</f>
        <v>#N/A</v>
      </c>
      <c r="O1031" s="9" t="e">
        <f>INDEX(TrackerTbl[#Data],MATCH(Table58[[#This Row],[L2]],TrackerTbl[Cleansed_UAID_2],0),6)</f>
        <v>#N/A</v>
      </c>
      <c r="P1031" s="239" t="e">
        <f>INDEX(TrackerTbl[#Data],MATCH(Table58[[#This Row],[L2]],TrackerTbl[Cleansed_UAID_2],0),7)</f>
        <v>#N/A</v>
      </c>
    </row>
    <row r="1032" spans="1:16">
      <c r="A1032" s="9" t="s">
        <v>4671</v>
      </c>
      <c r="B1032" t="s">
        <v>4678</v>
      </c>
      <c r="C1032" t="str">
        <f>IF(LEFT(TrackerTbl[[#This Row],[WorkPackage]],1)="U",TrackerTbl[[#This Row],[WorkPackage]],"IDR "&amp;TRIM(TrackerTbl[[#This Row],[WorkPackage]]))</f>
        <v>IDR 202.0-3</v>
      </c>
      <c r="D1032" t="str">
        <f>TRIM(TrackerTbl[[#This Row],[UAID_2]])</f>
        <v>HS2-00002CT2X</v>
      </c>
      <c r="E1032" s="74">
        <f>_xlfn.MAXIFS(Central_Team!G:G,Central_Team!C:C,TrackerTbl[[#This Row],[UAID_2]])</f>
        <v>45475</v>
      </c>
      <c r="F1032" t="str" cm="1">
        <f t="array" ref="F1032">INDEX(MainTracker[#Data],MATCH(1,(TrackerTbl[[#This Row],[UAID_2]]=MainTracker[UAID_2])*(TrackerTbl[[#This Row],[Request Date]]=MainTracker[Request sent on (Date)])*1,0),21)</f>
        <v>10 - Complete</v>
      </c>
      <c r="G1032" s="74" cm="1">
        <f t="array" ref="G1032">INDEX(MainTracker[#Data],MATCH(1,(TrackerTbl[[#This Row],[UAID_2]]=MainTracker[UAID_2])*(TrackerTbl[[#This Row],[Request Date]]=MainTracker[Request sent on (Date)])*1,0),9)</f>
        <v>45483</v>
      </c>
      <c r="J1032" t="s">
        <v>10180</v>
      </c>
      <c r="K1032" t="s">
        <v>10176</v>
      </c>
      <c r="L1032" t="e">
        <f>LEFT(Table58[[#This Row],[L3 (Last Work Package only)]],FIND(" - ",Table58[[#This Row],[L3 (Last Work Package only)]])-1)</f>
        <v>#VALUE!</v>
      </c>
      <c r="M1032" t="str">
        <f>LEFT(Table58[[#This Row],[Assets]],FIND(" - ",Table58[[#This Row],[Assets]])-1)</f>
        <v>HS2-00002PXKQ</v>
      </c>
      <c r="N1032" s="239" t="e">
        <f>INDEX(TrackerTbl[#Data],MATCH(Table58[[#This Row],[L2]],TrackerTbl[Cleansed_UAID_2],0),5)</f>
        <v>#N/A</v>
      </c>
      <c r="O1032" s="9" t="e">
        <f>INDEX(TrackerTbl[#Data],MATCH(Table58[[#This Row],[L2]],TrackerTbl[Cleansed_UAID_2],0),6)</f>
        <v>#N/A</v>
      </c>
      <c r="P1032" s="239" t="e">
        <f>INDEX(TrackerTbl[#Data],MATCH(Table58[[#This Row],[L2]],TrackerTbl[Cleansed_UAID_2],0),7)</f>
        <v>#N/A</v>
      </c>
    </row>
    <row r="1033" spans="1:16">
      <c r="A1033" s="9" t="s">
        <v>4671</v>
      </c>
      <c r="B1033" t="s">
        <v>4682</v>
      </c>
      <c r="C1033" t="str">
        <f>IF(LEFT(TrackerTbl[[#This Row],[WorkPackage]],1)="U",TrackerTbl[[#This Row],[WorkPackage]],"IDR "&amp;TRIM(TrackerTbl[[#This Row],[WorkPackage]]))</f>
        <v>IDR 202.0-3</v>
      </c>
      <c r="D1033" t="str">
        <f>TRIM(TrackerTbl[[#This Row],[UAID_2]])</f>
        <v>HS2-00002CT2Q</v>
      </c>
      <c r="E1033" s="74">
        <f>_xlfn.MAXIFS(Central_Team!G:G,Central_Team!C:C,TrackerTbl[[#This Row],[UAID_2]])</f>
        <v>45475</v>
      </c>
      <c r="F1033" t="str" cm="1">
        <f t="array" ref="F1033">INDEX(MainTracker[#Data],MATCH(1,(TrackerTbl[[#This Row],[UAID_2]]=MainTracker[UAID_2])*(TrackerTbl[[#This Row],[Request Date]]=MainTracker[Request sent on (Date)])*1,0),21)</f>
        <v>10 - Complete</v>
      </c>
      <c r="G1033" s="74" cm="1">
        <f t="array" ref="G1033">INDEX(MainTracker[#Data],MATCH(1,(TrackerTbl[[#This Row],[UAID_2]]=MainTracker[UAID_2])*(TrackerTbl[[#This Row],[Request Date]]=MainTracker[Request sent on (Date)])*1,0),9)</f>
        <v>45483</v>
      </c>
      <c r="J1033" t="s">
        <v>10181</v>
      </c>
      <c r="K1033" t="s">
        <v>10176</v>
      </c>
      <c r="L1033" t="e">
        <f>LEFT(Table58[[#This Row],[L3 (Last Work Package only)]],FIND(" - ",Table58[[#This Row],[L3 (Last Work Package only)]])-1)</f>
        <v>#VALUE!</v>
      </c>
      <c r="M1033" t="str">
        <f>LEFT(Table58[[#This Row],[Assets]],FIND(" - ",Table58[[#This Row],[Assets]])-1)</f>
        <v>HS2-00002QSMJ</v>
      </c>
      <c r="N1033" s="239" t="e">
        <f>INDEX(TrackerTbl[#Data],MATCH(Table58[[#This Row],[L2]],TrackerTbl[Cleansed_UAID_2],0),5)</f>
        <v>#N/A</v>
      </c>
      <c r="O1033" s="9" t="e">
        <f>INDEX(TrackerTbl[#Data],MATCH(Table58[[#This Row],[L2]],TrackerTbl[Cleansed_UAID_2],0),6)</f>
        <v>#N/A</v>
      </c>
      <c r="P1033" s="239" t="e">
        <f>INDEX(TrackerTbl[#Data],MATCH(Table58[[#This Row],[L2]],TrackerTbl[Cleansed_UAID_2],0),7)</f>
        <v>#N/A</v>
      </c>
    </row>
    <row r="1034" spans="1:16">
      <c r="A1034" s="9" t="s">
        <v>4671</v>
      </c>
      <c r="B1034" t="s">
        <v>4687</v>
      </c>
      <c r="C1034" t="str">
        <f>IF(LEFT(TrackerTbl[[#This Row],[WorkPackage]],1)="U",TrackerTbl[[#This Row],[WorkPackage]],"IDR "&amp;TRIM(TrackerTbl[[#This Row],[WorkPackage]]))</f>
        <v>IDR 202.0-3</v>
      </c>
      <c r="D1034" t="str">
        <f>TRIM(TrackerTbl[[#This Row],[UAID_2]])</f>
        <v>HS2-00002CT2V</v>
      </c>
      <c r="E1034" s="74">
        <f>_xlfn.MAXIFS(Central_Team!G:G,Central_Team!C:C,TrackerTbl[[#This Row],[UAID_2]])</f>
        <v>45475</v>
      </c>
      <c r="F1034" t="str" cm="1">
        <f t="array" ref="F1034">INDEX(MainTracker[#Data],MATCH(1,(TrackerTbl[[#This Row],[UAID_2]]=MainTracker[UAID_2])*(TrackerTbl[[#This Row],[Request Date]]=MainTracker[Request sent on (Date)])*1,0),21)</f>
        <v>10 - Complete</v>
      </c>
      <c r="G1034" s="74" cm="1">
        <f t="array" ref="G1034">INDEX(MainTracker[#Data],MATCH(1,(TrackerTbl[[#This Row],[UAID_2]]=MainTracker[UAID_2])*(TrackerTbl[[#This Row],[Request Date]]=MainTracker[Request sent on (Date)])*1,0),9)</f>
        <v>45483</v>
      </c>
      <c r="J1034" t="s">
        <v>10182</v>
      </c>
      <c r="K1034" t="s">
        <v>10176</v>
      </c>
      <c r="L1034" t="e">
        <f>LEFT(Table58[[#This Row],[L3 (Last Work Package only)]],FIND(" - ",Table58[[#This Row],[L3 (Last Work Package only)]])-1)</f>
        <v>#VALUE!</v>
      </c>
      <c r="M1034" t="str">
        <f>LEFT(Table58[[#This Row],[Assets]],FIND(" - ",Table58[[#This Row],[Assets]])-1)</f>
        <v>HS2-00002QSMK</v>
      </c>
      <c r="N1034" s="239" t="e">
        <f>INDEX(TrackerTbl[#Data],MATCH(Table58[[#This Row],[L2]],TrackerTbl[Cleansed_UAID_2],0),5)</f>
        <v>#N/A</v>
      </c>
      <c r="O1034" s="9" t="e">
        <f>INDEX(TrackerTbl[#Data],MATCH(Table58[[#This Row],[L2]],TrackerTbl[Cleansed_UAID_2],0),6)</f>
        <v>#N/A</v>
      </c>
      <c r="P1034" s="239" t="e">
        <f>INDEX(TrackerTbl[#Data],MATCH(Table58[[#This Row],[L2]],TrackerTbl[Cleansed_UAID_2],0),7)</f>
        <v>#N/A</v>
      </c>
    </row>
    <row r="1035" spans="1:16">
      <c r="A1035" s="9" t="s">
        <v>4671</v>
      </c>
      <c r="B1035" t="s">
        <v>4691</v>
      </c>
      <c r="C1035" t="str">
        <f>IF(LEFT(TrackerTbl[[#This Row],[WorkPackage]],1)="U",TrackerTbl[[#This Row],[WorkPackage]],"IDR "&amp;TRIM(TrackerTbl[[#This Row],[WorkPackage]]))</f>
        <v>IDR 202.0-3</v>
      </c>
      <c r="D1035" t="str">
        <f>TRIM(TrackerTbl[[#This Row],[UAID_2]])</f>
        <v>HS2-00002CT2E</v>
      </c>
      <c r="E1035" s="74">
        <f>_xlfn.MAXIFS(Central_Team!G:G,Central_Team!C:C,TrackerTbl[[#This Row],[UAID_2]])</f>
        <v>45475</v>
      </c>
      <c r="F1035" t="str" cm="1">
        <f t="array" ref="F1035">INDEX(MainTracker[#Data],MATCH(1,(TrackerTbl[[#This Row],[UAID_2]]=MainTracker[UAID_2])*(TrackerTbl[[#This Row],[Request Date]]=MainTracker[Request sent on (Date)])*1,0),21)</f>
        <v>10 - Complete</v>
      </c>
      <c r="G1035" s="74" cm="1">
        <f t="array" ref="G1035">INDEX(MainTracker[#Data],MATCH(1,(TrackerTbl[[#This Row],[UAID_2]]=MainTracker[UAID_2])*(TrackerTbl[[#This Row],[Request Date]]=MainTracker[Request sent on (Date)])*1,0),9)</f>
        <v>45489</v>
      </c>
      <c r="J1035" t="s">
        <v>10183</v>
      </c>
      <c r="K1035" t="s">
        <v>10176</v>
      </c>
      <c r="L1035" t="e">
        <f>LEFT(Table58[[#This Row],[L3 (Last Work Package only)]],FIND(" - ",Table58[[#This Row],[L3 (Last Work Package only)]])-1)</f>
        <v>#VALUE!</v>
      </c>
      <c r="M1035" t="str">
        <f>LEFT(Table58[[#This Row],[Assets]],FIND(" - ",Table58[[#This Row],[Assets]])-1)</f>
        <v>HS2-00002QSML</v>
      </c>
      <c r="N1035" s="239" t="e">
        <f>INDEX(TrackerTbl[#Data],MATCH(Table58[[#This Row],[L2]],TrackerTbl[Cleansed_UAID_2],0),5)</f>
        <v>#N/A</v>
      </c>
      <c r="O1035" s="9" t="e">
        <f>INDEX(TrackerTbl[#Data],MATCH(Table58[[#This Row],[L2]],TrackerTbl[Cleansed_UAID_2],0),6)</f>
        <v>#N/A</v>
      </c>
      <c r="P1035" s="239" t="e">
        <f>INDEX(TrackerTbl[#Data],MATCH(Table58[[#This Row],[L2]],TrackerTbl[Cleansed_UAID_2],0),7)</f>
        <v>#N/A</v>
      </c>
    </row>
    <row r="1036" spans="1:16">
      <c r="A1036" s="9" t="s">
        <v>4671</v>
      </c>
      <c r="B1036" t="s">
        <v>4697</v>
      </c>
      <c r="C1036" t="str">
        <f>IF(LEFT(TrackerTbl[[#This Row],[WorkPackage]],1)="U",TrackerTbl[[#This Row],[WorkPackage]],"IDR "&amp;TRIM(TrackerTbl[[#This Row],[WorkPackage]]))</f>
        <v>IDR 202.0-3</v>
      </c>
      <c r="D1036" t="str">
        <f>TRIM(TrackerTbl[[#This Row],[UAID_2]])</f>
        <v>HS2-00002BVEA</v>
      </c>
      <c r="E1036" s="74">
        <f>_xlfn.MAXIFS(Central_Team!G:G,Central_Team!C:C,TrackerTbl[[#This Row],[UAID_2]])</f>
        <v>45475</v>
      </c>
      <c r="F1036" t="str" cm="1">
        <f t="array" ref="F1036">INDEX(MainTracker[#Data],MATCH(1,(TrackerTbl[[#This Row],[UAID_2]]=MainTracker[UAID_2])*(TrackerTbl[[#This Row],[Request Date]]=MainTracker[Request sent on (Date)])*1,0),21)</f>
        <v>10 - Complete</v>
      </c>
      <c r="G1036" s="74" cm="1">
        <f t="array" ref="G1036">INDEX(MainTracker[#Data],MATCH(1,(TrackerTbl[[#This Row],[UAID_2]]=MainTracker[UAID_2])*(TrackerTbl[[#This Row],[Request Date]]=MainTracker[Request sent on (Date)])*1,0),9)</f>
        <v>45489</v>
      </c>
      <c r="J1036" t="s">
        <v>10184</v>
      </c>
      <c r="K1036" t="s">
        <v>10176</v>
      </c>
      <c r="L1036" t="e">
        <f>LEFT(Table58[[#This Row],[L3 (Last Work Package only)]],FIND(" - ",Table58[[#This Row],[L3 (Last Work Package only)]])-1)</f>
        <v>#VALUE!</v>
      </c>
      <c r="M1036" t="str">
        <f>LEFT(Table58[[#This Row],[Assets]],FIND(" - ",Table58[[#This Row],[Assets]])-1)</f>
        <v>HS2-00002PXKS</v>
      </c>
      <c r="N1036" s="239" t="e">
        <f>INDEX(TrackerTbl[#Data],MATCH(Table58[[#This Row],[L2]],TrackerTbl[Cleansed_UAID_2],0),5)</f>
        <v>#N/A</v>
      </c>
      <c r="O1036" s="9" t="e">
        <f>INDEX(TrackerTbl[#Data],MATCH(Table58[[#This Row],[L2]],TrackerTbl[Cleansed_UAID_2],0),6)</f>
        <v>#N/A</v>
      </c>
      <c r="P1036" s="239" t="e">
        <f>INDEX(TrackerTbl[#Data],MATCH(Table58[[#This Row],[L2]],TrackerTbl[Cleansed_UAID_2],0),7)</f>
        <v>#N/A</v>
      </c>
    </row>
    <row r="1037" spans="1:16">
      <c r="A1037" s="9">
        <v>224.6</v>
      </c>
      <c r="B1037" t="s">
        <v>4702</v>
      </c>
      <c r="C1037" t="str">
        <f>IF(LEFT(TrackerTbl[[#This Row],[WorkPackage]],1)="U",TrackerTbl[[#This Row],[WorkPackage]],"IDR "&amp;TRIM(TrackerTbl[[#This Row],[WorkPackage]]))</f>
        <v>IDR 224.6</v>
      </c>
      <c r="D1037" t="str">
        <f>TRIM(TrackerTbl[[#This Row],[UAID_2]])</f>
        <v>HS2-00003D9D1</v>
      </c>
      <c r="E1037" s="74">
        <f>_xlfn.MAXIFS(Central_Team!G:G,Central_Team!C:C,TrackerTbl[[#This Row],[UAID_2]])</f>
        <v>45475</v>
      </c>
      <c r="F1037" t="str" cm="1">
        <f t="array" ref="F1037">INDEX(MainTracker[#Data],MATCH(1,(TrackerTbl[[#This Row],[UAID_2]]=MainTracker[UAID_2])*(TrackerTbl[[#This Row],[Request Date]]=MainTracker[Request sent on (Date)])*1,0),21)</f>
        <v>10 - Complete</v>
      </c>
      <c r="G1037" s="74" cm="1">
        <f t="array" ref="G1037">INDEX(MainTracker[#Data],MATCH(1,(TrackerTbl[[#This Row],[UAID_2]]=MainTracker[UAID_2])*(TrackerTbl[[#This Row],[Request Date]]=MainTracker[Request sent on (Date)])*1,0),9)</f>
        <v>45490</v>
      </c>
      <c r="J1037" t="s">
        <v>10185</v>
      </c>
      <c r="K1037" t="s">
        <v>10176</v>
      </c>
      <c r="L1037" t="e">
        <f>LEFT(Table58[[#This Row],[L3 (Last Work Package only)]],FIND(" - ",Table58[[#This Row],[L3 (Last Work Package only)]])-1)</f>
        <v>#VALUE!</v>
      </c>
      <c r="M1037" t="str">
        <f>LEFT(Table58[[#This Row],[Assets]],FIND(" - ",Table58[[#This Row],[Assets]])-1)</f>
        <v>HS2-00002PXM3</v>
      </c>
      <c r="N1037" s="239" t="e">
        <f>INDEX(TrackerTbl[#Data],MATCH(Table58[[#This Row],[L2]],TrackerTbl[Cleansed_UAID_2],0),5)</f>
        <v>#N/A</v>
      </c>
      <c r="O1037" s="9" t="e">
        <f>INDEX(TrackerTbl[#Data],MATCH(Table58[[#This Row],[L2]],TrackerTbl[Cleansed_UAID_2],0),6)</f>
        <v>#N/A</v>
      </c>
      <c r="P1037" s="239" t="e">
        <f>INDEX(TrackerTbl[#Data],MATCH(Table58[[#This Row],[L2]],TrackerTbl[Cleansed_UAID_2],0),7)</f>
        <v>#N/A</v>
      </c>
    </row>
    <row r="1038" spans="1:16">
      <c r="A1038" s="9">
        <v>224.6</v>
      </c>
      <c r="B1038" t="s">
        <v>4709</v>
      </c>
      <c r="C1038" t="str">
        <f>IF(LEFT(TrackerTbl[[#This Row],[WorkPackage]],1)="U",TrackerTbl[[#This Row],[WorkPackage]],"IDR "&amp;TRIM(TrackerTbl[[#This Row],[WorkPackage]]))</f>
        <v>IDR 224.6</v>
      </c>
      <c r="D1038" t="str">
        <f>TRIM(TrackerTbl[[#This Row],[UAID_2]])</f>
        <v>HS2-000031EF3</v>
      </c>
      <c r="E1038" s="74">
        <f>_xlfn.MAXIFS(Central_Team!G:G,Central_Team!C:C,TrackerTbl[[#This Row],[UAID_2]])</f>
        <v>45475</v>
      </c>
      <c r="F1038" t="str" cm="1">
        <f t="array" ref="F1038">INDEX(MainTracker[#Data],MATCH(1,(TrackerTbl[[#This Row],[UAID_2]]=MainTracker[UAID_2])*(TrackerTbl[[#This Row],[Request Date]]=MainTracker[Request sent on (Date)])*1,0),21)</f>
        <v>10 - Complete</v>
      </c>
      <c r="G1038" s="74" cm="1">
        <f t="array" ref="G1038">INDEX(MainTracker[#Data],MATCH(1,(TrackerTbl[[#This Row],[UAID_2]]=MainTracker[UAID_2])*(TrackerTbl[[#This Row],[Request Date]]=MainTracker[Request sent on (Date)])*1,0),9)</f>
        <v>45485</v>
      </c>
      <c r="J1038" t="s">
        <v>10186</v>
      </c>
      <c r="K1038" t="s">
        <v>10176</v>
      </c>
      <c r="L1038" t="e">
        <f>LEFT(Table58[[#This Row],[L3 (Last Work Package only)]],FIND(" - ",Table58[[#This Row],[L3 (Last Work Package only)]])-1)</f>
        <v>#VALUE!</v>
      </c>
      <c r="M1038" t="str">
        <f>LEFT(Table58[[#This Row],[Assets]],FIND(" - ",Table58[[#This Row],[Assets]])-1)</f>
        <v>HS2-00002QSMM</v>
      </c>
      <c r="N1038" s="239" t="e">
        <f>INDEX(TrackerTbl[#Data],MATCH(Table58[[#This Row],[L2]],TrackerTbl[Cleansed_UAID_2],0),5)</f>
        <v>#N/A</v>
      </c>
      <c r="O1038" s="9" t="e">
        <f>INDEX(TrackerTbl[#Data],MATCH(Table58[[#This Row],[L2]],TrackerTbl[Cleansed_UAID_2],0),6)</f>
        <v>#N/A</v>
      </c>
      <c r="P1038" s="239" t="e">
        <f>INDEX(TrackerTbl[#Data],MATCH(Table58[[#This Row],[L2]],TrackerTbl[Cleansed_UAID_2],0),7)</f>
        <v>#N/A</v>
      </c>
    </row>
    <row r="1039" spans="1:16">
      <c r="A1039" s="9">
        <v>224.6</v>
      </c>
      <c r="B1039" t="s">
        <v>4714</v>
      </c>
      <c r="C1039" t="str">
        <f>IF(LEFT(TrackerTbl[[#This Row],[WorkPackage]],1)="U",TrackerTbl[[#This Row],[WorkPackage]],"IDR "&amp;TRIM(TrackerTbl[[#This Row],[WorkPackage]]))</f>
        <v>IDR 224.6</v>
      </c>
      <c r="D1039" t="str">
        <f>TRIM(TrackerTbl[[#This Row],[UAID_2]])</f>
        <v>HS2-000031EF4</v>
      </c>
      <c r="E1039" s="74">
        <f>_xlfn.MAXIFS(Central_Team!G:G,Central_Team!C:C,TrackerTbl[[#This Row],[UAID_2]])</f>
        <v>45475</v>
      </c>
      <c r="F1039" t="str" cm="1">
        <f t="array" ref="F1039">INDEX(MainTracker[#Data],MATCH(1,(TrackerTbl[[#This Row],[UAID_2]]=MainTracker[UAID_2])*(TrackerTbl[[#This Row],[Request Date]]=MainTracker[Request sent on (Date)])*1,0),21)</f>
        <v>10 - Complete</v>
      </c>
      <c r="G1039" s="74" cm="1">
        <f t="array" ref="G1039">INDEX(MainTracker[#Data],MATCH(1,(TrackerTbl[[#This Row],[UAID_2]]=MainTracker[UAID_2])*(TrackerTbl[[#This Row],[Request Date]]=MainTracker[Request sent on (Date)])*1,0),9)</f>
        <v>45499</v>
      </c>
      <c r="J1039" t="s">
        <v>10187</v>
      </c>
      <c r="K1039" t="s">
        <v>10176</v>
      </c>
      <c r="L1039" t="e">
        <f>LEFT(Table58[[#This Row],[L3 (Last Work Package only)]],FIND(" - ",Table58[[#This Row],[L3 (Last Work Package only)]])-1)</f>
        <v>#VALUE!</v>
      </c>
      <c r="M1039" t="str">
        <f>LEFT(Table58[[#This Row],[Assets]],FIND(" - ",Table58[[#This Row],[Assets]])-1)</f>
        <v>HS2-00002PXKU</v>
      </c>
      <c r="N1039" s="239" t="e">
        <f>INDEX(TrackerTbl[#Data],MATCH(Table58[[#This Row],[L2]],TrackerTbl[Cleansed_UAID_2],0),5)</f>
        <v>#N/A</v>
      </c>
      <c r="O1039" s="9" t="e">
        <f>INDEX(TrackerTbl[#Data],MATCH(Table58[[#This Row],[L2]],TrackerTbl[Cleansed_UAID_2],0),6)</f>
        <v>#N/A</v>
      </c>
      <c r="P1039" s="239" t="e">
        <f>INDEX(TrackerTbl[#Data],MATCH(Table58[[#This Row],[L2]],TrackerTbl[Cleansed_UAID_2],0),7)</f>
        <v>#N/A</v>
      </c>
    </row>
    <row r="1040" spans="1:16">
      <c r="A1040" s="9" t="s">
        <v>4722</v>
      </c>
      <c r="B1040" t="s">
        <v>1817</v>
      </c>
      <c r="C1040" t="str">
        <f>IF(LEFT(TrackerTbl[[#This Row],[WorkPackage]],1)="U",TrackerTbl[[#This Row],[WorkPackage]],"IDR "&amp;TRIM(TrackerTbl[[#This Row],[WorkPackage]]))</f>
        <v>IDR 238.02_2</v>
      </c>
      <c r="D1040" t="str">
        <f>TRIM(TrackerTbl[[#This Row],[UAID_2]])</f>
        <v>HS2-00002YNH8</v>
      </c>
      <c r="E1040" s="74">
        <f>_xlfn.MAXIFS(Central_Team!G:G,Central_Team!C:C,TrackerTbl[[#This Row],[UAID_2]])</f>
        <v>45622</v>
      </c>
      <c r="F1040" t="str" cm="1">
        <f t="array" ref="F1040">INDEX(MainTracker[#Data],MATCH(1,(TrackerTbl[[#This Row],[UAID_2]]=MainTracker[UAID_2])*(TrackerTbl[[#This Row],[Request Date]]=MainTracker[Request sent on (Date)])*1,0),21)</f>
        <v>10 - Complete</v>
      </c>
      <c r="G1040" s="74" cm="1">
        <f t="array" ref="G1040">INDEX(MainTracker[#Data],MATCH(1,(TrackerTbl[[#This Row],[UAID_2]]=MainTracker[UAID_2])*(TrackerTbl[[#This Row],[Request Date]]=MainTracker[Request sent on (Date)])*1,0),9)</f>
        <v>0</v>
      </c>
      <c r="J1040" t="s">
        <v>10188</v>
      </c>
      <c r="K1040" t="s">
        <v>10176</v>
      </c>
      <c r="L1040" t="e">
        <f>LEFT(Table58[[#This Row],[L3 (Last Work Package only)]],FIND(" - ",Table58[[#This Row],[L3 (Last Work Package only)]])-1)</f>
        <v>#VALUE!</v>
      </c>
      <c r="M1040" t="str">
        <f>LEFT(Table58[[#This Row],[Assets]],FIND(" - ",Table58[[#This Row],[Assets]])-1)</f>
        <v>HS2-00002PXM4</v>
      </c>
      <c r="N1040" s="239" t="e">
        <f>INDEX(TrackerTbl[#Data],MATCH(Table58[[#This Row],[L2]],TrackerTbl[Cleansed_UAID_2],0),5)</f>
        <v>#N/A</v>
      </c>
      <c r="O1040" s="9" t="e">
        <f>INDEX(TrackerTbl[#Data],MATCH(Table58[[#This Row],[L2]],TrackerTbl[Cleansed_UAID_2],0),6)</f>
        <v>#N/A</v>
      </c>
      <c r="P1040" s="239" t="e">
        <f>INDEX(TrackerTbl[#Data],MATCH(Table58[[#This Row],[L2]],TrackerTbl[Cleansed_UAID_2],0),7)</f>
        <v>#N/A</v>
      </c>
    </row>
    <row r="1041" spans="1:16">
      <c r="A1041" s="9" t="s">
        <v>3645</v>
      </c>
      <c r="B1041" t="s">
        <v>4723</v>
      </c>
      <c r="C1041" t="str">
        <f>IF(LEFT(TrackerTbl[[#This Row],[WorkPackage]],1)="U",TrackerTbl[[#This Row],[WorkPackage]],"IDR "&amp;TRIM(TrackerTbl[[#This Row],[WorkPackage]]))</f>
        <v>IDR 230.01-3</v>
      </c>
      <c r="D1041" t="str">
        <f>TRIM(TrackerTbl[[#This Row],[UAID_2]])</f>
        <v>HS2-00002WUPJ</v>
      </c>
      <c r="E1041" s="74">
        <f>_xlfn.MAXIFS(Central_Team!G:G,Central_Team!C:C,TrackerTbl[[#This Row],[UAID_2]])</f>
        <v>45476</v>
      </c>
      <c r="F1041" t="str" cm="1">
        <f t="array" ref="F1041">INDEX(MainTracker[#Data],MATCH(1,(TrackerTbl[[#This Row],[UAID_2]]=MainTracker[UAID_2])*(TrackerTbl[[#This Row],[Request Date]]=MainTracker[Request sent on (Date)])*1,0),21)</f>
        <v>10 - Complete</v>
      </c>
      <c r="G1041" s="74" cm="1">
        <f t="array" ref="G1041">INDEX(MainTracker[#Data],MATCH(1,(TrackerTbl[[#This Row],[UAID_2]]=MainTracker[UAID_2])*(TrackerTbl[[#This Row],[Request Date]]=MainTracker[Request sent on (Date)])*1,0),9)</f>
        <v>45490</v>
      </c>
      <c r="J1041" t="s">
        <v>10189</v>
      </c>
      <c r="K1041" t="s">
        <v>10176</v>
      </c>
      <c r="L1041" t="e">
        <f>LEFT(Table58[[#This Row],[L3 (Last Work Package only)]],FIND(" - ",Table58[[#This Row],[L3 (Last Work Package only)]])-1)</f>
        <v>#VALUE!</v>
      </c>
      <c r="M1041" t="str">
        <f>LEFT(Table58[[#This Row],[Assets]],FIND(" - ",Table58[[#This Row],[Assets]])-1)</f>
        <v>HS2-00002QSMN</v>
      </c>
      <c r="N1041" s="239" t="e">
        <f>INDEX(TrackerTbl[#Data],MATCH(Table58[[#This Row],[L2]],TrackerTbl[Cleansed_UAID_2],0),5)</f>
        <v>#N/A</v>
      </c>
      <c r="O1041" s="9" t="e">
        <f>INDEX(TrackerTbl[#Data],MATCH(Table58[[#This Row],[L2]],TrackerTbl[Cleansed_UAID_2],0),6)</f>
        <v>#N/A</v>
      </c>
      <c r="P1041" s="239" t="e">
        <f>INDEX(TrackerTbl[#Data],MATCH(Table58[[#This Row],[L2]],TrackerTbl[Cleansed_UAID_2],0),7)</f>
        <v>#N/A</v>
      </c>
    </row>
    <row r="1042" spans="1:16">
      <c r="A1042" s="9" t="s">
        <v>3645</v>
      </c>
      <c r="B1042" t="s">
        <v>4727</v>
      </c>
      <c r="C1042" t="str">
        <f>IF(LEFT(TrackerTbl[[#This Row],[WorkPackage]],1)="U",TrackerTbl[[#This Row],[WorkPackage]],"IDR "&amp;TRIM(TrackerTbl[[#This Row],[WorkPackage]]))</f>
        <v>IDR 230.01-3</v>
      </c>
      <c r="D1042" t="str">
        <f>TRIM(TrackerTbl[[#This Row],[UAID_2]])</f>
        <v>HS2-00002WUPK</v>
      </c>
      <c r="E1042" s="74">
        <f>_xlfn.MAXIFS(Central_Team!G:G,Central_Team!C:C,TrackerTbl[[#This Row],[UAID_2]])</f>
        <v>45476</v>
      </c>
      <c r="F1042" t="str" cm="1">
        <f t="array" ref="F1042">INDEX(MainTracker[#Data],MATCH(1,(TrackerTbl[[#This Row],[UAID_2]]=MainTracker[UAID_2])*(TrackerTbl[[#This Row],[Request Date]]=MainTracker[Request sent on (Date)])*1,0),21)</f>
        <v>10 - Complete</v>
      </c>
      <c r="G1042" s="74" cm="1">
        <f t="array" ref="G1042">INDEX(MainTracker[#Data],MATCH(1,(TrackerTbl[[#This Row],[UAID_2]]=MainTracker[UAID_2])*(TrackerTbl[[#This Row],[Request Date]]=MainTracker[Request sent on (Date)])*1,0),9)</f>
        <v>45490</v>
      </c>
      <c r="J1042" t="s">
        <v>10190</v>
      </c>
      <c r="K1042" t="s">
        <v>10176</v>
      </c>
      <c r="L1042" t="e">
        <f>LEFT(Table58[[#This Row],[L3 (Last Work Package only)]],FIND(" - ",Table58[[#This Row],[L3 (Last Work Package only)]])-1)</f>
        <v>#VALUE!</v>
      </c>
      <c r="M1042" t="str">
        <f>LEFT(Table58[[#This Row],[Assets]],FIND(" - ",Table58[[#This Row],[Assets]])-1)</f>
        <v>HS2-00002QSMP</v>
      </c>
      <c r="N1042" s="239" t="e">
        <f>INDEX(TrackerTbl[#Data],MATCH(Table58[[#This Row],[L2]],TrackerTbl[Cleansed_UAID_2],0),5)</f>
        <v>#N/A</v>
      </c>
      <c r="O1042" s="9" t="e">
        <f>INDEX(TrackerTbl[#Data],MATCH(Table58[[#This Row],[L2]],TrackerTbl[Cleansed_UAID_2],0),6)</f>
        <v>#N/A</v>
      </c>
      <c r="P1042" s="239" t="e">
        <f>INDEX(TrackerTbl[#Data],MATCH(Table58[[#This Row],[L2]],TrackerTbl[Cleansed_UAID_2],0),7)</f>
        <v>#N/A</v>
      </c>
    </row>
    <row r="1043" spans="1:16">
      <c r="A1043" s="9" t="s">
        <v>3645</v>
      </c>
      <c r="B1043" t="s">
        <v>4731</v>
      </c>
      <c r="C1043" t="str">
        <f>IF(LEFT(TrackerTbl[[#This Row],[WorkPackage]],1)="U",TrackerTbl[[#This Row],[WorkPackage]],"IDR "&amp;TRIM(TrackerTbl[[#This Row],[WorkPackage]]))</f>
        <v>IDR 230.01-3</v>
      </c>
      <c r="D1043" t="str">
        <f>TRIM(TrackerTbl[[#This Row],[UAID_2]])</f>
        <v>HS2-00002WUPL</v>
      </c>
      <c r="E1043" s="74">
        <f>_xlfn.MAXIFS(Central_Team!G:G,Central_Team!C:C,TrackerTbl[[#This Row],[UAID_2]])</f>
        <v>45476</v>
      </c>
      <c r="F1043" t="str" cm="1">
        <f t="array" ref="F1043">INDEX(MainTracker[#Data],MATCH(1,(TrackerTbl[[#This Row],[UAID_2]]=MainTracker[UAID_2])*(TrackerTbl[[#This Row],[Request Date]]=MainTracker[Request sent on (Date)])*1,0),21)</f>
        <v>10 - Complete</v>
      </c>
      <c r="G1043" s="74" cm="1">
        <f t="array" ref="G1043">INDEX(MainTracker[#Data],MATCH(1,(TrackerTbl[[#This Row],[UAID_2]]=MainTracker[UAID_2])*(TrackerTbl[[#This Row],[Request Date]]=MainTracker[Request sent on (Date)])*1,0),9)</f>
        <v>45490</v>
      </c>
      <c r="J1043" t="s">
        <v>10191</v>
      </c>
      <c r="K1043" t="s">
        <v>10176</v>
      </c>
      <c r="L1043" t="e">
        <f>LEFT(Table58[[#This Row],[L3 (Last Work Package only)]],FIND(" - ",Table58[[#This Row],[L3 (Last Work Package only)]])-1)</f>
        <v>#VALUE!</v>
      </c>
      <c r="M1043" t="str">
        <f>LEFT(Table58[[#This Row],[Assets]],FIND(" - ",Table58[[#This Row],[Assets]])-1)</f>
        <v>HS2-00002QSMQ</v>
      </c>
      <c r="N1043" s="239" t="e">
        <f>INDEX(TrackerTbl[#Data],MATCH(Table58[[#This Row],[L2]],TrackerTbl[Cleansed_UAID_2],0),5)</f>
        <v>#N/A</v>
      </c>
      <c r="O1043" s="9" t="e">
        <f>INDEX(TrackerTbl[#Data],MATCH(Table58[[#This Row],[L2]],TrackerTbl[Cleansed_UAID_2],0),6)</f>
        <v>#N/A</v>
      </c>
      <c r="P1043" s="239" t="e">
        <f>INDEX(TrackerTbl[#Data],MATCH(Table58[[#This Row],[L2]],TrackerTbl[Cleansed_UAID_2],0),7)</f>
        <v>#N/A</v>
      </c>
    </row>
    <row r="1044" spans="1:16">
      <c r="A1044" s="9" t="s">
        <v>3645</v>
      </c>
      <c r="B1044" t="s">
        <v>4735</v>
      </c>
      <c r="C1044" t="str">
        <f>IF(LEFT(TrackerTbl[[#This Row],[WorkPackage]],1)="U",TrackerTbl[[#This Row],[WorkPackage]],"IDR "&amp;TRIM(TrackerTbl[[#This Row],[WorkPackage]]))</f>
        <v>IDR 230.01-3</v>
      </c>
      <c r="D1044" t="str">
        <f>TRIM(TrackerTbl[[#This Row],[UAID_2]])</f>
        <v>HS2-00002WUPM</v>
      </c>
      <c r="E1044" s="74">
        <f>_xlfn.MAXIFS(Central_Team!G:G,Central_Team!C:C,TrackerTbl[[#This Row],[UAID_2]])</f>
        <v>45476</v>
      </c>
      <c r="F1044" t="str" cm="1">
        <f t="array" ref="F1044">INDEX(MainTracker[#Data],MATCH(1,(TrackerTbl[[#This Row],[UAID_2]]=MainTracker[UAID_2])*(TrackerTbl[[#This Row],[Request Date]]=MainTracker[Request sent on (Date)])*1,0),21)</f>
        <v>10 - Complete</v>
      </c>
      <c r="G1044" s="74" cm="1">
        <f t="array" ref="G1044">INDEX(MainTracker[#Data],MATCH(1,(TrackerTbl[[#This Row],[UAID_2]]=MainTracker[UAID_2])*(TrackerTbl[[#This Row],[Request Date]]=MainTracker[Request sent on (Date)])*1,0),9)</f>
        <v>45490</v>
      </c>
      <c r="J1044" t="s">
        <v>10192</v>
      </c>
      <c r="K1044" t="s">
        <v>10176</v>
      </c>
      <c r="L1044" t="e">
        <f>LEFT(Table58[[#This Row],[L3 (Last Work Package only)]],FIND(" - ",Table58[[#This Row],[L3 (Last Work Package only)]])-1)</f>
        <v>#VALUE!</v>
      </c>
      <c r="M1044" t="str">
        <f>LEFT(Table58[[#This Row],[Assets]],FIND(" - ",Table58[[#This Row],[Assets]])-1)</f>
        <v>HS2-00002QSMR</v>
      </c>
      <c r="N1044" s="239" t="e">
        <f>INDEX(TrackerTbl[#Data],MATCH(Table58[[#This Row],[L2]],TrackerTbl[Cleansed_UAID_2],0),5)</f>
        <v>#N/A</v>
      </c>
      <c r="O1044" s="9" t="e">
        <f>INDEX(TrackerTbl[#Data],MATCH(Table58[[#This Row],[L2]],TrackerTbl[Cleansed_UAID_2],0),6)</f>
        <v>#N/A</v>
      </c>
      <c r="P1044" s="239" t="e">
        <f>INDEX(TrackerTbl[#Data],MATCH(Table58[[#This Row],[L2]],TrackerTbl[Cleansed_UAID_2],0),7)</f>
        <v>#N/A</v>
      </c>
    </row>
    <row r="1045" spans="1:16">
      <c r="A1045" s="9" t="s">
        <v>3645</v>
      </c>
      <c r="B1045" t="s">
        <v>4739</v>
      </c>
      <c r="C1045" t="str">
        <f>IF(LEFT(TrackerTbl[[#This Row],[WorkPackage]],1)="U",TrackerTbl[[#This Row],[WorkPackage]],"IDR "&amp;TRIM(TrackerTbl[[#This Row],[WorkPackage]]))</f>
        <v>IDR 230.01-3</v>
      </c>
      <c r="D1045" t="str">
        <f>TRIM(TrackerTbl[[#This Row],[UAID_2]])</f>
        <v>HS2-00002WUPN</v>
      </c>
      <c r="E1045" s="74">
        <f>_xlfn.MAXIFS(Central_Team!G:G,Central_Team!C:C,TrackerTbl[[#This Row],[UAID_2]])</f>
        <v>45476</v>
      </c>
      <c r="F1045" t="str" cm="1">
        <f t="array" ref="F1045">INDEX(MainTracker[#Data],MATCH(1,(TrackerTbl[[#This Row],[UAID_2]]=MainTracker[UAID_2])*(TrackerTbl[[#This Row],[Request Date]]=MainTracker[Request sent on (Date)])*1,0),21)</f>
        <v>10 - Complete</v>
      </c>
      <c r="G1045" s="74" cm="1">
        <f t="array" ref="G1045">INDEX(MainTracker[#Data],MATCH(1,(TrackerTbl[[#This Row],[UAID_2]]=MainTracker[UAID_2])*(TrackerTbl[[#This Row],[Request Date]]=MainTracker[Request sent on (Date)])*1,0),9)</f>
        <v>45484</v>
      </c>
      <c r="J1045" t="s">
        <v>10193</v>
      </c>
      <c r="K1045" t="s">
        <v>10176</v>
      </c>
      <c r="L1045" t="e">
        <f>LEFT(Table58[[#This Row],[L3 (Last Work Package only)]],FIND(" - ",Table58[[#This Row],[L3 (Last Work Package only)]])-1)</f>
        <v>#VALUE!</v>
      </c>
      <c r="M1045" t="str">
        <f>LEFT(Table58[[#This Row],[Assets]],FIND(" - ",Table58[[#This Row],[Assets]])-1)</f>
        <v>HS2-00002QSMS</v>
      </c>
      <c r="N1045" s="239" t="e">
        <f>INDEX(TrackerTbl[#Data],MATCH(Table58[[#This Row],[L2]],TrackerTbl[Cleansed_UAID_2],0),5)</f>
        <v>#N/A</v>
      </c>
      <c r="O1045" s="9" t="e">
        <f>INDEX(TrackerTbl[#Data],MATCH(Table58[[#This Row],[L2]],TrackerTbl[Cleansed_UAID_2],0),6)</f>
        <v>#N/A</v>
      </c>
      <c r="P1045" s="239" t="e">
        <f>INDEX(TrackerTbl[#Data],MATCH(Table58[[#This Row],[L2]],TrackerTbl[Cleansed_UAID_2],0),7)</f>
        <v>#N/A</v>
      </c>
    </row>
    <row r="1046" spans="1:16">
      <c r="A1046" s="9" t="s">
        <v>3645</v>
      </c>
      <c r="B1046" t="s">
        <v>4743</v>
      </c>
      <c r="C1046" t="str">
        <f>IF(LEFT(TrackerTbl[[#This Row],[WorkPackage]],1)="U",TrackerTbl[[#This Row],[WorkPackage]],"IDR "&amp;TRIM(TrackerTbl[[#This Row],[WorkPackage]]))</f>
        <v>IDR 230.01-3</v>
      </c>
      <c r="D1046" t="str">
        <f>TRIM(TrackerTbl[[#This Row],[UAID_2]])</f>
        <v>HS2-00002WUPP</v>
      </c>
      <c r="E1046" s="74">
        <f>_xlfn.MAXIFS(Central_Team!G:G,Central_Team!C:C,TrackerTbl[[#This Row],[UAID_2]])</f>
        <v>45476</v>
      </c>
      <c r="F1046" t="str" cm="1">
        <f t="array" ref="F1046">INDEX(MainTracker[#Data],MATCH(1,(TrackerTbl[[#This Row],[UAID_2]]=MainTracker[UAID_2])*(TrackerTbl[[#This Row],[Request Date]]=MainTracker[Request sent on (Date)])*1,0),21)</f>
        <v>10 - Complete</v>
      </c>
      <c r="G1046" s="74" cm="1">
        <f t="array" ref="G1046">INDEX(MainTracker[#Data],MATCH(1,(TrackerTbl[[#This Row],[UAID_2]]=MainTracker[UAID_2])*(TrackerTbl[[#This Row],[Request Date]]=MainTracker[Request sent on (Date)])*1,0),9)</f>
        <v>45484</v>
      </c>
      <c r="J1046" t="s">
        <v>10194</v>
      </c>
      <c r="K1046" t="s">
        <v>10176</v>
      </c>
      <c r="L1046" t="e">
        <f>LEFT(Table58[[#This Row],[L3 (Last Work Package only)]],FIND(" - ",Table58[[#This Row],[L3 (Last Work Package only)]])-1)</f>
        <v>#VALUE!</v>
      </c>
      <c r="M1046" t="str">
        <f>LEFT(Table58[[#This Row],[Assets]],FIND(" - ",Table58[[#This Row],[Assets]])-1)</f>
        <v>HS2-00002PXGV</v>
      </c>
      <c r="N1046" s="239" t="e">
        <f>INDEX(TrackerTbl[#Data],MATCH(Table58[[#This Row],[L2]],TrackerTbl[Cleansed_UAID_2],0),5)</f>
        <v>#N/A</v>
      </c>
      <c r="O1046" s="9" t="e">
        <f>INDEX(TrackerTbl[#Data],MATCH(Table58[[#This Row],[L2]],TrackerTbl[Cleansed_UAID_2],0),6)</f>
        <v>#N/A</v>
      </c>
      <c r="P1046" s="239" t="e">
        <f>INDEX(TrackerTbl[#Data],MATCH(Table58[[#This Row],[L2]],TrackerTbl[Cleansed_UAID_2],0),7)</f>
        <v>#N/A</v>
      </c>
    </row>
    <row r="1047" spans="1:16">
      <c r="A1047" s="9" t="s">
        <v>3645</v>
      </c>
      <c r="B1047" t="s">
        <v>4747</v>
      </c>
      <c r="C1047" t="str">
        <f>IF(LEFT(TrackerTbl[[#This Row],[WorkPackage]],1)="U",TrackerTbl[[#This Row],[WorkPackage]],"IDR "&amp;TRIM(TrackerTbl[[#This Row],[WorkPackage]]))</f>
        <v>IDR 230.01-3</v>
      </c>
      <c r="D1047" t="str">
        <f>TRIM(TrackerTbl[[#This Row],[UAID_2]])</f>
        <v>HS2-00002WUPQ</v>
      </c>
      <c r="E1047" s="74">
        <f>_xlfn.MAXIFS(Central_Team!G:G,Central_Team!C:C,TrackerTbl[[#This Row],[UAID_2]])</f>
        <v>45476</v>
      </c>
      <c r="F1047" t="str" cm="1">
        <f t="array" ref="F1047">INDEX(MainTracker[#Data],MATCH(1,(TrackerTbl[[#This Row],[UAID_2]]=MainTracker[UAID_2])*(TrackerTbl[[#This Row],[Request Date]]=MainTracker[Request sent on (Date)])*1,0),21)</f>
        <v>10 - Complete</v>
      </c>
      <c r="G1047" s="74" cm="1">
        <f t="array" ref="G1047">INDEX(MainTracker[#Data],MATCH(1,(TrackerTbl[[#This Row],[UAID_2]]=MainTracker[UAID_2])*(TrackerTbl[[#This Row],[Request Date]]=MainTracker[Request sent on (Date)])*1,0),9)</f>
        <v>45485</v>
      </c>
      <c r="J1047" t="s">
        <v>10195</v>
      </c>
      <c r="K1047" t="s">
        <v>10176</v>
      </c>
      <c r="L1047" t="e">
        <f>LEFT(Table58[[#This Row],[L3 (Last Work Package only)]],FIND(" - ",Table58[[#This Row],[L3 (Last Work Package only)]])-1)</f>
        <v>#VALUE!</v>
      </c>
      <c r="M1047" t="str">
        <f>LEFT(Table58[[#This Row],[Assets]],FIND(" - ",Table58[[#This Row],[Assets]])-1)</f>
        <v>HS2-00002QSMT</v>
      </c>
      <c r="N1047" s="239" t="e">
        <f>INDEX(TrackerTbl[#Data],MATCH(Table58[[#This Row],[L2]],TrackerTbl[Cleansed_UAID_2],0),5)</f>
        <v>#N/A</v>
      </c>
      <c r="O1047" s="9" t="e">
        <f>INDEX(TrackerTbl[#Data],MATCH(Table58[[#This Row],[L2]],TrackerTbl[Cleansed_UAID_2],0),6)</f>
        <v>#N/A</v>
      </c>
      <c r="P1047" s="239" t="e">
        <f>INDEX(TrackerTbl[#Data],MATCH(Table58[[#This Row],[L2]],TrackerTbl[Cleansed_UAID_2],0),7)</f>
        <v>#N/A</v>
      </c>
    </row>
    <row r="1048" spans="1:16">
      <c r="A1048" s="9" t="s">
        <v>3645</v>
      </c>
      <c r="B1048" t="s">
        <v>4751</v>
      </c>
      <c r="C1048" t="str">
        <f>IF(LEFT(TrackerTbl[[#This Row],[WorkPackage]],1)="U",TrackerTbl[[#This Row],[WorkPackage]],"IDR "&amp;TRIM(TrackerTbl[[#This Row],[WorkPackage]]))</f>
        <v>IDR 230.01-3</v>
      </c>
      <c r="D1048" t="str">
        <f>TRIM(TrackerTbl[[#This Row],[UAID_2]])</f>
        <v>HS2-00002WUPR</v>
      </c>
      <c r="E1048" s="74">
        <f>_xlfn.MAXIFS(Central_Team!G:G,Central_Team!C:C,TrackerTbl[[#This Row],[UAID_2]])</f>
        <v>45476</v>
      </c>
      <c r="F1048" t="str" cm="1">
        <f t="array" ref="F1048">INDEX(MainTracker[#Data],MATCH(1,(TrackerTbl[[#This Row],[UAID_2]]=MainTracker[UAID_2])*(TrackerTbl[[#This Row],[Request Date]]=MainTracker[Request sent on (Date)])*1,0),21)</f>
        <v>10 - Complete</v>
      </c>
      <c r="G1048" s="74" cm="1">
        <f t="array" ref="G1048">INDEX(MainTracker[#Data],MATCH(1,(TrackerTbl[[#This Row],[UAID_2]]=MainTracker[UAID_2])*(TrackerTbl[[#This Row],[Request Date]]=MainTracker[Request sent on (Date)])*1,0),9)</f>
        <v>45485</v>
      </c>
      <c r="J1048" t="s">
        <v>10196</v>
      </c>
      <c r="K1048" t="s">
        <v>10176</v>
      </c>
      <c r="L1048" t="e">
        <f>LEFT(Table58[[#This Row],[L3 (Last Work Package only)]],FIND(" - ",Table58[[#This Row],[L3 (Last Work Package only)]])-1)</f>
        <v>#VALUE!</v>
      </c>
      <c r="M1048" t="str">
        <f>LEFT(Table58[[#This Row],[Assets]],FIND(" - ",Table58[[#This Row],[Assets]])-1)</f>
        <v>HS2-00002QSMU</v>
      </c>
      <c r="N1048" s="239" t="e">
        <f>INDEX(TrackerTbl[#Data],MATCH(Table58[[#This Row],[L2]],TrackerTbl[Cleansed_UAID_2],0),5)</f>
        <v>#N/A</v>
      </c>
      <c r="O1048" s="9" t="e">
        <f>INDEX(TrackerTbl[#Data],MATCH(Table58[[#This Row],[L2]],TrackerTbl[Cleansed_UAID_2],0),6)</f>
        <v>#N/A</v>
      </c>
      <c r="P1048" s="239" t="e">
        <f>INDEX(TrackerTbl[#Data],MATCH(Table58[[#This Row],[L2]],TrackerTbl[Cleansed_UAID_2],0),7)</f>
        <v>#N/A</v>
      </c>
    </row>
    <row r="1049" spans="1:16">
      <c r="A1049" s="9" t="s">
        <v>3645</v>
      </c>
      <c r="B1049" t="s">
        <v>4755</v>
      </c>
      <c r="C1049" t="str">
        <f>IF(LEFT(TrackerTbl[[#This Row],[WorkPackage]],1)="U",TrackerTbl[[#This Row],[WorkPackage]],"IDR "&amp;TRIM(TrackerTbl[[#This Row],[WorkPackage]]))</f>
        <v>IDR 230.01-3</v>
      </c>
      <c r="D1049" t="str">
        <f>TRIM(TrackerTbl[[#This Row],[UAID_2]])</f>
        <v>HS2-00002WUPS</v>
      </c>
      <c r="E1049" s="74">
        <f>_xlfn.MAXIFS(Central_Team!G:G,Central_Team!C:C,TrackerTbl[[#This Row],[UAID_2]])</f>
        <v>45476</v>
      </c>
      <c r="F1049" t="str" cm="1">
        <f t="array" ref="F1049">INDEX(MainTracker[#Data],MATCH(1,(TrackerTbl[[#This Row],[UAID_2]]=MainTracker[UAID_2])*(TrackerTbl[[#This Row],[Request Date]]=MainTracker[Request sent on (Date)])*1,0),21)</f>
        <v>10 - Complete</v>
      </c>
      <c r="G1049" s="74" cm="1">
        <f t="array" ref="G1049">INDEX(MainTracker[#Data],MATCH(1,(TrackerTbl[[#This Row],[UAID_2]]=MainTracker[UAID_2])*(TrackerTbl[[#This Row],[Request Date]]=MainTracker[Request sent on (Date)])*1,0),9)</f>
        <v>45485</v>
      </c>
      <c r="J1049" t="s">
        <v>10197</v>
      </c>
      <c r="K1049" t="s">
        <v>10176</v>
      </c>
      <c r="L1049" t="e">
        <f>LEFT(Table58[[#This Row],[L3 (Last Work Package only)]],FIND(" - ",Table58[[#This Row],[L3 (Last Work Package only)]])-1)</f>
        <v>#VALUE!</v>
      </c>
      <c r="M1049" t="str">
        <f>LEFT(Table58[[#This Row],[Assets]],FIND(" - ",Table58[[#This Row],[Assets]])-1)</f>
        <v>HS2-00002QSMV</v>
      </c>
      <c r="N1049" s="239" t="e">
        <f>INDEX(TrackerTbl[#Data],MATCH(Table58[[#This Row],[L2]],TrackerTbl[Cleansed_UAID_2],0),5)</f>
        <v>#N/A</v>
      </c>
      <c r="O1049" s="9" t="e">
        <f>INDEX(TrackerTbl[#Data],MATCH(Table58[[#This Row],[L2]],TrackerTbl[Cleansed_UAID_2],0),6)</f>
        <v>#N/A</v>
      </c>
      <c r="P1049" s="239" t="e">
        <f>INDEX(TrackerTbl[#Data],MATCH(Table58[[#This Row],[L2]],TrackerTbl[Cleansed_UAID_2],0),7)</f>
        <v>#N/A</v>
      </c>
    </row>
    <row r="1050" spans="1:16">
      <c r="A1050" s="9" t="s">
        <v>3645</v>
      </c>
      <c r="B1050" t="s">
        <v>4759</v>
      </c>
      <c r="C1050" t="str">
        <f>IF(LEFT(TrackerTbl[[#This Row],[WorkPackage]],1)="U",TrackerTbl[[#This Row],[WorkPackage]],"IDR "&amp;TRIM(TrackerTbl[[#This Row],[WorkPackage]]))</f>
        <v>IDR 230.01-3</v>
      </c>
      <c r="D1050" t="str">
        <f>TRIM(TrackerTbl[[#This Row],[UAID_2]])</f>
        <v>HS2-00002WUPT</v>
      </c>
      <c r="E1050" s="74">
        <f>_xlfn.MAXIFS(Central_Team!G:G,Central_Team!C:C,TrackerTbl[[#This Row],[UAID_2]])</f>
        <v>45476</v>
      </c>
      <c r="F1050" t="str" cm="1">
        <f t="array" ref="F1050">INDEX(MainTracker[#Data],MATCH(1,(TrackerTbl[[#This Row],[UAID_2]]=MainTracker[UAID_2])*(TrackerTbl[[#This Row],[Request Date]]=MainTracker[Request sent on (Date)])*1,0),21)</f>
        <v>10 - Complete</v>
      </c>
      <c r="G1050" s="74" cm="1">
        <f t="array" ref="G1050">INDEX(MainTracker[#Data],MATCH(1,(TrackerTbl[[#This Row],[UAID_2]]=MainTracker[UAID_2])*(TrackerTbl[[#This Row],[Request Date]]=MainTracker[Request sent on (Date)])*1,0),9)</f>
        <v>45485</v>
      </c>
      <c r="J1050" t="s">
        <v>10198</v>
      </c>
      <c r="K1050" t="s">
        <v>10176</v>
      </c>
      <c r="L1050" t="e">
        <f>LEFT(Table58[[#This Row],[L3 (Last Work Package only)]],FIND(" - ",Table58[[#This Row],[L3 (Last Work Package only)]])-1)</f>
        <v>#VALUE!</v>
      </c>
      <c r="M1050" t="str">
        <f>LEFT(Table58[[#This Row],[Assets]],FIND(" - ",Table58[[#This Row],[Assets]])-1)</f>
        <v>HS2-00002PXGW</v>
      </c>
      <c r="N1050" s="239" t="e">
        <f>INDEX(TrackerTbl[#Data],MATCH(Table58[[#This Row],[L2]],TrackerTbl[Cleansed_UAID_2],0),5)</f>
        <v>#N/A</v>
      </c>
      <c r="O1050" s="9" t="e">
        <f>INDEX(TrackerTbl[#Data],MATCH(Table58[[#This Row],[L2]],TrackerTbl[Cleansed_UAID_2],0),6)</f>
        <v>#N/A</v>
      </c>
      <c r="P1050" s="239" t="e">
        <f>INDEX(TrackerTbl[#Data],MATCH(Table58[[#This Row],[L2]],TrackerTbl[Cleansed_UAID_2],0),7)</f>
        <v>#N/A</v>
      </c>
    </row>
    <row r="1051" spans="1:16">
      <c r="A1051" s="9">
        <v>224.6</v>
      </c>
      <c r="B1051" t="s">
        <v>4763</v>
      </c>
      <c r="C1051" t="str">
        <f>IF(LEFT(TrackerTbl[[#This Row],[WorkPackage]],1)="U",TrackerTbl[[#This Row],[WorkPackage]],"IDR "&amp;TRIM(TrackerTbl[[#This Row],[WorkPackage]]))</f>
        <v>IDR 224.6</v>
      </c>
      <c r="D1051" t="str">
        <f>TRIM(TrackerTbl[[#This Row],[UAID_2]])</f>
        <v>HS2-0000386UG</v>
      </c>
      <c r="E1051" s="74">
        <f>_xlfn.MAXIFS(Central_Team!G:G,Central_Team!C:C,TrackerTbl[[#This Row],[UAID_2]])</f>
        <v>45476</v>
      </c>
      <c r="F1051" t="str" cm="1">
        <f t="array" ref="F1051">INDEX(MainTracker[#Data],MATCH(1,(TrackerTbl[[#This Row],[UAID_2]]=MainTracker[UAID_2])*(TrackerTbl[[#This Row],[Request Date]]=MainTracker[Request sent on (Date)])*1,0),21)</f>
        <v>10 - Complete</v>
      </c>
      <c r="G1051" s="74" cm="1">
        <f t="array" ref="G1051">INDEX(MainTracker[#Data],MATCH(1,(TrackerTbl[[#This Row],[UAID_2]]=MainTracker[UAID_2])*(TrackerTbl[[#This Row],[Request Date]]=MainTracker[Request sent on (Date)])*1,0),9)</f>
        <v>45484</v>
      </c>
      <c r="J1051" t="s">
        <v>10199</v>
      </c>
      <c r="K1051" t="s">
        <v>10176</v>
      </c>
      <c r="L1051" t="e">
        <f>LEFT(Table58[[#This Row],[L3 (Last Work Package only)]],FIND(" - ",Table58[[#This Row],[L3 (Last Work Package only)]])-1)</f>
        <v>#VALUE!</v>
      </c>
      <c r="M1051" t="str">
        <f>LEFT(Table58[[#This Row],[Assets]],FIND(" - ",Table58[[#This Row],[Assets]])-1)</f>
        <v>HS2-00002QSMW</v>
      </c>
      <c r="N1051" s="239" t="e">
        <f>INDEX(TrackerTbl[#Data],MATCH(Table58[[#This Row],[L2]],TrackerTbl[Cleansed_UAID_2],0),5)</f>
        <v>#N/A</v>
      </c>
      <c r="O1051" s="9" t="e">
        <f>INDEX(TrackerTbl[#Data],MATCH(Table58[[#This Row],[L2]],TrackerTbl[Cleansed_UAID_2],0),6)</f>
        <v>#N/A</v>
      </c>
      <c r="P1051" s="239" t="e">
        <f>INDEX(TrackerTbl[#Data],MATCH(Table58[[#This Row],[L2]],TrackerTbl[Cleansed_UAID_2],0),7)</f>
        <v>#N/A</v>
      </c>
    </row>
    <row r="1052" spans="1:16">
      <c r="A1052" s="9">
        <v>214.07</v>
      </c>
      <c r="B1052" t="s">
        <v>4404</v>
      </c>
      <c r="C1052" t="str">
        <f>IF(LEFT(TrackerTbl[[#This Row],[WorkPackage]],1)="U",TrackerTbl[[#This Row],[WorkPackage]],"IDR "&amp;TRIM(TrackerTbl[[#This Row],[WorkPackage]]))</f>
        <v>IDR 214.07</v>
      </c>
      <c r="D1052" t="str">
        <f>TRIM(TrackerTbl[[#This Row],[UAID_2]])</f>
        <v>HS2-00002YXB5</v>
      </c>
      <c r="E1052" s="74">
        <f>_xlfn.MAXIFS(Central_Team!G:G,Central_Team!C:C,TrackerTbl[[#This Row],[UAID_2]])</f>
        <v>45476</v>
      </c>
      <c r="F1052" t="str" cm="1">
        <f t="array" ref="F1052">INDEX(MainTracker[#Data],MATCH(1,(TrackerTbl[[#This Row],[UAID_2]]=MainTracker[UAID_2])*(TrackerTbl[[#This Row],[Request Date]]=MainTracker[Request sent on (Date)])*1,0),21)</f>
        <v>10 - Complete</v>
      </c>
      <c r="G1052" s="74" cm="1">
        <f t="array" ref="G1052">INDEX(MainTracker[#Data],MATCH(1,(TrackerTbl[[#This Row],[UAID_2]]=MainTracker[UAID_2])*(TrackerTbl[[#This Row],[Request Date]]=MainTracker[Request sent on (Date)])*1,0),9)</f>
        <v>45478</v>
      </c>
      <c r="J1052" t="s">
        <v>10200</v>
      </c>
      <c r="K1052" t="s">
        <v>10176</v>
      </c>
      <c r="L1052" t="e">
        <f>LEFT(Table58[[#This Row],[L3 (Last Work Package only)]],FIND(" - ",Table58[[#This Row],[L3 (Last Work Package only)]])-1)</f>
        <v>#VALUE!</v>
      </c>
      <c r="M1052" t="str">
        <f>LEFT(Table58[[#This Row],[Assets]],FIND(" - ",Table58[[#This Row],[Assets]])-1)</f>
        <v>HS2-00002QSMX</v>
      </c>
      <c r="N1052" s="239" t="e">
        <f>INDEX(TrackerTbl[#Data],MATCH(Table58[[#This Row],[L2]],TrackerTbl[Cleansed_UAID_2],0),5)</f>
        <v>#N/A</v>
      </c>
      <c r="O1052" s="9" t="e">
        <f>INDEX(TrackerTbl[#Data],MATCH(Table58[[#This Row],[L2]],TrackerTbl[Cleansed_UAID_2],0),6)</f>
        <v>#N/A</v>
      </c>
      <c r="P1052" s="239" t="e">
        <f>INDEX(TrackerTbl[#Data],MATCH(Table58[[#This Row],[L2]],TrackerTbl[Cleansed_UAID_2],0),7)</f>
        <v>#N/A</v>
      </c>
    </row>
    <row r="1053" spans="1:16">
      <c r="A1053" s="9" t="s">
        <v>4516</v>
      </c>
      <c r="B1053" t="s">
        <v>4522</v>
      </c>
      <c r="C1053" t="str">
        <f>IF(LEFT(TrackerTbl[[#This Row],[WorkPackage]],1)="U",TrackerTbl[[#This Row],[WorkPackage]],"IDR "&amp;TRIM(TrackerTbl[[#This Row],[WorkPackage]]))</f>
        <v>UFDR 227.A</v>
      </c>
      <c r="D1053" t="str">
        <f>TRIM(TrackerTbl[[#This Row],[UAID_2]])</f>
        <v>HS2-000020CHN</v>
      </c>
      <c r="E1053" s="74">
        <f>_xlfn.MAXIFS(Central_Team!G:G,Central_Team!C:C,TrackerTbl[[#This Row],[UAID_2]])</f>
        <v>45478</v>
      </c>
      <c r="F1053" t="str" cm="1">
        <f t="array" ref="F1053">INDEX(MainTracker[#Data],MATCH(1,(TrackerTbl[[#This Row],[UAID_2]]=MainTracker[UAID_2])*(TrackerTbl[[#This Row],[Request Date]]=MainTracker[Request sent on (Date)])*1,0),21)</f>
        <v>10 - Complete</v>
      </c>
      <c r="G1053" s="74" cm="1">
        <f t="array" ref="G1053">INDEX(MainTracker[#Data],MATCH(1,(TrackerTbl[[#This Row],[UAID_2]]=MainTracker[UAID_2])*(TrackerTbl[[#This Row],[Request Date]]=MainTracker[Request sent on (Date)])*1,0),9)</f>
        <v>45483</v>
      </c>
      <c r="J1053" t="s">
        <v>10201</v>
      </c>
      <c r="K1053" t="s">
        <v>10176</v>
      </c>
      <c r="L1053" t="e">
        <f>LEFT(Table58[[#This Row],[L3 (Last Work Package only)]],FIND(" - ",Table58[[#This Row],[L3 (Last Work Package only)]])-1)</f>
        <v>#VALUE!</v>
      </c>
      <c r="M1053" t="str">
        <f>LEFT(Table58[[#This Row],[Assets]],FIND(" - ",Table58[[#This Row],[Assets]])-1)</f>
        <v>HS2-00002PXKW</v>
      </c>
      <c r="N1053" s="239" t="e">
        <f>INDEX(TrackerTbl[#Data],MATCH(Table58[[#This Row],[L2]],TrackerTbl[Cleansed_UAID_2],0),5)</f>
        <v>#N/A</v>
      </c>
      <c r="O1053" s="9" t="e">
        <f>INDEX(TrackerTbl[#Data],MATCH(Table58[[#This Row],[L2]],TrackerTbl[Cleansed_UAID_2],0),6)</f>
        <v>#N/A</v>
      </c>
      <c r="P1053" s="239" t="e">
        <f>INDEX(TrackerTbl[#Data],MATCH(Table58[[#This Row],[L2]],TrackerTbl[Cleansed_UAID_2],0),7)</f>
        <v>#N/A</v>
      </c>
    </row>
    <row r="1054" spans="1:16">
      <c r="A1054" s="9" t="s">
        <v>4516</v>
      </c>
      <c r="B1054" t="s">
        <v>4517</v>
      </c>
      <c r="C1054" t="str">
        <f>IF(LEFT(TrackerTbl[[#This Row],[WorkPackage]],1)="U",TrackerTbl[[#This Row],[WorkPackage]],"IDR "&amp;TRIM(TrackerTbl[[#This Row],[WorkPackage]]))</f>
        <v>UFDR 227.A</v>
      </c>
      <c r="D1054" t="str">
        <f>TRIM(TrackerTbl[[#This Row],[UAID_2]])</f>
        <v>HS2-00002CQQM</v>
      </c>
      <c r="E1054" s="74">
        <f>_xlfn.MAXIFS(Central_Team!G:G,Central_Team!C:C,TrackerTbl[[#This Row],[UAID_2]])</f>
        <v>45478</v>
      </c>
      <c r="F1054" t="str" cm="1">
        <f t="array" ref="F1054">INDEX(MainTracker[#Data],MATCH(1,(TrackerTbl[[#This Row],[UAID_2]]=MainTracker[UAID_2])*(TrackerTbl[[#This Row],[Request Date]]=MainTracker[Request sent on (Date)])*1,0),21)</f>
        <v>10 - Complete</v>
      </c>
      <c r="G1054" s="74" cm="1">
        <f t="array" ref="G1054">INDEX(MainTracker[#Data],MATCH(1,(TrackerTbl[[#This Row],[UAID_2]]=MainTracker[UAID_2])*(TrackerTbl[[#This Row],[Request Date]]=MainTracker[Request sent on (Date)])*1,0),9)</f>
        <v>45483</v>
      </c>
      <c r="J1054" t="s">
        <v>10202</v>
      </c>
      <c r="K1054" t="s">
        <v>10176</v>
      </c>
      <c r="L1054" t="e">
        <f>LEFT(Table58[[#This Row],[L3 (Last Work Package only)]],FIND(" - ",Table58[[#This Row],[L3 (Last Work Package only)]])-1)</f>
        <v>#VALUE!</v>
      </c>
      <c r="M1054" t="str">
        <f>LEFT(Table58[[#This Row],[Assets]],FIND(" - ",Table58[[#This Row],[Assets]])-1)</f>
        <v>HS2-00002QSMY</v>
      </c>
      <c r="N1054" s="239" t="e">
        <f>INDEX(TrackerTbl[#Data],MATCH(Table58[[#This Row],[L2]],TrackerTbl[Cleansed_UAID_2],0),5)</f>
        <v>#N/A</v>
      </c>
      <c r="O1054" s="9" t="e">
        <f>INDEX(TrackerTbl[#Data],MATCH(Table58[[#This Row],[L2]],TrackerTbl[Cleansed_UAID_2],0),6)</f>
        <v>#N/A</v>
      </c>
      <c r="P1054" s="239" t="e">
        <f>INDEX(TrackerTbl[#Data],MATCH(Table58[[#This Row],[L2]],TrackerTbl[Cleansed_UAID_2],0),7)</f>
        <v>#N/A</v>
      </c>
    </row>
    <row r="1055" spans="1:16">
      <c r="A1055" s="9" t="s">
        <v>185</v>
      </c>
      <c r="B1055" t="s">
        <v>4768</v>
      </c>
      <c r="C1055" t="str">
        <f>IF(LEFT(TrackerTbl[[#This Row],[WorkPackage]],1)="U",TrackerTbl[[#This Row],[WorkPackage]],"IDR "&amp;TRIM(TrackerTbl[[#This Row],[WorkPackage]]))</f>
        <v>IDR 235.01-1</v>
      </c>
      <c r="D1055" t="str">
        <f>TRIM(TrackerTbl[[#This Row],[UAID_2]])</f>
        <v>HS2-000020NZU</v>
      </c>
      <c r="E1055" s="74">
        <f>_xlfn.MAXIFS(Central_Team!G:G,Central_Team!C:C,TrackerTbl[[#This Row],[UAID_2]])</f>
        <v>45702</v>
      </c>
      <c r="F1055" t="str" cm="1">
        <f t="array" ref="F1055">INDEX(MainTracker[#Data],MATCH(1,(TrackerTbl[[#This Row],[UAID_2]]=MainTracker[UAID_2])*(TrackerTbl[[#This Row],[Request Date]]=MainTracker[Request sent on (Date)])*1,0),21)</f>
        <v>01 - Ongoing</v>
      </c>
      <c r="G1055" s="74" cm="1">
        <f t="array" ref="G1055">INDEX(MainTracker[#Data],MATCH(1,(TrackerTbl[[#This Row],[UAID_2]]=MainTracker[UAID_2])*(TrackerTbl[[#This Row],[Request Date]]=MainTracker[Request sent on (Date)])*1,0),9)</f>
        <v>0</v>
      </c>
      <c r="J1055" t="s">
        <v>10203</v>
      </c>
      <c r="K1055" t="s">
        <v>10176</v>
      </c>
      <c r="L1055" t="e">
        <f>LEFT(Table58[[#This Row],[L3 (Last Work Package only)]],FIND(" - ",Table58[[#This Row],[L3 (Last Work Package only)]])-1)</f>
        <v>#VALUE!</v>
      </c>
      <c r="M1055" t="str">
        <f>LEFT(Table58[[#This Row],[Assets]],FIND(" - ",Table58[[#This Row],[Assets]])-1)</f>
        <v>HS2-00002QSMZ</v>
      </c>
      <c r="N1055" s="239" t="e">
        <f>INDEX(TrackerTbl[#Data],MATCH(Table58[[#This Row],[L2]],TrackerTbl[Cleansed_UAID_2],0),5)</f>
        <v>#N/A</v>
      </c>
      <c r="O1055" s="9" t="e">
        <f>INDEX(TrackerTbl[#Data],MATCH(Table58[[#This Row],[L2]],TrackerTbl[Cleansed_UAID_2],0),6)</f>
        <v>#N/A</v>
      </c>
      <c r="P1055" s="239" t="e">
        <f>INDEX(TrackerTbl[#Data],MATCH(Table58[[#This Row],[L2]],TrackerTbl[Cleansed_UAID_2],0),7)</f>
        <v>#N/A</v>
      </c>
    </row>
    <row r="1056" spans="1:16">
      <c r="A1056" s="9" t="s">
        <v>35</v>
      </c>
      <c r="B1056" t="s">
        <v>4772</v>
      </c>
      <c r="C1056" t="str">
        <f>IF(LEFT(TrackerTbl[[#This Row],[WorkPackage]],1)="U",TrackerTbl[[#This Row],[WorkPackage]],"IDR "&amp;TRIM(TrackerTbl[[#This Row],[WorkPackage]]))</f>
        <v>IDR 233.01-3</v>
      </c>
      <c r="D1056" t="str">
        <f>TRIM(TrackerTbl[[#This Row],[UAID_2]])</f>
        <v>HS2-000020NXM</v>
      </c>
      <c r="E1056" s="74">
        <f>_xlfn.MAXIFS(Central_Team!G:G,Central_Team!C:C,TrackerTbl[[#This Row],[UAID_2]])</f>
        <v>45608</v>
      </c>
      <c r="F1056" t="str" cm="1">
        <f t="array" ref="F1056">INDEX(MainTracker[#Data],MATCH(1,(TrackerTbl[[#This Row],[UAID_2]]=MainTracker[UAID_2])*(TrackerTbl[[#This Row],[Request Date]]=MainTracker[Request sent on (Date)])*1,0),21)</f>
        <v>10 - Complete</v>
      </c>
      <c r="G1056" s="74" cm="1">
        <f t="array" ref="G1056">INDEX(MainTracker[#Data],MATCH(1,(TrackerTbl[[#This Row],[UAID_2]]=MainTracker[UAID_2])*(TrackerTbl[[#This Row],[Request Date]]=MainTracker[Request sent on (Date)])*1,0),9)</f>
        <v>45628</v>
      </c>
      <c r="J1056" t="s">
        <v>10204</v>
      </c>
      <c r="K1056" t="s">
        <v>10176</v>
      </c>
      <c r="L1056" t="e">
        <f>LEFT(Table58[[#This Row],[L3 (Last Work Package only)]],FIND(" - ",Table58[[#This Row],[L3 (Last Work Package only)]])-1)</f>
        <v>#VALUE!</v>
      </c>
      <c r="M1056" t="str">
        <f>LEFT(Table58[[#This Row],[Assets]],FIND(" - ",Table58[[#This Row],[Assets]])-1)</f>
        <v>HS2-00002PXKX</v>
      </c>
      <c r="N1056" s="239" t="e">
        <f>INDEX(TrackerTbl[#Data],MATCH(Table58[[#This Row],[L2]],TrackerTbl[Cleansed_UAID_2],0),5)</f>
        <v>#N/A</v>
      </c>
      <c r="O1056" s="9" t="e">
        <f>INDEX(TrackerTbl[#Data],MATCH(Table58[[#This Row],[L2]],TrackerTbl[Cleansed_UAID_2],0),6)</f>
        <v>#N/A</v>
      </c>
      <c r="P1056" s="239" t="e">
        <f>INDEX(TrackerTbl[#Data],MATCH(Table58[[#This Row],[L2]],TrackerTbl[Cleansed_UAID_2],0),7)</f>
        <v>#N/A</v>
      </c>
    </row>
    <row r="1057" spans="1:16">
      <c r="A1057" s="9" t="s">
        <v>35</v>
      </c>
      <c r="B1057" t="s">
        <v>4775</v>
      </c>
      <c r="C1057" t="str">
        <f>IF(LEFT(TrackerTbl[[#This Row],[WorkPackage]],1)="U",TrackerTbl[[#This Row],[WorkPackage]],"IDR "&amp;TRIM(TrackerTbl[[#This Row],[WorkPackage]]))</f>
        <v>IDR 233.01-3</v>
      </c>
      <c r="D1057" t="str">
        <f>TRIM(TrackerTbl[[#This Row],[UAID_2]])</f>
        <v>HS2-000035Q9C</v>
      </c>
      <c r="E1057" s="74">
        <f>_xlfn.MAXIFS(Central_Team!G:G,Central_Team!C:C,TrackerTbl[[#This Row],[UAID_2]])</f>
        <v>45617</v>
      </c>
      <c r="F1057" t="str" cm="1">
        <f t="array" ref="F1057">INDEX(MainTracker[#Data],MATCH(1,(TrackerTbl[[#This Row],[UAID_2]]=MainTracker[UAID_2])*(TrackerTbl[[#This Row],[Request Date]]=MainTracker[Request sent on (Date)])*1,0),21)</f>
        <v>10 - Complete</v>
      </c>
      <c r="G1057" s="74" cm="1">
        <f t="array" ref="G1057">INDEX(MainTracker[#Data],MATCH(1,(TrackerTbl[[#This Row],[UAID_2]]=MainTracker[UAID_2])*(TrackerTbl[[#This Row],[Request Date]]=MainTracker[Request sent on (Date)])*1,0),9)</f>
        <v>45630</v>
      </c>
      <c r="J1057" t="s">
        <v>10205</v>
      </c>
      <c r="K1057" t="s">
        <v>10176</v>
      </c>
      <c r="L1057" t="e">
        <f>LEFT(Table58[[#This Row],[L3 (Last Work Package only)]],FIND(" - ",Table58[[#This Row],[L3 (Last Work Package only)]])-1)</f>
        <v>#VALUE!</v>
      </c>
      <c r="M1057" t="str">
        <f>LEFT(Table58[[#This Row],[Assets]],FIND(" - ",Table58[[#This Row],[Assets]])-1)</f>
        <v>HS2-00002PXM5</v>
      </c>
      <c r="N1057" s="239" t="e">
        <f>INDEX(TrackerTbl[#Data],MATCH(Table58[[#This Row],[L2]],TrackerTbl[Cleansed_UAID_2],0),5)</f>
        <v>#N/A</v>
      </c>
      <c r="O1057" s="9" t="e">
        <f>INDEX(TrackerTbl[#Data],MATCH(Table58[[#This Row],[L2]],TrackerTbl[Cleansed_UAID_2],0),6)</f>
        <v>#N/A</v>
      </c>
      <c r="P1057" s="239" t="e">
        <f>INDEX(TrackerTbl[#Data],MATCH(Table58[[#This Row],[L2]],TrackerTbl[Cleansed_UAID_2],0),7)</f>
        <v>#N/A</v>
      </c>
    </row>
    <row r="1058" spans="1:16">
      <c r="A1058" s="9">
        <v>237.02</v>
      </c>
      <c r="B1058" t="s">
        <v>4778</v>
      </c>
      <c r="C1058" t="str">
        <f>IF(LEFT(TrackerTbl[[#This Row],[WorkPackage]],1)="U",TrackerTbl[[#This Row],[WorkPackage]],"IDR "&amp;TRIM(TrackerTbl[[#This Row],[WorkPackage]]))</f>
        <v>IDR 237.02</v>
      </c>
      <c r="D1058" t="str">
        <f>TRIM(TrackerTbl[[#This Row],[UAID_2]])</f>
        <v>HS2-00002CTJZ</v>
      </c>
      <c r="E1058" s="74">
        <f>_xlfn.MAXIFS(Central_Team!G:G,Central_Team!C:C,TrackerTbl[[#This Row],[UAID_2]])</f>
        <v>45478</v>
      </c>
      <c r="F1058" t="str" cm="1">
        <f t="array" ref="F1058">INDEX(MainTracker[#Data],MATCH(1,(TrackerTbl[[#This Row],[UAID_2]]=MainTracker[UAID_2])*(TrackerTbl[[#This Row],[Request Date]]=MainTracker[Request sent on (Date)])*1,0),21)</f>
        <v>10 - Complete</v>
      </c>
      <c r="G1058" s="74" cm="1">
        <f t="array" ref="G1058">INDEX(MainTracker[#Data],MATCH(1,(TrackerTbl[[#This Row],[UAID_2]]=MainTracker[UAID_2])*(TrackerTbl[[#This Row],[Request Date]]=MainTracker[Request sent on (Date)])*1,0),9)</f>
        <v>45504</v>
      </c>
      <c r="J1058" t="s">
        <v>10206</v>
      </c>
      <c r="K1058" t="s">
        <v>10176</v>
      </c>
      <c r="L1058" t="e">
        <f>LEFT(Table58[[#This Row],[L3 (Last Work Package only)]],FIND(" - ",Table58[[#This Row],[L3 (Last Work Package only)]])-1)</f>
        <v>#VALUE!</v>
      </c>
      <c r="M1058" t="str">
        <f>LEFT(Table58[[#This Row],[Assets]],FIND(" - ",Table58[[#This Row],[Assets]])-1)</f>
        <v>HS2-00002QSN0</v>
      </c>
      <c r="N1058" s="239" t="e">
        <f>INDEX(TrackerTbl[#Data],MATCH(Table58[[#This Row],[L2]],TrackerTbl[Cleansed_UAID_2],0),5)</f>
        <v>#N/A</v>
      </c>
      <c r="O1058" s="9" t="e">
        <f>INDEX(TrackerTbl[#Data],MATCH(Table58[[#This Row],[L2]],TrackerTbl[Cleansed_UAID_2],0),6)</f>
        <v>#N/A</v>
      </c>
      <c r="P1058" s="239" t="e">
        <f>INDEX(TrackerTbl[#Data],MATCH(Table58[[#This Row],[L2]],TrackerTbl[Cleansed_UAID_2],0),7)</f>
        <v>#N/A</v>
      </c>
    </row>
    <row r="1059" spans="1:16">
      <c r="A1059" s="9">
        <v>228.2</v>
      </c>
      <c r="B1059" t="s">
        <v>4782</v>
      </c>
      <c r="C1059" t="str">
        <f>IF(LEFT(TrackerTbl[[#This Row],[WorkPackage]],1)="U",TrackerTbl[[#This Row],[WorkPackage]],"IDR "&amp;TRIM(TrackerTbl[[#This Row],[WorkPackage]]))</f>
        <v>IDR 228.2</v>
      </c>
      <c r="D1059" t="str">
        <f>TRIM(TrackerTbl[[#This Row],[UAID_2]])</f>
        <v>HS2-00002CTEL</v>
      </c>
      <c r="E1059" s="74">
        <f>_xlfn.MAXIFS(Central_Team!G:G,Central_Team!C:C,TrackerTbl[[#This Row],[UAID_2]])</f>
        <v>45478</v>
      </c>
      <c r="F1059" t="str" cm="1">
        <f t="array" ref="F1059">INDEX(MainTracker[#Data],MATCH(1,(TrackerTbl[[#This Row],[UAID_2]]=MainTracker[UAID_2])*(TrackerTbl[[#This Row],[Request Date]]=MainTracker[Request sent on (Date)])*1,0),21)</f>
        <v>10 - Complete</v>
      </c>
      <c r="G1059" s="74" cm="1">
        <f t="array" ref="G1059">INDEX(MainTracker[#Data],MATCH(1,(TrackerTbl[[#This Row],[UAID_2]]=MainTracker[UAID_2])*(TrackerTbl[[#This Row],[Request Date]]=MainTracker[Request sent on (Date)])*1,0),9)</f>
        <v>45489</v>
      </c>
      <c r="J1059" t="s">
        <v>10207</v>
      </c>
      <c r="K1059" t="s">
        <v>10176</v>
      </c>
      <c r="L1059" t="e">
        <f>LEFT(Table58[[#This Row],[L3 (Last Work Package only)]],FIND(" - ",Table58[[#This Row],[L3 (Last Work Package only)]])-1)</f>
        <v>#VALUE!</v>
      </c>
      <c r="M1059" t="str">
        <f>LEFT(Table58[[#This Row],[Assets]],FIND(" - ",Table58[[#This Row],[Assets]])-1)</f>
        <v>HS2-00002QSN1</v>
      </c>
      <c r="N1059" s="239" t="e">
        <f>INDEX(TrackerTbl[#Data],MATCH(Table58[[#This Row],[L2]],TrackerTbl[Cleansed_UAID_2],0),5)</f>
        <v>#N/A</v>
      </c>
      <c r="O1059" s="9" t="e">
        <f>INDEX(TrackerTbl[#Data],MATCH(Table58[[#This Row],[L2]],TrackerTbl[Cleansed_UAID_2],0),6)</f>
        <v>#N/A</v>
      </c>
      <c r="P1059" s="239" t="e">
        <f>INDEX(TrackerTbl[#Data],MATCH(Table58[[#This Row],[L2]],TrackerTbl[Cleansed_UAID_2],0),7)</f>
        <v>#N/A</v>
      </c>
    </row>
    <row r="1060" spans="1:16">
      <c r="A1060" s="9">
        <v>228.2</v>
      </c>
      <c r="B1060" t="s">
        <v>4786</v>
      </c>
      <c r="C1060" t="str">
        <f>IF(LEFT(TrackerTbl[[#This Row],[WorkPackage]],1)="U",TrackerTbl[[#This Row],[WorkPackage]],"IDR "&amp;TRIM(TrackerTbl[[#This Row],[WorkPackage]]))</f>
        <v>IDR 228.2</v>
      </c>
      <c r="D1060" t="str">
        <f>TRIM(TrackerTbl[[#This Row],[UAID_2]])</f>
        <v>HS2-000020NUE</v>
      </c>
      <c r="E1060" s="74">
        <f>_xlfn.MAXIFS(Central_Team!G:G,Central_Team!C:C,TrackerTbl[[#This Row],[UAID_2]])</f>
        <v>45478</v>
      </c>
      <c r="F1060" t="str" cm="1">
        <f t="array" ref="F1060">INDEX(MainTracker[#Data],MATCH(1,(TrackerTbl[[#This Row],[UAID_2]]=MainTracker[UAID_2])*(TrackerTbl[[#This Row],[Request Date]]=MainTracker[Request sent on (Date)])*1,0),21)</f>
        <v>10 - Complete</v>
      </c>
      <c r="G1060" s="74" cm="1">
        <f t="array" ref="G1060">INDEX(MainTracker[#Data],MATCH(1,(TrackerTbl[[#This Row],[UAID_2]]=MainTracker[UAID_2])*(TrackerTbl[[#This Row],[Request Date]]=MainTracker[Request sent on (Date)])*1,0),9)</f>
        <v>45489</v>
      </c>
      <c r="J1060" t="s">
        <v>10208</v>
      </c>
      <c r="K1060" t="s">
        <v>10176</v>
      </c>
      <c r="L1060" t="e">
        <f>LEFT(Table58[[#This Row],[L3 (Last Work Package only)]],FIND(" - ",Table58[[#This Row],[L3 (Last Work Package only)]])-1)</f>
        <v>#VALUE!</v>
      </c>
      <c r="M1060" t="str">
        <f>LEFT(Table58[[#This Row],[Assets]],FIND(" - ",Table58[[#This Row],[Assets]])-1)</f>
        <v>HS2-00002QSN2</v>
      </c>
      <c r="N1060" s="239" t="e">
        <f>INDEX(TrackerTbl[#Data],MATCH(Table58[[#This Row],[L2]],TrackerTbl[Cleansed_UAID_2],0),5)</f>
        <v>#N/A</v>
      </c>
      <c r="O1060" s="9" t="e">
        <f>INDEX(TrackerTbl[#Data],MATCH(Table58[[#This Row],[L2]],TrackerTbl[Cleansed_UAID_2],0),6)</f>
        <v>#N/A</v>
      </c>
      <c r="P1060" s="239" t="e">
        <f>INDEX(TrackerTbl[#Data],MATCH(Table58[[#This Row],[L2]],TrackerTbl[Cleansed_UAID_2],0),7)</f>
        <v>#N/A</v>
      </c>
    </row>
    <row r="1061" spans="1:16">
      <c r="A1061" s="9">
        <v>218.02</v>
      </c>
      <c r="B1061" t="s">
        <v>3210</v>
      </c>
      <c r="C1061" t="str">
        <f>IF(LEFT(TrackerTbl[[#This Row],[WorkPackage]],1)="U",TrackerTbl[[#This Row],[WorkPackage]],"IDR "&amp;TRIM(TrackerTbl[[#This Row],[WorkPackage]]))</f>
        <v>IDR 218.02</v>
      </c>
      <c r="D1061" t="str">
        <f>TRIM(TrackerTbl[[#This Row],[UAID_2]])</f>
        <v>HS2-000031248</v>
      </c>
      <c r="E1061" s="74">
        <f>_xlfn.MAXIFS(Central_Team!G:G,Central_Team!C:C,TrackerTbl[[#This Row],[UAID_2]])</f>
        <v>45478</v>
      </c>
      <c r="F1061" t="str" cm="1">
        <f t="array" ref="F1061">INDEX(MainTracker[#Data],MATCH(1,(TrackerTbl[[#This Row],[UAID_2]]=MainTracker[UAID_2])*(TrackerTbl[[#This Row],[Request Date]]=MainTracker[Request sent on (Date)])*1,0),21)</f>
        <v>10 - Complete</v>
      </c>
      <c r="G1061" s="74" cm="1">
        <f t="array" ref="G1061">INDEX(MainTracker[#Data],MATCH(1,(TrackerTbl[[#This Row],[UAID_2]]=MainTracker[UAID_2])*(TrackerTbl[[#This Row],[Request Date]]=MainTracker[Request sent on (Date)])*1,0),9)</f>
        <v>45484</v>
      </c>
      <c r="J1061" t="s">
        <v>10209</v>
      </c>
      <c r="K1061" t="s">
        <v>10176</v>
      </c>
      <c r="L1061" t="e">
        <f>LEFT(Table58[[#This Row],[L3 (Last Work Package only)]],FIND(" - ",Table58[[#This Row],[L3 (Last Work Package only)]])-1)</f>
        <v>#VALUE!</v>
      </c>
      <c r="M1061" t="str">
        <f>LEFT(Table58[[#This Row],[Assets]],FIND(" - ",Table58[[#This Row],[Assets]])-1)</f>
        <v>HS2-00002QSN3</v>
      </c>
      <c r="N1061" s="239" t="e">
        <f>INDEX(TrackerTbl[#Data],MATCH(Table58[[#This Row],[L2]],TrackerTbl[Cleansed_UAID_2],0),5)</f>
        <v>#N/A</v>
      </c>
      <c r="O1061" s="9" t="e">
        <f>INDEX(TrackerTbl[#Data],MATCH(Table58[[#This Row],[L2]],TrackerTbl[Cleansed_UAID_2],0),6)</f>
        <v>#N/A</v>
      </c>
      <c r="P1061" s="239" t="e">
        <f>INDEX(TrackerTbl[#Data],MATCH(Table58[[#This Row],[L2]],TrackerTbl[Cleansed_UAID_2],0),7)</f>
        <v>#N/A</v>
      </c>
    </row>
    <row r="1062" spans="1:16">
      <c r="A1062" s="9">
        <v>234.03</v>
      </c>
      <c r="B1062" t="s">
        <v>4790</v>
      </c>
      <c r="C1062" t="str">
        <f>IF(LEFT(TrackerTbl[[#This Row],[WorkPackage]],1)="U",TrackerTbl[[#This Row],[WorkPackage]],"IDR "&amp;TRIM(TrackerTbl[[#This Row],[WorkPackage]]))</f>
        <v>IDR 234.03</v>
      </c>
      <c r="D1062" t="str">
        <f>TRIM(TrackerTbl[[#This Row],[UAID_2]])</f>
        <v>HS2-00003JN82</v>
      </c>
      <c r="E1062" s="74">
        <f>_xlfn.MAXIFS(Central_Team!G:G,Central_Team!C:C,TrackerTbl[[#This Row],[UAID_2]])</f>
        <v>45481</v>
      </c>
      <c r="F1062" t="str" cm="1">
        <f t="array" ref="F1062">INDEX(MainTracker[#Data],MATCH(1,(TrackerTbl[[#This Row],[UAID_2]]=MainTracker[UAID_2])*(TrackerTbl[[#This Row],[Request Date]]=MainTracker[Request sent on (Date)])*1,0),21)</f>
        <v>10 - Complete</v>
      </c>
      <c r="G1062" s="74" cm="1">
        <f t="array" ref="G1062">INDEX(MainTracker[#Data],MATCH(1,(TrackerTbl[[#This Row],[UAID_2]]=MainTracker[UAID_2])*(TrackerTbl[[#This Row],[Request Date]]=MainTracker[Request sent on (Date)])*1,0),9)</f>
        <v>45488</v>
      </c>
      <c r="J1062" t="s">
        <v>10210</v>
      </c>
      <c r="K1062" t="s">
        <v>10176</v>
      </c>
      <c r="L1062" t="e">
        <f>LEFT(Table58[[#This Row],[L3 (Last Work Package only)]],FIND(" - ",Table58[[#This Row],[L3 (Last Work Package only)]])-1)</f>
        <v>#VALUE!</v>
      </c>
      <c r="M1062" t="str">
        <f>LEFT(Table58[[#This Row],[Assets]],FIND(" - ",Table58[[#This Row],[Assets]])-1)</f>
        <v>HS2-00002QSN4</v>
      </c>
      <c r="N1062" s="239" t="e">
        <f>INDEX(TrackerTbl[#Data],MATCH(Table58[[#This Row],[L2]],TrackerTbl[Cleansed_UAID_2],0),5)</f>
        <v>#N/A</v>
      </c>
      <c r="O1062" s="9" t="e">
        <f>INDEX(TrackerTbl[#Data],MATCH(Table58[[#This Row],[L2]],TrackerTbl[Cleansed_UAID_2],0),6)</f>
        <v>#N/A</v>
      </c>
      <c r="P1062" s="239" t="e">
        <f>INDEX(TrackerTbl[#Data],MATCH(Table58[[#This Row],[L2]],TrackerTbl[Cleansed_UAID_2],0),7)</f>
        <v>#N/A</v>
      </c>
    </row>
    <row r="1063" spans="1:16">
      <c r="A1063" s="9">
        <v>234.03</v>
      </c>
      <c r="B1063" t="s">
        <v>4794</v>
      </c>
      <c r="C1063" t="str">
        <f>IF(LEFT(TrackerTbl[[#This Row],[WorkPackage]],1)="U",TrackerTbl[[#This Row],[WorkPackage]],"IDR "&amp;TRIM(TrackerTbl[[#This Row],[WorkPackage]]))</f>
        <v>IDR 234.03</v>
      </c>
      <c r="D1063" t="str">
        <f>TRIM(TrackerTbl[[#This Row],[UAID_2]])</f>
        <v>HS2-00003JN83</v>
      </c>
      <c r="E1063" s="74">
        <f>_xlfn.MAXIFS(Central_Team!G:G,Central_Team!C:C,TrackerTbl[[#This Row],[UAID_2]])</f>
        <v>45481</v>
      </c>
      <c r="F1063" t="str" cm="1">
        <f t="array" ref="F1063">INDEX(MainTracker[#Data],MATCH(1,(TrackerTbl[[#This Row],[UAID_2]]=MainTracker[UAID_2])*(TrackerTbl[[#This Row],[Request Date]]=MainTracker[Request sent on (Date)])*1,0),21)</f>
        <v>10 - Complete</v>
      </c>
      <c r="G1063" s="74" cm="1">
        <f t="array" ref="G1063">INDEX(MainTracker[#Data],MATCH(1,(TrackerTbl[[#This Row],[UAID_2]]=MainTracker[UAID_2])*(TrackerTbl[[#This Row],[Request Date]]=MainTracker[Request sent on (Date)])*1,0),9)</f>
        <v>45488</v>
      </c>
      <c r="J1063" t="s">
        <v>10211</v>
      </c>
      <c r="K1063" t="s">
        <v>10176</v>
      </c>
      <c r="L1063" t="e">
        <f>LEFT(Table58[[#This Row],[L3 (Last Work Package only)]],FIND(" - ",Table58[[#This Row],[L3 (Last Work Package only)]])-1)</f>
        <v>#VALUE!</v>
      </c>
      <c r="M1063" t="str">
        <f>LEFT(Table58[[#This Row],[Assets]],FIND(" - ",Table58[[#This Row],[Assets]])-1)</f>
        <v>HS2-00002QSN5</v>
      </c>
      <c r="N1063" s="239" t="e">
        <f>INDEX(TrackerTbl[#Data],MATCH(Table58[[#This Row],[L2]],TrackerTbl[Cleansed_UAID_2],0),5)</f>
        <v>#N/A</v>
      </c>
      <c r="O1063" s="9" t="e">
        <f>INDEX(TrackerTbl[#Data],MATCH(Table58[[#This Row],[L2]],TrackerTbl[Cleansed_UAID_2],0),6)</f>
        <v>#N/A</v>
      </c>
      <c r="P1063" s="239" t="e">
        <f>INDEX(TrackerTbl[#Data],MATCH(Table58[[#This Row],[L2]],TrackerTbl[Cleansed_UAID_2],0),7)</f>
        <v>#N/A</v>
      </c>
    </row>
    <row r="1064" spans="1:16">
      <c r="A1064" s="9">
        <v>222.6</v>
      </c>
      <c r="B1064" t="s">
        <v>4798</v>
      </c>
      <c r="C1064" t="str">
        <f>IF(LEFT(TrackerTbl[[#This Row],[WorkPackage]],1)="U",TrackerTbl[[#This Row],[WorkPackage]],"IDR "&amp;TRIM(TrackerTbl[[#This Row],[WorkPackage]]))</f>
        <v>IDR 222.6</v>
      </c>
      <c r="D1064" t="str">
        <f>TRIM(TrackerTbl[[#This Row],[UAID_2]])</f>
        <v>HS2-00002YGQF</v>
      </c>
      <c r="E1064" s="74">
        <f>_xlfn.MAXIFS(Central_Team!G:G,Central_Team!C:C,TrackerTbl[[#This Row],[UAID_2]])</f>
        <v>45691</v>
      </c>
      <c r="F1064" t="str" cm="1">
        <f t="array" ref="F1064">INDEX(MainTracker[#Data],MATCH(1,(TrackerTbl[[#This Row],[UAID_2]]=MainTracker[UAID_2])*(TrackerTbl[[#This Row],[Request Date]]=MainTracker[Request sent on (Date)])*1,0),21)</f>
        <v>10 - Complete</v>
      </c>
      <c r="G1064" s="74" cm="1">
        <f t="array" ref="G1064">INDEX(MainTracker[#Data],MATCH(1,(TrackerTbl[[#This Row],[UAID_2]]=MainTracker[UAID_2])*(TrackerTbl[[#This Row],[Request Date]]=MainTracker[Request sent on (Date)])*1,0),9)</f>
        <v>45705</v>
      </c>
      <c r="J1064" t="s">
        <v>10212</v>
      </c>
      <c r="K1064" t="s">
        <v>10176</v>
      </c>
      <c r="L1064" t="e">
        <f>LEFT(Table58[[#This Row],[L3 (Last Work Package only)]],FIND(" - ",Table58[[#This Row],[L3 (Last Work Package only)]])-1)</f>
        <v>#VALUE!</v>
      </c>
      <c r="M1064" t="str">
        <f>LEFT(Table58[[#This Row],[Assets]],FIND(" - ",Table58[[#This Row],[Assets]])-1)</f>
        <v>HS2-00002QSN6</v>
      </c>
      <c r="N1064" s="239" t="e">
        <f>INDEX(TrackerTbl[#Data],MATCH(Table58[[#This Row],[L2]],TrackerTbl[Cleansed_UAID_2],0),5)</f>
        <v>#N/A</v>
      </c>
      <c r="O1064" s="9" t="e">
        <f>INDEX(TrackerTbl[#Data],MATCH(Table58[[#This Row],[L2]],TrackerTbl[Cleansed_UAID_2],0),6)</f>
        <v>#N/A</v>
      </c>
      <c r="P1064" s="239" t="e">
        <f>INDEX(TrackerTbl[#Data],MATCH(Table58[[#This Row],[L2]],TrackerTbl[Cleansed_UAID_2],0),7)</f>
        <v>#N/A</v>
      </c>
    </row>
    <row r="1065" spans="1:16">
      <c r="A1065" s="9">
        <v>216.01</v>
      </c>
      <c r="B1065" t="s">
        <v>1717</v>
      </c>
      <c r="C1065" t="str">
        <f>IF(LEFT(TrackerTbl[[#This Row],[WorkPackage]],1)="U",TrackerTbl[[#This Row],[WorkPackage]],"IDR "&amp;TRIM(TrackerTbl[[#This Row],[WorkPackage]]))</f>
        <v>IDR 216.01</v>
      </c>
      <c r="D1065" t="str">
        <f>TRIM(TrackerTbl[[#This Row],[UAID_2]])</f>
        <v>HS2-00002CT8T</v>
      </c>
      <c r="E1065" s="74">
        <f>_xlfn.MAXIFS(Central_Team!G:G,Central_Team!C:C,TrackerTbl[[#This Row],[UAID_2]])</f>
        <v>45631</v>
      </c>
      <c r="F1065" t="str" cm="1">
        <f t="array" ref="F1065">INDEX(MainTracker[#Data],MATCH(1,(TrackerTbl[[#This Row],[UAID_2]]=MainTracker[UAID_2])*(TrackerTbl[[#This Row],[Request Date]]=MainTracker[Request sent on (Date)])*1,0),21)</f>
        <v>10 - Complete</v>
      </c>
      <c r="G1065" s="74" cm="1">
        <f t="array" ref="G1065">INDEX(MainTracker[#Data],MATCH(1,(TrackerTbl[[#This Row],[UAID_2]]=MainTracker[UAID_2])*(TrackerTbl[[#This Row],[Request Date]]=MainTracker[Request sent on (Date)])*1,0),9)</f>
        <v>45681</v>
      </c>
      <c r="J1065" t="s">
        <v>10213</v>
      </c>
      <c r="K1065" t="s">
        <v>10176</v>
      </c>
      <c r="L1065" t="e">
        <f>LEFT(Table58[[#This Row],[L3 (Last Work Package only)]],FIND(" - ",Table58[[#This Row],[L3 (Last Work Package only)]])-1)</f>
        <v>#VALUE!</v>
      </c>
      <c r="M1065" t="str">
        <f>LEFT(Table58[[#This Row],[Assets]],FIND(" - ",Table58[[#This Row],[Assets]])-1)</f>
        <v>HS2-00002QSN7</v>
      </c>
      <c r="N1065" s="239" t="e">
        <f>INDEX(TrackerTbl[#Data],MATCH(Table58[[#This Row],[L2]],TrackerTbl[Cleansed_UAID_2],0),5)</f>
        <v>#N/A</v>
      </c>
      <c r="O1065" s="9" t="e">
        <f>INDEX(TrackerTbl[#Data],MATCH(Table58[[#This Row],[L2]],TrackerTbl[Cleansed_UAID_2],0),6)</f>
        <v>#N/A</v>
      </c>
      <c r="P1065" s="239" t="e">
        <f>INDEX(TrackerTbl[#Data],MATCH(Table58[[#This Row],[L2]],TrackerTbl[Cleansed_UAID_2],0),7)</f>
        <v>#N/A</v>
      </c>
    </row>
    <row r="1066" spans="1:16">
      <c r="A1066" s="9">
        <v>212.5</v>
      </c>
      <c r="B1066" t="s">
        <v>4443</v>
      </c>
      <c r="C1066" t="str">
        <f>IF(LEFT(TrackerTbl[[#This Row],[WorkPackage]],1)="U",TrackerTbl[[#This Row],[WorkPackage]],"IDR "&amp;TRIM(TrackerTbl[[#This Row],[WorkPackage]]))</f>
        <v>IDR 212.5</v>
      </c>
      <c r="D1066" t="str">
        <f>TRIM(TrackerTbl[[#This Row],[UAID_2]])</f>
        <v>HS2-00002YD79</v>
      </c>
      <c r="E1066" s="74">
        <f>_xlfn.MAXIFS(Central_Team!G:G,Central_Team!C:C,TrackerTbl[[#This Row],[UAID_2]])</f>
        <v>45481</v>
      </c>
      <c r="F1066" t="str" cm="1">
        <f t="array" ref="F1066">INDEX(MainTracker[#Data],MATCH(1,(TrackerTbl[[#This Row],[UAID_2]]=MainTracker[UAID_2])*(TrackerTbl[[#This Row],[Request Date]]=MainTracker[Request sent on (Date)])*1,0),21)</f>
        <v>10 - Complete</v>
      </c>
      <c r="G1066" s="74" cm="1">
        <f t="array" ref="G1066">INDEX(MainTracker[#Data],MATCH(1,(TrackerTbl[[#This Row],[UAID_2]]=MainTracker[UAID_2])*(TrackerTbl[[#This Row],[Request Date]]=MainTracker[Request sent on (Date)])*1,0),9)</f>
        <v>45482</v>
      </c>
      <c r="J1066" t="s">
        <v>10214</v>
      </c>
      <c r="K1066" t="s">
        <v>10176</v>
      </c>
      <c r="L1066" t="e">
        <f>LEFT(Table58[[#This Row],[L3 (Last Work Package only)]],FIND(" - ",Table58[[#This Row],[L3 (Last Work Package only)]])-1)</f>
        <v>#VALUE!</v>
      </c>
      <c r="M1066" t="str">
        <f>LEFT(Table58[[#This Row],[Assets]],FIND(" - ",Table58[[#This Row],[Assets]])-1)</f>
        <v>HS2-00002QSN8</v>
      </c>
      <c r="N1066" s="239" t="e">
        <f>INDEX(TrackerTbl[#Data],MATCH(Table58[[#This Row],[L2]],TrackerTbl[Cleansed_UAID_2],0),5)</f>
        <v>#N/A</v>
      </c>
      <c r="O1066" s="9" t="e">
        <f>INDEX(TrackerTbl[#Data],MATCH(Table58[[#This Row],[L2]],TrackerTbl[Cleansed_UAID_2],0),6)</f>
        <v>#N/A</v>
      </c>
      <c r="P1066" s="239" t="e">
        <f>INDEX(TrackerTbl[#Data],MATCH(Table58[[#This Row],[L2]],TrackerTbl[Cleansed_UAID_2],0),7)</f>
        <v>#N/A</v>
      </c>
    </row>
    <row r="1067" spans="1:16">
      <c r="A1067" s="9" t="s">
        <v>4722</v>
      </c>
      <c r="B1067" t="s">
        <v>2261</v>
      </c>
      <c r="C1067" t="str">
        <f>IF(LEFT(TrackerTbl[[#This Row],[WorkPackage]],1)="U",TrackerTbl[[#This Row],[WorkPackage]],"IDR "&amp;TRIM(TrackerTbl[[#This Row],[WorkPackage]]))</f>
        <v>IDR 238.02_2</v>
      </c>
      <c r="D1067" t="str">
        <f>TRIM(TrackerTbl[[#This Row],[UAID_2]])</f>
        <v>HS2-00003H6PG</v>
      </c>
      <c r="E1067" s="74">
        <f>_xlfn.MAXIFS(Central_Team!G:G,Central_Team!C:C,TrackerTbl[[#This Row],[UAID_2]])</f>
        <v>45622</v>
      </c>
      <c r="F1067" t="str" cm="1">
        <f t="array" ref="F1067">INDEX(MainTracker[#Data],MATCH(1,(TrackerTbl[[#This Row],[UAID_2]]=MainTracker[UAID_2])*(TrackerTbl[[#This Row],[Request Date]]=MainTracker[Request sent on (Date)])*1,0),21)</f>
        <v>10 - Complete</v>
      </c>
      <c r="G1067" s="74" cm="1">
        <f t="array" ref="G1067">INDEX(MainTracker[#Data],MATCH(1,(TrackerTbl[[#This Row],[UAID_2]]=MainTracker[UAID_2])*(TrackerTbl[[#This Row],[Request Date]]=MainTracker[Request sent on (Date)])*1,0),9)</f>
        <v>0</v>
      </c>
      <c r="J1067" t="s">
        <v>10215</v>
      </c>
      <c r="K1067" t="s">
        <v>10176</v>
      </c>
      <c r="L1067" t="e">
        <f>LEFT(Table58[[#This Row],[L3 (Last Work Package only)]],FIND(" - ",Table58[[#This Row],[L3 (Last Work Package only)]])-1)</f>
        <v>#VALUE!</v>
      </c>
      <c r="M1067" t="str">
        <f>LEFT(Table58[[#This Row],[Assets]],FIND(" - ",Table58[[#This Row],[Assets]])-1)</f>
        <v>HS2-00002QSN9</v>
      </c>
      <c r="N1067" s="239" t="e">
        <f>INDEX(TrackerTbl[#Data],MATCH(Table58[[#This Row],[L2]],TrackerTbl[Cleansed_UAID_2],0),5)</f>
        <v>#N/A</v>
      </c>
      <c r="O1067" s="9" t="e">
        <f>INDEX(TrackerTbl[#Data],MATCH(Table58[[#This Row],[L2]],TrackerTbl[Cleansed_UAID_2],0),6)</f>
        <v>#N/A</v>
      </c>
      <c r="P1067" s="239" t="e">
        <f>INDEX(TrackerTbl[#Data],MATCH(Table58[[#This Row],[L2]],TrackerTbl[Cleansed_UAID_2],0),7)</f>
        <v>#N/A</v>
      </c>
    </row>
    <row r="1068" spans="1:16">
      <c r="A1068" s="9" t="s">
        <v>4806</v>
      </c>
      <c r="B1068" t="s">
        <v>4807</v>
      </c>
      <c r="C1068" t="str">
        <f>IF(LEFT(TrackerTbl[[#This Row],[WorkPackage]],1)="U",TrackerTbl[[#This Row],[WorkPackage]],"IDR "&amp;TRIM(TrackerTbl[[#This Row],[WorkPackage]]))</f>
        <v>IDR 226.5</v>
      </c>
      <c r="D1068" t="str">
        <f>TRIM(TrackerTbl[[#This Row],[UAID_2]])</f>
        <v>HS2-000031EF6</v>
      </c>
      <c r="E1068" s="74">
        <f>_xlfn.MAXIFS(Central_Team!G:G,Central_Team!C:C,TrackerTbl[[#This Row],[UAID_2]])</f>
        <v>45517</v>
      </c>
      <c r="F1068" t="str" cm="1">
        <f t="array" ref="F1068">INDEX(MainTracker[#Data],MATCH(1,(TrackerTbl[[#This Row],[UAID_2]]=MainTracker[UAID_2])*(TrackerTbl[[#This Row],[Request Date]]=MainTracker[Request sent on (Date)])*1,0),21)</f>
        <v>10 - Complete</v>
      </c>
      <c r="G1068" s="74" cm="1">
        <f t="array" ref="G1068">INDEX(MainTracker[#Data],MATCH(1,(TrackerTbl[[#This Row],[UAID_2]]=MainTracker[UAID_2])*(TrackerTbl[[#This Row],[Request Date]]=MainTracker[Request sent on (Date)])*1,0),9)</f>
        <v>45526</v>
      </c>
      <c r="J1068" t="s">
        <v>10216</v>
      </c>
      <c r="K1068" t="s">
        <v>10176</v>
      </c>
      <c r="L1068" t="e">
        <f>LEFT(Table58[[#This Row],[L3 (Last Work Package only)]],FIND(" - ",Table58[[#This Row],[L3 (Last Work Package only)]])-1)</f>
        <v>#VALUE!</v>
      </c>
      <c r="M1068" t="str">
        <f>LEFT(Table58[[#This Row],[Assets]],FIND(" - ",Table58[[#This Row],[Assets]])-1)</f>
        <v>HS2-00002PXKY</v>
      </c>
      <c r="N1068" s="239" t="e">
        <f>INDEX(TrackerTbl[#Data],MATCH(Table58[[#This Row],[L2]],TrackerTbl[Cleansed_UAID_2],0),5)</f>
        <v>#N/A</v>
      </c>
      <c r="O1068" s="9" t="e">
        <f>INDEX(TrackerTbl[#Data],MATCH(Table58[[#This Row],[L2]],TrackerTbl[Cleansed_UAID_2],0),6)</f>
        <v>#N/A</v>
      </c>
      <c r="P1068" s="239" t="e">
        <f>INDEX(TrackerTbl[#Data],MATCH(Table58[[#This Row],[L2]],TrackerTbl[Cleansed_UAID_2],0),7)</f>
        <v>#N/A</v>
      </c>
    </row>
    <row r="1069" spans="1:16">
      <c r="A1069" s="9" t="s">
        <v>4812</v>
      </c>
      <c r="B1069" t="s">
        <v>4813</v>
      </c>
      <c r="C1069" t="str">
        <f>IF(LEFT(TrackerTbl[[#This Row],[WorkPackage]],1)="U",TrackerTbl[[#This Row],[WorkPackage]],"IDR "&amp;TRIM(TrackerTbl[[#This Row],[WorkPackage]]))</f>
        <v>IDR 221.5</v>
      </c>
      <c r="D1069" t="str">
        <f>TRIM(TrackerTbl[[#This Row],[UAID_2]])</f>
        <v>HS2-00002YGQ8</v>
      </c>
      <c r="E1069" s="74">
        <f>_xlfn.MAXIFS(Central_Team!G:G,Central_Team!C:C,TrackerTbl[[#This Row],[UAID_2]])</f>
        <v>45482</v>
      </c>
      <c r="F1069" t="str" cm="1">
        <f t="array" ref="F1069">INDEX(MainTracker[#Data],MATCH(1,(TrackerTbl[[#This Row],[UAID_2]]=MainTracker[UAID_2])*(TrackerTbl[[#This Row],[Request Date]]=MainTracker[Request sent on (Date)])*1,0),21)</f>
        <v>10 - Complete</v>
      </c>
      <c r="G1069" s="74" cm="1">
        <f t="array" ref="G1069">INDEX(MainTracker[#Data],MATCH(1,(TrackerTbl[[#This Row],[UAID_2]]=MainTracker[UAID_2])*(TrackerTbl[[#This Row],[Request Date]]=MainTracker[Request sent on (Date)])*1,0),9)</f>
        <v>45523</v>
      </c>
      <c r="J1069" t="s">
        <v>10217</v>
      </c>
      <c r="K1069" t="s">
        <v>10176</v>
      </c>
      <c r="L1069" t="e">
        <f>LEFT(Table58[[#This Row],[L3 (Last Work Package only)]],FIND(" - ",Table58[[#This Row],[L3 (Last Work Package only)]])-1)</f>
        <v>#VALUE!</v>
      </c>
      <c r="M1069" t="str">
        <f>LEFT(Table58[[#This Row],[Assets]],FIND(" - ",Table58[[#This Row],[Assets]])-1)</f>
        <v>HS2-00002PXKZ</v>
      </c>
      <c r="N1069" s="239" t="e">
        <f>INDEX(TrackerTbl[#Data],MATCH(Table58[[#This Row],[L2]],TrackerTbl[Cleansed_UAID_2],0),5)</f>
        <v>#N/A</v>
      </c>
      <c r="O1069" s="9" t="e">
        <f>INDEX(TrackerTbl[#Data],MATCH(Table58[[#This Row],[L2]],TrackerTbl[Cleansed_UAID_2],0),6)</f>
        <v>#N/A</v>
      </c>
      <c r="P1069" s="239" t="e">
        <f>INDEX(TrackerTbl[#Data],MATCH(Table58[[#This Row],[L2]],TrackerTbl[Cleansed_UAID_2],0),7)</f>
        <v>#N/A</v>
      </c>
    </row>
    <row r="1070" spans="1:16">
      <c r="A1070" s="9" t="s">
        <v>4812</v>
      </c>
      <c r="B1070" t="s">
        <v>4818</v>
      </c>
      <c r="C1070" t="str">
        <f>IF(LEFT(TrackerTbl[[#This Row],[WorkPackage]],1)="U",TrackerTbl[[#This Row],[WorkPackage]],"IDR "&amp;TRIM(TrackerTbl[[#This Row],[WorkPackage]]))</f>
        <v>IDR 221.5</v>
      </c>
      <c r="D1070" t="str">
        <f>TRIM(TrackerTbl[[#This Row],[UAID_2]])</f>
        <v>HS2-000037YLH</v>
      </c>
      <c r="E1070" s="74">
        <f>_xlfn.MAXIFS(Central_Team!G:G,Central_Team!C:C,TrackerTbl[[#This Row],[UAID_2]])</f>
        <v>45482</v>
      </c>
      <c r="F1070" t="str" cm="1">
        <f t="array" ref="F1070">INDEX(MainTracker[#Data],MATCH(1,(TrackerTbl[[#This Row],[UAID_2]]=MainTracker[UAID_2])*(TrackerTbl[[#This Row],[Request Date]]=MainTracker[Request sent on (Date)])*1,0),21)</f>
        <v>10 - Complete</v>
      </c>
      <c r="G1070" s="74" cm="1">
        <f t="array" ref="G1070">INDEX(MainTracker[#Data],MATCH(1,(TrackerTbl[[#This Row],[UAID_2]]=MainTracker[UAID_2])*(TrackerTbl[[#This Row],[Request Date]]=MainTracker[Request sent on (Date)])*1,0),9)</f>
        <v>45523</v>
      </c>
      <c r="J1070" t="s">
        <v>10218</v>
      </c>
      <c r="K1070" t="s">
        <v>10176</v>
      </c>
      <c r="L1070" t="e">
        <f>LEFT(Table58[[#This Row],[L3 (Last Work Package only)]],FIND(" - ",Table58[[#This Row],[L3 (Last Work Package only)]])-1)</f>
        <v>#VALUE!</v>
      </c>
      <c r="M1070" t="str">
        <f>LEFT(Table58[[#This Row],[Assets]],FIND(" - ",Table58[[#This Row],[Assets]])-1)</f>
        <v>HS2-00002PXL1</v>
      </c>
      <c r="N1070" s="239" t="e">
        <f>INDEX(TrackerTbl[#Data],MATCH(Table58[[#This Row],[L2]],TrackerTbl[Cleansed_UAID_2],0),5)</f>
        <v>#N/A</v>
      </c>
      <c r="O1070" s="9" t="e">
        <f>INDEX(TrackerTbl[#Data],MATCH(Table58[[#This Row],[L2]],TrackerTbl[Cleansed_UAID_2],0),6)</f>
        <v>#N/A</v>
      </c>
      <c r="P1070" s="239" t="e">
        <f>INDEX(TrackerTbl[#Data],MATCH(Table58[[#This Row],[L2]],TrackerTbl[Cleansed_UAID_2],0),7)</f>
        <v>#N/A</v>
      </c>
    </row>
    <row r="1071" spans="1:16">
      <c r="A1071" s="9" t="s">
        <v>4812</v>
      </c>
      <c r="B1071" t="s">
        <v>4822</v>
      </c>
      <c r="C1071" t="str">
        <f>IF(LEFT(TrackerTbl[[#This Row],[WorkPackage]],1)="U",TrackerTbl[[#This Row],[WorkPackage]],"IDR "&amp;TRIM(TrackerTbl[[#This Row],[WorkPackage]]))</f>
        <v>IDR 221.5</v>
      </c>
      <c r="D1071" t="str">
        <f>TRIM(TrackerTbl[[#This Row],[UAID_2]])</f>
        <v>HS2-00002YGQC</v>
      </c>
      <c r="E1071" s="74">
        <f>_xlfn.MAXIFS(Central_Team!G:G,Central_Team!C:C,TrackerTbl[[#This Row],[UAID_2]])</f>
        <v>45482</v>
      </c>
      <c r="F1071" t="str" cm="1">
        <f t="array" ref="F1071">INDEX(MainTracker[#Data],MATCH(1,(TrackerTbl[[#This Row],[UAID_2]]=MainTracker[UAID_2])*(TrackerTbl[[#This Row],[Request Date]]=MainTracker[Request sent on (Date)])*1,0),21)</f>
        <v>10 - Complete</v>
      </c>
      <c r="G1071" s="74" cm="1">
        <f t="array" ref="G1071">INDEX(MainTracker[#Data],MATCH(1,(TrackerTbl[[#This Row],[UAID_2]]=MainTracker[UAID_2])*(TrackerTbl[[#This Row],[Request Date]]=MainTracker[Request sent on (Date)])*1,0),9)</f>
        <v>45523</v>
      </c>
      <c r="J1071" t="s">
        <v>10219</v>
      </c>
      <c r="K1071" t="s">
        <v>10220</v>
      </c>
      <c r="L1071" t="e">
        <f>LEFT(Table58[[#This Row],[L3 (Last Work Package only)]],FIND(" - ",Table58[[#This Row],[L3 (Last Work Package only)]])-1)</f>
        <v>#VALUE!</v>
      </c>
      <c r="M1071" t="str">
        <f>LEFT(Table58[[#This Row],[Assets]],FIND(" - ",Table58[[#This Row],[Assets]])-1)</f>
        <v>HS2-00002PXKB</v>
      </c>
      <c r="N1071" s="239" t="e">
        <f>INDEX(TrackerTbl[#Data],MATCH(Table58[[#This Row],[L2]],TrackerTbl[Cleansed_UAID_2],0),5)</f>
        <v>#N/A</v>
      </c>
      <c r="O1071" s="9" t="e">
        <f>INDEX(TrackerTbl[#Data],MATCH(Table58[[#This Row],[L2]],TrackerTbl[Cleansed_UAID_2],0),6)</f>
        <v>#N/A</v>
      </c>
      <c r="P1071" s="239" t="e">
        <f>INDEX(TrackerTbl[#Data],MATCH(Table58[[#This Row],[L2]],TrackerTbl[Cleansed_UAID_2],0),7)</f>
        <v>#N/A</v>
      </c>
    </row>
    <row r="1072" spans="1:16">
      <c r="A1072" s="9" t="s">
        <v>4812</v>
      </c>
      <c r="B1072" t="s">
        <v>4826</v>
      </c>
      <c r="C1072" t="str">
        <f>IF(LEFT(TrackerTbl[[#This Row],[WorkPackage]],1)="U",TrackerTbl[[#This Row],[WorkPackage]],"IDR "&amp;TRIM(TrackerTbl[[#This Row],[WorkPackage]]))</f>
        <v>IDR 221.5</v>
      </c>
      <c r="D1072" t="str">
        <f>TRIM(TrackerTbl[[#This Row],[UAID_2]])</f>
        <v>HS2-000037YLK</v>
      </c>
      <c r="E1072" s="74">
        <f>_xlfn.MAXIFS(Central_Team!G:G,Central_Team!C:C,TrackerTbl[[#This Row],[UAID_2]])</f>
        <v>45482</v>
      </c>
      <c r="F1072" t="str" cm="1">
        <f t="array" ref="F1072">INDEX(MainTracker[#Data],MATCH(1,(TrackerTbl[[#This Row],[UAID_2]]=MainTracker[UAID_2])*(TrackerTbl[[#This Row],[Request Date]]=MainTracker[Request sent on (Date)])*1,0),21)</f>
        <v>10 - Complete</v>
      </c>
      <c r="G1072" s="74" cm="1">
        <f t="array" ref="G1072">INDEX(MainTracker[#Data],MATCH(1,(TrackerTbl[[#This Row],[UAID_2]]=MainTracker[UAID_2])*(TrackerTbl[[#This Row],[Request Date]]=MainTracker[Request sent on (Date)])*1,0),9)</f>
        <v>45527</v>
      </c>
      <c r="J1072" t="s">
        <v>10221</v>
      </c>
      <c r="K1072" t="s">
        <v>10220</v>
      </c>
      <c r="L1072" t="e">
        <f>LEFT(Table58[[#This Row],[L3 (Last Work Package only)]],FIND(" - ",Table58[[#This Row],[L3 (Last Work Package only)]])-1)</f>
        <v>#VALUE!</v>
      </c>
      <c r="M1072" t="str">
        <f>LEFT(Table58[[#This Row],[Assets]],FIND(" - ",Table58[[#This Row],[Assets]])-1)</f>
        <v>HS2-00002PXMM</v>
      </c>
      <c r="N1072" s="239" t="e">
        <f>INDEX(TrackerTbl[#Data],MATCH(Table58[[#This Row],[L2]],TrackerTbl[Cleansed_UAID_2],0),5)</f>
        <v>#N/A</v>
      </c>
      <c r="O1072" s="9" t="e">
        <f>INDEX(TrackerTbl[#Data],MATCH(Table58[[#This Row],[L2]],TrackerTbl[Cleansed_UAID_2],0),6)</f>
        <v>#N/A</v>
      </c>
      <c r="P1072" s="239" t="e">
        <f>INDEX(TrackerTbl[#Data],MATCH(Table58[[#This Row],[L2]],TrackerTbl[Cleansed_UAID_2],0),7)</f>
        <v>#N/A</v>
      </c>
    </row>
    <row r="1073" spans="1:16">
      <c r="A1073" s="9" t="s">
        <v>4812</v>
      </c>
      <c r="B1073" t="s">
        <v>4830</v>
      </c>
      <c r="C1073" t="str">
        <f>IF(LEFT(TrackerTbl[[#This Row],[WorkPackage]],1)="U",TrackerTbl[[#This Row],[WorkPackage]],"IDR "&amp;TRIM(TrackerTbl[[#This Row],[WorkPackage]]))</f>
        <v>IDR 221.5</v>
      </c>
      <c r="D1073" t="str">
        <f>TRIM(TrackerTbl[[#This Row],[UAID_2]])</f>
        <v>HS2-00002YGQA</v>
      </c>
      <c r="E1073" s="74">
        <f>_xlfn.MAXIFS(Central_Team!G:G,Central_Team!C:C,TrackerTbl[[#This Row],[UAID_2]])</f>
        <v>45482</v>
      </c>
      <c r="F1073" t="str" cm="1">
        <f t="array" ref="F1073">INDEX(MainTracker[#Data],MATCH(1,(TrackerTbl[[#This Row],[UAID_2]]=MainTracker[UAID_2])*(TrackerTbl[[#This Row],[Request Date]]=MainTracker[Request sent on (Date)])*1,0),21)</f>
        <v>10 - Complete</v>
      </c>
      <c r="G1073" s="74" cm="1">
        <f t="array" ref="G1073">INDEX(MainTracker[#Data],MATCH(1,(TrackerTbl[[#This Row],[UAID_2]]=MainTracker[UAID_2])*(TrackerTbl[[#This Row],[Request Date]]=MainTracker[Request sent on (Date)])*1,0),9)</f>
        <v>45524</v>
      </c>
      <c r="J1073" t="s">
        <v>10222</v>
      </c>
      <c r="K1073" t="s">
        <v>10220</v>
      </c>
      <c r="L1073" t="e">
        <f>LEFT(Table58[[#This Row],[L3 (Last Work Package only)]],FIND(" - ",Table58[[#This Row],[L3 (Last Work Package only)]])-1)</f>
        <v>#VALUE!</v>
      </c>
      <c r="M1073" t="str">
        <f>LEFT(Table58[[#This Row],[Assets]],FIND(" - ",Table58[[#This Row],[Assets]])-1)</f>
        <v>HS2-00002QSDX</v>
      </c>
      <c r="N1073" s="239" t="e">
        <f>INDEX(TrackerTbl[#Data],MATCH(Table58[[#This Row],[L2]],TrackerTbl[Cleansed_UAID_2],0),5)</f>
        <v>#N/A</v>
      </c>
      <c r="O1073" s="9" t="e">
        <f>INDEX(TrackerTbl[#Data],MATCH(Table58[[#This Row],[L2]],TrackerTbl[Cleansed_UAID_2],0),6)</f>
        <v>#N/A</v>
      </c>
      <c r="P1073" s="239" t="e">
        <f>INDEX(TrackerTbl[#Data],MATCH(Table58[[#This Row],[L2]],TrackerTbl[Cleansed_UAID_2],0),7)</f>
        <v>#N/A</v>
      </c>
    </row>
    <row r="1074" spans="1:16">
      <c r="A1074" s="9" t="s">
        <v>4812</v>
      </c>
      <c r="B1074" t="s">
        <v>4835</v>
      </c>
      <c r="C1074" t="str">
        <f>IF(LEFT(TrackerTbl[[#This Row],[WorkPackage]],1)="U",TrackerTbl[[#This Row],[WorkPackage]],"IDR "&amp;TRIM(TrackerTbl[[#This Row],[WorkPackage]]))</f>
        <v>IDR 221.5</v>
      </c>
      <c r="D1074" t="str">
        <f>TRIM(TrackerTbl[[#This Row],[UAID_2]])</f>
        <v>HS2-000037YLM</v>
      </c>
      <c r="E1074" s="74">
        <f>_xlfn.MAXIFS(Central_Team!G:G,Central_Team!C:C,TrackerTbl[[#This Row],[UAID_2]])</f>
        <v>45482</v>
      </c>
      <c r="F1074" t="str" cm="1">
        <f t="array" ref="F1074">INDEX(MainTracker[#Data],MATCH(1,(TrackerTbl[[#This Row],[UAID_2]]=MainTracker[UAID_2])*(TrackerTbl[[#This Row],[Request Date]]=MainTracker[Request sent on (Date)])*1,0),21)</f>
        <v>10 - Complete</v>
      </c>
      <c r="G1074" s="74" cm="1">
        <f t="array" ref="G1074">INDEX(MainTracker[#Data],MATCH(1,(TrackerTbl[[#This Row],[UAID_2]]=MainTracker[UAID_2])*(TrackerTbl[[#This Row],[Request Date]]=MainTracker[Request sent on (Date)])*1,0),9)</f>
        <v>45524</v>
      </c>
      <c r="J1074" t="s">
        <v>10223</v>
      </c>
      <c r="K1074" t="s">
        <v>10220</v>
      </c>
      <c r="L1074" t="e">
        <f>LEFT(Table58[[#This Row],[L3 (Last Work Package only)]],FIND(" - ",Table58[[#This Row],[L3 (Last Work Package only)]])-1)</f>
        <v>#VALUE!</v>
      </c>
      <c r="M1074" t="str">
        <f>LEFT(Table58[[#This Row],[Assets]],FIND(" - ",Table58[[#This Row],[Assets]])-1)</f>
        <v>HS2-00002QSLZ</v>
      </c>
      <c r="N1074" s="239" t="e">
        <f>INDEX(TrackerTbl[#Data],MATCH(Table58[[#This Row],[L2]],TrackerTbl[Cleansed_UAID_2],0),5)</f>
        <v>#N/A</v>
      </c>
      <c r="O1074" s="9" t="e">
        <f>INDEX(TrackerTbl[#Data],MATCH(Table58[[#This Row],[L2]],TrackerTbl[Cleansed_UAID_2],0),6)</f>
        <v>#N/A</v>
      </c>
      <c r="P1074" s="239" t="e">
        <f>INDEX(TrackerTbl[#Data],MATCH(Table58[[#This Row],[L2]],TrackerTbl[Cleansed_UAID_2],0),7)</f>
        <v>#N/A</v>
      </c>
    </row>
    <row r="1075" spans="1:16">
      <c r="A1075" s="9" t="s">
        <v>4839</v>
      </c>
      <c r="B1075" t="s">
        <v>4840</v>
      </c>
      <c r="C1075" t="str">
        <f>IF(LEFT(TrackerTbl[[#This Row],[WorkPackage]],1)="U",TrackerTbl[[#This Row],[WorkPackage]],"IDR "&amp;TRIM(TrackerTbl[[#This Row],[WorkPackage]]))</f>
        <v>IDR 202.4-2</v>
      </c>
      <c r="D1075" t="str">
        <f>TRIM(TrackerTbl[[#This Row],[UAID_2]])</f>
        <v>HS2-00002CT2Y</v>
      </c>
      <c r="E1075" s="74">
        <f>_xlfn.MAXIFS(Central_Team!G:G,Central_Team!C:C,TrackerTbl[[#This Row],[UAID_2]])</f>
        <v>45482</v>
      </c>
      <c r="F1075" t="str" cm="1">
        <f t="array" ref="F1075">INDEX(MainTracker[#Data],MATCH(1,(TrackerTbl[[#This Row],[UAID_2]]=MainTracker[UAID_2])*(TrackerTbl[[#This Row],[Request Date]]=MainTracker[Request sent on (Date)])*1,0),21)</f>
        <v>10 - Complete</v>
      </c>
      <c r="G1075" s="74" cm="1">
        <f t="array" ref="G1075">INDEX(MainTracker[#Data],MATCH(1,(TrackerTbl[[#This Row],[UAID_2]]=MainTracker[UAID_2])*(TrackerTbl[[#This Row],[Request Date]]=MainTracker[Request sent on (Date)])*1,0),9)</f>
        <v>45499</v>
      </c>
      <c r="J1075" t="s">
        <v>10224</v>
      </c>
      <c r="K1075" t="s">
        <v>10220</v>
      </c>
      <c r="L1075" t="e">
        <f>LEFT(Table58[[#This Row],[L3 (Last Work Package only)]],FIND(" - ",Table58[[#This Row],[L3 (Last Work Package only)]])-1)</f>
        <v>#VALUE!</v>
      </c>
      <c r="M1075" t="str">
        <f>LEFT(Table58[[#This Row],[Assets]],FIND(" - ",Table58[[#This Row],[Assets]])-1)</f>
        <v>HS2-00002QSP8</v>
      </c>
      <c r="N1075" s="239" t="e">
        <f>INDEX(TrackerTbl[#Data],MATCH(Table58[[#This Row],[L2]],TrackerTbl[Cleansed_UAID_2],0),5)</f>
        <v>#N/A</v>
      </c>
      <c r="O1075" s="9" t="e">
        <f>INDEX(TrackerTbl[#Data],MATCH(Table58[[#This Row],[L2]],TrackerTbl[Cleansed_UAID_2],0),6)</f>
        <v>#N/A</v>
      </c>
      <c r="P1075" s="239" t="e">
        <f>INDEX(TrackerTbl[#Data],MATCH(Table58[[#This Row],[L2]],TrackerTbl[Cleansed_UAID_2],0),7)</f>
        <v>#N/A</v>
      </c>
    </row>
    <row r="1076" spans="1:16">
      <c r="A1076" s="9" t="s">
        <v>4839</v>
      </c>
      <c r="B1076" t="s">
        <v>4846</v>
      </c>
      <c r="C1076" t="str">
        <f>IF(LEFT(TrackerTbl[[#This Row],[WorkPackage]],1)="U",TrackerTbl[[#This Row],[WorkPackage]],"IDR "&amp;TRIM(TrackerTbl[[#This Row],[WorkPackage]]))</f>
        <v>IDR 202.4-2</v>
      </c>
      <c r="D1076" t="str">
        <f>TRIM(TrackerTbl[[#This Row],[UAID_2]])</f>
        <v>HS2-00002CT3Q</v>
      </c>
      <c r="E1076" s="74">
        <f>_xlfn.MAXIFS(Central_Team!G:G,Central_Team!C:C,TrackerTbl[[#This Row],[UAID_2]])</f>
        <v>45482</v>
      </c>
      <c r="F1076" t="str" cm="1">
        <f t="array" ref="F1076">INDEX(MainTracker[#Data],MATCH(1,(TrackerTbl[[#This Row],[UAID_2]]=MainTracker[UAID_2])*(TrackerTbl[[#This Row],[Request Date]]=MainTracker[Request sent on (Date)])*1,0),21)</f>
        <v>10 - Complete</v>
      </c>
      <c r="G1076" s="74" cm="1">
        <f t="array" ref="G1076">INDEX(MainTracker[#Data],MATCH(1,(TrackerTbl[[#This Row],[UAID_2]]=MainTracker[UAID_2])*(TrackerTbl[[#This Row],[Request Date]]=MainTracker[Request sent on (Date)])*1,0),9)</f>
        <v>45499</v>
      </c>
      <c r="J1076" t="s">
        <v>10225</v>
      </c>
      <c r="K1076" t="s">
        <v>10220</v>
      </c>
      <c r="L1076" t="e">
        <f>LEFT(Table58[[#This Row],[L3 (Last Work Package only)]],FIND(" - ",Table58[[#This Row],[L3 (Last Work Package only)]])-1)</f>
        <v>#VALUE!</v>
      </c>
      <c r="M1076" t="str">
        <f>LEFT(Table58[[#This Row],[Assets]],FIND(" - ",Table58[[#This Row],[Assets]])-1)</f>
        <v>HS2-00002PXKC</v>
      </c>
      <c r="N1076" s="239" t="e">
        <f>INDEX(TrackerTbl[#Data],MATCH(Table58[[#This Row],[L2]],TrackerTbl[Cleansed_UAID_2],0),5)</f>
        <v>#N/A</v>
      </c>
      <c r="O1076" s="9" t="e">
        <f>INDEX(TrackerTbl[#Data],MATCH(Table58[[#This Row],[L2]],TrackerTbl[Cleansed_UAID_2],0),6)</f>
        <v>#N/A</v>
      </c>
      <c r="P1076" s="239" t="e">
        <f>INDEX(TrackerTbl[#Data],MATCH(Table58[[#This Row],[L2]],TrackerTbl[Cleansed_UAID_2],0),7)</f>
        <v>#N/A</v>
      </c>
    </row>
    <row r="1077" spans="1:16">
      <c r="A1077" s="9">
        <v>237.05</v>
      </c>
      <c r="B1077" t="s">
        <v>4851</v>
      </c>
      <c r="C1077" t="str">
        <f>IF(LEFT(TrackerTbl[[#This Row],[WorkPackage]],1)="U",TrackerTbl[[#This Row],[WorkPackage]],"IDR "&amp;TRIM(TrackerTbl[[#This Row],[WorkPackage]]))</f>
        <v>IDR 237.05</v>
      </c>
      <c r="D1077" t="str">
        <f>TRIM(TrackerTbl[[#This Row],[UAID_2]])</f>
        <v>HS2-00003KFPU</v>
      </c>
      <c r="E1077" s="74">
        <f>_xlfn.MAXIFS(Central_Team!G:G,Central_Team!C:C,TrackerTbl[[#This Row],[UAID_2]])</f>
        <v>45482</v>
      </c>
      <c r="F1077" t="str" cm="1">
        <f t="array" ref="F1077">INDEX(MainTracker[#Data],MATCH(1,(TrackerTbl[[#This Row],[UAID_2]]=MainTracker[UAID_2])*(TrackerTbl[[#This Row],[Request Date]]=MainTracker[Request sent on (Date)])*1,0),21)</f>
        <v>10 - Complete</v>
      </c>
      <c r="G1077" s="74" cm="1">
        <f t="array" ref="G1077">INDEX(MainTracker[#Data],MATCH(1,(TrackerTbl[[#This Row],[UAID_2]]=MainTracker[UAID_2])*(TrackerTbl[[#This Row],[Request Date]]=MainTracker[Request sent on (Date)])*1,0),9)</f>
        <v>45484</v>
      </c>
      <c r="J1077" t="s">
        <v>10226</v>
      </c>
      <c r="K1077" t="s">
        <v>10220</v>
      </c>
      <c r="L1077" t="e">
        <f>LEFT(Table58[[#This Row],[L3 (Last Work Package only)]],FIND(" - ",Table58[[#This Row],[L3 (Last Work Package only)]])-1)</f>
        <v>#VALUE!</v>
      </c>
      <c r="M1077" t="str">
        <f>LEFT(Table58[[#This Row],[Assets]],FIND(" - ",Table58[[#This Row],[Assets]])-1)</f>
        <v>HS2-00002QSDY</v>
      </c>
      <c r="N1077" s="239" t="e">
        <f>INDEX(TrackerTbl[#Data],MATCH(Table58[[#This Row],[L2]],TrackerTbl[Cleansed_UAID_2],0),5)</f>
        <v>#N/A</v>
      </c>
      <c r="O1077" s="9" t="e">
        <f>INDEX(TrackerTbl[#Data],MATCH(Table58[[#This Row],[L2]],TrackerTbl[Cleansed_UAID_2],0),6)</f>
        <v>#N/A</v>
      </c>
      <c r="P1077" s="239" t="e">
        <f>INDEX(TrackerTbl[#Data],MATCH(Table58[[#This Row],[L2]],TrackerTbl[Cleansed_UAID_2],0),7)</f>
        <v>#N/A</v>
      </c>
    </row>
    <row r="1078" spans="1:16">
      <c r="A1078" s="9">
        <v>237.05</v>
      </c>
      <c r="B1078" t="s">
        <v>4856</v>
      </c>
      <c r="C1078" t="str">
        <f>IF(LEFT(TrackerTbl[[#This Row],[WorkPackage]],1)="U",TrackerTbl[[#This Row],[WorkPackage]],"IDR "&amp;TRIM(TrackerTbl[[#This Row],[WorkPackage]]))</f>
        <v>IDR 237.05</v>
      </c>
      <c r="D1078" t="str">
        <f>TRIM(TrackerTbl[[#This Row],[UAID_2]])</f>
        <v>HS2-00003KFPV</v>
      </c>
      <c r="E1078" s="74">
        <f>_xlfn.MAXIFS(Central_Team!G:G,Central_Team!C:C,TrackerTbl[[#This Row],[UAID_2]])</f>
        <v>45482</v>
      </c>
      <c r="F1078" t="str" cm="1">
        <f t="array" ref="F1078">INDEX(MainTracker[#Data],MATCH(1,(TrackerTbl[[#This Row],[UAID_2]]=MainTracker[UAID_2])*(TrackerTbl[[#This Row],[Request Date]]=MainTracker[Request sent on (Date)])*1,0),21)</f>
        <v>10 - Complete</v>
      </c>
      <c r="G1078" s="74" cm="1">
        <f t="array" ref="G1078">INDEX(MainTracker[#Data],MATCH(1,(TrackerTbl[[#This Row],[UAID_2]]=MainTracker[UAID_2])*(TrackerTbl[[#This Row],[Request Date]]=MainTracker[Request sent on (Date)])*1,0),9)</f>
        <v>45484</v>
      </c>
      <c r="J1078" t="s">
        <v>10227</v>
      </c>
      <c r="K1078" t="s">
        <v>10220</v>
      </c>
      <c r="L1078" t="e">
        <f>LEFT(Table58[[#This Row],[L3 (Last Work Package only)]],FIND(" - ",Table58[[#This Row],[L3 (Last Work Package only)]])-1)</f>
        <v>#VALUE!</v>
      </c>
      <c r="M1078" t="str">
        <f>LEFT(Table58[[#This Row],[Assets]],FIND(" - ",Table58[[#This Row],[Assets]])-1)</f>
        <v>HS2-00002PXKD</v>
      </c>
      <c r="N1078" s="239" t="e">
        <f>INDEX(TrackerTbl[#Data],MATCH(Table58[[#This Row],[L2]],TrackerTbl[Cleansed_UAID_2],0),5)</f>
        <v>#N/A</v>
      </c>
      <c r="O1078" s="9" t="e">
        <f>INDEX(TrackerTbl[#Data],MATCH(Table58[[#This Row],[L2]],TrackerTbl[Cleansed_UAID_2],0),6)</f>
        <v>#N/A</v>
      </c>
      <c r="P1078" s="239" t="e">
        <f>INDEX(TrackerTbl[#Data],MATCH(Table58[[#This Row],[L2]],TrackerTbl[Cleansed_UAID_2],0),7)</f>
        <v>#N/A</v>
      </c>
    </row>
    <row r="1079" spans="1:16">
      <c r="A1079" s="9">
        <v>237.05</v>
      </c>
      <c r="B1079" t="s">
        <v>4859</v>
      </c>
      <c r="C1079" t="str">
        <f>IF(LEFT(TrackerTbl[[#This Row],[WorkPackage]],1)="U",TrackerTbl[[#This Row],[WorkPackage]],"IDR "&amp;TRIM(TrackerTbl[[#This Row],[WorkPackage]]))</f>
        <v>IDR 237.05</v>
      </c>
      <c r="D1079" t="str">
        <f>TRIM(TrackerTbl[[#This Row],[UAID_2]])</f>
        <v>HS2-00003KFPW</v>
      </c>
      <c r="E1079" s="74">
        <f>_xlfn.MAXIFS(Central_Team!G:G,Central_Team!C:C,TrackerTbl[[#This Row],[UAID_2]])</f>
        <v>45482</v>
      </c>
      <c r="F1079" t="str" cm="1">
        <f t="array" ref="F1079">INDEX(MainTracker[#Data],MATCH(1,(TrackerTbl[[#This Row],[UAID_2]]=MainTracker[UAID_2])*(TrackerTbl[[#This Row],[Request Date]]=MainTracker[Request sent on (Date)])*1,0),21)</f>
        <v>10 - Complete</v>
      </c>
      <c r="G1079" s="74" cm="1">
        <f t="array" ref="G1079">INDEX(MainTracker[#Data],MATCH(1,(TrackerTbl[[#This Row],[UAID_2]]=MainTracker[UAID_2])*(TrackerTbl[[#This Row],[Request Date]]=MainTracker[Request sent on (Date)])*1,0),9)</f>
        <v>45484</v>
      </c>
      <c r="J1079" t="s">
        <v>10228</v>
      </c>
      <c r="K1079" t="s">
        <v>10220</v>
      </c>
      <c r="L1079" t="e">
        <f>LEFT(Table58[[#This Row],[L3 (Last Work Package only)]],FIND(" - ",Table58[[#This Row],[L3 (Last Work Package only)]])-1)</f>
        <v>#VALUE!</v>
      </c>
      <c r="M1079" t="str">
        <f>LEFT(Table58[[#This Row],[Assets]],FIND(" - ",Table58[[#This Row],[Assets]])-1)</f>
        <v>HS2-00002QSDZ</v>
      </c>
      <c r="N1079" s="239" t="e">
        <f>INDEX(TrackerTbl[#Data],MATCH(Table58[[#This Row],[L2]],TrackerTbl[Cleansed_UAID_2],0),5)</f>
        <v>#N/A</v>
      </c>
      <c r="O1079" s="9" t="e">
        <f>INDEX(TrackerTbl[#Data],MATCH(Table58[[#This Row],[L2]],TrackerTbl[Cleansed_UAID_2],0),6)</f>
        <v>#N/A</v>
      </c>
      <c r="P1079" s="239" t="e">
        <f>INDEX(TrackerTbl[#Data],MATCH(Table58[[#This Row],[L2]],TrackerTbl[Cleansed_UAID_2],0),7)</f>
        <v>#N/A</v>
      </c>
    </row>
    <row r="1080" spans="1:16">
      <c r="A1080" s="9">
        <v>237.05</v>
      </c>
      <c r="B1080" t="s">
        <v>4862</v>
      </c>
      <c r="C1080" t="str">
        <f>IF(LEFT(TrackerTbl[[#This Row],[WorkPackage]],1)="U",TrackerTbl[[#This Row],[WorkPackage]],"IDR "&amp;TRIM(TrackerTbl[[#This Row],[WorkPackage]]))</f>
        <v>IDR 237.05</v>
      </c>
      <c r="D1080" t="str">
        <f>TRIM(TrackerTbl[[#This Row],[UAID_2]])</f>
        <v>HS2-00003KFPX</v>
      </c>
      <c r="E1080" s="74">
        <f>_xlfn.MAXIFS(Central_Team!G:G,Central_Team!C:C,TrackerTbl[[#This Row],[UAID_2]])</f>
        <v>45482</v>
      </c>
      <c r="F1080" t="str" cm="1">
        <f t="array" ref="F1080">INDEX(MainTracker[#Data],MATCH(1,(TrackerTbl[[#This Row],[UAID_2]]=MainTracker[UAID_2])*(TrackerTbl[[#This Row],[Request Date]]=MainTracker[Request sent on (Date)])*1,0),21)</f>
        <v>10 - Complete</v>
      </c>
      <c r="G1080" s="74" cm="1">
        <f t="array" ref="G1080">INDEX(MainTracker[#Data],MATCH(1,(TrackerTbl[[#This Row],[UAID_2]]=MainTracker[UAID_2])*(TrackerTbl[[#This Row],[Request Date]]=MainTracker[Request sent on (Date)])*1,0),9)</f>
        <v>45484</v>
      </c>
      <c r="J1080" t="s">
        <v>10229</v>
      </c>
      <c r="K1080" t="s">
        <v>10220</v>
      </c>
      <c r="L1080" t="e">
        <f>LEFT(Table58[[#This Row],[L3 (Last Work Package only)]],FIND(" - ",Table58[[#This Row],[L3 (Last Work Package only)]])-1)</f>
        <v>#VALUE!</v>
      </c>
      <c r="M1080" t="str">
        <f>LEFT(Table58[[#This Row],[Assets]],FIND(" - ",Table58[[#This Row],[Assets]])-1)</f>
        <v>HS2-00002QSM0</v>
      </c>
      <c r="N1080" s="239" t="e">
        <f>INDEX(TrackerTbl[#Data],MATCH(Table58[[#This Row],[L2]],TrackerTbl[Cleansed_UAID_2],0),5)</f>
        <v>#N/A</v>
      </c>
      <c r="O1080" s="9" t="e">
        <f>INDEX(TrackerTbl[#Data],MATCH(Table58[[#This Row],[L2]],TrackerTbl[Cleansed_UAID_2],0),6)</f>
        <v>#N/A</v>
      </c>
      <c r="P1080" s="239" t="e">
        <f>INDEX(TrackerTbl[#Data],MATCH(Table58[[#This Row],[L2]],TrackerTbl[Cleansed_UAID_2],0),7)</f>
        <v>#N/A</v>
      </c>
    </row>
    <row r="1081" spans="1:16">
      <c r="A1081" s="9">
        <v>226.5</v>
      </c>
      <c r="B1081" t="s">
        <v>4865</v>
      </c>
      <c r="C1081" t="str">
        <f>IF(LEFT(TrackerTbl[[#This Row],[WorkPackage]],1)="U",TrackerTbl[[#This Row],[WorkPackage]],"IDR "&amp;TRIM(TrackerTbl[[#This Row],[WorkPackage]]))</f>
        <v>IDR 226.5</v>
      </c>
      <c r="D1081" t="str">
        <f>TRIM(TrackerTbl[[#This Row],[UAID_2]])</f>
        <v>HS2-000031EF5</v>
      </c>
      <c r="E1081" s="74">
        <f>_xlfn.MAXIFS(Central_Team!G:G,Central_Team!C:C,TrackerTbl[[#This Row],[UAID_2]])</f>
        <v>45517</v>
      </c>
      <c r="F1081" t="str" cm="1">
        <f t="array" ref="F1081">INDEX(MainTracker[#Data],MATCH(1,(TrackerTbl[[#This Row],[UAID_2]]=MainTracker[UAID_2])*(TrackerTbl[[#This Row],[Request Date]]=MainTracker[Request sent on (Date)])*1,0),21)</f>
        <v>10 - Complete</v>
      </c>
      <c r="G1081" s="74" cm="1">
        <f t="array" ref="G1081">INDEX(MainTracker[#Data],MATCH(1,(TrackerTbl[[#This Row],[UAID_2]]=MainTracker[UAID_2])*(TrackerTbl[[#This Row],[Request Date]]=MainTracker[Request sent on (Date)])*1,0),9)</f>
        <v>45526</v>
      </c>
      <c r="J1081" t="s">
        <v>10230</v>
      </c>
      <c r="K1081" t="s">
        <v>10220</v>
      </c>
      <c r="L1081" t="e">
        <f>LEFT(Table58[[#This Row],[L3 (Last Work Package only)]],FIND(" - ",Table58[[#This Row],[L3 (Last Work Package only)]])-1)</f>
        <v>#VALUE!</v>
      </c>
      <c r="M1081" t="str">
        <f>LEFT(Table58[[#This Row],[Assets]],FIND(" - ",Table58[[#This Row],[Assets]])-1)</f>
        <v>HS2-00002QSP9</v>
      </c>
      <c r="N1081" s="239" t="e">
        <f>INDEX(TrackerTbl[#Data],MATCH(Table58[[#This Row],[L2]],TrackerTbl[Cleansed_UAID_2],0),5)</f>
        <v>#N/A</v>
      </c>
      <c r="O1081" s="9" t="e">
        <f>INDEX(TrackerTbl[#Data],MATCH(Table58[[#This Row],[L2]],TrackerTbl[Cleansed_UAID_2],0),6)</f>
        <v>#N/A</v>
      </c>
      <c r="P1081" s="239" t="e">
        <f>INDEX(TrackerTbl[#Data],MATCH(Table58[[#This Row],[L2]],TrackerTbl[Cleansed_UAID_2],0),7)</f>
        <v>#N/A</v>
      </c>
    </row>
    <row r="1082" spans="1:16">
      <c r="A1082" s="9">
        <v>221.5</v>
      </c>
      <c r="B1082" t="s">
        <v>4869</v>
      </c>
      <c r="C1082" t="str">
        <f>IF(LEFT(TrackerTbl[[#This Row],[WorkPackage]],1)="U",TrackerTbl[[#This Row],[WorkPackage]],"IDR "&amp;TRIM(TrackerTbl[[#This Row],[WorkPackage]]))</f>
        <v>IDR 221.5</v>
      </c>
      <c r="D1082" t="str">
        <f>TRIM(TrackerTbl[[#This Row],[UAID_2]])</f>
        <v>HS2-000031EF1</v>
      </c>
      <c r="E1082" s="74">
        <f>_xlfn.MAXIFS(Central_Team!G:G,Central_Team!C:C,TrackerTbl[[#This Row],[UAID_2]])</f>
        <v>45482</v>
      </c>
      <c r="F1082" t="str" cm="1">
        <f t="array" ref="F1082">INDEX(MainTracker[#Data],MATCH(1,(TrackerTbl[[#This Row],[UAID_2]]=MainTracker[UAID_2])*(TrackerTbl[[#This Row],[Request Date]]=MainTracker[Request sent on (Date)])*1,0),21)</f>
        <v>10 - Complete</v>
      </c>
      <c r="G1082" s="74" cm="1">
        <f t="array" ref="G1082">INDEX(MainTracker[#Data],MATCH(1,(TrackerTbl[[#This Row],[UAID_2]]=MainTracker[UAID_2])*(TrackerTbl[[#This Row],[Request Date]]=MainTracker[Request sent on (Date)])*1,0),9)</f>
        <v>45527</v>
      </c>
      <c r="J1082" t="s">
        <v>10231</v>
      </c>
      <c r="K1082" t="s">
        <v>10220</v>
      </c>
      <c r="L1082" t="e">
        <f>LEFT(Table58[[#This Row],[L3 (Last Work Package only)]],FIND(" - ",Table58[[#This Row],[L3 (Last Work Package only)]])-1)</f>
        <v>#VALUE!</v>
      </c>
      <c r="M1082" t="str">
        <f>LEFT(Table58[[#This Row],[Assets]],FIND(" - ",Table58[[#This Row],[Assets]])-1)</f>
        <v>HS2-00002QSM1</v>
      </c>
      <c r="N1082" s="239" t="e">
        <f>INDEX(TrackerTbl[#Data],MATCH(Table58[[#This Row],[L2]],TrackerTbl[Cleansed_UAID_2],0),5)</f>
        <v>#N/A</v>
      </c>
      <c r="O1082" s="9" t="e">
        <f>INDEX(TrackerTbl[#Data],MATCH(Table58[[#This Row],[L2]],TrackerTbl[Cleansed_UAID_2],0),6)</f>
        <v>#N/A</v>
      </c>
      <c r="P1082" s="239" t="e">
        <f>INDEX(TrackerTbl[#Data],MATCH(Table58[[#This Row],[L2]],TrackerTbl[Cleansed_UAID_2],0),7)</f>
        <v>#N/A</v>
      </c>
    </row>
    <row r="1083" spans="1:16">
      <c r="A1083" s="9">
        <v>212.5</v>
      </c>
      <c r="B1083" t="s">
        <v>3663</v>
      </c>
      <c r="C1083" t="str">
        <f>IF(LEFT(TrackerTbl[[#This Row],[WorkPackage]],1)="U",TrackerTbl[[#This Row],[WorkPackage]],"IDR "&amp;TRIM(TrackerTbl[[#This Row],[WorkPackage]]))</f>
        <v>IDR 212.5</v>
      </c>
      <c r="D1083" t="str">
        <f>TRIM(TrackerTbl[[#This Row],[UAID_2]])</f>
        <v>HS2-00002YD7F</v>
      </c>
      <c r="E1083" s="74">
        <f>_xlfn.MAXIFS(Central_Team!G:G,Central_Team!C:C,TrackerTbl[[#This Row],[UAID_2]])</f>
        <v>45482</v>
      </c>
      <c r="F1083" t="str" cm="1">
        <f t="array" ref="F1083">INDEX(MainTracker[#Data],MATCH(1,(TrackerTbl[[#This Row],[UAID_2]]=MainTracker[UAID_2])*(TrackerTbl[[#This Row],[Request Date]]=MainTracker[Request sent on (Date)])*1,0),21)</f>
        <v>10 - Complete</v>
      </c>
      <c r="G1083" s="74" cm="1">
        <f t="array" ref="G1083">INDEX(MainTracker[#Data],MATCH(1,(TrackerTbl[[#This Row],[UAID_2]]=MainTracker[UAID_2])*(TrackerTbl[[#This Row],[Request Date]]=MainTracker[Request sent on (Date)])*1,0),9)</f>
        <v>45490</v>
      </c>
      <c r="J1083" t="s">
        <v>10232</v>
      </c>
      <c r="K1083" t="s">
        <v>10220</v>
      </c>
      <c r="L1083" t="e">
        <f>LEFT(Table58[[#This Row],[L3 (Last Work Package only)]],FIND(" - ",Table58[[#This Row],[L3 (Last Work Package only)]])-1)</f>
        <v>#VALUE!</v>
      </c>
      <c r="M1083" t="str">
        <f>LEFT(Table58[[#This Row],[Assets]],FIND(" - ",Table58[[#This Row],[Assets]])-1)</f>
        <v>HS2-00002QSPA</v>
      </c>
      <c r="N1083" s="239" t="e">
        <f>INDEX(TrackerTbl[#Data],MATCH(Table58[[#This Row],[L2]],TrackerTbl[Cleansed_UAID_2],0),5)</f>
        <v>#N/A</v>
      </c>
      <c r="O1083" s="9" t="e">
        <f>INDEX(TrackerTbl[#Data],MATCH(Table58[[#This Row],[L2]],TrackerTbl[Cleansed_UAID_2],0),6)</f>
        <v>#N/A</v>
      </c>
      <c r="P1083" s="239" t="e">
        <f>INDEX(TrackerTbl[#Data],MATCH(Table58[[#This Row],[L2]],TrackerTbl[Cleansed_UAID_2],0),7)</f>
        <v>#N/A</v>
      </c>
    </row>
    <row r="1084" spans="1:16">
      <c r="A1084" s="9" t="s">
        <v>4874</v>
      </c>
      <c r="B1084" t="s">
        <v>4875</v>
      </c>
      <c r="C1084" t="str">
        <f>IF(LEFT(TrackerTbl[[#This Row],[WorkPackage]],1)="U",TrackerTbl[[#This Row],[WorkPackage]],"IDR "&amp;TRIM(TrackerTbl[[#This Row],[WorkPackage]]))</f>
        <v>UFDR 239.E</v>
      </c>
      <c r="D1084" t="str">
        <f>TRIM(TrackerTbl[[#This Row],[UAID_2]])</f>
        <v>HS2-000020CKR</v>
      </c>
      <c r="E1084" s="74">
        <f>_xlfn.MAXIFS(Central_Team!G:G,Central_Team!C:C,TrackerTbl[[#This Row],[UAID_2]])</f>
        <v>45484</v>
      </c>
      <c r="F1084" t="str" cm="1">
        <f t="array" ref="F1084">INDEX(MainTracker[#Data],MATCH(1,(TrackerTbl[[#This Row],[UAID_2]]=MainTracker[UAID_2])*(TrackerTbl[[#This Row],[Request Date]]=MainTracker[Request sent on (Date)])*1,0),21)</f>
        <v>10 - Complete</v>
      </c>
      <c r="G1084" s="74" cm="1">
        <f t="array" ref="G1084">INDEX(MainTracker[#Data],MATCH(1,(TrackerTbl[[#This Row],[UAID_2]]=MainTracker[UAID_2])*(TrackerTbl[[#This Row],[Request Date]]=MainTracker[Request sent on (Date)])*1,0),9)</f>
        <v>45489</v>
      </c>
      <c r="J1084" t="s">
        <v>10233</v>
      </c>
      <c r="K1084" t="s">
        <v>10220</v>
      </c>
      <c r="L1084" t="e">
        <f>LEFT(Table58[[#This Row],[L3 (Last Work Package only)]],FIND(" - ",Table58[[#This Row],[L3 (Last Work Package only)]])-1)</f>
        <v>#VALUE!</v>
      </c>
      <c r="M1084" t="str">
        <f>LEFT(Table58[[#This Row],[Assets]],FIND(" - ",Table58[[#This Row],[Assets]])-1)</f>
        <v>HS2-00002PXKE</v>
      </c>
      <c r="N1084" s="239" t="e">
        <f>INDEX(TrackerTbl[#Data],MATCH(Table58[[#This Row],[L2]],TrackerTbl[Cleansed_UAID_2],0),5)</f>
        <v>#N/A</v>
      </c>
      <c r="O1084" s="9" t="e">
        <f>INDEX(TrackerTbl[#Data],MATCH(Table58[[#This Row],[L2]],TrackerTbl[Cleansed_UAID_2],0),6)</f>
        <v>#N/A</v>
      </c>
      <c r="P1084" s="239" t="e">
        <f>INDEX(TrackerTbl[#Data],MATCH(Table58[[#This Row],[L2]],TrackerTbl[Cleansed_UAID_2],0),7)</f>
        <v>#N/A</v>
      </c>
    </row>
    <row r="1085" spans="1:16">
      <c r="A1085" s="9" t="s">
        <v>4874</v>
      </c>
      <c r="B1085" t="s">
        <v>4879</v>
      </c>
      <c r="C1085" t="str">
        <f>IF(LEFT(TrackerTbl[[#This Row],[WorkPackage]],1)="U",TrackerTbl[[#This Row],[WorkPackage]],"IDR "&amp;TRIM(TrackerTbl[[#This Row],[WorkPackage]]))</f>
        <v>UFDR 239.E</v>
      </c>
      <c r="D1085" t="str">
        <f>TRIM(TrackerTbl[[#This Row],[UAID_2]])</f>
        <v>HS2-00002CTKR</v>
      </c>
      <c r="E1085" s="74">
        <f>_xlfn.MAXIFS(Central_Team!G:G,Central_Team!C:C,TrackerTbl[[#This Row],[UAID_2]])</f>
        <v>45484</v>
      </c>
      <c r="F1085" t="str" cm="1">
        <f t="array" ref="F1085">INDEX(MainTracker[#Data],MATCH(1,(TrackerTbl[[#This Row],[UAID_2]]=MainTracker[UAID_2])*(TrackerTbl[[#This Row],[Request Date]]=MainTracker[Request sent on (Date)])*1,0),21)</f>
        <v>10 - Complete</v>
      </c>
      <c r="G1085" s="74" cm="1">
        <f t="array" ref="G1085">INDEX(MainTracker[#Data],MATCH(1,(TrackerTbl[[#This Row],[UAID_2]]=MainTracker[UAID_2])*(TrackerTbl[[#This Row],[Request Date]]=MainTracker[Request sent on (Date)])*1,0),9)</f>
        <v>45489</v>
      </c>
      <c r="J1085" t="s">
        <v>10234</v>
      </c>
      <c r="K1085" t="s">
        <v>10220</v>
      </c>
      <c r="L1085" t="e">
        <f>LEFT(Table58[[#This Row],[L3 (Last Work Package only)]],FIND(" - ",Table58[[#This Row],[L3 (Last Work Package only)]])-1)</f>
        <v>#VALUE!</v>
      </c>
      <c r="M1085" t="str">
        <f>LEFT(Table58[[#This Row],[Assets]],FIND(" - ",Table58[[#This Row],[Assets]])-1)</f>
        <v>HS2-00002QSE0</v>
      </c>
      <c r="N1085" s="239" t="e">
        <f>INDEX(TrackerTbl[#Data],MATCH(Table58[[#This Row],[L2]],TrackerTbl[Cleansed_UAID_2],0),5)</f>
        <v>#N/A</v>
      </c>
      <c r="O1085" s="9" t="e">
        <f>INDEX(TrackerTbl[#Data],MATCH(Table58[[#This Row],[L2]],TrackerTbl[Cleansed_UAID_2],0),6)</f>
        <v>#N/A</v>
      </c>
      <c r="P1085" s="239" t="e">
        <f>INDEX(TrackerTbl[#Data],MATCH(Table58[[#This Row],[L2]],TrackerTbl[Cleansed_UAID_2],0),7)</f>
        <v>#N/A</v>
      </c>
    </row>
    <row r="1086" spans="1:16">
      <c r="A1086" s="9" t="s">
        <v>4839</v>
      </c>
      <c r="B1086" t="s">
        <v>4883</v>
      </c>
      <c r="C1086" t="str">
        <f>IF(LEFT(TrackerTbl[[#This Row],[WorkPackage]],1)="U",TrackerTbl[[#This Row],[WorkPackage]],"IDR "&amp;TRIM(TrackerTbl[[#This Row],[WorkPackage]]))</f>
        <v>IDR 202.4-2</v>
      </c>
      <c r="D1086" t="str">
        <f>TRIM(TrackerTbl[[#This Row],[UAID_2]])</f>
        <v>HS2-00002CT32</v>
      </c>
      <c r="E1086" s="74">
        <f>_xlfn.MAXIFS(Central_Team!G:G,Central_Team!C:C,TrackerTbl[[#This Row],[UAID_2]])</f>
        <v>45484</v>
      </c>
      <c r="F1086" t="str" cm="1">
        <f t="array" ref="F1086">INDEX(MainTracker[#Data],MATCH(1,(TrackerTbl[[#This Row],[UAID_2]]=MainTracker[UAID_2])*(TrackerTbl[[#This Row],[Request Date]]=MainTracker[Request sent on (Date)])*1,0),21)</f>
        <v>10 - Complete</v>
      </c>
      <c r="G1086" s="74" cm="1">
        <f t="array" ref="G1086">INDEX(MainTracker[#Data],MATCH(1,(TrackerTbl[[#This Row],[UAID_2]]=MainTracker[UAID_2])*(TrackerTbl[[#This Row],[Request Date]]=MainTracker[Request sent on (Date)])*1,0),9)</f>
        <v>45505</v>
      </c>
      <c r="J1086" t="s">
        <v>10235</v>
      </c>
      <c r="K1086" t="s">
        <v>10220</v>
      </c>
      <c r="L1086" t="e">
        <f>LEFT(Table58[[#This Row],[L3 (Last Work Package only)]],FIND(" - ",Table58[[#This Row],[L3 (Last Work Package only)]])-1)</f>
        <v>#VALUE!</v>
      </c>
      <c r="M1086" t="str">
        <f>LEFT(Table58[[#This Row],[Assets]],FIND(" - ",Table58[[#This Row],[Assets]])-1)</f>
        <v>HS2-00002QSM2</v>
      </c>
      <c r="N1086" s="239" t="e">
        <f>INDEX(TrackerTbl[#Data],MATCH(Table58[[#This Row],[L2]],TrackerTbl[Cleansed_UAID_2],0),5)</f>
        <v>#N/A</v>
      </c>
      <c r="O1086" s="9" t="e">
        <f>INDEX(TrackerTbl[#Data],MATCH(Table58[[#This Row],[L2]],TrackerTbl[Cleansed_UAID_2],0),6)</f>
        <v>#N/A</v>
      </c>
      <c r="P1086" s="239" t="e">
        <f>INDEX(TrackerTbl[#Data],MATCH(Table58[[#This Row],[L2]],TrackerTbl[Cleansed_UAID_2],0),7)</f>
        <v>#N/A</v>
      </c>
    </row>
    <row r="1087" spans="1:16">
      <c r="A1087" s="9" t="s">
        <v>4839</v>
      </c>
      <c r="B1087" t="s">
        <v>4890</v>
      </c>
      <c r="C1087" t="str">
        <f>IF(LEFT(TrackerTbl[[#This Row],[WorkPackage]],1)="U",TrackerTbl[[#This Row],[WorkPackage]],"IDR "&amp;TRIM(TrackerTbl[[#This Row],[WorkPackage]]))</f>
        <v>IDR 202.4-2</v>
      </c>
      <c r="D1087" t="str">
        <f>TRIM(TrackerTbl[[#This Row],[UAID_2]])</f>
        <v>HS2-00002BVEK</v>
      </c>
      <c r="E1087" s="74">
        <f>_xlfn.MAXIFS(Central_Team!G:G,Central_Team!C:C,TrackerTbl[[#This Row],[UAID_2]])</f>
        <v>45484</v>
      </c>
      <c r="F1087" t="str" cm="1">
        <f t="array" ref="F1087">INDEX(MainTracker[#Data],MATCH(1,(TrackerTbl[[#This Row],[UAID_2]]=MainTracker[UAID_2])*(TrackerTbl[[#This Row],[Request Date]]=MainTracker[Request sent on (Date)])*1,0),21)</f>
        <v>10 - Complete</v>
      </c>
      <c r="G1087" s="74" cm="1">
        <f t="array" ref="G1087">INDEX(MainTracker[#Data],MATCH(1,(TrackerTbl[[#This Row],[UAID_2]]=MainTracker[UAID_2])*(TrackerTbl[[#This Row],[Request Date]]=MainTracker[Request sent on (Date)])*1,0),9)</f>
        <v>45505</v>
      </c>
      <c r="J1087" t="s">
        <v>10236</v>
      </c>
      <c r="K1087" t="s">
        <v>10220</v>
      </c>
      <c r="L1087" t="e">
        <f>LEFT(Table58[[#This Row],[L3 (Last Work Package only)]],FIND(" - ",Table58[[#This Row],[L3 (Last Work Package only)]])-1)</f>
        <v>#VALUE!</v>
      </c>
      <c r="M1087" t="str">
        <f>LEFT(Table58[[#This Row],[Assets]],FIND(" - ",Table58[[#This Row],[Assets]])-1)</f>
        <v>HS2-00002QSM3</v>
      </c>
      <c r="N1087" s="239" t="e">
        <f>INDEX(TrackerTbl[#Data],MATCH(Table58[[#This Row],[L2]],TrackerTbl[Cleansed_UAID_2],0),5)</f>
        <v>#N/A</v>
      </c>
      <c r="O1087" s="9" t="e">
        <f>INDEX(TrackerTbl[#Data],MATCH(Table58[[#This Row],[L2]],TrackerTbl[Cleansed_UAID_2],0),6)</f>
        <v>#N/A</v>
      </c>
      <c r="P1087" s="239" t="e">
        <f>INDEX(TrackerTbl[#Data],MATCH(Table58[[#This Row],[L2]],TrackerTbl[Cleansed_UAID_2],0),7)</f>
        <v>#N/A</v>
      </c>
    </row>
    <row r="1088" spans="1:16">
      <c r="A1088" s="9">
        <v>214.1</v>
      </c>
      <c r="B1088" t="s">
        <v>4895</v>
      </c>
      <c r="C1088" t="str">
        <f>IF(LEFT(TrackerTbl[[#This Row],[WorkPackage]],1)="U",TrackerTbl[[#This Row],[WorkPackage]],"IDR "&amp;TRIM(TrackerTbl[[#This Row],[WorkPackage]]))</f>
        <v>IDR 214.1</v>
      </c>
      <c r="D1088" t="str">
        <f>TRIM(TrackerTbl[[#This Row],[UAID_2]])</f>
        <v>HS2-00003CPYN</v>
      </c>
      <c r="E1088" s="74">
        <f>_xlfn.MAXIFS(Central_Team!G:G,Central_Team!C:C,TrackerTbl[[#This Row],[UAID_2]])</f>
        <v>45484</v>
      </c>
      <c r="F1088" t="str" cm="1">
        <f t="array" ref="F1088">INDEX(MainTracker[#Data],MATCH(1,(TrackerTbl[[#This Row],[UAID_2]]=MainTracker[UAID_2])*(TrackerTbl[[#This Row],[Request Date]]=MainTracker[Request sent on (Date)])*1,0),21)</f>
        <v>10 - Complete</v>
      </c>
      <c r="G1088" s="74" cm="1">
        <f t="array" ref="G1088">INDEX(MainTracker[#Data],MATCH(1,(TrackerTbl[[#This Row],[UAID_2]]=MainTracker[UAID_2])*(TrackerTbl[[#This Row],[Request Date]]=MainTracker[Request sent on (Date)])*1,0),9)</f>
        <v>45498</v>
      </c>
      <c r="J1088" t="s">
        <v>10237</v>
      </c>
      <c r="K1088" t="s">
        <v>10220</v>
      </c>
      <c r="L1088" t="e">
        <f>LEFT(Table58[[#This Row],[L3 (Last Work Package only)]],FIND(" - ",Table58[[#This Row],[L3 (Last Work Package only)]])-1)</f>
        <v>#VALUE!</v>
      </c>
      <c r="M1088" t="str">
        <f>LEFT(Table58[[#This Row],[Assets]],FIND(" - ",Table58[[#This Row],[Assets]])-1)</f>
        <v>HS2-00002PXGN</v>
      </c>
      <c r="N1088" s="239" t="e">
        <f>INDEX(TrackerTbl[#Data],MATCH(Table58[[#This Row],[L2]],TrackerTbl[Cleansed_UAID_2],0),5)</f>
        <v>#N/A</v>
      </c>
      <c r="O1088" s="9" t="e">
        <f>INDEX(TrackerTbl[#Data],MATCH(Table58[[#This Row],[L2]],TrackerTbl[Cleansed_UAID_2],0),6)</f>
        <v>#N/A</v>
      </c>
      <c r="P1088" s="239" t="e">
        <f>INDEX(TrackerTbl[#Data],MATCH(Table58[[#This Row],[L2]],TrackerTbl[Cleansed_UAID_2],0),7)</f>
        <v>#N/A</v>
      </c>
    </row>
    <row r="1089" spans="1:16">
      <c r="A1089" s="9">
        <v>214.1</v>
      </c>
      <c r="B1089" t="s">
        <v>4478</v>
      </c>
      <c r="C1089" t="str">
        <f>IF(LEFT(TrackerTbl[[#This Row],[WorkPackage]],1)="U",TrackerTbl[[#This Row],[WorkPackage]],"IDR "&amp;TRIM(TrackerTbl[[#This Row],[WorkPackage]]))</f>
        <v>IDR 214.1</v>
      </c>
      <c r="D1089" t="str">
        <f>TRIM(TrackerTbl[[#This Row],[UAID_2]])</f>
        <v>HS2-000031B3U</v>
      </c>
      <c r="E1089" s="74">
        <f>_xlfn.MAXIFS(Central_Team!G:G,Central_Team!C:C,TrackerTbl[[#This Row],[UAID_2]])</f>
        <v>45484</v>
      </c>
      <c r="F1089" t="str" cm="1">
        <f t="array" ref="F1089">INDEX(MainTracker[#Data],MATCH(1,(TrackerTbl[[#This Row],[UAID_2]]=MainTracker[UAID_2])*(TrackerTbl[[#This Row],[Request Date]]=MainTracker[Request sent on (Date)])*1,0),21)</f>
        <v>10 - Complete</v>
      </c>
      <c r="G1089" s="74" cm="1">
        <f t="array" ref="G1089">INDEX(MainTracker[#Data],MATCH(1,(TrackerTbl[[#This Row],[UAID_2]]=MainTracker[UAID_2])*(TrackerTbl[[#This Row],[Request Date]]=MainTracker[Request sent on (Date)])*1,0),9)</f>
        <v>45496</v>
      </c>
      <c r="J1089" t="s">
        <v>10238</v>
      </c>
      <c r="K1089" t="s">
        <v>10220</v>
      </c>
      <c r="L1089" t="e">
        <f>LEFT(Table58[[#This Row],[L3 (Last Work Package only)]],FIND(" - ",Table58[[#This Row],[L3 (Last Work Package only)]])-1)</f>
        <v>#VALUE!</v>
      </c>
      <c r="M1089" t="str">
        <f>LEFT(Table58[[#This Row],[Assets]],FIND(" - ",Table58[[#This Row],[Assets]])-1)</f>
        <v>HS2-00002PXKF</v>
      </c>
      <c r="N1089" s="239" t="e">
        <f>INDEX(TrackerTbl[#Data],MATCH(Table58[[#This Row],[L2]],TrackerTbl[Cleansed_UAID_2],0),5)</f>
        <v>#N/A</v>
      </c>
      <c r="O1089" s="9" t="e">
        <f>INDEX(TrackerTbl[#Data],MATCH(Table58[[#This Row],[L2]],TrackerTbl[Cleansed_UAID_2],0),6)</f>
        <v>#N/A</v>
      </c>
      <c r="P1089" s="239" t="e">
        <f>INDEX(TrackerTbl[#Data],MATCH(Table58[[#This Row],[L2]],TrackerTbl[Cleansed_UAID_2],0),7)</f>
        <v>#N/A</v>
      </c>
    </row>
    <row r="1090" spans="1:16">
      <c r="A1090" s="9" t="s">
        <v>4902</v>
      </c>
      <c r="B1090" t="s">
        <v>4903</v>
      </c>
      <c r="C1090" t="str">
        <f>IF(LEFT(TrackerTbl[[#This Row],[WorkPackage]],1)="U",TrackerTbl[[#This Row],[WorkPackage]],"IDR "&amp;TRIM(TrackerTbl[[#This Row],[WorkPackage]]))</f>
        <v>IDR 202.1-1</v>
      </c>
      <c r="D1090" t="str">
        <f>TRIM(TrackerTbl[[#This Row],[UAID_2]])</f>
        <v>HS2-000001022</v>
      </c>
      <c r="E1090" s="74">
        <f>_xlfn.MAXIFS(Central_Team!G:G,Central_Team!C:C,TrackerTbl[[#This Row],[UAID_2]])</f>
        <v>45485</v>
      </c>
      <c r="F1090" t="str" cm="1">
        <f t="array" ref="F1090">INDEX(MainTracker[#Data],MATCH(1,(TrackerTbl[[#This Row],[UAID_2]]=MainTracker[UAID_2])*(TrackerTbl[[#This Row],[Request Date]]=MainTracker[Request sent on (Date)])*1,0),21)</f>
        <v>99 - Cancelled</v>
      </c>
      <c r="G1090" s="74" cm="1">
        <f t="array" ref="G1090">INDEX(MainTracker[#Data],MATCH(1,(TrackerTbl[[#This Row],[UAID_2]]=MainTracker[UAID_2])*(TrackerTbl[[#This Row],[Request Date]]=MainTracker[Request sent on (Date)])*1,0),9)</f>
        <v>0</v>
      </c>
      <c r="J1090" t="s">
        <v>10239</v>
      </c>
      <c r="K1090" t="s">
        <v>10220</v>
      </c>
      <c r="L1090" t="e">
        <f>LEFT(Table58[[#This Row],[L3 (Last Work Package only)]],FIND(" - ",Table58[[#This Row],[L3 (Last Work Package only)]])-1)</f>
        <v>#VALUE!</v>
      </c>
      <c r="M1090" t="str">
        <f>LEFT(Table58[[#This Row],[Assets]],FIND(" - ",Table58[[#This Row],[Assets]])-1)</f>
        <v>HS2-00002PXM0</v>
      </c>
      <c r="N1090" s="239" t="e">
        <f>INDEX(TrackerTbl[#Data],MATCH(Table58[[#This Row],[L2]],TrackerTbl[Cleansed_UAID_2],0),5)</f>
        <v>#N/A</v>
      </c>
      <c r="O1090" s="9" t="e">
        <f>INDEX(TrackerTbl[#Data],MATCH(Table58[[#This Row],[L2]],TrackerTbl[Cleansed_UAID_2],0),6)</f>
        <v>#N/A</v>
      </c>
      <c r="P1090" s="239" t="e">
        <f>INDEX(TrackerTbl[#Data],MATCH(Table58[[#This Row],[L2]],TrackerTbl[Cleansed_UAID_2],0),7)</f>
        <v>#N/A</v>
      </c>
    </row>
    <row r="1091" spans="1:16">
      <c r="A1091" s="9">
        <v>235.01</v>
      </c>
      <c r="B1091" t="s">
        <v>4910</v>
      </c>
      <c r="C1091" t="str">
        <f>IF(LEFT(TrackerTbl[[#This Row],[WorkPackage]],1)="U",TrackerTbl[[#This Row],[WorkPackage]],"IDR "&amp;TRIM(TrackerTbl[[#This Row],[WorkPackage]]))</f>
        <v>IDR 235.01</v>
      </c>
      <c r="D1091" t="str">
        <f>TRIM(TrackerTbl[[#This Row],[UAID_2]])</f>
        <v>HS2-00002N7UR</v>
      </c>
      <c r="E1091" s="74">
        <f>_xlfn.MAXIFS(Central_Team!G:G,Central_Team!C:C,TrackerTbl[[#This Row],[UAID_2]])</f>
        <v>45485</v>
      </c>
      <c r="F1091" t="str" cm="1">
        <f t="array" ref="F1091">INDEX(MainTracker[#Data],MATCH(1,(TrackerTbl[[#This Row],[UAID_2]]=MainTracker[UAID_2])*(TrackerTbl[[#This Row],[Request Date]]=MainTracker[Request sent on (Date)])*1,0),21)</f>
        <v>10 - Complete</v>
      </c>
      <c r="G1091" s="74" cm="1">
        <f t="array" ref="G1091">INDEX(MainTracker[#Data],MATCH(1,(TrackerTbl[[#This Row],[UAID_2]]=MainTracker[UAID_2])*(TrackerTbl[[#This Row],[Request Date]]=MainTracker[Request sent on (Date)])*1,0),9)</f>
        <v>45488</v>
      </c>
      <c r="J1091" t="s">
        <v>10240</v>
      </c>
      <c r="K1091" t="s">
        <v>10220</v>
      </c>
      <c r="L1091" t="e">
        <f>LEFT(Table58[[#This Row],[L3 (Last Work Package only)]],FIND(" - ",Table58[[#This Row],[L3 (Last Work Package only)]])-1)</f>
        <v>#VALUE!</v>
      </c>
      <c r="M1091" t="str">
        <f>LEFT(Table58[[#This Row],[Assets]],FIND(" - ",Table58[[#This Row],[Assets]])-1)</f>
        <v>HS2-00002QSM4</v>
      </c>
      <c r="N1091" s="239" t="e">
        <f>INDEX(TrackerTbl[#Data],MATCH(Table58[[#This Row],[L2]],TrackerTbl[Cleansed_UAID_2],0),5)</f>
        <v>#N/A</v>
      </c>
      <c r="O1091" s="9" t="e">
        <f>INDEX(TrackerTbl[#Data],MATCH(Table58[[#This Row],[L2]],TrackerTbl[Cleansed_UAID_2],0),6)</f>
        <v>#N/A</v>
      </c>
      <c r="P1091" s="239" t="e">
        <f>INDEX(TrackerTbl[#Data],MATCH(Table58[[#This Row],[L2]],TrackerTbl[Cleansed_UAID_2],0),7)</f>
        <v>#N/A</v>
      </c>
    </row>
    <row r="1092" spans="1:16">
      <c r="A1092" s="9">
        <v>224.6</v>
      </c>
      <c r="B1092" t="s">
        <v>4912</v>
      </c>
      <c r="C1092" t="str">
        <f>IF(LEFT(TrackerTbl[[#This Row],[WorkPackage]],1)="U",TrackerTbl[[#This Row],[WorkPackage]],"IDR "&amp;TRIM(TrackerTbl[[#This Row],[WorkPackage]]))</f>
        <v>IDR 224.6</v>
      </c>
      <c r="D1092" t="str">
        <f>TRIM(TrackerTbl[[#This Row],[UAID_2]])</f>
        <v>HS2-00002CTDR</v>
      </c>
      <c r="E1092" s="74">
        <f>_xlfn.MAXIFS(Central_Team!G:G,Central_Team!C:C,TrackerTbl[[#This Row],[UAID_2]])</f>
        <v>45485</v>
      </c>
      <c r="F1092" t="str" cm="1">
        <f t="array" ref="F1092">INDEX(MainTracker[#Data],MATCH(1,(TrackerTbl[[#This Row],[UAID_2]]=MainTracker[UAID_2])*(TrackerTbl[[#This Row],[Request Date]]=MainTracker[Request sent on (Date)])*1,0),21)</f>
        <v>10 - Complete</v>
      </c>
      <c r="G1092" s="74" cm="1">
        <f t="array" ref="G1092">INDEX(MainTracker[#Data],MATCH(1,(TrackerTbl[[#This Row],[UAID_2]]=MainTracker[UAID_2])*(TrackerTbl[[#This Row],[Request Date]]=MainTracker[Request sent on (Date)])*1,0),9)</f>
        <v>45495</v>
      </c>
      <c r="J1092" t="s">
        <v>10241</v>
      </c>
      <c r="K1092" t="s">
        <v>10220</v>
      </c>
      <c r="L1092" t="e">
        <f>LEFT(Table58[[#This Row],[L3 (Last Work Package only)]],FIND(" - ",Table58[[#This Row],[L3 (Last Work Package only)]])-1)</f>
        <v>#VALUE!</v>
      </c>
      <c r="M1092" t="str">
        <f>LEFT(Table58[[#This Row],[Assets]],FIND(" - ",Table58[[#This Row],[Assets]])-1)</f>
        <v>HS2-00002PXGP</v>
      </c>
      <c r="N1092" s="239" t="e">
        <f>INDEX(TrackerTbl[#Data],MATCH(Table58[[#This Row],[L2]],TrackerTbl[Cleansed_UAID_2],0),5)</f>
        <v>#N/A</v>
      </c>
      <c r="O1092" s="9" t="e">
        <f>INDEX(TrackerTbl[#Data],MATCH(Table58[[#This Row],[L2]],TrackerTbl[Cleansed_UAID_2],0),6)</f>
        <v>#N/A</v>
      </c>
      <c r="P1092" s="239" t="e">
        <f>INDEX(TrackerTbl[#Data],MATCH(Table58[[#This Row],[L2]],TrackerTbl[Cleansed_UAID_2],0),7)</f>
        <v>#N/A</v>
      </c>
    </row>
    <row r="1093" spans="1:16">
      <c r="A1093" s="9">
        <v>224.6</v>
      </c>
      <c r="B1093" t="s">
        <v>4916</v>
      </c>
      <c r="C1093" t="str">
        <f>IF(LEFT(TrackerTbl[[#This Row],[WorkPackage]],1)="U",TrackerTbl[[#This Row],[WorkPackage]],"IDR "&amp;TRIM(TrackerTbl[[#This Row],[WorkPackage]]))</f>
        <v>IDR 224.6</v>
      </c>
      <c r="D1093" t="str">
        <f>TRIM(TrackerTbl[[#This Row],[UAID_2]])</f>
        <v>HS2-00002CTDT</v>
      </c>
      <c r="E1093" s="74">
        <f>_xlfn.MAXIFS(Central_Team!G:G,Central_Team!C:C,TrackerTbl[[#This Row],[UAID_2]])</f>
        <v>45485</v>
      </c>
      <c r="F1093" t="str" cm="1">
        <f t="array" ref="F1093">INDEX(MainTracker[#Data],MATCH(1,(TrackerTbl[[#This Row],[UAID_2]]=MainTracker[UAID_2])*(TrackerTbl[[#This Row],[Request Date]]=MainTracker[Request sent on (Date)])*1,0),21)</f>
        <v>10 - Complete</v>
      </c>
      <c r="G1093" s="74" cm="1">
        <f t="array" ref="G1093">INDEX(MainTracker[#Data],MATCH(1,(TrackerTbl[[#This Row],[UAID_2]]=MainTracker[UAID_2])*(TrackerTbl[[#This Row],[Request Date]]=MainTracker[Request sent on (Date)])*1,0),9)</f>
        <v>45495</v>
      </c>
      <c r="J1093" t="s">
        <v>10242</v>
      </c>
      <c r="K1093" t="s">
        <v>10220</v>
      </c>
      <c r="L1093" t="e">
        <f>LEFT(Table58[[#This Row],[L3 (Last Work Package only)]],FIND(" - ",Table58[[#This Row],[L3 (Last Work Package only)]])-1)</f>
        <v>#VALUE!</v>
      </c>
      <c r="M1093" t="str">
        <f>LEFT(Table58[[#This Row],[Assets]],FIND(" - ",Table58[[#This Row],[Assets]])-1)</f>
        <v>HS2-00002QSM5</v>
      </c>
      <c r="N1093" s="239" t="e">
        <f>INDEX(TrackerTbl[#Data],MATCH(Table58[[#This Row],[L2]],TrackerTbl[Cleansed_UAID_2],0),5)</f>
        <v>#N/A</v>
      </c>
      <c r="O1093" s="9" t="e">
        <f>INDEX(TrackerTbl[#Data],MATCH(Table58[[#This Row],[L2]],TrackerTbl[Cleansed_UAID_2],0),6)</f>
        <v>#N/A</v>
      </c>
      <c r="P1093" s="239" t="e">
        <f>INDEX(TrackerTbl[#Data],MATCH(Table58[[#This Row],[L2]],TrackerTbl[Cleansed_UAID_2],0),7)</f>
        <v>#N/A</v>
      </c>
    </row>
    <row r="1094" spans="1:16">
      <c r="A1094" s="9">
        <v>224.6</v>
      </c>
      <c r="B1094" t="s">
        <v>4920</v>
      </c>
      <c r="C1094" t="str">
        <f>IF(LEFT(TrackerTbl[[#This Row],[WorkPackage]],1)="U",TrackerTbl[[#This Row],[WorkPackage]],"IDR "&amp;TRIM(TrackerTbl[[#This Row],[WorkPackage]]))</f>
        <v>IDR 224.6</v>
      </c>
      <c r="D1094" t="str">
        <f>TRIM(TrackerTbl[[#This Row],[UAID_2]])</f>
        <v>HS2-00002CTDY</v>
      </c>
      <c r="E1094" s="74">
        <f>_xlfn.MAXIFS(Central_Team!G:G,Central_Team!C:C,TrackerTbl[[#This Row],[UAID_2]])</f>
        <v>45485</v>
      </c>
      <c r="F1094" t="str" cm="1">
        <f t="array" ref="F1094">INDEX(MainTracker[#Data],MATCH(1,(TrackerTbl[[#This Row],[UAID_2]]=MainTracker[UAID_2])*(TrackerTbl[[#This Row],[Request Date]]=MainTracker[Request sent on (Date)])*1,0),21)</f>
        <v>10 - Complete</v>
      </c>
      <c r="G1094" s="74" cm="1">
        <f t="array" ref="G1094">INDEX(MainTracker[#Data],MATCH(1,(TrackerTbl[[#This Row],[UAID_2]]=MainTracker[UAID_2])*(TrackerTbl[[#This Row],[Request Date]]=MainTracker[Request sent on (Date)])*1,0),9)</f>
        <v>45495</v>
      </c>
      <c r="J1094" t="s">
        <v>10243</v>
      </c>
      <c r="K1094" t="s">
        <v>10220</v>
      </c>
      <c r="L1094" t="e">
        <f>LEFT(Table58[[#This Row],[L3 (Last Work Package only)]],FIND(" - ",Table58[[#This Row],[L3 (Last Work Package only)]])-1)</f>
        <v>#VALUE!</v>
      </c>
      <c r="M1094" t="str">
        <f>LEFT(Table58[[#This Row],[Assets]],FIND(" - ",Table58[[#This Row],[Assets]])-1)</f>
        <v>HS2-00002PXGQ</v>
      </c>
      <c r="N1094" s="239" t="e">
        <f>INDEX(TrackerTbl[#Data],MATCH(Table58[[#This Row],[L2]],TrackerTbl[Cleansed_UAID_2],0),5)</f>
        <v>#N/A</v>
      </c>
      <c r="O1094" s="9" t="e">
        <f>INDEX(TrackerTbl[#Data],MATCH(Table58[[#This Row],[L2]],TrackerTbl[Cleansed_UAID_2],0),6)</f>
        <v>#N/A</v>
      </c>
      <c r="P1094" s="239" t="e">
        <f>INDEX(TrackerTbl[#Data],MATCH(Table58[[#This Row],[L2]],TrackerTbl[Cleansed_UAID_2],0),7)</f>
        <v>#N/A</v>
      </c>
    </row>
    <row r="1095" spans="1:16">
      <c r="A1095" s="9">
        <v>224.6</v>
      </c>
      <c r="B1095" t="s">
        <v>4924</v>
      </c>
      <c r="C1095" t="str">
        <f>IF(LEFT(TrackerTbl[[#This Row],[WorkPackage]],1)="U",TrackerTbl[[#This Row],[WorkPackage]],"IDR "&amp;TRIM(TrackerTbl[[#This Row],[WorkPackage]]))</f>
        <v>IDR 224.6</v>
      </c>
      <c r="D1095" t="str">
        <f>TRIM(TrackerTbl[[#This Row],[UAID_2]])</f>
        <v>HS2-00002CTE1</v>
      </c>
      <c r="E1095" s="74">
        <f>_xlfn.MAXIFS(Central_Team!G:G,Central_Team!C:C,TrackerTbl[[#This Row],[UAID_2]])</f>
        <v>45485</v>
      </c>
      <c r="F1095" t="str" cm="1">
        <f t="array" ref="F1095">INDEX(MainTracker[#Data],MATCH(1,(TrackerTbl[[#This Row],[UAID_2]]=MainTracker[UAID_2])*(TrackerTbl[[#This Row],[Request Date]]=MainTracker[Request sent on (Date)])*1,0),21)</f>
        <v>10 - Complete</v>
      </c>
      <c r="G1095" s="74" cm="1">
        <f t="array" ref="G1095">INDEX(MainTracker[#Data],MATCH(1,(TrackerTbl[[#This Row],[UAID_2]]=MainTracker[UAID_2])*(TrackerTbl[[#This Row],[Request Date]]=MainTracker[Request sent on (Date)])*1,0),9)</f>
        <v>45495</v>
      </c>
      <c r="J1095" t="s">
        <v>10244</v>
      </c>
      <c r="K1095" t="s">
        <v>10220</v>
      </c>
      <c r="L1095" t="e">
        <f>LEFT(Table58[[#This Row],[L3 (Last Work Package only)]],FIND(" - ",Table58[[#This Row],[L3 (Last Work Package only)]])-1)</f>
        <v>#VALUE!</v>
      </c>
      <c r="M1095" t="str">
        <f>LEFT(Table58[[#This Row],[Assets]],FIND(" - ",Table58[[#This Row],[Assets]])-1)</f>
        <v>HS2-00002QSM6</v>
      </c>
      <c r="N1095" s="239" t="e">
        <f>INDEX(TrackerTbl[#Data],MATCH(Table58[[#This Row],[L2]],TrackerTbl[Cleansed_UAID_2],0),5)</f>
        <v>#N/A</v>
      </c>
      <c r="O1095" s="9" t="e">
        <f>INDEX(TrackerTbl[#Data],MATCH(Table58[[#This Row],[L2]],TrackerTbl[Cleansed_UAID_2],0),6)</f>
        <v>#N/A</v>
      </c>
      <c r="P1095" s="239" t="e">
        <f>INDEX(TrackerTbl[#Data],MATCH(Table58[[#This Row],[L2]],TrackerTbl[Cleansed_UAID_2],0),7)</f>
        <v>#N/A</v>
      </c>
    </row>
    <row r="1096" spans="1:16">
      <c r="A1096" s="9">
        <v>224.6</v>
      </c>
      <c r="B1096" t="s">
        <v>4928</v>
      </c>
      <c r="C1096" t="str">
        <f>IF(LEFT(TrackerTbl[[#This Row],[WorkPackage]],1)="U",TrackerTbl[[#This Row],[WorkPackage]],"IDR "&amp;TRIM(TrackerTbl[[#This Row],[WorkPackage]]))</f>
        <v>IDR 224.6</v>
      </c>
      <c r="D1096" t="str">
        <f>TRIM(TrackerTbl[[#This Row],[UAID_2]])</f>
        <v>HS2-00002CTCM</v>
      </c>
      <c r="E1096" s="74">
        <f>_xlfn.MAXIFS(Central_Team!G:G,Central_Team!C:C,TrackerTbl[[#This Row],[UAID_2]])</f>
        <v>45485</v>
      </c>
      <c r="F1096" t="str" cm="1">
        <f t="array" ref="F1096">INDEX(MainTracker[#Data],MATCH(1,(TrackerTbl[[#This Row],[UAID_2]]=MainTracker[UAID_2])*(TrackerTbl[[#This Row],[Request Date]]=MainTracker[Request sent on (Date)])*1,0),21)</f>
        <v>10 - Complete</v>
      </c>
      <c r="G1096" s="74" cm="1">
        <f t="array" ref="G1096">INDEX(MainTracker[#Data],MATCH(1,(TrackerTbl[[#This Row],[UAID_2]]=MainTracker[UAID_2])*(TrackerTbl[[#This Row],[Request Date]]=MainTracker[Request sent on (Date)])*1,0),9)</f>
        <v>45495</v>
      </c>
      <c r="J1096" t="s">
        <v>10245</v>
      </c>
      <c r="K1096" t="s">
        <v>10220</v>
      </c>
      <c r="L1096" t="e">
        <f>LEFT(Table58[[#This Row],[L3 (Last Work Package only)]],FIND(" - ",Table58[[#This Row],[L3 (Last Work Package only)]])-1)</f>
        <v>#VALUE!</v>
      </c>
      <c r="M1096" t="str">
        <f>LEFT(Table58[[#This Row],[Assets]],FIND(" - ",Table58[[#This Row],[Assets]])-1)</f>
        <v>HS2-00002QSM7</v>
      </c>
      <c r="N1096" s="239" t="e">
        <f>INDEX(TrackerTbl[#Data],MATCH(Table58[[#This Row],[L2]],TrackerTbl[Cleansed_UAID_2],0),5)</f>
        <v>#N/A</v>
      </c>
      <c r="O1096" s="9" t="e">
        <f>INDEX(TrackerTbl[#Data],MATCH(Table58[[#This Row],[L2]],TrackerTbl[Cleansed_UAID_2],0),6)</f>
        <v>#N/A</v>
      </c>
      <c r="P1096" s="239" t="e">
        <f>INDEX(TrackerTbl[#Data],MATCH(Table58[[#This Row],[L2]],TrackerTbl[Cleansed_UAID_2],0),7)</f>
        <v>#N/A</v>
      </c>
    </row>
    <row r="1097" spans="1:16">
      <c r="A1097" s="9">
        <v>224.6</v>
      </c>
      <c r="B1097" t="s">
        <v>4932</v>
      </c>
      <c r="C1097" t="str">
        <f>IF(LEFT(TrackerTbl[[#This Row],[WorkPackage]],1)="U",TrackerTbl[[#This Row],[WorkPackage]],"IDR "&amp;TRIM(TrackerTbl[[#This Row],[WorkPackage]]))</f>
        <v>IDR 224.6</v>
      </c>
      <c r="D1097" t="str">
        <f>TRIM(TrackerTbl[[#This Row],[UAID_2]])</f>
        <v>HS2-00002CTCP</v>
      </c>
      <c r="E1097" s="74">
        <f>_xlfn.MAXIFS(Central_Team!G:G,Central_Team!C:C,TrackerTbl[[#This Row],[UAID_2]])</f>
        <v>45485</v>
      </c>
      <c r="F1097" t="str" cm="1">
        <f t="array" ref="F1097">INDEX(MainTracker[#Data],MATCH(1,(TrackerTbl[[#This Row],[UAID_2]]=MainTracker[UAID_2])*(TrackerTbl[[#This Row],[Request Date]]=MainTracker[Request sent on (Date)])*1,0),21)</f>
        <v>10 - Complete</v>
      </c>
      <c r="G1097" s="74" cm="1">
        <f t="array" ref="G1097">INDEX(MainTracker[#Data],MATCH(1,(TrackerTbl[[#This Row],[UAID_2]]=MainTracker[UAID_2])*(TrackerTbl[[#This Row],[Request Date]]=MainTracker[Request sent on (Date)])*1,0),9)</f>
        <v>45495</v>
      </c>
      <c r="J1097" t="s">
        <v>10246</v>
      </c>
      <c r="K1097" t="s">
        <v>10220</v>
      </c>
      <c r="L1097" t="e">
        <f>LEFT(Table58[[#This Row],[L3 (Last Work Package only)]],FIND(" - ",Table58[[#This Row],[L3 (Last Work Package only)]])-1)</f>
        <v>#VALUE!</v>
      </c>
      <c r="M1097" t="str">
        <f>LEFT(Table58[[#This Row],[Assets]],FIND(" - ",Table58[[#This Row],[Assets]])-1)</f>
        <v>HS2-00002QSPB</v>
      </c>
      <c r="N1097" s="239" t="e">
        <f>INDEX(TrackerTbl[#Data],MATCH(Table58[[#This Row],[L2]],TrackerTbl[Cleansed_UAID_2],0),5)</f>
        <v>#N/A</v>
      </c>
      <c r="O1097" s="9" t="e">
        <f>INDEX(TrackerTbl[#Data],MATCH(Table58[[#This Row],[L2]],TrackerTbl[Cleansed_UAID_2],0),6)</f>
        <v>#N/A</v>
      </c>
      <c r="P1097" s="239" t="e">
        <f>INDEX(TrackerTbl[#Data],MATCH(Table58[[#This Row],[L2]],TrackerTbl[Cleansed_UAID_2],0),7)</f>
        <v>#N/A</v>
      </c>
    </row>
    <row r="1098" spans="1:16">
      <c r="A1098" s="9">
        <v>224.6</v>
      </c>
      <c r="B1098" t="s">
        <v>4936</v>
      </c>
      <c r="C1098" t="str">
        <f>IF(LEFT(TrackerTbl[[#This Row],[WorkPackage]],1)="U",TrackerTbl[[#This Row],[WorkPackage]],"IDR "&amp;TRIM(TrackerTbl[[#This Row],[WorkPackage]]))</f>
        <v>IDR 224.6</v>
      </c>
      <c r="D1098" t="str">
        <f>TRIM(TrackerTbl[[#This Row],[UAID_2]])</f>
        <v>HS2-00002CTCG</v>
      </c>
      <c r="E1098" s="74">
        <f>_xlfn.MAXIFS(Central_Team!G:G,Central_Team!C:C,TrackerTbl[[#This Row],[UAID_2]])</f>
        <v>45485</v>
      </c>
      <c r="F1098" t="str" cm="1">
        <f t="array" ref="F1098">INDEX(MainTracker[#Data],MATCH(1,(TrackerTbl[[#This Row],[UAID_2]]=MainTracker[UAID_2])*(TrackerTbl[[#This Row],[Request Date]]=MainTracker[Request sent on (Date)])*1,0),21)</f>
        <v>10 - Complete</v>
      </c>
      <c r="G1098" s="74" cm="1">
        <f t="array" ref="G1098">INDEX(MainTracker[#Data],MATCH(1,(TrackerTbl[[#This Row],[UAID_2]]=MainTracker[UAID_2])*(TrackerTbl[[#This Row],[Request Date]]=MainTracker[Request sent on (Date)])*1,0),9)</f>
        <v>45495</v>
      </c>
      <c r="J1098" t="s">
        <v>10247</v>
      </c>
      <c r="K1098" t="s">
        <v>10220</v>
      </c>
      <c r="L1098" t="e">
        <f>LEFT(Table58[[#This Row],[L3 (Last Work Package only)]],FIND(" - ",Table58[[#This Row],[L3 (Last Work Package only)]])-1)</f>
        <v>#VALUE!</v>
      </c>
      <c r="M1098" t="str">
        <f>LEFT(Table58[[#This Row],[Assets]],FIND(" - ",Table58[[#This Row],[Assets]])-1)</f>
        <v>HS2-00002QSM8</v>
      </c>
      <c r="N1098" s="239" t="e">
        <f>INDEX(TrackerTbl[#Data],MATCH(Table58[[#This Row],[L2]],TrackerTbl[Cleansed_UAID_2],0),5)</f>
        <v>#N/A</v>
      </c>
      <c r="O1098" s="9" t="e">
        <f>INDEX(TrackerTbl[#Data],MATCH(Table58[[#This Row],[L2]],TrackerTbl[Cleansed_UAID_2],0),6)</f>
        <v>#N/A</v>
      </c>
      <c r="P1098" s="239" t="e">
        <f>INDEX(TrackerTbl[#Data],MATCH(Table58[[#This Row],[L2]],TrackerTbl[Cleansed_UAID_2],0),7)</f>
        <v>#N/A</v>
      </c>
    </row>
    <row r="1099" spans="1:16">
      <c r="A1099" s="9">
        <v>224.6</v>
      </c>
      <c r="B1099" t="s">
        <v>4940</v>
      </c>
      <c r="C1099" t="str">
        <f>IF(LEFT(TrackerTbl[[#This Row],[WorkPackage]],1)="U",TrackerTbl[[#This Row],[WorkPackage]],"IDR "&amp;TRIM(TrackerTbl[[#This Row],[WorkPackage]]))</f>
        <v>IDR 224.6</v>
      </c>
      <c r="D1099" t="str">
        <f>TRIM(TrackerTbl[[#This Row],[UAID_2]])</f>
        <v>HS2-00002CTCJ</v>
      </c>
      <c r="E1099" s="74">
        <f>_xlfn.MAXIFS(Central_Team!G:G,Central_Team!C:C,TrackerTbl[[#This Row],[UAID_2]])</f>
        <v>45485</v>
      </c>
      <c r="F1099" t="str" cm="1">
        <f t="array" ref="F1099">INDEX(MainTracker[#Data],MATCH(1,(TrackerTbl[[#This Row],[UAID_2]]=MainTracker[UAID_2])*(TrackerTbl[[#This Row],[Request Date]]=MainTracker[Request sent on (Date)])*1,0),21)</f>
        <v>10 - Complete</v>
      </c>
      <c r="G1099" s="74" cm="1">
        <f t="array" ref="G1099">INDEX(MainTracker[#Data],MATCH(1,(TrackerTbl[[#This Row],[UAID_2]]=MainTracker[UAID_2])*(TrackerTbl[[#This Row],[Request Date]]=MainTracker[Request sent on (Date)])*1,0),9)</f>
        <v>45495</v>
      </c>
      <c r="J1099" t="s">
        <v>10248</v>
      </c>
      <c r="K1099" t="s">
        <v>10220</v>
      </c>
      <c r="L1099" t="e">
        <f>LEFT(Table58[[#This Row],[L3 (Last Work Package only)]],FIND(" - ",Table58[[#This Row],[L3 (Last Work Package only)]])-1)</f>
        <v>#VALUE!</v>
      </c>
      <c r="M1099" t="str">
        <f>LEFT(Table58[[#This Row],[Assets]],FIND(" - ",Table58[[#This Row],[Assets]])-1)</f>
        <v>HS2-00002QSM9</v>
      </c>
      <c r="N1099" s="239" t="e">
        <f>INDEX(TrackerTbl[#Data],MATCH(Table58[[#This Row],[L2]],TrackerTbl[Cleansed_UAID_2],0),5)</f>
        <v>#N/A</v>
      </c>
      <c r="O1099" s="9" t="e">
        <f>INDEX(TrackerTbl[#Data],MATCH(Table58[[#This Row],[L2]],TrackerTbl[Cleansed_UAID_2],0),6)</f>
        <v>#N/A</v>
      </c>
      <c r="P1099" s="239" t="e">
        <f>INDEX(TrackerTbl[#Data],MATCH(Table58[[#This Row],[L2]],TrackerTbl[Cleansed_UAID_2],0),7)</f>
        <v>#N/A</v>
      </c>
    </row>
    <row r="1100" spans="1:16">
      <c r="A1100" s="9">
        <v>214.1</v>
      </c>
      <c r="B1100" t="s">
        <v>4944</v>
      </c>
      <c r="C1100" t="str">
        <f>IF(LEFT(TrackerTbl[[#This Row],[WorkPackage]],1)="U",TrackerTbl[[#This Row],[WorkPackage]],"IDR "&amp;TRIM(TrackerTbl[[#This Row],[WorkPackage]]))</f>
        <v>IDR 214.1</v>
      </c>
      <c r="D1100" t="str">
        <f>TRIM(TrackerTbl[[#This Row],[UAID_2]])</f>
        <v>HS2-00003CPYQ</v>
      </c>
      <c r="E1100" s="74">
        <f>_xlfn.MAXIFS(Central_Team!G:G,Central_Team!C:C,TrackerTbl[[#This Row],[UAID_2]])</f>
        <v>45485</v>
      </c>
      <c r="F1100" t="str" cm="1">
        <f t="array" ref="F1100">INDEX(MainTracker[#Data],MATCH(1,(TrackerTbl[[#This Row],[UAID_2]]=MainTracker[UAID_2])*(TrackerTbl[[#This Row],[Request Date]]=MainTracker[Request sent on (Date)])*1,0),21)</f>
        <v>10 - Complete</v>
      </c>
      <c r="G1100" s="74" cm="1">
        <f t="array" ref="G1100">INDEX(MainTracker[#Data],MATCH(1,(TrackerTbl[[#This Row],[UAID_2]]=MainTracker[UAID_2])*(TrackerTbl[[#This Row],[Request Date]]=MainTracker[Request sent on (Date)])*1,0),9)</f>
        <v>45533</v>
      </c>
      <c r="J1100" t="s">
        <v>10249</v>
      </c>
      <c r="K1100" t="s">
        <v>10220</v>
      </c>
      <c r="L1100" t="e">
        <f>LEFT(Table58[[#This Row],[L3 (Last Work Package only)]],FIND(" - ",Table58[[#This Row],[L3 (Last Work Package only)]])-1)</f>
        <v>#VALUE!</v>
      </c>
      <c r="M1100" t="str">
        <f>LEFT(Table58[[#This Row],[Assets]],FIND(" - ",Table58[[#This Row],[Assets]])-1)</f>
        <v>HS2-00002QSMA</v>
      </c>
      <c r="N1100" s="239" t="e">
        <f>INDEX(TrackerTbl[#Data],MATCH(Table58[[#This Row],[L2]],TrackerTbl[Cleansed_UAID_2],0),5)</f>
        <v>#N/A</v>
      </c>
      <c r="O1100" s="9" t="e">
        <f>INDEX(TrackerTbl[#Data],MATCH(Table58[[#This Row],[L2]],TrackerTbl[Cleansed_UAID_2],0),6)</f>
        <v>#N/A</v>
      </c>
      <c r="P1100" s="239" t="e">
        <f>INDEX(TrackerTbl[#Data],MATCH(Table58[[#This Row],[L2]],TrackerTbl[Cleansed_UAID_2],0),7)</f>
        <v>#N/A</v>
      </c>
    </row>
    <row r="1101" spans="1:16">
      <c r="A1101" s="9">
        <v>214.1</v>
      </c>
      <c r="B1101" t="s">
        <v>4952</v>
      </c>
      <c r="C1101" t="str">
        <f>IF(LEFT(TrackerTbl[[#This Row],[WorkPackage]],1)="U",TrackerTbl[[#This Row],[WorkPackage]],"IDR "&amp;TRIM(TrackerTbl[[#This Row],[WorkPackage]]))</f>
        <v>IDR 214.1</v>
      </c>
      <c r="D1101" t="str">
        <f>TRIM(TrackerTbl[[#This Row],[UAID_2]])</f>
        <v>HS2-00002EK75</v>
      </c>
      <c r="E1101" s="74">
        <f>_xlfn.MAXIFS(Central_Team!G:G,Central_Team!C:C,TrackerTbl[[#This Row],[UAID_2]])</f>
        <v>45485</v>
      </c>
      <c r="F1101" t="str" cm="1">
        <f t="array" ref="F1101">INDEX(MainTracker[#Data],MATCH(1,(TrackerTbl[[#This Row],[UAID_2]]=MainTracker[UAID_2])*(TrackerTbl[[#This Row],[Request Date]]=MainTracker[Request sent on (Date)])*1,0),21)</f>
        <v>10 - Complete</v>
      </c>
      <c r="G1101" s="74" cm="1">
        <f t="array" ref="G1101">INDEX(MainTracker[#Data],MATCH(1,(TrackerTbl[[#This Row],[UAID_2]]=MainTracker[UAID_2])*(TrackerTbl[[#This Row],[Request Date]]=MainTracker[Request sent on (Date)])*1,0),9)</f>
        <v>45526</v>
      </c>
      <c r="J1101" t="s">
        <v>10250</v>
      </c>
      <c r="K1101" t="s">
        <v>10220</v>
      </c>
      <c r="L1101" t="e">
        <f>LEFT(Table58[[#This Row],[L3 (Last Work Package only)]],FIND(" - ",Table58[[#This Row],[L3 (Last Work Package only)]])-1)</f>
        <v>#VALUE!</v>
      </c>
      <c r="M1101" t="str">
        <f>LEFT(Table58[[#This Row],[Assets]],FIND(" - ",Table58[[#This Row],[Assets]])-1)</f>
        <v>HS2-00002QSMB</v>
      </c>
      <c r="N1101" s="239" t="e">
        <f>INDEX(TrackerTbl[#Data],MATCH(Table58[[#This Row],[L2]],TrackerTbl[Cleansed_UAID_2],0),5)</f>
        <v>#N/A</v>
      </c>
      <c r="O1101" s="9" t="e">
        <f>INDEX(TrackerTbl[#Data],MATCH(Table58[[#This Row],[L2]],TrackerTbl[Cleansed_UAID_2],0),6)</f>
        <v>#N/A</v>
      </c>
      <c r="P1101" s="239" t="e">
        <f>INDEX(TrackerTbl[#Data],MATCH(Table58[[#This Row],[L2]],TrackerTbl[Cleansed_UAID_2],0),7)</f>
        <v>#N/A</v>
      </c>
    </row>
    <row r="1102" spans="1:16">
      <c r="A1102" s="9">
        <v>214.1</v>
      </c>
      <c r="B1102" t="s">
        <v>4957</v>
      </c>
      <c r="C1102" t="str">
        <f>IF(LEFT(TrackerTbl[[#This Row],[WorkPackage]],1)="U",TrackerTbl[[#This Row],[WorkPackage]],"IDR "&amp;TRIM(TrackerTbl[[#This Row],[WorkPackage]]))</f>
        <v>IDR 214.1</v>
      </c>
      <c r="D1102" t="str">
        <f>TRIM(TrackerTbl[[#This Row],[UAID_2]])</f>
        <v>HS2-00003CPYP</v>
      </c>
      <c r="E1102" s="74">
        <f>_xlfn.MAXIFS(Central_Team!G:G,Central_Team!C:C,TrackerTbl[[#This Row],[UAID_2]])</f>
        <v>45485</v>
      </c>
      <c r="F1102" t="str" cm="1">
        <f t="array" ref="F1102">INDEX(MainTracker[#Data],MATCH(1,(TrackerTbl[[#This Row],[UAID_2]]=MainTracker[UAID_2])*(TrackerTbl[[#This Row],[Request Date]]=MainTracker[Request sent on (Date)])*1,0),21)</f>
        <v>10 - Complete</v>
      </c>
      <c r="G1102" s="74" cm="1">
        <f t="array" ref="G1102">INDEX(MainTracker[#Data],MATCH(1,(TrackerTbl[[#This Row],[UAID_2]]=MainTracker[UAID_2])*(TrackerTbl[[#This Row],[Request Date]]=MainTracker[Request sent on (Date)])*1,0),9)</f>
        <v>45527</v>
      </c>
      <c r="J1102" t="s">
        <v>10251</v>
      </c>
      <c r="K1102" t="s">
        <v>10220</v>
      </c>
      <c r="L1102" t="e">
        <f>LEFT(Table58[[#This Row],[L3 (Last Work Package only)]],FIND(" - ",Table58[[#This Row],[L3 (Last Work Package only)]])-1)</f>
        <v>#VALUE!</v>
      </c>
      <c r="M1102" t="str">
        <f>LEFT(Table58[[#This Row],[Assets]],FIND(" - ",Table58[[#This Row],[Assets]])-1)</f>
        <v>HS2-00002QSPD</v>
      </c>
      <c r="N1102" s="239" t="e">
        <f>INDEX(TrackerTbl[#Data],MATCH(Table58[[#This Row],[L2]],TrackerTbl[Cleansed_UAID_2],0),5)</f>
        <v>#N/A</v>
      </c>
      <c r="O1102" s="9" t="e">
        <f>INDEX(TrackerTbl[#Data],MATCH(Table58[[#This Row],[L2]],TrackerTbl[Cleansed_UAID_2],0),6)</f>
        <v>#N/A</v>
      </c>
      <c r="P1102" s="239" t="e">
        <f>INDEX(TrackerTbl[#Data],MATCH(Table58[[#This Row],[L2]],TrackerTbl[Cleansed_UAID_2],0),7)</f>
        <v>#N/A</v>
      </c>
    </row>
    <row r="1103" spans="1:16">
      <c r="A1103" s="9">
        <v>214.1</v>
      </c>
      <c r="B1103" t="s">
        <v>4962</v>
      </c>
      <c r="C1103" t="str">
        <f>IF(LEFT(TrackerTbl[[#This Row],[WorkPackage]],1)="U",TrackerTbl[[#This Row],[WorkPackage]],"IDR "&amp;TRIM(TrackerTbl[[#This Row],[WorkPackage]]))</f>
        <v>IDR 214.1</v>
      </c>
      <c r="D1103" t="str">
        <f>TRIM(TrackerTbl[[#This Row],[UAID_2]])</f>
        <v>HS2-00002XQ2Q</v>
      </c>
      <c r="E1103" s="74">
        <f>_xlfn.MAXIFS(Central_Team!G:G,Central_Team!C:C,TrackerTbl[[#This Row],[UAID_2]])</f>
        <v>45485</v>
      </c>
      <c r="F1103" t="str" cm="1">
        <f t="array" ref="F1103">INDEX(MainTracker[#Data],MATCH(1,(TrackerTbl[[#This Row],[UAID_2]]=MainTracker[UAID_2])*(TrackerTbl[[#This Row],[Request Date]]=MainTracker[Request sent on (Date)])*1,0),21)</f>
        <v>10 - Complete</v>
      </c>
      <c r="G1103" s="74" cm="1">
        <f t="array" ref="G1103">INDEX(MainTracker[#Data],MATCH(1,(TrackerTbl[[#This Row],[UAID_2]]=MainTracker[UAID_2])*(TrackerTbl[[#This Row],[Request Date]]=MainTracker[Request sent on (Date)])*1,0),9)</f>
        <v>45506</v>
      </c>
      <c r="J1103" t="s">
        <v>10252</v>
      </c>
      <c r="K1103" t="s">
        <v>10220</v>
      </c>
      <c r="L1103" t="e">
        <f>LEFT(Table58[[#This Row],[L3 (Last Work Package only)]],FIND(" - ",Table58[[#This Row],[L3 (Last Work Package only)]])-1)</f>
        <v>#VALUE!</v>
      </c>
      <c r="M1103" t="str">
        <f>LEFT(Table58[[#This Row],[Assets]],FIND(" - ",Table58[[#This Row],[Assets]])-1)</f>
        <v>HS2-00002PXGR</v>
      </c>
      <c r="N1103" s="239" t="e">
        <f>INDEX(TrackerTbl[#Data],MATCH(Table58[[#This Row],[L2]],TrackerTbl[Cleansed_UAID_2],0),5)</f>
        <v>#N/A</v>
      </c>
      <c r="O1103" s="9" t="e">
        <f>INDEX(TrackerTbl[#Data],MATCH(Table58[[#This Row],[L2]],TrackerTbl[Cleansed_UAID_2],0),6)</f>
        <v>#N/A</v>
      </c>
      <c r="P1103" s="239" t="e">
        <f>INDEX(TrackerTbl[#Data],MATCH(Table58[[#This Row],[L2]],TrackerTbl[Cleansed_UAID_2],0),7)</f>
        <v>#N/A</v>
      </c>
    </row>
    <row r="1104" spans="1:16">
      <c r="A1104" s="9">
        <v>214.1</v>
      </c>
      <c r="B1104" t="s">
        <v>4968</v>
      </c>
      <c r="C1104" t="str">
        <f>IF(LEFT(TrackerTbl[[#This Row],[WorkPackage]],1)="U",TrackerTbl[[#This Row],[WorkPackage]],"IDR "&amp;TRIM(TrackerTbl[[#This Row],[WorkPackage]]))</f>
        <v>IDR 214.1</v>
      </c>
      <c r="D1104" t="str">
        <f>TRIM(TrackerTbl[[#This Row],[UAID_2]])</f>
        <v>HS2-00002XQ2R</v>
      </c>
      <c r="E1104" s="74">
        <f>_xlfn.MAXIFS(Central_Team!G:G,Central_Team!C:C,TrackerTbl[[#This Row],[UAID_2]])</f>
        <v>45485</v>
      </c>
      <c r="F1104" t="str" cm="1">
        <f t="array" ref="F1104">INDEX(MainTracker[#Data],MATCH(1,(TrackerTbl[[#This Row],[UAID_2]]=MainTracker[UAID_2])*(TrackerTbl[[#This Row],[Request Date]]=MainTracker[Request sent on (Date)])*1,0),21)</f>
        <v>10 - Complete</v>
      </c>
      <c r="G1104" s="74" cm="1">
        <f t="array" ref="G1104">INDEX(MainTracker[#Data],MATCH(1,(TrackerTbl[[#This Row],[UAID_2]]=MainTracker[UAID_2])*(TrackerTbl[[#This Row],[Request Date]]=MainTracker[Request sent on (Date)])*1,0),9)</f>
        <v>45506</v>
      </c>
      <c r="J1104" t="s">
        <v>10253</v>
      </c>
      <c r="K1104" t="s">
        <v>10220</v>
      </c>
      <c r="L1104" t="e">
        <f>LEFT(Table58[[#This Row],[L3 (Last Work Package only)]],FIND(" - ",Table58[[#This Row],[L3 (Last Work Package only)]])-1)</f>
        <v>#VALUE!</v>
      </c>
      <c r="M1104" t="str">
        <f>LEFT(Table58[[#This Row],[Assets]],FIND(" - ",Table58[[#This Row],[Assets]])-1)</f>
        <v>HS2-00002PXKG</v>
      </c>
      <c r="N1104" s="239" t="e">
        <f>INDEX(TrackerTbl[#Data],MATCH(Table58[[#This Row],[L2]],TrackerTbl[Cleansed_UAID_2],0),5)</f>
        <v>#N/A</v>
      </c>
      <c r="O1104" s="9" t="e">
        <f>INDEX(TrackerTbl[#Data],MATCH(Table58[[#This Row],[L2]],TrackerTbl[Cleansed_UAID_2],0),6)</f>
        <v>#N/A</v>
      </c>
      <c r="P1104" s="239" t="e">
        <f>INDEX(TrackerTbl[#Data],MATCH(Table58[[#This Row],[L2]],TrackerTbl[Cleansed_UAID_2],0),7)</f>
        <v>#N/A</v>
      </c>
    </row>
    <row r="1105" spans="1:16">
      <c r="A1105" s="9">
        <v>212.5</v>
      </c>
      <c r="B1105" t="s">
        <v>4974</v>
      </c>
      <c r="C1105" t="str">
        <f>IF(LEFT(TrackerTbl[[#This Row],[WorkPackage]],1)="U",TrackerTbl[[#This Row],[WorkPackage]],"IDR "&amp;TRIM(TrackerTbl[[#This Row],[WorkPackage]]))</f>
        <v>IDR 212.5</v>
      </c>
      <c r="D1105" t="str">
        <f>TRIM(TrackerTbl[[#This Row],[UAID_2]])</f>
        <v>HS2-00003BPJH</v>
      </c>
      <c r="E1105" s="74">
        <f>_xlfn.MAXIFS(Central_Team!G:G,Central_Team!C:C,TrackerTbl[[#This Row],[UAID_2]])</f>
        <v>45541</v>
      </c>
      <c r="F1105" t="str" cm="1">
        <f t="array" ref="F1105">INDEX(MainTracker[#Data],MATCH(1,(TrackerTbl[[#This Row],[UAID_2]]=MainTracker[UAID_2])*(TrackerTbl[[#This Row],[Request Date]]=MainTracker[Request sent on (Date)])*1,0),21)</f>
        <v>10 - Complete</v>
      </c>
      <c r="G1105" s="74" cm="1">
        <f t="array" ref="G1105">INDEX(MainTracker[#Data],MATCH(1,(TrackerTbl[[#This Row],[UAID_2]]=MainTracker[UAID_2])*(TrackerTbl[[#This Row],[Request Date]]=MainTracker[Request sent on (Date)])*1,0),9)</f>
        <v>45552</v>
      </c>
      <c r="J1105" t="s">
        <v>10254</v>
      </c>
      <c r="K1105" t="s">
        <v>10220</v>
      </c>
      <c r="L1105" t="e">
        <f>LEFT(Table58[[#This Row],[L3 (Last Work Package only)]],FIND(" - ",Table58[[#This Row],[L3 (Last Work Package only)]])-1)</f>
        <v>#VALUE!</v>
      </c>
      <c r="M1105" t="str">
        <f>LEFT(Table58[[#This Row],[Assets]],FIND(" - ",Table58[[#This Row],[Assets]])-1)</f>
        <v>HS2-00002PXM1</v>
      </c>
      <c r="N1105" s="239" t="e">
        <f>INDEX(TrackerTbl[#Data],MATCH(Table58[[#This Row],[L2]],TrackerTbl[Cleansed_UAID_2],0),5)</f>
        <v>#N/A</v>
      </c>
      <c r="O1105" s="9" t="e">
        <f>INDEX(TrackerTbl[#Data],MATCH(Table58[[#This Row],[L2]],TrackerTbl[Cleansed_UAID_2],0),6)</f>
        <v>#N/A</v>
      </c>
      <c r="P1105" s="239" t="e">
        <f>INDEX(TrackerTbl[#Data],MATCH(Table58[[#This Row],[L2]],TrackerTbl[Cleansed_UAID_2],0),7)</f>
        <v>#N/A</v>
      </c>
    </row>
    <row r="1106" spans="1:16">
      <c r="A1106" s="9">
        <v>212.5</v>
      </c>
      <c r="B1106" t="s">
        <v>4978</v>
      </c>
      <c r="C1106" t="str">
        <f>IF(LEFT(TrackerTbl[[#This Row],[WorkPackage]],1)="U",TrackerTbl[[#This Row],[WorkPackage]],"IDR "&amp;TRIM(TrackerTbl[[#This Row],[WorkPackage]]))</f>
        <v>IDR 212.5</v>
      </c>
      <c r="D1106" t="str">
        <f>TRIM(TrackerTbl[[#This Row],[UAID_2]])</f>
        <v>HS2-00002ZJQH</v>
      </c>
      <c r="E1106" s="74">
        <f>_xlfn.MAXIFS(Central_Team!G:G,Central_Team!C:C,TrackerTbl[[#This Row],[UAID_2]])</f>
        <v>45485</v>
      </c>
      <c r="F1106" t="str" cm="1">
        <f t="array" ref="F1106">INDEX(MainTracker[#Data],MATCH(1,(TrackerTbl[[#This Row],[UAID_2]]=MainTracker[UAID_2])*(TrackerTbl[[#This Row],[Request Date]]=MainTracker[Request sent on (Date)])*1,0),21)</f>
        <v>10 - Complete</v>
      </c>
      <c r="G1106" s="74" cm="1">
        <f t="array" ref="G1106">INDEX(MainTracker[#Data],MATCH(1,(TrackerTbl[[#This Row],[UAID_2]]=MainTracker[UAID_2])*(TrackerTbl[[#This Row],[Request Date]]=MainTracker[Request sent on (Date)])*1,0),9)</f>
        <v>45498</v>
      </c>
      <c r="J1106" t="s">
        <v>10255</v>
      </c>
      <c r="K1106" t="s">
        <v>10220</v>
      </c>
      <c r="L1106" t="e">
        <f>LEFT(Table58[[#This Row],[L3 (Last Work Package only)]],FIND(" - ",Table58[[#This Row],[L3 (Last Work Package only)]])-1)</f>
        <v>#VALUE!</v>
      </c>
      <c r="M1106" t="str">
        <f>LEFT(Table58[[#This Row],[Assets]],FIND(" - ",Table58[[#This Row],[Assets]])-1)</f>
        <v>HS2-00002QSMC</v>
      </c>
      <c r="N1106" s="239" t="e">
        <f>INDEX(TrackerTbl[#Data],MATCH(Table58[[#This Row],[L2]],TrackerTbl[Cleansed_UAID_2],0),5)</f>
        <v>#N/A</v>
      </c>
      <c r="O1106" s="9" t="e">
        <f>INDEX(TrackerTbl[#Data],MATCH(Table58[[#This Row],[L2]],TrackerTbl[Cleansed_UAID_2],0),6)</f>
        <v>#N/A</v>
      </c>
      <c r="P1106" s="239" t="e">
        <f>INDEX(TrackerTbl[#Data],MATCH(Table58[[#This Row],[L2]],TrackerTbl[Cleansed_UAID_2],0),7)</f>
        <v>#N/A</v>
      </c>
    </row>
    <row r="1107" spans="1:16">
      <c r="A1107" s="9">
        <v>226.1</v>
      </c>
      <c r="B1107" t="s">
        <v>4982</v>
      </c>
      <c r="C1107" t="str">
        <f>IF(LEFT(TrackerTbl[[#This Row],[WorkPackage]],1)="U",TrackerTbl[[#This Row],[WorkPackage]],"IDR "&amp;TRIM(TrackerTbl[[#This Row],[WorkPackage]]))</f>
        <v>IDR 226.1</v>
      </c>
      <c r="D1107" t="str">
        <f>TRIM(TrackerTbl[[#This Row],[UAID_2]])</f>
        <v>HS2-00002CTDV</v>
      </c>
      <c r="E1107" s="74">
        <f>_xlfn.MAXIFS(Central_Team!G:G,Central_Team!C:C,TrackerTbl[[#This Row],[UAID_2]])</f>
        <v>45488</v>
      </c>
      <c r="F1107" t="str" cm="1">
        <f t="array" ref="F1107">INDEX(MainTracker[#Data],MATCH(1,(TrackerTbl[[#This Row],[UAID_2]]=MainTracker[UAID_2])*(TrackerTbl[[#This Row],[Request Date]]=MainTracker[Request sent on (Date)])*1,0),21)</f>
        <v>10 - Complete</v>
      </c>
      <c r="G1107" s="74" cm="1">
        <f t="array" ref="G1107">INDEX(MainTracker[#Data],MATCH(1,(TrackerTbl[[#This Row],[UAID_2]]=MainTracker[UAID_2])*(TrackerTbl[[#This Row],[Request Date]]=MainTracker[Request sent on (Date)])*1,0),9)</f>
        <v>45497</v>
      </c>
      <c r="J1107" t="s">
        <v>10256</v>
      </c>
      <c r="K1107" t="s">
        <v>10220</v>
      </c>
      <c r="L1107" t="e">
        <f>LEFT(Table58[[#This Row],[L3 (Last Work Package only)]],FIND(" - ",Table58[[#This Row],[L3 (Last Work Package only)]])-1)</f>
        <v>#VALUE!</v>
      </c>
      <c r="M1107" t="str">
        <f>LEFT(Table58[[#This Row],[Assets]],FIND(" - ",Table58[[#This Row],[Assets]])-1)</f>
        <v>HS2-00002QSPC</v>
      </c>
      <c r="N1107" s="239" t="e">
        <f>INDEX(TrackerTbl[#Data],MATCH(Table58[[#This Row],[L2]],TrackerTbl[Cleansed_UAID_2],0),5)</f>
        <v>#N/A</v>
      </c>
      <c r="O1107" s="9" t="e">
        <f>INDEX(TrackerTbl[#Data],MATCH(Table58[[#This Row],[L2]],TrackerTbl[Cleansed_UAID_2],0),6)</f>
        <v>#N/A</v>
      </c>
      <c r="P1107" s="239" t="e">
        <f>INDEX(TrackerTbl[#Data],MATCH(Table58[[#This Row],[L2]],TrackerTbl[Cleansed_UAID_2],0),7)</f>
        <v>#N/A</v>
      </c>
    </row>
    <row r="1108" spans="1:16">
      <c r="A1108" s="9" t="s">
        <v>4986</v>
      </c>
      <c r="B1108" t="s">
        <v>4987</v>
      </c>
      <c r="C1108" t="str">
        <f>IF(LEFT(TrackerTbl[[#This Row],[WorkPackage]],1)="U",TrackerTbl[[#This Row],[WorkPackage]],"IDR "&amp;TRIM(TrackerTbl[[#This Row],[WorkPackage]]))</f>
        <v>UFDR 208.A</v>
      </c>
      <c r="D1108" t="str">
        <f>TRIM(TrackerTbl[[#This Row],[UAID_2]])</f>
        <v>HS2-000020CEX</v>
      </c>
      <c r="E1108" s="74">
        <f>_xlfn.MAXIFS(Central_Team!G:G,Central_Team!C:C,TrackerTbl[[#This Row],[UAID_2]])</f>
        <v>45489</v>
      </c>
      <c r="F1108" t="str" cm="1">
        <f t="array" ref="F1108">INDEX(MainTracker[#Data],MATCH(1,(TrackerTbl[[#This Row],[UAID_2]]=MainTracker[UAID_2])*(TrackerTbl[[#This Row],[Request Date]]=MainTracker[Request sent on (Date)])*1,0),21)</f>
        <v>10 - Complete</v>
      </c>
      <c r="G1108" s="74" cm="1">
        <f t="array" ref="G1108">INDEX(MainTracker[#Data],MATCH(1,(TrackerTbl[[#This Row],[UAID_2]]=MainTracker[UAID_2])*(TrackerTbl[[#This Row],[Request Date]]=MainTracker[Request sent on (Date)])*1,0),9)</f>
        <v>45499</v>
      </c>
      <c r="J1108" t="s">
        <v>10257</v>
      </c>
      <c r="K1108" t="s">
        <v>10220</v>
      </c>
      <c r="L1108" t="e">
        <f>LEFT(Table58[[#This Row],[L3 (Last Work Package only)]],FIND(" - ",Table58[[#This Row],[L3 (Last Work Package only)]])-1)</f>
        <v>#VALUE!</v>
      </c>
      <c r="M1108" t="str">
        <f>LEFT(Table58[[#This Row],[Assets]],FIND(" - ",Table58[[#This Row],[Assets]])-1)</f>
        <v>HS2-00002QSMD</v>
      </c>
      <c r="N1108" s="239" t="e">
        <f>INDEX(TrackerTbl[#Data],MATCH(Table58[[#This Row],[L2]],TrackerTbl[Cleansed_UAID_2],0),5)</f>
        <v>#N/A</v>
      </c>
      <c r="O1108" s="9" t="e">
        <f>INDEX(TrackerTbl[#Data],MATCH(Table58[[#This Row],[L2]],TrackerTbl[Cleansed_UAID_2],0),6)</f>
        <v>#N/A</v>
      </c>
      <c r="P1108" s="239" t="e">
        <f>INDEX(TrackerTbl[#Data],MATCH(Table58[[#This Row],[L2]],TrackerTbl[Cleansed_UAID_2],0),7)</f>
        <v>#N/A</v>
      </c>
    </row>
    <row r="1109" spans="1:16">
      <c r="A1109" s="9" t="s">
        <v>4986</v>
      </c>
      <c r="B1109" t="s">
        <v>4992</v>
      </c>
      <c r="C1109" t="str">
        <f>IF(LEFT(TrackerTbl[[#This Row],[WorkPackage]],1)="U",TrackerTbl[[#This Row],[WorkPackage]],"IDR "&amp;TRIM(TrackerTbl[[#This Row],[WorkPackage]]))</f>
        <v>UFDR 208.A</v>
      </c>
      <c r="D1109" t="str">
        <f>TRIM(TrackerTbl[[#This Row],[UAID_2]])</f>
        <v>HS2-0000245Z0</v>
      </c>
      <c r="E1109" s="74">
        <f>_xlfn.MAXIFS(Central_Team!G:G,Central_Team!C:C,TrackerTbl[[#This Row],[UAID_2]])</f>
        <v>45489</v>
      </c>
      <c r="F1109" t="str" cm="1">
        <f t="array" ref="F1109">INDEX(MainTracker[#Data],MATCH(1,(TrackerTbl[[#This Row],[UAID_2]]=MainTracker[UAID_2])*(TrackerTbl[[#This Row],[Request Date]]=MainTracker[Request sent on (Date)])*1,0),21)</f>
        <v>10 - Complete</v>
      </c>
      <c r="G1109" s="74" cm="1">
        <f t="array" ref="G1109">INDEX(MainTracker[#Data],MATCH(1,(TrackerTbl[[#This Row],[UAID_2]]=MainTracker[UAID_2])*(TrackerTbl[[#This Row],[Request Date]]=MainTracker[Request sent on (Date)])*1,0),9)</f>
        <v>45499</v>
      </c>
      <c r="J1109" t="s">
        <v>10258</v>
      </c>
      <c r="K1109" t="s">
        <v>10220</v>
      </c>
      <c r="L1109" t="e">
        <f>LEFT(Table58[[#This Row],[L3 (Last Work Package only)]],FIND(" - ",Table58[[#This Row],[L3 (Last Work Package only)]])-1)</f>
        <v>#VALUE!</v>
      </c>
      <c r="M1109" t="str">
        <f>LEFT(Table58[[#This Row],[Assets]],FIND(" - ",Table58[[#This Row],[Assets]])-1)</f>
        <v>HS2-00002QSPE</v>
      </c>
      <c r="N1109" s="239" t="e">
        <f>INDEX(TrackerTbl[#Data],MATCH(Table58[[#This Row],[L2]],TrackerTbl[Cleansed_UAID_2],0),5)</f>
        <v>#N/A</v>
      </c>
      <c r="O1109" s="9" t="e">
        <f>INDEX(TrackerTbl[#Data],MATCH(Table58[[#This Row],[L2]],TrackerTbl[Cleansed_UAID_2],0),6)</f>
        <v>#N/A</v>
      </c>
      <c r="P1109" s="239" t="e">
        <f>INDEX(TrackerTbl[#Data],MATCH(Table58[[#This Row],[L2]],TrackerTbl[Cleansed_UAID_2],0),7)</f>
        <v>#N/A</v>
      </c>
    </row>
    <row r="1110" spans="1:16">
      <c r="A1110" s="9" t="s">
        <v>4986</v>
      </c>
      <c r="B1110" t="s">
        <v>4996</v>
      </c>
      <c r="C1110" t="str">
        <f>IF(LEFT(TrackerTbl[[#This Row],[WorkPackage]],1)="U",TrackerTbl[[#This Row],[WorkPackage]],"IDR "&amp;TRIM(TrackerTbl[[#This Row],[WorkPackage]]))</f>
        <v>UFDR 208.A</v>
      </c>
      <c r="D1110" t="str">
        <f>TRIM(TrackerTbl[[#This Row],[UAID_2]])</f>
        <v>HS2-00002SZLT</v>
      </c>
      <c r="E1110" s="74">
        <f>_xlfn.MAXIFS(Central_Team!G:G,Central_Team!C:C,TrackerTbl[[#This Row],[UAID_2]])</f>
        <v>45489</v>
      </c>
      <c r="F1110" t="str" cm="1">
        <f t="array" ref="F1110">INDEX(MainTracker[#Data],MATCH(1,(TrackerTbl[[#This Row],[UAID_2]]=MainTracker[UAID_2])*(TrackerTbl[[#This Row],[Request Date]]=MainTracker[Request sent on (Date)])*1,0),21)</f>
        <v>10 - Complete</v>
      </c>
      <c r="G1110" s="74" cm="1">
        <f t="array" ref="G1110">INDEX(MainTracker[#Data],MATCH(1,(TrackerTbl[[#This Row],[UAID_2]]=MainTracker[UAID_2])*(TrackerTbl[[#This Row],[Request Date]]=MainTracker[Request sent on (Date)])*1,0),9)</f>
        <v>45503</v>
      </c>
      <c r="J1110" t="s">
        <v>10259</v>
      </c>
      <c r="K1110" t="s">
        <v>10220</v>
      </c>
      <c r="L1110" t="e">
        <f>LEFT(Table58[[#This Row],[L3 (Last Work Package only)]],FIND(" - ",Table58[[#This Row],[L3 (Last Work Package only)]])-1)</f>
        <v>#VALUE!</v>
      </c>
      <c r="M1110" t="str">
        <f>LEFT(Table58[[#This Row],[Assets]],FIND(" - ",Table58[[#This Row],[Assets]])-1)</f>
        <v>HS2-00002QSME</v>
      </c>
      <c r="N1110" s="239" t="e">
        <f>INDEX(TrackerTbl[#Data],MATCH(Table58[[#This Row],[L2]],TrackerTbl[Cleansed_UAID_2],0),5)</f>
        <v>#N/A</v>
      </c>
      <c r="O1110" s="9" t="e">
        <f>INDEX(TrackerTbl[#Data],MATCH(Table58[[#This Row],[L2]],TrackerTbl[Cleansed_UAID_2],0),6)</f>
        <v>#N/A</v>
      </c>
      <c r="P1110" s="239" t="e">
        <f>INDEX(TrackerTbl[#Data],MATCH(Table58[[#This Row],[L2]],TrackerTbl[Cleansed_UAID_2],0),7)</f>
        <v>#N/A</v>
      </c>
    </row>
    <row r="1111" spans="1:16">
      <c r="A1111" s="9" t="s">
        <v>4986</v>
      </c>
      <c r="B1111" t="s">
        <v>5000</v>
      </c>
      <c r="C1111" t="str">
        <f>IF(LEFT(TrackerTbl[[#This Row],[WorkPackage]],1)="U",TrackerTbl[[#This Row],[WorkPackage]],"IDR "&amp;TRIM(TrackerTbl[[#This Row],[WorkPackage]]))</f>
        <v>UFDR 208.A</v>
      </c>
      <c r="D1111" t="str">
        <f>TRIM(TrackerTbl[[#This Row],[UAID_2]])</f>
        <v>HS2-00002SZLS</v>
      </c>
      <c r="E1111" s="74">
        <f>_xlfn.MAXIFS(Central_Team!G:G,Central_Team!C:C,TrackerTbl[[#This Row],[UAID_2]])</f>
        <v>45489</v>
      </c>
      <c r="F1111" t="str" cm="1">
        <f t="array" ref="F1111">INDEX(MainTracker[#Data],MATCH(1,(TrackerTbl[[#This Row],[UAID_2]]=MainTracker[UAID_2])*(TrackerTbl[[#This Row],[Request Date]]=MainTracker[Request sent on (Date)])*1,0),21)</f>
        <v>10 - Complete</v>
      </c>
      <c r="G1111" s="74" cm="1">
        <f t="array" ref="G1111">INDEX(MainTracker[#Data],MATCH(1,(TrackerTbl[[#This Row],[UAID_2]]=MainTracker[UAID_2])*(TrackerTbl[[#This Row],[Request Date]]=MainTracker[Request sent on (Date)])*1,0),9)</f>
        <v>45503</v>
      </c>
      <c r="J1111" t="s">
        <v>10260</v>
      </c>
      <c r="K1111" t="s">
        <v>10220</v>
      </c>
      <c r="L1111" t="e">
        <f>LEFT(Table58[[#This Row],[L3 (Last Work Package only)]],FIND(" - ",Table58[[#This Row],[L3 (Last Work Package only)]])-1)</f>
        <v>#VALUE!</v>
      </c>
      <c r="M1111" t="str">
        <f>LEFT(Table58[[#This Row],[Assets]],FIND(" - ",Table58[[#This Row],[Assets]])-1)</f>
        <v>HS2-00002QSPF</v>
      </c>
      <c r="N1111" s="239" t="e">
        <f>INDEX(TrackerTbl[#Data],MATCH(Table58[[#This Row],[L2]],TrackerTbl[Cleansed_UAID_2],0),5)</f>
        <v>#N/A</v>
      </c>
      <c r="O1111" s="9" t="e">
        <f>INDEX(TrackerTbl[#Data],MATCH(Table58[[#This Row],[L2]],TrackerTbl[Cleansed_UAID_2],0),6)</f>
        <v>#N/A</v>
      </c>
      <c r="P1111" s="239" t="e">
        <f>INDEX(TrackerTbl[#Data],MATCH(Table58[[#This Row],[L2]],TrackerTbl[Cleansed_UAID_2],0),7)</f>
        <v>#N/A</v>
      </c>
    </row>
    <row r="1112" spans="1:16">
      <c r="A1112" s="9" t="s">
        <v>4839</v>
      </c>
      <c r="B1112" t="s">
        <v>5004</v>
      </c>
      <c r="C1112" t="str">
        <f>IF(LEFT(TrackerTbl[[#This Row],[WorkPackage]],1)="U",TrackerTbl[[#This Row],[WorkPackage]],"IDR "&amp;TRIM(TrackerTbl[[#This Row],[WorkPackage]]))</f>
        <v>IDR 202.4-2</v>
      </c>
      <c r="D1112" t="str">
        <f>TRIM(TrackerTbl[[#This Row],[UAID_2]])</f>
        <v>HS2-00002EK6M</v>
      </c>
      <c r="E1112" s="74">
        <f>_xlfn.MAXIFS(Central_Team!G:G,Central_Team!C:C,TrackerTbl[[#This Row],[UAID_2]])</f>
        <v>45489</v>
      </c>
      <c r="F1112" t="str" cm="1">
        <f t="array" ref="F1112">INDEX(MainTracker[#Data],MATCH(1,(TrackerTbl[[#This Row],[UAID_2]]=MainTracker[UAID_2])*(TrackerTbl[[#This Row],[Request Date]]=MainTracker[Request sent on (Date)])*1,0),21)</f>
        <v>10 - Complete</v>
      </c>
      <c r="G1112" s="74" cm="1">
        <f t="array" ref="G1112">INDEX(MainTracker[#Data],MATCH(1,(TrackerTbl[[#This Row],[UAID_2]]=MainTracker[UAID_2])*(TrackerTbl[[#This Row],[Request Date]]=MainTracker[Request sent on (Date)])*1,0),9)</f>
        <v>45498</v>
      </c>
      <c r="J1112" t="s">
        <v>10261</v>
      </c>
      <c r="K1112" t="s">
        <v>10220</v>
      </c>
      <c r="L1112" t="e">
        <f>LEFT(Table58[[#This Row],[L3 (Last Work Package only)]],FIND(" - ",Table58[[#This Row],[L3 (Last Work Package only)]])-1)</f>
        <v>#VALUE!</v>
      </c>
      <c r="M1112" t="str">
        <f>LEFT(Table58[[#This Row],[Assets]],FIND(" - ",Table58[[#This Row],[Assets]])-1)</f>
        <v>HS2-00002PXKH</v>
      </c>
      <c r="N1112" s="239" t="e">
        <f>INDEX(TrackerTbl[#Data],MATCH(Table58[[#This Row],[L2]],TrackerTbl[Cleansed_UAID_2],0),5)</f>
        <v>#N/A</v>
      </c>
      <c r="O1112" s="9" t="e">
        <f>INDEX(TrackerTbl[#Data],MATCH(Table58[[#This Row],[L2]],TrackerTbl[Cleansed_UAID_2],0),6)</f>
        <v>#N/A</v>
      </c>
      <c r="P1112" s="239" t="e">
        <f>INDEX(TrackerTbl[#Data],MATCH(Table58[[#This Row],[L2]],TrackerTbl[Cleansed_UAID_2],0),7)</f>
        <v>#N/A</v>
      </c>
    </row>
    <row r="1113" spans="1:16">
      <c r="A1113" s="9">
        <v>217.03</v>
      </c>
      <c r="B1113" t="s">
        <v>5010</v>
      </c>
      <c r="C1113" t="str">
        <f>IF(LEFT(TrackerTbl[[#This Row],[WorkPackage]],1)="U",TrackerTbl[[#This Row],[WorkPackage]],"IDR "&amp;TRIM(TrackerTbl[[#This Row],[WorkPackage]]))</f>
        <v>IDR 217.03</v>
      </c>
      <c r="D1113" t="str">
        <f>TRIM(TrackerTbl[[#This Row],[UAID_2]])</f>
        <v>HS2-000001314</v>
      </c>
      <c r="E1113" s="74">
        <f>_xlfn.MAXIFS(Central_Team!G:G,Central_Team!C:C,TrackerTbl[[#This Row],[UAID_2]])</f>
        <v>45616</v>
      </c>
      <c r="F1113" t="str" cm="1">
        <f t="array" ref="F1113">INDEX(MainTracker[#Data],MATCH(1,(TrackerTbl[[#This Row],[UAID_2]]=MainTracker[UAID_2])*(TrackerTbl[[#This Row],[Request Date]]=MainTracker[Request sent on (Date)])*1,0),21)</f>
        <v>50 - HOLD</v>
      </c>
      <c r="G1113" s="74" cm="1">
        <f t="array" ref="G1113">INDEX(MainTracker[#Data],MATCH(1,(TrackerTbl[[#This Row],[UAID_2]]=MainTracker[UAID_2])*(TrackerTbl[[#This Row],[Request Date]]=MainTracker[Request sent on (Date)])*1,0),9)</f>
        <v>0</v>
      </c>
      <c r="J1113" t="s">
        <v>10262</v>
      </c>
      <c r="K1113" t="s">
        <v>10220</v>
      </c>
      <c r="L1113" t="e">
        <f>LEFT(Table58[[#This Row],[L3 (Last Work Package only)]],FIND(" - ",Table58[[#This Row],[L3 (Last Work Package only)]])-1)</f>
        <v>#VALUE!</v>
      </c>
      <c r="M1113" t="str">
        <f>LEFT(Table58[[#This Row],[Assets]],FIND(" - ",Table58[[#This Row],[Assets]])-1)</f>
        <v>HS2-00002PXM2</v>
      </c>
      <c r="N1113" s="239" t="e">
        <f>INDEX(TrackerTbl[#Data],MATCH(Table58[[#This Row],[L2]],TrackerTbl[Cleansed_UAID_2],0),5)</f>
        <v>#N/A</v>
      </c>
      <c r="O1113" s="9" t="e">
        <f>INDEX(TrackerTbl[#Data],MATCH(Table58[[#This Row],[L2]],TrackerTbl[Cleansed_UAID_2],0),6)</f>
        <v>#N/A</v>
      </c>
      <c r="P1113" s="239" t="e">
        <f>INDEX(TrackerTbl[#Data],MATCH(Table58[[#This Row],[L2]],TrackerTbl[Cleansed_UAID_2],0),7)</f>
        <v>#N/A</v>
      </c>
    </row>
    <row r="1114" spans="1:16">
      <c r="A1114" s="9">
        <v>224.6</v>
      </c>
      <c r="B1114" t="s">
        <v>5016</v>
      </c>
      <c r="C1114" t="str">
        <f>IF(LEFT(TrackerTbl[[#This Row],[WorkPackage]],1)="U",TrackerTbl[[#This Row],[WorkPackage]],"IDR "&amp;TRIM(TrackerTbl[[#This Row],[WorkPackage]]))</f>
        <v>IDR 224.6</v>
      </c>
      <c r="D1114" t="str">
        <f>TRIM(TrackerTbl[[#This Row],[UAID_2]])</f>
        <v>HS2-00003BPLB</v>
      </c>
      <c r="E1114" s="74">
        <f>_xlfn.MAXIFS(Central_Team!G:G,Central_Team!C:C,TrackerTbl[[#This Row],[UAID_2]])</f>
        <v>45490</v>
      </c>
      <c r="F1114" t="str" cm="1">
        <f t="array" ref="F1114">INDEX(MainTracker[#Data],MATCH(1,(TrackerTbl[[#This Row],[UAID_2]]=MainTracker[UAID_2])*(TrackerTbl[[#This Row],[Request Date]]=MainTracker[Request sent on (Date)])*1,0),21)</f>
        <v>10 - Complete</v>
      </c>
      <c r="G1114" s="74" cm="1">
        <f t="array" ref="G1114">INDEX(MainTracker[#Data],MATCH(1,(TrackerTbl[[#This Row],[UAID_2]]=MainTracker[UAID_2])*(TrackerTbl[[#This Row],[Request Date]]=MainTracker[Request sent on (Date)])*1,0),9)</f>
        <v>45495</v>
      </c>
      <c r="J1114" t="s">
        <v>10263</v>
      </c>
      <c r="K1114" t="s">
        <v>10220</v>
      </c>
      <c r="L1114" t="e">
        <f>LEFT(Table58[[#This Row],[L3 (Last Work Package only)]],FIND(" - ",Table58[[#This Row],[L3 (Last Work Package only)]])-1)</f>
        <v>#VALUE!</v>
      </c>
      <c r="M1114" t="str">
        <f>LEFT(Table58[[#This Row],[Assets]],FIND(" - ",Table58[[#This Row],[Assets]])-1)</f>
        <v>HS2-00002QSMF</v>
      </c>
      <c r="N1114" s="239" t="e">
        <f>INDEX(TrackerTbl[#Data],MATCH(Table58[[#This Row],[L2]],TrackerTbl[Cleansed_UAID_2],0),5)</f>
        <v>#N/A</v>
      </c>
      <c r="O1114" s="9" t="e">
        <f>INDEX(TrackerTbl[#Data],MATCH(Table58[[#This Row],[L2]],TrackerTbl[Cleansed_UAID_2],0),6)</f>
        <v>#N/A</v>
      </c>
      <c r="P1114" s="239" t="e">
        <f>INDEX(TrackerTbl[#Data],MATCH(Table58[[#This Row],[L2]],TrackerTbl[Cleansed_UAID_2],0),7)</f>
        <v>#N/A</v>
      </c>
    </row>
    <row r="1115" spans="1:16">
      <c r="A1115" s="9">
        <v>224.6</v>
      </c>
      <c r="B1115" t="s">
        <v>5022</v>
      </c>
      <c r="C1115" t="str">
        <f>IF(LEFT(TrackerTbl[[#This Row],[WorkPackage]],1)="U",TrackerTbl[[#This Row],[WorkPackage]],"IDR "&amp;TRIM(TrackerTbl[[#This Row],[WorkPackage]]))</f>
        <v>IDR 224.6</v>
      </c>
      <c r="D1115" t="str">
        <f>TRIM(TrackerTbl[[#This Row],[UAID_2]])</f>
        <v>HS2-00003BPLD</v>
      </c>
      <c r="E1115" s="74">
        <f>_xlfn.MAXIFS(Central_Team!G:G,Central_Team!C:C,TrackerTbl[[#This Row],[UAID_2]])</f>
        <v>45490</v>
      </c>
      <c r="F1115" t="str" cm="1">
        <f t="array" ref="F1115">INDEX(MainTracker[#Data],MATCH(1,(TrackerTbl[[#This Row],[UAID_2]]=MainTracker[UAID_2])*(TrackerTbl[[#This Row],[Request Date]]=MainTracker[Request sent on (Date)])*1,0),21)</f>
        <v>10 - Complete</v>
      </c>
      <c r="G1115" s="74" cm="1">
        <f t="array" ref="G1115">INDEX(MainTracker[#Data],MATCH(1,(TrackerTbl[[#This Row],[UAID_2]]=MainTracker[UAID_2])*(TrackerTbl[[#This Row],[Request Date]]=MainTracker[Request sent on (Date)])*1,0),9)</f>
        <v>45498</v>
      </c>
      <c r="J1115" t="s">
        <v>10264</v>
      </c>
      <c r="K1115" t="s">
        <v>10220</v>
      </c>
      <c r="L1115" t="e">
        <f>LEFT(Table58[[#This Row],[L3 (Last Work Package only)]],FIND(" - ",Table58[[#This Row],[L3 (Last Work Package only)]])-1)</f>
        <v>#VALUE!</v>
      </c>
      <c r="M1115" t="str">
        <f>LEFT(Table58[[#This Row],[Assets]],FIND(" - ",Table58[[#This Row],[Assets]])-1)</f>
        <v>HS2-00002PXGS</v>
      </c>
      <c r="N1115" s="239" t="e">
        <f>INDEX(TrackerTbl[#Data],MATCH(Table58[[#This Row],[L2]],TrackerTbl[Cleansed_UAID_2],0),5)</f>
        <v>#N/A</v>
      </c>
      <c r="O1115" s="9" t="e">
        <f>INDEX(TrackerTbl[#Data],MATCH(Table58[[#This Row],[L2]],TrackerTbl[Cleansed_UAID_2],0),6)</f>
        <v>#N/A</v>
      </c>
      <c r="P1115" s="239" t="e">
        <f>INDEX(TrackerTbl[#Data],MATCH(Table58[[#This Row],[L2]],TrackerTbl[Cleansed_UAID_2],0),7)</f>
        <v>#N/A</v>
      </c>
    </row>
    <row r="1116" spans="1:16">
      <c r="A1116" s="9">
        <v>224.6</v>
      </c>
      <c r="B1116" t="s">
        <v>5026</v>
      </c>
      <c r="C1116" t="str">
        <f>IF(LEFT(TrackerTbl[[#This Row],[WorkPackage]],1)="U",TrackerTbl[[#This Row],[WorkPackage]],"IDR "&amp;TRIM(TrackerTbl[[#This Row],[WorkPackage]]))</f>
        <v>IDR 224.6</v>
      </c>
      <c r="D1116" t="str">
        <f>TRIM(TrackerTbl[[#This Row],[UAID_2]])</f>
        <v>HS2-00003BPLE</v>
      </c>
      <c r="E1116" s="74">
        <f>_xlfn.MAXIFS(Central_Team!G:G,Central_Team!C:C,TrackerTbl[[#This Row],[UAID_2]])</f>
        <v>45490</v>
      </c>
      <c r="F1116" t="str" cm="1">
        <f t="array" ref="F1116">INDEX(MainTracker[#Data],MATCH(1,(TrackerTbl[[#This Row],[UAID_2]]=MainTracker[UAID_2])*(TrackerTbl[[#This Row],[Request Date]]=MainTracker[Request sent on (Date)])*1,0),21)</f>
        <v>10 - Complete</v>
      </c>
      <c r="G1116" s="74" cm="1">
        <f t="array" ref="G1116">INDEX(MainTracker[#Data],MATCH(1,(TrackerTbl[[#This Row],[UAID_2]]=MainTracker[UAID_2])*(TrackerTbl[[#This Row],[Request Date]]=MainTracker[Request sent on (Date)])*1,0),9)</f>
        <v>45504</v>
      </c>
      <c r="J1116" t="s">
        <v>10265</v>
      </c>
      <c r="K1116" t="s">
        <v>10220</v>
      </c>
      <c r="L1116" t="e">
        <f>LEFT(Table58[[#This Row],[L3 (Last Work Package only)]],FIND(" - ",Table58[[#This Row],[L3 (Last Work Package only)]])-1)</f>
        <v>#VALUE!</v>
      </c>
      <c r="M1116" t="str">
        <f>LEFT(Table58[[#This Row],[Assets]],FIND(" - ",Table58[[#This Row],[Assets]])-1)</f>
        <v>HS2-00002PXGT</v>
      </c>
      <c r="N1116" s="239" t="e">
        <f>INDEX(TrackerTbl[#Data],MATCH(Table58[[#This Row],[L2]],TrackerTbl[Cleansed_UAID_2],0),5)</f>
        <v>#N/A</v>
      </c>
      <c r="O1116" s="9" t="e">
        <f>INDEX(TrackerTbl[#Data],MATCH(Table58[[#This Row],[L2]],TrackerTbl[Cleansed_UAID_2],0),6)</f>
        <v>#N/A</v>
      </c>
      <c r="P1116" s="239" t="e">
        <f>INDEX(TrackerTbl[#Data],MATCH(Table58[[#This Row],[L2]],TrackerTbl[Cleansed_UAID_2],0),7)</f>
        <v>#N/A</v>
      </c>
    </row>
    <row r="1117" spans="1:16">
      <c r="A1117" s="9">
        <v>224.6</v>
      </c>
      <c r="B1117" t="s">
        <v>5033</v>
      </c>
      <c r="C1117" t="str">
        <f>IF(LEFT(TrackerTbl[[#This Row],[WorkPackage]],1)="U",TrackerTbl[[#This Row],[WorkPackage]],"IDR "&amp;TRIM(TrackerTbl[[#This Row],[WorkPackage]]))</f>
        <v>IDR 224.6</v>
      </c>
      <c r="D1117" t="str">
        <f>TRIM(TrackerTbl[[#This Row],[UAID_2]])</f>
        <v>HS2-00003BPLG</v>
      </c>
      <c r="E1117" s="74">
        <f>_xlfn.MAXIFS(Central_Team!G:G,Central_Team!C:C,TrackerTbl[[#This Row],[UAID_2]])</f>
        <v>45490</v>
      </c>
      <c r="F1117" t="str" cm="1">
        <f t="array" ref="F1117">INDEX(MainTracker[#Data],MATCH(1,(TrackerTbl[[#This Row],[UAID_2]]=MainTracker[UAID_2])*(TrackerTbl[[#This Row],[Request Date]]=MainTracker[Request sent on (Date)])*1,0),21)</f>
        <v>10 - Complete</v>
      </c>
      <c r="G1117" s="74" cm="1">
        <f t="array" ref="G1117">INDEX(MainTracker[#Data],MATCH(1,(TrackerTbl[[#This Row],[UAID_2]]=MainTracker[UAID_2])*(TrackerTbl[[#This Row],[Request Date]]=MainTracker[Request sent on (Date)])*1,0),9)</f>
        <v>45502</v>
      </c>
      <c r="J1117" t="s">
        <v>10266</v>
      </c>
      <c r="K1117" t="s">
        <v>10220</v>
      </c>
      <c r="L1117" t="e">
        <f>LEFT(Table58[[#This Row],[L3 (Last Work Package only)]],FIND(" - ",Table58[[#This Row],[L3 (Last Work Package only)]])-1)</f>
        <v>#VALUE!</v>
      </c>
      <c r="M1117" t="str">
        <f>LEFT(Table58[[#This Row],[Assets]],FIND(" - ",Table58[[#This Row],[Assets]])-1)</f>
        <v>HS2-00002PXKJ</v>
      </c>
      <c r="N1117" s="239" t="e">
        <f>INDEX(TrackerTbl[#Data],MATCH(Table58[[#This Row],[L2]],TrackerTbl[Cleansed_UAID_2],0),5)</f>
        <v>#N/A</v>
      </c>
      <c r="O1117" s="9" t="e">
        <f>INDEX(TrackerTbl[#Data],MATCH(Table58[[#This Row],[L2]],TrackerTbl[Cleansed_UAID_2],0),6)</f>
        <v>#N/A</v>
      </c>
      <c r="P1117" s="239" t="e">
        <f>INDEX(TrackerTbl[#Data],MATCH(Table58[[#This Row],[L2]],TrackerTbl[Cleansed_UAID_2],0),7)</f>
        <v>#N/A</v>
      </c>
    </row>
    <row r="1118" spans="1:16">
      <c r="A1118" s="9">
        <v>224.6</v>
      </c>
      <c r="B1118" t="s">
        <v>5038</v>
      </c>
      <c r="C1118" t="str">
        <f>IF(LEFT(TrackerTbl[[#This Row],[WorkPackage]],1)="U",TrackerTbl[[#This Row],[WorkPackage]],"IDR "&amp;TRIM(TrackerTbl[[#This Row],[WorkPackage]]))</f>
        <v>IDR 224.6</v>
      </c>
      <c r="D1118" t="str">
        <f>TRIM(TrackerTbl[[#This Row],[UAID_2]])</f>
        <v>HS2-00003BPLN</v>
      </c>
      <c r="E1118" s="74">
        <f>_xlfn.MAXIFS(Central_Team!G:G,Central_Team!C:C,TrackerTbl[[#This Row],[UAID_2]])</f>
        <v>45490</v>
      </c>
      <c r="F1118" t="str" cm="1">
        <f t="array" ref="F1118">INDEX(MainTracker[#Data],MATCH(1,(TrackerTbl[[#This Row],[UAID_2]]=MainTracker[UAID_2])*(TrackerTbl[[#This Row],[Request Date]]=MainTracker[Request sent on (Date)])*1,0),21)</f>
        <v>10 - Complete</v>
      </c>
      <c r="G1118" s="74" cm="1">
        <f t="array" ref="G1118">INDEX(MainTracker[#Data],MATCH(1,(TrackerTbl[[#This Row],[UAID_2]]=MainTracker[UAID_2])*(TrackerTbl[[#This Row],[Request Date]]=MainTracker[Request sent on (Date)])*1,0),9)</f>
        <v>45496</v>
      </c>
      <c r="J1118" t="s">
        <v>10267</v>
      </c>
      <c r="K1118" t="s">
        <v>10220</v>
      </c>
      <c r="L1118" t="e">
        <f>LEFT(Table58[[#This Row],[L3 (Last Work Package only)]],FIND(" - ",Table58[[#This Row],[L3 (Last Work Package only)]])-1)</f>
        <v>#VALUE!</v>
      </c>
      <c r="M1118" t="str">
        <f>LEFT(Table58[[#This Row],[Assets]],FIND(" - ",Table58[[#This Row],[Assets]])-1)</f>
        <v>HS2-00002PXKK</v>
      </c>
      <c r="N1118" s="239" t="e">
        <f>INDEX(TrackerTbl[#Data],MATCH(Table58[[#This Row],[L2]],TrackerTbl[Cleansed_UAID_2],0),5)</f>
        <v>#N/A</v>
      </c>
      <c r="O1118" s="9" t="e">
        <f>INDEX(TrackerTbl[#Data],MATCH(Table58[[#This Row],[L2]],TrackerTbl[Cleansed_UAID_2],0),6)</f>
        <v>#N/A</v>
      </c>
      <c r="P1118" s="239" t="e">
        <f>INDEX(TrackerTbl[#Data],MATCH(Table58[[#This Row],[L2]],TrackerTbl[Cleansed_UAID_2],0),7)</f>
        <v>#N/A</v>
      </c>
    </row>
    <row r="1119" spans="1:16">
      <c r="A1119" s="9">
        <v>224.6</v>
      </c>
      <c r="B1119" t="s">
        <v>5042</v>
      </c>
      <c r="C1119" t="str">
        <f>IF(LEFT(TrackerTbl[[#This Row],[WorkPackage]],1)="U",TrackerTbl[[#This Row],[WorkPackage]],"IDR "&amp;TRIM(TrackerTbl[[#This Row],[WorkPackage]]))</f>
        <v>IDR 224.6</v>
      </c>
      <c r="D1119" t="str">
        <f>TRIM(TrackerTbl[[#This Row],[UAID_2]])</f>
        <v>HS2-00003BPLF</v>
      </c>
      <c r="E1119" s="74">
        <f>_xlfn.MAXIFS(Central_Team!G:G,Central_Team!C:C,TrackerTbl[[#This Row],[UAID_2]])</f>
        <v>45490</v>
      </c>
      <c r="F1119" t="str" cm="1">
        <f t="array" ref="F1119">INDEX(MainTracker[#Data],MATCH(1,(TrackerTbl[[#This Row],[UAID_2]]=MainTracker[UAID_2])*(TrackerTbl[[#This Row],[Request Date]]=MainTracker[Request sent on (Date)])*1,0),21)</f>
        <v>10 - Complete</v>
      </c>
      <c r="G1119" s="74" cm="1">
        <f t="array" ref="G1119">INDEX(MainTracker[#Data],MATCH(1,(TrackerTbl[[#This Row],[UAID_2]]=MainTracker[UAID_2])*(TrackerTbl[[#This Row],[Request Date]]=MainTracker[Request sent on (Date)])*1,0),9)</f>
        <v>45504</v>
      </c>
      <c r="J1119" t="s">
        <v>10268</v>
      </c>
      <c r="K1119" t="s">
        <v>10220</v>
      </c>
      <c r="L1119" t="e">
        <f>LEFT(Table58[[#This Row],[L3 (Last Work Package only)]],FIND(" - ",Table58[[#This Row],[L3 (Last Work Package only)]])-1)</f>
        <v>#VALUE!</v>
      </c>
      <c r="M1119" t="str">
        <f>LEFT(Table58[[#This Row],[Assets]],FIND(" - ",Table58[[#This Row],[Assets]])-1)</f>
        <v>HS2-00002QSMG</v>
      </c>
      <c r="N1119" s="239" t="e">
        <f>INDEX(TrackerTbl[#Data],MATCH(Table58[[#This Row],[L2]],TrackerTbl[Cleansed_UAID_2],0),5)</f>
        <v>#N/A</v>
      </c>
      <c r="O1119" s="9" t="e">
        <f>INDEX(TrackerTbl[#Data],MATCH(Table58[[#This Row],[L2]],TrackerTbl[Cleansed_UAID_2],0),6)</f>
        <v>#N/A</v>
      </c>
      <c r="P1119" s="239" t="e">
        <f>INDEX(TrackerTbl[#Data],MATCH(Table58[[#This Row],[L2]],TrackerTbl[Cleansed_UAID_2],0),7)</f>
        <v>#N/A</v>
      </c>
    </row>
    <row r="1120" spans="1:16">
      <c r="A1120" s="9">
        <v>224.6</v>
      </c>
      <c r="B1120" t="s">
        <v>5047</v>
      </c>
      <c r="C1120" t="str">
        <f>IF(LEFT(TrackerTbl[[#This Row],[WorkPackage]],1)="U",TrackerTbl[[#This Row],[WorkPackage]],"IDR "&amp;TRIM(TrackerTbl[[#This Row],[WorkPackage]]))</f>
        <v>IDR 224.6</v>
      </c>
      <c r="D1120" t="str">
        <f>TRIM(TrackerTbl[[#This Row],[UAID_2]])</f>
        <v>HS2-00003BPLC</v>
      </c>
      <c r="E1120" s="74">
        <f>_xlfn.MAXIFS(Central_Team!G:G,Central_Team!C:C,TrackerTbl[[#This Row],[UAID_2]])</f>
        <v>45490</v>
      </c>
      <c r="F1120" t="str" cm="1">
        <f t="array" ref="F1120">INDEX(MainTracker[#Data],MATCH(1,(TrackerTbl[[#This Row],[UAID_2]]=MainTracker[UAID_2])*(TrackerTbl[[#This Row],[Request Date]]=MainTracker[Request sent on (Date)])*1,0),21)</f>
        <v>10 - Complete</v>
      </c>
      <c r="G1120" s="74" cm="1">
        <f t="array" ref="G1120">INDEX(MainTracker[#Data],MATCH(1,(TrackerTbl[[#This Row],[UAID_2]]=MainTracker[UAID_2])*(TrackerTbl[[#This Row],[Request Date]]=MainTracker[Request sent on (Date)])*1,0),9)</f>
        <v>45496</v>
      </c>
      <c r="J1120" t="s">
        <v>10269</v>
      </c>
      <c r="K1120" t="s">
        <v>10220</v>
      </c>
      <c r="L1120" t="e">
        <f>LEFT(Table58[[#This Row],[L3 (Last Work Package only)]],FIND(" - ",Table58[[#This Row],[L3 (Last Work Package only)]])-1)</f>
        <v>#VALUE!</v>
      </c>
      <c r="M1120" t="str">
        <f>LEFT(Table58[[#This Row],[Assets]],FIND(" - ",Table58[[#This Row],[Assets]])-1)</f>
        <v>HS2-00002PXGU</v>
      </c>
      <c r="N1120" s="239" t="e">
        <f>INDEX(TrackerTbl[#Data],MATCH(Table58[[#This Row],[L2]],TrackerTbl[Cleansed_UAID_2],0),5)</f>
        <v>#N/A</v>
      </c>
      <c r="O1120" s="9" t="e">
        <f>INDEX(TrackerTbl[#Data],MATCH(Table58[[#This Row],[L2]],TrackerTbl[Cleansed_UAID_2],0),6)</f>
        <v>#N/A</v>
      </c>
      <c r="P1120" s="239" t="e">
        <f>INDEX(TrackerTbl[#Data],MATCH(Table58[[#This Row],[L2]],TrackerTbl[Cleansed_UAID_2],0),7)</f>
        <v>#N/A</v>
      </c>
    </row>
    <row r="1121" spans="1:16">
      <c r="A1121" s="9">
        <v>224.6</v>
      </c>
      <c r="B1121" t="s">
        <v>5051</v>
      </c>
      <c r="C1121" t="str">
        <f>IF(LEFT(TrackerTbl[[#This Row],[WorkPackage]],1)="U",TrackerTbl[[#This Row],[WorkPackage]],"IDR "&amp;TRIM(TrackerTbl[[#This Row],[WorkPackage]]))</f>
        <v>IDR 224.6</v>
      </c>
      <c r="D1121" t="str">
        <f>TRIM(TrackerTbl[[#This Row],[UAID_2]])</f>
        <v>HS2-00003BPLJ</v>
      </c>
      <c r="E1121" s="74">
        <f>_xlfn.MAXIFS(Central_Team!G:G,Central_Team!C:C,TrackerTbl[[#This Row],[UAID_2]])</f>
        <v>45490</v>
      </c>
      <c r="F1121" t="str" cm="1">
        <f t="array" ref="F1121">INDEX(MainTracker[#Data],MATCH(1,(TrackerTbl[[#This Row],[UAID_2]]=MainTracker[UAID_2])*(TrackerTbl[[#This Row],[Request Date]]=MainTracker[Request sent on (Date)])*1,0),21)</f>
        <v>10 - Complete</v>
      </c>
      <c r="G1121" s="74" cm="1">
        <f t="array" ref="G1121">INDEX(MainTracker[#Data],MATCH(1,(TrackerTbl[[#This Row],[UAID_2]]=MainTracker[UAID_2])*(TrackerTbl[[#This Row],[Request Date]]=MainTracker[Request sent on (Date)])*1,0),9)</f>
        <v>45499</v>
      </c>
      <c r="J1121" t="s">
        <v>10270</v>
      </c>
      <c r="K1121" t="s">
        <v>10220</v>
      </c>
      <c r="L1121" t="e">
        <f>LEFT(Table58[[#This Row],[L3 (Last Work Package only)]],FIND(" - ",Table58[[#This Row],[L3 (Last Work Package only)]])-1)</f>
        <v>#VALUE!</v>
      </c>
      <c r="M1121" t="str">
        <f>LEFT(Table58[[#This Row],[Assets]],FIND(" - ",Table58[[#This Row],[Assets]])-1)</f>
        <v>HS2-00002QSMH</v>
      </c>
      <c r="N1121" s="239" t="e">
        <f>INDEX(TrackerTbl[#Data],MATCH(Table58[[#This Row],[L2]],TrackerTbl[Cleansed_UAID_2],0),5)</f>
        <v>#N/A</v>
      </c>
      <c r="O1121" s="9" t="e">
        <f>INDEX(TrackerTbl[#Data],MATCH(Table58[[#This Row],[L2]],TrackerTbl[Cleansed_UAID_2],0),6)</f>
        <v>#N/A</v>
      </c>
      <c r="P1121" s="239" t="e">
        <f>INDEX(TrackerTbl[#Data],MATCH(Table58[[#This Row],[L2]],TrackerTbl[Cleansed_UAID_2],0),7)</f>
        <v>#N/A</v>
      </c>
    </row>
    <row r="1122" spans="1:16">
      <c r="A1122" s="9">
        <v>224.6</v>
      </c>
      <c r="B1122" t="s">
        <v>5056</v>
      </c>
      <c r="C1122" t="str">
        <f>IF(LEFT(TrackerTbl[[#This Row],[WorkPackage]],1)="U",TrackerTbl[[#This Row],[WorkPackage]],"IDR "&amp;TRIM(TrackerTbl[[#This Row],[WorkPackage]]))</f>
        <v>IDR 224.6</v>
      </c>
      <c r="D1122" t="str">
        <f>TRIM(TrackerTbl[[#This Row],[UAID_2]])</f>
        <v>HS2-00003BPLK</v>
      </c>
      <c r="E1122" s="74">
        <f>_xlfn.MAXIFS(Central_Team!G:G,Central_Team!C:C,TrackerTbl[[#This Row],[UAID_2]])</f>
        <v>45490</v>
      </c>
      <c r="F1122" t="str" cm="1">
        <f t="array" ref="F1122">INDEX(MainTracker[#Data],MATCH(1,(TrackerTbl[[#This Row],[UAID_2]]=MainTracker[UAID_2])*(TrackerTbl[[#This Row],[Request Date]]=MainTracker[Request sent on (Date)])*1,0),21)</f>
        <v>10 - Complete</v>
      </c>
      <c r="G1122" s="74" cm="1">
        <f t="array" ref="G1122">INDEX(MainTracker[#Data],MATCH(1,(TrackerTbl[[#This Row],[UAID_2]]=MainTracker[UAID_2])*(TrackerTbl[[#This Row],[Request Date]]=MainTracker[Request sent on (Date)])*1,0),9)</f>
        <v>45496</v>
      </c>
      <c r="J1122" t="s">
        <v>10271</v>
      </c>
      <c r="K1122" t="s">
        <v>10272</v>
      </c>
      <c r="L1122" t="e">
        <f>LEFT(Table58[[#This Row],[L3 (Last Work Package only)]],FIND(" - ",Table58[[#This Row],[L3 (Last Work Package only)]])-1)</f>
        <v>#VALUE!</v>
      </c>
      <c r="M1122" t="str">
        <f>LEFT(Table58[[#This Row],[Assets]],FIND(" - ",Table58[[#This Row],[Assets]])-1)</f>
        <v>HS2-00002QSLP</v>
      </c>
      <c r="N1122" s="239" t="e">
        <f>INDEX(TrackerTbl[#Data],MATCH(Table58[[#This Row],[L2]],TrackerTbl[Cleansed_UAID_2],0),5)</f>
        <v>#N/A</v>
      </c>
      <c r="O1122" s="9" t="e">
        <f>INDEX(TrackerTbl[#Data],MATCH(Table58[[#This Row],[L2]],TrackerTbl[Cleansed_UAID_2],0),6)</f>
        <v>#N/A</v>
      </c>
      <c r="P1122" s="239" t="e">
        <f>INDEX(TrackerTbl[#Data],MATCH(Table58[[#This Row],[L2]],TrackerTbl[Cleansed_UAID_2],0),7)</f>
        <v>#N/A</v>
      </c>
    </row>
    <row r="1123" spans="1:16">
      <c r="A1123" s="9">
        <v>224.6</v>
      </c>
      <c r="B1123" t="s">
        <v>5060</v>
      </c>
      <c r="C1123" t="str">
        <f>IF(LEFT(TrackerTbl[[#This Row],[WorkPackage]],1)="U",TrackerTbl[[#This Row],[WorkPackage]],"IDR "&amp;TRIM(TrackerTbl[[#This Row],[WorkPackage]]))</f>
        <v>IDR 224.6</v>
      </c>
      <c r="D1123" t="str">
        <f>TRIM(TrackerTbl[[#This Row],[UAID_2]])</f>
        <v>HS2-00003BPLL</v>
      </c>
      <c r="E1123" s="74">
        <f>_xlfn.MAXIFS(Central_Team!G:G,Central_Team!C:C,TrackerTbl[[#This Row],[UAID_2]])</f>
        <v>45490</v>
      </c>
      <c r="F1123" t="str" cm="1">
        <f t="array" ref="F1123">INDEX(MainTracker[#Data],MATCH(1,(TrackerTbl[[#This Row],[UAID_2]]=MainTracker[UAID_2])*(TrackerTbl[[#This Row],[Request Date]]=MainTracker[Request sent on (Date)])*1,0),21)</f>
        <v>10 - Complete</v>
      </c>
      <c r="G1123" s="74" cm="1">
        <f t="array" ref="G1123">INDEX(MainTracker[#Data],MATCH(1,(TrackerTbl[[#This Row],[UAID_2]]=MainTracker[UAID_2])*(TrackerTbl[[#This Row],[Request Date]]=MainTracker[Request sent on (Date)])*1,0),9)</f>
        <v>45503</v>
      </c>
      <c r="J1123" t="s">
        <v>10273</v>
      </c>
      <c r="K1123" t="s">
        <v>10272</v>
      </c>
      <c r="L1123" t="e">
        <f>LEFT(Table58[[#This Row],[L3 (Last Work Package only)]],FIND(" - ",Table58[[#This Row],[L3 (Last Work Package only)]])-1)</f>
        <v>#VALUE!</v>
      </c>
      <c r="M1123" t="str">
        <f>LEFT(Table58[[#This Row],[Assets]],FIND(" - ",Table58[[#This Row],[Assets]])-1)</f>
        <v>HS2-00002QSLQ</v>
      </c>
      <c r="N1123" s="239" t="e">
        <f>INDEX(TrackerTbl[#Data],MATCH(Table58[[#This Row],[L2]],TrackerTbl[Cleansed_UAID_2],0),5)</f>
        <v>#N/A</v>
      </c>
      <c r="O1123" s="9" t="e">
        <f>INDEX(TrackerTbl[#Data],MATCH(Table58[[#This Row],[L2]],TrackerTbl[Cleansed_UAID_2],0),6)</f>
        <v>#N/A</v>
      </c>
      <c r="P1123" s="239" t="e">
        <f>INDEX(TrackerTbl[#Data],MATCH(Table58[[#This Row],[L2]],TrackerTbl[Cleansed_UAID_2],0),7)</f>
        <v>#N/A</v>
      </c>
    </row>
    <row r="1124" spans="1:16">
      <c r="A1124" s="9">
        <v>224.6</v>
      </c>
      <c r="B1124" t="s">
        <v>5065</v>
      </c>
      <c r="C1124" t="str">
        <f>IF(LEFT(TrackerTbl[[#This Row],[WorkPackage]],1)="U",TrackerTbl[[#This Row],[WorkPackage]],"IDR "&amp;TRIM(TrackerTbl[[#This Row],[WorkPackage]]))</f>
        <v>IDR 224.6</v>
      </c>
      <c r="D1124" t="str">
        <f>TRIM(TrackerTbl[[#This Row],[UAID_2]])</f>
        <v>HS2-00003BPLP</v>
      </c>
      <c r="E1124" s="74">
        <f>_xlfn.MAXIFS(Central_Team!G:G,Central_Team!C:C,TrackerTbl[[#This Row],[UAID_2]])</f>
        <v>45490</v>
      </c>
      <c r="F1124" t="str" cm="1">
        <f t="array" ref="F1124">INDEX(MainTracker[#Data],MATCH(1,(TrackerTbl[[#This Row],[UAID_2]]=MainTracker[UAID_2])*(TrackerTbl[[#This Row],[Request Date]]=MainTracker[Request sent on (Date)])*1,0),21)</f>
        <v>10 - Complete</v>
      </c>
      <c r="G1124" s="74" cm="1">
        <f t="array" ref="G1124">INDEX(MainTracker[#Data],MATCH(1,(TrackerTbl[[#This Row],[UAID_2]]=MainTracker[UAID_2])*(TrackerTbl[[#This Row],[Request Date]]=MainTracker[Request sent on (Date)])*1,0),9)</f>
        <v>45497</v>
      </c>
      <c r="J1124" t="s">
        <v>10274</v>
      </c>
      <c r="K1124" t="s">
        <v>10272</v>
      </c>
      <c r="L1124" t="e">
        <f>LEFT(Table58[[#This Row],[L3 (Last Work Package only)]],FIND(" - ",Table58[[#This Row],[L3 (Last Work Package only)]])-1)</f>
        <v>#VALUE!</v>
      </c>
      <c r="M1124" t="str">
        <f>LEFT(Table58[[#This Row],[Assets]],FIND(" - ",Table58[[#This Row],[Assets]])-1)</f>
        <v>HS2-00002QSLR</v>
      </c>
      <c r="N1124" s="239" t="e">
        <f>INDEX(TrackerTbl[#Data],MATCH(Table58[[#This Row],[L2]],TrackerTbl[Cleansed_UAID_2],0),5)</f>
        <v>#N/A</v>
      </c>
      <c r="O1124" s="9" t="e">
        <f>INDEX(TrackerTbl[#Data],MATCH(Table58[[#This Row],[L2]],TrackerTbl[Cleansed_UAID_2],0),6)</f>
        <v>#N/A</v>
      </c>
      <c r="P1124" s="239" t="e">
        <f>INDEX(TrackerTbl[#Data],MATCH(Table58[[#This Row],[L2]],TrackerTbl[Cleansed_UAID_2],0),7)</f>
        <v>#N/A</v>
      </c>
    </row>
    <row r="1125" spans="1:16">
      <c r="A1125" s="9">
        <v>224.6</v>
      </c>
      <c r="B1125" t="s">
        <v>5070</v>
      </c>
      <c r="C1125" t="str">
        <f>IF(LEFT(TrackerTbl[[#This Row],[WorkPackage]],1)="U",TrackerTbl[[#This Row],[WorkPackage]],"IDR "&amp;TRIM(TrackerTbl[[#This Row],[WorkPackage]]))</f>
        <v>IDR 224.6</v>
      </c>
      <c r="D1125" t="str">
        <f>TRIM(TrackerTbl[[#This Row],[UAID_2]])</f>
        <v>HS2-0000386UL</v>
      </c>
      <c r="E1125" s="74">
        <f>_xlfn.MAXIFS(Central_Team!G:G,Central_Team!C:C,TrackerTbl[[#This Row],[UAID_2]])</f>
        <v>45490</v>
      </c>
      <c r="F1125" t="str" cm="1">
        <f t="array" ref="F1125">INDEX(MainTracker[#Data],MATCH(1,(TrackerTbl[[#This Row],[UAID_2]]=MainTracker[UAID_2])*(TrackerTbl[[#This Row],[Request Date]]=MainTracker[Request sent on (Date)])*1,0),21)</f>
        <v>10 - Complete</v>
      </c>
      <c r="G1125" s="74" cm="1">
        <f t="array" ref="G1125">INDEX(MainTracker[#Data],MATCH(1,(TrackerTbl[[#This Row],[UAID_2]]=MainTracker[UAID_2])*(TrackerTbl[[#This Row],[Request Date]]=MainTracker[Request sent on (Date)])*1,0),9)</f>
        <v>45504</v>
      </c>
      <c r="J1125" t="s">
        <v>10275</v>
      </c>
      <c r="K1125" t="s">
        <v>10272</v>
      </c>
      <c r="L1125" t="e">
        <f>LEFT(Table58[[#This Row],[L3 (Last Work Package only)]],FIND(" - ",Table58[[#This Row],[L3 (Last Work Package only)]])-1)</f>
        <v>#VALUE!</v>
      </c>
      <c r="M1125" t="str">
        <f>LEFT(Table58[[#This Row],[Assets]],FIND(" - ",Table58[[#This Row],[Assets]])-1)</f>
        <v>HS2-00002PXKA</v>
      </c>
      <c r="N1125" s="239" t="e">
        <f>INDEX(TrackerTbl[#Data],MATCH(Table58[[#This Row],[L2]],TrackerTbl[Cleansed_UAID_2],0),5)</f>
        <v>#N/A</v>
      </c>
      <c r="O1125" s="9" t="e">
        <f>INDEX(TrackerTbl[#Data],MATCH(Table58[[#This Row],[L2]],TrackerTbl[Cleansed_UAID_2],0),6)</f>
        <v>#N/A</v>
      </c>
      <c r="P1125" s="239" t="e">
        <f>INDEX(TrackerTbl[#Data],MATCH(Table58[[#This Row],[L2]],TrackerTbl[Cleansed_UAID_2],0),7)</f>
        <v>#N/A</v>
      </c>
    </row>
    <row r="1126" spans="1:16">
      <c r="A1126" s="9">
        <v>224.6</v>
      </c>
      <c r="B1126" t="s">
        <v>5077</v>
      </c>
      <c r="C1126" t="str">
        <f>IF(LEFT(TrackerTbl[[#This Row],[WorkPackage]],1)="U",TrackerTbl[[#This Row],[WorkPackage]],"IDR "&amp;TRIM(TrackerTbl[[#This Row],[WorkPackage]]))</f>
        <v>IDR 224.6</v>
      </c>
      <c r="D1126" t="str">
        <f>TRIM(TrackerTbl[[#This Row],[UAID_2]])</f>
        <v>HS2-0000386UM</v>
      </c>
      <c r="E1126" s="74">
        <f>_xlfn.MAXIFS(Central_Team!G:G,Central_Team!C:C,TrackerTbl[[#This Row],[UAID_2]])</f>
        <v>45490</v>
      </c>
      <c r="F1126" t="str" cm="1">
        <f t="array" ref="F1126">INDEX(MainTracker[#Data],MATCH(1,(TrackerTbl[[#This Row],[UAID_2]]=MainTracker[UAID_2])*(TrackerTbl[[#This Row],[Request Date]]=MainTracker[Request sent on (Date)])*1,0),21)</f>
        <v>10 - Complete</v>
      </c>
      <c r="G1126" s="74" cm="1">
        <f t="array" ref="G1126">INDEX(MainTracker[#Data],MATCH(1,(TrackerTbl[[#This Row],[UAID_2]]=MainTracker[UAID_2])*(TrackerTbl[[#This Row],[Request Date]]=MainTracker[Request sent on (Date)])*1,0),9)</f>
        <v>45505</v>
      </c>
      <c r="J1126" t="s">
        <v>10276</v>
      </c>
      <c r="K1126" t="s">
        <v>10272</v>
      </c>
      <c r="L1126" t="e">
        <f>LEFT(Table58[[#This Row],[L3 (Last Work Package only)]],FIND(" - ",Table58[[#This Row],[L3 (Last Work Package only)]])-1)</f>
        <v>#VALUE!</v>
      </c>
      <c r="M1126" t="str">
        <f>LEFT(Table58[[#This Row],[Assets]],FIND(" - ",Table58[[#This Row],[Assets]])-1)</f>
        <v>HS2-00002PXGL</v>
      </c>
      <c r="N1126" s="239" t="e">
        <f>INDEX(TrackerTbl[#Data],MATCH(Table58[[#This Row],[L2]],TrackerTbl[Cleansed_UAID_2],0),5)</f>
        <v>#N/A</v>
      </c>
      <c r="O1126" s="9" t="e">
        <f>INDEX(TrackerTbl[#Data],MATCH(Table58[[#This Row],[L2]],TrackerTbl[Cleansed_UAID_2],0),6)</f>
        <v>#N/A</v>
      </c>
      <c r="P1126" s="239" t="e">
        <f>INDEX(TrackerTbl[#Data],MATCH(Table58[[#This Row],[L2]],TrackerTbl[Cleansed_UAID_2],0),7)</f>
        <v>#N/A</v>
      </c>
    </row>
    <row r="1127" spans="1:16">
      <c r="A1127" s="9">
        <v>224.6</v>
      </c>
      <c r="B1127" t="s">
        <v>5083</v>
      </c>
      <c r="C1127" t="str">
        <f>IF(LEFT(TrackerTbl[[#This Row],[WorkPackage]],1)="U",TrackerTbl[[#This Row],[WorkPackage]],"IDR "&amp;TRIM(TrackerTbl[[#This Row],[WorkPackage]]))</f>
        <v>IDR 224.6</v>
      </c>
      <c r="D1127" t="str">
        <f>TRIM(TrackerTbl[[#This Row],[UAID_2]])</f>
        <v>HS2-0000386UP</v>
      </c>
      <c r="E1127" s="74">
        <f>_xlfn.MAXIFS(Central_Team!G:G,Central_Team!C:C,TrackerTbl[[#This Row],[UAID_2]])</f>
        <v>45490</v>
      </c>
      <c r="F1127" t="str" cm="1">
        <f t="array" ref="F1127">INDEX(MainTracker[#Data],MATCH(1,(TrackerTbl[[#This Row],[UAID_2]]=MainTracker[UAID_2])*(TrackerTbl[[#This Row],[Request Date]]=MainTracker[Request sent on (Date)])*1,0),21)</f>
        <v>10 - Complete</v>
      </c>
      <c r="G1127" s="74" cm="1">
        <f t="array" ref="G1127">INDEX(MainTracker[#Data],MATCH(1,(TrackerTbl[[#This Row],[UAID_2]]=MainTracker[UAID_2])*(TrackerTbl[[#This Row],[Request Date]]=MainTracker[Request sent on (Date)])*1,0),9)</f>
        <v>45499</v>
      </c>
      <c r="J1127" t="s">
        <v>10277</v>
      </c>
      <c r="K1127" t="s">
        <v>10272</v>
      </c>
      <c r="L1127" t="e">
        <f>LEFT(Table58[[#This Row],[L3 (Last Work Package only)]],FIND(" - ",Table58[[#This Row],[L3 (Last Work Package only)]])-1)</f>
        <v>#VALUE!</v>
      </c>
      <c r="M1127" t="str">
        <f>LEFT(Table58[[#This Row],[Assets]],FIND(" - ",Table58[[#This Row],[Assets]])-1)</f>
        <v>HS2-00002QSLS</v>
      </c>
      <c r="N1127" s="239" t="e">
        <f>INDEX(TrackerTbl[#Data],MATCH(Table58[[#This Row],[L2]],TrackerTbl[Cleansed_UAID_2],0),5)</f>
        <v>#N/A</v>
      </c>
      <c r="O1127" s="9" t="e">
        <f>INDEX(TrackerTbl[#Data],MATCH(Table58[[#This Row],[L2]],TrackerTbl[Cleansed_UAID_2],0),6)</f>
        <v>#N/A</v>
      </c>
      <c r="P1127" s="239" t="e">
        <f>INDEX(TrackerTbl[#Data],MATCH(Table58[[#This Row],[L2]],TrackerTbl[Cleansed_UAID_2],0),7)</f>
        <v>#N/A</v>
      </c>
    </row>
    <row r="1128" spans="1:16">
      <c r="A1128" s="9">
        <v>224.6</v>
      </c>
      <c r="B1128" t="s">
        <v>5088</v>
      </c>
      <c r="C1128" t="str">
        <f>IF(LEFT(TrackerTbl[[#This Row],[WorkPackage]],1)="U",TrackerTbl[[#This Row],[WorkPackage]],"IDR "&amp;TRIM(TrackerTbl[[#This Row],[WorkPackage]]))</f>
        <v>IDR 224.6</v>
      </c>
      <c r="D1128" t="str">
        <f>TRIM(TrackerTbl[[#This Row],[UAID_2]])</f>
        <v>HS2-0000386UQ</v>
      </c>
      <c r="E1128" s="74">
        <f>_xlfn.MAXIFS(Central_Team!G:G,Central_Team!C:C,TrackerTbl[[#This Row],[UAID_2]])</f>
        <v>45490</v>
      </c>
      <c r="F1128" t="str" cm="1">
        <f t="array" ref="F1128">INDEX(MainTracker[#Data],MATCH(1,(TrackerTbl[[#This Row],[UAID_2]]=MainTracker[UAID_2])*(TrackerTbl[[#This Row],[Request Date]]=MainTracker[Request sent on (Date)])*1,0),21)</f>
        <v>10 - Complete</v>
      </c>
      <c r="G1128" s="74" cm="1">
        <f t="array" ref="G1128">INDEX(MainTracker[#Data],MATCH(1,(TrackerTbl[[#This Row],[UAID_2]]=MainTracker[UAID_2])*(TrackerTbl[[#This Row],[Request Date]]=MainTracker[Request sent on (Date)])*1,0),9)</f>
        <v>45499</v>
      </c>
      <c r="J1128" t="s">
        <v>10278</v>
      </c>
      <c r="K1128" t="s">
        <v>10272</v>
      </c>
      <c r="L1128" t="e">
        <f>LEFT(Table58[[#This Row],[L3 (Last Work Package only)]],FIND(" - ",Table58[[#This Row],[L3 (Last Work Package only)]])-1)</f>
        <v>#VALUE!</v>
      </c>
      <c r="M1128" t="str">
        <f>LEFT(Table58[[#This Row],[Assets]],FIND(" - ",Table58[[#This Row],[Assets]])-1)</f>
        <v>HS2-00002QSLT</v>
      </c>
      <c r="N1128" s="239" t="e">
        <f>INDEX(TrackerTbl[#Data],MATCH(Table58[[#This Row],[L2]],TrackerTbl[Cleansed_UAID_2],0),5)</f>
        <v>#N/A</v>
      </c>
      <c r="O1128" s="9" t="e">
        <f>INDEX(TrackerTbl[#Data],MATCH(Table58[[#This Row],[L2]],TrackerTbl[Cleansed_UAID_2],0),6)</f>
        <v>#N/A</v>
      </c>
      <c r="P1128" s="239" t="e">
        <f>INDEX(TrackerTbl[#Data],MATCH(Table58[[#This Row],[L2]],TrackerTbl[Cleansed_UAID_2],0),7)</f>
        <v>#N/A</v>
      </c>
    </row>
    <row r="1129" spans="1:16">
      <c r="A1129" s="9">
        <v>224.6</v>
      </c>
      <c r="B1129" t="s">
        <v>5093</v>
      </c>
      <c r="C1129" t="str">
        <f>IF(LEFT(TrackerTbl[[#This Row],[WorkPackage]],1)="U",TrackerTbl[[#This Row],[WorkPackage]],"IDR "&amp;TRIM(TrackerTbl[[#This Row],[WorkPackage]]))</f>
        <v>IDR 224.6</v>
      </c>
      <c r="D1129" t="str">
        <f>TRIM(TrackerTbl[[#This Row],[UAID_2]])</f>
        <v>HS2-00003BPL5</v>
      </c>
      <c r="E1129" s="74">
        <f>_xlfn.MAXIFS(Central_Team!G:G,Central_Team!C:C,TrackerTbl[[#This Row],[UAID_2]])</f>
        <v>45490</v>
      </c>
      <c r="F1129" t="str" cm="1">
        <f t="array" ref="F1129">INDEX(MainTracker[#Data],MATCH(1,(TrackerTbl[[#This Row],[UAID_2]]=MainTracker[UAID_2])*(TrackerTbl[[#This Row],[Request Date]]=MainTracker[Request sent on (Date)])*1,0),21)</f>
        <v>10 - Complete</v>
      </c>
      <c r="G1129" s="74" cm="1">
        <f t="array" ref="G1129">INDEX(MainTracker[#Data],MATCH(1,(TrackerTbl[[#This Row],[UAID_2]]=MainTracker[UAID_2])*(TrackerTbl[[#This Row],[Request Date]]=MainTracker[Request sent on (Date)])*1,0),9)</f>
        <v>45499</v>
      </c>
      <c r="J1129" t="s">
        <v>10279</v>
      </c>
      <c r="K1129" t="s">
        <v>10272</v>
      </c>
      <c r="L1129" t="e">
        <f>LEFT(Table58[[#This Row],[L3 (Last Work Package only)]],FIND(" - ",Table58[[#This Row],[L3 (Last Work Package only)]])-1)</f>
        <v>#VALUE!</v>
      </c>
      <c r="M1129" t="str">
        <f>LEFT(Table58[[#This Row],[Assets]],FIND(" - ",Table58[[#This Row],[Assets]])-1)</f>
        <v>HS2-00002QSLU</v>
      </c>
      <c r="N1129" s="239" t="e">
        <f>INDEX(TrackerTbl[#Data],MATCH(Table58[[#This Row],[L2]],TrackerTbl[Cleansed_UAID_2],0),5)</f>
        <v>#N/A</v>
      </c>
      <c r="O1129" s="9" t="e">
        <f>INDEX(TrackerTbl[#Data],MATCH(Table58[[#This Row],[L2]],TrackerTbl[Cleansed_UAID_2],0),6)</f>
        <v>#N/A</v>
      </c>
      <c r="P1129" s="239" t="e">
        <f>INDEX(TrackerTbl[#Data],MATCH(Table58[[#This Row],[L2]],TrackerTbl[Cleansed_UAID_2],0),7)</f>
        <v>#N/A</v>
      </c>
    </row>
    <row r="1130" spans="1:16">
      <c r="A1130" s="9">
        <v>224.6</v>
      </c>
      <c r="B1130" t="s">
        <v>5098</v>
      </c>
      <c r="C1130" t="str">
        <f>IF(LEFT(TrackerTbl[[#This Row],[WorkPackage]],1)="U",TrackerTbl[[#This Row],[WorkPackage]],"IDR "&amp;TRIM(TrackerTbl[[#This Row],[WorkPackage]]))</f>
        <v>IDR 224.6</v>
      </c>
      <c r="D1130" t="str">
        <f>TRIM(TrackerTbl[[#This Row],[UAID_2]])</f>
        <v>HS2-00003BPL6</v>
      </c>
      <c r="E1130" s="74">
        <f>_xlfn.MAXIFS(Central_Team!G:G,Central_Team!C:C,TrackerTbl[[#This Row],[UAID_2]])</f>
        <v>45490</v>
      </c>
      <c r="F1130" t="str" cm="1">
        <f t="array" ref="F1130">INDEX(MainTracker[#Data],MATCH(1,(TrackerTbl[[#This Row],[UAID_2]]=MainTracker[UAID_2])*(TrackerTbl[[#This Row],[Request Date]]=MainTracker[Request sent on (Date)])*1,0),21)</f>
        <v>10 - Complete</v>
      </c>
      <c r="G1130" s="74" cm="1">
        <f t="array" ref="G1130">INDEX(MainTracker[#Data],MATCH(1,(TrackerTbl[[#This Row],[UAID_2]]=MainTracker[UAID_2])*(TrackerTbl[[#This Row],[Request Date]]=MainTracker[Request sent on (Date)])*1,0),9)</f>
        <v>45499</v>
      </c>
      <c r="J1130" t="s">
        <v>10280</v>
      </c>
      <c r="K1130" t="s">
        <v>10272</v>
      </c>
      <c r="L1130" t="e">
        <f>LEFT(Table58[[#This Row],[L3 (Last Work Package only)]],FIND(" - ",Table58[[#This Row],[L3 (Last Work Package only)]])-1)</f>
        <v>#VALUE!</v>
      </c>
      <c r="M1130" t="str">
        <f>LEFT(Table58[[#This Row],[Assets]],FIND(" - ",Table58[[#This Row],[Assets]])-1)</f>
        <v>HS2-00002QSLV</v>
      </c>
      <c r="N1130" s="239" t="e">
        <f>INDEX(TrackerTbl[#Data],MATCH(Table58[[#This Row],[L2]],TrackerTbl[Cleansed_UAID_2],0),5)</f>
        <v>#N/A</v>
      </c>
      <c r="O1130" s="9" t="e">
        <f>INDEX(TrackerTbl[#Data],MATCH(Table58[[#This Row],[L2]],TrackerTbl[Cleansed_UAID_2],0),6)</f>
        <v>#N/A</v>
      </c>
      <c r="P1130" s="239" t="e">
        <f>INDEX(TrackerTbl[#Data],MATCH(Table58[[#This Row],[L2]],TrackerTbl[Cleansed_UAID_2],0),7)</f>
        <v>#N/A</v>
      </c>
    </row>
    <row r="1131" spans="1:16">
      <c r="A1131" s="9">
        <v>224.6</v>
      </c>
      <c r="B1131" t="s">
        <v>5102</v>
      </c>
      <c r="C1131" t="str">
        <f>IF(LEFT(TrackerTbl[[#This Row],[WorkPackage]],1)="U",TrackerTbl[[#This Row],[WorkPackage]],"IDR "&amp;TRIM(TrackerTbl[[#This Row],[WorkPackage]]))</f>
        <v>IDR 224.6</v>
      </c>
      <c r="D1131" t="str">
        <f>TRIM(TrackerTbl[[#This Row],[UAID_2]])</f>
        <v>HS2-00003BPL8</v>
      </c>
      <c r="E1131" s="74">
        <f>_xlfn.MAXIFS(Central_Team!G:G,Central_Team!C:C,TrackerTbl[[#This Row],[UAID_2]])</f>
        <v>45490</v>
      </c>
      <c r="F1131" t="str" cm="1">
        <f t="array" ref="F1131">INDEX(MainTracker[#Data],MATCH(1,(TrackerTbl[[#This Row],[UAID_2]]=MainTracker[UAID_2])*(TrackerTbl[[#This Row],[Request Date]]=MainTracker[Request sent on (Date)])*1,0),21)</f>
        <v>10 - Complete</v>
      </c>
      <c r="G1131" s="74" cm="1">
        <f t="array" ref="G1131">INDEX(MainTracker[#Data],MATCH(1,(TrackerTbl[[#This Row],[UAID_2]]=MainTracker[UAID_2])*(TrackerTbl[[#This Row],[Request Date]]=MainTracker[Request sent on (Date)])*1,0),9)</f>
        <v>45499</v>
      </c>
      <c r="J1131" t="s">
        <v>10281</v>
      </c>
      <c r="K1131" t="s">
        <v>10272</v>
      </c>
      <c r="L1131" t="e">
        <f>LEFT(Table58[[#This Row],[L3 (Last Work Package only)]],FIND(" - ",Table58[[#This Row],[L3 (Last Work Package only)]])-1)</f>
        <v>#VALUE!</v>
      </c>
      <c r="M1131" t="str">
        <f>LEFT(Table58[[#This Row],[Assets]],FIND(" - ",Table58[[#This Row],[Assets]])-1)</f>
        <v>HS2-00002PXGM</v>
      </c>
      <c r="N1131" s="239" t="e">
        <f>INDEX(TrackerTbl[#Data],MATCH(Table58[[#This Row],[L2]],TrackerTbl[Cleansed_UAID_2],0),5)</f>
        <v>#N/A</v>
      </c>
      <c r="O1131" s="9" t="e">
        <f>INDEX(TrackerTbl[#Data],MATCH(Table58[[#This Row],[L2]],TrackerTbl[Cleansed_UAID_2],0),6)</f>
        <v>#N/A</v>
      </c>
      <c r="P1131" s="239" t="e">
        <f>INDEX(TrackerTbl[#Data],MATCH(Table58[[#This Row],[L2]],TrackerTbl[Cleansed_UAID_2],0),7)</f>
        <v>#N/A</v>
      </c>
    </row>
    <row r="1132" spans="1:16">
      <c r="A1132" s="9">
        <v>224.6</v>
      </c>
      <c r="B1132" t="s">
        <v>5107</v>
      </c>
      <c r="C1132" t="str">
        <f>IF(LEFT(TrackerTbl[[#This Row],[WorkPackage]],1)="U",TrackerTbl[[#This Row],[WorkPackage]],"IDR "&amp;TRIM(TrackerTbl[[#This Row],[WorkPackage]]))</f>
        <v>IDR 224.6</v>
      </c>
      <c r="D1132" t="str">
        <f>TRIM(TrackerTbl[[#This Row],[UAID_2]])</f>
        <v>HS2-00003BPL9</v>
      </c>
      <c r="E1132" s="74">
        <f>_xlfn.MAXIFS(Central_Team!G:G,Central_Team!C:C,TrackerTbl[[#This Row],[UAID_2]])</f>
        <v>45490</v>
      </c>
      <c r="F1132" t="str" cm="1">
        <f t="array" ref="F1132">INDEX(MainTracker[#Data],MATCH(1,(TrackerTbl[[#This Row],[UAID_2]]=MainTracker[UAID_2])*(TrackerTbl[[#This Row],[Request Date]]=MainTracker[Request sent on (Date)])*1,0),21)</f>
        <v>10 - Complete</v>
      </c>
      <c r="G1132" s="74" cm="1">
        <f t="array" ref="G1132">INDEX(MainTracker[#Data],MATCH(1,(TrackerTbl[[#This Row],[UAID_2]]=MainTracker[UAID_2])*(TrackerTbl[[#This Row],[Request Date]]=MainTracker[Request sent on (Date)])*1,0),9)</f>
        <v>45504</v>
      </c>
      <c r="J1132" t="s">
        <v>10282</v>
      </c>
      <c r="K1132" t="s">
        <v>10272</v>
      </c>
      <c r="L1132" t="e">
        <f>LEFT(Table58[[#This Row],[L3 (Last Work Package only)]],FIND(" - ",Table58[[#This Row],[L3 (Last Work Package only)]])-1)</f>
        <v>#VALUE!</v>
      </c>
      <c r="M1132" t="str">
        <f>LEFT(Table58[[#This Row],[Assets]],FIND(" - ",Table58[[#This Row],[Assets]])-1)</f>
        <v>HS2-00002QSLW</v>
      </c>
      <c r="N1132" s="239" t="e">
        <f>INDEX(TrackerTbl[#Data],MATCH(Table58[[#This Row],[L2]],TrackerTbl[Cleansed_UAID_2],0),5)</f>
        <v>#N/A</v>
      </c>
      <c r="O1132" s="9" t="e">
        <f>INDEX(TrackerTbl[#Data],MATCH(Table58[[#This Row],[L2]],TrackerTbl[Cleansed_UAID_2],0),6)</f>
        <v>#N/A</v>
      </c>
      <c r="P1132" s="239" t="e">
        <f>INDEX(TrackerTbl[#Data],MATCH(Table58[[#This Row],[L2]],TrackerTbl[Cleansed_UAID_2],0),7)</f>
        <v>#N/A</v>
      </c>
    </row>
    <row r="1133" spans="1:16">
      <c r="A1133" s="9">
        <v>224.6</v>
      </c>
      <c r="B1133" t="s">
        <v>5112</v>
      </c>
      <c r="C1133" t="str">
        <f>IF(LEFT(TrackerTbl[[#This Row],[WorkPackage]],1)="U",TrackerTbl[[#This Row],[WorkPackage]],"IDR "&amp;TRIM(TrackerTbl[[#This Row],[WorkPackage]]))</f>
        <v>IDR 224.6</v>
      </c>
      <c r="D1133" t="str">
        <f>TRIM(TrackerTbl[[#This Row],[UAID_2]])</f>
        <v>HS2-00003BPLA</v>
      </c>
      <c r="E1133" s="74">
        <f>_xlfn.MAXIFS(Central_Team!G:G,Central_Team!C:C,TrackerTbl[[#This Row],[UAID_2]])</f>
        <v>45490</v>
      </c>
      <c r="F1133" t="str" cm="1">
        <f t="array" ref="F1133">INDEX(MainTracker[#Data],MATCH(1,(TrackerTbl[[#This Row],[UAID_2]]=MainTracker[UAID_2])*(TrackerTbl[[#This Row],[Request Date]]=MainTracker[Request sent on (Date)])*1,0),21)</f>
        <v>10 - Complete</v>
      </c>
      <c r="G1133" s="74" cm="1">
        <f t="array" ref="G1133">INDEX(MainTracker[#Data],MATCH(1,(TrackerTbl[[#This Row],[UAID_2]]=MainTracker[UAID_2])*(TrackerTbl[[#This Row],[Request Date]]=MainTracker[Request sent on (Date)])*1,0),9)</f>
        <v>45497</v>
      </c>
      <c r="J1133" t="s">
        <v>10283</v>
      </c>
      <c r="K1133" t="s">
        <v>10272</v>
      </c>
      <c r="L1133" t="e">
        <f>LEFT(Table58[[#This Row],[L3 (Last Work Package only)]],FIND(" - ",Table58[[#This Row],[L3 (Last Work Package only)]])-1)</f>
        <v>#VALUE!</v>
      </c>
      <c r="M1133" t="str">
        <f>LEFT(Table58[[#This Row],[Assets]],FIND(" - ",Table58[[#This Row],[Assets]])-1)</f>
        <v>HS2-00002QSLX</v>
      </c>
      <c r="N1133" s="239" t="e">
        <f>INDEX(TrackerTbl[#Data],MATCH(Table58[[#This Row],[L2]],TrackerTbl[Cleansed_UAID_2],0),5)</f>
        <v>#N/A</v>
      </c>
      <c r="O1133" s="9" t="e">
        <f>INDEX(TrackerTbl[#Data],MATCH(Table58[[#This Row],[L2]],TrackerTbl[Cleansed_UAID_2],0),6)</f>
        <v>#N/A</v>
      </c>
      <c r="P1133" s="239" t="e">
        <f>INDEX(TrackerTbl[#Data],MATCH(Table58[[#This Row],[L2]],TrackerTbl[Cleansed_UAID_2],0),7)</f>
        <v>#N/A</v>
      </c>
    </row>
    <row r="1134" spans="1:16">
      <c r="A1134" s="9">
        <v>224.6</v>
      </c>
      <c r="B1134" t="s">
        <v>5116</v>
      </c>
      <c r="C1134" t="str">
        <f>IF(LEFT(TrackerTbl[[#This Row],[WorkPackage]],1)="U",TrackerTbl[[#This Row],[WorkPackage]],"IDR "&amp;TRIM(TrackerTbl[[#This Row],[WorkPackage]]))</f>
        <v>IDR 224.6</v>
      </c>
      <c r="D1134" t="str">
        <f>TRIM(TrackerTbl[[#This Row],[UAID_2]])</f>
        <v>HS2-00003BPL7</v>
      </c>
      <c r="E1134" s="74">
        <f>_xlfn.MAXIFS(Central_Team!G:G,Central_Team!C:C,TrackerTbl[[#This Row],[UAID_2]])</f>
        <v>45490</v>
      </c>
      <c r="F1134" t="str" cm="1">
        <f t="array" ref="F1134">INDEX(MainTracker[#Data],MATCH(1,(TrackerTbl[[#This Row],[UAID_2]]=MainTracker[UAID_2])*(TrackerTbl[[#This Row],[Request Date]]=MainTracker[Request sent on (Date)])*1,0),21)</f>
        <v>10 - Complete</v>
      </c>
      <c r="G1134" s="74" cm="1">
        <f t="array" ref="G1134">INDEX(MainTracker[#Data],MATCH(1,(TrackerTbl[[#This Row],[UAID_2]]=MainTracker[UAID_2])*(TrackerTbl[[#This Row],[Request Date]]=MainTracker[Request sent on (Date)])*1,0),9)</f>
        <v>45503</v>
      </c>
      <c r="J1134" t="s">
        <v>10284</v>
      </c>
      <c r="K1134" t="s">
        <v>10272</v>
      </c>
      <c r="L1134" t="e">
        <f>LEFT(Table58[[#This Row],[L3 (Last Work Package only)]],FIND(" - ",Table58[[#This Row],[L3 (Last Work Package only)]])-1)</f>
        <v>#VALUE!</v>
      </c>
      <c r="M1134" t="str">
        <f>LEFT(Table58[[#This Row],[Assets]],FIND(" - ",Table58[[#This Row],[Assets]])-1)</f>
        <v>HS2-00002QSP6</v>
      </c>
      <c r="N1134" s="239" t="e">
        <f>INDEX(TrackerTbl[#Data],MATCH(Table58[[#This Row],[L2]],TrackerTbl[Cleansed_UAID_2],0),5)</f>
        <v>#N/A</v>
      </c>
      <c r="O1134" s="9" t="e">
        <f>INDEX(TrackerTbl[#Data],MATCH(Table58[[#This Row],[L2]],TrackerTbl[Cleansed_UAID_2],0),6)</f>
        <v>#N/A</v>
      </c>
      <c r="P1134" s="239" t="e">
        <f>INDEX(TrackerTbl[#Data],MATCH(Table58[[#This Row],[L2]],TrackerTbl[Cleansed_UAID_2],0),7)</f>
        <v>#N/A</v>
      </c>
    </row>
    <row r="1135" spans="1:16">
      <c r="A1135" s="9">
        <v>224.6</v>
      </c>
      <c r="B1135" t="s">
        <v>5121</v>
      </c>
      <c r="C1135" t="str">
        <f>IF(LEFT(TrackerTbl[[#This Row],[WorkPackage]],1)="U",TrackerTbl[[#This Row],[WorkPackage]],"IDR "&amp;TRIM(TrackerTbl[[#This Row],[WorkPackage]]))</f>
        <v>IDR 224.6</v>
      </c>
      <c r="D1135" t="str">
        <f>TRIM(TrackerTbl[[#This Row],[UAID_2]])</f>
        <v>HS2-00003BPLS</v>
      </c>
      <c r="E1135" s="74">
        <f>_xlfn.MAXIFS(Central_Team!G:G,Central_Team!C:C,TrackerTbl[[#This Row],[UAID_2]])</f>
        <v>45490</v>
      </c>
      <c r="F1135" t="str" cm="1">
        <f t="array" ref="F1135">INDEX(MainTracker[#Data],MATCH(1,(TrackerTbl[[#This Row],[UAID_2]]=MainTracker[UAID_2])*(TrackerTbl[[#This Row],[Request Date]]=MainTracker[Request sent on (Date)])*1,0),21)</f>
        <v>10 - Complete</v>
      </c>
      <c r="G1135" s="74" cm="1">
        <f t="array" ref="G1135">INDEX(MainTracker[#Data],MATCH(1,(TrackerTbl[[#This Row],[UAID_2]]=MainTracker[UAID_2])*(TrackerTbl[[#This Row],[Request Date]]=MainTracker[Request sent on (Date)])*1,0),9)</f>
        <v>45504</v>
      </c>
      <c r="J1135" t="s">
        <v>10285</v>
      </c>
      <c r="K1135" t="s">
        <v>10272</v>
      </c>
      <c r="L1135" t="e">
        <f>LEFT(Table58[[#This Row],[L3 (Last Work Package only)]],FIND(" - ",Table58[[#This Row],[L3 (Last Work Package only)]])-1)</f>
        <v>#VALUE!</v>
      </c>
      <c r="M1135" t="str">
        <f>LEFT(Table58[[#This Row],[Assets]],FIND(" - ",Table58[[#This Row],[Assets]])-1)</f>
        <v>HS2-00002QSLY</v>
      </c>
      <c r="N1135" s="239" t="e">
        <f>INDEX(TrackerTbl[#Data],MATCH(Table58[[#This Row],[L2]],TrackerTbl[Cleansed_UAID_2],0),5)</f>
        <v>#N/A</v>
      </c>
      <c r="O1135" s="9" t="e">
        <f>INDEX(TrackerTbl[#Data],MATCH(Table58[[#This Row],[L2]],TrackerTbl[Cleansed_UAID_2],0),6)</f>
        <v>#N/A</v>
      </c>
      <c r="P1135" s="239" t="e">
        <f>INDEX(TrackerTbl[#Data],MATCH(Table58[[#This Row],[L2]],TrackerTbl[Cleansed_UAID_2],0),7)</f>
        <v>#N/A</v>
      </c>
    </row>
    <row r="1136" spans="1:16">
      <c r="A1136" s="9">
        <v>224.6</v>
      </c>
      <c r="B1136" t="s">
        <v>5126</v>
      </c>
      <c r="C1136" t="str">
        <f>IF(LEFT(TrackerTbl[[#This Row],[WorkPackage]],1)="U",TrackerTbl[[#This Row],[WorkPackage]],"IDR "&amp;TRIM(TrackerTbl[[#This Row],[WorkPackage]]))</f>
        <v>IDR 224.6</v>
      </c>
      <c r="D1136" t="str">
        <f>TRIM(TrackerTbl[[#This Row],[UAID_2]])</f>
        <v>HS2-00003BPLU</v>
      </c>
      <c r="E1136" s="74">
        <f>_xlfn.MAXIFS(Central_Team!G:G,Central_Team!C:C,TrackerTbl[[#This Row],[UAID_2]])</f>
        <v>45490</v>
      </c>
      <c r="F1136" t="str" cm="1">
        <f t="array" ref="F1136">INDEX(MainTracker[#Data],MATCH(1,(TrackerTbl[[#This Row],[UAID_2]]=MainTracker[UAID_2])*(TrackerTbl[[#This Row],[Request Date]]=MainTracker[Request sent on (Date)])*1,0),21)</f>
        <v>10 - Complete</v>
      </c>
      <c r="G1136" s="74" cm="1">
        <f t="array" ref="G1136">INDEX(MainTracker[#Data],MATCH(1,(TrackerTbl[[#This Row],[UAID_2]]=MainTracker[UAID_2])*(TrackerTbl[[#This Row],[Request Date]]=MainTracker[Request sent on (Date)])*1,0),9)</f>
        <v>45497</v>
      </c>
      <c r="J1136" t="s">
        <v>10286</v>
      </c>
      <c r="K1136" t="s">
        <v>10272</v>
      </c>
      <c r="L1136" t="e">
        <f>LEFT(Table58[[#This Row],[L3 (Last Work Package only)]],FIND(" - ",Table58[[#This Row],[L3 (Last Work Package only)]])-1)</f>
        <v>#VALUE!</v>
      </c>
      <c r="M1136" t="str">
        <f>LEFT(Table58[[#This Row],[Assets]],FIND(" - ",Table58[[#This Row],[Assets]])-1)</f>
        <v>HS2-00002QSP7</v>
      </c>
      <c r="N1136" s="239" t="e">
        <f>INDEX(TrackerTbl[#Data],MATCH(Table58[[#This Row],[L2]],TrackerTbl[Cleansed_UAID_2],0),5)</f>
        <v>#N/A</v>
      </c>
      <c r="O1136" s="9" t="e">
        <f>INDEX(TrackerTbl[#Data],MATCH(Table58[[#This Row],[L2]],TrackerTbl[Cleansed_UAID_2],0),6)</f>
        <v>#N/A</v>
      </c>
      <c r="P1136" s="239" t="e">
        <f>INDEX(TrackerTbl[#Data],MATCH(Table58[[#This Row],[L2]],TrackerTbl[Cleansed_UAID_2],0),7)</f>
        <v>#N/A</v>
      </c>
    </row>
    <row r="1137" spans="1:16">
      <c r="A1137" s="9">
        <v>224.6</v>
      </c>
      <c r="B1137" t="s">
        <v>5130</v>
      </c>
      <c r="C1137" t="str">
        <f>IF(LEFT(TrackerTbl[[#This Row],[WorkPackage]],1)="U",TrackerTbl[[#This Row],[WorkPackage]],"IDR "&amp;TRIM(TrackerTbl[[#This Row],[WorkPackage]]))</f>
        <v>IDR 224.6</v>
      </c>
      <c r="D1137" t="str">
        <f>TRIM(TrackerTbl[[#This Row],[UAID_2]])</f>
        <v>HS2-00003BPLT</v>
      </c>
      <c r="E1137" s="74">
        <f>_xlfn.MAXIFS(Central_Team!G:G,Central_Team!C:C,TrackerTbl[[#This Row],[UAID_2]])</f>
        <v>45490</v>
      </c>
      <c r="F1137" t="str" cm="1">
        <f t="array" ref="F1137">INDEX(MainTracker[#Data],MATCH(1,(TrackerTbl[[#This Row],[UAID_2]]=MainTracker[UAID_2])*(TrackerTbl[[#This Row],[Request Date]]=MainTracker[Request sent on (Date)])*1,0),21)</f>
        <v>10 - Complete</v>
      </c>
      <c r="G1137" s="74" cm="1">
        <f t="array" ref="G1137">INDEX(MainTracker[#Data],MATCH(1,(TrackerTbl[[#This Row],[UAID_2]]=MainTracker[UAID_2])*(TrackerTbl[[#This Row],[Request Date]]=MainTracker[Request sent on (Date)])*1,0),9)</f>
        <v>45497</v>
      </c>
      <c r="J1137" t="s">
        <v>10287</v>
      </c>
      <c r="K1137" t="s">
        <v>10288</v>
      </c>
      <c r="L1137" t="e">
        <f>LEFT(Table58[[#This Row],[L3 (Last Work Package only)]],FIND(" - ",Table58[[#This Row],[L3 (Last Work Package only)]])-1)</f>
        <v>#VALUE!</v>
      </c>
      <c r="M1137" t="str">
        <f>LEFT(Table58[[#This Row],[Assets]],FIND(" - ",Table58[[#This Row],[Assets]])-1)</f>
        <v>HS2-00002PXJY</v>
      </c>
      <c r="N1137" s="239" t="e">
        <f>INDEX(TrackerTbl[#Data],MATCH(Table58[[#This Row],[L2]],TrackerTbl[Cleansed_UAID_2],0),5)</f>
        <v>#N/A</v>
      </c>
      <c r="O1137" s="9" t="e">
        <f>INDEX(TrackerTbl[#Data],MATCH(Table58[[#This Row],[L2]],TrackerTbl[Cleansed_UAID_2],0),6)</f>
        <v>#N/A</v>
      </c>
      <c r="P1137" s="239" t="e">
        <f>INDEX(TrackerTbl[#Data],MATCH(Table58[[#This Row],[L2]],TrackerTbl[Cleansed_UAID_2],0),7)</f>
        <v>#N/A</v>
      </c>
    </row>
    <row r="1138" spans="1:16">
      <c r="A1138" s="9">
        <v>224.6</v>
      </c>
      <c r="B1138" t="s">
        <v>5134</v>
      </c>
      <c r="C1138" t="str">
        <f>IF(LEFT(TrackerTbl[[#This Row],[WorkPackage]],1)="U",TrackerTbl[[#This Row],[WorkPackage]],"IDR "&amp;TRIM(TrackerTbl[[#This Row],[WorkPackage]]))</f>
        <v>IDR 224.6</v>
      </c>
      <c r="D1138" t="str">
        <f>TRIM(TrackerTbl[[#This Row],[UAID_2]])</f>
        <v>HS2-00003BPLR</v>
      </c>
      <c r="E1138" s="74">
        <f>_xlfn.MAXIFS(Central_Team!G:G,Central_Team!C:C,TrackerTbl[[#This Row],[UAID_2]])</f>
        <v>45490</v>
      </c>
      <c r="F1138" t="str" cm="1">
        <f t="array" ref="F1138">INDEX(MainTracker[#Data],MATCH(1,(TrackerTbl[[#This Row],[UAID_2]]=MainTracker[UAID_2])*(TrackerTbl[[#This Row],[Request Date]]=MainTracker[Request sent on (Date)])*1,0),21)</f>
        <v>10 - Complete</v>
      </c>
      <c r="G1138" s="74" cm="1">
        <f t="array" ref="G1138">INDEX(MainTracker[#Data],MATCH(1,(TrackerTbl[[#This Row],[UAID_2]]=MainTracker[UAID_2])*(TrackerTbl[[#This Row],[Request Date]]=MainTracker[Request sent on (Date)])*1,0),9)</f>
        <v>45503</v>
      </c>
      <c r="J1138" t="s">
        <v>10289</v>
      </c>
      <c r="K1138" t="s">
        <v>10288</v>
      </c>
      <c r="L1138" t="e">
        <f>LEFT(Table58[[#This Row],[L3 (Last Work Package only)]],FIND(" - ",Table58[[#This Row],[L3 (Last Work Package only)]])-1)</f>
        <v>#VALUE!</v>
      </c>
      <c r="M1138" t="str">
        <f>LEFT(Table58[[#This Row],[Assets]],FIND(" - ",Table58[[#This Row],[Assets]])-1)</f>
        <v>HS2-00002PXJZ</v>
      </c>
      <c r="N1138" s="239" t="e">
        <f>INDEX(TrackerTbl[#Data],MATCH(Table58[[#This Row],[L2]],TrackerTbl[Cleansed_UAID_2],0),5)</f>
        <v>#N/A</v>
      </c>
      <c r="O1138" s="9" t="e">
        <f>INDEX(TrackerTbl[#Data],MATCH(Table58[[#This Row],[L2]],TrackerTbl[Cleansed_UAID_2],0),6)</f>
        <v>#N/A</v>
      </c>
      <c r="P1138" s="239" t="e">
        <f>INDEX(TrackerTbl[#Data],MATCH(Table58[[#This Row],[L2]],TrackerTbl[Cleansed_UAID_2],0),7)</f>
        <v>#N/A</v>
      </c>
    </row>
    <row r="1139" spans="1:16">
      <c r="A1139" s="9">
        <v>224.6</v>
      </c>
      <c r="B1139" t="s">
        <v>5139</v>
      </c>
      <c r="C1139" t="str">
        <f>IF(LEFT(TrackerTbl[[#This Row],[WorkPackage]],1)="U",TrackerTbl[[#This Row],[WorkPackage]],"IDR "&amp;TRIM(TrackerTbl[[#This Row],[WorkPackage]]))</f>
        <v>IDR 224.6</v>
      </c>
      <c r="D1139" t="str">
        <f>TRIM(TrackerTbl[[#This Row],[UAID_2]])</f>
        <v>HS2-00003BPLW</v>
      </c>
      <c r="E1139" s="74">
        <f>_xlfn.MAXIFS(Central_Team!G:G,Central_Team!C:C,TrackerTbl[[#This Row],[UAID_2]])</f>
        <v>45490</v>
      </c>
      <c r="F1139" t="str" cm="1">
        <f t="array" ref="F1139">INDEX(MainTracker[#Data],MATCH(1,(TrackerTbl[[#This Row],[UAID_2]]=MainTracker[UAID_2])*(TrackerTbl[[#This Row],[Request Date]]=MainTracker[Request sent on (Date)])*1,0),21)</f>
        <v>10 - Complete</v>
      </c>
      <c r="G1139" s="74" cm="1">
        <f t="array" ref="G1139">INDEX(MainTracker[#Data],MATCH(1,(TrackerTbl[[#This Row],[UAID_2]]=MainTracker[UAID_2])*(TrackerTbl[[#This Row],[Request Date]]=MainTracker[Request sent on (Date)])*1,0),9)</f>
        <v>45503</v>
      </c>
      <c r="J1139" t="s">
        <v>10290</v>
      </c>
      <c r="K1139" t="s">
        <v>10288</v>
      </c>
      <c r="L1139" t="e">
        <f>LEFT(Table58[[#This Row],[L3 (Last Work Package only)]],FIND(" - ",Table58[[#This Row],[L3 (Last Work Package only)]])-1)</f>
        <v>#VALUE!</v>
      </c>
      <c r="M1139" t="str">
        <f>LEFT(Table58[[#This Row],[Assets]],FIND(" - ",Table58[[#This Row],[Assets]])-1)</f>
        <v>HS2-00002QSLF</v>
      </c>
      <c r="N1139" s="239" t="e">
        <f>INDEX(TrackerTbl[#Data],MATCH(Table58[[#This Row],[L2]],TrackerTbl[Cleansed_UAID_2],0),5)</f>
        <v>#N/A</v>
      </c>
      <c r="O1139" s="9" t="e">
        <f>INDEX(TrackerTbl[#Data],MATCH(Table58[[#This Row],[L2]],TrackerTbl[Cleansed_UAID_2],0),6)</f>
        <v>#N/A</v>
      </c>
      <c r="P1139" s="239" t="e">
        <f>INDEX(TrackerTbl[#Data],MATCH(Table58[[#This Row],[L2]],TrackerTbl[Cleansed_UAID_2],0),7)</f>
        <v>#N/A</v>
      </c>
    </row>
    <row r="1140" spans="1:16">
      <c r="A1140" s="9">
        <v>224.6</v>
      </c>
      <c r="B1140" t="s">
        <v>5145</v>
      </c>
      <c r="C1140" t="str">
        <f>IF(LEFT(TrackerTbl[[#This Row],[WorkPackage]],1)="U",TrackerTbl[[#This Row],[WorkPackage]],"IDR "&amp;TRIM(TrackerTbl[[#This Row],[WorkPackage]]))</f>
        <v>IDR 224.6</v>
      </c>
      <c r="D1140" t="str">
        <f>TRIM(TrackerTbl[[#This Row],[UAID_2]])</f>
        <v>HS2-00003BPM1</v>
      </c>
      <c r="E1140" s="74">
        <f>_xlfn.MAXIFS(Central_Team!G:G,Central_Team!C:C,TrackerTbl[[#This Row],[UAID_2]])</f>
        <v>45490</v>
      </c>
      <c r="F1140" t="str" cm="1">
        <f t="array" ref="F1140">INDEX(MainTracker[#Data],MATCH(1,(TrackerTbl[[#This Row],[UAID_2]]=MainTracker[UAID_2])*(TrackerTbl[[#This Row],[Request Date]]=MainTracker[Request sent on (Date)])*1,0),21)</f>
        <v>10 - Complete</v>
      </c>
      <c r="G1140" s="74" cm="1">
        <f t="array" ref="G1140">INDEX(MainTracker[#Data],MATCH(1,(TrackerTbl[[#This Row],[UAID_2]]=MainTracker[UAID_2])*(TrackerTbl[[#This Row],[Request Date]]=MainTracker[Request sent on (Date)])*1,0),9)</f>
        <v>45504</v>
      </c>
      <c r="J1140" t="s">
        <v>10291</v>
      </c>
      <c r="K1140" t="s">
        <v>10288</v>
      </c>
      <c r="L1140" t="e">
        <f>LEFT(Table58[[#This Row],[L3 (Last Work Package only)]],FIND(" - ",Table58[[#This Row],[L3 (Last Work Package only)]])-1)</f>
        <v>#VALUE!</v>
      </c>
      <c r="M1140" t="str">
        <f>LEFT(Table58[[#This Row],[Assets]],FIND(" - ",Table58[[#This Row],[Assets]])-1)</f>
        <v>HS2-00002QSLG</v>
      </c>
      <c r="N1140" s="239" t="e">
        <f>INDEX(TrackerTbl[#Data],MATCH(Table58[[#This Row],[L2]],TrackerTbl[Cleansed_UAID_2],0),5)</f>
        <v>#N/A</v>
      </c>
      <c r="O1140" s="9" t="e">
        <f>INDEX(TrackerTbl[#Data],MATCH(Table58[[#This Row],[L2]],TrackerTbl[Cleansed_UAID_2],0),6)</f>
        <v>#N/A</v>
      </c>
      <c r="P1140" s="239" t="e">
        <f>INDEX(TrackerTbl[#Data],MATCH(Table58[[#This Row],[L2]],TrackerTbl[Cleansed_UAID_2],0),7)</f>
        <v>#N/A</v>
      </c>
    </row>
    <row r="1141" spans="1:16">
      <c r="A1141" s="9">
        <v>224.6</v>
      </c>
      <c r="B1141" t="s">
        <v>5150</v>
      </c>
      <c r="C1141" t="str">
        <f>IF(LEFT(TrackerTbl[[#This Row],[WorkPackage]],1)="U",TrackerTbl[[#This Row],[WorkPackage]],"IDR "&amp;TRIM(TrackerTbl[[#This Row],[WorkPackage]]))</f>
        <v>IDR 224.6</v>
      </c>
      <c r="D1141" t="str">
        <f>TRIM(TrackerTbl[[#This Row],[UAID_2]])</f>
        <v>HS2-00003BPLY</v>
      </c>
      <c r="E1141" s="74">
        <f>_xlfn.MAXIFS(Central_Team!G:G,Central_Team!C:C,TrackerTbl[[#This Row],[UAID_2]])</f>
        <v>45490</v>
      </c>
      <c r="F1141" t="str" cm="1">
        <f t="array" ref="F1141">INDEX(MainTracker[#Data],MATCH(1,(TrackerTbl[[#This Row],[UAID_2]]=MainTracker[UAID_2])*(TrackerTbl[[#This Row],[Request Date]]=MainTracker[Request sent on (Date)])*1,0),21)</f>
        <v>10 - Complete</v>
      </c>
      <c r="G1141" s="74" cm="1">
        <f t="array" ref="G1141">INDEX(MainTracker[#Data],MATCH(1,(TrackerTbl[[#This Row],[UAID_2]]=MainTracker[UAID_2])*(TrackerTbl[[#This Row],[Request Date]]=MainTracker[Request sent on (Date)])*1,0),9)</f>
        <v>45504</v>
      </c>
      <c r="J1141" t="s">
        <v>10292</v>
      </c>
      <c r="K1141" t="s">
        <v>10288</v>
      </c>
      <c r="L1141" t="e">
        <f>LEFT(Table58[[#This Row],[L3 (Last Work Package only)]],FIND(" - ",Table58[[#This Row],[L3 (Last Work Package only)]])-1)</f>
        <v>#VALUE!</v>
      </c>
      <c r="M1141" t="str">
        <f>LEFT(Table58[[#This Row],[Assets]],FIND(" - ",Table58[[#This Row],[Assets]])-1)</f>
        <v>HS2-00002PXGH</v>
      </c>
      <c r="N1141" s="239" t="e">
        <f>INDEX(TrackerTbl[#Data],MATCH(Table58[[#This Row],[L2]],TrackerTbl[Cleansed_UAID_2],0),5)</f>
        <v>#N/A</v>
      </c>
      <c r="O1141" s="9" t="e">
        <f>INDEX(TrackerTbl[#Data],MATCH(Table58[[#This Row],[L2]],TrackerTbl[Cleansed_UAID_2],0),6)</f>
        <v>#N/A</v>
      </c>
      <c r="P1141" s="239" t="e">
        <f>INDEX(TrackerTbl[#Data],MATCH(Table58[[#This Row],[L2]],TrackerTbl[Cleansed_UAID_2],0),7)</f>
        <v>#N/A</v>
      </c>
    </row>
    <row r="1142" spans="1:16">
      <c r="A1142" s="9">
        <v>224.6</v>
      </c>
      <c r="B1142" t="s">
        <v>5155</v>
      </c>
      <c r="C1142" t="str">
        <f>IF(LEFT(TrackerTbl[[#This Row],[WorkPackage]],1)="U",TrackerTbl[[#This Row],[WorkPackage]],"IDR "&amp;TRIM(TrackerTbl[[#This Row],[WorkPackage]]))</f>
        <v>IDR 224.6</v>
      </c>
      <c r="D1142" t="str">
        <f>TRIM(TrackerTbl[[#This Row],[UAID_2]])</f>
        <v>HS2-00003BPM2</v>
      </c>
      <c r="E1142" s="74">
        <f>_xlfn.MAXIFS(Central_Team!G:G,Central_Team!C:C,TrackerTbl[[#This Row],[UAID_2]])</f>
        <v>45490</v>
      </c>
      <c r="F1142" t="str" cm="1">
        <f t="array" ref="F1142">INDEX(MainTracker[#Data],MATCH(1,(TrackerTbl[[#This Row],[UAID_2]]=MainTracker[UAID_2])*(TrackerTbl[[#This Row],[Request Date]]=MainTracker[Request sent on (Date)])*1,0),21)</f>
        <v>10 - Complete</v>
      </c>
      <c r="G1142" s="74" cm="1">
        <f t="array" ref="G1142">INDEX(MainTracker[#Data],MATCH(1,(TrackerTbl[[#This Row],[UAID_2]]=MainTracker[UAID_2])*(TrackerTbl[[#This Row],[Request Date]]=MainTracker[Request sent on (Date)])*1,0),9)</f>
        <v>45504</v>
      </c>
      <c r="J1142" t="s">
        <v>10293</v>
      </c>
      <c r="K1142" t="s">
        <v>10288</v>
      </c>
      <c r="L1142" t="e">
        <f>LEFT(Table58[[#This Row],[L3 (Last Work Package only)]],FIND(" - ",Table58[[#This Row],[L3 (Last Work Package only)]])-1)</f>
        <v>#VALUE!</v>
      </c>
      <c r="M1142" t="str">
        <f>LEFT(Table58[[#This Row],[Assets]],FIND(" - ",Table58[[#This Row],[Assets]])-1)</f>
        <v>HS2-00002PXK0</v>
      </c>
      <c r="N1142" s="239" t="e">
        <f>INDEX(TrackerTbl[#Data],MATCH(Table58[[#This Row],[L2]],TrackerTbl[Cleansed_UAID_2],0),5)</f>
        <v>#N/A</v>
      </c>
      <c r="O1142" s="9" t="e">
        <f>INDEX(TrackerTbl[#Data],MATCH(Table58[[#This Row],[L2]],TrackerTbl[Cleansed_UAID_2],0),6)</f>
        <v>#N/A</v>
      </c>
      <c r="P1142" s="239" t="e">
        <f>INDEX(TrackerTbl[#Data],MATCH(Table58[[#This Row],[L2]],TrackerTbl[Cleansed_UAID_2],0),7)</f>
        <v>#N/A</v>
      </c>
    </row>
    <row r="1143" spans="1:16">
      <c r="A1143" s="9">
        <v>224.6</v>
      </c>
      <c r="B1143" t="s">
        <v>5159</v>
      </c>
      <c r="C1143" t="str">
        <f>IF(LEFT(TrackerTbl[[#This Row],[WorkPackage]],1)="U",TrackerTbl[[#This Row],[WorkPackage]],"IDR "&amp;TRIM(TrackerTbl[[#This Row],[WorkPackage]]))</f>
        <v>IDR 224.6</v>
      </c>
      <c r="D1143" t="str">
        <f>TRIM(TrackerTbl[[#This Row],[UAID_2]])</f>
        <v>HS2-00003BPM3</v>
      </c>
      <c r="E1143" s="74">
        <f>_xlfn.MAXIFS(Central_Team!G:G,Central_Team!C:C,TrackerTbl[[#This Row],[UAID_2]])</f>
        <v>45490</v>
      </c>
      <c r="F1143" t="str" cm="1">
        <f t="array" ref="F1143">INDEX(MainTracker[#Data],MATCH(1,(TrackerTbl[[#This Row],[UAID_2]]=MainTracker[UAID_2])*(TrackerTbl[[#This Row],[Request Date]]=MainTracker[Request sent on (Date)])*1,0),21)</f>
        <v>10 - Complete</v>
      </c>
      <c r="G1143" s="74" cm="1">
        <f t="array" ref="G1143">INDEX(MainTracker[#Data],MATCH(1,(TrackerTbl[[#This Row],[UAID_2]]=MainTracker[UAID_2])*(TrackerTbl[[#This Row],[Request Date]]=MainTracker[Request sent on (Date)])*1,0),9)</f>
        <v>45497</v>
      </c>
      <c r="J1143" t="s">
        <v>10294</v>
      </c>
      <c r="K1143" t="s">
        <v>10288</v>
      </c>
      <c r="L1143" t="e">
        <f>LEFT(Table58[[#This Row],[L3 (Last Work Package only)]],FIND(" - ",Table58[[#This Row],[L3 (Last Work Package only)]])-1)</f>
        <v>#VALUE!</v>
      </c>
      <c r="M1143" t="str">
        <f>LEFT(Table58[[#This Row],[Assets]],FIND(" - ",Table58[[#This Row],[Assets]])-1)</f>
        <v>HS2-00002QSLH</v>
      </c>
      <c r="N1143" s="239" t="e">
        <f>INDEX(TrackerTbl[#Data],MATCH(Table58[[#This Row],[L2]],TrackerTbl[Cleansed_UAID_2],0),5)</f>
        <v>#N/A</v>
      </c>
      <c r="O1143" s="9" t="e">
        <f>INDEX(TrackerTbl[#Data],MATCH(Table58[[#This Row],[L2]],TrackerTbl[Cleansed_UAID_2],0),6)</f>
        <v>#N/A</v>
      </c>
      <c r="P1143" s="239" t="e">
        <f>INDEX(TrackerTbl[#Data],MATCH(Table58[[#This Row],[L2]],TrackerTbl[Cleansed_UAID_2],0),7)</f>
        <v>#N/A</v>
      </c>
    </row>
    <row r="1144" spans="1:16">
      <c r="A1144" s="9">
        <v>224.6</v>
      </c>
      <c r="B1144" t="s">
        <v>5163</v>
      </c>
      <c r="C1144" t="str">
        <f>IF(LEFT(TrackerTbl[[#This Row],[WorkPackage]],1)="U",TrackerTbl[[#This Row],[WorkPackage]],"IDR "&amp;TRIM(TrackerTbl[[#This Row],[WorkPackage]]))</f>
        <v>IDR 224.6</v>
      </c>
      <c r="D1144" t="str">
        <f>TRIM(TrackerTbl[[#This Row],[UAID_2]])</f>
        <v>HS2-00003BPM4</v>
      </c>
      <c r="E1144" s="74">
        <f>_xlfn.MAXIFS(Central_Team!G:G,Central_Team!C:C,TrackerTbl[[#This Row],[UAID_2]])</f>
        <v>45490</v>
      </c>
      <c r="F1144" t="str" cm="1">
        <f t="array" ref="F1144">INDEX(MainTracker[#Data],MATCH(1,(TrackerTbl[[#This Row],[UAID_2]]=MainTracker[UAID_2])*(TrackerTbl[[#This Row],[Request Date]]=MainTracker[Request sent on (Date)])*1,0),21)</f>
        <v>10 - Complete</v>
      </c>
      <c r="G1144" s="74" cm="1">
        <f t="array" ref="G1144">INDEX(MainTracker[#Data],MATCH(1,(TrackerTbl[[#This Row],[UAID_2]]=MainTracker[UAID_2])*(TrackerTbl[[#This Row],[Request Date]]=MainTracker[Request sent on (Date)])*1,0),9)</f>
        <v>45497</v>
      </c>
      <c r="J1144" t="s">
        <v>10295</v>
      </c>
      <c r="K1144" t="s">
        <v>10288</v>
      </c>
      <c r="L1144" t="e">
        <f>LEFT(Table58[[#This Row],[L3 (Last Work Package only)]],FIND(" - ",Table58[[#This Row],[L3 (Last Work Package only)]])-1)</f>
        <v>#VALUE!</v>
      </c>
      <c r="M1144" t="str">
        <f>LEFT(Table58[[#This Row],[Assets]],FIND(" - ",Table58[[#This Row],[Assets]])-1)</f>
        <v>HS2-00002PXGJ</v>
      </c>
      <c r="N1144" s="239" t="e">
        <f>INDEX(TrackerTbl[#Data],MATCH(Table58[[#This Row],[L2]],TrackerTbl[Cleansed_UAID_2],0),5)</f>
        <v>#N/A</v>
      </c>
      <c r="O1144" s="9" t="e">
        <f>INDEX(TrackerTbl[#Data],MATCH(Table58[[#This Row],[L2]],TrackerTbl[Cleansed_UAID_2],0),6)</f>
        <v>#N/A</v>
      </c>
      <c r="P1144" s="239" t="e">
        <f>INDEX(TrackerTbl[#Data],MATCH(Table58[[#This Row],[L2]],TrackerTbl[Cleansed_UAID_2],0),7)</f>
        <v>#N/A</v>
      </c>
    </row>
    <row r="1145" spans="1:16">
      <c r="A1145" s="9">
        <v>224.6</v>
      </c>
      <c r="B1145" t="s">
        <v>5167</v>
      </c>
      <c r="C1145" t="str">
        <f>IF(LEFT(TrackerTbl[[#This Row],[WorkPackage]],1)="U",TrackerTbl[[#This Row],[WorkPackage]],"IDR "&amp;TRIM(TrackerTbl[[#This Row],[WorkPackage]]))</f>
        <v>IDR 224.6</v>
      </c>
      <c r="D1145" t="str">
        <f>TRIM(TrackerTbl[[#This Row],[UAID_2]])</f>
        <v>HS2-00003BPM5</v>
      </c>
      <c r="E1145" s="74">
        <f>_xlfn.MAXIFS(Central_Team!G:G,Central_Team!C:C,TrackerTbl[[#This Row],[UAID_2]])</f>
        <v>45490</v>
      </c>
      <c r="F1145" t="str" cm="1">
        <f t="array" ref="F1145">INDEX(MainTracker[#Data],MATCH(1,(TrackerTbl[[#This Row],[UAID_2]]=MainTracker[UAID_2])*(TrackerTbl[[#This Row],[Request Date]]=MainTracker[Request sent on (Date)])*1,0),21)</f>
        <v>10 - Complete</v>
      </c>
      <c r="G1145" s="74" cm="1">
        <f t="array" ref="G1145">INDEX(MainTracker[#Data],MATCH(1,(TrackerTbl[[#This Row],[UAID_2]]=MainTracker[UAID_2])*(TrackerTbl[[#This Row],[Request Date]]=MainTracker[Request sent on (Date)])*1,0),9)</f>
        <v>45503</v>
      </c>
      <c r="J1145" t="s">
        <v>10296</v>
      </c>
      <c r="K1145" t="s">
        <v>10288</v>
      </c>
      <c r="L1145" t="e">
        <f>LEFT(Table58[[#This Row],[L3 (Last Work Package only)]],FIND(" - ",Table58[[#This Row],[L3 (Last Work Package only)]])-1)</f>
        <v>#VALUE!</v>
      </c>
      <c r="M1145" t="str">
        <f>LEFT(Table58[[#This Row],[Assets]],FIND(" - ",Table58[[#This Row],[Assets]])-1)</f>
        <v>HS2-00002PXK1</v>
      </c>
      <c r="N1145" s="239" t="e">
        <f>INDEX(TrackerTbl[#Data],MATCH(Table58[[#This Row],[L2]],TrackerTbl[Cleansed_UAID_2],0),5)</f>
        <v>#N/A</v>
      </c>
      <c r="O1145" s="9" t="e">
        <f>INDEX(TrackerTbl[#Data],MATCH(Table58[[#This Row],[L2]],TrackerTbl[Cleansed_UAID_2],0),6)</f>
        <v>#N/A</v>
      </c>
      <c r="P1145" s="239" t="e">
        <f>INDEX(TrackerTbl[#Data],MATCH(Table58[[#This Row],[L2]],TrackerTbl[Cleansed_UAID_2],0),7)</f>
        <v>#N/A</v>
      </c>
    </row>
    <row r="1146" spans="1:16">
      <c r="A1146" s="9">
        <v>224.6</v>
      </c>
      <c r="B1146" t="s">
        <v>5171</v>
      </c>
      <c r="C1146" t="str">
        <f>IF(LEFT(TrackerTbl[[#This Row],[WorkPackage]],1)="U",TrackerTbl[[#This Row],[WorkPackage]],"IDR "&amp;TRIM(TrackerTbl[[#This Row],[WorkPackage]]))</f>
        <v>IDR 224.6</v>
      </c>
      <c r="D1146" t="str">
        <f>TRIM(TrackerTbl[[#This Row],[UAID_2]])</f>
        <v>HS2-00003BPM0</v>
      </c>
      <c r="E1146" s="74">
        <f>_xlfn.MAXIFS(Central_Team!G:G,Central_Team!C:C,TrackerTbl[[#This Row],[UAID_2]])</f>
        <v>45490</v>
      </c>
      <c r="F1146" t="str" cm="1">
        <f t="array" ref="F1146">INDEX(MainTracker[#Data],MATCH(1,(TrackerTbl[[#This Row],[UAID_2]]=MainTracker[UAID_2])*(TrackerTbl[[#This Row],[Request Date]]=MainTracker[Request sent on (Date)])*1,0),21)</f>
        <v>10 - Complete</v>
      </c>
      <c r="G1146" s="74" cm="1">
        <f t="array" ref="G1146">INDEX(MainTracker[#Data],MATCH(1,(TrackerTbl[[#This Row],[UAID_2]]=MainTracker[UAID_2])*(TrackerTbl[[#This Row],[Request Date]]=MainTracker[Request sent on (Date)])*1,0),9)</f>
        <v>45503</v>
      </c>
      <c r="J1146" t="s">
        <v>10297</v>
      </c>
      <c r="K1146" t="s">
        <v>10288</v>
      </c>
      <c r="L1146" t="e">
        <f>LEFT(Table58[[#This Row],[L3 (Last Work Package only)]],FIND(" - ",Table58[[#This Row],[L3 (Last Work Package only)]])-1)</f>
        <v>#VALUE!</v>
      </c>
      <c r="M1146" t="str">
        <f>LEFT(Table58[[#This Row],[Assets]],FIND(" - ",Table58[[#This Row],[Assets]])-1)</f>
        <v>HS2-00002PXK2</v>
      </c>
      <c r="N1146" s="239" t="e">
        <f>INDEX(TrackerTbl[#Data],MATCH(Table58[[#This Row],[L2]],TrackerTbl[Cleansed_UAID_2],0),5)</f>
        <v>#N/A</v>
      </c>
      <c r="O1146" s="9" t="e">
        <f>INDEX(TrackerTbl[#Data],MATCH(Table58[[#This Row],[L2]],TrackerTbl[Cleansed_UAID_2],0),6)</f>
        <v>#N/A</v>
      </c>
      <c r="P1146" s="239" t="e">
        <f>INDEX(TrackerTbl[#Data],MATCH(Table58[[#This Row],[L2]],TrackerTbl[Cleansed_UAID_2],0),7)</f>
        <v>#N/A</v>
      </c>
    </row>
    <row r="1147" spans="1:16">
      <c r="A1147" s="9">
        <v>222.2</v>
      </c>
      <c r="B1147" t="s">
        <v>5175</v>
      </c>
      <c r="C1147" t="str">
        <f>IF(LEFT(TrackerTbl[[#This Row],[WorkPackage]],1)="U",TrackerTbl[[#This Row],[WorkPackage]],"IDR "&amp;TRIM(TrackerTbl[[#This Row],[WorkPackage]]))</f>
        <v>IDR 222.2</v>
      </c>
      <c r="D1147" t="str">
        <f>TRIM(TrackerTbl[[#This Row],[UAID_2]])</f>
        <v>HS2-00002UVZ0</v>
      </c>
      <c r="E1147" s="74">
        <f>_xlfn.MAXIFS(Central_Team!G:G,Central_Team!C:C,TrackerTbl[[#This Row],[UAID_2]])</f>
        <v>45490</v>
      </c>
      <c r="F1147" t="str" cm="1">
        <f t="array" ref="F1147">INDEX(MainTracker[#Data],MATCH(1,(TrackerTbl[[#This Row],[UAID_2]]=MainTracker[UAID_2])*(TrackerTbl[[#This Row],[Request Date]]=MainTracker[Request sent on (Date)])*1,0),21)</f>
        <v>10 - Complete</v>
      </c>
      <c r="G1147" s="74" cm="1">
        <f t="array" ref="G1147">INDEX(MainTracker[#Data],MATCH(1,(TrackerTbl[[#This Row],[UAID_2]]=MainTracker[UAID_2])*(TrackerTbl[[#This Row],[Request Date]]=MainTracker[Request sent on (Date)])*1,0),9)</f>
        <v>45505</v>
      </c>
      <c r="J1147" t="s">
        <v>10298</v>
      </c>
      <c r="K1147" t="s">
        <v>10288</v>
      </c>
      <c r="L1147" t="e">
        <f>LEFT(Table58[[#This Row],[L3 (Last Work Package only)]],FIND(" - ",Table58[[#This Row],[L3 (Last Work Package only)]])-1)</f>
        <v>#VALUE!</v>
      </c>
      <c r="M1147" t="str">
        <f>LEFT(Table58[[#This Row],[Assets]],FIND(" - ",Table58[[#This Row],[Assets]])-1)</f>
        <v>HS2-00002QSLJ</v>
      </c>
      <c r="N1147" s="239" t="e">
        <f>INDEX(TrackerTbl[#Data],MATCH(Table58[[#This Row],[L2]],TrackerTbl[Cleansed_UAID_2],0),5)</f>
        <v>#N/A</v>
      </c>
      <c r="O1147" s="9" t="e">
        <f>INDEX(TrackerTbl[#Data],MATCH(Table58[[#This Row],[L2]],TrackerTbl[Cleansed_UAID_2],0),6)</f>
        <v>#N/A</v>
      </c>
      <c r="P1147" s="239" t="e">
        <f>INDEX(TrackerTbl[#Data],MATCH(Table58[[#This Row],[L2]],TrackerTbl[Cleansed_UAID_2],0),7)</f>
        <v>#N/A</v>
      </c>
    </row>
    <row r="1148" spans="1:16">
      <c r="A1148" s="9">
        <v>222.2</v>
      </c>
      <c r="B1148" t="s">
        <v>5181</v>
      </c>
      <c r="C1148" t="str">
        <f>IF(LEFT(TrackerTbl[[#This Row],[WorkPackage]],1)="U",TrackerTbl[[#This Row],[WorkPackage]],"IDR "&amp;TRIM(TrackerTbl[[#This Row],[WorkPackage]]))</f>
        <v>IDR 222.2</v>
      </c>
      <c r="D1148" t="str">
        <f>TRIM(TrackerTbl[[#This Row],[UAID_2]])</f>
        <v>HS2-00002UVYY</v>
      </c>
      <c r="E1148" s="74">
        <f>_xlfn.MAXIFS(Central_Team!G:G,Central_Team!C:C,TrackerTbl[[#This Row],[UAID_2]])</f>
        <v>45490</v>
      </c>
      <c r="F1148" t="str" cm="1">
        <f t="array" ref="F1148">INDEX(MainTracker[#Data],MATCH(1,(TrackerTbl[[#This Row],[UAID_2]]=MainTracker[UAID_2])*(TrackerTbl[[#This Row],[Request Date]]=MainTracker[Request sent on (Date)])*1,0),21)</f>
        <v>10 - Complete</v>
      </c>
      <c r="G1148" s="74" cm="1">
        <f t="array" ref="G1148">INDEX(MainTracker[#Data],MATCH(1,(TrackerTbl[[#This Row],[UAID_2]]=MainTracker[UAID_2])*(TrackerTbl[[#This Row],[Request Date]]=MainTracker[Request sent on (Date)])*1,0),9)</f>
        <v>45505</v>
      </c>
      <c r="J1148" t="s">
        <v>10299</v>
      </c>
      <c r="K1148" t="s">
        <v>10288</v>
      </c>
      <c r="L1148" t="e">
        <f>LEFT(Table58[[#This Row],[L3 (Last Work Package only)]],FIND(" - ",Table58[[#This Row],[L3 (Last Work Package only)]])-1)</f>
        <v>#VALUE!</v>
      </c>
      <c r="M1148" t="str">
        <f>LEFT(Table58[[#This Row],[Assets]],FIND(" - ",Table58[[#This Row],[Assets]])-1)</f>
        <v>HS2-00002QSLK</v>
      </c>
      <c r="N1148" s="239" t="e">
        <f>INDEX(TrackerTbl[#Data],MATCH(Table58[[#This Row],[L2]],TrackerTbl[Cleansed_UAID_2],0),5)</f>
        <v>#N/A</v>
      </c>
      <c r="O1148" s="9" t="e">
        <f>INDEX(TrackerTbl[#Data],MATCH(Table58[[#This Row],[L2]],TrackerTbl[Cleansed_UAID_2],0),6)</f>
        <v>#N/A</v>
      </c>
      <c r="P1148" s="239" t="e">
        <f>INDEX(TrackerTbl[#Data],MATCH(Table58[[#This Row],[L2]],TrackerTbl[Cleansed_UAID_2],0),7)</f>
        <v>#N/A</v>
      </c>
    </row>
    <row r="1149" spans="1:16">
      <c r="A1149" s="9" t="s">
        <v>4265</v>
      </c>
      <c r="B1149" t="s">
        <v>4566</v>
      </c>
      <c r="C1149" t="str">
        <f>IF(LEFT(TrackerTbl[[#This Row],[WorkPackage]],1)="U",TrackerTbl[[#This Row],[WorkPackage]],"IDR "&amp;TRIM(TrackerTbl[[#This Row],[WorkPackage]]))</f>
        <v>IDR 213.01-01</v>
      </c>
      <c r="D1149" t="str">
        <f>TRIM(TrackerTbl[[#This Row],[UAID_2]])</f>
        <v>HS2-00002BJTK</v>
      </c>
      <c r="E1149" s="74">
        <f>_xlfn.MAXIFS(Central_Team!G:G,Central_Team!C:C,TrackerTbl[[#This Row],[UAID_2]])</f>
        <v>45491</v>
      </c>
      <c r="F1149" t="str" cm="1">
        <f t="array" ref="F1149">INDEX(MainTracker[#Data],MATCH(1,(TrackerTbl[[#This Row],[UAID_2]]=MainTracker[UAID_2])*(TrackerTbl[[#This Row],[Request Date]]=MainTracker[Request sent on (Date)])*1,0),21)</f>
        <v>99 - Cancelled</v>
      </c>
      <c r="G1149" s="74" cm="1">
        <f t="array" ref="G1149">INDEX(MainTracker[#Data],MATCH(1,(TrackerTbl[[#This Row],[UAID_2]]=MainTracker[UAID_2])*(TrackerTbl[[#This Row],[Request Date]]=MainTracker[Request sent on (Date)])*1,0),9)</f>
        <v>0</v>
      </c>
      <c r="J1149" t="s">
        <v>10300</v>
      </c>
      <c r="K1149" t="s">
        <v>10288</v>
      </c>
      <c r="L1149" t="e">
        <f>LEFT(Table58[[#This Row],[L3 (Last Work Package only)]],FIND(" - ",Table58[[#This Row],[L3 (Last Work Package only)]])-1)</f>
        <v>#VALUE!</v>
      </c>
      <c r="M1149" t="str">
        <f>LEFT(Table58[[#This Row],[Assets]],FIND(" - ",Table58[[#This Row],[Assets]])-1)</f>
        <v>HS2-00002PXK3</v>
      </c>
      <c r="N1149" s="239" t="e">
        <f>INDEX(TrackerTbl[#Data],MATCH(Table58[[#This Row],[L2]],TrackerTbl[Cleansed_UAID_2],0),5)</f>
        <v>#N/A</v>
      </c>
      <c r="O1149" s="9" t="e">
        <f>INDEX(TrackerTbl[#Data],MATCH(Table58[[#This Row],[L2]],TrackerTbl[Cleansed_UAID_2],0),6)</f>
        <v>#N/A</v>
      </c>
      <c r="P1149" s="239" t="e">
        <f>INDEX(TrackerTbl[#Data],MATCH(Table58[[#This Row],[L2]],TrackerTbl[Cleansed_UAID_2],0),7)</f>
        <v>#N/A</v>
      </c>
    </row>
    <row r="1150" spans="1:16">
      <c r="A1150" s="9" t="s">
        <v>4265</v>
      </c>
      <c r="B1150" t="s">
        <v>5187</v>
      </c>
      <c r="C1150" t="str">
        <f>IF(LEFT(TrackerTbl[[#This Row],[WorkPackage]],1)="U",TrackerTbl[[#This Row],[WorkPackage]],"IDR "&amp;TRIM(TrackerTbl[[#This Row],[WorkPackage]]))</f>
        <v>IDR 213.01-01</v>
      </c>
      <c r="D1150" t="str">
        <f>TRIM(TrackerTbl[[#This Row],[UAID_2]])</f>
        <v>HS2-000020NF2</v>
      </c>
      <c r="E1150" s="74">
        <f>_xlfn.MAXIFS(Central_Team!G:G,Central_Team!C:C,TrackerTbl[[#This Row],[UAID_2]])</f>
        <v>45491</v>
      </c>
      <c r="F1150" t="str" cm="1">
        <f t="array" ref="F1150">INDEX(MainTracker[#Data],MATCH(1,(TrackerTbl[[#This Row],[UAID_2]]=MainTracker[UAID_2])*(TrackerTbl[[#This Row],[Request Date]]=MainTracker[Request sent on (Date)])*1,0),21)</f>
        <v>99 - Cancelled</v>
      </c>
      <c r="G1150" s="74" cm="1">
        <f t="array" ref="G1150">INDEX(MainTracker[#Data],MATCH(1,(TrackerTbl[[#This Row],[UAID_2]]=MainTracker[UAID_2])*(TrackerTbl[[#This Row],[Request Date]]=MainTracker[Request sent on (Date)])*1,0),9)</f>
        <v>0</v>
      </c>
      <c r="J1150" t="s">
        <v>10301</v>
      </c>
      <c r="K1150" t="s">
        <v>10288</v>
      </c>
      <c r="L1150" t="e">
        <f>LEFT(Table58[[#This Row],[L3 (Last Work Package only)]],FIND(" - ",Table58[[#This Row],[L3 (Last Work Package only)]])-1)</f>
        <v>#VALUE!</v>
      </c>
      <c r="M1150" t="str">
        <f>LEFT(Table58[[#This Row],[Assets]],FIND(" - ",Table58[[#This Row],[Assets]])-1)</f>
        <v>HS2-00002QSLL</v>
      </c>
      <c r="N1150" s="239" t="e">
        <f>INDEX(TrackerTbl[#Data],MATCH(Table58[[#This Row],[L2]],TrackerTbl[Cleansed_UAID_2],0),5)</f>
        <v>#N/A</v>
      </c>
      <c r="O1150" s="9" t="e">
        <f>INDEX(TrackerTbl[#Data],MATCH(Table58[[#This Row],[L2]],TrackerTbl[Cleansed_UAID_2],0),6)</f>
        <v>#N/A</v>
      </c>
      <c r="P1150" s="239" t="e">
        <f>INDEX(TrackerTbl[#Data],MATCH(Table58[[#This Row],[L2]],TrackerTbl[Cleansed_UAID_2],0),7)</f>
        <v>#N/A</v>
      </c>
    </row>
    <row r="1151" spans="1:16">
      <c r="A1151" s="9">
        <v>238.01</v>
      </c>
      <c r="B1151" t="s">
        <v>5190</v>
      </c>
      <c r="C1151" t="str">
        <f>IF(LEFT(TrackerTbl[[#This Row],[WorkPackage]],1)="U",TrackerTbl[[#This Row],[WorkPackage]],"IDR "&amp;TRIM(TrackerTbl[[#This Row],[WorkPackage]]))</f>
        <v>IDR 238.01</v>
      </c>
      <c r="D1151" t="str">
        <f>TRIM(TrackerTbl[[#This Row],[UAID_2]])</f>
        <v>HS2-00003KFPM</v>
      </c>
      <c r="E1151" s="74">
        <f>_xlfn.MAXIFS(Central_Team!G:G,Central_Team!C:C,TrackerTbl[[#This Row],[UAID_2]])</f>
        <v>45491</v>
      </c>
      <c r="F1151" t="str" cm="1">
        <f t="array" ref="F1151">INDEX(MainTracker[#Data],MATCH(1,(TrackerTbl[[#This Row],[UAID_2]]=MainTracker[UAID_2])*(TrackerTbl[[#This Row],[Request Date]]=MainTracker[Request sent on (Date)])*1,0),21)</f>
        <v>10 - Complete</v>
      </c>
      <c r="G1151" s="74" cm="1">
        <f t="array" ref="G1151">INDEX(MainTracker[#Data],MATCH(1,(TrackerTbl[[#This Row],[UAID_2]]=MainTracker[UAID_2])*(TrackerTbl[[#This Row],[Request Date]]=MainTracker[Request sent on (Date)])*1,0),9)</f>
        <v>45512</v>
      </c>
      <c r="J1151" t="s">
        <v>10302</v>
      </c>
      <c r="K1151" t="s">
        <v>10288</v>
      </c>
      <c r="L1151" t="e">
        <f>LEFT(Table58[[#This Row],[L3 (Last Work Package only)]],FIND(" - ",Table58[[#This Row],[L3 (Last Work Package only)]])-1)</f>
        <v>#VALUE!</v>
      </c>
      <c r="M1151" t="str">
        <f>LEFT(Table58[[#This Row],[Assets]],FIND(" - ",Table58[[#This Row],[Assets]])-1)</f>
        <v>HS2-00002PXK4</v>
      </c>
      <c r="N1151" s="239" t="e">
        <f>INDEX(TrackerTbl[#Data],MATCH(Table58[[#This Row],[L2]],TrackerTbl[Cleansed_UAID_2],0),5)</f>
        <v>#N/A</v>
      </c>
      <c r="O1151" s="9" t="e">
        <f>INDEX(TrackerTbl[#Data],MATCH(Table58[[#This Row],[L2]],TrackerTbl[Cleansed_UAID_2],0),6)</f>
        <v>#N/A</v>
      </c>
      <c r="P1151" s="239" t="e">
        <f>INDEX(TrackerTbl[#Data],MATCH(Table58[[#This Row],[L2]],TrackerTbl[Cleansed_UAID_2],0),7)</f>
        <v>#N/A</v>
      </c>
    </row>
    <row r="1152" spans="1:16">
      <c r="A1152" s="9">
        <v>234.05</v>
      </c>
      <c r="B1152" t="s">
        <v>4450</v>
      </c>
      <c r="C1152" t="str">
        <f>IF(LEFT(TrackerTbl[[#This Row],[WorkPackage]],1)="U",TrackerTbl[[#This Row],[WorkPackage]],"IDR "&amp;TRIM(TrackerTbl[[#This Row],[WorkPackage]]))</f>
        <v>IDR 234.05</v>
      </c>
      <c r="D1152" t="str">
        <f>TRIM(TrackerTbl[[#This Row],[UAID_2]])</f>
        <v>HS2-00002N7UN</v>
      </c>
      <c r="E1152" s="74">
        <f>_xlfn.MAXIFS(Central_Team!G:G,Central_Team!C:C,TrackerTbl[[#This Row],[UAID_2]])</f>
        <v>45491</v>
      </c>
      <c r="F1152" t="str" cm="1">
        <f t="array" ref="F1152">INDEX(MainTracker[#Data],MATCH(1,(TrackerTbl[[#This Row],[UAID_2]]=MainTracker[UAID_2])*(TrackerTbl[[#This Row],[Request Date]]=MainTracker[Request sent on (Date)])*1,0),21)</f>
        <v>10 - Complete</v>
      </c>
      <c r="G1152" s="74" cm="1">
        <f t="array" ref="G1152">INDEX(MainTracker[#Data],MATCH(1,(TrackerTbl[[#This Row],[UAID_2]]=MainTracker[UAID_2])*(TrackerTbl[[#This Row],[Request Date]]=MainTracker[Request sent on (Date)])*1,0),9)</f>
        <v>45506</v>
      </c>
      <c r="J1152" t="s">
        <v>10303</v>
      </c>
      <c r="K1152" t="s">
        <v>10288</v>
      </c>
      <c r="L1152" t="e">
        <f>LEFT(Table58[[#This Row],[L3 (Last Work Package only)]],FIND(" - ",Table58[[#This Row],[L3 (Last Work Package only)]])-1)</f>
        <v>#VALUE!</v>
      </c>
      <c r="M1152" t="str">
        <f>LEFT(Table58[[#This Row],[Assets]],FIND(" - ",Table58[[#This Row],[Assets]])-1)</f>
        <v>HS2-00002PXLY</v>
      </c>
      <c r="N1152" s="239" t="e">
        <f>INDEX(TrackerTbl[#Data],MATCH(Table58[[#This Row],[L2]],TrackerTbl[Cleansed_UAID_2],0),5)</f>
        <v>#N/A</v>
      </c>
      <c r="O1152" s="9" t="e">
        <f>INDEX(TrackerTbl[#Data],MATCH(Table58[[#This Row],[L2]],TrackerTbl[Cleansed_UAID_2],0),6)</f>
        <v>#N/A</v>
      </c>
      <c r="P1152" s="239" t="e">
        <f>INDEX(TrackerTbl[#Data],MATCH(Table58[[#This Row],[L2]],TrackerTbl[Cleansed_UAID_2],0),7)</f>
        <v>#N/A</v>
      </c>
    </row>
    <row r="1153" spans="1:16">
      <c r="A1153" s="9">
        <v>226.1</v>
      </c>
      <c r="B1153" t="s">
        <v>5197</v>
      </c>
      <c r="C1153" t="str">
        <f>IF(LEFT(TrackerTbl[[#This Row],[WorkPackage]],1)="U",TrackerTbl[[#This Row],[WorkPackage]],"IDR "&amp;TRIM(TrackerTbl[[#This Row],[WorkPackage]]))</f>
        <v>IDR 226.1</v>
      </c>
      <c r="D1153" t="str">
        <f>TRIM(TrackerTbl[[#This Row],[UAID_2]])</f>
        <v>HS2-00002EK7G</v>
      </c>
      <c r="E1153" s="74">
        <f>_xlfn.MAXIFS(Central_Team!G:G,Central_Team!C:C,TrackerTbl[[#This Row],[UAID_2]])</f>
        <v>45691</v>
      </c>
      <c r="F1153" t="str" cm="1">
        <f t="array" ref="F1153">INDEX(MainTracker[#Data],MATCH(1,(TrackerTbl[[#This Row],[UAID_2]]=MainTracker[UAID_2])*(TrackerTbl[[#This Row],[Request Date]]=MainTracker[Request sent on (Date)])*1,0),21)</f>
        <v>10 - Complete</v>
      </c>
      <c r="G1153" s="74" cm="1">
        <f t="array" ref="G1153">INDEX(MainTracker[#Data],MATCH(1,(TrackerTbl[[#This Row],[UAID_2]]=MainTracker[UAID_2])*(TrackerTbl[[#This Row],[Request Date]]=MainTracker[Request sent on (Date)])*1,0),9)</f>
        <v>45705</v>
      </c>
      <c r="J1153" t="s">
        <v>10304</v>
      </c>
      <c r="K1153" t="s">
        <v>10288</v>
      </c>
      <c r="L1153" t="e">
        <f>LEFT(Table58[[#This Row],[L3 (Last Work Package only)]],FIND(" - ",Table58[[#This Row],[L3 (Last Work Package only)]])-1)</f>
        <v>#VALUE!</v>
      </c>
      <c r="M1153" t="str">
        <f>LEFT(Table58[[#This Row],[Assets]],FIND(" - ",Table58[[#This Row],[Assets]])-1)</f>
        <v>HS2-00002PXK5</v>
      </c>
      <c r="N1153" s="239" t="e">
        <f>INDEX(TrackerTbl[#Data],MATCH(Table58[[#This Row],[L2]],TrackerTbl[Cleansed_UAID_2],0),5)</f>
        <v>#N/A</v>
      </c>
      <c r="O1153" s="9" t="e">
        <f>INDEX(TrackerTbl[#Data],MATCH(Table58[[#This Row],[L2]],TrackerTbl[Cleansed_UAID_2],0),6)</f>
        <v>#N/A</v>
      </c>
      <c r="P1153" s="239" t="e">
        <f>INDEX(TrackerTbl[#Data],MATCH(Table58[[#This Row],[L2]],TrackerTbl[Cleansed_UAID_2],0),7)</f>
        <v>#N/A</v>
      </c>
    </row>
    <row r="1154" spans="1:16">
      <c r="A1154" s="9">
        <v>222.2</v>
      </c>
      <c r="B1154" t="s">
        <v>5204</v>
      </c>
      <c r="C1154" t="str">
        <f>IF(LEFT(TrackerTbl[[#This Row],[WorkPackage]],1)="U",TrackerTbl[[#This Row],[WorkPackage]],"IDR "&amp;TRIM(TrackerTbl[[#This Row],[WorkPackage]]))</f>
        <v>IDR 222.2</v>
      </c>
      <c r="D1154" t="str">
        <f>TRIM(TrackerTbl[[#This Row],[UAID_2]])</f>
        <v>HS2-00002UVYZ</v>
      </c>
      <c r="E1154" s="74">
        <f>_xlfn.MAXIFS(Central_Team!G:G,Central_Team!C:C,TrackerTbl[[#This Row],[UAID_2]])</f>
        <v>45491</v>
      </c>
      <c r="F1154" t="str" cm="1">
        <f t="array" ref="F1154">INDEX(MainTracker[#Data],MATCH(1,(TrackerTbl[[#This Row],[UAID_2]]=MainTracker[UAID_2])*(TrackerTbl[[#This Row],[Request Date]]=MainTracker[Request sent on (Date)])*1,0),21)</f>
        <v>10 - Complete</v>
      </c>
      <c r="G1154" s="74" cm="1">
        <f t="array" ref="G1154">INDEX(MainTracker[#Data],MATCH(1,(TrackerTbl[[#This Row],[UAID_2]]=MainTracker[UAID_2])*(TrackerTbl[[#This Row],[Request Date]]=MainTracker[Request sent on (Date)])*1,0),9)</f>
        <v>45505</v>
      </c>
      <c r="J1154" t="s">
        <v>10305</v>
      </c>
      <c r="K1154" t="s">
        <v>10288</v>
      </c>
      <c r="L1154" t="e">
        <f>LEFT(Table58[[#This Row],[L3 (Last Work Package only)]],FIND(" - ",Table58[[#This Row],[L3 (Last Work Package only)]])-1)</f>
        <v>#VALUE!</v>
      </c>
      <c r="M1154" t="str">
        <f>LEFT(Table58[[#This Row],[Assets]],FIND(" - ",Table58[[#This Row],[Assets]])-1)</f>
        <v>HS2-00002PXK6</v>
      </c>
      <c r="N1154" s="239" t="e">
        <f>INDEX(TrackerTbl[#Data],MATCH(Table58[[#This Row],[L2]],TrackerTbl[Cleansed_UAID_2],0),5)</f>
        <v>#N/A</v>
      </c>
      <c r="O1154" s="9" t="e">
        <f>INDEX(TrackerTbl[#Data],MATCH(Table58[[#This Row],[L2]],TrackerTbl[Cleansed_UAID_2],0),6)</f>
        <v>#N/A</v>
      </c>
      <c r="P1154" s="239" t="e">
        <f>INDEX(TrackerTbl[#Data],MATCH(Table58[[#This Row],[L2]],TrackerTbl[Cleansed_UAID_2],0),7)</f>
        <v>#N/A</v>
      </c>
    </row>
    <row r="1155" spans="1:16">
      <c r="A1155" s="9">
        <v>214.1</v>
      </c>
      <c r="B1155" t="s">
        <v>5208</v>
      </c>
      <c r="C1155" t="str">
        <f>IF(LEFT(TrackerTbl[[#This Row],[WorkPackage]],1)="U",TrackerTbl[[#This Row],[WorkPackage]],"IDR "&amp;TRIM(TrackerTbl[[#This Row],[WorkPackage]]))</f>
        <v>IDR 214.1</v>
      </c>
      <c r="D1155" t="str">
        <f>TRIM(TrackerTbl[[#This Row],[UAID_2]])</f>
        <v>HS2-00003HWH8</v>
      </c>
      <c r="E1155" s="74">
        <f>_xlfn.MAXIFS(Central_Team!G:G,Central_Team!C:C,TrackerTbl[[#This Row],[UAID_2]])</f>
        <v>45491</v>
      </c>
      <c r="F1155" t="str" cm="1">
        <f t="array" ref="F1155">INDEX(MainTracker[#Data],MATCH(1,(TrackerTbl[[#This Row],[UAID_2]]=MainTracker[UAID_2])*(TrackerTbl[[#This Row],[Request Date]]=MainTracker[Request sent on (Date)])*1,0),21)</f>
        <v>10 - Complete</v>
      </c>
      <c r="G1155" s="74" cm="1">
        <f t="array" ref="G1155">INDEX(MainTracker[#Data],MATCH(1,(TrackerTbl[[#This Row],[UAID_2]]=MainTracker[UAID_2])*(TrackerTbl[[#This Row],[Request Date]]=MainTracker[Request sent on (Date)])*1,0),9)</f>
        <v>45506</v>
      </c>
      <c r="J1155" t="s">
        <v>10306</v>
      </c>
      <c r="K1155" t="s">
        <v>10288</v>
      </c>
      <c r="L1155" t="e">
        <f>LEFT(Table58[[#This Row],[L3 (Last Work Package only)]],FIND(" - ",Table58[[#This Row],[L3 (Last Work Package only)]])-1)</f>
        <v>#VALUE!</v>
      </c>
      <c r="M1155" t="str">
        <f>LEFT(Table58[[#This Row],[Assets]],FIND(" - ",Table58[[#This Row],[Assets]])-1)</f>
        <v>HS2-00002PXLZ</v>
      </c>
      <c r="N1155" s="239" t="e">
        <f>INDEX(TrackerTbl[#Data],MATCH(Table58[[#This Row],[L2]],TrackerTbl[Cleansed_UAID_2],0),5)</f>
        <v>#N/A</v>
      </c>
      <c r="O1155" s="9" t="e">
        <f>INDEX(TrackerTbl[#Data],MATCH(Table58[[#This Row],[L2]],TrackerTbl[Cleansed_UAID_2],0),6)</f>
        <v>#N/A</v>
      </c>
      <c r="P1155" s="239" t="e">
        <f>INDEX(TrackerTbl[#Data],MATCH(Table58[[#This Row],[L2]],TrackerTbl[Cleansed_UAID_2],0),7)</f>
        <v>#N/A</v>
      </c>
    </row>
    <row r="1156" spans="1:16">
      <c r="A1156" s="9">
        <v>213.08</v>
      </c>
      <c r="B1156" t="s">
        <v>4285</v>
      </c>
      <c r="C1156" t="str">
        <f>IF(LEFT(TrackerTbl[[#This Row],[WorkPackage]],1)="U",TrackerTbl[[#This Row],[WorkPackage]],"IDR "&amp;TRIM(TrackerTbl[[#This Row],[WorkPackage]]))</f>
        <v>IDR 213.08</v>
      </c>
      <c r="D1156" t="str">
        <f>TRIM(TrackerTbl[[#This Row],[UAID_2]])</f>
        <v>HS2-00002CT7E</v>
      </c>
      <c r="E1156" s="74">
        <f>_xlfn.MAXIFS(Central_Team!G:G,Central_Team!C:C,TrackerTbl[[#This Row],[UAID_2]])</f>
        <v>45491</v>
      </c>
      <c r="F1156" t="str" cm="1">
        <f t="array" ref="F1156">INDEX(MainTracker[#Data],MATCH(1,(TrackerTbl[[#This Row],[UAID_2]]=MainTracker[UAID_2])*(TrackerTbl[[#This Row],[Request Date]]=MainTracker[Request sent on (Date)])*1,0),21)</f>
        <v>10 - Complete</v>
      </c>
      <c r="G1156" s="74" cm="1">
        <f t="array" ref="G1156">INDEX(MainTracker[#Data],MATCH(1,(TrackerTbl[[#This Row],[UAID_2]]=MainTracker[UAID_2])*(TrackerTbl[[#This Row],[Request Date]]=MainTracker[Request sent on (Date)])*1,0),9)</f>
        <v>45512</v>
      </c>
      <c r="J1156" t="s">
        <v>10307</v>
      </c>
      <c r="K1156" t="s">
        <v>10288</v>
      </c>
      <c r="L1156" t="e">
        <f>LEFT(Table58[[#This Row],[L3 (Last Work Package only)]],FIND(" - ",Table58[[#This Row],[L3 (Last Work Package only)]])-1)</f>
        <v>#VALUE!</v>
      </c>
      <c r="M1156" t="str">
        <f>LEFT(Table58[[#This Row],[Assets]],FIND(" - ",Table58[[#This Row],[Assets]])-1)</f>
        <v>HS2-00002PXK7</v>
      </c>
      <c r="N1156" s="239" t="e">
        <f>INDEX(TrackerTbl[#Data],MATCH(Table58[[#This Row],[L2]],TrackerTbl[Cleansed_UAID_2],0),5)</f>
        <v>#N/A</v>
      </c>
      <c r="O1156" s="9" t="e">
        <f>INDEX(TrackerTbl[#Data],MATCH(Table58[[#This Row],[L2]],TrackerTbl[Cleansed_UAID_2],0),6)</f>
        <v>#N/A</v>
      </c>
      <c r="P1156" s="239" t="e">
        <f>INDEX(TrackerTbl[#Data],MATCH(Table58[[#This Row],[L2]],TrackerTbl[Cleansed_UAID_2],0),7)</f>
        <v>#N/A</v>
      </c>
    </row>
    <row r="1157" spans="1:16">
      <c r="A1157" s="9">
        <v>238.01</v>
      </c>
      <c r="B1157" t="s">
        <v>5216</v>
      </c>
      <c r="C1157" t="str">
        <f>IF(LEFT(TrackerTbl[[#This Row],[WorkPackage]],1)="U",TrackerTbl[[#This Row],[WorkPackage]],"IDR "&amp;TRIM(TrackerTbl[[#This Row],[WorkPackage]]))</f>
        <v>IDR 238.01</v>
      </c>
      <c r="D1157" t="str">
        <f>TRIM(TrackerTbl[[#This Row],[UAID_2]])</f>
        <v>HS2-00003KFPL</v>
      </c>
      <c r="E1157" s="74">
        <f>_xlfn.MAXIFS(Central_Team!G:G,Central_Team!C:C,TrackerTbl[[#This Row],[UAID_2]])</f>
        <v>45495</v>
      </c>
      <c r="F1157" t="str" cm="1">
        <f t="array" ref="F1157">INDEX(MainTracker[#Data],MATCH(1,(TrackerTbl[[#This Row],[UAID_2]]=MainTracker[UAID_2])*(TrackerTbl[[#This Row],[Request Date]]=MainTracker[Request sent on (Date)])*1,0),21)</f>
        <v>10 - Complete</v>
      </c>
      <c r="G1157" s="74" cm="1">
        <f t="array" ref="G1157">INDEX(MainTracker[#Data],MATCH(1,(TrackerTbl[[#This Row],[UAID_2]]=MainTracker[UAID_2])*(TrackerTbl[[#This Row],[Request Date]]=MainTracker[Request sent on (Date)])*1,0),9)</f>
        <v>45505</v>
      </c>
      <c r="J1157" t="s">
        <v>10308</v>
      </c>
      <c r="K1157" t="s">
        <v>10288</v>
      </c>
      <c r="L1157" t="e">
        <f>LEFT(Table58[[#This Row],[L3 (Last Work Package only)]],FIND(" - ",Table58[[#This Row],[L3 (Last Work Package only)]])-1)</f>
        <v>#VALUE!</v>
      </c>
      <c r="M1157" t="str">
        <f>LEFT(Table58[[#This Row],[Assets]],FIND(" - ",Table58[[#This Row],[Assets]])-1)</f>
        <v>HS2-00002QSLM</v>
      </c>
      <c r="N1157" s="239" t="e">
        <f>INDEX(TrackerTbl[#Data],MATCH(Table58[[#This Row],[L2]],TrackerTbl[Cleansed_UAID_2],0),5)</f>
        <v>#N/A</v>
      </c>
      <c r="O1157" s="9" t="e">
        <f>INDEX(TrackerTbl[#Data],MATCH(Table58[[#This Row],[L2]],TrackerTbl[Cleansed_UAID_2],0),6)</f>
        <v>#N/A</v>
      </c>
      <c r="P1157" s="239" t="e">
        <f>INDEX(TrackerTbl[#Data],MATCH(Table58[[#This Row],[L2]],TrackerTbl[Cleansed_UAID_2],0),7)</f>
        <v>#N/A</v>
      </c>
    </row>
    <row r="1158" spans="1:16">
      <c r="A1158" s="9">
        <v>212.5</v>
      </c>
      <c r="B1158" t="s">
        <v>5219</v>
      </c>
      <c r="C1158" t="str">
        <f>IF(LEFT(TrackerTbl[[#This Row],[WorkPackage]],1)="U",TrackerTbl[[#This Row],[WorkPackage]],"IDR "&amp;TRIM(TrackerTbl[[#This Row],[WorkPackage]]))</f>
        <v>IDR 212.5</v>
      </c>
      <c r="D1158" t="str">
        <f>TRIM(TrackerTbl[[#This Row],[UAID_2]])</f>
        <v>HS2-000035Q95</v>
      </c>
      <c r="E1158" s="74">
        <f>_xlfn.MAXIFS(Central_Team!G:G,Central_Team!C:C,TrackerTbl[[#This Row],[UAID_2]])</f>
        <v>45495</v>
      </c>
      <c r="F1158" t="str" cm="1">
        <f t="array" ref="F1158">INDEX(MainTracker[#Data],MATCH(1,(TrackerTbl[[#This Row],[UAID_2]]=MainTracker[UAID_2])*(TrackerTbl[[#This Row],[Request Date]]=MainTracker[Request sent on (Date)])*1,0),21)</f>
        <v>10 - Complete</v>
      </c>
      <c r="G1158" s="74" cm="1">
        <f t="array" ref="G1158">INDEX(MainTracker[#Data],MATCH(1,(TrackerTbl[[#This Row],[UAID_2]]=MainTracker[UAID_2])*(TrackerTbl[[#This Row],[Request Date]]=MainTracker[Request sent on (Date)])*1,0),9)</f>
        <v>45506</v>
      </c>
      <c r="J1158" t="s">
        <v>10309</v>
      </c>
      <c r="K1158" t="s">
        <v>10288</v>
      </c>
      <c r="L1158" t="e">
        <f>LEFT(Table58[[#This Row],[L3 (Last Work Package only)]],FIND(" - ",Table58[[#This Row],[L3 (Last Work Package only)]])-1)</f>
        <v>#VALUE!</v>
      </c>
      <c r="M1158" t="str">
        <f>LEFT(Table58[[#This Row],[Assets]],FIND(" - ",Table58[[#This Row],[Assets]])-1)</f>
        <v>HS2-00002QSLN</v>
      </c>
      <c r="N1158" s="239" t="e">
        <f>INDEX(TrackerTbl[#Data],MATCH(Table58[[#This Row],[L2]],TrackerTbl[Cleansed_UAID_2],0),5)</f>
        <v>#N/A</v>
      </c>
      <c r="O1158" s="9" t="e">
        <f>INDEX(TrackerTbl[#Data],MATCH(Table58[[#This Row],[L2]],TrackerTbl[Cleansed_UAID_2],0),6)</f>
        <v>#N/A</v>
      </c>
      <c r="P1158" s="239" t="e">
        <f>INDEX(TrackerTbl[#Data],MATCH(Table58[[#This Row],[L2]],TrackerTbl[Cleansed_UAID_2],0),7)</f>
        <v>#N/A</v>
      </c>
    </row>
    <row r="1159" spans="1:16">
      <c r="A1159" s="9" t="s">
        <v>5225</v>
      </c>
      <c r="B1159" t="s">
        <v>5226</v>
      </c>
      <c r="C1159" t="str">
        <f>IF(LEFT(TrackerTbl[[#This Row],[WorkPackage]],1)="U",TrackerTbl[[#This Row],[WorkPackage]],"IDR "&amp;TRIM(TrackerTbl[[#This Row],[WorkPackage]]))</f>
        <v>UFDR 204.B</v>
      </c>
      <c r="D1159" t="str">
        <f>TRIM(TrackerTbl[[#This Row],[UAID_2]])</f>
        <v>HS2-000020CEJ</v>
      </c>
      <c r="E1159" s="74">
        <f>_xlfn.MAXIFS(Central_Team!G:G,Central_Team!C:C,TrackerTbl[[#This Row],[UAID_2]])</f>
        <v>45526</v>
      </c>
      <c r="F1159" t="str" cm="1">
        <f t="array" ref="F1159">INDEX(MainTracker[#Data],MATCH(1,(TrackerTbl[[#This Row],[UAID_2]]=MainTracker[UAID_2])*(TrackerTbl[[#This Row],[Request Date]]=MainTracker[Request sent on (Date)])*1,0),21)</f>
        <v>10 - Complete</v>
      </c>
      <c r="G1159" s="74" cm="1">
        <f t="array" ref="G1159">INDEX(MainTracker[#Data],MATCH(1,(TrackerTbl[[#This Row],[UAID_2]]=MainTracker[UAID_2])*(TrackerTbl[[#This Row],[Request Date]]=MainTracker[Request sent on (Date)])*1,0),9)</f>
        <v>45539</v>
      </c>
      <c r="J1159" t="s">
        <v>10310</v>
      </c>
      <c r="K1159" t="s">
        <v>10288</v>
      </c>
      <c r="L1159" t="e">
        <f>LEFT(Table58[[#This Row],[L3 (Last Work Package only)]],FIND(" - ",Table58[[#This Row],[L3 (Last Work Package only)]])-1)</f>
        <v>#VALUE!</v>
      </c>
      <c r="M1159" t="str">
        <f>LEFT(Table58[[#This Row],[Assets]],FIND(" - ",Table58[[#This Row],[Assets]])-1)</f>
        <v>HS2-00002PXK8</v>
      </c>
      <c r="N1159" s="239" t="e">
        <f>INDEX(TrackerTbl[#Data],MATCH(Table58[[#This Row],[L2]],TrackerTbl[Cleansed_UAID_2],0),5)</f>
        <v>#N/A</v>
      </c>
      <c r="O1159" s="9" t="e">
        <f>INDEX(TrackerTbl[#Data],MATCH(Table58[[#This Row],[L2]],TrackerTbl[Cleansed_UAID_2],0),6)</f>
        <v>#N/A</v>
      </c>
      <c r="P1159" s="239" t="e">
        <f>INDEX(TrackerTbl[#Data],MATCH(Table58[[#This Row],[L2]],TrackerTbl[Cleansed_UAID_2],0),7)</f>
        <v>#N/A</v>
      </c>
    </row>
    <row r="1160" spans="1:16">
      <c r="A1160" s="9" t="s">
        <v>5225</v>
      </c>
      <c r="B1160" t="s">
        <v>5230</v>
      </c>
      <c r="C1160" t="str">
        <f>IF(LEFT(TrackerTbl[[#This Row],[WorkPackage]],1)="U",TrackerTbl[[#This Row],[WorkPackage]],"IDR "&amp;TRIM(TrackerTbl[[#This Row],[WorkPackage]]))</f>
        <v>UFDR 204.B</v>
      </c>
      <c r="D1160" t="str">
        <f>TRIM(TrackerTbl[[#This Row],[UAID_2]])</f>
        <v>HS2-000020CEK</v>
      </c>
      <c r="E1160" s="74">
        <f>_xlfn.MAXIFS(Central_Team!G:G,Central_Team!C:C,TrackerTbl[[#This Row],[UAID_2]])</f>
        <v>45526</v>
      </c>
      <c r="F1160" t="str" cm="1">
        <f t="array" ref="F1160">INDEX(MainTracker[#Data],MATCH(1,(TrackerTbl[[#This Row],[UAID_2]]=MainTracker[UAID_2])*(TrackerTbl[[#This Row],[Request Date]]=MainTracker[Request sent on (Date)])*1,0),21)</f>
        <v>10 - Complete</v>
      </c>
      <c r="G1160" s="74" cm="1">
        <f t="array" ref="G1160">INDEX(MainTracker[#Data],MATCH(1,(TrackerTbl[[#This Row],[UAID_2]]=MainTracker[UAID_2])*(TrackerTbl[[#This Row],[Request Date]]=MainTracker[Request sent on (Date)])*1,0),9)</f>
        <v>45539</v>
      </c>
      <c r="J1160" t="s">
        <v>10311</v>
      </c>
      <c r="K1160" t="s">
        <v>10288</v>
      </c>
      <c r="L1160" t="e">
        <f>LEFT(Table58[[#This Row],[L3 (Last Work Package only)]],FIND(" - ",Table58[[#This Row],[L3 (Last Work Package only)]])-1)</f>
        <v>#VALUE!</v>
      </c>
      <c r="M1160" t="str">
        <f>LEFT(Table58[[#This Row],[Assets]],FIND(" - ",Table58[[#This Row],[Assets]])-1)</f>
        <v>HS2-00002PXK9</v>
      </c>
      <c r="N1160" s="239" t="e">
        <f>INDEX(TrackerTbl[#Data],MATCH(Table58[[#This Row],[L2]],TrackerTbl[Cleansed_UAID_2],0),5)</f>
        <v>#N/A</v>
      </c>
      <c r="O1160" s="9" t="e">
        <f>INDEX(TrackerTbl[#Data],MATCH(Table58[[#This Row],[L2]],TrackerTbl[Cleansed_UAID_2],0),6)</f>
        <v>#N/A</v>
      </c>
      <c r="P1160" s="239" t="e">
        <f>INDEX(TrackerTbl[#Data],MATCH(Table58[[#This Row],[L2]],TrackerTbl[Cleansed_UAID_2],0),7)</f>
        <v>#N/A</v>
      </c>
    </row>
    <row r="1161" spans="1:16">
      <c r="A1161" s="9" t="s">
        <v>4168</v>
      </c>
      <c r="B1161" t="s">
        <v>5234</v>
      </c>
      <c r="C1161" t="str">
        <f>IF(LEFT(TrackerTbl[[#This Row],[WorkPackage]],1)="U",TrackerTbl[[#This Row],[WorkPackage]],"IDR "&amp;TRIM(TrackerTbl[[#This Row],[WorkPackage]]))</f>
        <v>IDR 204.2-2</v>
      </c>
      <c r="D1161" t="str">
        <f>TRIM(TrackerTbl[[#This Row],[UAID_2]])</f>
        <v>HS2-00002WULF</v>
      </c>
      <c r="E1161" s="74">
        <f>_xlfn.MAXIFS(Central_Team!G:G,Central_Team!C:C,TrackerTbl[[#This Row],[UAID_2]])</f>
        <v>45496</v>
      </c>
      <c r="F1161" t="str" cm="1">
        <f t="array" ref="F1161">INDEX(MainTracker[#Data],MATCH(1,(TrackerTbl[[#This Row],[UAID_2]]=MainTracker[UAID_2])*(TrackerTbl[[#This Row],[Request Date]]=MainTracker[Request sent on (Date)])*1,0),21)</f>
        <v>10 - Complete</v>
      </c>
      <c r="G1161" s="74" cm="1">
        <f t="array" ref="G1161">INDEX(MainTracker[#Data],MATCH(1,(TrackerTbl[[#This Row],[UAID_2]]=MainTracker[UAID_2])*(TrackerTbl[[#This Row],[Request Date]]=MainTracker[Request sent on (Date)])*1,0),9)</f>
        <v>45505</v>
      </c>
      <c r="J1161" t="s">
        <v>10312</v>
      </c>
      <c r="K1161" t="s">
        <v>10288</v>
      </c>
      <c r="L1161" t="e">
        <f>LEFT(Table58[[#This Row],[L3 (Last Work Package only)]],FIND(" - ",Table58[[#This Row],[L3 (Last Work Package only)]])-1)</f>
        <v>#VALUE!</v>
      </c>
      <c r="M1161" t="str">
        <f>LEFT(Table58[[#This Row],[Assets]],FIND(" - ",Table58[[#This Row],[Assets]])-1)</f>
        <v>HS2-00002PXGK</v>
      </c>
      <c r="N1161" s="239" t="e">
        <f>INDEX(TrackerTbl[#Data],MATCH(Table58[[#This Row],[L2]],TrackerTbl[Cleansed_UAID_2],0),5)</f>
        <v>#N/A</v>
      </c>
      <c r="O1161" s="9" t="e">
        <f>INDEX(TrackerTbl[#Data],MATCH(Table58[[#This Row],[L2]],TrackerTbl[Cleansed_UAID_2],0),6)</f>
        <v>#N/A</v>
      </c>
      <c r="P1161" s="239" t="e">
        <f>INDEX(TrackerTbl[#Data],MATCH(Table58[[#This Row],[L2]],TrackerTbl[Cleansed_UAID_2],0),7)</f>
        <v>#N/A</v>
      </c>
    </row>
    <row r="1162" spans="1:16">
      <c r="A1162" s="9" t="s">
        <v>4168</v>
      </c>
      <c r="B1162" t="s">
        <v>5240</v>
      </c>
      <c r="C1162" t="str">
        <f>IF(LEFT(TrackerTbl[[#This Row],[WorkPackage]],1)="U",TrackerTbl[[#This Row],[WorkPackage]],"IDR "&amp;TRIM(TrackerTbl[[#This Row],[WorkPackage]]))</f>
        <v>IDR 204.2-2</v>
      </c>
      <c r="D1162" t="str">
        <f>TRIM(TrackerTbl[[#This Row],[UAID_2]])</f>
        <v>HS2-00002WULG</v>
      </c>
      <c r="E1162" s="74">
        <f>_xlfn.MAXIFS(Central_Team!G:G,Central_Team!C:C,TrackerTbl[[#This Row],[UAID_2]])</f>
        <v>45548</v>
      </c>
      <c r="F1162" t="str" cm="1">
        <f t="array" ref="F1162">INDEX(MainTracker[#Data],MATCH(1,(TrackerTbl[[#This Row],[UAID_2]]=MainTracker[UAID_2])*(TrackerTbl[[#This Row],[Request Date]]=MainTracker[Request sent on (Date)])*1,0),21)</f>
        <v>10 - Complete</v>
      </c>
      <c r="G1162" s="74" cm="1">
        <f t="array" ref="G1162">INDEX(MainTracker[#Data],MATCH(1,(TrackerTbl[[#This Row],[UAID_2]]=MainTracker[UAID_2])*(TrackerTbl[[#This Row],[Request Date]]=MainTracker[Request sent on (Date)])*1,0),9)</f>
        <v>45551</v>
      </c>
      <c r="J1162" t="s">
        <v>10313</v>
      </c>
      <c r="K1162" t="s">
        <v>10314</v>
      </c>
      <c r="L1162" t="e">
        <f>LEFT(Table58[[#This Row],[L3 (Last Work Package only)]],FIND(" - ",Table58[[#This Row],[L3 (Last Work Package only)]])-1)</f>
        <v>#VALUE!</v>
      </c>
      <c r="M1162" t="str">
        <f>LEFT(Table58[[#This Row],[Assets]],FIND(" - ",Table58[[#This Row],[Assets]])-1)</f>
        <v>HS2-00002QSQN</v>
      </c>
      <c r="N1162" s="239" t="e">
        <f>INDEX(TrackerTbl[#Data],MATCH(Table58[[#This Row],[L2]],TrackerTbl[Cleansed_UAID_2],0),5)</f>
        <v>#N/A</v>
      </c>
      <c r="O1162" s="9" t="e">
        <f>INDEX(TrackerTbl[#Data],MATCH(Table58[[#This Row],[L2]],TrackerTbl[Cleansed_UAID_2],0),6)</f>
        <v>#N/A</v>
      </c>
      <c r="P1162" s="239" t="e">
        <f>INDEX(TrackerTbl[#Data],MATCH(Table58[[#This Row],[L2]],TrackerTbl[Cleansed_UAID_2],0),7)</f>
        <v>#N/A</v>
      </c>
    </row>
    <row r="1163" spans="1:16">
      <c r="A1163" s="9" t="s">
        <v>4168</v>
      </c>
      <c r="B1163" t="s">
        <v>5246</v>
      </c>
      <c r="C1163" t="str">
        <f>IF(LEFT(TrackerTbl[[#This Row],[WorkPackage]],1)="U",TrackerTbl[[#This Row],[WorkPackage]],"IDR "&amp;TRIM(TrackerTbl[[#This Row],[WorkPackage]]))</f>
        <v>IDR 204.2-2</v>
      </c>
      <c r="D1163" t="str">
        <f>TRIM(TrackerTbl[[#This Row],[UAID_2]])</f>
        <v>HS2-00002WULH</v>
      </c>
      <c r="E1163" s="74">
        <f>_xlfn.MAXIFS(Central_Team!G:G,Central_Team!C:C,TrackerTbl[[#This Row],[UAID_2]])</f>
        <v>45496</v>
      </c>
      <c r="F1163" t="str" cm="1">
        <f t="array" ref="F1163">INDEX(MainTracker[#Data],MATCH(1,(TrackerTbl[[#This Row],[UAID_2]]=MainTracker[UAID_2])*(TrackerTbl[[#This Row],[Request Date]]=MainTracker[Request sent on (Date)])*1,0),21)</f>
        <v>10 - Complete</v>
      </c>
      <c r="G1163" s="74" cm="1">
        <f t="array" ref="G1163">INDEX(MainTracker[#Data],MATCH(1,(TrackerTbl[[#This Row],[UAID_2]]=MainTracker[UAID_2])*(TrackerTbl[[#This Row],[Request Date]]=MainTracker[Request sent on (Date)])*1,0),9)</f>
        <v>45505</v>
      </c>
      <c r="J1163" t="s">
        <v>10315</v>
      </c>
      <c r="K1163" t="s">
        <v>10314</v>
      </c>
      <c r="L1163" t="e">
        <f>LEFT(Table58[[#This Row],[L3 (Last Work Package only)]],FIND(" - ",Table58[[#This Row],[L3 (Last Work Package only)]])-1)</f>
        <v>#VALUE!</v>
      </c>
      <c r="M1163" t="str">
        <f>LEFT(Table58[[#This Row],[Assets]],FIND(" - ",Table58[[#This Row],[Assets]])-1)</f>
        <v>HS2-00002PXLX</v>
      </c>
      <c r="N1163" s="239" t="e">
        <f>INDEX(TrackerTbl[#Data],MATCH(Table58[[#This Row],[L2]],TrackerTbl[Cleansed_UAID_2],0),5)</f>
        <v>#N/A</v>
      </c>
      <c r="O1163" s="9" t="e">
        <f>INDEX(TrackerTbl[#Data],MATCH(Table58[[#This Row],[L2]],TrackerTbl[Cleansed_UAID_2],0),6)</f>
        <v>#N/A</v>
      </c>
      <c r="P1163" s="239" t="e">
        <f>INDEX(TrackerTbl[#Data],MATCH(Table58[[#This Row],[L2]],TrackerTbl[Cleansed_UAID_2],0),7)</f>
        <v>#N/A</v>
      </c>
    </row>
    <row r="1164" spans="1:16">
      <c r="A1164" s="9" t="s">
        <v>4168</v>
      </c>
      <c r="B1164" t="s">
        <v>5250</v>
      </c>
      <c r="C1164" t="str">
        <f>IF(LEFT(TrackerTbl[[#This Row],[WorkPackage]],1)="U",TrackerTbl[[#This Row],[WorkPackage]],"IDR "&amp;TRIM(TrackerTbl[[#This Row],[WorkPackage]]))</f>
        <v>IDR 204.2-2</v>
      </c>
      <c r="D1164" t="str">
        <f>TRIM(TrackerTbl[[#This Row],[UAID_2]])</f>
        <v>HS2-00002WULJ</v>
      </c>
      <c r="E1164" s="74">
        <f>_xlfn.MAXIFS(Central_Team!G:G,Central_Team!C:C,TrackerTbl[[#This Row],[UAID_2]])</f>
        <v>45496</v>
      </c>
      <c r="F1164" t="str" cm="1">
        <f t="array" ref="F1164">INDEX(MainTracker[#Data],MATCH(1,(TrackerTbl[[#This Row],[UAID_2]]=MainTracker[UAID_2])*(TrackerTbl[[#This Row],[Request Date]]=MainTracker[Request sent on (Date)])*1,0),21)</f>
        <v>99 - Cancelled</v>
      </c>
      <c r="G1164" s="74" cm="1">
        <f t="array" ref="G1164">INDEX(MainTracker[#Data],MATCH(1,(TrackerTbl[[#This Row],[UAID_2]]=MainTracker[UAID_2])*(TrackerTbl[[#This Row],[Request Date]]=MainTracker[Request sent on (Date)])*1,0),9)</f>
        <v>0</v>
      </c>
      <c r="J1164" t="s">
        <v>10316</v>
      </c>
      <c r="K1164" t="s">
        <v>10314</v>
      </c>
      <c r="L1164" t="e">
        <f>LEFT(Table58[[#This Row],[L3 (Last Work Package only)]],FIND(" - ",Table58[[#This Row],[L3 (Last Work Package only)]])-1)</f>
        <v>#VALUE!</v>
      </c>
      <c r="M1164" t="str">
        <f>LEFT(Table58[[#This Row],[Assets]],FIND(" - ",Table58[[#This Row],[Assets]])-1)</f>
        <v>HS2-00002PXJW</v>
      </c>
      <c r="N1164" s="239" t="e">
        <f>INDEX(TrackerTbl[#Data],MATCH(Table58[[#This Row],[L2]],TrackerTbl[Cleansed_UAID_2],0),5)</f>
        <v>#N/A</v>
      </c>
      <c r="O1164" s="9" t="e">
        <f>INDEX(TrackerTbl[#Data],MATCH(Table58[[#This Row],[L2]],TrackerTbl[Cleansed_UAID_2],0),6)</f>
        <v>#N/A</v>
      </c>
      <c r="P1164" s="239" t="e">
        <f>INDEX(TrackerTbl[#Data],MATCH(Table58[[#This Row],[L2]],TrackerTbl[Cleansed_UAID_2],0),7)</f>
        <v>#N/A</v>
      </c>
    </row>
    <row r="1165" spans="1:16">
      <c r="A1165" s="9" t="s">
        <v>4168</v>
      </c>
      <c r="B1165" t="s">
        <v>5254</v>
      </c>
      <c r="C1165" t="str">
        <f>IF(LEFT(TrackerTbl[[#This Row],[WorkPackage]],1)="U",TrackerTbl[[#This Row],[WorkPackage]],"IDR "&amp;TRIM(TrackerTbl[[#This Row],[WorkPackage]]))</f>
        <v>IDR 204.2-2</v>
      </c>
      <c r="D1165" t="str">
        <f>TRIM(TrackerTbl[[#This Row],[UAID_2]])</f>
        <v>HS2-00002WULK</v>
      </c>
      <c r="E1165" s="74">
        <f>_xlfn.MAXIFS(Central_Team!G:G,Central_Team!C:C,TrackerTbl[[#This Row],[UAID_2]])</f>
        <v>45496</v>
      </c>
      <c r="F1165" t="str" cm="1">
        <f t="array" ref="F1165">INDEX(MainTracker[#Data],MATCH(1,(TrackerTbl[[#This Row],[UAID_2]]=MainTracker[UAID_2])*(TrackerTbl[[#This Row],[Request Date]]=MainTracker[Request sent on (Date)])*1,0),21)</f>
        <v>10 - Complete</v>
      </c>
      <c r="G1165" s="74" cm="1">
        <f t="array" ref="G1165">INDEX(MainTracker[#Data],MATCH(1,(TrackerTbl[[#This Row],[UAID_2]]=MainTracker[UAID_2])*(TrackerTbl[[#This Row],[Request Date]]=MainTracker[Request sent on (Date)])*1,0),9)</f>
        <v>45506</v>
      </c>
      <c r="J1165" t="s">
        <v>10317</v>
      </c>
      <c r="K1165" t="s">
        <v>10314</v>
      </c>
      <c r="L1165" t="e">
        <f>LEFT(Table58[[#This Row],[L3 (Last Work Package only)]],FIND(" - ",Table58[[#This Row],[L3 (Last Work Package only)]])-1)</f>
        <v>#VALUE!</v>
      </c>
      <c r="M1165" t="str">
        <f>LEFT(Table58[[#This Row],[Assets]],FIND(" - ",Table58[[#This Row],[Assets]])-1)</f>
        <v>HS2-00002PXJX</v>
      </c>
      <c r="N1165" s="239" t="e">
        <f>INDEX(TrackerTbl[#Data],MATCH(Table58[[#This Row],[L2]],TrackerTbl[Cleansed_UAID_2],0),5)</f>
        <v>#N/A</v>
      </c>
      <c r="O1165" s="9" t="e">
        <f>INDEX(TrackerTbl[#Data],MATCH(Table58[[#This Row],[L2]],TrackerTbl[Cleansed_UAID_2],0),6)</f>
        <v>#N/A</v>
      </c>
      <c r="P1165" s="239" t="e">
        <f>INDEX(TrackerTbl[#Data],MATCH(Table58[[#This Row],[L2]],TrackerTbl[Cleansed_UAID_2],0),7)</f>
        <v>#N/A</v>
      </c>
    </row>
    <row r="1166" spans="1:16">
      <c r="A1166" s="9" t="s">
        <v>4168</v>
      </c>
      <c r="B1166" t="s">
        <v>5258</v>
      </c>
      <c r="C1166" t="str">
        <f>IF(LEFT(TrackerTbl[[#This Row],[WorkPackage]],1)="U",TrackerTbl[[#This Row],[WorkPackage]],"IDR "&amp;TRIM(TrackerTbl[[#This Row],[WorkPackage]]))</f>
        <v>IDR 204.2-2</v>
      </c>
      <c r="D1166" t="str">
        <f>TRIM(TrackerTbl[[#This Row],[UAID_2]])</f>
        <v>HS2-00002WULL</v>
      </c>
      <c r="E1166" s="74">
        <f>_xlfn.MAXIFS(Central_Team!G:G,Central_Team!C:C,TrackerTbl[[#This Row],[UAID_2]])</f>
        <v>45496</v>
      </c>
      <c r="F1166" t="str" cm="1">
        <f t="array" ref="F1166">INDEX(MainTracker[#Data],MATCH(1,(TrackerTbl[[#This Row],[UAID_2]]=MainTracker[UAID_2])*(TrackerTbl[[#This Row],[Request Date]]=MainTracker[Request sent on (Date)])*1,0),21)</f>
        <v>10 - Complete</v>
      </c>
      <c r="G1166" s="74" cm="1">
        <f t="array" ref="G1166">INDEX(MainTracker[#Data],MATCH(1,(TrackerTbl[[#This Row],[UAID_2]]=MainTracker[UAID_2])*(TrackerTbl[[#This Row],[Request Date]]=MainTracker[Request sent on (Date)])*1,0),9)</f>
        <v>45506</v>
      </c>
      <c r="J1166" t="s">
        <v>10318</v>
      </c>
      <c r="K1166" t="s">
        <v>10314</v>
      </c>
      <c r="L1166" t="e">
        <f>LEFT(Table58[[#This Row],[L3 (Last Work Package only)]],FIND(" - ",Table58[[#This Row],[L3 (Last Work Package only)]])-1)</f>
        <v>#VALUE!</v>
      </c>
      <c r="M1166" t="str">
        <f>LEFT(Table58[[#This Row],[Assets]],FIND(" - ",Table58[[#This Row],[Assets]])-1)</f>
        <v>HS2-00002PXML</v>
      </c>
      <c r="N1166" s="239" t="e">
        <f>INDEX(TrackerTbl[#Data],MATCH(Table58[[#This Row],[L2]],TrackerTbl[Cleansed_UAID_2],0),5)</f>
        <v>#N/A</v>
      </c>
      <c r="O1166" s="9" t="e">
        <f>INDEX(TrackerTbl[#Data],MATCH(Table58[[#This Row],[L2]],TrackerTbl[Cleansed_UAID_2],0),6)</f>
        <v>#N/A</v>
      </c>
      <c r="P1166" s="239" t="e">
        <f>INDEX(TrackerTbl[#Data],MATCH(Table58[[#This Row],[L2]],TrackerTbl[Cleansed_UAID_2],0),7)</f>
        <v>#N/A</v>
      </c>
    </row>
    <row r="1167" spans="1:16">
      <c r="A1167" s="9" t="s">
        <v>4168</v>
      </c>
      <c r="B1167" t="s">
        <v>5262</v>
      </c>
      <c r="C1167" t="str">
        <f>IF(LEFT(TrackerTbl[[#This Row],[WorkPackage]],1)="U",TrackerTbl[[#This Row],[WorkPackage]],"IDR "&amp;TRIM(TrackerTbl[[#This Row],[WorkPackage]]))</f>
        <v>IDR 204.2-2</v>
      </c>
      <c r="D1167" t="str">
        <f>TRIM(TrackerTbl[[#This Row],[UAID_2]])</f>
        <v>HS2-00002WULM</v>
      </c>
      <c r="E1167" s="74">
        <f>_xlfn.MAXIFS(Central_Team!G:G,Central_Team!C:C,TrackerTbl[[#This Row],[UAID_2]])</f>
        <v>45496</v>
      </c>
      <c r="F1167" t="str" cm="1">
        <f t="array" ref="F1167">INDEX(MainTracker[#Data],MATCH(1,(TrackerTbl[[#This Row],[UAID_2]]=MainTracker[UAID_2])*(TrackerTbl[[#This Row],[Request Date]]=MainTracker[Request sent on (Date)])*1,0),21)</f>
        <v>10 - Complete</v>
      </c>
      <c r="G1167" s="74" cm="1">
        <f t="array" ref="G1167">INDEX(MainTracker[#Data],MATCH(1,(TrackerTbl[[#This Row],[UAID_2]]=MainTracker[UAID_2])*(TrackerTbl[[#This Row],[Request Date]]=MainTracker[Request sent on (Date)])*1,0),9)</f>
        <v>45506</v>
      </c>
      <c r="J1167" t="s">
        <v>10319</v>
      </c>
      <c r="K1167" t="s">
        <v>10314</v>
      </c>
      <c r="L1167" t="e">
        <f>LEFT(Table58[[#This Row],[L3 (Last Work Package only)]],FIND(" - ",Table58[[#This Row],[L3 (Last Work Package only)]])-1)</f>
        <v>#VALUE!</v>
      </c>
      <c r="M1167" t="str">
        <f>LEFT(Table58[[#This Row],[Assets]],FIND(" - ",Table58[[#This Row],[Assets]])-1)</f>
        <v>HS2-00002QSL8</v>
      </c>
      <c r="N1167" s="239" t="e">
        <f>INDEX(TrackerTbl[#Data],MATCH(Table58[[#This Row],[L2]],TrackerTbl[Cleansed_UAID_2],0),5)</f>
        <v>#N/A</v>
      </c>
      <c r="O1167" s="9" t="e">
        <f>INDEX(TrackerTbl[#Data],MATCH(Table58[[#This Row],[L2]],TrackerTbl[Cleansed_UAID_2],0),6)</f>
        <v>#N/A</v>
      </c>
      <c r="P1167" s="239" t="e">
        <f>INDEX(TrackerTbl[#Data],MATCH(Table58[[#This Row],[L2]],TrackerTbl[Cleansed_UAID_2],0),7)</f>
        <v>#N/A</v>
      </c>
    </row>
    <row r="1168" spans="1:16">
      <c r="A1168" s="9" t="s">
        <v>4168</v>
      </c>
      <c r="B1168" t="s">
        <v>5266</v>
      </c>
      <c r="C1168" t="str">
        <f>IF(LEFT(TrackerTbl[[#This Row],[WorkPackage]],1)="U",TrackerTbl[[#This Row],[WorkPackage]],"IDR "&amp;TRIM(TrackerTbl[[#This Row],[WorkPackage]]))</f>
        <v>IDR 204.2-2</v>
      </c>
      <c r="D1168" t="str">
        <f>TRIM(TrackerTbl[[#This Row],[UAID_2]])</f>
        <v>HS2-00002WULN</v>
      </c>
      <c r="E1168" s="74">
        <f>_xlfn.MAXIFS(Central_Team!G:G,Central_Team!C:C,TrackerTbl[[#This Row],[UAID_2]])</f>
        <v>45496</v>
      </c>
      <c r="F1168" t="str" cm="1">
        <f t="array" ref="F1168">INDEX(MainTracker[#Data],MATCH(1,(TrackerTbl[[#This Row],[UAID_2]]=MainTracker[UAID_2])*(TrackerTbl[[#This Row],[Request Date]]=MainTracker[Request sent on (Date)])*1,0),21)</f>
        <v>10 - Complete</v>
      </c>
      <c r="G1168" s="74" cm="1">
        <f t="array" ref="G1168">INDEX(MainTracker[#Data],MATCH(1,(TrackerTbl[[#This Row],[UAID_2]]=MainTracker[UAID_2])*(TrackerTbl[[#This Row],[Request Date]]=MainTracker[Request sent on (Date)])*1,0),9)</f>
        <v>45506</v>
      </c>
      <c r="J1168" t="s">
        <v>10320</v>
      </c>
      <c r="K1168" t="s">
        <v>10314</v>
      </c>
      <c r="L1168" t="e">
        <f>LEFT(Table58[[#This Row],[L3 (Last Work Package only)]],FIND(" - ",Table58[[#This Row],[L3 (Last Work Package only)]])-1)</f>
        <v>#VALUE!</v>
      </c>
      <c r="M1168" t="str">
        <f>LEFT(Table58[[#This Row],[Assets]],FIND(" - ",Table58[[#This Row],[Assets]])-1)</f>
        <v>HS2-00002QSQR</v>
      </c>
      <c r="N1168" s="239" t="e">
        <f>INDEX(TrackerTbl[#Data],MATCH(Table58[[#This Row],[L2]],TrackerTbl[Cleansed_UAID_2],0),5)</f>
        <v>#N/A</v>
      </c>
      <c r="O1168" s="9" t="e">
        <f>INDEX(TrackerTbl[#Data],MATCH(Table58[[#This Row],[L2]],TrackerTbl[Cleansed_UAID_2],0),6)</f>
        <v>#N/A</v>
      </c>
      <c r="P1168" s="239" t="e">
        <f>INDEX(TrackerTbl[#Data],MATCH(Table58[[#This Row],[L2]],TrackerTbl[Cleansed_UAID_2],0),7)</f>
        <v>#N/A</v>
      </c>
    </row>
    <row r="1169" spans="1:16">
      <c r="A1169" s="9" t="s">
        <v>4839</v>
      </c>
      <c r="B1169" t="s">
        <v>5271</v>
      </c>
      <c r="C1169" t="str">
        <f>IF(LEFT(TrackerTbl[[#This Row],[WorkPackage]],1)="U",TrackerTbl[[#This Row],[WorkPackage]],"IDR "&amp;TRIM(TrackerTbl[[#This Row],[WorkPackage]]))</f>
        <v>IDR 202.4-2</v>
      </c>
      <c r="D1169" t="str">
        <f>TRIM(TrackerTbl[[#This Row],[UAID_2]])</f>
        <v>HS2-00002CT39</v>
      </c>
      <c r="E1169" s="74">
        <f>_xlfn.MAXIFS(Central_Team!G:G,Central_Team!C:C,TrackerTbl[[#This Row],[UAID_2]])</f>
        <v>45496</v>
      </c>
      <c r="F1169" t="str" cm="1">
        <f t="array" ref="F1169">INDEX(MainTracker[#Data],MATCH(1,(TrackerTbl[[#This Row],[UAID_2]]=MainTracker[UAID_2])*(TrackerTbl[[#This Row],[Request Date]]=MainTracker[Request sent on (Date)])*1,0),21)</f>
        <v>10 - Complete</v>
      </c>
      <c r="G1169" s="74" cm="1">
        <f t="array" ref="G1169">INDEX(MainTracker[#Data],MATCH(1,(TrackerTbl[[#This Row],[UAID_2]]=MainTracker[UAID_2])*(TrackerTbl[[#This Row],[Request Date]]=MainTracker[Request sent on (Date)])*1,0),9)</f>
        <v>45512</v>
      </c>
      <c r="J1169" t="s">
        <v>10321</v>
      </c>
      <c r="K1169" t="s">
        <v>10314</v>
      </c>
      <c r="L1169" t="e">
        <f>LEFT(Table58[[#This Row],[L3 (Last Work Package only)]],FIND(" - ",Table58[[#This Row],[L3 (Last Work Package only)]])-1)</f>
        <v>#VALUE!</v>
      </c>
      <c r="M1169" t="str">
        <f>LEFT(Table58[[#This Row],[Assets]],FIND(" - ",Table58[[#This Row],[Assets]])-1)</f>
        <v>HS2-00002QSL9</v>
      </c>
      <c r="N1169" s="239" t="e">
        <f>INDEX(TrackerTbl[#Data],MATCH(Table58[[#This Row],[L2]],TrackerTbl[Cleansed_UAID_2],0),5)</f>
        <v>#N/A</v>
      </c>
      <c r="O1169" s="9" t="e">
        <f>INDEX(TrackerTbl[#Data],MATCH(Table58[[#This Row],[L2]],TrackerTbl[Cleansed_UAID_2],0),6)</f>
        <v>#N/A</v>
      </c>
      <c r="P1169" s="239" t="e">
        <f>INDEX(TrackerTbl[#Data],MATCH(Table58[[#This Row],[L2]],TrackerTbl[Cleansed_UAID_2],0),7)</f>
        <v>#N/A</v>
      </c>
    </row>
    <row r="1170" spans="1:16">
      <c r="A1170" s="9" t="s">
        <v>4839</v>
      </c>
      <c r="B1170" t="s">
        <v>5277</v>
      </c>
      <c r="C1170" t="str">
        <f>IF(LEFT(TrackerTbl[[#This Row],[WorkPackage]],1)="U",TrackerTbl[[#This Row],[WorkPackage]],"IDR "&amp;TRIM(TrackerTbl[[#This Row],[WorkPackage]]))</f>
        <v>IDR 202.4-2</v>
      </c>
      <c r="D1170" t="str">
        <f>TRIM(TrackerTbl[[#This Row],[UAID_2]])</f>
        <v>HS2-00002CT37</v>
      </c>
      <c r="E1170" s="74">
        <f>_xlfn.MAXIFS(Central_Team!G:G,Central_Team!C:C,TrackerTbl[[#This Row],[UAID_2]])</f>
        <v>45496</v>
      </c>
      <c r="F1170" t="str" cm="1">
        <f t="array" ref="F1170">INDEX(MainTracker[#Data],MATCH(1,(TrackerTbl[[#This Row],[UAID_2]]=MainTracker[UAID_2])*(TrackerTbl[[#This Row],[Request Date]]=MainTracker[Request sent on (Date)])*1,0),21)</f>
        <v>10 - Complete</v>
      </c>
      <c r="G1170" s="74" cm="1">
        <f t="array" ref="G1170">INDEX(MainTracker[#Data],MATCH(1,(TrackerTbl[[#This Row],[UAID_2]]=MainTracker[UAID_2])*(TrackerTbl[[#This Row],[Request Date]]=MainTracker[Request sent on (Date)])*1,0),9)</f>
        <v>45512</v>
      </c>
      <c r="J1170" t="s">
        <v>10322</v>
      </c>
      <c r="K1170" t="s">
        <v>10314</v>
      </c>
      <c r="L1170" t="e">
        <f>LEFT(Table58[[#This Row],[L3 (Last Work Package only)]],FIND(" - ",Table58[[#This Row],[L3 (Last Work Package only)]])-1)</f>
        <v>#VALUE!</v>
      </c>
      <c r="M1170" t="str">
        <f>LEFT(Table58[[#This Row],[Assets]],FIND(" - ",Table58[[#This Row],[Assets]])-1)</f>
        <v>HS2-00002QSQS</v>
      </c>
      <c r="N1170" s="239" t="e">
        <f>INDEX(TrackerTbl[#Data],MATCH(Table58[[#This Row],[L2]],TrackerTbl[Cleansed_UAID_2],0),5)</f>
        <v>#N/A</v>
      </c>
      <c r="O1170" s="9" t="e">
        <f>INDEX(TrackerTbl[#Data],MATCH(Table58[[#This Row],[L2]],TrackerTbl[Cleansed_UAID_2],0),6)</f>
        <v>#N/A</v>
      </c>
      <c r="P1170" s="239" t="e">
        <f>INDEX(TrackerTbl[#Data],MATCH(Table58[[#This Row],[L2]],TrackerTbl[Cleansed_UAID_2],0),7)</f>
        <v>#N/A</v>
      </c>
    </row>
    <row r="1171" spans="1:16">
      <c r="A1171" s="9" t="s">
        <v>4671</v>
      </c>
      <c r="B1171" t="s">
        <v>5282</v>
      </c>
      <c r="C1171" t="str">
        <f>IF(LEFT(TrackerTbl[[#This Row],[WorkPackage]],1)="U",TrackerTbl[[#This Row],[WorkPackage]],"IDR "&amp;TRIM(TrackerTbl[[#This Row],[WorkPackage]]))</f>
        <v>IDR 202.0-3</v>
      </c>
      <c r="D1171" t="str">
        <f>TRIM(TrackerTbl[[#This Row],[UAID_2]])</f>
        <v>HS2-00002WUJM</v>
      </c>
      <c r="E1171" s="74">
        <f>_xlfn.MAXIFS(Central_Team!G:G,Central_Team!C:C,TrackerTbl[[#This Row],[UAID_2]])</f>
        <v>45496</v>
      </c>
      <c r="F1171" t="str" cm="1">
        <f t="array" ref="F1171">INDEX(MainTracker[#Data],MATCH(1,(TrackerTbl[[#This Row],[UAID_2]]=MainTracker[UAID_2])*(TrackerTbl[[#This Row],[Request Date]]=MainTracker[Request sent on (Date)])*1,0),21)</f>
        <v>10 - Complete</v>
      </c>
      <c r="G1171" s="74" cm="1">
        <f t="array" ref="G1171">INDEX(MainTracker[#Data],MATCH(1,(TrackerTbl[[#This Row],[UAID_2]]=MainTracker[UAID_2])*(TrackerTbl[[#This Row],[Request Date]]=MainTracker[Request sent on (Date)])*1,0),9)</f>
        <v>45498</v>
      </c>
      <c r="J1171" t="s">
        <v>10323</v>
      </c>
      <c r="K1171" t="s">
        <v>10314</v>
      </c>
      <c r="L1171" t="e">
        <f>LEFT(Table58[[#This Row],[L3 (Last Work Package only)]],FIND(" - ",Table58[[#This Row],[L3 (Last Work Package only)]])-1)</f>
        <v>#VALUE!</v>
      </c>
      <c r="M1171" t="str">
        <f>LEFT(Table58[[#This Row],[Assets]],FIND(" - ",Table58[[#This Row],[Assets]])-1)</f>
        <v>HS2-00002QSLA</v>
      </c>
      <c r="N1171" s="239" t="e">
        <f>INDEX(TrackerTbl[#Data],MATCH(Table58[[#This Row],[L2]],TrackerTbl[Cleansed_UAID_2],0),5)</f>
        <v>#N/A</v>
      </c>
      <c r="O1171" s="9" t="e">
        <f>INDEX(TrackerTbl[#Data],MATCH(Table58[[#This Row],[L2]],TrackerTbl[Cleansed_UAID_2],0),6)</f>
        <v>#N/A</v>
      </c>
      <c r="P1171" s="239" t="e">
        <f>INDEX(TrackerTbl[#Data],MATCH(Table58[[#This Row],[L2]],TrackerTbl[Cleansed_UAID_2],0),7)</f>
        <v>#N/A</v>
      </c>
    </row>
    <row r="1172" spans="1:16">
      <c r="A1172" s="9" t="s">
        <v>4671</v>
      </c>
      <c r="B1172" t="s">
        <v>5286</v>
      </c>
      <c r="C1172" t="str">
        <f>IF(LEFT(TrackerTbl[[#This Row],[WorkPackage]],1)="U",TrackerTbl[[#This Row],[WorkPackage]],"IDR "&amp;TRIM(TrackerTbl[[#This Row],[WorkPackage]]))</f>
        <v>IDR 202.0-3</v>
      </c>
      <c r="D1172" t="str">
        <f>TRIM(TrackerTbl[[#This Row],[UAID_2]])</f>
        <v>HS2-00002WUJN</v>
      </c>
      <c r="E1172" s="74">
        <f>_xlfn.MAXIFS(Central_Team!G:G,Central_Team!C:C,TrackerTbl[[#This Row],[UAID_2]])</f>
        <v>45496</v>
      </c>
      <c r="F1172" t="str" cm="1">
        <f t="array" ref="F1172">INDEX(MainTracker[#Data],MATCH(1,(TrackerTbl[[#This Row],[UAID_2]]=MainTracker[UAID_2])*(TrackerTbl[[#This Row],[Request Date]]=MainTracker[Request sent on (Date)])*1,0),21)</f>
        <v>10 - Complete</v>
      </c>
      <c r="G1172" s="74" cm="1">
        <f t="array" ref="G1172">INDEX(MainTracker[#Data],MATCH(1,(TrackerTbl[[#This Row],[UAID_2]]=MainTracker[UAID_2])*(TrackerTbl[[#This Row],[Request Date]]=MainTracker[Request sent on (Date)])*1,0),9)</f>
        <v>45498</v>
      </c>
      <c r="J1172" t="s">
        <v>10324</v>
      </c>
      <c r="K1172" t="s">
        <v>10314</v>
      </c>
      <c r="L1172" t="e">
        <f>LEFT(Table58[[#This Row],[L3 (Last Work Package only)]],FIND(" - ",Table58[[#This Row],[L3 (Last Work Package only)]])-1)</f>
        <v>#VALUE!</v>
      </c>
      <c r="M1172" t="str">
        <f>LEFT(Table58[[#This Row],[Assets]],FIND(" - ",Table58[[#This Row],[Assets]])-1)</f>
        <v>HS2-00002QSQT</v>
      </c>
      <c r="N1172" s="239" t="e">
        <f>INDEX(TrackerTbl[#Data],MATCH(Table58[[#This Row],[L2]],TrackerTbl[Cleansed_UAID_2],0),5)</f>
        <v>#N/A</v>
      </c>
      <c r="O1172" s="9" t="e">
        <f>INDEX(TrackerTbl[#Data],MATCH(Table58[[#This Row],[L2]],TrackerTbl[Cleansed_UAID_2],0),6)</f>
        <v>#N/A</v>
      </c>
      <c r="P1172" s="239" t="e">
        <f>INDEX(TrackerTbl[#Data],MATCH(Table58[[#This Row],[L2]],TrackerTbl[Cleansed_UAID_2],0),7)</f>
        <v>#N/A</v>
      </c>
    </row>
    <row r="1173" spans="1:16">
      <c r="A1173" s="9" t="s">
        <v>4671</v>
      </c>
      <c r="B1173" t="s">
        <v>5291</v>
      </c>
      <c r="C1173" t="str">
        <f>IF(LEFT(TrackerTbl[[#This Row],[WorkPackage]],1)="U",TrackerTbl[[#This Row],[WorkPackage]],"IDR "&amp;TRIM(TrackerTbl[[#This Row],[WorkPackage]]))</f>
        <v>IDR 202.0-3</v>
      </c>
      <c r="D1173" t="str">
        <f>TRIM(TrackerTbl[[#This Row],[UAID_2]])</f>
        <v>HS2-00002WUJP</v>
      </c>
      <c r="E1173" s="74">
        <f>_xlfn.MAXIFS(Central_Team!G:G,Central_Team!C:C,TrackerTbl[[#This Row],[UAID_2]])</f>
        <v>45496</v>
      </c>
      <c r="F1173" t="str" cm="1">
        <f t="array" ref="F1173">INDEX(MainTracker[#Data],MATCH(1,(TrackerTbl[[#This Row],[UAID_2]]=MainTracker[UAID_2])*(TrackerTbl[[#This Row],[Request Date]]=MainTracker[Request sent on (Date)])*1,0),21)</f>
        <v>10 - Complete</v>
      </c>
      <c r="G1173" s="74" cm="1">
        <f t="array" ref="G1173">INDEX(MainTracker[#Data],MATCH(1,(TrackerTbl[[#This Row],[UAID_2]]=MainTracker[UAID_2])*(TrackerTbl[[#This Row],[Request Date]]=MainTracker[Request sent on (Date)])*1,0),9)</f>
        <v>45498</v>
      </c>
      <c r="J1173" t="s">
        <v>10325</v>
      </c>
      <c r="K1173" t="s">
        <v>10314</v>
      </c>
      <c r="L1173" t="e">
        <f>LEFT(Table58[[#This Row],[L3 (Last Work Package only)]],FIND(" - ",Table58[[#This Row],[L3 (Last Work Package only)]])-1)</f>
        <v>#VALUE!</v>
      </c>
      <c r="M1173" t="str">
        <f>LEFT(Table58[[#This Row],[Assets]],FIND(" - ",Table58[[#This Row],[Assets]])-1)</f>
        <v>HS2-00002PXGF</v>
      </c>
      <c r="N1173" s="239" t="e">
        <f>INDEX(TrackerTbl[#Data],MATCH(Table58[[#This Row],[L2]],TrackerTbl[Cleansed_UAID_2],0),5)</f>
        <v>#N/A</v>
      </c>
      <c r="O1173" s="9" t="e">
        <f>INDEX(TrackerTbl[#Data],MATCH(Table58[[#This Row],[L2]],TrackerTbl[Cleansed_UAID_2],0),6)</f>
        <v>#N/A</v>
      </c>
      <c r="P1173" s="239" t="e">
        <f>INDEX(TrackerTbl[#Data],MATCH(Table58[[#This Row],[L2]],TrackerTbl[Cleansed_UAID_2],0),7)</f>
        <v>#N/A</v>
      </c>
    </row>
    <row r="1174" spans="1:16">
      <c r="A1174" s="9" t="s">
        <v>4671</v>
      </c>
      <c r="B1174" t="s">
        <v>5295</v>
      </c>
      <c r="C1174" t="str">
        <f>IF(LEFT(TrackerTbl[[#This Row],[WorkPackage]],1)="U",TrackerTbl[[#This Row],[WorkPackage]],"IDR "&amp;TRIM(TrackerTbl[[#This Row],[WorkPackage]]))</f>
        <v>IDR 202.0-3</v>
      </c>
      <c r="D1174" t="str">
        <f>TRIM(TrackerTbl[[#This Row],[UAID_2]])</f>
        <v>HS2-00002WUJQ</v>
      </c>
      <c r="E1174" s="74">
        <f>_xlfn.MAXIFS(Central_Team!G:G,Central_Team!C:C,TrackerTbl[[#This Row],[UAID_2]])</f>
        <v>45496</v>
      </c>
      <c r="F1174" t="str" cm="1">
        <f t="array" ref="F1174">INDEX(MainTracker[#Data],MATCH(1,(TrackerTbl[[#This Row],[UAID_2]]=MainTracker[UAID_2])*(TrackerTbl[[#This Row],[Request Date]]=MainTracker[Request sent on (Date)])*1,0),21)</f>
        <v>10 - Complete</v>
      </c>
      <c r="G1174" s="74" cm="1">
        <f t="array" ref="G1174">INDEX(MainTracker[#Data],MATCH(1,(TrackerTbl[[#This Row],[UAID_2]]=MainTracker[UAID_2])*(TrackerTbl[[#This Row],[Request Date]]=MainTracker[Request sent on (Date)])*1,0),9)</f>
        <v>45498</v>
      </c>
      <c r="J1174" t="s">
        <v>10326</v>
      </c>
      <c r="K1174" t="s">
        <v>10314</v>
      </c>
      <c r="L1174" t="e">
        <f>LEFT(Table58[[#This Row],[L3 (Last Work Package only)]],FIND(" - ",Table58[[#This Row],[L3 (Last Work Package only)]])-1)</f>
        <v>#VALUE!</v>
      </c>
      <c r="M1174" t="str">
        <f>LEFT(Table58[[#This Row],[Assets]],FIND(" - ",Table58[[#This Row],[Assets]])-1)</f>
        <v>HS2-00002QSLB</v>
      </c>
      <c r="N1174" s="239" t="e">
        <f>INDEX(TrackerTbl[#Data],MATCH(Table58[[#This Row],[L2]],TrackerTbl[Cleansed_UAID_2],0),5)</f>
        <v>#N/A</v>
      </c>
      <c r="O1174" s="9" t="e">
        <f>INDEX(TrackerTbl[#Data],MATCH(Table58[[#This Row],[L2]],TrackerTbl[Cleansed_UAID_2],0),6)</f>
        <v>#N/A</v>
      </c>
      <c r="P1174" s="239" t="e">
        <f>INDEX(TrackerTbl[#Data],MATCH(Table58[[#This Row],[L2]],TrackerTbl[Cleansed_UAID_2],0),7)</f>
        <v>#N/A</v>
      </c>
    </row>
    <row r="1175" spans="1:16">
      <c r="A1175" s="9" t="s">
        <v>4671</v>
      </c>
      <c r="B1175" t="s">
        <v>5299</v>
      </c>
      <c r="C1175" t="str">
        <f>IF(LEFT(TrackerTbl[[#This Row],[WorkPackage]],1)="U",TrackerTbl[[#This Row],[WorkPackage]],"IDR "&amp;TRIM(TrackerTbl[[#This Row],[WorkPackage]]))</f>
        <v>IDR 202.0-3</v>
      </c>
      <c r="D1175" t="str">
        <f>TRIM(TrackerTbl[[#This Row],[UAID_2]])</f>
        <v>HS2-00002WUJR</v>
      </c>
      <c r="E1175" s="74">
        <f>_xlfn.MAXIFS(Central_Team!G:G,Central_Team!C:C,TrackerTbl[[#This Row],[UAID_2]])</f>
        <v>45496</v>
      </c>
      <c r="F1175" t="str" cm="1">
        <f t="array" ref="F1175">INDEX(MainTracker[#Data],MATCH(1,(TrackerTbl[[#This Row],[UAID_2]]=MainTracker[UAID_2])*(TrackerTbl[[#This Row],[Request Date]]=MainTracker[Request sent on (Date)])*1,0),21)</f>
        <v>10 - Complete</v>
      </c>
      <c r="G1175" s="74" cm="1">
        <f t="array" ref="G1175">INDEX(MainTracker[#Data],MATCH(1,(TrackerTbl[[#This Row],[UAID_2]]=MainTracker[UAID_2])*(TrackerTbl[[#This Row],[Request Date]]=MainTracker[Request sent on (Date)])*1,0),9)</f>
        <v>45503</v>
      </c>
      <c r="J1175" t="s">
        <v>10327</v>
      </c>
      <c r="K1175" t="s">
        <v>10314</v>
      </c>
      <c r="L1175" t="e">
        <f>LEFT(Table58[[#This Row],[L3 (Last Work Package only)]],FIND(" - ",Table58[[#This Row],[L3 (Last Work Package only)]])-1)</f>
        <v>#VALUE!</v>
      </c>
      <c r="M1175" t="str">
        <f>LEFT(Table58[[#This Row],[Assets]],FIND(" - ",Table58[[#This Row],[Assets]])-1)</f>
        <v>HS2-00002QSQP</v>
      </c>
      <c r="N1175" s="239" t="e">
        <f>INDEX(TrackerTbl[#Data],MATCH(Table58[[#This Row],[L2]],TrackerTbl[Cleansed_UAID_2],0),5)</f>
        <v>#N/A</v>
      </c>
      <c r="O1175" s="9" t="e">
        <f>INDEX(TrackerTbl[#Data],MATCH(Table58[[#This Row],[L2]],TrackerTbl[Cleansed_UAID_2],0),6)</f>
        <v>#N/A</v>
      </c>
      <c r="P1175" s="239" t="e">
        <f>INDEX(TrackerTbl[#Data],MATCH(Table58[[#This Row],[L2]],TrackerTbl[Cleansed_UAID_2],0),7)</f>
        <v>#N/A</v>
      </c>
    </row>
    <row r="1176" spans="1:16">
      <c r="A1176" s="9" t="s">
        <v>4671</v>
      </c>
      <c r="B1176" t="s">
        <v>5304</v>
      </c>
      <c r="C1176" t="str">
        <f>IF(LEFT(TrackerTbl[[#This Row],[WorkPackage]],1)="U",TrackerTbl[[#This Row],[WorkPackage]],"IDR "&amp;TRIM(TrackerTbl[[#This Row],[WorkPackage]]))</f>
        <v>IDR 202.0-3</v>
      </c>
      <c r="D1176" t="str">
        <f>TRIM(TrackerTbl[[#This Row],[UAID_2]])</f>
        <v>HS2-00002WUJS</v>
      </c>
      <c r="E1176" s="74">
        <f>_xlfn.MAXIFS(Central_Team!G:G,Central_Team!C:C,TrackerTbl[[#This Row],[UAID_2]])</f>
        <v>45496</v>
      </c>
      <c r="F1176" t="str" cm="1">
        <f t="array" ref="F1176">INDEX(MainTracker[#Data],MATCH(1,(TrackerTbl[[#This Row],[UAID_2]]=MainTracker[UAID_2])*(TrackerTbl[[#This Row],[Request Date]]=MainTracker[Request sent on (Date)])*1,0),21)</f>
        <v>10 - Complete</v>
      </c>
      <c r="G1176" s="74" cm="1">
        <f t="array" ref="G1176">INDEX(MainTracker[#Data],MATCH(1,(TrackerTbl[[#This Row],[UAID_2]]=MainTracker[UAID_2])*(TrackerTbl[[#This Row],[Request Date]]=MainTracker[Request sent on (Date)])*1,0),9)</f>
        <v>45499</v>
      </c>
      <c r="J1176" t="s">
        <v>10328</v>
      </c>
      <c r="K1176" t="s">
        <v>10314</v>
      </c>
      <c r="L1176" t="e">
        <f>LEFT(Table58[[#This Row],[L3 (Last Work Package only)]],FIND(" - ",Table58[[#This Row],[L3 (Last Work Package only)]])-1)</f>
        <v>#VALUE!</v>
      </c>
      <c r="M1176" t="str">
        <f>LEFT(Table58[[#This Row],[Assets]],FIND(" - ",Table58[[#This Row],[Assets]])-1)</f>
        <v>HS2-00002QSLC</v>
      </c>
      <c r="N1176" s="239" t="e">
        <f>INDEX(TrackerTbl[#Data],MATCH(Table58[[#This Row],[L2]],TrackerTbl[Cleansed_UAID_2],0),5)</f>
        <v>#N/A</v>
      </c>
      <c r="O1176" s="9" t="e">
        <f>INDEX(TrackerTbl[#Data],MATCH(Table58[[#This Row],[L2]],TrackerTbl[Cleansed_UAID_2],0),6)</f>
        <v>#N/A</v>
      </c>
      <c r="P1176" s="239" t="e">
        <f>INDEX(TrackerTbl[#Data],MATCH(Table58[[#This Row],[L2]],TrackerTbl[Cleansed_UAID_2],0),7)</f>
        <v>#N/A</v>
      </c>
    </row>
    <row r="1177" spans="1:16">
      <c r="A1177" s="9" t="s">
        <v>4671</v>
      </c>
      <c r="B1177" t="s">
        <v>5308</v>
      </c>
      <c r="C1177" t="str">
        <f>IF(LEFT(TrackerTbl[[#This Row],[WorkPackage]],1)="U",TrackerTbl[[#This Row],[WorkPackage]],"IDR "&amp;TRIM(TrackerTbl[[#This Row],[WorkPackage]]))</f>
        <v>IDR 202.0-3</v>
      </c>
      <c r="D1177" t="str">
        <f>TRIM(TrackerTbl[[#This Row],[UAID_2]])</f>
        <v>HS2-00002WUJT</v>
      </c>
      <c r="E1177" s="74">
        <f>_xlfn.MAXIFS(Central_Team!G:G,Central_Team!C:C,TrackerTbl[[#This Row],[UAID_2]])</f>
        <v>45496</v>
      </c>
      <c r="F1177" t="str" cm="1">
        <f t="array" ref="F1177">INDEX(MainTracker[#Data],MATCH(1,(TrackerTbl[[#This Row],[UAID_2]]=MainTracker[UAID_2])*(TrackerTbl[[#This Row],[Request Date]]=MainTracker[Request sent on (Date)])*1,0),21)</f>
        <v>99 - Cancelled</v>
      </c>
      <c r="G1177" s="74" cm="1">
        <f t="array" ref="G1177">INDEX(MainTracker[#Data],MATCH(1,(TrackerTbl[[#This Row],[UAID_2]]=MainTracker[UAID_2])*(TrackerTbl[[#This Row],[Request Date]]=MainTracker[Request sent on (Date)])*1,0),9)</f>
        <v>0</v>
      </c>
      <c r="J1177" t="s">
        <v>10329</v>
      </c>
      <c r="K1177" t="s">
        <v>10314</v>
      </c>
      <c r="L1177" t="e">
        <f>LEFT(Table58[[#This Row],[L3 (Last Work Package only)]],FIND(" - ",Table58[[#This Row],[L3 (Last Work Package only)]])-1)</f>
        <v>#VALUE!</v>
      </c>
      <c r="M1177" t="str">
        <f>LEFT(Table58[[#This Row],[Assets]],FIND(" - ",Table58[[#This Row],[Assets]])-1)</f>
        <v>HS2-00002QSQQ</v>
      </c>
      <c r="N1177" s="239" t="e">
        <f>INDEX(TrackerTbl[#Data],MATCH(Table58[[#This Row],[L2]],TrackerTbl[Cleansed_UAID_2],0),5)</f>
        <v>#N/A</v>
      </c>
      <c r="O1177" s="9" t="e">
        <f>INDEX(TrackerTbl[#Data],MATCH(Table58[[#This Row],[L2]],TrackerTbl[Cleansed_UAID_2],0),6)</f>
        <v>#N/A</v>
      </c>
      <c r="P1177" s="239" t="e">
        <f>INDEX(TrackerTbl[#Data],MATCH(Table58[[#This Row],[L2]],TrackerTbl[Cleansed_UAID_2],0),7)</f>
        <v>#N/A</v>
      </c>
    </row>
    <row r="1178" spans="1:16">
      <c r="A1178" s="9" t="s">
        <v>4671</v>
      </c>
      <c r="B1178" t="s">
        <v>5313</v>
      </c>
      <c r="C1178" t="str">
        <f>IF(LEFT(TrackerTbl[[#This Row],[WorkPackage]],1)="U",TrackerTbl[[#This Row],[WorkPackage]],"IDR "&amp;TRIM(TrackerTbl[[#This Row],[WorkPackage]]))</f>
        <v>IDR 202.0-3</v>
      </c>
      <c r="D1178" t="str">
        <f>TRIM(TrackerTbl[[#This Row],[UAID_2]])</f>
        <v>HS2-00002WUJU</v>
      </c>
      <c r="E1178" s="74">
        <f>_xlfn.MAXIFS(Central_Team!G:G,Central_Team!C:C,TrackerTbl[[#This Row],[UAID_2]])</f>
        <v>45496</v>
      </c>
      <c r="F1178" t="str" cm="1">
        <f t="array" ref="F1178">INDEX(MainTracker[#Data],MATCH(1,(TrackerTbl[[#This Row],[UAID_2]]=MainTracker[UAID_2])*(TrackerTbl[[#This Row],[Request Date]]=MainTracker[Request sent on (Date)])*1,0),21)</f>
        <v>10 - Complete</v>
      </c>
      <c r="G1178" s="74" cm="1">
        <f t="array" ref="G1178">INDEX(MainTracker[#Data],MATCH(1,(TrackerTbl[[#This Row],[UAID_2]]=MainTracker[UAID_2])*(TrackerTbl[[#This Row],[Request Date]]=MainTracker[Request sent on (Date)])*1,0),9)</f>
        <v>45499</v>
      </c>
      <c r="J1178" t="s">
        <v>10330</v>
      </c>
      <c r="K1178" t="s">
        <v>10314</v>
      </c>
      <c r="L1178" t="e">
        <f>LEFT(Table58[[#This Row],[L3 (Last Work Package only)]],FIND(" - ",Table58[[#This Row],[L3 (Last Work Package only)]])-1)</f>
        <v>#VALUE!</v>
      </c>
      <c r="M1178" t="str">
        <f>LEFT(Table58[[#This Row],[Assets]],FIND(" - ",Table58[[#This Row],[Assets]])-1)</f>
        <v>HS2-00002PXGG</v>
      </c>
      <c r="N1178" s="239" t="e">
        <f>INDEX(TrackerTbl[#Data],MATCH(Table58[[#This Row],[L2]],TrackerTbl[Cleansed_UAID_2],0),5)</f>
        <v>#N/A</v>
      </c>
      <c r="O1178" s="9" t="e">
        <f>INDEX(TrackerTbl[#Data],MATCH(Table58[[#This Row],[L2]],TrackerTbl[Cleansed_UAID_2],0),6)</f>
        <v>#N/A</v>
      </c>
      <c r="P1178" s="239" t="e">
        <f>INDEX(TrackerTbl[#Data],MATCH(Table58[[#This Row],[L2]],TrackerTbl[Cleansed_UAID_2],0),7)</f>
        <v>#N/A</v>
      </c>
    </row>
    <row r="1179" spans="1:16">
      <c r="A1179" s="9" t="s">
        <v>4671</v>
      </c>
      <c r="B1179" t="s">
        <v>5317</v>
      </c>
      <c r="C1179" t="str">
        <f>IF(LEFT(TrackerTbl[[#This Row],[WorkPackage]],1)="U",TrackerTbl[[#This Row],[WorkPackage]],"IDR "&amp;TRIM(TrackerTbl[[#This Row],[WorkPackage]]))</f>
        <v>IDR 202.0-3</v>
      </c>
      <c r="D1179" t="str">
        <f>TRIM(TrackerTbl[[#This Row],[UAID_2]])</f>
        <v>HS2-00002WUJV</v>
      </c>
      <c r="E1179" s="74">
        <f>_xlfn.MAXIFS(Central_Team!G:G,Central_Team!C:C,TrackerTbl[[#This Row],[UAID_2]])</f>
        <v>45496</v>
      </c>
      <c r="F1179" t="str" cm="1">
        <f t="array" ref="F1179">INDEX(MainTracker[#Data],MATCH(1,(TrackerTbl[[#This Row],[UAID_2]]=MainTracker[UAID_2])*(TrackerTbl[[#This Row],[Request Date]]=MainTracker[Request sent on (Date)])*1,0),21)</f>
        <v>10 - Complete</v>
      </c>
      <c r="G1179" s="74" cm="1">
        <f t="array" ref="G1179">INDEX(MainTracker[#Data],MATCH(1,(TrackerTbl[[#This Row],[UAID_2]]=MainTracker[UAID_2])*(TrackerTbl[[#This Row],[Request Date]]=MainTracker[Request sent on (Date)])*1,0),9)</f>
        <v>45502</v>
      </c>
      <c r="J1179" t="s">
        <v>10331</v>
      </c>
      <c r="K1179" t="s">
        <v>10314</v>
      </c>
      <c r="L1179" t="e">
        <f>LEFT(Table58[[#This Row],[L3 (Last Work Package only)]],FIND(" - ",Table58[[#This Row],[L3 (Last Work Package only)]])-1)</f>
        <v>#VALUE!</v>
      </c>
      <c r="M1179" t="str">
        <f>LEFT(Table58[[#This Row],[Assets]],FIND(" - ",Table58[[#This Row],[Assets]])-1)</f>
        <v>HS2-00002QSLD</v>
      </c>
      <c r="N1179" s="239" t="e">
        <f>INDEX(TrackerTbl[#Data],MATCH(Table58[[#This Row],[L2]],TrackerTbl[Cleansed_UAID_2],0),5)</f>
        <v>#N/A</v>
      </c>
      <c r="O1179" s="9" t="e">
        <f>INDEX(TrackerTbl[#Data],MATCH(Table58[[#This Row],[L2]],TrackerTbl[Cleansed_UAID_2],0),6)</f>
        <v>#N/A</v>
      </c>
      <c r="P1179" s="239" t="e">
        <f>INDEX(TrackerTbl[#Data],MATCH(Table58[[#This Row],[L2]],TrackerTbl[Cleansed_UAID_2],0),7)</f>
        <v>#N/A</v>
      </c>
    </row>
    <row r="1180" spans="1:16">
      <c r="A1180" s="9" t="s">
        <v>4671</v>
      </c>
      <c r="B1180" t="s">
        <v>5322</v>
      </c>
      <c r="C1180" t="str">
        <f>IF(LEFT(TrackerTbl[[#This Row],[WorkPackage]],1)="U",TrackerTbl[[#This Row],[WorkPackage]],"IDR "&amp;TRIM(TrackerTbl[[#This Row],[WorkPackage]]))</f>
        <v>IDR 202.0-3</v>
      </c>
      <c r="D1180" t="str">
        <f>TRIM(TrackerTbl[[#This Row],[UAID_2]])</f>
        <v>HS2-00002WUJW</v>
      </c>
      <c r="E1180" s="74">
        <f>_xlfn.MAXIFS(Central_Team!G:G,Central_Team!C:C,TrackerTbl[[#This Row],[UAID_2]])</f>
        <v>45496</v>
      </c>
      <c r="F1180" t="str" cm="1">
        <f t="array" ref="F1180">INDEX(MainTracker[#Data],MATCH(1,(TrackerTbl[[#This Row],[UAID_2]]=MainTracker[UAID_2])*(TrackerTbl[[#This Row],[Request Date]]=MainTracker[Request sent on (Date)])*1,0),21)</f>
        <v>10 - Complete</v>
      </c>
      <c r="G1180" s="74" cm="1">
        <f t="array" ref="G1180">INDEX(MainTracker[#Data],MATCH(1,(TrackerTbl[[#This Row],[UAID_2]]=MainTracker[UAID_2])*(TrackerTbl[[#This Row],[Request Date]]=MainTracker[Request sent on (Date)])*1,0),9)</f>
        <v>45502</v>
      </c>
      <c r="J1180" t="s">
        <v>10332</v>
      </c>
      <c r="K1180" t="s">
        <v>10314</v>
      </c>
      <c r="L1180" t="e">
        <f>LEFT(Table58[[#This Row],[L3 (Last Work Package only)]],FIND(" - ",Table58[[#This Row],[L3 (Last Work Package only)]])-1)</f>
        <v>#VALUE!</v>
      </c>
      <c r="M1180" t="str">
        <f>LEFT(Table58[[#This Row],[Assets]],FIND(" - ",Table58[[#This Row],[Assets]])-1)</f>
        <v>HS2-00002QSQV</v>
      </c>
      <c r="N1180" s="239" t="e">
        <f>INDEX(TrackerTbl[#Data],MATCH(Table58[[#This Row],[L2]],TrackerTbl[Cleansed_UAID_2],0),5)</f>
        <v>#N/A</v>
      </c>
      <c r="O1180" s="9" t="e">
        <f>INDEX(TrackerTbl[#Data],MATCH(Table58[[#This Row],[L2]],TrackerTbl[Cleansed_UAID_2],0),6)</f>
        <v>#N/A</v>
      </c>
      <c r="P1180" s="239" t="e">
        <f>INDEX(TrackerTbl[#Data],MATCH(Table58[[#This Row],[L2]],TrackerTbl[Cleansed_UAID_2],0),7)</f>
        <v>#N/A</v>
      </c>
    </row>
    <row r="1181" spans="1:16">
      <c r="A1181" s="9" t="s">
        <v>4671</v>
      </c>
      <c r="B1181" t="s">
        <v>5326</v>
      </c>
      <c r="C1181" t="str">
        <f>IF(LEFT(TrackerTbl[[#This Row],[WorkPackage]],1)="U",TrackerTbl[[#This Row],[WorkPackage]],"IDR "&amp;TRIM(TrackerTbl[[#This Row],[WorkPackage]]))</f>
        <v>IDR 202.0-3</v>
      </c>
      <c r="D1181" t="str">
        <f>TRIM(TrackerTbl[[#This Row],[UAID_2]])</f>
        <v>HS2-00002WUJX</v>
      </c>
      <c r="E1181" s="74">
        <f>_xlfn.MAXIFS(Central_Team!G:G,Central_Team!C:C,TrackerTbl[[#This Row],[UAID_2]])</f>
        <v>45496</v>
      </c>
      <c r="F1181" t="str" cm="1">
        <f t="array" ref="F1181">INDEX(MainTracker[#Data],MATCH(1,(TrackerTbl[[#This Row],[UAID_2]]=MainTracker[UAID_2])*(TrackerTbl[[#This Row],[Request Date]]=MainTracker[Request sent on (Date)])*1,0),21)</f>
        <v>10 - Complete</v>
      </c>
      <c r="G1181" s="74" cm="1">
        <f t="array" ref="G1181">INDEX(MainTracker[#Data],MATCH(1,(TrackerTbl[[#This Row],[UAID_2]]=MainTracker[UAID_2])*(TrackerTbl[[#This Row],[Request Date]]=MainTracker[Request sent on (Date)])*1,0),9)</f>
        <v>45502</v>
      </c>
      <c r="J1181" t="s">
        <v>10333</v>
      </c>
      <c r="K1181" t="s">
        <v>10314</v>
      </c>
      <c r="L1181" t="e">
        <f>LEFT(Table58[[#This Row],[L3 (Last Work Package only)]],FIND(" - ",Table58[[#This Row],[L3 (Last Work Package only)]])-1)</f>
        <v>#VALUE!</v>
      </c>
      <c r="M1181" t="str">
        <f>LEFT(Table58[[#This Row],[Assets]],FIND(" - ",Table58[[#This Row],[Assets]])-1)</f>
        <v>HS2-00002QSLE</v>
      </c>
      <c r="N1181" s="239" t="e">
        <f>INDEX(TrackerTbl[#Data],MATCH(Table58[[#This Row],[L2]],TrackerTbl[Cleansed_UAID_2],0),5)</f>
        <v>#N/A</v>
      </c>
      <c r="O1181" s="9" t="e">
        <f>INDEX(TrackerTbl[#Data],MATCH(Table58[[#This Row],[L2]],TrackerTbl[Cleansed_UAID_2],0),6)</f>
        <v>#N/A</v>
      </c>
      <c r="P1181" s="239" t="e">
        <f>INDEX(TrackerTbl[#Data],MATCH(Table58[[#This Row],[L2]],TrackerTbl[Cleansed_UAID_2],0),7)</f>
        <v>#N/A</v>
      </c>
    </row>
    <row r="1182" spans="1:16">
      <c r="A1182" s="9">
        <v>226.1</v>
      </c>
      <c r="B1182" t="s">
        <v>5330</v>
      </c>
      <c r="C1182" t="str">
        <f>IF(LEFT(TrackerTbl[[#This Row],[WorkPackage]],1)="U",TrackerTbl[[#This Row],[WorkPackage]],"IDR "&amp;TRIM(TrackerTbl[[#This Row],[WorkPackage]]))</f>
        <v>IDR 226.1</v>
      </c>
      <c r="D1182" t="str">
        <f>TRIM(TrackerTbl[[#This Row],[UAID_2]])</f>
        <v>HS2-000025B21</v>
      </c>
      <c r="E1182" s="74">
        <f>_xlfn.MAXIFS(Central_Team!G:G,Central_Team!C:C,TrackerTbl[[#This Row],[UAID_2]])</f>
        <v>45496</v>
      </c>
      <c r="F1182" t="str" cm="1">
        <f t="array" ref="F1182">INDEX(MainTracker[#Data],MATCH(1,(TrackerTbl[[#This Row],[UAID_2]]=MainTracker[UAID_2])*(TrackerTbl[[#This Row],[Request Date]]=MainTracker[Request sent on (Date)])*1,0),21)</f>
        <v>10 - Complete</v>
      </c>
      <c r="G1182" s="74" cm="1">
        <f t="array" ref="G1182">INDEX(MainTracker[#Data],MATCH(1,(TrackerTbl[[#This Row],[UAID_2]]=MainTracker[UAID_2])*(TrackerTbl[[#This Row],[Request Date]]=MainTracker[Request sent on (Date)])*1,0),9)</f>
        <v>45498</v>
      </c>
      <c r="J1182" t="s">
        <v>10334</v>
      </c>
      <c r="K1182" t="s">
        <v>10314</v>
      </c>
      <c r="L1182" t="e">
        <f>LEFT(Table58[[#This Row],[L3 (Last Work Package only)]],FIND(" - ",Table58[[#This Row],[L3 (Last Work Package only)]])-1)</f>
        <v>#VALUE!</v>
      </c>
      <c r="M1182" t="str">
        <f>LEFT(Table58[[#This Row],[Assets]],FIND(" - ",Table58[[#This Row],[Assets]])-1)</f>
        <v>HS2-00002QSQU</v>
      </c>
      <c r="N1182" s="239" t="e">
        <f>INDEX(TrackerTbl[#Data],MATCH(Table58[[#This Row],[L2]],TrackerTbl[Cleansed_UAID_2],0),5)</f>
        <v>#N/A</v>
      </c>
      <c r="O1182" s="9" t="e">
        <f>INDEX(TrackerTbl[#Data],MATCH(Table58[[#This Row],[L2]],TrackerTbl[Cleansed_UAID_2],0),6)</f>
        <v>#N/A</v>
      </c>
      <c r="P1182" s="239" t="e">
        <f>INDEX(TrackerTbl[#Data],MATCH(Table58[[#This Row],[L2]],TrackerTbl[Cleansed_UAID_2],0),7)</f>
        <v>#N/A</v>
      </c>
    </row>
    <row r="1183" spans="1:16">
      <c r="A1183" s="9">
        <v>226.1</v>
      </c>
      <c r="B1183" t="s">
        <v>5335</v>
      </c>
      <c r="C1183" t="str">
        <f>IF(LEFT(TrackerTbl[[#This Row],[WorkPackage]],1)="U",TrackerTbl[[#This Row],[WorkPackage]],"IDR "&amp;TRIM(TrackerTbl[[#This Row],[WorkPackage]]))</f>
        <v>IDR 226.1</v>
      </c>
      <c r="D1183" t="str">
        <f>TRIM(TrackerTbl[[#This Row],[UAID_2]])</f>
        <v>HS2-000025B20</v>
      </c>
      <c r="E1183" s="74">
        <f>_xlfn.MAXIFS(Central_Team!G:G,Central_Team!C:C,TrackerTbl[[#This Row],[UAID_2]])</f>
        <v>45496</v>
      </c>
      <c r="F1183" t="str" cm="1">
        <f t="array" ref="F1183">INDEX(MainTracker[#Data],MATCH(1,(TrackerTbl[[#This Row],[UAID_2]]=MainTracker[UAID_2])*(TrackerTbl[[#This Row],[Request Date]]=MainTracker[Request sent on (Date)])*1,0),21)</f>
        <v>10 - Complete</v>
      </c>
      <c r="G1183" s="74" cm="1">
        <f t="array" ref="G1183">INDEX(MainTracker[#Data],MATCH(1,(TrackerTbl[[#This Row],[UAID_2]]=MainTracker[UAID_2])*(TrackerTbl[[#This Row],[Request Date]]=MainTracker[Request sent on (Date)])*1,0),9)</f>
        <v>45498</v>
      </c>
      <c r="J1183" t="s">
        <v>10335</v>
      </c>
      <c r="K1183" t="s">
        <v>10314</v>
      </c>
      <c r="L1183" t="e">
        <f>LEFT(Table58[[#This Row],[L3 (Last Work Package only)]],FIND(" - ",Table58[[#This Row],[L3 (Last Work Package only)]])-1)</f>
        <v>#VALUE!</v>
      </c>
      <c r="M1183" t="str">
        <f>LEFT(Table58[[#This Row],[Assets]],FIND(" - ",Table58[[#This Row],[Assets]])-1)</f>
        <v>HS2-00002QSQW</v>
      </c>
      <c r="N1183" s="239" t="e">
        <f>INDEX(TrackerTbl[#Data],MATCH(Table58[[#This Row],[L2]],TrackerTbl[Cleansed_UAID_2],0),5)</f>
        <v>#N/A</v>
      </c>
      <c r="O1183" s="9" t="e">
        <f>INDEX(TrackerTbl[#Data],MATCH(Table58[[#This Row],[L2]],TrackerTbl[Cleansed_UAID_2],0),6)</f>
        <v>#N/A</v>
      </c>
      <c r="P1183" s="239" t="e">
        <f>INDEX(TrackerTbl[#Data],MATCH(Table58[[#This Row],[L2]],TrackerTbl[Cleansed_UAID_2],0),7)</f>
        <v>#N/A</v>
      </c>
    </row>
    <row r="1184" spans="1:16">
      <c r="A1184" s="9">
        <v>226.1</v>
      </c>
      <c r="B1184" t="s">
        <v>5340</v>
      </c>
      <c r="C1184" t="str">
        <f>IF(LEFT(TrackerTbl[[#This Row],[WorkPackage]],1)="U",TrackerTbl[[#This Row],[WorkPackage]],"IDR "&amp;TRIM(TrackerTbl[[#This Row],[WorkPackage]]))</f>
        <v>IDR 226.1</v>
      </c>
      <c r="D1184" t="str">
        <f>TRIM(TrackerTbl[[#This Row],[UAID_2]])</f>
        <v>HS2-000025B1Z</v>
      </c>
      <c r="E1184" s="74">
        <f>_xlfn.MAXIFS(Central_Team!G:G,Central_Team!C:C,TrackerTbl[[#This Row],[UAID_2]])</f>
        <v>45496</v>
      </c>
      <c r="F1184" t="str" cm="1">
        <f t="array" ref="F1184">INDEX(MainTracker[#Data],MATCH(1,(TrackerTbl[[#This Row],[UAID_2]]=MainTracker[UAID_2])*(TrackerTbl[[#This Row],[Request Date]]=MainTracker[Request sent on (Date)])*1,0),21)</f>
        <v>10 - Complete</v>
      </c>
      <c r="G1184" s="74" cm="1">
        <f t="array" ref="G1184">INDEX(MainTracker[#Data],MATCH(1,(TrackerTbl[[#This Row],[UAID_2]]=MainTracker[UAID_2])*(TrackerTbl[[#This Row],[Request Date]]=MainTracker[Request sent on (Date)])*1,0),9)</f>
        <v>45497</v>
      </c>
      <c r="J1184" t="s">
        <v>10336</v>
      </c>
      <c r="K1184" t="s">
        <v>10337</v>
      </c>
      <c r="L1184" t="e">
        <f>LEFT(Table58[[#This Row],[L3 (Last Work Package only)]],FIND(" - ",Table58[[#This Row],[L3 (Last Work Package only)]])-1)</f>
        <v>#VALUE!</v>
      </c>
      <c r="M1184" t="str">
        <f>LEFT(Table58[[#This Row],[Assets]],FIND(" - ",Table58[[#This Row],[Assets]])-1)</f>
        <v>HS2-00002PXLV</v>
      </c>
      <c r="N1184" s="239" t="e">
        <f>INDEX(TrackerTbl[#Data],MATCH(Table58[[#This Row],[L2]],TrackerTbl[Cleansed_UAID_2],0),5)</f>
        <v>#N/A</v>
      </c>
      <c r="O1184" s="9" t="e">
        <f>INDEX(TrackerTbl[#Data],MATCH(Table58[[#This Row],[L2]],TrackerTbl[Cleansed_UAID_2],0),6)</f>
        <v>#N/A</v>
      </c>
      <c r="P1184" s="239" t="e">
        <f>INDEX(TrackerTbl[#Data],MATCH(Table58[[#This Row],[L2]],TrackerTbl[Cleansed_UAID_2],0),7)</f>
        <v>#N/A</v>
      </c>
    </row>
    <row r="1185" spans="1:16">
      <c r="A1185" s="9">
        <v>226.1</v>
      </c>
      <c r="B1185" t="s">
        <v>5344</v>
      </c>
      <c r="C1185" t="str">
        <f>IF(LEFT(TrackerTbl[[#This Row],[WorkPackage]],1)="U",TrackerTbl[[#This Row],[WorkPackage]],"IDR "&amp;TRIM(TrackerTbl[[#This Row],[WorkPackage]]))</f>
        <v>IDR 226.1</v>
      </c>
      <c r="D1185" t="str">
        <f>TRIM(TrackerTbl[[#This Row],[UAID_2]])</f>
        <v>HS2-00002Y89A</v>
      </c>
      <c r="E1185" s="74">
        <f>_xlfn.MAXIFS(Central_Team!G:G,Central_Team!C:C,TrackerTbl[[#This Row],[UAID_2]])</f>
        <v>45496</v>
      </c>
      <c r="F1185" t="str" cm="1">
        <f t="array" ref="F1185">INDEX(MainTracker[#Data],MATCH(1,(TrackerTbl[[#This Row],[UAID_2]]=MainTracker[UAID_2])*(TrackerTbl[[#This Row],[Request Date]]=MainTracker[Request sent on (Date)])*1,0),21)</f>
        <v>10 - Complete</v>
      </c>
      <c r="G1185" s="74" cm="1">
        <f t="array" ref="G1185">INDEX(MainTracker[#Data],MATCH(1,(TrackerTbl[[#This Row],[UAID_2]]=MainTracker[UAID_2])*(TrackerTbl[[#This Row],[Request Date]]=MainTracker[Request sent on (Date)])*1,0),9)</f>
        <v>45499</v>
      </c>
      <c r="J1185" t="s">
        <v>10338</v>
      </c>
      <c r="K1185" t="s">
        <v>10337</v>
      </c>
      <c r="L1185" t="e">
        <f>LEFT(Table58[[#This Row],[L3 (Last Work Package only)]],FIND(" - ",Table58[[#This Row],[L3 (Last Work Package only)]])-1)</f>
        <v>#VALUE!</v>
      </c>
      <c r="M1185" t="str">
        <f>LEFT(Table58[[#This Row],[Assets]],FIND(" - ",Table58[[#This Row],[Assets]])-1)</f>
        <v>HS2-00002QSKN</v>
      </c>
      <c r="N1185" s="239" t="e">
        <f>INDEX(TrackerTbl[#Data],MATCH(Table58[[#This Row],[L2]],TrackerTbl[Cleansed_UAID_2],0),5)</f>
        <v>#N/A</v>
      </c>
      <c r="O1185" s="9" t="e">
        <f>INDEX(TrackerTbl[#Data],MATCH(Table58[[#This Row],[L2]],TrackerTbl[Cleansed_UAID_2],0),6)</f>
        <v>#N/A</v>
      </c>
      <c r="P1185" s="239" t="e">
        <f>INDEX(TrackerTbl[#Data],MATCH(Table58[[#This Row],[L2]],TrackerTbl[Cleansed_UAID_2],0),7)</f>
        <v>#N/A</v>
      </c>
    </row>
    <row r="1186" spans="1:16">
      <c r="A1186" s="9">
        <v>226.1</v>
      </c>
      <c r="B1186" t="s">
        <v>5348</v>
      </c>
      <c r="C1186" t="str">
        <f>IF(LEFT(TrackerTbl[[#This Row],[WorkPackage]],1)="U",TrackerTbl[[#This Row],[WorkPackage]],"IDR "&amp;TRIM(TrackerTbl[[#This Row],[WorkPackage]]))</f>
        <v>IDR 226.1</v>
      </c>
      <c r="D1186" t="str">
        <f>TRIM(TrackerTbl[[#This Row],[UAID_2]])</f>
        <v>HS2-00002C3YF</v>
      </c>
      <c r="E1186" s="74">
        <f>_xlfn.MAXIFS(Central_Team!G:G,Central_Team!C:C,TrackerTbl[[#This Row],[UAID_2]])</f>
        <v>45496</v>
      </c>
      <c r="F1186" t="str" cm="1">
        <f t="array" ref="F1186">INDEX(MainTracker[#Data],MATCH(1,(TrackerTbl[[#This Row],[UAID_2]]=MainTracker[UAID_2])*(TrackerTbl[[#This Row],[Request Date]]=MainTracker[Request sent on (Date)])*1,0),21)</f>
        <v>10 - Complete</v>
      </c>
      <c r="G1186" s="74" cm="1">
        <f t="array" ref="G1186">INDEX(MainTracker[#Data],MATCH(1,(TrackerTbl[[#This Row],[UAID_2]]=MainTracker[UAID_2])*(TrackerTbl[[#This Row],[Request Date]]=MainTracker[Request sent on (Date)])*1,0),9)</f>
        <v>45498</v>
      </c>
      <c r="J1186" t="s">
        <v>10339</v>
      </c>
      <c r="K1186" t="s">
        <v>10337</v>
      </c>
      <c r="L1186" t="e">
        <f>LEFT(Table58[[#This Row],[L3 (Last Work Package only)]],FIND(" - ",Table58[[#This Row],[L3 (Last Work Package only)]])-1)</f>
        <v>#VALUE!</v>
      </c>
      <c r="M1186" t="str">
        <f>LEFT(Table58[[#This Row],[Assets]],FIND(" - ",Table58[[#This Row],[Assets]])-1)</f>
        <v>HS2-00002PXG9</v>
      </c>
      <c r="N1186" s="239" t="e">
        <f>INDEX(TrackerTbl[#Data],MATCH(Table58[[#This Row],[L2]],TrackerTbl[Cleansed_UAID_2],0),5)</f>
        <v>#N/A</v>
      </c>
      <c r="O1186" s="9" t="e">
        <f>INDEX(TrackerTbl[#Data],MATCH(Table58[[#This Row],[L2]],TrackerTbl[Cleansed_UAID_2],0),6)</f>
        <v>#N/A</v>
      </c>
      <c r="P1186" s="239" t="e">
        <f>INDEX(TrackerTbl[#Data],MATCH(Table58[[#This Row],[L2]],TrackerTbl[Cleansed_UAID_2],0),7)</f>
        <v>#N/A</v>
      </c>
    </row>
    <row r="1187" spans="1:16">
      <c r="A1187" s="9">
        <v>226.1</v>
      </c>
      <c r="B1187" t="s">
        <v>5354</v>
      </c>
      <c r="C1187" t="str">
        <f>IF(LEFT(TrackerTbl[[#This Row],[WorkPackage]],1)="U",TrackerTbl[[#This Row],[WorkPackage]],"IDR "&amp;TRIM(TrackerTbl[[#This Row],[WorkPackage]]))</f>
        <v>IDR 226.1</v>
      </c>
      <c r="D1187" t="str">
        <f>TRIM(TrackerTbl[[#This Row],[UAID_2]])</f>
        <v>HS2-00002BVJR</v>
      </c>
      <c r="E1187" s="74">
        <f>_xlfn.MAXIFS(Central_Team!G:G,Central_Team!C:C,TrackerTbl[[#This Row],[UAID_2]])</f>
        <v>45496</v>
      </c>
      <c r="F1187" t="str" cm="1">
        <f t="array" ref="F1187">INDEX(MainTracker[#Data],MATCH(1,(TrackerTbl[[#This Row],[UAID_2]]=MainTracker[UAID_2])*(TrackerTbl[[#This Row],[Request Date]]=MainTracker[Request sent on (Date)])*1,0),21)</f>
        <v>10 - Complete</v>
      </c>
      <c r="G1187" s="74" cm="1">
        <f t="array" ref="G1187">INDEX(MainTracker[#Data],MATCH(1,(TrackerTbl[[#This Row],[UAID_2]]=MainTracker[UAID_2])*(TrackerTbl[[#This Row],[Request Date]]=MainTracker[Request sent on (Date)])*1,0),9)</f>
        <v>45499</v>
      </c>
      <c r="J1187" t="s">
        <v>10340</v>
      </c>
      <c r="K1187" t="s">
        <v>10337</v>
      </c>
      <c r="L1187" t="e">
        <f>LEFT(Table58[[#This Row],[L3 (Last Work Package only)]],FIND(" - ",Table58[[#This Row],[L3 (Last Work Package only)]])-1)</f>
        <v>#VALUE!</v>
      </c>
      <c r="M1187" t="str">
        <f>LEFT(Table58[[#This Row],[Assets]],FIND(" - ",Table58[[#This Row],[Assets]])-1)</f>
        <v>HS2-00002PXGA</v>
      </c>
      <c r="N1187" s="239" t="e">
        <f>INDEX(TrackerTbl[#Data],MATCH(Table58[[#This Row],[L2]],TrackerTbl[Cleansed_UAID_2],0),5)</f>
        <v>#N/A</v>
      </c>
      <c r="O1187" s="9" t="e">
        <f>INDEX(TrackerTbl[#Data],MATCH(Table58[[#This Row],[L2]],TrackerTbl[Cleansed_UAID_2],0),6)</f>
        <v>#N/A</v>
      </c>
      <c r="P1187" s="239" t="e">
        <f>INDEX(TrackerTbl[#Data],MATCH(Table58[[#This Row],[L2]],TrackerTbl[Cleansed_UAID_2],0),7)</f>
        <v>#N/A</v>
      </c>
    </row>
    <row r="1188" spans="1:16">
      <c r="A1188" s="9">
        <v>226.1</v>
      </c>
      <c r="B1188" t="s">
        <v>5360</v>
      </c>
      <c r="C1188" t="str">
        <f>IF(LEFT(TrackerTbl[[#This Row],[WorkPackage]],1)="U",TrackerTbl[[#This Row],[WorkPackage]],"IDR "&amp;TRIM(TrackerTbl[[#This Row],[WorkPackage]]))</f>
        <v>IDR 226.1</v>
      </c>
      <c r="D1188" t="str">
        <f>TRIM(TrackerTbl[[#This Row],[UAID_2]])</f>
        <v>HS2-00002N7WZ</v>
      </c>
      <c r="E1188" s="74">
        <f>_xlfn.MAXIFS(Central_Team!G:G,Central_Team!C:C,TrackerTbl[[#This Row],[UAID_2]])</f>
        <v>45496</v>
      </c>
      <c r="F1188" t="str" cm="1">
        <f t="array" ref="F1188">INDEX(MainTracker[#Data],MATCH(1,(TrackerTbl[[#This Row],[UAID_2]]=MainTracker[UAID_2])*(TrackerTbl[[#This Row],[Request Date]]=MainTracker[Request sent on (Date)])*1,0),21)</f>
        <v>10 - Complete</v>
      </c>
      <c r="G1188" s="74" cm="1">
        <f t="array" ref="G1188">INDEX(MainTracker[#Data],MATCH(1,(TrackerTbl[[#This Row],[UAID_2]]=MainTracker[UAID_2])*(TrackerTbl[[#This Row],[Request Date]]=MainTracker[Request sent on (Date)])*1,0),9)</f>
        <v>45499</v>
      </c>
      <c r="J1188" t="s">
        <v>10341</v>
      </c>
      <c r="K1188" t="s">
        <v>10337</v>
      </c>
      <c r="L1188" t="e">
        <f>LEFT(Table58[[#This Row],[L3 (Last Work Package only)]],FIND(" - ",Table58[[#This Row],[L3 (Last Work Package only)]])-1)</f>
        <v>#VALUE!</v>
      </c>
      <c r="M1188" t="str">
        <f>LEFT(Table58[[#This Row],[Assets]],FIND(" - ",Table58[[#This Row],[Assets]])-1)</f>
        <v>HS2-00002QSKP</v>
      </c>
      <c r="N1188" s="239" t="e">
        <f>INDEX(TrackerTbl[#Data],MATCH(Table58[[#This Row],[L2]],TrackerTbl[Cleansed_UAID_2],0),5)</f>
        <v>#N/A</v>
      </c>
      <c r="O1188" s="9" t="e">
        <f>INDEX(TrackerTbl[#Data],MATCH(Table58[[#This Row],[L2]],TrackerTbl[Cleansed_UAID_2],0),6)</f>
        <v>#N/A</v>
      </c>
      <c r="P1188" s="239" t="e">
        <f>INDEX(TrackerTbl[#Data],MATCH(Table58[[#This Row],[L2]],TrackerTbl[Cleansed_UAID_2],0),7)</f>
        <v>#N/A</v>
      </c>
    </row>
    <row r="1189" spans="1:16">
      <c r="A1189" s="9">
        <v>226.1</v>
      </c>
      <c r="B1189" t="s">
        <v>5364</v>
      </c>
      <c r="C1189" t="str">
        <f>IF(LEFT(TrackerTbl[[#This Row],[WorkPackage]],1)="U",TrackerTbl[[#This Row],[WorkPackage]],"IDR "&amp;TRIM(TrackerTbl[[#This Row],[WorkPackage]]))</f>
        <v>IDR 226.1</v>
      </c>
      <c r="D1189" t="str">
        <f>TRIM(TrackerTbl[[#This Row],[UAID_2]])</f>
        <v>HS2-00002N7X0</v>
      </c>
      <c r="E1189" s="74">
        <f>_xlfn.MAXIFS(Central_Team!G:G,Central_Team!C:C,TrackerTbl[[#This Row],[UAID_2]])</f>
        <v>45496</v>
      </c>
      <c r="F1189" t="str" cm="1">
        <f t="array" ref="F1189">INDEX(MainTracker[#Data],MATCH(1,(TrackerTbl[[#This Row],[UAID_2]]=MainTracker[UAID_2])*(TrackerTbl[[#This Row],[Request Date]]=MainTracker[Request sent on (Date)])*1,0),21)</f>
        <v>10 - Complete</v>
      </c>
      <c r="G1189" s="74" cm="1">
        <f t="array" ref="G1189">INDEX(MainTracker[#Data],MATCH(1,(TrackerTbl[[#This Row],[UAID_2]]=MainTracker[UAID_2])*(TrackerTbl[[#This Row],[Request Date]]=MainTracker[Request sent on (Date)])*1,0),9)</f>
        <v>45499</v>
      </c>
      <c r="J1189" t="s">
        <v>10342</v>
      </c>
      <c r="K1189" t="s">
        <v>10337</v>
      </c>
      <c r="L1189" t="e">
        <f>LEFT(Table58[[#This Row],[L3 (Last Work Package only)]],FIND(" - ",Table58[[#This Row],[L3 (Last Work Package only)]])-1)</f>
        <v>#VALUE!</v>
      </c>
      <c r="M1189" t="str">
        <f>LEFT(Table58[[#This Row],[Assets]],FIND(" - ",Table58[[#This Row],[Assets]])-1)</f>
        <v>HS2-00002PXGB</v>
      </c>
      <c r="N1189" s="239" t="e">
        <f>INDEX(TrackerTbl[#Data],MATCH(Table58[[#This Row],[L2]],TrackerTbl[Cleansed_UAID_2],0),5)</f>
        <v>#N/A</v>
      </c>
      <c r="O1189" s="9" t="e">
        <f>INDEX(TrackerTbl[#Data],MATCH(Table58[[#This Row],[L2]],TrackerTbl[Cleansed_UAID_2],0),6)</f>
        <v>#N/A</v>
      </c>
      <c r="P1189" s="239" t="e">
        <f>INDEX(TrackerTbl[#Data],MATCH(Table58[[#This Row],[L2]],TrackerTbl[Cleansed_UAID_2],0),7)</f>
        <v>#N/A</v>
      </c>
    </row>
    <row r="1190" spans="1:16">
      <c r="A1190" s="9">
        <v>212.5</v>
      </c>
      <c r="B1190" t="s">
        <v>5368</v>
      </c>
      <c r="C1190" t="str">
        <f>IF(LEFT(TrackerTbl[[#This Row],[WorkPackage]],1)="U",TrackerTbl[[#This Row],[WorkPackage]],"IDR "&amp;TRIM(TrackerTbl[[#This Row],[WorkPackage]]))</f>
        <v>IDR 212.5</v>
      </c>
      <c r="D1190" t="str">
        <f>TRIM(TrackerTbl[[#This Row],[UAID_2]])</f>
        <v>HS2-00003H07A</v>
      </c>
      <c r="E1190" s="74">
        <f>_xlfn.MAXIFS(Central_Team!G:G,Central_Team!C:C,TrackerTbl[[#This Row],[UAID_2]])</f>
        <v>45541</v>
      </c>
      <c r="F1190" t="str" cm="1">
        <f t="array" ref="F1190">INDEX(MainTracker[#Data],MATCH(1,(TrackerTbl[[#This Row],[UAID_2]]=MainTracker[UAID_2])*(TrackerTbl[[#This Row],[Request Date]]=MainTracker[Request sent on (Date)])*1,0),21)</f>
        <v>10 - Complete</v>
      </c>
      <c r="G1190" s="74" cm="1">
        <f t="array" ref="G1190">INDEX(MainTracker[#Data],MATCH(1,(TrackerTbl[[#This Row],[UAID_2]]=MainTracker[UAID_2])*(TrackerTbl[[#This Row],[Request Date]]=MainTracker[Request sent on (Date)])*1,0),9)</f>
        <v>45552</v>
      </c>
      <c r="J1190" t="s">
        <v>10343</v>
      </c>
      <c r="K1190" t="s">
        <v>10337</v>
      </c>
      <c r="L1190" t="e">
        <f>LEFT(Table58[[#This Row],[L3 (Last Work Package only)]],FIND(" - ",Table58[[#This Row],[L3 (Last Work Package only)]])-1)</f>
        <v>#VALUE!</v>
      </c>
      <c r="M1190" t="str">
        <f>LEFT(Table58[[#This Row],[Assets]],FIND(" - ",Table58[[#This Row],[Assets]])-1)</f>
        <v>HS2-00002QSKS</v>
      </c>
      <c r="N1190" s="239" t="e">
        <f>INDEX(TrackerTbl[#Data],MATCH(Table58[[#This Row],[L2]],TrackerTbl[Cleansed_UAID_2],0),5)</f>
        <v>#N/A</v>
      </c>
      <c r="O1190" s="9" t="e">
        <f>INDEX(TrackerTbl[#Data],MATCH(Table58[[#This Row],[L2]],TrackerTbl[Cleansed_UAID_2],0),6)</f>
        <v>#N/A</v>
      </c>
      <c r="P1190" s="239" t="e">
        <f>INDEX(TrackerTbl[#Data],MATCH(Table58[[#This Row],[L2]],TrackerTbl[Cleansed_UAID_2],0),7)</f>
        <v>#N/A</v>
      </c>
    </row>
    <row r="1191" spans="1:16">
      <c r="A1191" s="9">
        <v>212.5</v>
      </c>
      <c r="B1191" t="s">
        <v>5372</v>
      </c>
      <c r="C1191" t="str">
        <f>IF(LEFT(TrackerTbl[[#This Row],[WorkPackage]],1)="U",TrackerTbl[[#This Row],[WorkPackage]],"IDR "&amp;TRIM(TrackerTbl[[#This Row],[WorkPackage]]))</f>
        <v>IDR 212.5</v>
      </c>
      <c r="D1191" t="str">
        <f>TRIM(TrackerTbl[[#This Row],[UAID_2]])</f>
        <v>HS2-000035Q98</v>
      </c>
      <c r="E1191" s="74">
        <f>_xlfn.MAXIFS(Central_Team!G:G,Central_Team!C:C,TrackerTbl[[#This Row],[UAID_2]])</f>
        <v>45581</v>
      </c>
      <c r="F1191" t="str" cm="1">
        <f t="array" ref="F1191">INDEX(MainTracker[#Data],MATCH(1,(TrackerTbl[[#This Row],[UAID_2]]=MainTracker[UAID_2])*(TrackerTbl[[#This Row],[Request Date]]=MainTracker[Request sent on (Date)])*1,0),21)</f>
        <v>10 - Complete</v>
      </c>
      <c r="G1191" s="74" cm="1">
        <f t="array" ref="G1191">INDEX(MainTracker[#Data],MATCH(1,(TrackerTbl[[#This Row],[UAID_2]]=MainTracker[UAID_2])*(TrackerTbl[[#This Row],[Request Date]]=MainTracker[Request sent on (Date)])*1,0),9)</f>
        <v>45583</v>
      </c>
      <c r="J1191" t="s">
        <v>10344</v>
      </c>
      <c r="K1191" t="s">
        <v>10337</v>
      </c>
      <c r="L1191" t="e">
        <f>LEFT(Table58[[#This Row],[L3 (Last Work Package only)]],FIND(" - ",Table58[[#This Row],[L3 (Last Work Package only)]])-1)</f>
        <v>#VALUE!</v>
      </c>
      <c r="M1191" t="str">
        <f>LEFT(Table58[[#This Row],[Assets]],FIND(" - ",Table58[[#This Row],[Assets]])-1)</f>
        <v>HS2-00002PXJL</v>
      </c>
      <c r="N1191" s="239" t="e">
        <f>INDEX(TrackerTbl[#Data],MATCH(Table58[[#This Row],[L2]],TrackerTbl[Cleansed_UAID_2],0),5)</f>
        <v>#N/A</v>
      </c>
      <c r="O1191" s="9" t="e">
        <f>INDEX(TrackerTbl[#Data],MATCH(Table58[[#This Row],[L2]],TrackerTbl[Cleansed_UAID_2],0),6)</f>
        <v>#N/A</v>
      </c>
      <c r="P1191" s="239" t="e">
        <f>INDEX(TrackerTbl[#Data],MATCH(Table58[[#This Row],[L2]],TrackerTbl[Cleansed_UAID_2],0),7)</f>
        <v>#N/A</v>
      </c>
    </row>
    <row r="1192" spans="1:16">
      <c r="A1192" s="9" t="s">
        <v>35</v>
      </c>
      <c r="B1192" t="s">
        <v>5377</v>
      </c>
      <c r="C1192" t="str">
        <f>IF(LEFT(TrackerTbl[[#This Row],[WorkPackage]],1)="U",TrackerTbl[[#This Row],[WorkPackage]],"IDR "&amp;TRIM(TrackerTbl[[#This Row],[WorkPackage]]))</f>
        <v>IDR 233.01-3</v>
      </c>
      <c r="D1192" t="str">
        <f>TRIM(TrackerTbl[[#This Row],[UAID_2]])</f>
        <v>HS2-00003FV0K</v>
      </c>
      <c r="E1192" s="74">
        <f>_xlfn.MAXIFS(Central_Team!G:G,Central_Team!C:C,TrackerTbl[[#This Row],[UAID_2]])</f>
        <v>45498</v>
      </c>
      <c r="F1192" t="str" cm="1">
        <f t="array" ref="F1192">INDEX(MainTracker[#Data],MATCH(1,(TrackerTbl[[#This Row],[UAID_2]]=MainTracker[UAID_2])*(TrackerTbl[[#This Row],[Request Date]]=MainTracker[Request sent on (Date)])*1,0),21)</f>
        <v>10 - Complete</v>
      </c>
      <c r="G1192" s="74" cm="1">
        <f t="array" ref="G1192">INDEX(MainTracker[#Data],MATCH(1,(TrackerTbl[[#This Row],[UAID_2]]=MainTracker[UAID_2])*(TrackerTbl[[#This Row],[Request Date]]=MainTracker[Request sent on (Date)])*1,0),9)</f>
        <v>45512</v>
      </c>
      <c r="J1192" t="s">
        <v>10345</v>
      </c>
      <c r="K1192" t="s">
        <v>10337</v>
      </c>
      <c r="L1192" t="e">
        <f>LEFT(Table58[[#This Row],[L3 (Last Work Package only)]],FIND(" - ",Table58[[#This Row],[L3 (Last Work Package only)]])-1)</f>
        <v>#VALUE!</v>
      </c>
      <c r="M1192" t="str">
        <f>LEFT(Table58[[#This Row],[Assets]],FIND(" - ",Table58[[#This Row],[Assets]])-1)</f>
        <v>HS2-00002QSKT</v>
      </c>
      <c r="N1192" s="239" t="e">
        <f>INDEX(TrackerTbl[#Data],MATCH(Table58[[#This Row],[L2]],TrackerTbl[Cleansed_UAID_2],0),5)</f>
        <v>#N/A</v>
      </c>
      <c r="O1192" s="9" t="e">
        <f>INDEX(TrackerTbl[#Data],MATCH(Table58[[#This Row],[L2]],TrackerTbl[Cleansed_UAID_2],0),6)</f>
        <v>#N/A</v>
      </c>
      <c r="P1192" s="239" t="e">
        <f>INDEX(TrackerTbl[#Data],MATCH(Table58[[#This Row],[L2]],TrackerTbl[Cleansed_UAID_2],0),7)</f>
        <v>#N/A</v>
      </c>
    </row>
    <row r="1193" spans="1:16">
      <c r="A1193" s="9" t="s">
        <v>35</v>
      </c>
      <c r="B1193" t="s">
        <v>5383</v>
      </c>
      <c r="C1193" t="str">
        <f>IF(LEFT(TrackerTbl[[#This Row],[WorkPackage]],1)="U",TrackerTbl[[#This Row],[WorkPackage]],"IDR "&amp;TRIM(TrackerTbl[[#This Row],[WorkPackage]]))</f>
        <v>IDR 233.01-3</v>
      </c>
      <c r="D1193" t="str">
        <f>TRIM(TrackerTbl[[#This Row],[UAID_2]])</f>
        <v>HS2-00003B93W</v>
      </c>
      <c r="E1193" s="74">
        <f>_xlfn.MAXIFS(Central_Team!G:G,Central_Team!C:C,TrackerTbl[[#This Row],[UAID_2]])</f>
        <v>45498</v>
      </c>
      <c r="F1193" t="str" cm="1">
        <f t="array" ref="F1193">INDEX(MainTracker[#Data],MATCH(1,(TrackerTbl[[#This Row],[UAID_2]]=MainTracker[UAID_2])*(TrackerTbl[[#This Row],[Request Date]]=MainTracker[Request sent on (Date)])*1,0),21)</f>
        <v>10 - Complete</v>
      </c>
      <c r="G1193" s="74" cm="1">
        <f t="array" ref="G1193">INDEX(MainTracker[#Data],MATCH(1,(TrackerTbl[[#This Row],[UAID_2]]=MainTracker[UAID_2])*(TrackerTbl[[#This Row],[Request Date]]=MainTracker[Request sent on (Date)])*1,0),9)</f>
        <v>45513</v>
      </c>
      <c r="J1193" t="s">
        <v>10346</v>
      </c>
      <c r="K1193" t="s">
        <v>10337</v>
      </c>
      <c r="L1193" t="e">
        <f>LEFT(Table58[[#This Row],[L3 (Last Work Package only)]],FIND(" - ",Table58[[#This Row],[L3 (Last Work Package only)]])-1)</f>
        <v>#VALUE!</v>
      </c>
      <c r="M1193" t="str">
        <f>LEFT(Table58[[#This Row],[Assets]],FIND(" - ",Table58[[#This Row],[Assets]])-1)</f>
        <v>HS2-00002PXJM</v>
      </c>
      <c r="N1193" s="239" t="e">
        <f>INDEX(TrackerTbl[#Data],MATCH(Table58[[#This Row],[L2]],TrackerTbl[Cleansed_UAID_2],0),5)</f>
        <v>#N/A</v>
      </c>
      <c r="O1193" s="9" t="e">
        <f>INDEX(TrackerTbl[#Data],MATCH(Table58[[#This Row],[L2]],TrackerTbl[Cleansed_UAID_2],0),6)</f>
        <v>#N/A</v>
      </c>
      <c r="P1193" s="239" t="e">
        <f>INDEX(TrackerTbl[#Data],MATCH(Table58[[#This Row],[L2]],TrackerTbl[Cleansed_UAID_2],0),7)</f>
        <v>#N/A</v>
      </c>
    </row>
    <row r="1194" spans="1:16">
      <c r="A1194" s="9">
        <v>237.05</v>
      </c>
      <c r="B1194" t="s">
        <v>1298</v>
      </c>
      <c r="C1194" t="str">
        <f>IF(LEFT(TrackerTbl[[#This Row],[WorkPackage]],1)="U",TrackerTbl[[#This Row],[WorkPackage]],"IDR "&amp;TRIM(TrackerTbl[[#This Row],[WorkPackage]]))</f>
        <v>IDR 237.05</v>
      </c>
      <c r="D1194" t="str">
        <f>TRIM(TrackerTbl[[#This Row],[UAID_2]])</f>
        <v>HS2-00003D82S</v>
      </c>
      <c r="E1194" s="74">
        <f>_xlfn.MAXIFS(Central_Team!G:G,Central_Team!C:C,TrackerTbl[[#This Row],[UAID_2]])</f>
        <v>45498</v>
      </c>
      <c r="F1194" t="str" cm="1">
        <f t="array" ref="F1194">INDEX(MainTracker[#Data],MATCH(1,(TrackerTbl[[#This Row],[UAID_2]]=MainTracker[UAID_2])*(TrackerTbl[[#This Row],[Request Date]]=MainTracker[Request sent on (Date)])*1,0),21)</f>
        <v>10 - Complete</v>
      </c>
      <c r="G1194" s="74" cm="1">
        <f t="array" ref="G1194">INDEX(MainTracker[#Data],MATCH(1,(TrackerTbl[[#This Row],[UAID_2]]=MainTracker[UAID_2])*(TrackerTbl[[#This Row],[Request Date]]=MainTracker[Request sent on (Date)])*1,0),9)</f>
        <v>45506</v>
      </c>
      <c r="J1194" t="s">
        <v>10347</v>
      </c>
      <c r="K1194" t="s">
        <v>10337</v>
      </c>
      <c r="L1194" t="e">
        <f>LEFT(Table58[[#This Row],[L3 (Last Work Package only)]],FIND(" - ",Table58[[#This Row],[L3 (Last Work Package only)]])-1)</f>
        <v>#VALUE!</v>
      </c>
      <c r="M1194" t="str">
        <f>LEFT(Table58[[#This Row],[Assets]],FIND(" - ",Table58[[#This Row],[Assets]])-1)</f>
        <v>HS2-00002PXJN</v>
      </c>
      <c r="N1194" s="239" t="e">
        <f>INDEX(TrackerTbl[#Data],MATCH(Table58[[#This Row],[L2]],TrackerTbl[Cleansed_UAID_2],0),5)</f>
        <v>#N/A</v>
      </c>
      <c r="O1194" s="9" t="e">
        <f>INDEX(TrackerTbl[#Data],MATCH(Table58[[#This Row],[L2]],TrackerTbl[Cleansed_UAID_2],0),6)</f>
        <v>#N/A</v>
      </c>
      <c r="P1194" s="239" t="e">
        <f>INDEX(TrackerTbl[#Data],MATCH(Table58[[#This Row],[L2]],TrackerTbl[Cleansed_UAID_2],0),7)</f>
        <v>#N/A</v>
      </c>
    </row>
    <row r="1195" spans="1:16">
      <c r="A1195" s="9">
        <v>227</v>
      </c>
      <c r="B1195" t="s">
        <v>5388</v>
      </c>
      <c r="C1195" t="str">
        <f>IF(LEFT(TrackerTbl[[#This Row],[WorkPackage]],1)="U",TrackerTbl[[#This Row],[WorkPackage]],"IDR "&amp;TRIM(TrackerTbl[[#This Row],[WorkPackage]]))</f>
        <v>IDR 227</v>
      </c>
      <c r="D1195" t="str">
        <f>TRIM(TrackerTbl[[#This Row],[UAID_2]])</f>
        <v>HS2-00002NNHW</v>
      </c>
      <c r="E1195" s="74">
        <f>_xlfn.MAXIFS(Central_Team!G:G,Central_Team!C:C,TrackerTbl[[#This Row],[UAID_2]])</f>
        <v>45611</v>
      </c>
      <c r="F1195" t="str" cm="1">
        <f t="array" ref="F1195">INDEX(MainTracker[#Data],MATCH(1,(TrackerTbl[[#This Row],[UAID_2]]=MainTracker[UAID_2])*(TrackerTbl[[#This Row],[Request Date]]=MainTracker[Request sent on (Date)])*1,0),21)</f>
        <v>10 - Complete</v>
      </c>
      <c r="G1195" s="74" cm="1">
        <f t="array" ref="G1195">INDEX(MainTracker[#Data],MATCH(1,(TrackerTbl[[#This Row],[UAID_2]]=MainTracker[UAID_2])*(TrackerTbl[[#This Row],[Request Date]]=MainTracker[Request sent on (Date)])*1,0),9)</f>
        <v>45630</v>
      </c>
      <c r="J1195" t="s">
        <v>10348</v>
      </c>
      <c r="K1195" t="s">
        <v>10337</v>
      </c>
      <c r="L1195" t="e">
        <f>LEFT(Table58[[#This Row],[L3 (Last Work Package only)]],FIND(" - ",Table58[[#This Row],[L3 (Last Work Package only)]])-1)</f>
        <v>#VALUE!</v>
      </c>
      <c r="M1195" t="str">
        <f>LEFT(Table58[[#This Row],[Assets]],FIND(" - ",Table58[[#This Row],[Assets]])-1)</f>
        <v>HS2-00002QSKU</v>
      </c>
      <c r="N1195" s="239" t="e">
        <f>INDEX(TrackerTbl[#Data],MATCH(Table58[[#This Row],[L2]],TrackerTbl[Cleansed_UAID_2],0),5)</f>
        <v>#N/A</v>
      </c>
      <c r="O1195" s="9" t="e">
        <f>INDEX(TrackerTbl[#Data],MATCH(Table58[[#This Row],[L2]],TrackerTbl[Cleansed_UAID_2],0),6)</f>
        <v>#N/A</v>
      </c>
      <c r="P1195" s="239" t="e">
        <f>INDEX(TrackerTbl[#Data],MATCH(Table58[[#This Row],[L2]],TrackerTbl[Cleansed_UAID_2],0),7)</f>
        <v>#N/A</v>
      </c>
    </row>
    <row r="1196" spans="1:16">
      <c r="A1196" s="9">
        <v>207.2</v>
      </c>
      <c r="B1196" t="s">
        <v>1770</v>
      </c>
      <c r="C1196" t="str">
        <f>IF(LEFT(TrackerTbl[[#This Row],[WorkPackage]],1)="U",TrackerTbl[[#This Row],[WorkPackage]],"IDR "&amp;TRIM(TrackerTbl[[#This Row],[WorkPackage]]))</f>
        <v>IDR 207.2</v>
      </c>
      <c r="D1196" t="str">
        <f>TRIM(TrackerTbl[[#This Row],[UAID_2]])</f>
        <v>HS2-00002CT4W</v>
      </c>
      <c r="E1196" s="74">
        <f>_xlfn.MAXIFS(Central_Team!G:G,Central_Team!C:C,TrackerTbl[[#This Row],[UAID_2]])</f>
        <v>45498</v>
      </c>
      <c r="F1196" t="str" cm="1">
        <f t="array" ref="F1196">INDEX(MainTracker[#Data],MATCH(1,(TrackerTbl[[#This Row],[UAID_2]]=MainTracker[UAID_2])*(TrackerTbl[[#This Row],[Request Date]]=MainTracker[Request sent on (Date)])*1,0),21)</f>
        <v>10 - Complete</v>
      </c>
      <c r="G1196" s="74" cm="1">
        <f t="array" ref="G1196">INDEX(MainTracker[#Data],MATCH(1,(TrackerTbl[[#This Row],[UAID_2]]=MainTracker[UAID_2])*(TrackerTbl[[#This Row],[Request Date]]=MainTracker[Request sent on (Date)])*1,0),9)</f>
        <v>45531</v>
      </c>
      <c r="J1196" t="s">
        <v>10349</v>
      </c>
      <c r="K1196" t="s">
        <v>10337</v>
      </c>
      <c r="L1196" t="e">
        <f>LEFT(Table58[[#This Row],[L3 (Last Work Package only)]],FIND(" - ",Table58[[#This Row],[L3 (Last Work Package only)]])-1)</f>
        <v>#VALUE!</v>
      </c>
      <c r="M1196" t="str">
        <f>LEFT(Table58[[#This Row],[Assets]],FIND(" - ",Table58[[#This Row],[Assets]])-1)</f>
        <v>HS2-00002QSP0</v>
      </c>
      <c r="N1196" s="239" t="e">
        <f>INDEX(TrackerTbl[#Data],MATCH(Table58[[#This Row],[L2]],TrackerTbl[Cleansed_UAID_2],0),5)</f>
        <v>#N/A</v>
      </c>
      <c r="O1196" s="9" t="e">
        <f>INDEX(TrackerTbl[#Data],MATCH(Table58[[#This Row],[L2]],TrackerTbl[Cleansed_UAID_2],0),6)</f>
        <v>#N/A</v>
      </c>
      <c r="P1196" s="239" t="e">
        <f>INDEX(TrackerTbl[#Data],MATCH(Table58[[#This Row],[L2]],TrackerTbl[Cleansed_UAID_2],0),7)</f>
        <v>#N/A</v>
      </c>
    </row>
    <row r="1197" spans="1:16">
      <c r="A1197" s="9">
        <v>207.2</v>
      </c>
      <c r="B1197" t="s">
        <v>839</v>
      </c>
      <c r="C1197" t="str">
        <f>IF(LEFT(TrackerTbl[[#This Row],[WorkPackage]],1)="U",TrackerTbl[[#This Row],[WorkPackage]],"IDR "&amp;TRIM(TrackerTbl[[#This Row],[WorkPackage]]))</f>
        <v>IDR 207.2</v>
      </c>
      <c r="D1197" t="str">
        <f>TRIM(TrackerTbl[[#This Row],[UAID_2]])</f>
        <v>HS2-00002CW1B</v>
      </c>
      <c r="E1197" s="74">
        <f>_xlfn.MAXIFS(Central_Team!G:G,Central_Team!C:C,TrackerTbl[[#This Row],[UAID_2]])</f>
        <v>45498</v>
      </c>
      <c r="F1197" t="str" cm="1">
        <f t="array" ref="F1197">INDEX(MainTracker[#Data],MATCH(1,(TrackerTbl[[#This Row],[UAID_2]]=MainTracker[UAID_2])*(TrackerTbl[[#This Row],[Request Date]]=MainTracker[Request sent on (Date)])*1,0),21)</f>
        <v>10 - Complete</v>
      </c>
      <c r="G1197" s="74" cm="1">
        <f t="array" ref="G1197">INDEX(MainTracker[#Data],MATCH(1,(TrackerTbl[[#This Row],[UAID_2]]=MainTracker[UAID_2])*(TrackerTbl[[#This Row],[Request Date]]=MainTracker[Request sent on (Date)])*1,0),9)</f>
        <v>45513</v>
      </c>
      <c r="J1197" t="s">
        <v>10350</v>
      </c>
      <c r="K1197" t="s">
        <v>10337</v>
      </c>
      <c r="L1197" t="e">
        <f>LEFT(Table58[[#This Row],[L3 (Last Work Package only)]],FIND(" - ",Table58[[#This Row],[L3 (Last Work Package only)]])-1)</f>
        <v>#VALUE!</v>
      </c>
      <c r="M1197" t="str">
        <f>LEFT(Table58[[#This Row],[Assets]],FIND(" - ",Table58[[#This Row],[Assets]])-1)</f>
        <v>HS2-00002QSKV</v>
      </c>
      <c r="N1197" s="239" t="e">
        <f>INDEX(TrackerTbl[#Data],MATCH(Table58[[#This Row],[L2]],TrackerTbl[Cleansed_UAID_2],0),5)</f>
        <v>#N/A</v>
      </c>
      <c r="O1197" s="9" t="e">
        <f>INDEX(TrackerTbl[#Data],MATCH(Table58[[#This Row],[L2]],TrackerTbl[Cleansed_UAID_2],0),6)</f>
        <v>#N/A</v>
      </c>
      <c r="P1197" s="239" t="e">
        <f>INDEX(TrackerTbl[#Data],MATCH(Table58[[#This Row],[L2]],TrackerTbl[Cleansed_UAID_2],0),7)</f>
        <v>#N/A</v>
      </c>
    </row>
    <row r="1198" spans="1:16">
      <c r="A1198" s="9">
        <v>205.3</v>
      </c>
      <c r="B1198" t="s">
        <v>847</v>
      </c>
      <c r="C1198" t="str">
        <f>IF(LEFT(TrackerTbl[[#This Row],[WorkPackage]],1)="U",TrackerTbl[[#This Row],[WorkPackage]],"IDR "&amp;TRIM(TrackerTbl[[#This Row],[WorkPackage]]))</f>
        <v>IDR 205.3</v>
      </c>
      <c r="D1198" t="str">
        <f>TRIM(TrackerTbl[[#This Row],[UAID_2]])</f>
        <v>HS2-00002CW1F</v>
      </c>
      <c r="E1198" s="74">
        <f>_xlfn.MAXIFS(Central_Team!G:G,Central_Team!C:C,TrackerTbl[[#This Row],[UAID_2]])</f>
        <v>45498</v>
      </c>
      <c r="F1198" t="str" cm="1">
        <f t="array" ref="F1198">INDEX(MainTracker[#Data],MATCH(1,(TrackerTbl[[#This Row],[UAID_2]]=MainTracker[UAID_2])*(TrackerTbl[[#This Row],[Request Date]]=MainTracker[Request sent on (Date)])*1,0),21)</f>
        <v>10 - Complete</v>
      </c>
      <c r="G1198" s="74" cm="1">
        <f t="array" ref="G1198">INDEX(MainTracker[#Data],MATCH(1,(TrackerTbl[[#This Row],[UAID_2]]=MainTracker[UAID_2])*(TrackerTbl[[#This Row],[Request Date]]=MainTracker[Request sent on (Date)])*1,0),9)</f>
        <v>45517</v>
      </c>
      <c r="J1198" t="s">
        <v>10351</v>
      </c>
      <c r="K1198" t="s">
        <v>10337</v>
      </c>
      <c r="L1198" t="e">
        <f>LEFT(Table58[[#This Row],[L3 (Last Work Package only)]],FIND(" - ",Table58[[#This Row],[L3 (Last Work Package only)]])-1)</f>
        <v>#VALUE!</v>
      </c>
      <c r="M1198" t="str">
        <f>LEFT(Table58[[#This Row],[Assets]],FIND(" - ",Table58[[#This Row],[Assets]])-1)</f>
        <v>HS2-00002PXJP</v>
      </c>
      <c r="N1198" s="239" t="e">
        <f>INDEX(TrackerTbl[#Data],MATCH(Table58[[#This Row],[L2]],TrackerTbl[Cleansed_UAID_2],0),5)</f>
        <v>#N/A</v>
      </c>
      <c r="O1198" s="9" t="e">
        <f>INDEX(TrackerTbl[#Data],MATCH(Table58[[#This Row],[L2]],TrackerTbl[Cleansed_UAID_2],0),6)</f>
        <v>#N/A</v>
      </c>
      <c r="P1198" s="239" t="e">
        <f>INDEX(TrackerTbl[#Data],MATCH(Table58[[#This Row],[L2]],TrackerTbl[Cleansed_UAID_2],0),7)</f>
        <v>#N/A</v>
      </c>
    </row>
    <row r="1199" spans="1:16">
      <c r="A1199" s="9" t="s">
        <v>5394</v>
      </c>
      <c r="B1199" t="s">
        <v>5395</v>
      </c>
      <c r="C1199" t="str">
        <f>IF(LEFT(TrackerTbl[[#This Row],[WorkPackage]],1)="U",TrackerTbl[[#This Row],[WorkPackage]],"IDR "&amp;TRIM(TrackerTbl[[#This Row],[WorkPackage]]))</f>
        <v>IDR 234.02-2</v>
      </c>
      <c r="D1199" t="str">
        <f>TRIM(TrackerTbl[[#This Row],[UAID_2]])</f>
        <v>HS2-00002WUQF</v>
      </c>
      <c r="E1199" s="74">
        <f>_xlfn.MAXIFS(Central_Team!G:G,Central_Team!C:C,TrackerTbl[[#This Row],[UAID_2]])</f>
        <v>45499</v>
      </c>
      <c r="F1199" t="str" cm="1">
        <f t="array" ref="F1199">INDEX(MainTracker[#Data],MATCH(1,(TrackerTbl[[#This Row],[UAID_2]]=MainTracker[UAID_2])*(TrackerTbl[[#This Row],[Request Date]]=MainTracker[Request sent on (Date)])*1,0),21)</f>
        <v>10 - Complete</v>
      </c>
      <c r="G1199" s="74" cm="1">
        <f t="array" ref="G1199">INDEX(MainTracker[#Data],MATCH(1,(TrackerTbl[[#This Row],[UAID_2]]=MainTracker[UAID_2])*(TrackerTbl[[#This Row],[Request Date]]=MainTracker[Request sent on (Date)])*1,0),9)</f>
        <v>45506</v>
      </c>
      <c r="J1199" t="s">
        <v>10352</v>
      </c>
      <c r="K1199" t="s">
        <v>10337</v>
      </c>
      <c r="L1199" t="e">
        <f>LEFT(Table58[[#This Row],[L3 (Last Work Package only)]],FIND(" - ",Table58[[#This Row],[L3 (Last Work Package only)]])-1)</f>
        <v>#VALUE!</v>
      </c>
      <c r="M1199" t="str">
        <f>LEFT(Table58[[#This Row],[Assets]],FIND(" - ",Table58[[#This Row],[Assets]])-1)</f>
        <v>HS2-00002PXLW</v>
      </c>
      <c r="N1199" s="239" t="e">
        <f>INDEX(TrackerTbl[#Data],MATCH(Table58[[#This Row],[L2]],TrackerTbl[Cleansed_UAID_2],0),5)</f>
        <v>#N/A</v>
      </c>
      <c r="O1199" s="9" t="e">
        <f>INDEX(TrackerTbl[#Data],MATCH(Table58[[#This Row],[L2]],TrackerTbl[Cleansed_UAID_2],0),6)</f>
        <v>#N/A</v>
      </c>
      <c r="P1199" s="239" t="e">
        <f>INDEX(TrackerTbl[#Data],MATCH(Table58[[#This Row],[L2]],TrackerTbl[Cleansed_UAID_2],0),7)</f>
        <v>#N/A</v>
      </c>
    </row>
    <row r="1200" spans="1:16">
      <c r="A1200" s="9" t="s">
        <v>5394</v>
      </c>
      <c r="B1200" t="s">
        <v>5399</v>
      </c>
      <c r="C1200" t="str">
        <f>IF(LEFT(TrackerTbl[[#This Row],[WorkPackage]],1)="U",TrackerTbl[[#This Row],[WorkPackage]],"IDR "&amp;TRIM(TrackerTbl[[#This Row],[WorkPackage]]))</f>
        <v>IDR 234.02-2</v>
      </c>
      <c r="D1200" t="str">
        <f>TRIM(TrackerTbl[[#This Row],[UAID_2]])</f>
        <v>HS2-00002WUQG</v>
      </c>
      <c r="E1200" s="74">
        <f>_xlfn.MAXIFS(Central_Team!G:G,Central_Team!C:C,TrackerTbl[[#This Row],[UAID_2]])</f>
        <v>45499</v>
      </c>
      <c r="F1200" t="str" cm="1">
        <f t="array" ref="F1200">INDEX(MainTracker[#Data],MATCH(1,(TrackerTbl[[#This Row],[UAID_2]]=MainTracker[UAID_2])*(TrackerTbl[[#This Row],[Request Date]]=MainTracker[Request sent on (Date)])*1,0),21)</f>
        <v>10 - Complete</v>
      </c>
      <c r="G1200" s="74" cm="1">
        <f t="array" ref="G1200">INDEX(MainTracker[#Data],MATCH(1,(TrackerTbl[[#This Row],[UAID_2]]=MainTracker[UAID_2])*(TrackerTbl[[#This Row],[Request Date]]=MainTracker[Request sent on (Date)])*1,0),9)</f>
        <v>45506</v>
      </c>
      <c r="J1200" t="s">
        <v>10353</v>
      </c>
      <c r="K1200" t="s">
        <v>10337</v>
      </c>
      <c r="L1200" t="e">
        <f>LEFT(Table58[[#This Row],[L3 (Last Work Package only)]],FIND(" - ",Table58[[#This Row],[L3 (Last Work Package only)]])-1)</f>
        <v>#VALUE!</v>
      </c>
      <c r="M1200" t="str">
        <f>LEFT(Table58[[#This Row],[Assets]],FIND(" - ",Table58[[#This Row],[Assets]])-1)</f>
        <v>HS2-00002QSKW</v>
      </c>
      <c r="N1200" s="239" t="e">
        <f>INDEX(TrackerTbl[#Data],MATCH(Table58[[#This Row],[L2]],TrackerTbl[Cleansed_UAID_2],0),5)</f>
        <v>#N/A</v>
      </c>
      <c r="O1200" s="9" t="e">
        <f>INDEX(TrackerTbl[#Data],MATCH(Table58[[#This Row],[L2]],TrackerTbl[Cleansed_UAID_2],0),6)</f>
        <v>#N/A</v>
      </c>
      <c r="P1200" s="239" t="e">
        <f>INDEX(TrackerTbl[#Data],MATCH(Table58[[#This Row],[L2]],TrackerTbl[Cleansed_UAID_2],0),7)</f>
        <v>#N/A</v>
      </c>
    </row>
    <row r="1201" spans="1:16">
      <c r="A1201" s="9" t="s">
        <v>5394</v>
      </c>
      <c r="B1201" t="s">
        <v>5403</v>
      </c>
      <c r="C1201" t="str">
        <f>IF(LEFT(TrackerTbl[[#This Row],[WorkPackage]],1)="U",TrackerTbl[[#This Row],[WorkPackage]],"IDR "&amp;TRIM(TrackerTbl[[#This Row],[WorkPackage]]))</f>
        <v>IDR 234.02-2</v>
      </c>
      <c r="D1201" t="str">
        <f>TRIM(TrackerTbl[[#This Row],[UAID_2]])</f>
        <v>HS2-00002WUQH</v>
      </c>
      <c r="E1201" s="74">
        <f>_xlfn.MAXIFS(Central_Team!G:G,Central_Team!C:C,TrackerTbl[[#This Row],[UAID_2]])</f>
        <v>45499</v>
      </c>
      <c r="F1201" t="str" cm="1">
        <f t="array" ref="F1201">INDEX(MainTracker[#Data],MATCH(1,(TrackerTbl[[#This Row],[UAID_2]]=MainTracker[UAID_2])*(TrackerTbl[[#This Row],[Request Date]]=MainTracker[Request sent on (Date)])*1,0),21)</f>
        <v>10 - Complete</v>
      </c>
      <c r="G1201" s="74" cm="1">
        <f t="array" ref="G1201">INDEX(MainTracker[#Data],MATCH(1,(TrackerTbl[[#This Row],[UAID_2]]=MainTracker[UAID_2])*(TrackerTbl[[#This Row],[Request Date]]=MainTracker[Request sent on (Date)])*1,0),9)</f>
        <v>45512</v>
      </c>
      <c r="J1201" t="s">
        <v>10354</v>
      </c>
      <c r="K1201" t="s">
        <v>10337</v>
      </c>
      <c r="L1201" t="e">
        <f>LEFT(Table58[[#This Row],[L3 (Last Work Package only)]],FIND(" - ",Table58[[#This Row],[L3 (Last Work Package only)]])-1)</f>
        <v>#VALUE!</v>
      </c>
      <c r="M1201" t="str">
        <f>LEFT(Table58[[#This Row],[Assets]],FIND(" - ",Table58[[#This Row],[Assets]])-1)</f>
        <v>HS2-00002QSKX</v>
      </c>
      <c r="N1201" s="239" t="e">
        <f>INDEX(TrackerTbl[#Data],MATCH(Table58[[#This Row],[L2]],TrackerTbl[Cleansed_UAID_2],0),5)</f>
        <v>#N/A</v>
      </c>
      <c r="O1201" s="9" t="e">
        <f>INDEX(TrackerTbl[#Data],MATCH(Table58[[#This Row],[L2]],TrackerTbl[Cleansed_UAID_2],0),6)</f>
        <v>#N/A</v>
      </c>
      <c r="P1201" s="239" t="e">
        <f>INDEX(TrackerTbl[#Data],MATCH(Table58[[#This Row],[L2]],TrackerTbl[Cleansed_UAID_2],0),7)</f>
        <v>#N/A</v>
      </c>
    </row>
    <row r="1202" spans="1:16">
      <c r="A1202" s="9" t="s">
        <v>5394</v>
      </c>
      <c r="B1202" t="s">
        <v>5407</v>
      </c>
      <c r="C1202" t="str">
        <f>IF(LEFT(TrackerTbl[[#This Row],[WorkPackage]],1)="U",TrackerTbl[[#This Row],[WorkPackage]],"IDR "&amp;TRIM(TrackerTbl[[#This Row],[WorkPackage]]))</f>
        <v>IDR 234.02-2</v>
      </c>
      <c r="D1202" t="str">
        <f>TRIM(TrackerTbl[[#This Row],[UAID_2]])</f>
        <v>HS2-00002WUQJ</v>
      </c>
      <c r="E1202" s="74">
        <f>_xlfn.MAXIFS(Central_Team!G:G,Central_Team!C:C,TrackerTbl[[#This Row],[UAID_2]])</f>
        <v>45499</v>
      </c>
      <c r="F1202" t="str" cm="1">
        <f t="array" ref="F1202">INDEX(MainTracker[#Data],MATCH(1,(TrackerTbl[[#This Row],[UAID_2]]=MainTracker[UAID_2])*(TrackerTbl[[#This Row],[Request Date]]=MainTracker[Request sent on (Date)])*1,0),21)</f>
        <v>10 - Complete</v>
      </c>
      <c r="G1202" s="74" cm="1">
        <f t="array" ref="G1202">INDEX(MainTracker[#Data],MATCH(1,(TrackerTbl[[#This Row],[UAID_2]]=MainTracker[UAID_2])*(TrackerTbl[[#This Row],[Request Date]]=MainTracker[Request sent on (Date)])*1,0),9)</f>
        <v>45512</v>
      </c>
      <c r="J1202" t="s">
        <v>10355</v>
      </c>
      <c r="K1202" t="s">
        <v>10337</v>
      </c>
      <c r="L1202" t="e">
        <f>LEFT(Table58[[#This Row],[L3 (Last Work Package only)]],FIND(" - ",Table58[[#This Row],[L3 (Last Work Package only)]])-1)</f>
        <v>#VALUE!</v>
      </c>
      <c r="M1202" t="str">
        <f>LEFT(Table58[[#This Row],[Assets]],FIND(" - ",Table58[[#This Row],[Assets]])-1)</f>
        <v>HS2-00002QSKY</v>
      </c>
      <c r="N1202" s="239" t="e">
        <f>INDEX(TrackerTbl[#Data],MATCH(Table58[[#This Row],[L2]],TrackerTbl[Cleansed_UAID_2],0),5)</f>
        <v>#N/A</v>
      </c>
      <c r="O1202" s="9" t="e">
        <f>INDEX(TrackerTbl[#Data],MATCH(Table58[[#This Row],[L2]],TrackerTbl[Cleansed_UAID_2],0),6)</f>
        <v>#N/A</v>
      </c>
      <c r="P1202" s="239" t="e">
        <f>INDEX(TrackerTbl[#Data],MATCH(Table58[[#This Row],[L2]],TrackerTbl[Cleansed_UAID_2],0),7)</f>
        <v>#N/A</v>
      </c>
    </row>
    <row r="1203" spans="1:16">
      <c r="A1203" s="9" t="s">
        <v>5394</v>
      </c>
      <c r="B1203" t="s">
        <v>5412</v>
      </c>
      <c r="C1203" t="str">
        <f>IF(LEFT(TrackerTbl[[#This Row],[WorkPackage]],1)="U",TrackerTbl[[#This Row],[WorkPackage]],"IDR "&amp;TRIM(TrackerTbl[[#This Row],[WorkPackage]]))</f>
        <v>IDR 234.02-2</v>
      </c>
      <c r="D1203" t="str">
        <f>TRIM(TrackerTbl[[#This Row],[UAID_2]])</f>
        <v>HS2-00002WUQK</v>
      </c>
      <c r="E1203" s="74">
        <f>_xlfn.MAXIFS(Central_Team!G:G,Central_Team!C:C,TrackerTbl[[#This Row],[UAID_2]])</f>
        <v>45499</v>
      </c>
      <c r="F1203" t="str" cm="1">
        <f t="array" ref="F1203">INDEX(MainTracker[#Data],MATCH(1,(TrackerTbl[[#This Row],[UAID_2]]=MainTracker[UAID_2])*(TrackerTbl[[#This Row],[Request Date]]=MainTracker[Request sent on (Date)])*1,0),21)</f>
        <v>10 - Complete</v>
      </c>
      <c r="G1203" s="74" cm="1">
        <f t="array" ref="G1203">INDEX(MainTracker[#Data],MATCH(1,(TrackerTbl[[#This Row],[UAID_2]]=MainTracker[UAID_2])*(TrackerTbl[[#This Row],[Request Date]]=MainTracker[Request sent on (Date)])*1,0),9)</f>
        <v>45506</v>
      </c>
      <c r="J1203" t="s">
        <v>10356</v>
      </c>
      <c r="K1203" t="s">
        <v>10337</v>
      </c>
      <c r="L1203" t="e">
        <f>LEFT(Table58[[#This Row],[L3 (Last Work Package only)]],FIND(" - ",Table58[[#This Row],[L3 (Last Work Package only)]])-1)</f>
        <v>#VALUE!</v>
      </c>
      <c r="M1203" t="str">
        <f>LEFT(Table58[[#This Row],[Assets]],FIND(" - ",Table58[[#This Row],[Assets]])-1)</f>
        <v>HS2-00002QSP1</v>
      </c>
      <c r="N1203" s="239" t="e">
        <f>INDEX(TrackerTbl[#Data],MATCH(Table58[[#This Row],[L2]],TrackerTbl[Cleansed_UAID_2],0),5)</f>
        <v>#N/A</v>
      </c>
      <c r="O1203" s="9" t="e">
        <f>INDEX(TrackerTbl[#Data],MATCH(Table58[[#This Row],[L2]],TrackerTbl[Cleansed_UAID_2],0),6)</f>
        <v>#N/A</v>
      </c>
      <c r="P1203" s="239" t="e">
        <f>INDEX(TrackerTbl[#Data],MATCH(Table58[[#This Row],[L2]],TrackerTbl[Cleansed_UAID_2],0),7)</f>
        <v>#N/A</v>
      </c>
    </row>
    <row r="1204" spans="1:16">
      <c r="A1204" s="9" t="s">
        <v>5394</v>
      </c>
      <c r="B1204" t="s">
        <v>5417</v>
      </c>
      <c r="C1204" t="str">
        <f>IF(LEFT(TrackerTbl[[#This Row],[WorkPackage]],1)="U",TrackerTbl[[#This Row],[WorkPackage]],"IDR "&amp;TRIM(TrackerTbl[[#This Row],[WorkPackage]]))</f>
        <v>IDR 234.02-2</v>
      </c>
      <c r="D1204" t="str">
        <f>TRIM(TrackerTbl[[#This Row],[UAID_2]])</f>
        <v>HS2-00002WUQL</v>
      </c>
      <c r="E1204" s="74">
        <f>_xlfn.MAXIFS(Central_Team!G:G,Central_Team!C:C,TrackerTbl[[#This Row],[UAID_2]])</f>
        <v>45499</v>
      </c>
      <c r="F1204" t="str" cm="1">
        <f t="array" ref="F1204">INDEX(MainTracker[#Data],MATCH(1,(TrackerTbl[[#This Row],[UAID_2]]=MainTracker[UAID_2])*(TrackerTbl[[#This Row],[Request Date]]=MainTracker[Request sent on (Date)])*1,0),21)</f>
        <v>10 - Complete</v>
      </c>
      <c r="G1204" s="74" cm="1">
        <f t="array" ref="G1204">INDEX(MainTracker[#Data],MATCH(1,(TrackerTbl[[#This Row],[UAID_2]]=MainTracker[UAID_2])*(TrackerTbl[[#This Row],[Request Date]]=MainTracker[Request sent on (Date)])*1,0),9)</f>
        <v>45506</v>
      </c>
      <c r="J1204" t="s">
        <v>10357</v>
      </c>
      <c r="K1204" t="s">
        <v>10337</v>
      </c>
      <c r="L1204" t="e">
        <f>LEFT(Table58[[#This Row],[L3 (Last Work Package only)]],FIND(" - ",Table58[[#This Row],[L3 (Last Work Package only)]])-1)</f>
        <v>#VALUE!</v>
      </c>
      <c r="M1204" t="str">
        <f>LEFT(Table58[[#This Row],[Assets]],FIND(" - ",Table58[[#This Row],[Assets]])-1)</f>
        <v>HS2-00002QSP3</v>
      </c>
      <c r="N1204" s="239" t="e">
        <f>INDEX(TrackerTbl[#Data],MATCH(Table58[[#This Row],[L2]],TrackerTbl[Cleansed_UAID_2],0),5)</f>
        <v>#N/A</v>
      </c>
      <c r="O1204" s="9" t="e">
        <f>INDEX(TrackerTbl[#Data],MATCH(Table58[[#This Row],[L2]],TrackerTbl[Cleansed_UAID_2],0),6)</f>
        <v>#N/A</v>
      </c>
      <c r="P1204" s="239" t="e">
        <f>INDEX(TrackerTbl[#Data],MATCH(Table58[[#This Row],[L2]],TrackerTbl[Cleansed_UAID_2],0),7)</f>
        <v>#N/A</v>
      </c>
    </row>
    <row r="1205" spans="1:16">
      <c r="A1205" s="9" t="s">
        <v>5394</v>
      </c>
      <c r="B1205" t="s">
        <v>5421</v>
      </c>
      <c r="C1205" t="str">
        <f>IF(LEFT(TrackerTbl[[#This Row],[WorkPackage]],1)="U",TrackerTbl[[#This Row],[WorkPackage]],"IDR "&amp;TRIM(TrackerTbl[[#This Row],[WorkPackage]]))</f>
        <v>IDR 234.02-2</v>
      </c>
      <c r="D1205" t="str">
        <f>TRIM(TrackerTbl[[#This Row],[UAID_2]])</f>
        <v>HS2-00002WUQM</v>
      </c>
      <c r="E1205" s="74">
        <f>_xlfn.MAXIFS(Central_Team!G:G,Central_Team!C:C,TrackerTbl[[#This Row],[UAID_2]])</f>
        <v>45499</v>
      </c>
      <c r="F1205" t="str" cm="1">
        <f t="array" ref="F1205">INDEX(MainTracker[#Data],MATCH(1,(TrackerTbl[[#This Row],[UAID_2]]=MainTracker[UAID_2])*(TrackerTbl[[#This Row],[Request Date]]=MainTracker[Request sent on (Date)])*1,0),21)</f>
        <v>10 - Complete</v>
      </c>
      <c r="G1205" s="74" cm="1">
        <f t="array" ref="G1205">INDEX(MainTracker[#Data],MATCH(1,(TrackerTbl[[#This Row],[UAID_2]]=MainTracker[UAID_2])*(TrackerTbl[[#This Row],[Request Date]]=MainTracker[Request sent on (Date)])*1,0),9)</f>
        <v>45512</v>
      </c>
      <c r="J1205" t="s">
        <v>10358</v>
      </c>
      <c r="K1205" t="s">
        <v>10337</v>
      </c>
      <c r="L1205" t="e">
        <f>LEFT(Table58[[#This Row],[L3 (Last Work Package only)]],FIND(" - ",Table58[[#This Row],[L3 (Last Work Package only)]])-1)</f>
        <v>#VALUE!</v>
      </c>
      <c r="M1205" t="str">
        <f>LEFT(Table58[[#This Row],[Assets]],FIND(" - ",Table58[[#This Row],[Assets]])-1)</f>
        <v>HS2-00002PXGC</v>
      </c>
      <c r="N1205" s="239" t="e">
        <f>INDEX(TrackerTbl[#Data],MATCH(Table58[[#This Row],[L2]],TrackerTbl[Cleansed_UAID_2],0),5)</f>
        <v>#N/A</v>
      </c>
      <c r="O1205" s="9" t="e">
        <f>INDEX(TrackerTbl[#Data],MATCH(Table58[[#This Row],[L2]],TrackerTbl[Cleansed_UAID_2],0),6)</f>
        <v>#N/A</v>
      </c>
      <c r="P1205" s="239" t="e">
        <f>INDEX(TrackerTbl[#Data],MATCH(Table58[[#This Row],[L2]],TrackerTbl[Cleansed_UAID_2],0),7)</f>
        <v>#N/A</v>
      </c>
    </row>
    <row r="1206" spans="1:16">
      <c r="A1206" s="9" t="s">
        <v>5394</v>
      </c>
      <c r="B1206" t="s">
        <v>5426</v>
      </c>
      <c r="C1206" t="str">
        <f>IF(LEFT(TrackerTbl[[#This Row],[WorkPackage]],1)="U",TrackerTbl[[#This Row],[WorkPackage]],"IDR "&amp;TRIM(TrackerTbl[[#This Row],[WorkPackage]]))</f>
        <v>IDR 234.02-2</v>
      </c>
      <c r="D1206" t="str">
        <f>TRIM(TrackerTbl[[#This Row],[UAID_2]])</f>
        <v>HS2-00002WUQN</v>
      </c>
      <c r="E1206" s="74">
        <f>_xlfn.MAXIFS(Central_Team!G:G,Central_Team!C:C,TrackerTbl[[#This Row],[UAID_2]])</f>
        <v>45499</v>
      </c>
      <c r="F1206" t="str" cm="1">
        <f t="array" ref="F1206">INDEX(MainTracker[#Data],MATCH(1,(TrackerTbl[[#This Row],[UAID_2]]=MainTracker[UAID_2])*(TrackerTbl[[#This Row],[Request Date]]=MainTracker[Request sent on (Date)])*1,0),21)</f>
        <v>10 - Complete</v>
      </c>
      <c r="G1206" s="74" cm="1">
        <f t="array" ref="G1206">INDEX(MainTracker[#Data],MATCH(1,(TrackerTbl[[#This Row],[UAID_2]]=MainTracker[UAID_2])*(TrackerTbl[[#This Row],[Request Date]]=MainTracker[Request sent on (Date)])*1,0),9)</f>
        <v>45506</v>
      </c>
      <c r="J1206" t="s">
        <v>10359</v>
      </c>
      <c r="K1206" t="s">
        <v>10337</v>
      </c>
      <c r="L1206" t="e">
        <f>LEFT(Table58[[#This Row],[L3 (Last Work Package only)]],FIND(" - ",Table58[[#This Row],[L3 (Last Work Package only)]])-1)</f>
        <v>#VALUE!</v>
      </c>
      <c r="M1206" t="str">
        <f>LEFT(Table58[[#This Row],[Assets]],FIND(" - ",Table58[[#This Row],[Assets]])-1)</f>
        <v>HS2-00002PXGD</v>
      </c>
      <c r="N1206" s="239" t="e">
        <f>INDEX(TrackerTbl[#Data],MATCH(Table58[[#This Row],[L2]],TrackerTbl[Cleansed_UAID_2],0),5)</f>
        <v>#N/A</v>
      </c>
      <c r="O1206" s="9" t="e">
        <f>INDEX(TrackerTbl[#Data],MATCH(Table58[[#This Row],[L2]],TrackerTbl[Cleansed_UAID_2],0),6)</f>
        <v>#N/A</v>
      </c>
      <c r="P1206" s="239" t="e">
        <f>INDEX(TrackerTbl[#Data],MATCH(Table58[[#This Row],[L2]],TrackerTbl[Cleansed_UAID_2],0),7)</f>
        <v>#N/A</v>
      </c>
    </row>
    <row r="1207" spans="1:16">
      <c r="A1207" s="9" t="s">
        <v>5394</v>
      </c>
      <c r="B1207" t="s">
        <v>5432</v>
      </c>
      <c r="C1207" t="str">
        <f>IF(LEFT(TrackerTbl[[#This Row],[WorkPackage]],1)="U",TrackerTbl[[#This Row],[WorkPackage]],"IDR "&amp;TRIM(TrackerTbl[[#This Row],[WorkPackage]]))</f>
        <v>IDR 234.02-2</v>
      </c>
      <c r="D1207" t="str">
        <f>TRIM(TrackerTbl[[#This Row],[UAID_2]])</f>
        <v>HS2-00002WUQP</v>
      </c>
      <c r="E1207" s="74">
        <f>_xlfn.MAXIFS(Central_Team!G:G,Central_Team!C:C,TrackerTbl[[#This Row],[UAID_2]])</f>
        <v>45499</v>
      </c>
      <c r="F1207" t="str" cm="1">
        <f t="array" ref="F1207">INDEX(MainTracker[#Data],MATCH(1,(TrackerTbl[[#This Row],[UAID_2]]=MainTracker[UAID_2])*(TrackerTbl[[#This Row],[Request Date]]=MainTracker[Request sent on (Date)])*1,0),21)</f>
        <v>10 - Complete</v>
      </c>
      <c r="G1207" s="74" cm="1">
        <f t="array" ref="G1207">INDEX(MainTracker[#Data],MATCH(1,(TrackerTbl[[#This Row],[UAID_2]]=MainTracker[UAID_2])*(TrackerTbl[[#This Row],[Request Date]]=MainTracker[Request sent on (Date)])*1,0),9)</f>
        <v>45506</v>
      </c>
      <c r="J1207" t="s">
        <v>10360</v>
      </c>
      <c r="K1207" t="s">
        <v>10337</v>
      </c>
      <c r="L1207" t="e">
        <f>LEFT(Table58[[#This Row],[L3 (Last Work Package only)]],FIND(" - ",Table58[[#This Row],[L3 (Last Work Package only)]])-1)</f>
        <v>#VALUE!</v>
      </c>
      <c r="M1207" t="str">
        <f>LEFT(Table58[[#This Row],[Assets]],FIND(" - ",Table58[[#This Row],[Assets]])-1)</f>
        <v>HS2-00002QSKZ</v>
      </c>
      <c r="N1207" s="239" t="e">
        <f>INDEX(TrackerTbl[#Data],MATCH(Table58[[#This Row],[L2]],TrackerTbl[Cleansed_UAID_2],0),5)</f>
        <v>#N/A</v>
      </c>
      <c r="O1207" s="9" t="e">
        <f>INDEX(TrackerTbl[#Data],MATCH(Table58[[#This Row],[L2]],TrackerTbl[Cleansed_UAID_2],0),6)</f>
        <v>#N/A</v>
      </c>
      <c r="P1207" s="239" t="e">
        <f>INDEX(TrackerTbl[#Data],MATCH(Table58[[#This Row],[L2]],TrackerTbl[Cleansed_UAID_2],0),7)</f>
        <v>#N/A</v>
      </c>
    </row>
    <row r="1208" spans="1:16">
      <c r="A1208" s="9" t="s">
        <v>1822</v>
      </c>
      <c r="B1208" t="s">
        <v>5436</v>
      </c>
      <c r="C1208" t="str">
        <f>IF(LEFT(TrackerTbl[[#This Row],[WorkPackage]],1)="U",TrackerTbl[[#This Row],[WorkPackage]],"IDR "&amp;TRIM(TrackerTbl[[#This Row],[WorkPackage]]))</f>
        <v>IDR 229.01-1</v>
      </c>
      <c r="D1208" t="str">
        <f>TRIM(TrackerTbl[[#This Row],[UAID_2]])</f>
        <v>HS2-00002HQ9E</v>
      </c>
      <c r="E1208" s="74">
        <f>_xlfn.MAXIFS(Central_Team!G:G,Central_Team!C:C,TrackerTbl[[#This Row],[UAID_2]])</f>
        <v>45499</v>
      </c>
      <c r="F1208" t="str" cm="1">
        <f t="array" ref="F1208">INDEX(MainTracker[#Data],MATCH(1,(TrackerTbl[[#This Row],[UAID_2]]=MainTracker[UAID_2])*(TrackerTbl[[#This Row],[Request Date]]=MainTracker[Request sent on (Date)])*1,0),21)</f>
        <v>10 - Complete</v>
      </c>
      <c r="G1208" s="74" cm="1">
        <f t="array" ref="G1208">INDEX(MainTracker[#Data],MATCH(1,(TrackerTbl[[#This Row],[UAID_2]]=MainTracker[UAID_2])*(TrackerTbl[[#This Row],[Request Date]]=MainTracker[Request sent on (Date)])*1,0),9)</f>
        <v>45517</v>
      </c>
      <c r="J1208" t="s">
        <v>10361</v>
      </c>
      <c r="K1208" t="s">
        <v>10337</v>
      </c>
      <c r="L1208" t="e">
        <f>LEFT(Table58[[#This Row],[L3 (Last Work Package only)]],FIND(" - ",Table58[[#This Row],[L3 (Last Work Package only)]])-1)</f>
        <v>#VALUE!</v>
      </c>
      <c r="M1208" t="str">
        <f>LEFT(Table58[[#This Row],[Assets]],FIND(" - ",Table58[[#This Row],[Assets]])-1)</f>
        <v>HS2-00002QSP2</v>
      </c>
      <c r="N1208" s="239" t="e">
        <f>INDEX(TrackerTbl[#Data],MATCH(Table58[[#This Row],[L2]],TrackerTbl[Cleansed_UAID_2],0),5)</f>
        <v>#N/A</v>
      </c>
      <c r="O1208" s="9" t="e">
        <f>INDEX(TrackerTbl[#Data],MATCH(Table58[[#This Row],[L2]],TrackerTbl[Cleansed_UAID_2],0),6)</f>
        <v>#N/A</v>
      </c>
      <c r="P1208" s="239" t="e">
        <f>INDEX(TrackerTbl[#Data],MATCH(Table58[[#This Row],[L2]],TrackerTbl[Cleansed_UAID_2],0),7)</f>
        <v>#N/A</v>
      </c>
    </row>
    <row r="1209" spans="1:16">
      <c r="A1209" s="9" t="s">
        <v>1822</v>
      </c>
      <c r="B1209" t="s">
        <v>5442</v>
      </c>
      <c r="C1209" t="str">
        <f>IF(LEFT(TrackerTbl[[#This Row],[WorkPackage]],1)="U",TrackerTbl[[#This Row],[WorkPackage]],"IDR "&amp;TRIM(TrackerTbl[[#This Row],[WorkPackage]]))</f>
        <v>IDR 229.01-1</v>
      </c>
      <c r="D1209" t="str">
        <f>TRIM(TrackerTbl[[#This Row],[UAID_2]])</f>
        <v>HS2-000037YM1</v>
      </c>
      <c r="E1209" s="74">
        <f>_xlfn.MAXIFS(Central_Team!G:G,Central_Team!C:C,TrackerTbl[[#This Row],[UAID_2]])</f>
        <v>45499</v>
      </c>
      <c r="F1209" t="str" cm="1">
        <f t="array" ref="F1209">INDEX(MainTracker[#Data],MATCH(1,(TrackerTbl[[#This Row],[UAID_2]]=MainTracker[UAID_2])*(TrackerTbl[[#This Row],[Request Date]]=MainTracker[Request sent on (Date)])*1,0),21)</f>
        <v>10 - Complete</v>
      </c>
      <c r="G1209" s="74" cm="1">
        <f t="array" ref="G1209">INDEX(MainTracker[#Data],MATCH(1,(TrackerTbl[[#This Row],[UAID_2]]=MainTracker[UAID_2])*(TrackerTbl[[#This Row],[Request Date]]=MainTracker[Request sent on (Date)])*1,0),9)</f>
        <v>45520</v>
      </c>
      <c r="J1209" t="s">
        <v>10362</v>
      </c>
      <c r="K1209" t="s">
        <v>10337</v>
      </c>
      <c r="L1209" t="e">
        <f>LEFT(Table58[[#This Row],[L3 (Last Work Package only)]],FIND(" - ",Table58[[#This Row],[L3 (Last Work Package only)]])-1)</f>
        <v>#VALUE!</v>
      </c>
      <c r="M1209" t="str">
        <f>LEFT(Table58[[#This Row],[Assets]],FIND(" - ",Table58[[#This Row],[Assets]])-1)</f>
        <v>HS2-00002QSL0</v>
      </c>
      <c r="N1209" s="239" t="e">
        <f>INDEX(TrackerTbl[#Data],MATCH(Table58[[#This Row],[L2]],TrackerTbl[Cleansed_UAID_2],0),5)</f>
        <v>#N/A</v>
      </c>
      <c r="O1209" s="9" t="e">
        <f>INDEX(TrackerTbl[#Data],MATCH(Table58[[#This Row],[L2]],TrackerTbl[Cleansed_UAID_2],0),6)</f>
        <v>#N/A</v>
      </c>
      <c r="P1209" s="239" t="e">
        <f>INDEX(TrackerTbl[#Data],MATCH(Table58[[#This Row],[L2]],TrackerTbl[Cleansed_UAID_2],0),7)</f>
        <v>#N/A</v>
      </c>
    </row>
    <row r="1210" spans="1:16">
      <c r="A1210" s="9" t="s">
        <v>4168</v>
      </c>
      <c r="B1210" t="s">
        <v>5448</v>
      </c>
      <c r="C1210" t="str">
        <f>IF(LEFT(TrackerTbl[[#This Row],[WorkPackage]],1)="U",TrackerTbl[[#This Row],[WorkPackage]],"IDR "&amp;TRIM(TrackerTbl[[#This Row],[WorkPackage]]))</f>
        <v>IDR 204.2-2</v>
      </c>
      <c r="D1210" t="str">
        <f>TRIM(TrackerTbl[[#This Row],[UAID_2]])</f>
        <v>HS2-00002CT4R</v>
      </c>
      <c r="E1210" s="74">
        <f>_xlfn.MAXIFS(Central_Team!G:G,Central_Team!C:C,TrackerTbl[[#This Row],[UAID_2]])</f>
        <v>45499</v>
      </c>
      <c r="F1210" t="str" cm="1">
        <f t="array" ref="F1210">INDEX(MainTracker[#Data],MATCH(1,(TrackerTbl[[#This Row],[UAID_2]]=MainTracker[UAID_2])*(TrackerTbl[[#This Row],[Request Date]]=MainTracker[Request sent on (Date)])*1,0),21)</f>
        <v>10 - Complete</v>
      </c>
      <c r="G1210" s="74" cm="1">
        <f t="array" ref="G1210">INDEX(MainTracker[#Data],MATCH(1,(TrackerTbl[[#This Row],[UAID_2]]=MainTracker[UAID_2])*(TrackerTbl[[#This Row],[Request Date]]=MainTracker[Request sent on (Date)])*1,0),9)</f>
        <v>45517</v>
      </c>
      <c r="J1210" t="s">
        <v>10363</v>
      </c>
      <c r="K1210" t="s">
        <v>10337</v>
      </c>
      <c r="L1210" t="e">
        <f>LEFT(Table58[[#This Row],[L3 (Last Work Package only)]],FIND(" - ",Table58[[#This Row],[L3 (Last Work Package only)]])-1)</f>
        <v>#VALUE!</v>
      </c>
      <c r="M1210" t="str">
        <f>LEFT(Table58[[#This Row],[Assets]],FIND(" - ",Table58[[#This Row],[Assets]])-1)</f>
        <v>HS2-00002PXGE</v>
      </c>
      <c r="N1210" s="239" t="e">
        <f>INDEX(TrackerTbl[#Data],MATCH(Table58[[#This Row],[L2]],TrackerTbl[Cleansed_UAID_2],0),5)</f>
        <v>#N/A</v>
      </c>
      <c r="O1210" s="9" t="e">
        <f>INDEX(TrackerTbl[#Data],MATCH(Table58[[#This Row],[L2]],TrackerTbl[Cleansed_UAID_2],0),6)</f>
        <v>#N/A</v>
      </c>
      <c r="P1210" s="239" t="e">
        <f>INDEX(TrackerTbl[#Data],MATCH(Table58[[#This Row],[L2]],TrackerTbl[Cleansed_UAID_2],0),7)</f>
        <v>#N/A</v>
      </c>
    </row>
    <row r="1211" spans="1:16">
      <c r="A1211" s="9" t="s">
        <v>4168</v>
      </c>
      <c r="B1211" t="s">
        <v>5454</v>
      </c>
      <c r="C1211" t="str">
        <f>IF(LEFT(TrackerTbl[[#This Row],[WorkPackage]],1)="U",TrackerTbl[[#This Row],[WorkPackage]],"IDR "&amp;TRIM(TrackerTbl[[#This Row],[WorkPackage]]))</f>
        <v>IDR 204.2-2</v>
      </c>
      <c r="D1211" t="str">
        <f>TRIM(TrackerTbl[[#This Row],[UAID_2]])</f>
        <v>HS2-00002CT4H</v>
      </c>
      <c r="E1211" s="74">
        <f>_xlfn.MAXIFS(Central_Team!G:G,Central_Team!C:C,TrackerTbl[[#This Row],[UAID_2]])</f>
        <v>45499</v>
      </c>
      <c r="F1211" t="str" cm="1">
        <f t="array" ref="F1211">INDEX(MainTracker[#Data],MATCH(1,(TrackerTbl[[#This Row],[UAID_2]]=MainTracker[UAID_2])*(TrackerTbl[[#This Row],[Request Date]]=MainTracker[Request sent on (Date)])*1,0),21)</f>
        <v>10 - Complete</v>
      </c>
      <c r="G1211" s="74" cm="1">
        <f t="array" ref="G1211">INDEX(MainTracker[#Data],MATCH(1,(TrackerTbl[[#This Row],[UAID_2]]=MainTracker[UAID_2])*(TrackerTbl[[#This Row],[Request Date]]=MainTracker[Request sent on (Date)])*1,0),9)</f>
        <v>45531</v>
      </c>
      <c r="J1211" t="s">
        <v>10364</v>
      </c>
      <c r="K1211" t="s">
        <v>10337</v>
      </c>
      <c r="L1211" t="e">
        <f>LEFT(Table58[[#This Row],[L3 (Last Work Package only)]],FIND(" - ",Table58[[#This Row],[L3 (Last Work Package only)]])-1)</f>
        <v>#VALUE!</v>
      </c>
      <c r="M1211" t="str">
        <f>LEFT(Table58[[#This Row],[Assets]],FIND(" - ",Table58[[#This Row],[Assets]])-1)</f>
        <v>HS2-00002QSL1</v>
      </c>
      <c r="N1211" s="239" t="e">
        <f>INDEX(TrackerTbl[#Data],MATCH(Table58[[#This Row],[L2]],TrackerTbl[Cleansed_UAID_2],0),5)</f>
        <v>#N/A</v>
      </c>
      <c r="O1211" s="9" t="e">
        <f>INDEX(TrackerTbl[#Data],MATCH(Table58[[#This Row],[L2]],TrackerTbl[Cleansed_UAID_2],0),6)</f>
        <v>#N/A</v>
      </c>
      <c r="P1211" s="239" t="e">
        <f>INDEX(TrackerTbl[#Data],MATCH(Table58[[#This Row],[L2]],TrackerTbl[Cleansed_UAID_2],0),7)</f>
        <v>#N/A</v>
      </c>
    </row>
    <row r="1212" spans="1:16">
      <c r="A1212" s="9" t="s">
        <v>4168</v>
      </c>
      <c r="B1212" t="s">
        <v>5459</v>
      </c>
      <c r="C1212" t="str">
        <f>IF(LEFT(TrackerTbl[[#This Row],[WorkPackage]],1)="U",TrackerTbl[[#This Row],[WorkPackage]],"IDR "&amp;TRIM(TrackerTbl[[#This Row],[WorkPackage]]))</f>
        <v>IDR 204.2-2</v>
      </c>
      <c r="D1212" t="str">
        <f>TRIM(TrackerTbl[[#This Row],[UAID_2]])</f>
        <v>HS2-00002CT4D</v>
      </c>
      <c r="E1212" s="74">
        <f>_xlfn.MAXIFS(Central_Team!G:G,Central_Team!C:C,TrackerTbl[[#This Row],[UAID_2]])</f>
        <v>45558</v>
      </c>
      <c r="F1212" t="str" cm="1">
        <f t="array" ref="F1212">INDEX(MainTracker[#Data],MATCH(1,(TrackerTbl[[#This Row],[UAID_2]]=MainTracker[UAID_2])*(TrackerTbl[[#This Row],[Request Date]]=MainTracker[Request sent on (Date)])*1,0),21)</f>
        <v>10 - Complete</v>
      </c>
      <c r="G1212" s="74" cm="1">
        <f t="array" ref="G1212">INDEX(MainTracker[#Data],MATCH(1,(TrackerTbl[[#This Row],[UAID_2]]=MainTracker[UAID_2])*(TrackerTbl[[#This Row],[Request Date]]=MainTracker[Request sent on (Date)])*1,0),9)</f>
        <v>45559</v>
      </c>
      <c r="J1212" t="s">
        <v>10365</v>
      </c>
      <c r="K1212" t="s">
        <v>10337</v>
      </c>
      <c r="L1212" t="e">
        <f>LEFT(Table58[[#This Row],[L3 (Last Work Package only)]],FIND(" - ",Table58[[#This Row],[L3 (Last Work Package only)]])-1)</f>
        <v>#VALUE!</v>
      </c>
      <c r="M1212" t="str">
        <f>LEFT(Table58[[#This Row],[Assets]],FIND(" - ",Table58[[#This Row],[Assets]])-1)</f>
        <v>HS2-00002PXJQ</v>
      </c>
      <c r="N1212" s="239" t="e">
        <f>INDEX(TrackerTbl[#Data],MATCH(Table58[[#This Row],[L2]],TrackerTbl[Cleansed_UAID_2],0),5)</f>
        <v>#N/A</v>
      </c>
      <c r="O1212" s="9" t="e">
        <f>INDEX(TrackerTbl[#Data],MATCH(Table58[[#This Row],[L2]],TrackerTbl[Cleansed_UAID_2],0),6)</f>
        <v>#N/A</v>
      </c>
      <c r="P1212" s="239" t="e">
        <f>INDEX(TrackerTbl[#Data],MATCH(Table58[[#This Row],[L2]],TrackerTbl[Cleansed_UAID_2],0),7)</f>
        <v>#N/A</v>
      </c>
    </row>
    <row r="1213" spans="1:16">
      <c r="A1213" s="9">
        <v>212.5</v>
      </c>
      <c r="B1213" t="s">
        <v>5464</v>
      </c>
      <c r="C1213" t="str">
        <f>IF(LEFT(TrackerTbl[[#This Row],[WorkPackage]],1)="U",TrackerTbl[[#This Row],[WorkPackage]],"IDR "&amp;TRIM(TrackerTbl[[#This Row],[WorkPackage]]))</f>
        <v>IDR 212.5</v>
      </c>
      <c r="D1213" t="str">
        <f>TRIM(TrackerTbl[[#This Row],[UAID_2]])</f>
        <v>HS2-00002VK4B</v>
      </c>
      <c r="E1213" s="74">
        <f>_xlfn.MAXIFS(Central_Team!G:G,Central_Team!C:C,TrackerTbl[[#This Row],[UAID_2]])</f>
        <v>45541</v>
      </c>
      <c r="F1213" t="str" cm="1">
        <f t="array" ref="F1213">INDEX(MainTracker[#Data],MATCH(1,(TrackerTbl[[#This Row],[UAID_2]]=MainTracker[UAID_2])*(TrackerTbl[[#This Row],[Request Date]]=MainTracker[Request sent on (Date)])*1,0),21)</f>
        <v>10 - Complete</v>
      </c>
      <c r="G1213" s="74" cm="1">
        <f t="array" ref="G1213">INDEX(MainTracker[#Data],MATCH(1,(TrackerTbl[[#This Row],[UAID_2]]=MainTracker[UAID_2])*(TrackerTbl[[#This Row],[Request Date]]=MainTracker[Request sent on (Date)])*1,0),9)</f>
        <v>45552</v>
      </c>
      <c r="J1213" t="s">
        <v>10366</v>
      </c>
      <c r="K1213" t="s">
        <v>10337</v>
      </c>
      <c r="L1213" t="e">
        <f>LEFT(Table58[[#This Row],[L3 (Last Work Package only)]],FIND(" - ",Table58[[#This Row],[L3 (Last Work Package only)]])-1)</f>
        <v>#VALUE!</v>
      </c>
      <c r="M1213" t="str">
        <f>LEFT(Table58[[#This Row],[Assets]],FIND(" - ",Table58[[#This Row],[Assets]])-1)</f>
        <v>HS2-00002PXJR</v>
      </c>
      <c r="N1213" s="239" t="e">
        <f>INDEX(TrackerTbl[#Data],MATCH(Table58[[#This Row],[L2]],TrackerTbl[Cleansed_UAID_2],0),5)</f>
        <v>#N/A</v>
      </c>
      <c r="O1213" s="9" t="e">
        <f>INDEX(TrackerTbl[#Data],MATCH(Table58[[#This Row],[L2]],TrackerTbl[Cleansed_UAID_2],0),6)</f>
        <v>#N/A</v>
      </c>
      <c r="P1213" s="239" t="e">
        <f>INDEX(TrackerTbl[#Data],MATCH(Table58[[#This Row],[L2]],TrackerTbl[Cleansed_UAID_2],0),7)</f>
        <v>#N/A</v>
      </c>
    </row>
    <row r="1214" spans="1:16">
      <c r="A1214" s="9">
        <v>212.5</v>
      </c>
      <c r="B1214" t="s">
        <v>5468</v>
      </c>
      <c r="C1214" t="str">
        <f>IF(LEFT(TrackerTbl[[#This Row],[WorkPackage]],1)="U",TrackerTbl[[#This Row],[WorkPackage]],"IDR "&amp;TRIM(TrackerTbl[[#This Row],[WorkPackage]]))</f>
        <v>IDR 212.5</v>
      </c>
      <c r="D1214" t="str">
        <f>TRIM(TrackerTbl[[#This Row],[UAID_2]])</f>
        <v>HS2-00002VK4A</v>
      </c>
      <c r="E1214" s="74">
        <f>_xlfn.MAXIFS(Central_Team!G:G,Central_Team!C:C,TrackerTbl[[#This Row],[UAID_2]])</f>
        <v>45499</v>
      </c>
      <c r="F1214" t="str" cm="1">
        <f t="array" ref="F1214">INDEX(MainTracker[#Data],MATCH(1,(TrackerTbl[[#This Row],[UAID_2]]=MainTracker[UAID_2])*(TrackerTbl[[#This Row],[Request Date]]=MainTracker[Request sent on (Date)])*1,0),21)</f>
        <v>10 - Complete</v>
      </c>
      <c r="G1214" s="74" cm="1">
        <f t="array" ref="G1214">INDEX(MainTracker[#Data],MATCH(1,(TrackerTbl[[#This Row],[UAID_2]]=MainTracker[UAID_2])*(TrackerTbl[[#This Row],[Request Date]]=MainTracker[Request sent on (Date)])*1,0),9)</f>
        <v>45512</v>
      </c>
      <c r="J1214" t="s">
        <v>10367</v>
      </c>
      <c r="K1214" t="s">
        <v>10337</v>
      </c>
      <c r="L1214" t="e">
        <f>LEFT(Table58[[#This Row],[L3 (Last Work Package only)]],FIND(" - ",Table58[[#This Row],[L3 (Last Work Package only)]])-1)</f>
        <v>#VALUE!</v>
      </c>
      <c r="M1214" t="str">
        <f>LEFT(Table58[[#This Row],[Assets]],FIND(" - ",Table58[[#This Row],[Assets]])-1)</f>
        <v>HS2-00002PXJS</v>
      </c>
      <c r="N1214" s="239" t="e">
        <f>INDEX(TrackerTbl[#Data],MATCH(Table58[[#This Row],[L2]],TrackerTbl[Cleansed_UAID_2],0),5)</f>
        <v>#N/A</v>
      </c>
      <c r="O1214" s="9" t="e">
        <f>INDEX(TrackerTbl[#Data],MATCH(Table58[[#This Row],[L2]],TrackerTbl[Cleansed_UAID_2],0),6)</f>
        <v>#N/A</v>
      </c>
      <c r="P1214" s="239" t="e">
        <f>INDEX(TrackerTbl[#Data],MATCH(Table58[[#This Row],[L2]],TrackerTbl[Cleansed_UAID_2],0),7)</f>
        <v>#N/A</v>
      </c>
    </row>
    <row r="1215" spans="1:16">
      <c r="A1215" s="9" t="s">
        <v>1822</v>
      </c>
      <c r="B1215" t="s">
        <v>5472</v>
      </c>
      <c r="C1215" t="str">
        <f>IF(LEFT(TrackerTbl[[#This Row],[WorkPackage]],1)="U",TrackerTbl[[#This Row],[WorkPackage]],"IDR "&amp;TRIM(TrackerTbl[[#This Row],[WorkPackage]]))</f>
        <v>IDR 229.01-1</v>
      </c>
      <c r="D1215" t="str">
        <f>TRIM(TrackerTbl[[#This Row],[UAID_2]])</f>
        <v>HS2-00002HCE5</v>
      </c>
      <c r="E1215" s="74">
        <f>_xlfn.MAXIFS(Central_Team!G:G,Central_Team!C:C,TrackerTbl[[#This Row],[UAID_2]])</f>
        <v>45502</v>
      </c>
      <c r="F1215" t="str" cm="1">
        <f t="array" ref="F1215">INDEX(MainTracker[#Data],MATCH(1,(TrackerTbl[[#This Row],[UAID_2]]=MainTracker[UAID_2])*(TrackerTbl[[#This Row],[Request Date]]=MainTracker[Request sent on (Date)])*1,0),21)</f>
        <v>10 - Complete</v>
      </c>
      <c r="G1215" s="74" cm="1">
        <f t="array" ref="G1215">INDEX(MainTracker[#Data],MATCH(1,(TrackerTbl[[#This Row],[UAID_2]]=MainTracker[UAID_2])*(TrackerTbl[[#This Row],[Request Date]]=MainTracker[Request sent on (Date)])*1,0),9)</f>
        <v>45518</v>
      </c>
      <c r="J1215" t="s">
        <v>10368</v>
      </c>
      <c r="K1215" t="s">
        <v>10337</v>
      </c>
      <c r="L1215" t="e">
        <f>LEFT(Table58[[#This Row],[L3 (Last Work Package only)]],FIND(" - ",Table58[[#This Row],[L3 (Last Work Package only)]])-1)</f>
        <v>#VALUE!</v>
      </c>
      <c r="M1215" t="str">
        <f>LEFT(Table58[[#This Row],[Assets]],FIND(" - ",Table58[[#This Row],[Assets]])-1)</f>
        <v>HS2-00002PXJT</v>
      </c>
      <c r="N1215" s="239" t="e">
        <f>INDEX(TrackerTbl[#Data],MATCH(Table58[[#This Row],[L2]],TrackerTbl[Cleansed_UAID_2],0),5)</f>
        <v>#N/A</v>
      </c>
      <c r="O1215" s="9" t="e">
        <f>INDEX(TrackerTbl[#Data],MATCH(Table58[[#This Row],[L2]],TrackerTbl[Cleansed_UAID_2],0),6)</f>
        <v>#N/A</v>
      </c>
      <c r="P1215" s="239" t="e">
        <f>INDEX(TrackerTbl[#Data],MATCH(Table58[[#This Row],[L2]],TrackerTbl[Cleansed_UAID_2],0),7)</f>
        <v>#N/A</v>
      </c>
    </row>
    <row r="1216" spans="1:16">
      <c r="A1216" s="9">
        <v>214.07</v>
      </c>
      <c r="B1216" t="s">
        <v>4143</v>
      </c>
      <c r="C1216" t="str">
        <f>IF(LEFT(TrackerTbl[[#This Row],[WorkPackage]],1)="U",TrackerTbl[[#This Row],[WorkPackage]],"IDR "&amp;TRIM(TrackerTbl[[#This Row],[WorkPackage]]))</f>
        <v>IDR 214.07</v>
      </c>
      <c r="D1216" t="str">
        <f>TRIM(TrackerTbl[[#This Row],[UAID_2]])</f>
        <v>HS2-00002CT81</v>
      </c>
      <c r="E1216" s="74">
        <f>_xlfn.MAXIFS(Central_Team!G:G,Central_Team!C:C,TrackerTbl[[#This Row],[UAID_2]])</f>
        <v>45705</v>
      </c>
      <c r="F1216" t="str" cm="1">
        <f t="array" ref="F1216">INDEX(MainTracker[#Data],MATCH(1,(TrackerTbl[[#This Row],[UAID_2]]=MainTracker[UAID_2])*(TrackerTbl[[#This Row],[Request Date]]=MainTracker[Request sent on (Date)])*1,0),21)</f>
        <v>01 - Ongoing</v>
      </c>
      <c r="G1216" s="74" cm="1">
        <f t="array" ref="G1216">INDEX(MainTracker[#Data],MATCH(1,(TrackerTbl[[#This Row],[UAID_2]]=MainTracker[UAID_2])*(TrackerTbl[[#This Row],[Request Date]]=MainTracker[Request sent on (Date)])*1,0),9)</f>
        <v>0</v>
      </c>
      <c r="J1216" t="s">
        <v>10369</v>
      </c>
      <c r="K1216" t="s">
        <v>10337</v>
      </c>
      <c r="L1216" t="e">
        <f>LEFT(Table58[[#This Row],[L3 (Last Work Package only)]],FIND(" - ",Table58[[#This Row],[L3 (Last Work Package only)]])-1)</f>
        <v>#VALUE!</v>
      </c>
      <c r="M1216" t="str">
        <f>LEFT(Table58[[#This Row],[Assets]],FIND(" - ",Table58[[#This Row],[Assets]])-1)</f>
        <v>HS2-00002QSL2</v>
      </c>
      <c r="N1216" s="239" t="e">
        <f>INDEX(TrackerTbl[#Data],MATCH(Table58[[#This Row],[L2]],TrackerTbl[Cleansed_UAID_2],0),5)</f>
        <v>#N/A</v>
      </c>
      <c r="O1216" s="9" t="e">
        <f>INDEX(TrackerTbl[#Data],MATCH(Table58[[#This Row],[L2]],TrackerTbl[Cleansed_UAID_2],0),6)</f>
        <v>#N/A</v>
      </c>
      <c r="P1216" s="239" t="e">
        <f>INDEX(TrackerTbl[#Data],MATCH(Table58[[#This Row],[L2]],TrackerTbl[Cleansed_UAID_2],0),7)</f>
        <v>#N/A</v>
      </c>
    </row>
    <row r="1217" spans="1:16">
      <c r="A1217" s="9" t="s">
        <v>35</v>
      </c>
      <c r="B1217" t="s">
        <v>5479</v>
      </c>
      <c r="C1217" t="str">
        <f>IF(LEFT(TrackerTbl[[#This Row],[WorkPackage]],1)="U",TrackerTbl[[#This Row],[WorkPackage]],"IDR "&amp;TRIM(TrackerTbl[[#This Row],[WorkPackage]]))</f>
        <v>IDR 233.01-3</v>
      </c>
      <c r="D1217" t="str">
        <f>TRIM(TrackerTbl[[#This Row],[UAID_2]])</f>
        <v>HS2-00002CX3P</v>
      </c>
      <c r="E1217" s="74">
        <f>_xlfn.MAXIFS(Central_Team!G:G,Central_Team!C:C,TrackerTbl[[#This Row],[UAID_2]])</f>
        <v>45503</v>
      </c>
      <c r="F1217" t="str" cm="1">
        <f t="array" ref="F1217">INDEX(MainTracker[#Data],MATCH(1,(TrackerTbl[[#This Row],[UAID_2]]=MainTracker[UAID_2])*(TrackerTbl[[#This Row],[Request Date]]=MainTracker[Request sent on (Date)])*1,0),21)</f>
        <v>10 - Complete</v>
      </c>
      <c r="G1217" s="74" cm="1">
        <f t="array" ref="G1217">INDEX(MainTracker[#Data],MATCH(1,(TrackerTbl[[#This Row],[UAID_2]]=MainTracker[UAID_2])*(TrackerTbl[[#This Row],[Request Date]]=MainTracker[Request sent on (Date)])*1,0),9)</f>
        <v>45517</v>
      </c>
      <c r="J1217" t="s">
        <v>10370</v>
      </c>
      <c r="K1217" t="s">
        <v>10337</v>
      </c>
      <c r="L1217" t="e">
        <f>LEFT(Table58[[#This Row],[L3 (Last Work Package only)]],FIND(" - ",Table58[[#This Row],[L3 (Last Work Package only)]])-1)</f>
        <v>#VALUE!</v>
      </c>
      <c r="M1217" t="str">
        <f>LEFT(Table58[[#This Row],[Assets]],FIND(" - ",Table58[[#This Row],[Assets]])-1)</f>
        <v>HS2-00002QSL3</v>
      </c>
      <c r="N1217" s="239" t="e">
        <f>INDEX(TrackerTbl[#Data],MATCH(Table58[[#This Row],[L2]],TrackerTbl[Cleansed_UAID_2],0),5)</f>
        <v>#N/A</v>
      </c>
      <c r="O1217" s="9" t="e">
        <f>INDEX(TrackerTbl[#Data],MATCH(Table58[[#This Row],[L2]],TrackerTbl[Cleansed_UAID_2],0),6)</f>
        <v>#N/A</v>
      </c>
      <c r="P1217" s="239" t="e">
        <f>INDEX(TrackerTbl[#Data],MATCH(Table58[[#This Row],[L2]],TrackerTbl[Cleansed_UAID_2],0),7)</f>
        <v>#N/A</v>
      </c>
    </row>
    <row r="1218" spans="1:16">
      <c r="A1218" s="9" t="s">
        <v>5483</v>
      </c>
      <c r="B1218" t="s">
        <v>5484</v>
      </c>
      <c r="C1218" t="str">
        <f>IF(LEFT(TrackerTbl[[#This Row],[WorkPackage]],1)="U",TrackerTbl[[#This Row],[WorkPackage]],"IDR "&amp;TRIM(TrackerTbl[[#This Row],[WorkPackage]]))</f>
        <v>IDR 214.02-2</v>
      </c>
      <c r="D1218" t="str">
        <f>TRIM(TrackerTbl[[#This Row],[UAID_2]])</f>
        <v>HS2-000020NH1</v>
      </c>
      <c r="E1218" s="74">
        <f>_xlfn.MAXIFS(Central_Team!G:G,Central_Team!C:C,TrackerTbl[[#This Row],[UAID_2]])</f>
        <v>45503</v>
      </c>
      <c r="F1218" t="str" cm="1">
        <f t="array" ref="F1218">INDEX(MainTracker[#Data],MATCH(1,(TrackerTbl[[#This Row],[UAID_2]]=MainTracker[UAID_2])*(TrackerTbl[[#This Row],[Request Date]]=MainTracker[Request sent on (Date)])*1,0),21)</f>
        <v>10 - Complete</v>
      </c>
      <c r="G1218" s="74" cm="1">
        <f t="array" ref="G1218">INDEX(MainTracker[#Data],MATCH(1,(TrackerTbl[[#This Row],[UAID_2]]=MainTracker[UAID_2])*(TrackerTbl[[#This Row],[Request Date]]=MainTracker[Request sent on (Date)])*1,0),9)</f>
        <v>45513</v>
      </c>
      <c r="J1218" t="s">
        <v>10371</v>
      </c>
      <c r="K1218" t="s">
        <v>10337</v>
      </c>
      <c r="L1218" t="e">
        <f>LEFT(Table58[[#This Row],[L3 (Last Work Package only)]],FIND(" - ",Table58[[#This Row],[L3 (Last Work Package only)]])-1)</f>
        <v>#VALUE!</v>
      </c>
      <c r="M1218" t="str">
        <f>LEFT(Table58[[#This Row],[Assets]],FIND(" - ",Table58[[#This Row],[Assets]])-1)</f>
        <v>HS2-00002QSL4</v>
      </c>
      <c r="N1218" s="239" t="e">
        <f>INDEX(TrackerTbl[#Data],MATCH(Table58[[#This Row],[L2]],TrackerTbl[Cleansed_UAID_2],0),5)</f>
        <v>#N/A</v>
      </c>
      <c r="O1218" s="9" t="e">
        <f>INDEX(TrackerTbl[#Data],MATCH(Table58[[#This Row],[L2]],TrackerTbl[Cleansed_UAID_2],0),6)</f>
        <v>#N/A</v>
      </c>
      <c r="P1218" s="239" t="e">
        <f>INDEX(TrackerTbl[#Data],MATCH(Table58[[#This Row],[L2]],TrackerTbl[Cleansed_UAID_2],0),7)</f>
        <v>#N/A</v>
      </c>
    </row>
    <row r="1219" spans="1:16">
      <c r="A1219" s="9">
        <v>229.03</v>
      </c>
      <c r="B1219" t="s">
        <v>2715</v>
      </c>
      <c r="C1219" t="str">
        <f>IF(LEFT(TrackerTbl[[#This Row],[WorkPackage]],1)="U",TrackerTbl[[#This Row],[WorkPackage]],"IDR "&amp;TRIM(TrackerTbl[[#This Row],[WorkPackage]]))</f>
        <v>IDR 229.03</v>
      </c>
      <c r="D1219" t="str">
        <f>TRIM(TrackerTbl[[#This Row],[UAID_2]])</f>
        <v>HS2-00003124E</v>
      </c>
      <c r="E1219" s="74">
        <f>_xlfn.MAXIFS(Central_Team!G:G,Central_Team!C:C,TrackerTbl[[#This Row],[UAID_2]])</f>
        <v>45503</v>
      </c>
      <c r="F1219" t="str" cm="1">
        <f t="array" ref="F1219">INDEX(MainTracker[#Data],MATCH(1,(TrackerTbl[[#This Row],[UAID_2]]=MainTracker[UAID_2])*(TrackerTbl[[#This Row],[Request Date]]=MainTracker[Request sent on (Date)])*1,0),21)</f>
        <v>10 - Complete</v>
      </c>
      <c r="G1219" s="74" cm="1">
        <f t="array" ref="G1219">INDEX(MainTracker[#Data],MATCH(1,(TrackerTbl[[#This Row],[UAID_2]]=MainTracker[UAID_2])*(TrackerTbl[[#This Row],[Request Date]]=MainTracker[Request sent on (Date)])*1,0),9)</f>
        <v>45513</v>
      </c>
      <c r="J1219" t="s">
        <v>10372</v>
      </c>
      <c r="K1219" t="s">
        <v>10337</v>
      </c>
      <c r="L1219" t="e">
        <f>LEFT(Table58[[#This Row],[L3 (Last Work Package only)]],FIND(" - ",Table58[[#This Row],[L3 (Last Work Package only)]])-1)</f>
        <v>#VALUE!</v>
      </c>
      <c r="M1219" t="str">
        <f>LEFT(Table58[[#This Row],[Assets]],FIND(" - ",Table58[[#This Row],[Assets]])-1)</f>
        <v>HS2-00002QSL5</v>
      </c>
      <c r="N1219" s="239" t="e">
        <f>INDEX(TrackerTbl[#Data],MATCH(Table58[[#This Row],[L2]],TrackerTbl[Cleansed_UAID_2],0),5)</f>
        <v>#N/A</v>
      </c>
      <c r="O1219" s="9" t="e">
        <f>INDEX(TrackerTbl[#Data],MATCH(Table58[[#This Row],[L2]],TrackerTbl[Cleansed_UAID_2],0),6)</f>
        <v>#N/A</v>
      </c>
      <c r="P1219" s="239" t="e">
        <f>INDEX(TrackerTbl[#Data],MATCH(Table58[[#This Row],[L2]],TrackerTbl[Cleansed_UAID_2],0),7)</f>
        <v>#N/A</v>
      </c>
    </row>
    <row r="1220" spans="1:16">
      <c r="A1220" s="9">
        <v>213.08</v>
      </c>
      <c r="B1220" t="s">
        <v>5491</v>
      </c>
      <c r="C1220" t="str">
        <f>IF(LEFT(TrackerTbl[[#This Row],[WorkPackage]],1)="U",TrackerTbl[[#This Row],[WorkPackage]],"IDR "&amp;TRIM(TrackerTbl[[#This Row],[WorkPackage]]))</f>
        <v>IDR 213.08</v>
      </c>
      <c r="D1220" t="str">
        <f>TRIM(TrackerTbl[[#This Row],[UAID_2]])</f>
        <v>HS2-00003CPWX</v>
      </c>
      <c r="E1220" s="74">
        <f>_xlfn.MAXIFS(Central_Team!G:G,Central_Team!C:C,TrackerTbl[[#This Row],[UAID_2]])</f>
        <v>45503</v>
      </c>
      <c r="F1220" t="str" cm="1">
        <f t="array" ref="F1220">INDEX(MainTracker[#Data],MATCH(1,(TrackerTbl[[#This Row],[UAID_2]]=MainTracker[UAID_2])*(TrackerTbl[[#This Row],[Request Date]]=MainTracker[Request sent on (Date)])*1,0),21)</f>
        <v>10 - Complete</v>
      </c>
      <c r="G1220" s="74" cm="1">
        <f t="array" ref="G1220">INDEX(MainTracker[#Data],MATCH(1,(TrackerTbl[[#This Row],[UAID_2]]=MainTracker[UAID_2])*(TrackerTbl[[#This Row],[Request Date]]=MainTracker[Request sent on (Date)])*1,0),9)</f>
        <v>45513</v>
      </c>
      <c r="J1220" t="s">
        <v>10373</v>
      </c>
      <c r="K1220" t="s">
        <v>10337</v>
      </c>
      <c r="L1220" t="e">
        <f>LEFT(Table58[[#This Row],[L3 (Last Work Package only)]],FIND(" - ",Table58[[#This Row],[L3 (Last Work Package only)]])-1)</f>
        <v>#VALUE!</v>
      </c>
      <c r="M1220" t="str">
        <f>LEFT(Table58[[#This Row],[Assets]],FIND(" - ",Table58[[#This Row],[Assets]])-1)</f>
        <v>HS2-00002QSL6</v>
      </c>
      <c r="N1220" s="239" t="e">
        <f>INDEX(TrackerTbl[#Data],MATCH(Table58[[#This Row],[L2]],TrackerTbl[Cleansed_UAID_2],0),5)</f>
        <v>#N/A</v>
      </c>
      <c r="O1220" s="9" t="e">
        <f>INDEX(TrackerTbl[#Data],MATCH(Table58[[#This Row],[L2]],TrackerTbl[Cleansed_UAID_2],0),6)</f>
        <v>#N/A</v>
      </c>
      <c r="P1220" s="239" t="e">
        <f>INDEX(TrackerTbl[#Data],MATCH(Table58[[#This Row],[L2]],TrackerTbl[Cleansed_UAID_2],0),7)</f>
        <v>#N/A</v>
      </c>
    </row>
    <row r="1221" spans="1:16">
      <c r="A1221" s="9">
        <v>213.08</v>
      </c>
      <c r="B1221" t="s">
        <v>5497</v>
      </c>
      <c r="C1221" t="str">
        <f>IF(LEFT(TrackerTbl[[#This Row],[WorkPackage]],1)="U",TrackerTbl[[#This Row],[WorkPackage]],"IDR "&amp;TRIM(TrackerTbl[[#This Row],[WorkPackage]]))</f>
        <v>IDR 213.08</v>
      </c>
      <c r="D1221" t="str">
        <f>TRIM(TrackerTbl[[#This Row],[UAID_2]])</f>
        <v>HS2-00003CPWY</v>
      </c>
      <c r="E1221" s="74">
        <f>_xlfn.MAXIFS(Central_Team!G:G,Central_Team!C:C,TrackerTbl[[#This Row],[UAID_2]])</f>
        <v>45503</v>
      </c>
      <c r="F1221" t="str" cm="1">
        <f t="array" ref="F1221">INDEX(MainTracker[#Data],MATCH(1,(TrackerTbl[[#This Row],[UAID_2]]=MainTracker[UAID_2])*(TrackerTbl[[#This Row],[Request Date]]=MainTracker[Request sent on (Date)])*1,0),21)</f>
        <v>10 - Complete</v>
      </c>
      <c r="G1221" s="74" cm="1">
        <f t="array" ref="G1221">INDEX(MainTracker[#Data],MATCH(1,(TrackerTbl[[#This Row],[UAID_2]]=MainTracker[UAID_2])*(TrackerTbl[[#This Row],[Request Date]]=MainTracker[Request sent on (Date)])*1,0),9)</f>
        <v>45513</v>
      </c>
      <c r="J1221" t="s">
        <v>10374</v>
      </c>
      <c r="K1221" t="s">
        <v>10337</v>
      </c>
      <c r="L1221" t="e">
        <f>LEFT(Table58[[#This Row],[L3 (Last Work Package only)]],FIND(" - ",Table58[[#This Row],[L3 (Last Work Package only)]])-1)</f>
        <v>#VALUE!</v>
      </c>
      <c r="M1221" t="str">
        <f>LEFT(Table58[[#This Row],[Assets]],FIND(" - ",Table58[[#This Row],[Assets]])-1)</f>
        <v>HS2-00002QSL7</v>
      </c>
      <c r="N1221" s="239" t="e">
        <f>INDEX(TrackerTbl[#Data],MATCH(Table58[[#This Row],[L2]],TrackerTbl[Cleansed_UAID_2],0),5)</f>
        <v>#N/A</v>
      </c>
      <c r="O1221" s="9" t="e">
        <f>INDEX(TrackerTbl[#Data],MATCH(Table58[[#This Row],[L2]],TrackerTbl[Cleansed_UAID_2],0),6)</f>
        <v>#N/A</v>
      </c>
      <c r="P1221" s="239" t="e">
        <f>INDEX(TrackerTbl[#Data],MATCH(Table58[[#This Row],[L2]],TrackerTbl[Cleansed_UAID_2],0),7)</f>
        <v>#N/A</v>
      </c>
    </row>
    <row r="1222" spans="1:16">
      <c r="A1222" s="9">
        <v>213.08</v>
      </c>
      <c r="B1222" t="s">
        <v>5502</v>
      </c>
      <c r="C1222" t="str">
        <f>IF(LEFT(TrackerTbl[[#This Row],[WorkPackage]],1)="U",TrackerTbl[[#This Row],[WorkPackage]],"IDR "&amp;TRIM(TrackerTbl[[#This Row],[WorkPackage]]))</f>
        <v>IDR 213.08</v>
      </c>
      <c r="D1222" t="str">
        <f>TRIM(TrackerTbl[[#This Row],[UAID_2]])</f>
        <v>HS2-00003CPWZ</v>
      </c>
      <c r="E1222" s="74">
        <f>_xlfn.MAXIFS(Central_Team!G:G,Central_Team!C:C,TrackerTbl[[#This Row],[UAID_2]])</f>
        <v>45503</v>
      </c>
      <c r="F1222" t="str" cm="1">
        <f t="array" ref="F1222">INDEX(MainTracker[#Data],MATCH(1,(TrackerTbl[[#This Row],[UAID_2]]=MainTracker[UAID_2])*(TrackerTbl[[#This Row],[Request Date]]=MainTracker[Request sent on (Date)])*1,0),21)</f>
        <v>10 - Complete</v>
      </c>
      <c r="G1222" s="74" cm="1">
        <f t="array" ref="G1222">INDEX(MainTracker[#Data],MATCH(1,(TrackerTbl[[#This Row],[UAID_2]]=MainTracker[UAID_2])*(TrackerTbl[[#This Row],[Request Date]]=MainTracker[Request sent on (Date)])*1,0),9)</f>
        <v>45513</v>
      </c>
      <c r="J1222" t="s">
        <v>10375</v>
      </c>
      <c r="K1222" t="s">
        <v>10337</v>
      </c>
      <c r="L1222" t="e">
        <f>LEFT(Table58[[#This Row],[L3 (Last Work Package only)]],FIND(" - ",Table58[[#This Row],[L3 (Last Work Package only)]])-1)</f>
        <v>#VALUE!</v>
      </c>
      <c r="M1222" t="str">
        <f>LEFT(Table58[[#This Row],[Assets]],FIND(" - ",Table58[[#This Row],[Assets]])-1)</f>
        <v>HS2-00002QSP4</v>
      </c>
      <c r="N1222" s="239" t="e">
        <f>INDEX(TrackerTbl[#Data],MATCH(Table58[[#This Row],[L2]],TrackerTbl[Cleansed_UAID_2],0),5)</f>
        <v>#N/A</v>
      </c>
      <c r="O1222" s="9" t="e">
        <f>INDEX(TrackerTbl[#Data],MATCH(Table58[[#This Row],[L2]],TrackerTbl[Cleansed_UAID_2],0),6)</f>
        <v>#N/A</v>
      </c>
      <c r="P1222" s="239" t="e">
        <f>INDEX(TrackerTbl[#Data],MATCH(Table58[[#This Row],[L2]],TrackerTbl[Cleansed_UAID_2],0),7)</f>
        <v>#N/A</v>
      </c>
    </row>
    <row r="1223" spans="1:16">
      <c r="A1223" s="9">
        <v>213.08</v>
      </c>
      <c r="B1223" t="s">
        <v>5506</v>
      </c>
      <c r="C1223" t="str">
        <f>IF(LEFT(TrackerTbl[[#This Row],[WorkPackage]],1)="U",TrackerTbl[[#This Row],[WorkPackage]],"IDR "&amp;TRIM(TrackerTbl[[#This Row],[WorkPackage]]))</f>
        <v>IDR 213.08</v>
      </c>
      <c r="D1223" t="str">
        <f>TRIM(TrackerTbl[[#This Row],[UAID_2]])</f>
        <v>HS2-00003CPX1</v>
      </c>
      <c r="E1223" s="74">
        <f>_xlfn.MAXIFS(Central_Team!G:G,Central_Team!C:C,TrackerTbl[[#This Row],[UAID_2]])</f>
        <v>45503</v>
      </c>
      <c r="F1223" t="str" cm="1">
        <f t="array" ref="F1223">INDEX(MainTracker[#Data],MATCH(1,(TrackerTbl[[#This Row],[UAID_2]]=MainTracker[UAID_2])*(TrackerTbl[[#This Row],[Request Date]]=MainTracker[Request sent on (Date)])*1,0),21)</f>
        <v>10 - Complete</v>
      </c>
      <c r="G1223" s="74" cm="1">
        <f t="array" ref="G1223">INDEX(MainTracker[#Data],MATCH(1,(TrackerTbl[[#This Row],[UAID_2]]=MainTracker[UAID_2])*(TrackerTbl[[#This Row],[Request Date]]=MainTracker[Request sent on (Date)])*1,0),9)</f>
        <v>45513</v>
      </c>
      <c r="J1223" t="s">
        <v>10376</v>
      </c>
      <c r="K1223" t="s">
        <v>10337</v>
      </c>
      <c r="L1223" t="e">
        <f>LEFT(Table58[[#This Row],[L3 (Last Work Package only)]],FIND(" - ",Table58[[#This Row],[L3 (Last Work Package only)]])-1)</f>
        <v>#VALUE!</v>
      </c>
      <c r="M1223" t="str">
        <f>LEFT(Table58[[#This Row],[Assets]],FIND(" - ",Table58[[#This Row],[Assets]])-1)</f>
        <v>HS2-00002PXJV</v>
      </c>
      <c r="N1223" s="239" t="e">
        <f>INDEX(TrackerTbl[#Data],MATCH(Table58[[#This Row],[L2]],TrackerTbl[Cleansed_UAID_2],0),5)</f>
        <v>#N/A</v>
      </c>
      <c r="O1223" s="9" t="e">
        <f>INDEX(TrackerTbl[#Data],MATCH(Table58[[#This Row],[L2]],TrackerTbl[Cleansed_UAID_2],0),6)</f>
        <v>#N/A</v>
      </c>
      <c r="P1223" s="239" t="e">
        <f>INDEX(TrackerTbl[#Data],MATCH(Table58[[#This Row],[L2]],TrackerTbl[Cleansed_UAID_2],0),7)</f>
        <v>#N/A</v>
      </c>
    </row>
    <row r="1224" spans="1:16">
      <c r="A1224" s="9">
        <v>213.08</v>
      </c>
      <c r="B1224" t="s">
        <v>5510</v>
      </c>
      <c r="C1224" t="str">
        <f>IF(LEFT(TrackerTbl[[#This Row],[WorkPackage]],1)="U",TrackerTbl[[#This Row],[WorkPackage]],"IDR "&amp;TRIM(TrackerTbl[[#This Row],[WorkPackage]]))</f>
        <v>IDR 213.08</v>
      </c>
      <c r="D1224" t="str">
        <f>TRIM(TrackerTbl[[#This Row],[UAID_2]])</f>
        <v>HS2-00003CPX2</v>
      </c>
      <c r="E1224" s="74">
        <f>_xlfn.MAXIFS(Central_Team!G:G,Central_Team!C:C,TrackerTbl[[#This Row],[UAID_2]])</f>
        <v>45503</v>
      </c>
      <c r="F1224" t="str" cm="1">
        <f t="array" ref="F1224">INDEX(MainTracker[#Data],MATCH(1,(TrackerTbl[[#This Row],[UAID_2]]=MainTracker[UAID_2])*(TrackerTbl[[#This Row],[Request Date]]=MainTracker[Request sent on (Date)])*1,0),21)</f>
        <v>10 - Complete</v>
      </c>
      <c r="G1224" s="74" cm="1">
        <f t="array" ref="G1224">INDEX(MainTracker[#Data],MATCH(1,(TrackerTbl[[#This Row],[UAID_2]]=MainTracker[UAID_2])*(TrackerTbl[[#This Row],[Request Date]]=MainTracker[Request sent on (Date)])*1,0),9)</f>
        <v>45513</v>
      </c>
      <c r="J1224" t="s">
        <v>10377</v>
      </c>
      <c r="K1224" t="s">
        <v>10378</v>
      </c>
      <c r="L1224" t="e">
        <f>LEFT(Table58[[#This Row],[L3 (Last Work Package only)]],FIND(" - ",Table58[[#This Row],[L3 (Last Work Package only)]])-1)</f>
        <v>#VALUE!</v>
      </c>
      <c r="M1224" t="str">
        <f>LEFT(Table58[[#This Row],[Assets]],FIND(" - ",Table58[[#This Row],[Assets]])-1)</f>
        <v>HS2-00002QSQD</v>
      </c>
      <c r="N1224" s="239" t="e">
        <f>INDEX(TrackerTbl[#Data],MATCH(Table58[[#This Row],[L2]],TrackerTbl[Cleansed_UAID_2],0),5)</f>
        <v>#N/A</v>
      </c>
      <c r="O1224" s="9" t="e">
        <f>INDEX(TrackerTbl[#Data],MATCH(Table58[[#This Row],[L2]],TrackerTbl[Cleansed_UAID_2],0),6)</f>
        <v>#N/A</v>
      </c>
      <c r="P1224" s="239" t="e">
        <f>INDEX(TrackerTbl[#Data],MATCH(Table58[[#This Row],[L2]],TrackerTbl[Cleansed_UAID_2],0),7)</f>
        <v>#N/A</v>
      </c>
    </row>
    <row r="1225" spans="1:16">
      <c r="A1225" s="9">
        <v>213.08</v>
      </c>
      <c r="B1225" t="s">
        <v>5514</v>
      </c>
      <c r="C1225" t="str">
        <f>IF(LEFT(TrackerTbl[[#This Row],[WorkPackage]],1)="U",TrackerTbl[[#This Row],[WorkPackage]],"IDR "&amp;TRIM(TrackerTbl[[#This Row],[WorkPackage]]))</f>
        <v>IDR 213.08</v>
      </c>
      <c r="D1225" t="str">
        <f>TRIM(TrackerTbl[[#This Row],[UAID_2]])</f>
        <v>HS2-00003CPX3</v>
      </c>
      <c r="E1225" s="74">
        <f>_xlfn.MAXIFS(Central_Team!G:G,Central_Team!C:C,TrackerTbl[[#This Row],[UAID_2]])</f>
        <v>45503</v>
      </c>
      <c r="F1225" t="str" cm="1">
        <f t="array" ref="F1225">INDEX(MainTracker[#Data],MATCH(1,(TrackerTbl[[#This Row],[UAID_2]]=MainTracker[UAID_2])*(TrackerTbl[[#This Row],[Request Date]]=MainTracker[Request sent on (Date)])*1,0),21)</f>
        <v>10 - Complete</v>
      </c>
      <c r="G1225" s="74" cm="1">
        <f t="array" ref="G1225">INDEX(MainTracker[#Data],MATCH(1,(TrackerTbl[[#This Row],[UAID_2]]=MainTracker[UAID_2])*(TrackerTbl[[#This Row],[Request Date]]=MainTracker[Request sent on (Date)])*1,0),9)</f>
        <v>45513</v>
      </c>
      <c r="J1225" t="s">
        <v>10379</v>
      </c>
      <c r="K1225" t="s">
        <v>10378</v>
      </c>
      <c r="L1225" t="e">
        <f>LEFT(Table58[[#This Row],[L3 (Last Work Package only)]],FIND(" - ",Table58[[#This Row],[L3 (Last Work Package only)]])-1)</f>
        <v>#VALUE!</v>
      </c>
      <c r="M1225" t="str">
        <f>LEFT(Table58[[#This Row],[Assets]],FIND(" - ",Table58[[#This Row],[Assets]])-1)</f>
        <v>HS2-00002PXJE</v>
      </c>
      <c r="N1225" s="239" t="e">
        <f>INDEX(TrackerTbl[#Data],MATCH(Table58[[#This Row],[L2]],TrackerTbl[Cleansed_UAID_2],0),5)</f>
        <v>#N/A</v>
      </c>
      <c r="O1225" s="9" t="e">
        <f>INDEX(TrackerTbl[#Data],MATCH(Table58[[#This Row],[L2]],TrackerTbl[Cleansed_UAID_2],0),6)</f>
        <v>#N/A</v>
      </c>
      <c r="P1225" s="239" t="e">
        <f>INDEX(TrackerTbl[#Data],MATCH(Table58[[#This Row],[L2]],TrackerTbl[Cleansed_UAID_2],0),7)</f>
        <v>#N/A</v>
      </c>
    </row>
    <row r="1226" spans="1:16">
      <c r="A1226" s="9">
        <v>213.08</v>
      </c>
      <c r="B1226" t="s">
        <v>5518</v>
      </c>
      <c r="C1226" t="str">
        <f>IF(LEFT(TrackerTbl[[#This Row],[WorkPackage]],1)="U",TrackerTbl[[#This Row],[WorkPackage]],"IDR "&amp;TRIM(TrackerTbl[[#This Row],[WorkPackage]]))</f>
        <v>IDR 213.08</v>
      </c>
      <c r="D1226" t="str">
        <f>TRIM(TrackerTbl[[#This Row],[UAID_2]])</f>
        <v>HS2-00003CPX4</v>
      </c>
      <c r="E1226" s="74">
        <f>_xlfn.MAXIFS(Central_Team!G:G,Central_Team!C:C,TrackerTbl[[#This Row],[UAID_2]])</f>
        <v>45503</v>
      </c>
      <c r="F1226" t="str" cm="1">
        <f t="array" ref="F1226">INDEX(MainTracker[#Data],MATCH(1,(TrackerTbl[[#This Row],[UAID_2]]=MainTracker[UAID_2])*(TrackerTbl[[#This Row],[Request Date]]=MainTracker[Request sent on (Date)])*1,0),21)</f>
        <v>10 - Complete</v>
      </c>
      <c r="G1226" s="74" cm="1">
        <f t="array" ref="G1226">INDEX(MainTracker[#Data],MATCH(1,(TrackerTbl[[#This Row],[UAID_2]]=MainTracker[UAID_2])*(TrackerTbl[[#This Row],[Request Date]]=MainTracker[Request sent on (Date)])*1,0),9)</f>
        <v>45513</v>
      </c>
      <c r="J1226" t="s">
        <v>10380</v>
      </c>
      <c r="K1226" t="s">
        <v>10378</v>
      </c>
      <c r="L1226" t="e">
        <f>LEFT(Table58[[#This Row],[L3 (Last Work Package only)]],FIND(" - ",Table58[[#This Row],[L3 (Last Work Package only)]])-1)</f>
        <v>#VALUE!</v>
      </c>
      <c r="M1226" t="str">
        <f>LEFT(Table58[[#This Row],[Assets]],FIND(" - ",Table58[[#This Row],[Assets]])-1)</f>
        <v>HS2-00002PXJF</v>
      </c>
      <c r="N1226" s="239" t="e">
        <f>INDEX(TrackerTbl[#Data],MATCH(Table58[[#This Row],[L2]],TrackerTbl[Cleansed_UAID_2],0),5)</f>
        <v>#N/A</v>
      </c>
      <c r="O1226" s="9" t="e">
        <f>INDEX(TrackerTbl[#Data],MATCH(Table58[[#This Row],[L2]],TrackerTbl[Cleansed_UAID_2],0),6)</f>
        <v>#N/A</v>
      </c>
      <c r="P1226" s="239" t="e">
        <f>INDEX(TrackerTbl[#Data],MATCH(Table58[[#This Row],[L2]],TrackerTbl[Cleansed_UAID_2],0),7)</f>
        <v>#N/A</v>
      </c>
    </row>
    <row r="1227" spans="1:16">
      <c r="A1227" s="9">
        <v>213.08</v>
      </c>
      <c r="B1227" t="s">
        <v>5522</v>
      </c>
      <c r="C1227" t="str">
        <f>IF(LEFT(TrackerTbl[[#This Row],[WorkPackage]],1)="U",TrackerTbl[[#This Row],[WorkPackage]],"IDR "&amp;TRIM(TrackerTbl[[#This Row],[WorkPackage]]))</f>
        <v>IDR 213.08</v>
      </c>
      <c r="D1227" t="str">
        <f>TRIM(TrackerTbl[[#This Row],[UAID_2]])</f>
        <v>HS2-00003CPX6</v>
      </c>
      <c r="E1227" s="74">
        <f>_xlfn.MAXIFS(Central_Team!G:G,Central_Team!C:C,TrackerTbl[[#This Row],[UAID_2]])</f>
        <v>45503</v>
      </c>
      <c r="F1227" t="str" cm="1">
        <f t="array" ref="F1227">INDEX(MainTracker[#Data],MATCH(1,(TrackerTbl[[#This Row],[UAID_2]]=MainTracker[UAID_2])*(TrackerTbl[[#This Row],[Request Date]]=MainTracker[Request sent on (Date)])*1,0),21)</f>
        <v>10 - Complete</v>
      </c>
      <c r="G1227" s="74" cm="1">
        <f t="array" ref="G1227">INDEX(MainTracker[#Data],MATCH(1,(TrackerTbl[[#This Row],[UAID_2]]=MainTracker[UAID_2])*(TrackerTbl[[#This Row],[Request Date]]=MainTracker[Request sent on (Date)])*1,0),9)</f>
        <v>45516</v>
      </c>
      <c r="J1227" t="s">
        <v>10381</v>
      </c>
      <c r="K1227" t="s">
        <v>10378</v>
      </c>
      <c r="L1227" t="e">
        <f>LEFT(Table58[[#This Row],[L3 (Last Work Package only)]],FIND(" - ",Table58[[#This Row],[L3 (Last Work Package only)]])-1)</f>
        <v>#VALUE!</v>
      </c>
      <c r="M1227" t="str">
        <f>LEFT(Table58[[#This Row],[Assets]],FIND(" - ",Table58[[#This Row],[Assets]])-1)</f>
        <v>HS2-00002PXJG</v>
      </c>
      <c r="N1227" s="239" t="e">
        <f>INDEX(TrackerTbl[#Data],MATCH(Table58[[#This Row],[L2]],TrackerTbl[Cleansed_UAID_2],0),5)</f>
        <v>#N/A</v>
      </c>
      <c r="O1227" s="9" t="e">
        <f>INDEX(TrackerTbl[#Data],MATCH(Table58[[#This Row],[L2]],TrackerTbl[Cleansed_UAID_2],0),6)</f>
        <v>#N/A</v>
      </c>
      <c r="P1227" s="239" t="e">
        <f>INDEX(TrackerTbl[#Data],MATCH(Table58[[#This Row],[L2]],TrackerTbl[Cleansed_UAID_2],0),7)</f>
        <v>#N/A</v>
      </c>
    </row>
    <row r="1228" spans="1:16">
      <c r="A1228" s="9">
        <v>213.08</v>
      </c>
      <c r="B1228" t="s">
        <v>5526</v>
      </c>
      <c r="C1228" t="str">
        <f>IF(LEFT(TrackerTbl[[#This Row],[WorkPackage]],1)="U",TrackerTbl[[#This Row],[WorkPackage]],"IDR "&amp;TRIM(TrackerTbl[[#This Row],[WorkPackage]]))</f>
        <v>IDR 213.08</v>
      </c>
      <c r="D1228" t="str">
        <f>TRIM(TrackerTbl[[#This Row],[UAID_2]])</f>
        <v>HS2-00003CPX7</v>
      </c>
      <c r="E1228" s="74">
        <f>_xlfn.MAXIFS(Central_Team!G:G,Central_Team!C:C,TrackerTbl[[#This Row],[UAID_2]])</f>
        <v>45503</v>
      </c>
      <c r="F1228" t="str" cm="1">
        <f t="array" ref="F1228">INDEX(MainTracker[#Data],MATCH(1,(TrackerTbl[[#This Row],[UAID_2]]=MainTracker[UAID_2])*(TrackerTbl[[#This Row],[Request Date]]=MainTracker[Request sent on (Date)])*1,0),21)</f>
        <v>10 - Complete</v>
      </c>
      <c r="G1228" s="74" cm="1">
        <f t="array" ref="G1228">INDEX(MainTracker[#Data],MATCH(1,(TrackerTbl[[#This Row],[UAID_2]]=MainTracker[UAID_2])*(TrackerTbl[[#This Row],[Request Date]]=MainTracker[Request sent on (Date)])*1,0),9)</f>
        <v>45513</v>
      </c>
      <c r="J1228" t="s">
        <v>10382</v>
      </c>
      <c r="K1228" t="s">
        <v>10378</v>
      </c>
      <c r="L1228" t="e">
        <f>LEFT(Table58[[#This Row],[L3 (Last Work Package only)]],FIND(" - ",Table58[[#This Row],[L3 (Last Work Package only)]])-1)</f>
        <v>#VALUE!</v>
      </c>
      <c r="M1228" t="str">
        <f>LEFT(Table58[[#This Row],[Assets]],FIND(" - ",Table58[[#This Row],[Assets]])-1)</f>
        <v>HS2-00002PXJH</v>
      </c>
      <c r="N1228" s="239" t="e">
        <f>INDEX(TrackerTbl[#Data],MATCH(Table58[[#This Row],[L2]],TrackerTbl[Cleansed_UAID_2],0),5)</f>
        <v>#N/A</v>
      </c>
      <c r="O1228" s="9" t="e">
        <f>INDEX(TrackerTbl[#Data],MATCH(Table58[[#This Row],[L2]],TrackerTbl[Cleansed_UAID_2],0),6)</f>
        <v>#N/A</v>
      </c>
      <c r="P1228" s="239" t="e">
        <f>INDEX(TrackerTbl[#Data],MATCH(Table58[[#This Row],[L2]],TrackerTbl[Cleansed_UAID_2],0),7)</f>
        <v>#N/A</v>
      </c>
    </row>
    <row r="1229" spans="1:16">
      <c r="A1229" s="9">
        <v>213.06</v>
      </c>
      <c r="B1229" t="s">
        <v>5530</v>
      </c>
      <c r="C1229" t="str">
        <f>IF(LEFT(TrackerTbl[[#This Row],[WorkPackage]],1)="U",TrackerTbl[[#This Row],[WorkPackage]],"IDR "&amp;TRIM(TrackerTbl[[#This Row],[WorkPackage]]))</f>
        <v>IDR 213.06</v>
      </c>
      <c r="D1229" t="str">
        <f>TRIM(TrackerTbl[[#This Row],[UAID_2]])</f>
        <v>HS2-00002Z6NM</v>
      </c>
      <c r="E1229" s="74">
        <f>_xlfn.MAXIFS(Central_Team!G:G,Central_Team!C:C,TrackerTbl[[#This Row],[UAID_2]])</f>
        <v>45503</v>
      </c>
      <c r="F1229" t="str" cm="1">
        <f t="array" ref="F1229">INDEX(MainTracker[#Data],MATCH(1,(TrackerTbl[[#This Row],[UAID_2]]=MainTracker[UAID_2])*(TrackerTbl[[#This Row],[Request Date]]=MainTracker[Request sent on (Date)])*1,0),21)</f>
        <v>10 - Complete</v>
      </c>
      <c r="G1229" s="74" cm="1">
        <f t="array" ref="G1229">INDEX(MainTracker[#Data],MATCH(1,(TrackerTbl[[#This Row],[UAID_2]]=MainTracker[UAID_2])*(TrackerTbl[[#This Row],[Request Date]]=MainTracker[Request sent on (Date)])*1,0),9)</f>
        <v>45524</v>
      </c>
      <c r="J1229" t="s">
        <v>10383</v>
      </c>
      <c r="K1229" t="s">
        <v>10378</v>
      </c>
      <c r="L1229" t="e">
        <f>LEFT(Table58[[#This Row],[L3 (Last Work Package only)]],FIND(" - ",Table58[[#This Row],[L3 (Last Work Package only)]])-1)</f>
        <v>#VALUE!</v>
      </c>
      <c r="M1229" t="str">
        <f>LEFT(Table58[[#This Row],[Assets]],FIND(" - ",Table58[[#This Row],[Assets]])-1)</f>
        <v>HS2-00002QSKA</v>
      </c>
      <c r="N1229" s="239" t="e">
        <f>INDEX(TrackerTbl[#Data],MATCH(Table58[[#This Row],[L2]],TrackerTbl[Cleansed_UAID_2],0),5)</f>
        <v>#N/A</v>
      </c>
      <c r="O1229" s="9" t="e">
        <f>INDEX(TrackerTbl[#Data],MATCH(Table58[[#This Row],[L2]],TrackerTbl[Cleansed_UAID_2],0),6)</f>
        <v>#N/A</v>
      </c>
      <c r="P1229" s="239" t="e">
        <f>INDEX(TrackerTbl[#Data],MATCH(Table58[[#This Row],[L2]],TrackerTbl[Cleansed_UAID_2],0),7)</f>
        <v>#N/A</v>
      </c>
    </row>
    <row r="1230" spans="1:16">
      <c r="A1230" s="9">
        <v>212.5</v>
      </c>
      <c r="B1230" t="s">
        <v>5536</v>
      </c>
      <c r="C1230" t="str">
        <f>IF(LEFT(TrackerTbl[[#This Row],[WorkPackage]],1)="U",TrackerTbl[[#This Row],[WorkPackage]],"IDR "&amp;TRIM(TrackerTbl[[#This Row],[WorkPackage]]))</f>
        <v>IDR 212.5</v>
      </c>
      <c r="D1230" t="str">
        <f>TRIM(TrackerTbl[[#This Row],[UAID_2]])</f>
        <v>HS2-000035Q94</v>
      </c>
      <c r="E1230" s="74">
        <f>_xlfn.MAXIFS(Central_Team!G:G,Central_Team!C:C,TrackerTbl[[#This Row],[UAID_2]])</f>
        <v>45503</v>
      </c>
      <c r="F1230" t="str" cm="1">
        <f t="array" ref="F1230">INDEX(MainTracker[#Data],MATCH(1,(TrackerTbl[[#This Row],[UAID_2]]=MainTracker[UAID_2])*(TrackerTbl[[#This Row],[Request Date]]=MainTracker[Request sent on (Date)])*1,0),21)</f>
        <v>10 - Complete</v>
      </c>
      <c r="G1230" s="74" cm="1">
        <f t="array" ref="G1230">INDEX(MainTracker[#Data],MATCH(1,(TrackerTbl[[#This Row],[UAID_2]]=MainTracker[UAID_2])*(TrackerTbl[[#This Row],[Request Date]]=MainTracker[Request sent on (Date)])*1,0),9)</f>
        <v>45517</v>
      </c>
      <c r="J1230" t="s">
        <v>10384</v>
      </c>
      <c r="K1230" t="s">
        <v>10378</v>
      </c>
      <c r="L1230" t="e">
        <f>LEFT(Table58[[#This Row],[L3 (Last Work Package only)]],FIND(" - ",Table58[[#This Row],[L3 (Last Work Package only)]])-1)</f>
        <v>#VALUE!</v>
      </c>
      <c r="M1230" t="str">
        <f>LEFT(Table58[[#This Row],[Assets]],FIND(" - ",Table58[[#This Row],[Assets]])-1)</f>
        <v>HS2-00002QSKB</v>
      </c>
      <c r="N1230" s="239" t="e">
        <f>INDEX(TrackerTbl[#Data],MATCH(Table58[[#This Row],[L2]],TrackerTbl[Cleansed_UAID_2],0),5)</f>
        <v>#N/A</v>
      </c>
      <c r="O1230" s="9" t="e">
        <f>INDEX(TrackerTbl[#Data],MATCH(Table58[[#This Row],[L2]],TrackerTbl[Cleansed_UAID_2],0),6)</f>
        <v>#N/A</v>
      </c>
      <c r="P1230" s="239" t="e">
        <f>INDEX(TrackerTbl[#Data],MATCH(Table58[[#This Row],[L2]],TrackerTbl[Cleansed_UAID_2],0),7)</f>
        <v>#N/A</v>
      </c>
    </row>
    <row r="1231" spans="1:16">
      <c r="A1231" s="9">
        <v>212.5</v>
      </c>
      <c r="B1231" t="s">
        <v>5540</v>
      </c>
      <c r="C1231" t="str">
        <f>IF(LEFT(TrackerTbl[[#This Row],[WorkPackage]],1)="U",TrackerTbl[[#This Row],[WorkPackage]],"IDR "&amp;TRIM(TrackerTbl[[#This Row],[WorkPackage]]))</f>
        <v>IDR 212.5</v>
      </c>
      <c r="D1231" t="str">
        <f>TRIM(TrackerTbl[[#This Row],[UAID_2]])</f>
        <v>HS2-00003KFPN</v>
      </c>
      <c r="E1231" s="74">
        <f>_xlfn.MAXIFS(Central_Team!G:G,Central_Team!C:C,TrackerTbl[[#This Row],[UAID_2]])</f>
        <v>45541</v>
      </c>
      <c r="F1231" t="str" cm="1">
        <f t="array" ref="F1231">INDEX(MainTracker[#Data],MATCH(1,(TrackerTbl[[#This Row],[UAID_2]]=MainTracker[UAID_2])*(TrackerTbl[[#This Row],[Request Date]]=MainTracker[Request sent on (Date)])*1,0),21)</f>
        <v>10 - Complete</v>
      </c>
      <c r="G1231" s="74" cm="1">
        <f t="array" ref="G1231">INDEX(MainTracker[#Data],MATCH(1,(TrackerTbl[[#This Row],[UAID_2]]=MainTracker[UAID_2])*(TrackerTbl[[#This Row],[Request Date]]=MainTracker[Request sent on (Date)])*1,0),9)</f>
        <v>45553</v>
      </c>
      <c r="J1231" t="s">
        <v>10385</v>
      </c>
      <c r="K1231" t="s">
        <v>10378</v>
      </c>
      <c r="L1231" t="e">
        <f>LEFT(Table58[[#This Row],[L3 (Last Work Package only)]],FIND(" - ",Table58[[#This Row],[L3 (Last Work Package only)]])-1)</f>
        <v>#VALUE!</v>
      </c>
      <c r="M1231" t="str">
        <f>LEFT(Table58[[#This Row],[Assets]],FIND(" - ",Table58[[#This Row],[Assets]])-1)</f>
        <v>HS2-00002QSKC</v>
      </c>
      <c r="N1231" s="239" t="e">
        <f>INDEX(TrackerTbl[#Data],MATCH(Table58[[#This Row],[L2]],TrackerTbl[Cleansed_UAID_2],0),5)</f>
        <v>#N/A</v>
      </c>
      <c r="O1231" s="9" t="e">
        <f>INDEX(TrackerTbl[#Data],MATCH(Table58[[#This Row],[L2]],TrackerTbl[Cleansed_UAID_2],0),6)</f>
        <v>#N/A</v>
      </c>
      <c r="P1231" s="239" t="e">
        <f>INDEX(TrackerTbl[#Data],MATCH(Table58[[#This Row],[L2]],TrackerTbl[Cleansed_UAID_2],0),7)</f>
        <v>#N/A</v>
      </c>
    </row>
    <row r="1232" spans="1:16">
      <c r="A1232" s="9">
        <v>212.5</v>
      </c>
      <c r="B1232" t="s">
        <v>5545</v>
      </c>
      <c r="C1232" t="str">
        <f>IF(LEFT(TrackerTbl[[#This Row],[WorkPackage]],1)="U",TrackerTbl[[#This Row],[WorkPackage]],"IDR "&amp;TRIM(TrackerTbl[[#This Row],[WorkPackage]]))</f>
        <v>IDR 212.5</v>
      </c>
      <c r="D1232" t="str">
        <f>TRIM(TrackerTbl[[#This Row],[UAID_2]])</f>
        <v>HS2-00003JKXT</v>
      </c>
      <c r="E1232" s="74">
        <f>_xlfn.MAXIFS(Central_Team!G:G,Central_Team!C:C,TrackerTbl[[#This Row],[UAID_2]])</f>
        <v>45504</v>
      </c>
      <c r="F1232" t="str" cm="1">
        <f t="array" ref="F1232">INDEX(MainTracker[#Data],MATCH(1,(TrackerTbl[[#This Row],[UAID_2]]=MainTracker[UAID_2])*(TrackerTbl[[#This Row],[Request Date]]=MainTracker[Request sent on (Date)])*1,0),21)</f>
        <v>10 - Complete</v>
      </c>
      <c r="G1232" s="74" cm="1">
        <f t="array" ref="G1232">INDEX(MainTracker[#Data],MATCH(1,(TrackerTbl[[#This Row],[UAID_2]]=MainTracker[UAID_2])*(TrackerTbl[[#This Row],[Request Date]]=MainTracker[Request sent on (Date)])*1,0),9)</f>
        <v>45518</v>
      </c>
      <c r="J1232" t="s">
        <v>10386</v>
      </c>
      <c r="K1232" t="s">
        <v>10378</v>
      </c>
      <c r="L1232" t="e">
        <f>LEFT(Table58[[#This Row],[L3 (Last Work Package only)]],FIND(" - ",Table58[[#This Row],[L3 (Last Work Package only)]])-1)</f>
        <v>#VALUE!</v>
      </c>
      <c r="M1232" t="str">
        <f>LEFT(Table58[[#This Row],[Assets]],FIND(" - ",Table58[[#This Row],[Assets]])-1)</f>
        <v>HS2-00002PXJJ</v>
      </c>
      <c r="N1232" s="239" t="e">
        <f>INDEX(TrackerTbl[#Data],MATCH(Table58[[#This Row],[L2]],TrackerTbl[Cleansed_UAID_2],0),5)</f>
        <v>#N/A</v>
      </c>
      <c r="O1232" s="9" t="e">
        <f>INDEX(TrackerTbl[#Data],MATCH(Table58[[#This Row],[L2]],TrackerTbl[Cleansed_UAID_2],0),6)</f>
        <v>#N/A</v>
      </c>
      <c r="P1232" s="239" t="e">
        <f>INDEX(TrackerTbl[#Data],MATCH(Table58[[#This Row],[L2]],TrackerTbl[Cleansed_UAID_2],0),7)</f>
        <v>#N/A</v>
      </c>
    </row>
    <row r="1233" spans="1:16">
      <c r="A1233" s="9" t="s">
        <v>5225</v>
      </c>
      <c r="B1233" t="s">
        <v>5549</v>
      </c>
      <c r="C1233" t="str">
        <f>IF(LEFT(TrackerTbl[[#This Row],[WorkPackage]],1)="U",TrackerTbl[[#This Row],[WorkPackage]],"IDR "&amp;TRIM(TrackerTbl[[#This Row],[WorkPackage]]))</f>
        <v>UFDR 204.B</v>
      </c>
      <c r="D1233" t="str">
        <f>TRIM(TrackerTbl[[#This Row],[UAID_2]])</f>
        <v>HS2-000020CEL</v>
      </c>
      <c r="E1233" s="74">
        <f>_xlfn.MAXIFS(Central_Team!G:G,Central_Team!C:C,TrackerTbl[[#This Row],[UAID_2]])</f>
        <v>45505</v>
      </c>
      <c r="F1233" t="str" cm="1">
        <f t="array" ref="F1233">INDEX(MainTracker[#Data],MATCH(1,(TrackerTbl[[#This Row],[UAID_2]]=MainTracker[UAID_2])*(TrackerTbl[[#This Row],[Request Date]]=MainTracker[Request sent on (Date)])*1,0),21)</f>
        <v>10 - Complete</v>
      </c>
      <c r="G1233" s="74" cm="1">
        <f t="array" ref="G1233">INDEX(MainTracker[#Data],MATCH(1,(TrackerTbl[[#This Row],[UAID_2]]=MainTracker[UAID_2])*(TrackerTbl[[#This Row],[Request Date]]=MainTracker[Request sent on (Date)])*1,0),9)</f>
        <v>45538</v>
      </c>
      <c r="J1233" t="s">
        <v>10387</v>
      </c>
      <c r="K1233" t="s">
        <v>10378</v>
      </c>
      <c r="L1233" t="e">
        <f>LEFT(Table58[[#This Row],[L3 (Last Work Package only)]],FIND(" - ",Table58[[#This Row],[L3 (Last Work Package only)]])-1)</f>
        <v>#VALUE!</v>
      </c>
      <c r="M1233" t="str">
        <f>LEFT(Table58[[#This Row],[Assets]],FIND(" - ",Table58[[#This Row],[Assets]])-1)</f>
        <v>HS2-00002PXMJ</v>
      </c>
      <c r="N1233" s="239" t="e">
        <f>INDEX(TrackerTbl[#Data],MATCH(Table58[[#This Row],[L2]],TrackerTbl[Cleansed_UAID_2],0),5)</f>
        <v>#N/A</v>
      </c>
      <c r="O1233" s="9" t="e">
        <f>INDEX(TrackerTbl[#Data],MATCH(Table58[[#This Row],[L2]],TrackerTbl[Cleansed_UAID_2],0),6)</f>
        <v>#N/A</v>
      </c>
      <c r="P1233" s="239" t="e">
        <f>INDEX(TrackerTbl[#Data],MATCH(Table58[[#This Row],[L2]],TrackerTbl[Cleansed_UAID_2],0),7)</f>
        <v>#N/A</v>
      </c>
    </row>
    <row r="1234" spans="1:16">
      <c r="A1234" s="9" t="s">
        <v>3645</v>
      </c>
      <c r="B1234" t="s">
        <v>5554</v>
      </c>
      <c r="C1234" t="str">
        <f>IF(LEFT(TrackerTbl[[#This Row],[WorkPackage]],1)="U",TrackerTbl[[#This Row],[WorkPackage]],"IDR "&amp;TRIM(TrackerTbl[[#This Row],[WorkPackage]]))</f>
        <v>IDR 230.01-3</v>
      </c>
      <c r="D1234" t="str">
        <f>TRIM(TrackerTbl[[#This Row],[UAID_2]])</f>
        <v>HS2-00002EKZV</v>
      </c>
      <c r="E1234" s="74">
        <f>_xlfn.MAXIFS(Central_Team!G:G,Central_Team!C:C,TrackerTbl[[#This Row],[UAID_2]])</f>
        <v>45505</v>
      </c>
      <c r="F1234" t="str" cm="1">
        <f t="array" ref="F1234">INDEX(MainTracker[#Data],MATCH(1,(TrackerTbl[[#This Row],[UAID_2]]=MainTracker[UAID_2])*(TrackerTbl[[#This Row],[Request Date]]=MainTracker[Request sent on (Date)])*1,0),21)</f>
        <v>10 - Complete</v>
      </c>
      <c r="G1234" s="74" cm="1">
        <f t="array" ref="G1234">INDEX(MainTracker[#Data],MATCH(1,(TrackerTbl[[#This Row],[UAID_2]]=MainTracker[UAID_2])*(TrackerTbl[[#This Row],[Request Date]]=MainTracker[Request sent on (Date)])*1,0),9)</f>
        <v>45509</v>
      </c>
      <c r="J1234" t="s">
        <v>10388</v>
      </c>
      <c r="K1234" t="s">
        <v>10378</v>
      </c>
      <c r="L1234" t="e">
        <f>LEFT(Table58[[#This Row],[L3 (Last Work Package only)]],FIND(" - ",Table58[[#This Row],[L3 (Last Work Package only)]])-1)</f>
        <v>#VALUE!</v>
      </c>
      <c r="M1234" t="str">
        <f>LEFT(Table58[[#This Row],[Assets]],FIND(" - ",Table58[[#This Row],[Assets]])-1)</f>
        <v>HS2-00002PXJK</v>
      </c>
      <c r="N1234" s="239" t="e">
        <f>INDEX(TrackerTbl[#Data],MATCH(Table58[[#This Row],[L2]],TrackerTbl[Cleansed_UAID_2],0),5)</f>
        <v>#N/A</v>
      </c>
      <c r="O1234" s="9" t="e">
        <f>INDEX(TrackerTbl[#Data],MATCH(Table58[[#This Row],[L2]],TrackerTbl[Cleansed_UAID_2],0),6)</f>
        <v>#N/A</v>
      </c>
      <c r="P1234" s="239" t="e">
        <f>INDEX(TrackerTbl[#Data],MATCH(Table58[[#This Row],[L2]],TrackerTbl[Cleansed_UAID_2],0),7)</f>
        <v>#N/A</v>
      </c>
    </row>
    <row r="1235" spans="1:16">
      <c r="A1235" s="9">
        <v>214.07</v>
      </c>
      <c r="B1235" t="s">
        <v>5558</v>
      </c>
      <c r="C1235" t="str">
        <f>IF(LEFT(TrackerTbl[[#This Row],[WorkPackage]],1)="U",TrackerTbl[[#This Row],[WorkPackage]],"IDR "&amp;TRIM(TrackerTbl[[#This Row],[WorkPackage]]))</f>
        <v>IDR 214.07</v>
      </c>
      <c r="D1235" t="str">
        <f>TRIM(TrackerTbl[[#This Row],[UAID_2]])</f>
        <v>HS2-000031GXR</v>
      </c>
      <c r="E1235" s="74">
        <f>_xlfn.MAXIFS(Central_Team!G:G,Central_Team!C:C,TrackerTbl[[#This Row],[UAID_2]])</f>
        <v>45505</v>
      </c>
      <c r="F1235" t="str" cm="1">
        <f t="array" ref="F1235">INDEX(MainTracker[#Data],MATCH(1,(TrackerTbl[[#This Row],[UAID_2]]=MainTracker[UAID_2])*(TrackerTbl[[#This Row],[Request Date]]=MainTracker[Request sent on (Date)])*1,0),21)</f>
        <v>10 - Complete</v>
      </c>
      <c r="G1235" s="74" cm="1">
        <f t="array" ref="G1235">INDEX(MainTracker[#Data],MATCH(1,(TrackerTbl[[#This Row],[UAID_2]]=MainTracker[UAID_2])*(TrackerTbl[[#This Row],[Request Date]]=MainTracker[Request sent on (Date)])*1,0),9)</f>
        <v>45526</v>
      </c>
      <c r="J1235" t="s">
        <v>10389</v>
      </c>
      <c r="K1235" t="s">
        <v>10378</v>
      </c>
      <c r="L1235" t="e">
        <f>LEFT(Table58[[#This Row],[L3 (Last Work Package only)]],FIND(" - ",Table58[[#This Row],[L3 (Last Work Package only)]])-1)</f>
        <v>#VALUE!</v>
      </c>
      <c r="M1235" t="str">
        <f>LEFT(Table58[[#This Row],[Assets]],FIND(" - ",Table58[[#This Row],[Assets]])-1)</f>
        <v>HS2-00002PXMK</v>
      </c>
      <c r="N1235" s="239" t="e">
        <f>INDEX(TrackerTbl[#Data],MATCH(Table58[[#This Row],[L2]],TrackerTbl[Cleansed_UAID_2],0),5)</f>
        <v>#N/A</v>
      </c>
      <c r="O1235" s="9" t="e">
        <f>INDEX(TrackerTbl[#Data],MATCH(Table58[[#This Row],[L2]],TrackerTbl[Cleansed_UAID_2],0),6)</f>
        <v>#N/A</v>
      </c>
      <c r="P1235" s="239" t="e">
        <f>INDEX(TrackerTbl[#Data],MATCH(Table58[[#This Row],[L2]],TrackerTbl[Cleansed_UAID_2],0),7)</f>
        <v>#N/A</v>
      </c>
    </row>
    <row r="1236" spans="1:16">
      <c r="A1236" s="9">
        <v>214.07</v>
      </c>
      <c r="B1236" t="s">
        <v>5564</v>
      </c>
      <c r="C1236" t="str">
        <f>IF(LEFT(TrackerTbl[[#This Row],[WorkPackage]],1)="U",TrackerTbl[[#This Row],[WorkPackage]],"IDR "&amp;TRIM(TrackerTbl[[#This Row],[WorkPackage]]))</f>
        <v>IDR 214.07</v>
      </c>
      <c r="D1236" t="str">
        <f>TRIM(TrackerTbl[[#This Row],[UAID_2]])</f>
        <v>HS2-00002Z3NJ</v>
      </c>
      <c r="E1236" s="74">
        <f>_xlfn.MAXIFS(Central_Team!G:G,Central_Team!C:C,TrackerTbl[[#This Row],[UAID_2]])</f>
        <v>45505</v>
      </c>
      <c r="F1236" t="str" cm="1">
        <f t="array" ref="F1236">INDEX(MainTracker[#Data],MATCH(1,(TrackerTbl[[#This Row],[UAID_2]]=MainTracker[UAID_2])*(TrackerTbl[[#This Row],[Request Date]]=MainTracker[Request sent on (Date)])*1,0),21)</f>
        <v>10 - Complete</v>
      </c>
      <c r="G1236" s="74" cm="1">
        <f t="array" ref="G1236">INDEX(MainTracker[#Data],MATCH(1,(TrackerTbl[[#This Row],[UAID_2]]=MainTracker[UAID_2])*(TrackerTbl[[#This Row],[Request Date]]=MainTracker[Request sent on (Date)])*1,0),9)</f>
        <v>45527</v>
      </c>
      <c r="J1236" t="s">
        <v>10390</v>
      </c>
      <c r="K1236" t="s">
        <v>10378</v>
      </c>
      <c r="L1236" t="e">
        <f>LEFT(Table58[[#This Row],[L3 (Last Work Package only)]],FIND(" - ",Table58[[#This Row],[L3 (Last Work Package only)]])-1)</f>
        <v>#VALUE!</v>
      </c>
      <c r="M1236" t="str">
        <f>LEFT(Table58[[#This Row],[Assets]],FIND(" - ",Table58[[#This Row],[Assets]])-1)</f>
        <v>HS2-00002QSKD</v>
      </c>
      <c r="N1236" s="239" t="e">
        <f>INDEX(TrackerTbl[#Data],MATCH(Table58[[#This Row],[L2]],TrackerTbl[Cleansed_UAID_2],0),5)</f>
        <v>#N/A</v>
      </c>
      <c r="O1236" s="9" t="e">
        <f>INDEX(TrackerTbl[#Data],MATCH(Table58[[#This Row],[L2]],TrackerTbl[Cleansed_UAID_2],0),6)</f>
        <v>#N/A</v>
      </c>
      <c r="P1236" s="239" t="e">
        <f>INDEX(TrackerTbl[#Data],MATCH(Table58[[#This Row],[L2]],TrackerTbl[Cleansed_UAID_2],0),7)</f>
        <v>#N/A</v>
      </c>
    </row>
    <row r="1237" spans="1:16">
      <c r="A1237" s="9">
        <v>214.07</v>
      </c>
      <c r="B1237" t="s">
        <v>5568</v>
      </c>
      <c r="C1237" t="str">
        <f>IF(LEFT(TrackerTbl[[#This Row],[WorkPackage]],1)="U",TrackerTbl[[#This Row],[WorkPackage]],"IDR "&amp;TRIM(TrackerTbl[[#This Row],[WorkPackage]]))</f>
        <v>IDR 214.07</v>
      </c>
      <c r="D1237" t="str">
        <f>TRIM(TrackerTbl[[#This Row],[UAID_2]])</f>
        <v>HS2-00002VK3Y</v>
      </c>
      <c r="E1237" s="74">
        <f>_xlfn.MAXIFS(Central_Team!G:G,Central_Team!C:C,TrackerTbl[[#This Row],[UAID_2]])</f>
        <v>45505</v>
      </c>
      <c r="F1237" t="str" cm="1">
        <f t="array" ref="F1237">INDEX(MainTracker[#Data],MATCH(1,(TrackerTbl[[#This Row],[UAID_2]]=MainTracker[UAID_2])*(TrackerTbl[[#This Row],[Request Date]]=MainTracker[Request sent on (Date)])*1,0),21)</f>
        <v>10 - Complete</v>
      </c>
      <c r="G1237" s="74" cm="1">
        <f t="array" ref="G1237">INDEX(MainTracker[#Data],MATCH(1,(TrackerTbl[[#This Row],[UAID_2]]=MainTracker[UAID_2])*(TrackerTbl[[#This Row],[Request Date]]=MainTracker[Request sent on (Date)])*1,0),9)</f>
        <v>45525</v>
      </c>
      <c r="J1237" t="s">
        <v>10391</v>
      </c>
      <c r="K1237" t="s">
        <v>10378</v>
      </c>
      <c r="L1237" t="e">
        <f>LEFT(Table58[[#This Row],[L3 (Last Work Package only)]],FIND(" - ",Table58[[#This Row],[L3 (Last Work Package only)]])-1)</f>
        <v>#VALUE!</v>
      </c>
      <c r="M1237" t="str">
        <f>LEFT(Table58[[#This Row],[Assets]],FIND(" - ",Table58[[#This Row],[Assets]])-1)</f>
        <v>HS2-00002QSQH</v>
      </c>
      <c r="N1237" s="239" t="e">
        <f>INDEX(TrackerTbl[#Data],MATCH(Table58[[#This Row],[L2]],TrackerTbl[Cleansed_UAID_2],0),5)</f>
        <v>#N/A</v>
      </c>
      <c r="O1237" s="9" t="e">
        <f>INDEX(TrackerTbl[#Data],MATCH(Table58[[#This Row],[L2]],TrackerTbl[Cleansed_UAID_2],0),6)</f>
        <v>#N/A</v>
      </c>
      <c r="P1237" s="239" t="e">
        <f>INDEX(TrackerTbl[#Data],MATCH(Table58[[#This Row],[L2]],TrackerTbl[Cleansed_UAID_2],0),7)</f>
        <v>#N/A</v>
      </c>
    </row>
    <row r="1238" spans="1:16">
      <c r="A1238" s="9">
        <v>212.5</v>
      </c>
      <c r="B1238" t="s">
        <v>5572</v>
      </c>
      <c r="C1238" t="str">
        <f>IF(LEFT(TrackerTbl[[#This Row],[WorkPackage]],1)="U",TrackerTbl[[#This Row],[WorkPackage]],"IDR "&amp;TRIM(TrackerTbl[[#This Row],[WorkPackage]]))</f>
        <v>IDR 212.5</v>
      </c>
      <c r="D1238" t="str">
        <f>TRIM(TrackerTbl[[#This Row],[UAID_2]])</f>
        <v>HS2-00003H079</v>
      </c>
      <c r="E1238" s="74">
        <f>_xlfn.MAXIFS(Central_Team!G:G,Central_Team!C:C,TrackerTbl[[#This Row],[UAID_2]])</f>
        <v>45541</v>
      </c>
      <c r="F1238" t="str" cm="1">
        <f t="array" ref="F1238">INDEX(MainTracker[#Data],MATCH(1,(TrackerTbl[[#This Row],[UAID_2]]=MainTracker[UAID_2])*(TrackerTbl[[#This Row],[Request Date]]=MainTracker[Request sent on (Date)])*1,0),21)</f>
        <v>10 - Complete</v>
      </c>
      <c r="G1238" s="74" cm="1">
        <f t="array" ref="G1238">INDEX(MainTracker[#Data],MATCH(1,(TrackerTbl[[#This Row],[UAID_2]]=MainTracker[UAID_2])*(TrackerTbl[[#This Row],[Request Date]]=MainTracker[Request sent on (Date)])*1,0),9)</f>
        <v>45552</v>
      </c>
      <c r="J1238" t="s">
        <v>10392</v>
      </c>
      <c r="K1238" t="s">
        <v>10378</v>
      </c>
      <c r="L1238" t="e">
        <f>LEFT(Table58[[#This Row],[L3 (Last Work Package only)]],FIND(" - ",Table58[[#This Row],[L3 (Last Work Package only)]])-1)</f>
        <v>#VALUE!</v>
      </c>
      <c r="M1238" t="str">
        <f>LEFT(Table58[[#This Row],[Assets]],FIND(" - ",Table58[[#This Row],[Assets]])-1)</f>
        <v>HS2-00002QSKE</v>
      </c>
      <c r="N1238" s="239" t="e">
        <f>INDEX(TrackerTbl[#Data],MATCH(Table58[[#This Row],[L2]],TrackerTbl[Cleansed_UAID_2],0),5)</f>
        <v>#N/A</v>
      </c>
      <c r="O1238" s="9" t="e">
        <f>INDEX(TrackerTbl[#Data],MATCH(Table58[[#This Row],[L2]],TrackerTbl[Cleansed_UAID_2],0),6)</f>
        <v>#N/A</v>
      </c>
      <c r="P1238" s="239" t="e">
        <f>INDEX(TrackerTbl[#Data],MATCH(Table58[[#This Row],[L2]],TrackerTbl[Cleansed_UAID_2],0),7)</f>
        <v>#N/A</v>
      </c>
    </row>
    <row r="1239" spans="1:16">
      <c r="A1239" s="9" t="s">
        <v>5576</v>
      </c>
      <c r="B1239" t="s">
        <v>5577</v>
      </c>
      <c r="C1239" t="str">
        <f>IF(LEFT(TrackerTbl[[#This Row],[WorkPackage]],1)="U",TrackerTbl[[#This Row],[WorkPackage]],"IDR "&amp;TRIM(TrackerTbl[[#This Row],[WorkPackage]]))</f>
        <v>UFDR 238.H</v>
      </c>
      <c r="D1239" t="str">
        <f>TRIM(TrackerTbl[[#This Row],[UAID_2]])</f>
        <v>HS2-000020CKP</v>
      </c>
      <c r="E1239" s="74">
        <f>_xlfn.MAXIFS(Central_Team!G:G,Central_Team!C:C,TrackerTbl[[#This Row],[UAID_2]])</f>
        <v>45510</v>
      </c>
      <c r="F1239" t="str" cm="1">
        <f t="array" ref="F1239">INDEX(MainTracker[#Data],MATCH(1,(TrackerTbl[[#This Row],[UAID_2]]=MainTracker[UAID_2])*(TrackerTbl[[#This Row],[Request Date]]=MainTracker[Request sent on (Date)])*1,0),21)</f>
        <v>10 - Complete</v>
      </c>
      <c r="G1239" s="74" cm="1">
        <f t="array" ref="G1239">INDEX(MainTracker[#Data],MATCH(1,(TrackerTbl[[#This Row],[UAID_2]]=MainTracker[UAID_2])*(TrackerTbl[[#This Row],[Request Date]]=MainTracker[Request sent on (Date)])*1,0),9)</f>
        <v>45513</v>
      </c>
      <c r="J1239" t="s">
        <v>10393</v>
      </c>
      <c r="K1239" t="s">
        <v>10378</v>
      </c>
      <c r="L1239" t="e">
        <f>LEFT(Table58[[#This Row],[L3 (Last Work Package only)]],FIND(" - ",Table58[[#This Row],[L3 (Last Work Package only)]])-1)</f>
        <v>#VALUE!</v>
      </c>
      <c r="M1239" t="str">
        <f>LEFT(Table58[[#This Row],[Assets]],FIND(" - ",Table58[[#This Row],[Assets]])-1)</f>
        <v>HS2-00002QSKF</v>
      </c>
      <c r="N1239" s="239" t="e">
        <f>INDEX(TrackerTbl[#Data],MATCH(Table58[[#This Row],[L2]],TrackerTbl[Cleansed_UAID_2],0),5)</f>
        <v>#N/A</v>
      </c>
      <c r="O1239" s="9" t="e">
        <f>INDEX(TrackerTbl[#Data],MATCH(Table58[[#This Row],[L2]],TrackerTbl[Cleansed_UAID_2],0),6)</f>
        <v>#N/A</v>
      </c>
      <c r="P1239" s="239" t="e">
        <f>INDEX(TrackerTbl[#Data],MATCH(Table58[[#This Row],[L2]],TrackerTbl[Cleansed_UAID_2],0),7)</f>
        <v>#N/A</v>
      </c>
    </row>
    <row r="1240" spans="1:16">
      <c r="A1240" s="9" t="s">
        <v>1738</v>
      </c>
      <c r="B1240" t="s">
        <v>5581</v>
      </c>
      <c r="C1240" t="str">
        <f>IF(LEFT(TrackerTbl[[#This Row],[WorkPackage]],1)="U",TrackerTbl[[#This Row],[WorkPackage]],"IDR "&amp;TRIM(TrackerTbl[[#This Row],[WorkPackage]]))</f>
        <v>UFDR 204.A</v>
      </c>
      <c r="D1240" t="str">
        <f>TRIM(TrackerTbl[[#This Row],[UAID_2]])</f>
        <v>HS2-000020CEA</v>
      </c>
      <c r="E1240" s="74">
        <f>_xlfn.MAXIFS(Central_Team!G:G,Central_Team!C:C,TrackerTbl[[#This Row],[UAID_2]])</f>
        <v>45510</v>
      </c>
      <c r="F1240" t="str" cm="1">
        <f t="array" ref="F1240">INDEX(MainTracker[#Data],MATCH(1,(TrackerTbl[[#This Row],[UAID_2]]=MainTracker[UAID_2])*(TrackerTbl[[#This Row],[Request Date]]=MainTracker[Request sent on (Date)])*1,0),21)</f>
        <v>10 - Complete</v>
      </c>
      <c r="G1240" s="74" cm="1">
        <f t="array" ref="G1240">INDEX(MainTracker[#Data],MATCH(1,(TrackerTbl[[#This Row],[UAID_2]]=MainTracker[UAID_2])*(TrackerTbl[[#This Row],[Request Date]]=MainTracker[Request sent on (Date)])*1,0),9)</f>
        <v>45517</v>
      </c>
      <c r="J1240" t="s">
        <v>10394</v>
      </c>
      <c r="K1240" t="s">
        <v>10378</v>
      </c>
      <c r="L1240" t="e">
        <f>LEFT(Table58[[#This Row],[L3 (Last Work Package only)]],FIND(" - ",Table58[[#This Row],[L3 (Last Work Package only)]])-1)</f>
        <v>#VALUE!</v>
      </c>
      <c r="M1240" t="str">
        <f>LEFT(Table58[[#This Row],[Assets]],FIND(" - ",Table58[[#This Row],[Assets]])-1)</f>
        <v>HS2-00002QSQE</v>
      </c>
      <c r="N1240" s="239" t="e">
        <f>INDEX(TrackerTbl[#Data],MATCH(Table58[[#This Row],[L2]],TrackerTbl[Cleansed_UAID_2],0),5)</f>
        <v>#N/A</v>
      </c>
      <c r="O1240" s="9" t="e">
        <f>INDEX(TrackerTbl[#Data],MATCH(Table58[[#This Row],[L2]],TrackerTbl[Cleansed_UAID_2],0),6)</f>
        <v>#N/A</v>
      </c>
      <c r="P1240" s="239" t="e">
        <f>INDEX(TrackerTbl[#Data],MATCH(Table58[[#This Row],[L2]],TrackerTbl[Cleansed_UAID_2],0),7)</f>
        <v>#N/A</v>
      </c>
    </row>
    <row r="1241" spans="1:16">
      <c r="A1241" s="9" t="s">
        <v>4241</v>
      </c>
      <c r="B1241" t="s">
        <v>5585</v>
      </c>
      <c r="C1241" t="str">
        <f>IF(LEFT(TrackerTbl[[#This Row],[WorkPackage]],1)="U",TrackerTbl[[#This Row],[WorkPackage]],"IDR "&amp;TRIM(TrackerTbl[[#This Row],[WorkPackage]]))</f>
        <v>UFDR 202.E</v>
      </c>
      <c r="D1241" t="str">
        <f>TRIM(TrackerTbl[[#This Row],[UAID_2]])</f>
        <v>HS2-00002NHZ4</v>
      </c>
      <c r="E1241" s="74">
        <f>_xlfn.MAXIFS(Central_Team!G:G,Central_Team!C:C,TrackerTbl[[#This Row],[UAID_2]])</f>
        <v>45510</v>
      </c>
      <c r="F1241" t="str" cm="1">
        <f t="array" ref="F1241">INDEX(MainTracker[#Data],MATCH(1,(TrackerTbl[[#This Row],[UAID_2]]=MainTracker[UAID_2])*(TrackerTbl[[#This Row],[Request Date]]=MainTracker[Request sent on (Date)])*1,0),21)</f>
        <v>10 - Complete</v>
      </c>
      <c r="G1241" s="74" cm="1">
        <f t="array" ref="G1241">INDEX(MainTracker[#Data],MATCH(1,(TrackerTbl[[#This Row],[UAID_2]]=MainTracker[UAID_2])*(TrackerTbl[[#This Row],[Request Date]]=MainTracker[Request sent on (Date)])*1,0),9)</f>
        <v>45513</v>
      </c>
      <c r="J1241" t="s">
        <v>10395</v>
      </c>
      <c r="K1241" t="s">
        <v>10378</v>
      </c>
      <c r="L1241" t="e">
        <f>LEFT(Table58[[#This Row],[L3 (Last Work Package only)]],FIND(" - ",Table58[[#This Row],[L3 (Last Work Package only)]])-1)</f>
        <v>#VALUE!</v>
      </c>
      <c r="M1241" t="str">
        <f>LEFT(Table58[[#This Row],[Assets]],FIND(" - ",Table58[[#This Row],[Assets]])-1)</f>
        <v>HS2-00002QSKG</v>
      </c>
      <c r="N1241" s="239" t="e">
        <f>INDEX(TrackerTbl[#Data],MATCH(Table58[[#This Row],[L2]],TrackerTbl[Cleansed_UAID_2],0),5)</f>
        <v>#N/A</v>
      </c>
      <c r="O1241" s="9" t="e">
        <f>INDEX(TrackerTbl[#Data],MATCH(Table58[[#This Row],[L2]],TrackerTbl[Cleansed_UAID_2],0),6)</f>
        <v>#N/A</v>
      </c>
      <c r="P1241" s="239" t="e">
        <f>INDEX(TrackerTbl[#Data],MATCH(Table58[[#This Row],[L2]],TrackerTbl[Cleansed_UAID_2],0),7)</f>
        <v>#N/A</v>
      </c>
    </row>
    <row r="1242" spans="1:16">
      <c r="A1242" s="9" t="s">
        <v>35</v>
      </c>
      <c r="B1242" t="s">
        <v>5588</v>
      </c>
      <c r="C1242" t="str">
        <f>IF(LEFT(TrackerTbl[[#This Row],[WorkPackage]],1)="U",TrackerTbl[[#This Row],[WorkPackage]],"IDR "&amp;TRIM(TrackerTbl[[#This Row],[WorkPackage]]))</f>
        <v>IDR 233.01-3</v>
      </c>
      <c r="D1242" t="str">
        <f>TRIM(TrackerTbl[[#This Row],[UAID_2]])</f>
        <v>HS2-0000386TE</v>
      </c>
      <c r="E1242" s="74">
        <f>_xlfn.MAXIFS(Central_Team!G:G,Central_Team!C:C,TrackerTbl[[#This Row],[UAID_2]])</f>
        <v>45510</v>
      </c>
      <c r="F1242" t="str" cm="1">
        <f t="array" ref="F1242">INDEX(MainTracker[#Data],MATCH(1,(TrackerTbl[[#This Row],[UAID_2]]=MainTracker[UAID_2])*(TrackerTbl[[#This Row],[Request Date]]=MainTracker[Request sent on (Date)])*1,0),21)</f>
        <v>10 - Complete</v>
      </c>
      <c r="G1242" s="74" cm="1">
        <f t="array" ref="G1242">INDEX(MainTracker[#Data],MATCH(1,(TrackerTbl[[#This Row],[UAID_2]]=MainTracker[UAID_2])*(TrackerTbl[[#This Row],[Request Date]]=MainTracker[Request sent on (Date)])*1,0),9)</f>
        <v>45524</v>
      </c>
      <c r="J1242" t="s">
        <v>10396</v>
      </c>
      <c r="K1242" t="s">
        <v>10378</v>
      </c>
      <c r="L1242" t="e">
        <f>LEFT(Table58[[#This Row],[L3 (Last Work Package only)]],FIND(" - ",Table58[[#This Row],[L3 (Last Work Package only)]])-1)</f>
        <v>#VALUE!</v>
      </c>
      <c r="M1242" t="str">
        <f>LEFT(Table58[[#This Row],[Assets]],FIND(" - ",Table58[[#This Row],[Assets]])-1)</f>
        <v>HS2-00002QSKH</v>
      </c>
      <c r="N1242" s="239" t="e">
        <f>INDEX(TrackerTbl[#Data],MATCH(Table58[[#This Row],[L2]],TrackerTbl[Cleansed_UAID_2],0),5)</f>
        <v>#N/A</v>
      </c>
      <c r="O1242" s="9" t="e">
        <f>INDEX(TrackerTbl[#Data],MATCH(Table58[[#This Row],[L2]],TrackerTbl[Cleansed_UAID_2],0),6)</f>
        <v>#N/A</v>
      </c>
      <c r="P1242" s="239" t="e">
        <f>INDEX(TrackerTbl[#Data],MATCH(Table58[[#This Row],[L2]],TrackerTbl[Cleansed_UAID_2],0),7)</f>
        <v>#N/A</v>
      </c>
    </row>
    <row r="1243" spans="1:16">
      <c r="A1243" s="9" t="s">
        <v>4839</v>
      </c>
      <c r="B1243" t="s">
        <v>5593</v>
      </c>
      <c r="C1243" t="str">
        <f>IF(LEFT(TrackerTbl[[#This Row],[WorkPackage]],1)="U",TrackerTbl[[#This Row],[WorkPackage]],"IDR "&amp;TRIM(TrackerTbl[[#This Row],[WorkPackage]]))</f>
        <v>IDR 202.4-2</v>
      </c>
      <c r="D1243" t="str">
        <f>TRIM(TrackerTbl[[#This Row],[UAID_2]])</f>
        <v>HS2-00002WUK2</v>
      </c>
      <c r="E1243" s="74">
        <f>_xlfn.MAXIFS(Central_Team!G:G,Central_Team!C:C,TrackerTbl[[#This Row],[UAID_2]])</f>
        <v>45510</v>
      </c>
      <c r="F1243" t="str" cm="1">
        <f t="array" ref="F1243">INDEX(MainTracker[#Data],MATCH(1,(TrackerTbl[[#This Row],[UAID_2]]=MainTracker[UAID_2])*(TrackerTbl[[#This Row],[Request Date]]=MainTracker[Request sent on (Date)])*1,0),21)</f>
        <v>10 - Complete</v>
      </c>
      <c r="G1243" s="74" cm="1">
        <f t="array" ref="G1243">INDEX(MainTracker[#Data],MATCH(1,(TrackerTbl[[#This Row],[UAID_2]]=MainTracker[UAID_2])*(TrackerTbl[[#This Row],[Request Date]]=MainTracker[Request sent on (Date)])*1,0),9)</f>
        <v>45512</v>
      </c>
      <c r="J1243" t="s">
        <v>10397</v>
      </c>
      <c r="K1243" t="s">
        <v>10378</v>
      </c>
      <c r="L1243" t="e">
        <f>LEFT(Table58[[#This Row],[L3 (Last Work Package only)]],FIND(" - ",Table58[[#This Row],[L3 (Last Work Package only)]])-1)</f>
        <v>#VALUE!</v>
      </c>
      <c r="M1243" t="str">
        <f>LEFT(Table58[[#This Row],[Assets]],FIND(" - ",Table58[[#This Row],[Assets]])-1)</f>
        <v>HS2-00002QSQF</v>
      </c>
      <c r="N1243" s="239" t="e">
        <f>INDEX(TrackerTbl[#Data],MATCH(Table58[[#This Row],[L2]],TrackerTbl[Cleansed_UAID_2],0),5)</f>
        <v>#N/A</v>
      </c>
      <c r="O1243" s="9" t="e">
        <f>INDEX(TrackerTbl[#Data],MATCH(Table58[[#This Row],[L2]],TrackerTbl[Cleansed_UAID_2],0),6)</f>
        <v>#N/A</v>
      </c>
      <c r="P1243" s="239" t="e">
        <f>INDEX(TrackerTbl[#Data],MATCH(Table58[[#This Row],[L2]],TrackerTbl[Cleansed_UAID_2],0),7)</f>
        <v>#N/A</v>
      </c>
    </row>
    <row r="1244" spans="1:16">
      <c r="A1244" s="9" t="s">
        <v>4839</v>
      </c>
      <c r="B1244" t="s">
        <v>5598</v>
      </c>
      <c r="C1244" t="str">
        <f>IF(LEFT(TrackerTbl[[#This Row],[WorkPackage]],1)="U",TrackerTbl[[#This Row],[WorkPackage]],"IDR "&amp;TRIM(TrackerTbl[[#This Row],[WorkPackage]]))</f>
        <v>IDR 202.4-2</v>
      </c>
      <c r="D1244" t="str">
        <f>TRIM(TrackerTbl[[#This Row],[UAID_2]])</f>
        <v>HS2-00002WUK3</v>
      </c>
      <c r="E1244" s="74">
        <f>_xlfn.MAXIFS(Central_Team!G:G,Central_Team!C:C,TrackerTbl[[#This Row],[UAID_2]])</f>
        <v>45510</v>
      </c>
      <c r="F1244" t="str" cm="1">
        <f t="array" ref="F1244">INDEX(MainTracker[#Data],MATCH(1,(TrackerTbl[[#This Row],[UAID_2]]=MainTracker[UAID_2])*(TrackerTbl[[#This Row],[Request Date]]=MainTracker[Request sent on (Date)])*1,0),21)</f>
        <v>10 - Complete</v>
      </c>
      <c r="G1244" s="74" cm="1">
        <f t="array" ref="G1244">INDEX(MainTracker[#Data],MATCH(1,(TrackerTbl[[#This Row],[UAID_2]]=MainTracker[UAID_2])*(TrackerTbl[[#This Row],[Request Date]]=MainTracker[Request sent on (Date)])*1,0),9)</f>
        <v>45512</v>
      </c>
      <c r="J1244" t="s">
        <v>10398</v>
      </c>
      <c r="K1244" t="s">
        <v>10378</v>
      </c>
      <c r="L1244" t="e">
        <f>LEFT(Table58[[#This Row],[L3 (Last Work Package only)]],FIND(" - ",Table58[[#This Row],[L3 (Last Work Package only)]])-1)</f>
        <v>#VALUE!</v>
      </c>
      <c r="M1244" t="str">
        <f>LEFT(Table58[[#This Row],[Assets]],FIND(" - ",Table58[[#This Row],[Assets]])-1)</f>
        <v>HS2-00002QSKJ</v>
      </c>
      <c r="N1244" s="239" t="e">
        <f>INDEX(TrackerTbl[#Data],MATCH(Table58[[#This Row],[L2]],TrackerTbl[Cleansed_UAID_2],0),5)</f>
        <v>#N/A</v>
      </c>
      <c r="O1244" s="9" t="e">
        <f>INDEX(TrackerTbl[#Data],MATCH(Table58[[#This Row],[L2]],TrackerTbl[Cleansed_UAID_2],0),6)</f>
        <v>#N/A</v>
      </c>
      <c r="P1244" s="239" t="e">
        <f>INDEX(TrackerTbl[#Data],MATCH(Table58[[#This Row],[L2]],TrackerTbl[Cleansed_UAID_2],0),7)</f>
        <v>#N/A</v>
      </c>
    </row>
    <row r="1245" spans="1:16">
      <c r="A1245" s="9" t="s">
        <v>4839</v>
      </c>
      <c r="B1245" t="s">
        <v>5604</v>
      </c>
      <c r="C1245" t="str">
        <f>IF(LEFT(TrackerTbl[[#This Row],[WorkPackage]],1)="U",TrackerTbl[[#This Row],[WorkPackage]],"IDR "&amp;TRIM(TrackerTbl[[#This Row],[WorkPackage]]))</f>
        <v>IDR 202.4-2</v>
      </c>
      <c r="D1245" t="str">
        <f>TRIM(TrackerTbl[[#This Row],[UAID_2]])</f>
        <v>HS2-00002WUK4</v>
      </c>
      <c r="E1245" s="74">
        <f>_xlfn.MAXIFS(Central_Team!G:G,Central_Team!C:C,TrackerTbl[[#This Row],[UAID_2]])</f>
        <v>45510</v>
      </c>
      <c r="F1245" t="str" cm="1">
        <f t="array" ref="F1245">INDEX(MainTracker[#Data],MATCH(1,(TrackerTbl[[#This Row],[UAID_2]]=MainTracker[UAID_2])*(TrackerTbl[[#This Row],[Request Date]]=MainTracker[Request sent on (Date)])*1,0),21)</f>
        <v>10 - Complete</v>
      </c>
      <c r="G1245" s="74" cm="1">
        <f t="array" ref="G1245">INDEX(MainTracker[#Data],MATCH(1,(TrackerTbl[[#This Row],[UAID_2]]=MainTracker[UAID_2])*(TrackerTbl[[#This Row],[Request Date]]=MainTracker[Request sent on (Date)])*1,0),9)</f>
        <v>45512</v>
      </c>
      <c r="J1245" t="s">
        <v>10399</v>
      </c>
      <c r="K1245" t="s">
        <v>10378</v>
      </c>
      <c r="L1245" t="e">
        <f>LEFT(Table58[[#This Row],[L3 (Last Work Package only)]],FIND(" - ",Table58[[#This Row],[L3 (Last Work Package only)]])-1)</f>
        <v>#VALUE!</v>
      </c>
      <c r="M1245" t="str">
        <f>LEFT(Table58[[#This Row],[Assets]],FIND(" - ",Table58[[#This Row],[Assets]])-1)</f>
        <v>HS2-00002QSQG</v>
      </c>
      <c r="N1245" s="239" t="e">
        <f>INDEX(TrackerTbl[#Data],MATCH(Table58[[#This Row],[L2]],TrackerTbl[Cleansed_UAID_2],0),5)</f>
        <v>#N/A</v>
      </c>
      <c r="O1245" s="9" t="e">
        <f>INDEX(TrackerTbl[#Data],MATCH(Table58[[#This Row],[L2]],TrackerTbl[Cleansed_UAID_2],0),6)</f>
        <v>#N/A</v>
      </c>
      <c r="P1245" s="239" t="e">
        <f>INDEX(TrackerTbl[#Data],MATCH(Table58[[#This Row],[L2]],TrackerTbl[Cleansed_UAID_2],0),7)</f>
        <v>#N/A</v>
      </c>
    </row>
    <row r="1246" spans="1:16">
      <c r="A1246" s="9" t="s">
        <v>4839</v>
      </c>
      <c r="B1246" t="s">
        <v>5608</v>
      </c>
      <c r="C1246" t="str">
        <f>IF(LEFT(TrackerTbl[[#This Row],[WorkPackage]],1)="U",TrackerTbl[[#This Row],[WorkPackage]],"IDR "&amp;TRIM(TrackerTbl[[#This Row],[WorkPackage]]))</f>
        <v>IDR 202.4-2</v>
      </c>
      <c r="D1246" t="str">
        <f>TRIM(TrackerTbl[[#This Row],[UAID_2]])</f>
        <v>HS2-00002WUK5</v>
      </c>
      <c r="E1246" s="74">
        <f>_xlfn.MAXIFS(Central_Team!G:G,Central_Team!C:C,TrackerTbl[[#This Row],[UAID_2]])</f>
        <v>45510</v>
      </c>
      <c r="F1246" t="str" cm="1">
        <f t="array" ref="F1246">INDEX(MainTracker[#Data],MATCH(1,(TrackerTbl[[#This Row],[UAID_2]]=MainTracker[UAID_2])*(TrackerTbl[[#This Row],[Request Date]]=MainTracker[Request sent on (Date)])*1,0),21)</f>
        <v>10 - Complete</v>
      </c>
      <c r="G1246" s="74" cm="1">
        <f t="array" ref="G1246">INDEX(MainTracker[#Data],MATCH(1,(TrackerTbl[[#This Row],[UAID_2]]=MainTracker[UAID_2])*(TrackerTbl[[#This Row],[Request Date]]=MainTracker[Request sent on (Date)])*1,0),9)</f>
        <v>45512</v>
      </c>
      <c r="J1246" t="s">
        <v>10400</v>
      </c>
      <c r="K1246" t="s">
        <v>10378</v>
      </c>
      <c r="L1246" t="e">
        <f>LEFT(Table58[[#This Row],[L3 (Last Work Package only)]],FIND(" - ",Table58[[#This Row],[L3 (Last Work Package only)]])-1)</f>
        <v>#VALUE!</v>
      </c>
      <c r="M1246" t="str">
        <f>LEFT(Table58[[#This Row],[Assets]],FIND(" - ",Table58[[#This Row],[Assets]])-1)</f>
        <v>HS2-00002QSKK</v>
      </c>
      <c r="N1246" s="239" t="e">
        <f>INDEX(TrackerTbl[#Data],MATCH(Table58[[#This Row],[L2]],TrackerTbl[Cleansed_UAID_2],0),5)</f>
        <v>#N/A</v>
      </c>
      <c r="O1246" s="9" t="e">
        <f>INDEX(TrackerTbl[#Data],MATCH(Table58[[#This Row],[L2]],TrackerTbl[Cleansed_UAID_2],0),6)</f>
        <v>#N/A</v>
      </c>
      <c r="P1246" s="239" t="e">
        <f>INDEX(TrackerTbl[#Data],MATCH(Table58[[#This Row],[L2]],TrackerTbl[Cleansed_UAID_2],0),7)</f>
        <v>#N/A</v>
      </c>
    </row>
    <row r="1247" spans="1:16">
      <c r="A1247" s="9" t="s">
        <v>4839</v>
      </c>
      <c r="B1247" t="s">
        <v>5612</v>
      </c>
      <c r="C1247" t="str">
        <f>IF(LEFT(TrackerTbl[[#This Row],[WorkPackage]],1)="U",TrackerTbl[[#This Row],[WorkPackage]],"IDR "&amp;TRIM(TrackerTbl[[#This Row],[WorkPackage]]))</f>
        <v>IDR 202.4-2</v>
      </c>
      <c r="D1247" t="str">
        <f>TRIM(TrackerTbl[[#This Row],[UAID_2]])</f>
        <v>HS2-00002WUK6</v>
      </c>
      <c r="E1247" s="74">
        <f>_xlfn.MAXIFS(Central_Team!G:G,Central_Team!C:C,TrackerTbl[[#This Row],[UAID_2]])</f>
        <v>45510</v>
      </c>
      <c r="F1247" t="str" cm="1">
        <f t="array" ref="F1247">INDEX(MainTracker[#Data],MATCH(1,(TrackerTbl[[#This Row],[UAID_2]]=MainTracker[UAID_2])*(TrackerTbl[[#This Row],[Request Date]]=MainTracker[Request sent on (Date)])*1,0),21)</f>
        <v>10 - Complete</v>
      </c>
      <c r="G1247" s="74" cm="1">
        <f t="array" ref="G1247">INDEX(MainTracker[#Data],MATCH(1,(TrackerTbl[[#This Row],[UAID_2]]=MainTracker[UAID_2])*(TrackerTbl[[#This Row],[Request Date]]=MainTracker[Request sent on (Date)])*1,0),9)</f>
        <v>45513</v>
      </c>
      <c r="J1247" t="s">
        <v>10401</v>
      </c>
      <c r="K1247" t="s">
        <v>10378</v>
      </c>
      <c r="L1247" t="e">
        <f>LEFT(Table58[[#This Row],[L3 (Last Work Package only)]],FIND(" - ",Table58[[#This Row],[L3 (Last Work Package only)]])-1)</f>
        <v>#VALUE!</v>
      </c>
      <c r="M1247" t="str">
        <f>LEFT(Table58[[#This Row],[Assets]],FIND(" - ",Table58[[#This Row],[Assets]])-1)</f>
        <v>HS2-00002QSQJ</v>
      </c>
      <c r="N1247" s="239" t="e">
        <f>INDEX(TrackerTbl[#Data],MATCH(Table58[[#This Row],[L2]],TrackerTbl[Cleansed_UAID_2],0),5)</f>
        <v>#N/A</v>
      </c>
      <c r="O1247" s="9" t="e">
        <f>INDEX(TrackerTbl[#Data],MATCH(Table58[[#This Row],[L2]],TrackerTbl[Cleansed_UAID_2],0),6)</f>
        <v>#N/A</v>
      </c>
      <c r="P1247" s="239" t="e">
        <f>INDEX(TrackerTbl[#Data],MATCH(Table58[[#This Row],[L2]],TrackerTbl[Cleansed_UAID_2],0),7)</f>
        <v>#N/A</v>
      </c>
    </row>
    <row r="1248" spans="1:16">
      <c r="A1248" s="9" t="s">
        <v>4839</v>
      </c>
      <c r="B1248" t="s">
        <v>5616</v>
      </c>
      <c r="C1248" t="str">
        <f>IF(LEFT(TrackerTbl[[#This Row],[WorkPackage]],1)="U",TrackerTbl[[#This Row],[WorkPackage]],"IDR "&amp;TRIM(TrackerTbl[[#This Row],[WorkPackage]]))</f>
        <v>IDR 202.4-2</v>
      </c>
      <c r="D1248" t="str">
        <f>TRIM(TrackerTbl[[#This Row],[UAID_2]])</f>
        <v>HS2-00002WUK7</v>
      </c>
      <c r="E1248" s="74">
        <f>_xlfn.MAXIFS(Central_Team!G:G,Central_Team!C:C,TrackerTbl[[#This Row],[UAID_2]])</f>
        <v>45510</v>
      </c>
      <c r="F1248" t="str" cm="1">
        <f t="array" ref="F1248">INDEX(MainTracker[#Data],MATCH(1,(TrackerTbl[[#This Row],[UAID_2]]=MainTracker[UAID_2])*(TrackerTbl[[#This Row],[Request Date]]=MainTracker[Request sent on (Date)])*1,0),21)</f>
        <v>10 - Complete</v>
      </c>
      <c r="G1248" s="74" cm="1">
        <f t="array" ref="G1248">INDEX(MainTracker[#Data],MATCH(1,(TrackerTbl[[#This Row],[UAID_2]]=MainTracker[UAID_2])*(TrackerTbl[[#This Row],[Request Date]]=MainTracker[Request sent on (Date)])*1,0),9)</f>
        <v>45513</v>
      </c>
      <c r="J1248" t="s">
        <v>10402</v>
      </c>
      <c r="K1248" t="s">
        <v>10378</v>
      </c>
      <c r="L1248" t="e">
        <f>LEFT(Table58[[#This Row],[L3 (Last Work Package only)]],FIND(" - ",Table58[[#This Row],[L3 (Last Work Package only)]])-1)</f>
        <v>#VALUE!</v>
      </c>
      <c r="M1248" t="str">
        <f>LEFT(Table58[[#This Row],[Assets]],FIND(" - ",Table58[[#This Row],[Assets]])-1)</f>
        <v>HS2-00002QSKL</v>
      </c>
      <c r="N1248" s="239" t="e">
        <f>INDEX(TrackerTbl[#Data],MATCH(Table58[[#This Row],[L2]],TrackerTbl[Cleansed_UAID_2],0),5)</f>
        <v>#N/A</v>
      </c>
      <c r="O1248" s="9" t="e">
        <f>INDEX(TrackerTbl[#Data],MATCH(Table58[[#This Row],[L2]],TrackerTbl[Cleansed_UAID_2],0),6)</f>
        <v>#N/A</v>
      </c>
      <c r="P1248" s="239" t="e">
        <f>INDEX(TrackerTbl[#Data],MATCH(Table58[[#This Row],[L2]],TrackerTbl[Cleansed_UAID_2],0),7)</f>
        <v>#N/A</v>
      </c>
    </row>
    <row r="1249" spans="1:16">
      <c r="A1249" s="9" t="s">
        <v>4839</v>
      </c>
      <c r="B1249" t="s">
        <v>5620</v>
      </c>
      <c r="C1249" t="str">
        <f>IF(LEFT(TrackerTbl[[#This Row],[WorkPackage]],1)="U",TrackerTbl[[#This Row],[WorkPackage]],"IDR "&amp;TRIM(TrackerTbl[[#This Row],[WorkPackage]]))</f>
        <v>IDR 202.4-2</v>
      </c>
      <c r="D1249" t="str">
        <f>TRIM(TrackerTbl[[#This Row],[UAID_2]])</f>
        <v>HS2-00002WUK8</v>
      </c>
      <c r="E1249" s="74">
        <f>_xlfn.MAXIFS(Central_Team!G:G,Central_Team!C:C,TrackerTbl[[#This Row],[UAID_2]])</f>
        <v>45510</v>
      </c>
      <c r="F1249" t="str" cm="1">
        <f t="array" ref="F1249">INDEX(MainTracker[#Data],MATCH(1,(TrackerTbl[[#This Row],[UAID_2]]=MainTracker[UAID_2])*(TrackerTbl[[#This Row],[Request Date]]=MainTracker[Request sent on (Date)])*1,0),21)</f>
        <v>10 - Complete</v>
      </c>
      <c r="G1249" s="74" cm="1">
        <f t="array" ref="G1249">INDEX(MainTracker[#Data],MATCH(1,(TrackerTbl[[#This Row],[UAID_2]]=MainTracker[UAID_2])*(TrackerTbl[[#This Row],[Request Date]]=MainTracker[Request sent on (Date)])*1,0),9)</f>
        <v>45513</v>
      </c>
      <c r="J1249" t="s">
        <v>10403</v>
      </c>
      <c r="K1249" t="s">
        <v>10378</v>
      </c>
      <c r="L1249" t="e">
        <f>LEFT(Table58[[#This Row],[L3 (Last Work Package only)]],FIND(" - ",Table58[[#This Row],[L3 (Last Work Package only)]])-1)</f>
        <v>#VALUE!</v>
      </c>
      <c r="M1249" t="str">
        <f>LEFT(Table58[[#This Row],[Assets]],FIND(" - ",Table58[[#This Row],[Assets]])-1)</f>
        <v>HS2-00002QSQM</v>
      </c>
      <c r="N1249" s="239" t="e">
        <f>INDEX(TrackerTbl[#Data],MATCH(Table58[[#This Row],[L2]],TrackerTbl[Cleansed_UAID_2],0),5)</f>
        <v>#N/A</v>
      </c>
      <c r="O1249" s="9" t="e">
        <f>INDEX(TrackerTbl[#Data],MATCH(Table58[[#This Row],[L2]],TrackerTbl[Cleansed_UAID_2],0),6)</f>
        <v>#N/A</v>
      </c>
      <c r="P1249" s="239" t="e">
        <f>INDEX(TrackerTbl[#Data],MATCH(Table58[[#This Row],[L2]],TrackerTbl[Cleansed_UAID_2],0),7)</f>
        <v>#N/A</v>
      </c>
    </row>
    <row r="1250" spans="1:16">
      <c r="A1250" s="9" t="s">
        <v>4839</v>
      </c>
      <c r="B1250" t="s">
        <v>5624</v>
      </c>
      <c r="C1250" t="str">
        <f>IF(LEFT(TrackerTbl[[#This Row],[WorkPackage]],1)="U",TrackerTbl[[#This Row],[WorkPackage]],"IDR "&amp;TRIM(TrackerTbl[[#This Row],[WorkPackage]]))</f>
        <v>IDR 202.4-2</v>
      </c>
      <c r="D1250" t="str">
        <f>TRIM(TrackerTbl[[#This Row],[UAID_2]])</f>
        <v>HS2-00002WUK9</v>
      </c>
      <c r="E1250" s="74">
        <f>_xlfn.MAXIFS(Central_Team!G:G,Central_Team!C:C,TrackerTbl[[#This Row],[UAID_2]])</f>
        <v>45510</v>
      </c>
      <c r="F1250" t="str" cm="1">
        <f t="array" ref="F1250">INDEX(MainTracker[#Data],MATCH(1,(TrackerTbl[[#This Row],[UAID_2]]=MainTracker[UAID_2])*(TrackerTbl[[#This Row],[Request Date]]=MainTracker[Request sent on (Date)])*1,0),21)</f>
        <v>10 - Complete</v>
      </c>
      <c r="G1250" s="74" cm="1">
        <f t="array" ref="G1250">INDEX(MainTracker[#Data],MATCH(1,(TrackerTbl[[#This Row],[UAID_2]]=MainTracker[UAID_2])*(TrackerTbl[[#This Row],[Request Date]]=MainTracker[Request sent on (Date)])*1,0),9)</f>
        <v>45512</v>
      </c>
      <c r="J1250" t="s">
        <v>10404</v>
      </c>
      <c r="K1250" t="s">
        <v>10378</v>
      </c>
      <c r="L1250" t="e">
        <f>LEFT(Table58[[#This Row],[L3 (Last Work Package only)]],FIND(" - ",Table58[[#This Row],[L3 (Last Work Package only)]])-1)</f>
        <v>#VALUE!</v>
      </c>
      <c r="M1250" t="str">
        <f>LEFT(Table58[[#This Row],[Assets]],FIND(" - ",Table58[[#This Row],[Assets]])-1)</f>
        <v>HS2-00002QSKM</v>
      </c>
      <c r="N1250" s="239" t="e">
        <f>INDEX(TrackerTbl[#Data],MATCH(Table58[[#This Row],[L2]],TrackerTbl[Cleansed_UAID_2],0),5)</f>
        <v>#N/A</v>
      </c>
      <c r="O1250" s="9" t="e">
        <f>INDEX(TrackerTbl[#Data],MATCH(Table58[[#This Row],[L2]],TrackerTbl[Cleansed_UAID_2],0),6)</f>
        <v>#N/A</v>
      </c>
      <c r="P1250" s="239" t="e">
        <f>INDEX(TrackerTbl[#Data],MATCH(Table58[[#This Row],[L2]],TrackerTbl[Cleansed_UAID_2],0),7)</f>
        <v>#N/A</v>
      </c>
    </row>
    <row r="1251" spans="1:16">
      <c r="A1251" s="9" t="s">
        <v>4839</v>
      </c>
      <c r="B1251" t="s">
        <v>5628</v>
      </c>
      <c r="C1251" t="str">
        <f>IF(LEFT(TrackerTbl[[#This Row],[WorkPackage]],1)="U",TrackerTbl[[#This Row],[WorkPackage]],"IDR "&amp;TRIM(TrackerTbl[[#This Row],[WorkPackage]]))</f>
        <v>IDR 202.4-2</v>
      </c>
      <c r="D1251" t="str">
        <f>TRIM(TrackerTbl[[#This Row],[UAID_2]])</f>
        <v>HS2-00002WUKA</v>
      </c>
      <c r="E1251" s="74">
        <f>_xlfn.MAXIFS(Central_Team!G:G,Central_Team!C:C,TrackerTbl[[#This Row],[UAID_2]])</f>
        <v>45510</v>
      </c>
      <c r="F1251" t="str" cm="1">
        <f t="array" ref="F1251">INDEX(MainTracker[#Data],MATCH(1,(TrackerTbl[[#This Row],[UAID_2]]=MainTracker[UAID_2])*(TrackerTbl[[#This Row],[Request Date]]=MainTracker[Request sent on (Date)])*1,0),21)</f>
        <v>10 - Complete</v>
      </c>
      <c r="G1251" s="74" cm="1">
        <f t="array" ref="G1251">INDEX(MainTracker[#Data],MATCH(1,(TrackerTbl[[#This Row],[UAID_2]]=MainTracker[UAID_2])*(TrackerTbl[[#This Row],[Request Date]]=MainTracker[Request sent on (Date)])*1,0),9)</f>
        <v>45512</v>
      </c>
      <c r="J1251" t="s">
        <v>10405</v>
      </c>
      <c r="K1251" t="s">
        <v>10378</v>
      </c>
      <c r="L1251" t="e">
        <f>LEFT(Table58[[#This Row],[L3 (Last Work Package only)]],FIND(" - ",Table58[[#This Row],[L3 (Last Work Package only)]])-1)</f>
        <v>#VALUE!</v>
      </c>
      <c r="M1251" t="str">
        <f>LEFT(Table58[[#This Row],[Assets]],FIND(" - ",Table58[[#This Row],[Assets]])-1)</f>
        <v>HS2-00002QSQK</v>
      </c>
      <c r="N1251" s="239" t="e">
        <f>INDEX(TrackerTbl[#Data],MATCH(Table58[[#This Row],[L2]],TrackerTbl[Cleansed_UAID_2],0),5)</f>
        <v>#N/A</v>
      </c>
      <c r="O1251" s="9" t="e">
        <f>INDEX(TrackerTbl[#Data],MATCH(Table58[[#This Row],[L2]],TrackerTbl[Cleansed_UAID_2],0),6)</f>
        <v>#N/A</v>
      </c>
      <c r="P1251" s="239" t="e">
        <f>INDEX(TrackerTbl[#Data],MATCH(Table58[[#This Row],[L2]],TrackerTbl[Cleansed_UAID_2],0),7)</f>
        <v>#N/A</v>
      </c>
    </row>
    <row r="1252" spans="1:16">
      <c r="A1252" s="9">
        <v>234.05</v>
      </c>
      <c r="B1252" t="s">
        <v>5632</v>
      </c>
      <c r="C1252" t="str">
        <f>IF(LEFT(TrackerTbl[[#This Row],[WorkPackage]],1)="U",TrackerTbl[[#This Row],[WorkPackage]],"IDR "&amp;TRIM(TrackerTbl[[#This Row],[WorkPackage]]))</f>
        <v>IDR 234.05</v>
      </c>
      <c r="D1252" t="str">
        <f>TRIM(TrackerTbl[[#This Row],[UAID_2]])</f>
        <v>HS2-000001375</v>
      </c>
      <c r="E1252" s="74">
        <f>_xlfn.MAXIFS(Central_Team!G:G,Central_Team!C:C,TrackerTbl[[#This Row],[UAID_2]])</f>
        <v>45511</v>
      </c>
      <c r="F1252" t="str" cm="1">
        <f t="array" ref="F1252">INDEX(MainTracker[#Data],MATCH(1,(TrackerTbl[[#This Row],[UAID_2]]=MainTracker[UAID_2])*(TrackerTbl[[#This Row],[Request Date]]=MainTracker[Request sent on (Date)])*1,0),21)</f>
        <v>10 - Complete</v>
      </c>
      <c r="G1252" s="74" cm="1">
        <f t="array" ref="G1252">INDEX(MainTracker[#Data],MATCH(1,(TrackerTbl[[#This Row],[UAID_2]]=MainTracker[UAID_2])*(TrackerTbl[[#This Row],[Request Date]]=MainTracker[Request sent on (Date)])*1,0),9)</f>
        <v>45525</v>
      </c>
      <c r="J1252" t="s">
        <v>10406</v>
      </c>
      <c r="K1252" t="s">
        <v>10378</v>
      </c>
      <c r="L1252" t="e">
        <f>LEFT(Table58[[#This Row],[L3 (Last Work Package only)]],FIND(" - ",Table58[[#This Row],[L3 (Last Work Package only)]])-1)</f>
        <v>#VALUE!</v>
      </c>
      <c r="M1252" t="str">
        <f>LEFT(Table58[[#This Row],[Assets]],FIND(" - ",Table58[[#This Row],[Assets]])-1)</f>
        <v>HS2-00002QSQL</v>
      </c>
      <c r="N1252" s="239" t="e">
        <f>INDEX(TrackerTbl[#Data],MATCH(Table58[[#This Row],[L2]],TrackerTbl[Cleansed_UAID_2],0),5)</f>
        <v>#N/A</v>
      </c>
      <c r="O1252" s="9" t="e">
        <f>INDEX(TrackerTbl[#Data],MATCH(Table58[[#This Row],[L2]],TrackerTbl[Cleansed_UAID_2],0),6)</f>
        <v>#N/A</v>
      </c>
      <c r="P1252" s="239" t="e">
        <f>INDEX(TrackerTbl[#Data],MATCH(Table58[[#This Row],[L2]],TrackerTbl[Cleansed_UAID_2],0),7)</f>
        <v>#N/A</v>
      </c>
    </row>
    <row r="1253" spans="1:16">
      <c r="A1253" s="9" t="s">
        <v>4168</v>
      </c>
      <c r="B1253" t="s">
        <v>5638</v>
      </c>
      <c r="C1253" t="str">
        <f>IF(LEFT(TrackerTbl[[#This Row],[WorkPackage]],1)="U",TrackerTbl[[#This Row],[WorkPackage]],"IDR "&amp;TRIM(TrackerTbl[[#This Row],[WorkPackage]]))</f>
        <v>IDR 204.2-2</v>
      </c>
      <c r="D1253" t="str">
        <f>TRIM(TrackerTbl[[#This Row],[UAID_2]])</f>
        <v>HS2-00002CT4M</v>
      </c>
      <c r="E1253" s="74">
        <f>_xlfn.MAXIFS(Central_Team!G:G,Central_Team!C:C,TrackerTbl[[#This Row],[UAID_2]])</f>
        <v>45537</v>
      </c>
      <c r="F1253" t="str" cm="1">
        <f t="array" ref="F1253">INDEX(MainTracker[#Data],MATCH(1,(TrackerTbl[[#This Row],[UAID_2]]=MainTracker[UAID_2])*(TrackerTbl[[#This Row],[Request Date]]=MainTracker[Request sent on (Date)])*1,0),21)</f>
        <v>10 - Complete</v>
      </c>
      <c r="G1253" s="74" cm="1">
        <f t="array" ref="G1253">INDEX(MainTracker[#Data],MATCH(1,(TrackerTbl[[#This Row],[UAID_2]]=MainTracker[UAID_2])*(TrackerTbl[[#This Row],[Request Date]]=MainTracker[Request sent on (Date)])*1,0),9)</f>
        <v>45551</v>
      </c>
      <c r="J1253" t="s">
        <v>10407</v>
      </c>
      <c r="K1253" t="s">
        <v>10378</v>
      </c>
      <c r="L1253" t="e">
        <f>LEFT(Table58[[#This Row],[L3 (Last Work Package only)]],FIND(" - ",Table58[[#This Row],[L3 (Last Work Package only)]])-1)</f>
        <v>#VALUE!</v>
      </c>
      <c r="M1253" t="str">
        <f>LEFT(Table58[[#This Row],[Assets]],FIND(" - ",Table58[[#This Row],[Assets]])-1)</f>
        <v>HS2-00002QSKQ</v>
      </c>
      <c r="N1253" s="239" t="e">
        <f>INDEX(TrackerTbl[#Data],MATCH(Table58[[#This Row],[L2]],TrackerTbl[Cleansed_UAID_2],0),5)</f>
        <v>#N/A</v>
      </c>
      <c r="O1253" s="9" t="e">
        <f>INDEX(TrackerTbl[#Data],MATCH(Table58[[#This Row],[L2]],TrackerTbl[Cleansed_UAID_2],0),6)</f>
        <v>#N/A</v>
      </c>
      <c r="P1253" s="239" t="e">
        <f>INDEX(TrackerTbl[#Data],MATCH(Table58[[#This Row],[L2]],TrackerTbl[Cleansed_UAID_2],0),7)</f>
        <v>#N/A</v>
      </c>
    </row>
    <row r="1254" spans="1:16">
      <c r="A1254" s="9" t="s">
        <v>4168</v>
      </c>
      <c r="B1254" t="s">
        <v>5642</v>
      </c>
      <c r="C1254" t="str">
        <f>IF(LEFT(TrackerTbl[[#This Row],[WorkPackage]],1)="U",TrackerTbl[[#This Row],[WorkPackage]],"IDR "&amp;TRIM(TrackerTbl[[#This Row],[WorkPackage]]))</f>
        <v>IDR 204.2-2</v>
      </c>
      <c r="D1254" t="str">
        <f>TRIM(TrackerTbl[[#This Row],[UAID_2]])</f>
        <v>HS2-00002EKX6</v>
      </c>
      <c r="E1254" s="74">
        <f>_xlfn.MAXIFS(Central_Team!G:G,Central_Team!C:C,TrackerTbl[[#This Row],[UAID_2]])</f>
        <v>45511</v>
      </c>
      <c r="F1254" t="str" cm="1">
        <f t="array" ref="F1254">INDEX(MainTracker[#Data],MATCH(1,(TrackerTbl[[#This Row],[UAID_2]]=MainTracker[UAID_2])*(TrackerTbl[[#This Row],[Request Date]]=MainTracker[Request sent on (Date)])*1,0),21)</f>
        <v>10 - Complete</v>
      </c>
      <c r="G1254" s="74" cm="1">
        <f t="array" ref="G1254">INDEX(MainTracker[#Data],MATCH(1,(TrackerTbl[[#This Row],[UAID_2]]=MainTracker[UAID_2])*(TrackerTbl[[#This Row],[Request Date]]=MainTracker[Request sent on (Date)])*1,0),9)</f>
        <v>45526</v>
      </c>
      <c r="J1254" t="s">
        <v>10408</v>
      </c>
      <c r="K1254" t="s">
        <v>10378</v>
      </c>
      <c r="L1254" t="e">
        <f>LEFT(Table58[[#This Row],[L3 (Last Work Package only)]],FIND(" - ",Table58[[#This Row],[L3 (Last Work Package only)]])-1)</f>
        <v>#VALUE!</v>
      </c>
      <c r="M1254" t="str">
        <f>LEFT(Table58[[#This Row],[Assets]],FIND(" - ",Table58[[#This Row],[Assets]])-1)</f>
        <v>HS2-00002QSKR</v>
      </c>
      <c r="N1254" s="239" t="e">
        <f>INDEX(TrackerTbl[#Data],MATCH(Table58[[#This Row],[L2]],TrackerTbl[Cleansed_UAID_2],0),5)</f>
        <v>#N/A</v>
      </c>
      <c r="O1254" s="9" t="e">
        <f>INDEX(TrackerTbl[#Data],MATCH(Table58[[#This Row],[L2]],TrackerTbl[Cleansed_UAID_2],0),6)</f>
        <v>#N/A</v>
      </c>
      <c r="P1254" s="239" t="e">
        <f>INDEX(TrackerTbl[#Data],MATCH(Table58[[#This Row],[L2]],TrackerTbl[Cleansed_UAID_2],0),7)</f>
        <v>#N/A</v>
      </c>
    </row>
    <row r="1255" spans="1:16">
      <c r="A1255" s="9" t="s">
        <v>4168</v>
      </c>
      <c r="B1255" t="s">
        <v>5648</v>
      </c>
      <c r="C1255" t="str">
        <f>IF(LEFT(TrackerTbl[[#This Row],[WorkPackage]],1)="U",TrackerTbl[[#This Row],[WorkPackage]],"IDR "&amp;TRIM(TrackerTbl[[#This Row],[WorkPackage]]))</f>
        <v>IDR 204.2-2</v>
      </c>
      <c r="D1255" t="str">
        <f>TRIM(TrackerTbl[[#This Row],[UAID_2]])</f>
        <v>HS2-00002EKX5</v>
      </c>
      <c r="E1255" s="74">
        <f>_xlfn.MAXIFS(Central_Team!G:G,Central_Team!C:C,TrackerTbl[[#This Row],[UAID_2]])</f>
        <v>45511</v>
      </c>
      <c r="F1255" t="str" cm="1">
        <f t="array" ref="F1255">INDEX(MainTracker[#Data],MATCH(1,(TrackerTbl[[#This Row],[UAID_2]]=MainTracker[UAID_2])*(TrackerTbl[[#This Row],[Request Date]]=MainTracker[Request sent on (Date)])*1,0),21)</f>
        <v>10 - Complete</v>
      </c>
      <c r="G1255" s="74" cm="1">
        <f t="array" ref="G1255">INDEX(MainTracker[#Data],MATCH(1,(TrackerTbl[[#This Row],[UAID_2]]=MainTracker[UAID_2])*(TrackerTbl[[#This Row],[Request Date]]=MainTracker[Request sent on (Date)])*1,0),9)</f>
        <v>45526</v>
      </c>
      <c r="J1255" t="s">
        <v>10409</v>
      </c>
      <c r="K1255" t="s">
        <v>10410</v>
      </c>
      <c r="L1255" t="e">
        <f>LEFT(Table58[[#This Row],[L3 (Last Work Package only)]],FIND(" - ",Table58[[#This Row],[L3 (Last Work Package only)]])-1)</f>
        <v>#VALUE!</v>
      </c>
      <c r="M1255" t="str">
        <f>LEFT(Table58[[#This Row],[Assets]],FIND(" - ",Table58[[#This Row],[Assets]])-1)</f>
        <v>HS2-00002PXLH</v>
      </c>
      <c r="N1255" s="239" t="e">
        <f>INDEX(TrackerTbl[#Data],MATCH(Table58[[#This Row],[L2]],TrackerTbl[Cleansed_UAID_2],0),5)</f>
        <v>#N/A</v>
      </c>
      <c r="O1255" s="9" t="e">
        <f>INDEX(TrackerTbl[#Data],MATCH(Table58[[#This Row],[L2]],TrackerTbl[Cleansed_UAID_2],0),6)</f>
        <v>#N/A</v>
      </c>
      <c r="P1255" s="239" t="e">
        <f>INDEX(TrackerTbl[#Data],MATCH(Table58[[#This Row],[L2]],TrackerTbl[Cleansed_UAID_2],0),7)</f>
        <v>#N/A</v>
      </c>
    </row>
    <row r="1256" spans="1:16">
      <c r="A1256" s="9" t="s">
        <v>4168</v>
      </c>
      <c r="B1256" t="s">
        <v>5654</v>
      </c>
      <c r="C1256" t="str">
        <f>IF(LEFT(TrackerTbl[[#This Row],[WorkPackage]],1)="U",TrackerTbl[[#This Row],[WorkPackage]],"IDR "&amp;TRIM(TrackerTbl[[#This Row],[WorkPackage]]))</f>
        <v>IDR 204.2-2</v>
      </c>
      <c r="D1256" t="str">
        <f>TRIM(TrackerTbl[[#This Row],[UAID_2]])</f>
        <v>HS2-00002ZPP6</v>
      </c>
      <c r="E1256" s="74">
        <f>_xlfn.MAXIFS(Central_Team!G:G,Central_Team!C:C,TrackerTbl[[#This Row],[UAID_2]])</f>
        <v>45511</v>
      </c>
      <c r="F1256" t="str" cm="1">
        <f t="array" ref="F1256">INDEX(MainTracker[#Data],MATCH(1,(TrackerTbl[[#This Row],[UAID_2]]=MainTracker[UAID_2])*(TrackerTbl[[#This Row],[Request Date]]=MainTracker[Request sent on (Date)])*1,0),21)</f>
        <v>10 - Complete</v>
      </c>
      <c r="G1256" s="74" cm="1">
        <f t="array" ref="G1256">INDEX(MainTracker[#Data],MATCH(1,(TrackerTbl[[#This Row],[UAID_2]]=MainTracker[UAID_2])*(TrackerTbl[[#This Row],[Request Date]]=MainTracker[Request sent on (Date)])*1,0),9)</f>
        <v>45526</v>
      </c>
      <c r="J1256" t="s">
        <v>10411</v>
      </c>
      <c r="K1256" t="s">
        <v>10410</v>
      </c>
      <c r="L1256" t="e">
        <f>LEFT(Table58[[#This Row],[L3 (Last Work Package only)]],FIND(" - ",Table58[[#This Row],[L3 (Last Work Package only)]])-1)</f>
        <v>#VALUE!</v>
      </c>
      <c r="M1256" t="str">
        <f>LEFT(Table58[[#This Row],[Assets]],FIND(" - ",Table58[[#This Row],[Assets]])-1)</f>
        <v>HS2-00002PXLJ</v>
      </c>
      <c r="N1256" s="239" t="e">
        <f>INDEX(TrackerTbl[#Data],MATCH(Table58[[#This Row],[L2]],TrackerTbl[Cleansed_UAID_2],0),5)</f>
        <v>#N/A</v>
      </c>
      <c r="O1256" s="9" t="e">
        <f>INDEX(TrackerTbl[#Data],MATCH(Table58[[#This Row],[L2]],TrackerTbl[Cleansed_UAID_2],0),6)</f>
        <v>#N/A</v>
      </c>
      <c r="P1256" s="239" t="e">
        <f>INDEX(TrackerTbl[#Data],MATCH(Table58[[#This Row],[L2]],TrackerTbl[Cleansed_UAID_2],0),7)</f>
        <v>#N/A</v>
      </c>
    </row>
    <row r="1257" spans="1:16">
      <c r="A1257" s="9" t="s">
        <v>4168</v>
      </c>
      <c r="B1257" t="s">
        <v>5659</v>
      </c>
      <c r="C1257" t="str">
        <f>IF(LEFT(TrackerTbl[[#This Row],[WorkPackage]],1)="U",TrackerTbl[[#This Row],[WorkPackage]],"IDR "&amp;TRIM(TrackerTbl[[#This Row],[WorkPackage]]))</f>
        <v>IDR 204.2-2</v>
      </c>
      <c r="D1257" t="str">
        <f>TRIM(TrackerTbl[[#This Row],[UAID_2]])</f>
        <v>HS2-00003E24P</v>
      </c>
      <c r="E1257" s="74">
        <f>_xlfn.MAXIFS(Central_Team!G:G,Central_Team!C:C,TrackerTbl[[#This Row],[UAID_2]])</f>
        <v>45511</v>
      </c>
      <c r="F1257" t="str" cm="1">
        <f t="array" ref="F1257">INDEX(MainTracker[#Data],MATCH(1,(TrackerTbl[[#This Row],[UAID_2]]=MainTracker[UAID_2])*(TrackerTbl[[#This Row],[Request Date]]=MainTracker[Request sent on (Date)])*1,0),21)</f>
        <v>10 - Complete</v>
      </c>
      <c r="G1257" s="74" cm="1">
        <f t="array" ref="G1257">INDEX(MainTracker[#Data],MATCH(1,(TrackerTbl[[#This Row],[UAID_2]]=MainTracker[UAID_2])*(TrackerTbl[[#This Row],[Request Date]]=MainTracker[Request sent on (Date)])*1,0),9)</f>
        <v>45526</v>
      </c>
      <c r="J1257" t="s">
        <v>10412</v>
      </c>
      <c r="K1257" t="s">
        <v>10410</v>
      </c>
      <c r="L1257" t="e">
        <f>LEFT(Table58[[#This Row],[L3 (Last Work Package only)]],FIND(" - ",Table58[[#This Row],[L3 (Last Work Package only)]])-1)</f>
        <v>#VALUE!</v>
      </c>
      <c r="M1257" t="str">
        <f>LEFT(Table58[[#This Row],[Assets]],FIND(" - ",Table58[[#This Row],[Assets]])-1)</f>
        <v>HS2-00002PXFL</v>
      </c>
      <c r="N1257" s="239" t="e">
        <f>INDEX(TrackerTbl[#Data],MATCH(Table58[[#This Row],[L2]],TrackerTbl[Cleansed_UAID_2],0),5)</f>
        <v>#N/A</v>
      </c>
      <c r="O1257" s="9" t="e">
        <f>INDEX(TrackerTbl[#Data],MATCH(Table58[[#This Row],[L2]],TrackerTbl[Cleansed_UAID_2],0),6)</f>
        <v>#N/A</v>
      </c>
      <c r="P1257" s="239" t="e">
        <f>INDEX(TrackerTbl[#Data],MATCH(Table58[[#This Row],[L2]],TrackerTbl[Cleansed_UAID_2],0),7)</f>
        <v>#N/A</v>
      </c>
    </row>
    <row r="1258" spans="1:16">
      <c r="A1258" s="9" t="s">
        <v>4168</v>
      </c>
      <c r="B1258" t="s">
        <v>5663</v>
      </c>
      <c r="C1258" t="str">
        <f>IF(LEFT(TrackerTbl[[#This Row],[WorkPackage]],1)="U",TrackerTbl[[#This Row],[WorkPackage]],"IDR "&amp;TRIM(TrackerTbl[[#This Row],[WorkPackage]]))</f>
        <v>IDR 204.2-2</v>
      </c>
      <c r="D1258" t="str">
        <f>TRIM(TrackerTbl[[#This Row],[UAID_2]])</f>
        <v>HS2-00003E24R</v>
      </c>
      <c r="E1258" s="74">
        <f>_xlfn.MAXIFS(Central_Team!G:G,Central_Team!C:C,TrackerTbl[[#This Row],[UAID_2]])</f>
        <v>45511</v>
      </c>
      <c r="F1258" t="str" cm="1">
        <f t="array" ref="F1258">INDEX(MainTracker[#Data],MATCH(1,(TrackerTbl[[#This Row],[UAID_2]]=MainTracker[UAID_2])*(TrackerTbl[[#This Row],[Request Date]]=MainTracker[Request sent on (Date)])*1,0),21)</f>
        <v>10 - Complete</v>
      </c>
      <c r="G1258" s="74" cm="1">
        <f t="array" ref="G1258">INDEX(MainTracker[#Data],MATCH(1,(TrackerTbl[[#This Row],[UAID_2]]=MainTracker[UAID_2])*(TrackerTbl[[#This Row],[Request Date]]=MainTracker[Request sent on (Date)])*1,0),9)</f>
        <v>45526</v>
      </c>
      <c r="J1258" t="s">
        <v>10413</v>
      </c>
      <c r="K1258" t="s">
        <v>10410</v>
      </c>
      <c r="L1258" t="e">
        <f>LEFT(Table58[[#This Row],[L3 (Last Work Package only)]],FIND(" - ",Table58[[#This Row],[L3 (Last Work Package only)]])-1)</f>
        <v>#VALUE!</v>
      </c>
      <c r="M1258" t="str">
        <f>LEFT(Table58[[#This Row],[Assets]],FIND(" - ",Table58[[#This Row],[Assets]])-1)</f>
        <v>HS2-00002PXLK</v>
      </c>
      <c r="N1258" s="239" t="e">
        <f>INDEX(TrackerTbl[#Data],MATCH(Table58[[#This Row],[L2]],TrackerTbl[Cleansed_UAID_2],0),5)</f>
        <v>#N/A</v>
      </c>
      <c r="O1258" s="9" t="e">
        <f>INDEX(TrackerTbl[#Data],MATCH(Table58[[#This Row],[L2]],TrackerTbl[Cleansed_UAID_2],0),6)</f>
        <v>#N/A</v>
      </c>
      <c r="P1258" s="239" t="e">
        <f>INDEX(TrackerTbl[#Data],MATCH(Table58[[#This Row],[L2]],TrackerTbl[Cleansed_UAID_2],0),7)</f>
        <v>#N/A</v>
      </c>
    </row>
    <row r="1259" spans="1:16">
      <c r="A1259" s="9">
        <v>214.1</v>
      </c>
      <c r="B1259" t="s">
        <v>5668</v>
      </c>
      <c r="C1259" t="str">
        <f>IF(LEFT(TrackerTbl[[#This Row],[WorkPackage]],1)="U",TrackerTbl[[#This Row],[WorkPackage]],"IDR "&amp;TRIM(TrackerTbl[[#This Row],[WorkPackage]]))</f>
        <v>IDR 214.1</v>
      </c>
      <c r="D1259" t="str">
        <f>TRIM(TrackerTbl[[#This Row],[UAID_2]])</f>
        <v>HS2-00003CPYM</v>
      </c>
      <c r="E1259" s="74">
        <f>_xlfn.MAXIFS(Central_Team!G:G,Central_Team!C:C,TrackerTbl[[#This Row],[UAID_2]])</f>
        <v>45512</v>
      </c>
      <c r="F1259" t="str" cm="1">
        <f t="array" ref="F1259">INDEX(MainTracker[#Data],MATCH(1,(TrackerTbl[[#This Row],[UAID_2]]=MainTracker[UAID_2])*(TrackerTbl[[#This Row],[Request Date]]=MainTracker[Request sent on (Date)])*1,0),21)</f>
        <v>10 - Complete</v>
      </c>
      <c r="G1259" s="74" cm="1">
        <f t="array" ref="G1259">INDEX(MainTracker[#Data],MATCH(1,(TrackerTbl[[#This Row],[UAID_2]]=MainTracker[UAID_2])*(TrackerTbl[[#This Row],[Request Date]]=MainTracker[Request sent on (Date)])*1,0),9)</f>
        <v>45532</v>
      </c>
      <c r="J1259" t="s">
        <v>10414</v>
      </c>
      <c r="K1259" t="s">
        <v>10410</v>
      </c>
      <c r="L1259" t="e">
        <f>LEFT(Table58[[#This Row],[L3 (Last Work Package only)]],FIND(" - ",Table58[[#This Row],[L3 (Last Work Package only)]])-1)</f>
        <v>#VALUE!</v>
      </c>
      <c r="M1259" t="str">
        <f>LEFT(Table58[[#This Row],[Assets]],FIND(" - ",Table58[[#This Row],[Assets]])-1)</f>
        <v>HS2-00002QSJ9</v>
      </c>
      <c r="N1259" s="239" t="e">
        <f>INDEX(TrackerTbl[#Data],MATCH(Table58[[#This Row],[L2]],TrackerTbl[Cleansed_UAID_2],0),5)</f>
        <v>#N/A</v>
      </c>
      <c r="O1259" s="9" t="e">
        <f>INDEX(TrackerTbl[#Data],MATCH(Table58[[#This Row],[L2]],TrackerTbl[Cleansed_UAID_2],0),6)</f>
        <v>#N/A</v>
      </c>
      <c r="P1259" s="239" t="e">
        <f>INDEX(TrackerTbl[#Data],MATCH(Table58[[#This Row],[L2]],TrackerTbl[Cleansed_UAID_2],0),7)</f>
        <v>#N/A</v>
      </c>
    </row>
    <row r="1260" spans="1:16">
      <c r="A1260" s="9">
        <v>213.08</v>
      </c>
      <c r="B1260" t="s">
        <v>5675</v>
      </c>
      <c r="C1260" t="str">
        <f>IF(LEFT(TrackerTbl[[#This Row],[WorkPackage]],1)="U",TrackerTbl[[#This Row],[WorkPackage]],"IDR "&amp;TRIM(TrackerTbl[[#This Row],[WorkPackage]]))</f>
        <v>IDR 213.08</v>
      </c>
      <c r="D1260" t="str">
        <f>TRIM(TrackerTbl[[#This Row],[UAID_2]])</f>
        <v>HS2-00002VK43</v>
      </c>
      <c r="E1260" s="74">
        <f>_xlfn.MAXIFS(Central_Team!G:G,Central_Team!C:C,TrackerTbl[[#This Row],[UAID_2]])</f>
        <v>45512</v>
      </c>
      <c r="F1260" t="str" cm="1">
        <f t="array" ref="F1260">INDEX(MainTracker[#Data],MATCH(1,(TrackerTbl[[#This Row],[UAID_2]]=MainTracker[UAID_2])*(TrackerTbl[[#This Row],[Request Date]]=MainTracker[Request sent on (Date)])*1,0),21)</f>
        <v>10 - Complete</v>
      </c>
      <c r="G1260" s="74" cm="1">
        <f t="array" ref="G1260">INDEX(MainTracker[#Data],MATCH(1,(TrackerTbl[[#This Row],[UAID_2]]=MainTracker[UAID_2])*(TrackerTbl[[#This Row],[Request Date]]=MainTracker[Request sent on (Date)])*1,0),9)</f>
        <v>45525</v>
      </c>
      <c r="J1260" t="s">
        <v>10415</v>
      </c>
      <c r="K1260" t="s">
        <v>10410</v>
      </c>
      <c r="L1260" t="e">
        <f>LEFT(Table58[[#This Row],[L3 (Last Work Package only)]],FIND(" - ",Table58[[#This Row],[L3 (Last Work Package only)]])-1)</f>
        <v>#VALUE!</v>
      </c>
      <c r="M1260" t="str">
        <f>LEFT(Table58[[#This Row],[Assets]],FIND(" - ",Table58[[#This Row],[Assets]])-1)</f>
        <v>HS2-00002QSQA</v>
      </c>
      <c r="N1260" s="239" t="e">
        <f>INDEX(TrackerTbl[#Data],MATCH(Table58[[#This Row],[L2]],TrackerTbl[Cleansed_UAID_2],0),5)</f>
        <v>#N/A</v>
      </c>
      <c r="O1260" s="9" t="e">
        <f>INDEX(TrackerTbl[#Data],MATCH(Table58[[#This Row],[L2]],TrackerTbl[Cleansed_UAID_2],0),6)</f>
        <v>#N/A</v>
      </c>
      <c r="P1260" s="239" t="e">
        <f>INDEX(TrackerTbl[#Data],MATCH(Table58[[#This Row],[L2]],TrackerTbl[Cleansed_UAID_2],0),7)</f>
        <v>#N/A</v>
      </c>
    </row>
    <row r="1261" spans="1:16">
      <c r="A1261" s="9">
        <v>213.08</v>
      </c>
      <c r="B1261" t="s">
        <v>5682</v>
      </c>
      <c r="C1261" t="str">
        <f>IF(LEFT(TrackerTbl[[#This Row],[WorkPackage]],1)="U",TrackerTbl[[#This Row],[WorkPackage]],"IDR "&amp;TRIM(TrackerTbl[[#This Row],[WorkPackage]]))</f>
        <v>IDR 213.08</v>
      </c>
      <c r="D1261" t="str">
        <f>TRIM(TrackerTbl[[#This Row],[UAID_2]])</f>
        <v>HS2-00002VK42</v>
      </c>
      <c r="E1261" s="74">
        <f>_xlfn.MAXIFS(Central_Team!G:G,Central_Team!C:C,TrackerTbl[[#This Row],[UAID_2]])</f>
        <v>45512</v>
      </c>
      <c r="F1261" t="str" cm="1">
        <f t="array" ref="F1261">INDEX(MainTracker[#Data],MATCH(1,(TrackerTbl[[#This Row],[UAID_2]]=MainTracker[UAID_2])*(TrackerTbl[[#This Row],[Request Date]]=MainTracker[Request sent on (Date)])*1,0),21)</f>
        <v>10 - Complete</v>
      </c>
      <c r="G1261" s="74" cm="1">
        <f t="array" ref="G1261">INDEX(MainTracker[#Data],MATCH(1,(TrackerTbl[[#This Row],[UAID_2]]=MainTracker[UAID_2])*(TrackerTbl[[#This Row],[Request Date]]=MainTracker[Request sent on (Date)])*1,0),9)</f>
        <v>45527</v>
      </c>
      <c r="J1261" t="s">
        <v>10416</v>
      </c>
      <c r="K1261" t="s">
        <v>10410</v>
      </c>
      <c r="L1261" t="e">
        <f>LEFT(Table58[[#This Row],[L3 (Last Work Package only)]],FIND(" - ",Table58[[#This Row],[L3 (Last Work Package only)]])-1)</f>
        <v>#VALUE!</v>
      </c>
      <c r="M1261" t="str">
        <f>LEFT(Table58[[#This Row],[Assets]],FIND(" - ",Table58[[#This Row],[Assets]])-1)</f>
        <v>HS2-00002QSJA</v>
      </c>
      <c r="N1261" s="239" t="e">
        <f>INDEX(TrackerTbl[#Data],MATCH(Table58[[#This Row],[L2]],TrackerTbl[Cleansed_UAID_2],0),5)</f>
        <v>#N/A</v>
      </c>
      <c r="O1261" s="9" t="e">
        <f>INDEX(TrackerTbl[#Data],MATCH(Table58[[#This Row],[L2]],TrackerTbl[Cleansed_UAID_2],0),6)</f>
        <v>#N/A</v>
      </c>
      <c r="P1261" s="239" t="e">
        <f>INDEX(TrackerTbl[#Data],MATCH(Table58[[#This Row],[L2]],TrackerTbl[Cleansed_UAID_2],0),7)</f>
        <v>#N/A</v>
      </c>
    </row>
    <row r="1262" spans="1:16">
      <c r="A1262" s="9">
        <v>213.08</v>
      </c>
      <c r="B1262" t="s">
        <v>5688</v>
      </c>
      <c r="C1262" t="str">
        <f>IF(LEFT(TrackerTbl[[#This Row],[WorkPackage]],1)="U",TrackerTbl[[#This Row],[WorkPackage]],"IDR "&amp;TRIM(TrackerTbl[[#This Row],[WorkPackage]]))</f>
        <v>IDR 213.08</v>
      </c>
      <c r="D1262" t="str">
        <f>TRIM(TrackerTbl[[#This Row],[UAID_2]])</f>
        <v>HS2-00003H6PF</v>
      </c>
      <c r="E1262" s="74">
        <f>_xlfn.MAXIFS(Central_Team!G:G,Central_Team!C:C,TrackerTbl[[#This Row],[UAID_2]])</f>
        <v>45512</v>
      </c>
      <c r="F1262" t="str" cm="1">
        <f t="array" ref="F1262">INDEX(MainTracker[#Data],MATCH(1,(TrackerTbl[[#This Row],[UAID_2]]=MainTracker[UAID_2])*(TrackerTbl[[#This Row],[Request Date]]=MainTracker[Request sent on (Date)])*1,0),21)</f>
        <v>10 - Complete</v>
      </c>
      <c r="G1262" s="74" cm="1">
        <f t="array" ref="G1262">INDEX(MainTracker[#Data],MATCH(1,(TrackerTbl[[#This Row],[UAID_2]]=MainTracker[UAID_2])*(TrackerTbl[[#This Row],[Request Date]]=MainTracker[Request sent on (Date)])*1,0),9)</f>
        <v>45525</v>
      </c>
      <c r="J1262" t="s">
        <v>10417</v>
      </c>
      <c r="K1262" t="s">
        <v>10410</v>
      </c>
      <c r="L1262" t="e">
        <f>LEFT(Table58[[#This Row],[L3 (Last Work Package only)]],FIND(" - ",Table58[[#This Row],[L3 (Last Work Package only)]])-1)</f>
        <v>#VALUE!</v>
      </c>
      <c r="M1262" t="str">
        <f>LEFT(Table58[[#This Row],[Assets]],FIND(" - ",Table58[[#This Row],[Assets]])-1)</f>
        <v>HS2-00002QSQC</v>
      </c>
      <c r="N1262" s="239" t="e">
        <f>INDEX(TrackerTbl[#Data],MATCH(Table58[[#This Row],[L2]],TrackerTbl[Cleansed_UAID_2],0),5)</f>
        <v>#N/A</v>
      </c>
      <c r="O1262" s="9" t="e">
        <f>INDEX(TrackerTbl[#Data],MATCH(Table58[[#This Row],[L2]],TrackerTbl[Cleansed_UAID_2],0),6)</f>
        <v>#N/A</v>
      </c>
      <c r="P1262" s="239" t="e">
        <f>INDEX(TrackerTbl[#Data],MATCH(Table58[[#This Row],[L2]],TrackerTbl[Cleansed_UAID_2],0),7)</f>
        <v>#N/A</v>
      </c>
    </row>
    <row r="1263" spans="1:16">
      <c r="A1263" s="9">
        <v>213.08</v>
      </c>
      <c r="B1263" t="s">
        <v>5694</v>
      </c>
      <c r="C1263" t="str">
        <f>IF(LEFT(TrackerTbl[[#This Row],[WorkPackage]],1)="U",TrackerTbl[[#This Row],[WorkPackage]],"IDR "&amp;TRIM(TrackerTbl[[#This Row],[WorkPackage]]))</f>
        <v>IDR 213.08</v>
      </c>
      <c r="D1263" t="str">
        <f>TRIM(TrackerTbl[[#This Row],[UAID_2]])</f>
        <v>HS2-000031247</v>
      </c>
      <c r="E1263" s="74">
        <f>_xlfn.MAXIFS(Central_Team!G:G,Central_Team!C:C,TrackerTbl[[#This Row],[UAID_2]])</f>
        <v>45512</v>
      </c>
      <c r="F1263" t="str" cm="1">
        <f t="array" ref="F1263">INDEX(MainTracker[#Data],MATCH(1,(TrackerTbl[[#This Row],[UAID_2]]=MainTracker[UAID_2])*(TrackerTbl[[#This Row],[Request Date]]=MainTracker[Request sent on (Date)])*1,0),21)</f>
        <v>10 - Complete</v>
      </c>
      <c r="G1263" s="74" cm="1">
        <f t="array" ref="G1263">INDEX(MainTracker[#Data],MATCH(1,(TrackerTbl[[#This Row],[UAID_2]]=MainTracker[UAID_2])*(TrackerTbl[[#This Row],[Request Date]]=MainTracker[Request sent on (Date)])*1,0),9)</f>
        <v>45525</v>
      </c>
      <c r="J1263" t="s">
        <v>10418</v>
      </c>
      <c r="K1263" t="s">
        <v>10410</v>
      </c>
      <c r="L1263" t="e">
        <f>LEFT(Table58[[#This Row],[L3 (Last Work Package only)]],FIND(" - ",Table58[[#This Row],[L3 (Last Work Package only)]])-1)</f>
        <v>#VALUE!</v>
      </c>
      <c r="M1263" t="str">
        <f>LEFT(Table58[[#This Row],[Assets]],FIND(" - ",Table58[[#This Row],[Assets]])-1)</f>
        <v>HS2-00002PXFM</v>
      </c>
      <c r="N1263" s="239" t="e">
        <f>INDEX(TrackerTbl[#Data],MATCH(Table58[[#This Row],[L2]],TrackerTbl[Cleansed_UAID_2],0),5)</f>
        <v>#N/A</v>
      </c>
      <c r="O1263" s="9" t="e">
        <f>INDEX(TrackerTbl[#Data],MATCH(Table58[[#This Row],[L2]],TrackerTbl[Cleansed_UAID_2],0),6)</f>
        <v>#N/A</v>
      </c>
      <c r="P1263" s="239" t="e">
        <f>INDEX(TrackerTbl[#Data],MATCH(Table58[[#This Row],[L2]],TrackerTbl[Cleansed_UAID_2],0),7)</f>
        <v>#N/A</v>
      </c>
    </row>
    <row r="1264" spans="1:16">
      <c r="A1264" s="9">
        <v>213.08</v>
      </c>
      <c r="B1264" t="s">
        <v>5699</v>
      </c>
      <c r="C1264" t="str">
        <f>IF(LEFT(TrackerTbl[[#This Row],[WorkPackage]],1)="U",TrackerTbl[[#This Row],[WorkPackage]],"IDR "&amp;TRIM(TrackerTbl[[#This Row],[WorkPackage]]))</f>
        <v>IDR 213.08</v>
      </c>
      <c r="D1264" t="str">
        <f>TRIM(TrackerTbl[[#This Row],[UAID_2]])</f>
        <v>HS2-00002VK3X</v>
      </c>
      <c r="E1264" s="74">
        <f>_xlfn.MAXIFS(Central_Team!G:G,Central_Team!C:C,TrackerTbl[[#This Row],[UAID_2]])</f>
        <v>45512</v>
      </c>
      <c r="F1264" t="str" cm="1">
        <f t="array" ref="F1264">INDEX(MainTracker[#Data],MATCH(1,(TrackerTbl[[#This Row],[UAID_2]]=MainTracker[UAID_2])*(TrackerTbl[[#This Row],[Request Date]]=MainTracker[Request sent on (Date)])*1,0),21)</f>
        <v>10 - Complete</v>
      </c>
      <c r="G1264" s="74" cm="1">
        <f t="array" ref="G1264">INDEX(MainTracker[#Data],MATCH(1,(TrackerTbl[[#This Row],[UAID_2]]=MainTracker[UAID_2])*(TrackerTbl[[#This Row],[Request Date]]=MainTracker[Request sent on (Date)])*1,0),9)</f>
        <v>45525</v>
      </c>
      <c r="J1264" t="s">
        <v>10419</v>
      </c>
      <c r="K1264" t="s">
        <v>10410</v>
      </c>
      <c r="L1264" t="e">
        <f>LEFT(Table58[[#This Row],[L3 (Last Work Package only)]],FIND(" - ",Table58[[#This Row],[L3 (Last Work Package only)]])-1)</f>
        <v>#VALUE!</v>
      </c>
      <c r="M1264" t="str">
        <f>LEFT(Table58[[#This Row],[Assets]],FIND(" - ",Table58[[#This Row],[Assets]])-1)</f>
        <v>HS2-00002PXJ2</v>
      </c>
      <c r="N1264" s="239" t="e">
        <f>INDEX(TrackerTbl[#Data],MATCH(Table58[[#This Row],[L2]],TrackerTbl[Cleansed_UAID_2],0),5)</f>
        <v>#N/A</v>
      </c>
      <c r="O1264" s="9" t="e">
        <f>INDEX(TrackerTbl[#Data],MATCH(Table58[[#This Row],[L2]],TrackerTbl[Cleansed_UAID_2],0),6)</f>
        <v>#N/A</v>
      </c>
      <c r="P1264" s="239" t="e">
        <f>INDEX(TrackerTbl[#Data],MATCH(Table58[[#This Row],[L2]],TrackerTbl[Cleansed_UAID_2],0),7)</f>
        <v>#N/A</v>
      </c>
    </row>
    <row r="1265" spans="1:16">
      <c r="A1265" s="9">
        <v>213.08</v>
      </c>
      <c r="B1265" t="s">
        <v>5704</v>
      </c>
      <c r="C1265" t="str">
        <f>IF(LEFT(TrackerTbl[[#This Row],[WorkPackage]],1)="U",TrackerTbl[[#This Row],[WorkPackage]],"IDR "&amp;TRIM(TrackerTbl[[#This Row],[WorkPackage]]))</f>
        <v>IDR 213.08</v>
      </c>
      <c r="D1265" t="str">
        <f>TRIM(TrackerTbl[[#This Row],[UAID_2]])</f>
        <v>HS2-00002Z6NL</v>
      </c>
      <c r="E1265" s="74">
        <f>_xlfn.MAXIFS(Central_Team!G:G,Central_Team!C:C,TrackerTbl[[#This Row],[UAID_2]])</f>
        <v>45512</v>
      </c>
      <c r="F1265" t="str" cm="1">
        <f t="array" ref="F1265">INDEX(MainTracker[#Data],MATCH(1,(TrackerTbl[[#This Row],[UAID_2]]=MainTracker[UAID_2])*(TrackerTbl[[#This Row],[Request Date]]=MainTracker[Request sent on (Date)])*1,0),21)</f>
        <v>10 - Complete</v>
      </c>
      <c r="G1265" s="74" cm="1">
        <f t="array" ref="G1265">INDEX(MainTracker[#Data],MATCH(1,(TrackerTbl[[#This Row],[UAID_2]]=MainTracker[UAID_2])*(TrackerTbl[[#This Row],[Request Date]]=MainTracker[Request sent on (Date)])*1,0),9)</f>
        <v>45525</v>
      </c>
      <c r="J1265" t="s">
        <v>10420</v>
      </c>
      <c r="K1265" t="s">
        <v>10410</v>
      </c>
      <c r="L1265" t="e">
        <f>LEFT(Table58[[#This Row],[L3 (Last Work Package only)]],FIND(" - ",Table58[[#This Row],[L3 (Last Work Package only)]])-1)</f>
        <v>#VALUE!</v>
      </c>
      <c r="M1265" t="str">
        <f>LEFT(Table58[[#This Row],[Assets]],FIND(" - ",Table58[[#This Row],[Assets]])-1)</f>
        <v>HS2-00002PXLL</v>
      </c>
      <c r="N1265" s="239" t="e">
        <f>INDEX(TrackerTbl[#Data],MATCH(Table58[[#This Row],[L2]],TrackerTbl[Cleansed_UAID_2],0),5)</f>
        <v>#N/A</v>
      </c>
      <c r="O1265" s="9" t="e">
        <f>INDEX(TrackerTbl[#Data],MATCH(Table58[[#This Row],[L2]],TrackerTbl[Cleansed_UAID_2],0),6)</f>
        <v>#N/A</v>
      </c>
      <c r="P1265" s="239" t="e">
        <f>INDEX(TrackerTbl[#Data],MATCH(Table58[[#This Row],[L2]],TrackerTbl[Cleansed_UAID_2],0),7)</f>
        <v>#N/A</v>
      </c>
    </row>
    <row r="1266" spans="1:16">
      <c r="A1266" s="9">
        <v>212.6</v>
      </c>
      <c r="B1266" t="s">
        <v>5709</v>
      </c>
      <c r="C1266" t="str">
        <f>IF(LEFT(TrackerTbl[[#This Row],[WorkPackage]],1)="U",TrackerTbl[[#This Row],[WorkPackage]],"IDR "&amp;TRIM(TrackerTbl[[#This Row],[WorkPackage]]))</f>
        <v>IDR 212.6</v>
      </c>
      <c r="D1266" t="str">
        <f>TRIM(TrackerTbl[[#This Row],[UAID_2]])</f>
        <v>HS2-00002CT54</v>
      </c>
      <c r="E1266" s="74">
        <f>_xlfn.MAXIFS(Central_Team!G:G,Central_Team!C:C,TrackerTbl[[#This Row],[UAID_2]])</f>
        <v>45512</v>
      </c>
      <c r="F1266" t="str" cm="1">
        <f t="array" ref="F1266">INDEX(MainTracker[#Data],MATCH(1,(TrackerTbl[[#This Row],[UAID_2]]=MainTracker[UAID_2])*(TrackerTbl[[#This Row],[Request Date]]=MainTracker[Request sent on (Date)])*1,0),21)</f>
        <v>10 - Complete</v>
      </c>
      <c r="G1266" s="74" cm="1">
        <f t="array" ref="G1266">INDEX(MainTracker[#Data],MATCH(1,(TrackerTbl[[#This Row],[UAID_2]]=MainTracker[UAID_2])*(TrackerTbl[[#This Row],[Request Date]]=MainTracker[Request sent on (Date)])*1,0),9)</f>
        <v>45540</v>
      </c>
      <c r="J1266" t="s">
        <v>10421</v>
      </c>
      <c r="K1266" t="s">
        <v>10410</v>
      </c>
      <c r="L1266" t="e">
        <f>LEFT(Table58[[#This Row],[L3 (Last Work Package only)]],FIND(" - ",Table58[[#This Row],[L3 (Last Work Package only)]])-1)</f>
        <v>#VALUE!</v>
      </c>
      <c r="M1266" t="str">
        <f>LEFT(Table58[[#This Row],[Assets]],FIND(" - ",Table58[[#This Row],[Assets]])-1)</f>
        <v>HS2-00002QSJB</v>
      </c>
      <c r="N1266" s="239" t="e">
        <f>INDEX(TrackerTbl[#Data],MATCH(Table58[[#This Row],[L2]],TrackerTbl[Cleansed_UAID_2],0),5)</f>
        <v>#N/A</v>
      </c>
      <c r="O1266" s="9" t="e">
        <f>INDEX(TrackerTbl[#Data],MATCH(Table58[[#This Row],[L2]],TrackerTbl[Cleansed_UAID_2],0),6)</f>
        <v>#N/A</v>
      </c>
      <c r="P1266" s="239" t="e">
        <f>INDEX(TrackerTbl[#Data],MATCH(Table58[[#This Row],[L2]],TrackerTbl[Cleansed_UAID_2],0),7)</f>
        <v>#N/A</v>
      </c>
    </row>
    <row r="1267" spans="1:16">
      <c r="A1267" s="9">
        <v>212.6</v>
      </c>
      <c r="B1267" t="s">
        <v>5716</v>
      </c>
      <c r="C1267" t="str">
        <f>IF(LEFT(TrackerTbl[[#This Row],[WorkPackage]],1)="U",TrackerTbl[[#This Row],[WorkPackage]],"IDR "&amp;TRIM(TrackerTbl[[#This Row],[WorkPackage]]))</f>
        <v>IDR 212.6</v>
      </c>
      <c r="D1267" t="str">
        <f>TRIM(TrackerTbl[[#This Row],[UAID_2]])</f>
        <v>HS2-00002CT5B</v>
      </c>
      <c r="E1267" s="74">
        <f>_xlfn.MAXIFS(Central_Team!G:G,Central_Team!C:C,TrackerTbl[[#This Row],[UAID_2]])</f>
        <v>45512</v>
      </c>
      <c r="F1267" t="str" cm="1">
        <f t="array" ref="F1267">INDEX(MainTracker[#Data],MATCH(1,(TrackerTbl[[#This Row],[UAID_2]]=MainTracker[UAID_2])*(TrackerTbl[[#This Row],[Request Date]]=MainTracker[Request sent on (Date)])*1,0),21)</f>
        <v>10 - Complete</v>
      </c>
      <c r="G1267" s="74" cm="1">
        <f t="array" ref="G1267">INDEX(MainTracker[#Data],MATCH(1,(TrackerTbl[[#This Row],[UAID_2]]=MainTracker[UAID_2])*(TrackerTbl[[#This Row],[Request Date]]=MainTracker[Request sent on (Date)])*1,0),9)</f>
        <v>45544</v>
      </c>
      <c r="J1267" t="s">
        <v>10422</v>
      </c>
      <c r="K1267" t="s">
        <v>10410</v>
      </c>
      <c r="L1267" t="e">
        <f>LEFT(Table58[[#This Row],[L3 (Last Work Package only)]],FIND(" - ",Table58[[#This Row],[L3 (Last Work Package only)]])-1)</f>
        <v>#VALUE!</v>
      </c>
      <c r="M1267" t="str">
        <f>LEFT(Table58[[#This Row],[Assets]],FIND(" - ",Table58[[#This Row],[Assets]])-1)</f>
        <v>HS2-00002QSQB</v>
      </c>
      <c r="N1267" s="239" t="e">
        <f>INDEX(TrackerTbl[#Data],MATCH(Table58[[#This Row],[L2]],TrackerTbl[Cleansed_UAID_2],0),5)</f>
        <v>#N/A</v>
      </c>
      <c r="O1267" s="9" t="e">
        <f>INDEX(TrackerTbl[#Data],MATCH(Table58[[#This Row],[L2]],TrackerTbl[Cleansed_UAID_2],0),6)</f>
        <v>#N/A</v>
      </c>
      <c r="P1267" s="239" t="e">
        <f>INDEX(TrackerTbl[#Data],MATCH(Table58[[#This Row],[L2]],TrackerTbl[Cleansed_UAID_2],0),7)</f>
        <v>#N/A</v>
      </c>
    </row>
    <row r="1268" spans="1:16">
      <c r="A1268" s="9">
        <v>212.6</v>
      </c>
      <c r="B1268" t="s">
        <v>5721</v>
      </c>
      <c r="C1268" t="str">
        <f>IF(LEFT(TrackerTbl[[#This Row],[WorkPackage]],1)="U",TrackerTbl[[#This Row],[WorkPackage]],"IDR "&amp;TRIM(TrackerTbl[[#This Row],[WorkPackage]]))</f>
        <v>IDR 212.6</v>
      </c>
      <c r="D1268" t="str">
        <f>TRIM(TrackerTbl[[#This Row],[UAID_2]])</f>
        <v>HS2-00002CT5J</v>
      </c>
      <c r="E1268" s="74">
        <f>_xlfn.MAXIFS(Central_Team!G:G,Central_Team!C:C,TrackerTbl[[#This Row],[UAID_2]])</f>
        <v>45512</v>
      </c>
      <c r="F1268" t="str" cm="1">
        <f t="array" ref="F1268">INDEX(MainTracker[#Data],MATCH(1,(TrackerTbl[[#This Row],[UAID_2]]=MainTracker[UAID_2])*(TrackerTbl[[#This Row],[Request Date]]=MainTracker[Request sent on (Date)])*1,0),21)</f>
        <v>10 - Complete</v>
      </c>
      <c r="G1268" s="74" cm="1">
        <f t="array" ref="G1268">INDEX(MainTracker[#Data],MATCH(1,(TrackerTbl[[#This Row],[UAID_2]]=MainTracker[UAID_2])*(TrackerTbl[[#This Row],[Request Date]]=MainTracker[Request sent on (Date)])*1,0),9)</f>
        <v>45533</v>
      </c>
      <c r="J1268" t="s">
        <v>10423</v>
      </c>
      <c r="K1268" t="s">
        <v>10410</v>
      </c>
      <c r="L1268" t="e">
        <f>LEFT(Table58[[#This Row],[L3 (Last Work Package only)]],FIND(" - ",Table58[[#This Row],[L3 (Last Work Package only)]])-1)</f>
        <v>#VALUE!</v>
      </c>
      <c r="M1268" t="str">
        <f>LEFT(Table58[[#This Row],[Assets]],FIND(" - ",Table58[[#This Row],[Assets]])-1)</f>
        <v>HS2-00002PXFN</v>
      </c>
      <c r="N1268" s="239" t="e">
        <f>INDEX(TrackerTbl[#Data],MATCH(Table58[[#This Row],[L2]],TrackerTbl[Cleansed_UAID_2],0),5)</f>
        <v>#N/A</v>
      </c>
      <c r="O1268" s="9" t="e">
        <f>INDEX(TrackerTbl[#Data],MATCH(Table58[[#This Row],[L2]],TrackerTbl[Cleansed_UAID_2],0),6)</f>
        <v>#N/A</v>
      </c>
      <c r="P1268" s="239" t="e">
        <f>INDEX(TrackerTbl[#Data],MATCH(Table58[[#This Row],[L2]],TrackerTbl[Cleansed_UAID_2],0),7)</f>
        <v>#N/A</v>
      </c>
    </row>
    <row r="1269" spans="1:16">
      <c r="A1269" s="9">
        <v>212.6</v>
      </c>
      <c r="B1269" t="s">
        <v>5725</v>
      </c>
      <c r="C1269" t="str">
        <f>IF(LEFT(TrackerTbl[[#This Row],[WorkPackage]],1)="U",TrackerTbl[[#This Row],[WorkPackage]],"IDR "&amp;TRIM(TrackerTbl[[#This Row],[WorkPackage]]))</f>
        <v>IDR 212.6</v>
      </c>
      <c r="D1269" t="str">
        <f>TRIM(TrackerTbl[[#This Row],[UAID_2]])</f>
        <v>HS2-00002CT5R</v>
      </c>
      <c r="E1269" s="74">
        <f>_xlfn.MAXIFS(Central_Team!G:G,Central_Team!C:C,TrackerTbl[[#This Row],[UAID_2]])</f>
        <v>45512</v>
      </c>
      <c r="F1269" t="str" cm="1">
        <f t="array" ref="F1269">INDEX(MainTracker[#Data],MATCH(1,(TrackerTbl[[#This Row],[UAID_2]]=MainTracker[UAID_2])*(TrackerTbl[[#This Row],[Request Date]]=MainTracker[Request sent on (Date)])*1,0),21)</f>
        <v>10 - Complete</v>
      </c>
      <c r="G1269" s="74" cm="1">
        <f t="array" ref="G1269">INDEX(MainTracker[#Data],MATCH(1,(TrackerTbl[[#This Row],[UAID_2]]=MainTracker[UAID_2])*(TrackerTbl[[#This Row],[Request Date]]=MainTracker[Request sent on (Date)])*1,0),9)</f>
        <v>45537</v>
      </c>
      <c r="J1269" t="s">
        <v>10424</v>
      </c>
      <c r="K1269" t="s">
        <v>10410</v>
      </c>
      <c r="L1269" t="e">
        <f>LEFT(Table58[[#This Row],[L3 (Last Work Package only)]],FIND(" - ",Table58[[#This Row],[L3 (Last Work Package only)]])-1)</f>
        <v>#VALUE!</v>
      </c>
      <c r="M1269" t="str">
        <f>LEFT(Table58[[#This Row],[Assets]],FIND(" - ",Table58[[#This Row],[Assets]])-1)</f>
        <v>HS2-00002QSJC</v>
      </c>
      <c r="N1269" s="239" t="e">
        <f>INDEX(TrackerTbl[#Data],MATCH(Table58[[#This Row],[L2]],TrackerTbl[Cleansed_UAID_2],0),5)</f>
        <v>#N/A</v>
      </c>
      <c r="O1269" s="9" t="e">
        <f>INDEX(TrackerTbl[#Data],MATCH(Table58[[#This Row],[L2]],TrackerTbl[Cleansed_UAID_2],0),6)</f>
        <v>#N/A</v>
      </c>
      <c r="P1269" s="239" t="e">
        <f>INDEX(TrackerTbl[#Data],MATCH(Table58[[#This Row],[L2]],TrackerTbl[Cleansed_UAID_2],0),7)</f>
        <v>#N/A</v>
      </c>
    </row>
    <row r="1270" spans="1:16">
      <c r="A1270" s="9">
        <v>212.6</v>
      </c>
      <c r="B1270" t="s">
        <v>5729</v>
      </c>
      <c r="C1270" t="str">
        <f>IF(LEFT(TrackerTbl[[#This Row],[WorkPackage]],1)="U",TrackerTbl[[#This Row],[WorkPackage]],"IDR "&amp;TRIM(TrackerTbl[[#This Row],[WorkPackage]]))</f>
        <v>IDR 212.6</v>
      </c>
      <c r="D1270" t="str">
        <f>TRIM(TrackerTbl[[#This Row],[UAID_2]])</f>
        <v>HS2-00002CT5V</v>
      </c>
      <c r="E1270" s="74">
        <f>_xlfn.MAXIFS(Central_Team!G:G,Central_Team!C:C,TrackerTbl[[#This Row],[UAID_2]])</f>
        <v>45512</v>
      </c>
      <c r="F1270" t="str" cm="1">
        <f t="array" ref="F1270">INDEX(MainTracker[#Data],MATCH(1,(TrackerTbl[[#This Row],[UAID_2]]=MainTracker[UAID_2])*(TrackerTbl[[#This Row],[Request Date]]=MainTracker[Request sent on (Date)])*1,0),21)</f>
        <v>10 - Complete</v>
      </c>
      <c r="G1270" s="74" cm="1">
        <f t="array" ref="G1270">INDEX(MainTracker[#Data],MATCH(1,(TrackerTbl[[#This Row],[UAID_2]]=MainTracker[UAID_2])*(TrackerTbl[[#This Row],[Request Date]]=MainTracker[Request sent on (Date)])*1,0),9)</f>
        <v>45544</v>
      </c>
      <c r="J1270" t="s">
        <v>10425</v>
      </c>
      <c r="K1270" t="s">
        <v>10410</v>
      </c>
      <c r="L1270" t="e">
        <f>LEFT(Table58[[#This Row],[L3 (Last Work Package only)]],FIND(" - ",Table58[[#This Row],[L3 (Last Work Package only)]])-1)</f>
        <v>#VALUE!</v>
      </c>
      <c r="M1270" t="str">
        <f>LEFT(Table58[[#This Row],[Assets]],FIND(" - ",Table58[[#This Row],[Assets]])-1)</f>
        <v>HS2-00002QSJD</v>
      </c>
      <c r="N1270" s="239" t="e">
        <f>INDEX(TrackerTbl[#Data],MATCH(Table58[[#This Row],[L2]],TrackerTbl[Cleansed_UAID_2],0),5)</f>
        <v>#N/A</v>
      </c>
      <c r="O1270" s="9" t="e">
        <f>INDEX(TrackerTbl[#Data],MATCH(Table58[[#This Row],[L2]],TrackerTbl[Cleansed_UAID_2],0),6)</f>
        <v>#N/A</v>
      </c>
      <c r="P1270" s="239" t="e">
        <f>INDEX(TrackerTbl[#Data],MATCH(Table58[[#This Row],[L2]],TrackerTbl[Cleansed_UAID_2],0),7)</f>
        <v>#N/A</v>
      </c>
    </row>
    <row r="1271" spans="1:16">
      <c r="A1271" s="9">
        <v>212.6</v>
      </c>
      <c r="B1271" t="s">
        <v>5734</v>
      </c>
      <c r="C1271" t="str">
        <f>IF(LEFT(TrackerTbl[[#This Row],[WorkPackage]],1)="U",TrackerTbl[[#This Row],[WorkPackage]],"IDR "&amp;TRIM(TrackerTbl[[#This Row],[WorkPackage]]))</f>
        <v>IDR 212.6</v>
      </c>
      <c r="D1271" t="str">
        <f>TRIM(TrackerTbl[[#This Row],[UAID_2]])</f>
        <v>HS2-00002CT5Y</v>
      </c>
      <c r="E1271" s="74">
        <f>_xlfn.MAXIFS(Central_Team!G:G,Central_Team!C:C,TrackerTbl[[#This Row],[UAID_2]])</f>
        <v>45512</v>
      </c>
      <c r="F1271" t="str" cm="1">
        <f t="array" ref="F1271">INDEX(MainTracker[#Data],MATCH(1,(TrackerTbl[[#This Row],[UAID_2]]=MainTracker[UAID_2])*(TrackerTbl[[#This Row],[Request Date]]=MainTracker[Request sent on (Date)])*1,0),21)</f>
        <v>10 - Complete</v>
      </c>
      <c r="G1271" s="74" cm="1">
        <f t="array" ref="G1271">INDEX(MainTracker[#Data],MATCH(1,(TrackerTbl[[#This Row],[UAID_2]]=MainTracker[UAID_2])*(TrackerTbl[[#This Row],[Request Date]]=MainTracker[Request sent on (Date)])*1,0),9)</f>
        <v>45533</v>
      </c>
      <c r="J1271" t="s">
        <v>10426</v>
      </c>
      <c r="K1271" t="s">
        <v>10410</v>
      </c>
      <c r="L1271" t="e">
        <f>LEFT(Table58[[#This Row],[L3 (Last Work Package only)]],FIND(" - ",Table58[[#This Row],[L3 (Last Work Package only)]])-1)</f>
        <v>#VALUE!</v>
      </c>
      <c r="M1271" t="str">
        <f>LEFT(Table58[[#This Row],[Assets]],FIND(" - ",Table58[[#This Row],[Assets]])-1)</f>
        <v>HS2-00002PXJ3</v>
      </c>
      <c r="N1271" s="239" t="e">
        <f>INDEX(TrackerTbl[#Data],MATCH(Table58[[#This Row],[L2]],TrackerTbl[Cleansed_UAID_2],0),5)</f>
        <v>#N/A</v>
      </c>
      <c r="O1271" s="9" t="e">
        <f>INDEX(TrackerTbl[#Data],MATCH(Table58[[#This Row],[L2]],TrackerTbl[Cleansed_UAID_2],0),6)</f>
        <v>#N/A</v>
      </c>
      <c r="P1271" s="239" t="e">
        <f>INDEX(TrackerTbl[#Data],MATCH(Table58[[#This Row],[L2]],TrackerTbl[Cleansed_UAID_2],0),7)</f>
        <v>#N/A</v>
      </c>
    </row>
    <row r="1272" spans="1:16">
      <c r="A1272" s="9" t="s">
        <v>35</v>
      </c>
      <c r="B1272" t="s">
        <v>5739</v>
      </c>
      <c r="C1272" t="str">
        <f>IF(LEFT(TrackerTbl[[#This Row],[WorkPackage]],1)="U",TrackerTbl[[#This Row],[WorkPackage]],"IDR "&amp;TRIM(TrackerTbl[[#This Row],[WorkPackage]]))</f>
        <v>IDR 233.01-3</v>
      </c>
      <c r="D1272" t="str">
        <f>TRIM(TrackerTbl[[#This Row],[UAID_2]])</f>
        <v>HS2-00003B93X</v>
      </c>
      <c r="E1272" s="74">
        <f>_xlfn.MAXIFS(Central_Team!G:G,Central_Team!C:C,TrackerTbl[[#This Row],[UAID_2]])</f>
        <v>45513</v>
      </c>
      <c r="F1272" t="str" cm="1">
        <f t="array" ref="F1272">INDEX(MainTracker[#Data],MATCH(1,(TrackerTbl[[#This Row],[UAID_2]]=MainTracker[UAID_2])*(TrackerTbl[[#This Row],[Request Date]]=MainTracker[Request sent on (Date)])*1,0),21)</f>
        <v>10 - Complete</v>
      </c>
      <c r="G1272" s="74" cm="1">
        <f t="array" ref="G1272">INDEX(MainTracker[#Data],MATCH(1,(TrackerTbl[[#This Row],[UAID_2]]=MainTracker[UAID_2])*(TrackerTbl[[#This Row],[Request Date]]=MainTracker[Request sent on (Date)])*1,0),9)</f>
        <v>45519</v>
      </c>
      <c r="J1272" t="s">
        <v>10427</v>
      </c>
      <c r="K1272" t="s">
        <v>10410</v>
      </c>
      <c r="L1272" t="e">
        <f>LEFT(Table58[[#This Row],[L3 (Last Work Package only)]],FIND(" - ",Table58[[#This Row],[L3 (Last Work Package only)]])-1)</f>
        <v>#VALUE!</v>
      </c>
      <c r="M1272" t="str">
        <f>LEFT(Table58[[#This Row],[Assets]],FIND(" - ",Table58[[#This Row],[Assets]])-1)</f>
        <v>HS2-00002PXLM</v>
      </c>
      <c r="N1272" s="239" t="e">
        <f>INDEX(TrackerTbl[#Data],MATCH(Table58[[#This Row],[L2]],TrackerTbl[Cleansed_UAID_2],0),5)</f>
        <v>#N/A</v>
      </c>
      <c r="O1272" s="9" t="e">
        <f>INDEX(TrackerTbl[#Data],MATCH(Table58[[#This Row],[L2]],TrackerTbl[Cleansed_UAID_2],0),6)</f>
        <v>#N/A</v>
      </c>
      <c r="P1272" s="239" t="e">
        <f>INDEX(TrackerTbl[#Data],MATCH(Table58[[#This Row],[L2]],TrackerTbl[Cleansed_UAID_2],0),7)</f>
        <v>#N/A</v>
      </c>
    </row>
    <row r="1273" spans="1:16">
      <c r="A1273" s="9">
        <v>234.03</v>
      </c>
      <c r="B1273" t="s">
        <v>5743</v>
      </c>
      <c r="C1273" t="str">
        <f>IF(LEFT(TrackerTbl[[#This Row],[WorkPackage]],1)="U",TrackerTbl[[#This Row],[WorkPackage]],"IDR "&amp;TRIM(TrackerTbl[[#This Row],[WorkPackage]]))</f>
        <v>IDR 234.03</v>
      </c>
      <c r="D1273" t="str">
        <f>TRIM(TrackerTbl[[#This Row],[UAID_2]])</f>
        <v>HS2-00002TG2Z</v>
      </c>
      <c r="E1273" s="74">
        <f>_xlfn.MAXIFS(Central_Team!G:G,Central_Team!C:C,TrackerTbl[[#This Row],[UAID_2]])</f>
        <v>45513</v>
      </c>
      <c r="F1273" t="str" cm="1">
        <f t="array" ref="F1273">INDEX(MainTracker[#Data],MATCH(1,(TrackerTbl[[#This Row],[UAID_2]]=MainTracker[UAID_2])*(TrackerTbl[[#This Row],[Request Date]]=MainTracker[Request sent on (Date)])*1,0),21)</f>
        <v>10 - Complete</v>
      </c>
      <c r="G1273" s="74" cm="1">
        <f t="array" ref="G1273">INDEX(MainTracker[#Data],MATCH(1,(TrackerTbl[[#This Row],[UAID_2]]=MainTracker[UAID_2])*(TrackerTbl[[#This Row],[Request Date]]=MainTracker[Request sent on (Date)])*1,0),9)</f>
        <v>45524</v>
      </c>
      <c r="J1273" t="s">
        <v>10428</v>
      </c>
      <c r="K1273" t="s">
        <v>10410</v>
      </c>
      <c r="L1273" t="e">
        <f>LEFT(Table58[[#This Row],[L3 (Last Work Package only)]],FIND(" - ",Table58[[#This Row],[L3 (Last Work Package only)]])-1)</f>
        <v>#VALUE!</v>
      </c>
      <c r="M1273" t="str">
        <f>LEFT(Table58[[#This Row],[Assets]],FIND(" - ",Table58[[#This Row],[Assets]])-1)</f>
        <v>HS2-00002PXJ5</v>
      </c>
      <c r="N1273" s="239" t="e">
        <f>INDEX(TrackerTbl[#Data],MATCH(Table58[[#This Row],[L2]],TrackerTbl[Cleansed_UAID_2],0),5)</f>
        <v>#N/A</v>
      </c>
      <c r="O1273" s="9" t="e">
        <f>INDEX(TrackerTbl[#Data],MATCH(Table58[[#This Row],[L2]],TrackerTbl[Cleansed_UAID_2],0),6)</f>
        <v>#N/A</v>
      </c>
      <c r="P1273" s="239" t="e">
        <f>INDEX(TrackerTbl[#Data],MATCH(Table58[[#This Row],[L2]],TrackerTbl[Cleansed_UAID_2],0),7)</f>
        <v>#N/A</v>
      </c>
    </row>
    <row r="1274" spans="1:16">
      <c r="A1274" s="9">
        <v>205.3</v>
      </c>
      <c r="B1274" t="s">
        <v>905</v>
      </c>
      <c r="C1274" t="str">
        <f>IF(LEFT(TrackerTbl[[#This Row],[WorkPackage]],1)="U",TrackerTbl[[#This Row],[WorkPackage]],"IDR "&amp;TRIM(TrackerTbl[[#This Row],[WorkPackage]]))</f>
        <v>IDR 205.3</v>
      </c>
      <c r="D1274" t="str">
        <f>TRIM(TrackerTbl[[#This Row],[UAID_2]])</f>
        <v>HS2-00002CW1L</v>
      </c>
      <c r="E1274" s="74">
        <f>_xlfn.MAXIFS(Central_Team!G:G,Central_Team!C:C,TrackerTbl[[#This Row],[UAID_2]])</f>
        <v>45513</v>
      </c>
      <c r="F1274" t="str" cm="1">
        <f t="array" ref="F1274">INDEX(MainTracker[#Data],MATCH(1,(TrackerTbl[[#This Row],[UAID_2]]=MainTracker[UAID_2])*(TrackerTbl[[#This Row],[Request Date]]=MainTracker[Request sent on (Date)])*1,0),21)</f>
        <v>10 - Complete</v>
      </c>
      <c r="G1274" s="74" cm="1">
        <f t="array" ref="G1274">INDEX(MainTracker[#Data],MATCH(1,(TrackerTbl[[#This Row],[UAID_2]]=MainTracker[UAID_2])*(TrackerTbl[[#This Row],[Request Date]]=MainTracker[Request sent on (Date)])*1,0),9)</f>
        <v>45527</v>
      </c>
      <c r="J1274" t="s">
        <v>10429</v>
      </c>
      <c r="K1274" t="s">
        <v>10410</v>
      </c>
      <c r="L1274" t="e">
        <f>LEFT(Table58[[#This Row],[L3 (Last Work Package only)]],FIND(" - ",Table58[[#This Row],[L3 (Last Work Package only)]])-1)</f>
        <v>#VALUE!</v>
      </c>
      <c r="M1274" t="str">
        <f>LEFT(Table58[[#This Row],[Assets]],FIND(" - ",Table58[[#This Row],[Assets]])-1)</f>
        <v>HS2-00002PXLN</v>
      </c>
      <c r="N1274" s="239" t="e">
        <f>INDEX(TrackerTbl[#Data],MATCH(Table58[[#This Row],[L2]],TrackerTbl[Cleansed_UAID_2],0),5)</f>
        <v>#N/A</v>
      </c>
      <c r="O1274" s="9" t="e">
        <f>INDEX(TrackerTbl[#Data],MATCH(Table58[[#This Row],[L2]],TrackerTbl[Cleansed_UAID_2],0),6)</f>
        <v>#N/A</v>
      </c>
      <c r="P1274" s="239" t="e">
        <f>INDEX(TrackerTbl[#Data],MATCH(Table58[[#This Row],[L2]],TrackerTbl[Cleansed_UAID_2],0),7)</f>
        <v>#N/A</v>
      </c>
    </row>
    <row r="1275" spans="1:16">
      <c r="A1275" s="9" t="s">
        <v>4168</v>
      </c>
      <c r="B1275" t="s">
        <v>4583</v>
      </c>
      <c r="C1275" t="str">
        <f>IF(LEFT(TrackerTbl[[#This Row],[WorkPackage]],1)="U",TrackerTbl[[#This Row],[WorkPackage]],"IDR "&amp;TRIM(TrackerTbl[[#This Row],[WorkPackage]]))</f>
        <v>IDR 204.2-2</v>
      </c>
      <c r="D1275" t="str">
        <f>TRIM(TrackerTbl[[#This Row],[UAID_2]])</f>
        <v>HS2-00003JQJQ</v>
      </c>
      <c r="E1275" s="74">
        <f>_xlfn.MAXIFS(Central_Team!G:G,Central_Team!C:C,TrackerTbl[[#This Row],[UAID_2]])</f>
        <v>45516</v>
      </c>
      <c r="F1275" t="str" cm="1">
        <f t="array" ref="F1275">INDEX(MainTracker[#Data],MATCH(1,(TrackerTbl[[#This Row],[UAID_2]]=MainTracker[UAID_2])*(TrackerTbl[[#This Row],[Request Date]]=MainTracker[Request sent on (Date)])*1,0),21)</f>
        <v>10 - Complete</v>
      </c>
      <c r="G1275" s="74" cm="1">
        <f t="array" ref="G1275">INDEX(MainTracker[#Data],MATCH(1,(TrackerTbl[[#This Row],[UAID_2]]=MainTracker[UAID_2])*(TrackerTbl[[#This Row],[Request Date]]=MainTracker[Request sent on (Date)])*1,0),9)</f>
        <v>45520</v>
      </c>
      <c r="J1275" t="s">
        <v>10430</v>
      </c>
      <c r="K1275" t="s">
        <v>10410</v>
      </c>
      <c r="L1275" t="e">
        <f>LEFT(Table58[[#This Row],[L3 (Last Work Package only)]],FIND(" - ",Table58[[#This Row],[L3 (Last Work Package only)]])-1)</f>
        <v>#VALUE!</v>
      </c>
      <c r="M1275" t="str">
        <f>LEFT(Table58[[#This Row],[Assets]],FIND(" - ",Table58[[#This Row],[Assets]])-1)</f>
        <v>HS2-00002PXFP</v>
      </c>
      <c r="N1275" s="239" t="e">
        <f>INDEX(TrackerTbl[#Data],MATCH(Table58[[#This Row],[L2]],TrackerTbl[Cleansed_UAID_2],0),5)</f>
        <v>#N/A</v>
      </c>
      <c r="O1275" s="9" t="e">
        <f>INDEX(TrackerTbl[#Data],MATCH(Table58[[#This Row],[L2]],TrackerTbl[Cleansed_UAID_2],0),6)</f>
        <v>#N/A</v>
      </c>
      <c r="P1275" s="239" t="e">
        <f>INDEX(TrackerTbl[#Data],MATCH(Table58[[#This Row],[L2]],TrackerTbl[Cleansed_UAID_2],0),7)</f>
        <v>#N/A</v>
      </c>
    </row>
    <row r="1276" spans="1:16">
      <c r="A1276" s="9" t="s">
        <v>4168</v>
      </c>
      <c r="B1276" t="s">
        <v>4589</v>
      </c>
      <c r="C1276" t="str">
        <f>IF(LEFT(TrackerTbl[[#This Row],[WorkPackage]],1)="U",TrackerTbl[[#This Row],[WorkPackage]],"IDR "&amp;TRIM(TrackerTbl[[#This Row],[WorkPackage]]))</f>
        <v>IDR 204.2-2</v>
      </c>
      <c r="D1276" t="str">
        <f>TRIM(TrackerTbl[[#This Row],[UAID_2]])</f>
        <v>HS2-00003JQJR</v>
      </c>
      <c r="E1276" s="74">
        <f>_xlfn.MAXIFS(Central_Team!G:G,Central_Team!C:C,TrackerTbl[[#This Row],[UAID_2]])</f>
        <v>45516</v>
      </c>
      <c r="F1276" t="str" cm="1">
        <f t="array" ref="F1276">INDEX(MainTracker[#Data],MATCH(1,(TrackerTbl[[#This Row],[UAID_2]]=MainTracker[UAID_2])*(TrackerTbl[[#This Row],[Request Date]]=MainTracker[Request sent on (Date)])*1,0),21)</f>
        <v>10 - Complete</v>
      </c>
      <c r="G1276" s="74" cm="1">
        <f t="array" ref="G1276">INDEX(MainTracker[#Data],MATCH(1,(TrackerTbl[[#This Row],[UAID_2]]=MainTracker[UAID_2])*(TrackerTbl[[#This Row],[Request Date]]=MainTracker[Request sent on (Date)])*1,0),9)</f>
        <v>45520</v>
      </c>
      <c r="J1276" t="s">
        <v>10431</v>
      </c>
      <c r="K1276" t="s">
        <v>10410</v>
      </c>
      <c r="L1276" t="e">
        <f>LEFT(Table58[[#This Row],[L3 (Last Work Package only)]],FIND(" - ",Table58[[#This Row],[L3 (Last Work Package only)]])-1)</f>
        <v>#VALUE!</v>
      </c>
      <c r="M1276" t="str">
        <f>LEFT(Table58[[#This Row],[Assets]],FIND(" - ",Table58[[#This Row],[Assets]])-1)</f>
        <v>HS2-00002PXJ6</v>
      </c>
      <c r="N1276" s="239" t="e">
        <f>INDEX(TrackerTbl[#Data],MATCH(Table58[[#This Row],[L2]],TrackerTbl[Cleansed_UAID_2],0),5)</f>
        <v>#N/A</v>
      </c>
      <c r="O1276" s="9" t="e">
        <f>INDEX(TrackerTbl[#Data],MATCH(Table58[[#This Row],[L2]],TrackerTbl[Cleansed_UAID_2],0),6)</f>
        <v>#N/A</v>
      </c>
      <c r="P1276" s="239" t="e">
        <f>INDEX(TrackerTbl[#Data],MATCH(Table58[[#This Row],[L2]],TrackerTbl[Cleansed_UAID_2],0),7)</f>
        <v>#N/A</v>
      </c>
    </row>
    <row r="1277" spans="1:16">
      <c r="A1277" s="9" t="s">
        <v>4168</v>
      </c>
      <c r="B1277" t="s">
        <v>4594</v>
      </c>
      <c r="C1277" t="str">
        <f>IF(LEFT(TrackerTbl[[#This Row],[WorkPackage]],1)="U",TrackerTbl[[#This Row],[WorkPackage]],"IDR "&amp;TRIM(TrackerTbl[[#This Row],[WorkPackage]]))</f>
        <v>IDR 204.2-2</v>
      </c>
      <c r="D1277" t="str">
        <f>TRIM(TrackerTbl[[#This Row],[UAID_2]])</f>
        <v>HS2-00003JQJS</v>
      </c>
      <c r="E1277" s="74">
        <f>_xlfn.MAXIFS(Central_Team!G:G,Central_Team!C:C,TrackerTbl[[#This Row],[UAID_2]])</f>
        <v>45516</v>
      </c>
      <c r="F1277" t="str" cm="1">
        <f t="array" ref="F1277">INDEX(MainTracker[#Data],MATCH(1,(TrackerTbl[[#This Row],[UAID_2]]=MainTracker[UAID_2])*(TrackerTbl[[#This Row],[Request Date]]=MainTracker[Request sent on (Date)])*1,0),21)</f>
        <v>10 - Complete</v>
      </c>
      <c r="G1277" s="74" cm="1">
        <f t="array" ref="G1277">INDEX(MainTracker[#Data],MATCH(1,(TrackerTbl[[#This Row],[UAID_2]]=MainTracker[UAID_2])*(TrackerTbl[[#This Row],[Request Date]]=MainTracker[Request sent on (Date)])*1,0),9)</f>
        <v>45520</v>
      </c>
      <c r="J1277" t="s">
        <v>10432</v>
      </c>
      <c r="K1277" t="s">
        <v>10410</v>
      </c>
      <c r="L1277" t="e">
        <f>LEFT(Table58[[#This Row],[L3 (Last Work Package only)]],FIND(" - ",Table58[[#This Row],[L3 (Last Work Package only)]])-1)</f>
        <v>#VALUE!</v>
      </c>
      <c r="M1277" t="str">
        <f>LEFT(Table58[[#This Row],[Assets]],FIND(" - ",Table58[[#This Row],[Assets]])-1)</f>
        <v>HS2-00002PXLP</v>
      </c>
      <c r="N1277" s="239" t="e">
        <f>INDEX(TrackerTbl[#Data],MATCH(Table58[[#This Row],[L2]],TrackerTbl[Cleansed_UAID_2],0),5)</f>
        <v>#N/A</v>
      </c>
      <c r="O1277" s="9" t="e">
        <f>INDEX(TrackerTbl[#Data],MATCH(Table58[[#This Row],[L2]],TrackerTbl[Cleansed_UAID_2],0),6)</f>
        <v>#N/A</v>
      </c>
      <c r="P1277" s="239" t="e">
        <f>INDEX(TrackerTbl[#Data],MATCH(Table58[[#This Row],[L2]],TrackerTbl[Cleansed_UAID_2],0),7)</f>
        <v>#N/A</v>
      </c>
    </row>
    <row r="1278" spans="1:16">
      <c r="A1278" s="9" t="s">
        <v>4168</v>
      </c>
      <c r="B1278" t="s">
        <v>5751</v>
      </c>
      <c r="C1278" t="str">
        <f>IF(LEFT(TrackerTbl[[#This Row],[WorkPackage]],1)="U",TrackerTbl[[#This Row],[WorkPackage]],"IDR "&amp;TRIM(TrackerTbl[[#This Row],[WorkPackage]]))</f>
        <v>IDR 204.2-2</v>
      </c>
      <c r="D1278" t="str">
        <f>TRIM(TrackerTbl[[#This Row],[UAID_2]])</f>
        <v>HS2-00003K2XQ</v>
      </c>
      <c r="E1278" s="74">
        <f>_xlfn.MAXIFS(Central_Team!G:G,Central_Team!C:C,TrackerTbl[[#This Row],[UAID_2]])</f>
        <v>45516</v>
      </c>
      <c r="F1278" t="str" cm="1">
        <f t="array" ref="F1278">INDEX(MainTracker[#Data],MATCH(1,(TrackerTbl[[#This Row],[UAID_2]]=MainTracker[UAID_2])*(TrackerTbl[[#This Row],[Request Date]]=MainTracker[Request sent on (Date)])*1,0),21)</f>
        <v>10 - Complete</v>
      </c>
      <c r="G1278" s="74" cm="1">
        <f t="array" ref="G1278">INDEX(MainTracker[#Data],MATCH(1,(TrackerTbl[[#This Row],[UAID_2]]=MainTracker[UAID_2])*(TrackerTbl[[#This Row],[Request Date]]=MainTracker[Request sent on (Date)])*1,0),9)</f>
        <v>45520</v>
      </c>
      <c r="J1278" t="s">
        <v>10433</v>
      </c>
      <c r="K1278" t="s">
        <v>10410</v>
      </c>
      <c r="L1278" t="e">
        <f>LEFT(Table58[[#This Row],[L3 (Last Work Package only)]],FIND(" - ",Table58[[#This Row],[L3 (Last Work Package only)]])-1)</f>
        <v>#VALUE!</v>
      </c>
      <c r="M1278" t="str">
        <f>LEFT(Table58[[#This Row],[Assets]],FIND(" - ",Table58[[#This Row],[Assets]])-1)</f>
        <v>HS2-00002QSJE</v>
      </c>
      <c r="N1278" s="239" t="e">
        <f>INDEX(TrackerTbl[#Data],MATCH(Table58[[#This Row],[L2]],TrackerTbl[Cleansed_UAID_2],0),5)</f>
        <v>#N/A</v>
      </c>
      <c r="O1278" s="9" t="e">
        <f>INDEX(TrackerTbl[#Data],MATCH(Table58[[#This Row],[L2]],TrackerTbl[Cleansed_UAID_2],0),6)</f>
        <v>#N/A</v>
      </c>
      <c r="P1278" s="239" t="e">
        <f>INDEX(TrackerTbl[#Data],MATCH(Table58[[#This Row],[L2]],TrackerTbl[Cleansed_UAID_2],0),7)</f>
        <v>#N/A</v>
      </c>
    </row>
    <row r="1279" spans="1:16">
      <c r="A1279" s="9">
        <v>215.03</v>
      </c>
      <c r="B1279" t="s">
        <v>3898</v>
      </c>
      <c r="C1279" t="str">
        <f>IF(LEFT(TrackerTbl[[#This Row],[WorkPackage]],1)="U",TrackerTbl[[#This Row],[WorkPackage]],"IDR "&amp;TRIM(TrackerTbl[[#This Row],[WorkPackage]]))</f>
        <v>IDR 215.03</v>
      </c>
      <c r="D1279" t="str">
        <f>TRIM(TrackerTbl[[#This Row],[UAID_2]])</f>
        <v>HS2-00003GL96</v>
      </c>
      <c r="E1279" s="74">
        <f>_xlfn.MAXIFS(Central_Team!G:G,Central_Team!C:C,TrackerTbl[[#This Row],[UAID_2]])</f>
        <v>45516</v>
      </c>
      <c r="F1279" t="str" cm="1">
        <f t="array" ref="F1279">INDEX(MainTracker[#Data],MATCH(1,(TrackerTbl[[#This Row],[UAID_2]]=MainTracker[UAID_2])*(TrackerTbl[[#This Row],[Request Date]]=MainTracker[Request sent on (Date)])*1,0),21)</f>
        <v>10 - Complete</v>
      </c>
      <c r="G1279" s="74" cm="1">
        <f t="array" ref="G1279">INDEX(MainTracker[#Data],MATCH(1,(TrackerTbl[[#This Row],[UAID_2]]=MainTracker[UAID_2])*(TrackerTbl[[#This Row],[Request Date]]=MainTracker[Request sent on (Date)])*1,0),9)</f>
        <v>45527</v>
      </c>
      <c r="J1279" t="s">
        <v>10434</v>
      </c>
      <c r="K1279" t="s">
        <v>10410</v>
      </c>
      <c r="L1279" t="e">
        <f>LEFT(Table58[[#This Row],[L3 (Last Work Package only)]],FIND(" - ",Table58[[#This Row],[L3 (Last Work Package only)]])-1)</f>
        <v>#VALUE!</v>
      </c>
      <c r="M1279" t="str">
        <f>LEFT(Table58[[#This Row],[Assets]],FIND(" - ",Table58[[#This Row],[Assets]])-1)</f>
        <v>HS2-00002PXFQ</v>
      </c>
      <c r="N1279" s="239" t="e">
        <f>INDEX(TrackerTbl[#Data],MATCH(Table58[[#This Row],[L2]],TrackerTbl[Cleansed_UAID_2],0),5)</f>
        <v>#N/A</v>
      </c>
      <c r="O1279" s="9" t="e">
        <f>INDEX(TrackerTbl[#Data],MATCH(Table58[[#This Row],[L2]],TrackerTbl[Cleansed_UAID_2],0),6)</f>
        <v>#N/A</v>
      </c>
      <c r="P1279" s="239" t="e">
        <f>INDEX(TrackerTbl[#Data],MATCH(Table58[[#This Row],[L2]],TrackerTbl[Cleansed_UAID_2],0),7)</f>
        <v>#N/A</v>
      </c>
    </row>
    <row r="1280" spans="1:16">
      <c r="A1280" s="9">
        <v>215.03</v>
      </c>
      <c r="B1280" t="s">
        <v>3903</v>
      </c>
      <c r="C1280" t="str">
        <f>IF(LEFT(TrackerTbl[[#This Row],[WorkPackage]],1)="U",TrackerTbl[[#This Row],[WorkPackage]],"IDR "&amp;TRIM(TrackerTbl[[#This Row],[WorkPackage]]))</f>
        <v>IDR 215.03</v>
      </c>
      <c r="D1280" t="str">
        <f>TRIM(TrackerTbl[[#This Row],[UAID_2]])</f>
        <v>HS2-00003GL97</v>
      </c>
      <c r="E1280" s="74">
        <f>_xlfn.MAXIFS(Central_Team!G:G,Central_Team!C:C,TrackerTbl[[#This Row],[UAID_2]])</f>
        <v>45516</v>
      </c>
      <c r="F1280" t="str" cm="1">
        <f t="array" ref="F1280">INDEX(MainTracker[#Data],MATCH(1,(TrackerTbl[[#This Row],[UAID_2]]=MainTracker[UAID_2])*(TrackerTbl[[#This Row],[Request Date]]=MainTracker[Request sent on (Date)])*1,0),21)</f>
        <v>10 - Complete</v>
      </c>
      <c r="G1280" s="74" cm="1">
        <f t="array" ref="G1280">INDEX(MainTracker[#Data],MATCH(1,(TrackerTbl[[#This Row],[UAID_2]]=MainTracker[UAID_2])*(TrackerTbl[[#This Row],[Request Date]]=MainTracker[Request sent on (Date)])*1,0),9)</f>
        <v>45532</v>
      </c>
      <c r="J1280" t="s">
        <v>10435</v>
      </c>
      <c r="K1280" t="s">
        <v>10410</v>
      </c>
      <c r="L1280" t="e">
        <f>LEFT(Table58[[#This Row],[L3 (Last Work Package only)]],FIND(" - ",Table58[[#This Row],[L3 (Last Work Package only)]])-1)</f>
        <v>#VALUE!</v>
      </c>
      <c r="M1280" t="str">
        <f>LEFT(Table58[[#This Row],[Assets]],FIND(" - ",Table58[[#This Row],[Assets]])-1)</f>
        <v>HS2-00002PXJ7</v>
      </c>
      <c r="N1280" s="239" t="e">
        <f>INDEX(TrackerTbl[#Data],MATCH(Table58[[#This Row],[L2]],TrackerTbl[Cleansed_UAID_2],0),5)</f>
        <v>#N/A</v>
      </c>
      <c r="O1280" s="9" t="e">
        <f>INDEX(TrackerTbl[#Data],MATCH(Table58[[#This Row],[L2]],TrackerTbl[Cleansed_UAID_2],0),6)</f>
        <v>#N/A</v>
      </c>
      <c r="P1280" s="239" t="e">
        <f>INDEX(TrackerTbl[#Data],MATCH(Table58[[#This Row],[L2]],TrackerTbl[Cleansed_UAID_2],0),7)</f>
        <v>#N/A</v>
      </c>
    </row>
    <row r="1281" spans="1:16">
      <c r="A1281" s="9">
        <v>215.03</v>
      </c>
      <c r="B1281" t="s">
        <v>5756</v>
      </c>
      <c r="C1281" t="str">
        <f>IF(LEFT(TrackerTbl[[#This Row],[WorkPackage]],1)="U",TrackerTbl[[#This Row],[WorkPackage]],"IDR "&amp;TRIM(TrackerTbl[[#This Row],[WorkPackage]]))</f>
        <v>IDR 215.03</v>
      </c>
      <c r="D1281" t="str">
        <f>TRIM(TrackerTbl[[#This Row],[UAID_2]])</f>
        <v>HS2-00002Y8VT</v>
      </c>
      <c r="E1281" s="74">
        <f>_xlfn.MAXIFS(Central_Team!G:G,Central_Team!C:C,TrackerTbl[[#This Row],[UAID_2]])</f>
        <v>45516</v>
      </c>
      <c r="F1281" t="str" cm="1">
        <f t="array" ref="F1281">INDEX(MainTracker[#Data],MATCH(1,(TrackerTbl[[#This Row],[UAID_2]]=MainTracker[UAID_2])*(TrackerTbl[[#This Row],[Request Date]]=MainTracker[Request sent on (Date)])*1,0),21)</f>
        <v>10 - Complete</v>
      </c>
      <c r="G1281" s="74" cm="1">
        <f t="array" ref="G1281">INDEX(MainTracker[#Data],MATCH(1,(TrackerTbl[[#This Row],[UAID_2]]=MainTracker[UAID_2])*(TrackerTbl[[#This Row],[Request Date]]=MainTracker[Request sent on (Date)])*1,0),9)</f>
        <v>45527</v>
      </c>
      <c r="J1281" t="s">
        <v>10436</v>
      </c>
      <c r="K1281" t="s">
        <v>10410</v>
      </c>
      <c r="L1281" t="e">
        <f>LEFT(Table58[[#This Row],[L3 (Last Work Package only)]],FIND(" - ",Table58[[#This Row],[L3 (Last Work Package only)]])-1)</f>
        <v>#VALUE!</v>
      </c>
      <c r="M1281" t="str">
        <f>LEFT(Table58[[#This Row],[Assets]],FIND(" - ",Table58[[#This Row],[Assets]])-1)</f>
        <v>HS2-00002PXLQ</v>
      </c>
      <c r="N1281" s="239" t="e">
        <f>INDEX(TrackerTbl[#Data],MATCH(Table58[[#This Row],[L2]],TrackerTbl[Cleansed_UAID_2],0),5)</f>
        <v>#N/A</v>
      </c>
      <c r="O1281" s="9" t="e">
        <f>INDEX(TrackerTbl[#Data],MATCH(Table58[[#This Row],[L2]],TrackerTbl[Cleansed_UAID_2],0),6)</f>
        <v>#N/A</v>
      </c>
      <c r="P1281" s="239" t="e">
        <f>INDEX(TrackerTbl[#Data],MATCH(Table58[[#This Row],[L2]],TrackerTbl[Cleansed_UAID_2],0),7)</f>
        <v>#N/A</v>
      </c>
    </row>
    <row r="1282" spans="1:16">
      <c r="A1282" s="9">
        <v>215.03</v>
      </c>
      <c r="B1282" t="s">
        <v>5761</v>
      </c>
      <c r="C1282" t="str">
        <f>IF(LEFT(TrackerTbl[[#This Row],[WorkPackage]],1)="U",TrackerTbl[[#This Row],[WorkPackage]],"IDR "&amp;TRIM(TrackerTbl[[#This Row],[WorkPackage]]))</f>
        <v>IDR 215.03</v>
      </c>
      <c r="D1282" t="str">
        <f>TRIM(TrackerTbl[[#This Row],[UAID_2]])</f>
        <v>HS2-00002YXB6</v>
      </c>
      <c r="E1282" s="74">
        <f>_xlfn.MAXIFS(Central_Team!G:G,Central_Team!C:C,TrackerTbl[[#This Row],[UAID_2]])</f>
        <v>45516</v>
      </c>
      <c r="F1282" t="str" cm="1">
        <f t="array" ref="F1282">INDEX(MainTracker[#Data],MATCH(1,(TrackerTbl[[#This Row],[UAID_2]]=MainTracker[UAID_2])*(TrackerTbl[[#This Row],[Request Date]]=MainTracker[Request sent on (Date)])*1,0),21)</f>
        <v>10 - Complete</v>
      </c>
      <c r="G1282" s="74" cm="1">
        <f t="array" ref="G1282">INDEX(MainTracker[#Data],MATCH(1,(TrackerTbl[[#This Row],[UAID_2]]=MainTracker[UAID_2])*(TrackerTbl[[#This Row],[Request Date]]=MainTracker[Request sent on (Date)])*1,0),9)</f>
        <v>45527</v>
      </c>
      <c r="J1282" t="s">
        <v>10437</v>
      </c>
      <c r="K1282" t="s">
        <v>10410</v>
      </c>
      <c r="L1282" t="e">
        <f>LEFT(Table58[[#This Row],[L3 (Last Work Package only)]],FIND(" - ",Table58[[#This Row],[L3 (Last Work Package only)]])-1)</f>
        <v>#VALUE!</v>
      </c>
      <c r="M1282" t="str">
        <f>LEFT(Table58[[#This Row],[Assets]],FIND(" - ",Table58[[#This Row],[Assets]])-1)</f>
        <v>HS2-00002PXJ8</v>
      </c>
      <c r="N1282" s="239" t="e">
        <f>INDEX(TrackerTbl[#Data],MATCH(Table58[[#This Row],[L2]],TrackerTbl[Cleansed_UAID_2],0),5)</f>
        <v>#N/A</v>
      </c>
      <c r="O1282" s="9" t="e">
        <f>INDEX(TrackerTbl[#Data],MATCH(Table58[[#This Row],[L2]],TrackerTbl[Cleansed_UAID_2],0),6)</f>
        <v>#N/A</v>
      </c>
      <c r="P1282" s="239" t="e">
        <f>INDEX(TrackerTbl[#Data],MATCH(Table58[[#This Row],[L2]],TrackerTbl[Cleansed_UAID_2],0),7)</f>
        <v>#N/A</v>
      </c>
    </row>
    <row r="1283" spans="1:16">
      <c r="A1283" s="9">
        <v>215.03</v>
      </c>
      <c r="B1283" t="s">
        <v>5765</v>
      </c>
      <c r="C1283" t="str">
        <f>IF(LEFT(TrackerTbl[[#This Row],[WorkPackage]],1)="U",TrackerTbl[[#This Row],[WorkPackage]],"IDR "&amp;TRIM(TrackerTbl[[#This Row],[WorkPackage]]))</f>
        <v>IDR 215.03</v>
      </c>
      <c r="D1283" t="str">
        <f>TRIM(TrackerTbl[[#This Row],[UAID_2]])</f>
        <v>HS2-00003D9CF</v>
      </c>
      <c r="E1283" s="74">
        <f>_xlfn.MAXIFS(Central_Team!G:G,Central_Team!C:C,TrackerTbl[[#This Row],[UAID_2]])</f>
        <v>45516</v>
      </c>
      <c r="F1283" t="str" cm="1">
        <f t="array" ref="F1283">INDEX(MainTracker[#Data],MATCH(1,(TrackerTbl[[#This Row],[UAID_2]]=MainTracker[UAID_2])*(TrackerTbl[[#This Row],[Request Date]]=MainTracker[Request sent on (Date)])*1,0),21)</f>
        <v>10 - Complete</v>
      </c>
      <c r="G1283" s="74" cm="1">
        <f t="array" ref="G1283">INDEX(MainTracker[#Data],MATCH(1,(TrackerTbl[[#This Row],[UAID_2]]=MainTracker[UAID_2])*(TrackerTbl[[#This Row],[Request Date]]=MainTracker[Request sent on (Date)])*1,0),9)</f>
        <v>45527</v>
      </c>
      <c r="J1283" t="s">
        <v>10438</v>
      </c>
      <c r="K1283" t="s">
        <v>10410</v>
      </c>
      <c r="L1283" t="e">
        <f>LEFT(Table58[[#This Row],[L3 (Last Work Package only)]],FIND(" - ",Table58[[#This Row],[L3 (Last Work Package only)]])-1)</f>
        <v>#VALUE!</v>
      </c>
      <c r="M1283" t="str">
        <f>LEFT(Table58[[#This Row],[Assets]],FIND(" - ",Table58[[#This Row],[Assets]])-1)</f>
        <v>HS2-00002PXLR</v>
      </c>
      <c r="N1283" s="239" t="e">
        <f>INDEX(TrackerTbl[#Data],MATCH(Table58[[#This Row],[L2]],TrackerTbl[Cleansed_UAID_2],0),5)</f>
        <v>#N/A</v>
      </c>
      <c r="O1283" s="9" t="e">
        <f>INDEX(TrackerTbl[#Data],MATCH(Table58[[#This Row],[L2]],TrackerTbl[Cleansed_UAID_2],0),6)</f>
        <v>#N/A</v>
      </c>
      <c r="P1283" s="239" t="e">
        <f>INDEX(TrackerTbl[#Data],MATCH(Table58[[#This Row],[L2]],TrackerTbl[Cleansed_UAID_2],0),7)</f>
        <v>#N/A</v>
      </c>
    </row>
    <row r="1284" spans="1:16">
      <c r="A1284" s="9">
        <v>215.03</v>
      </c>
      <c r="B1284" t="s">
        <v>5769</v>
      </c>
      <c r="C1284" t="str">
        <f>IF(LEFT(TrackerTbl[[#This Row],[WorkPackage]],1)="U",TrackerTbl[[#This Row],[WorkPackage]],"IDR "&amp;TRIM(TrackerTbl[[#This Row],[WorkPackage]]))</f>
        <v>IDR 215.03</v>
      </c>
      <c r="D1284" t="str">
        <f>TRIM(TrackerTbl[[#This Row],[UAID_2]])</f>
        <v>HS2-00002YPE6</v>
      </c>
      <c r="E1284" s="74">
        <f>_xlfn.MAXIFS(Central_Team!G:G,Central_Team!C:C,TrackerTbl[[#This Row],[UAID_2]])</f>
        <v>45516</v>
      </c>
      <c r="F1284" t="str" cm="1">
        <f t="array" ref="F1284">INDEX(MainTracker[#Data],MATCH(1,(TrackerTbl[[#This Row],[UAID_2]]=MainTracker[UAID_2])*(TrackerTbl[[#This Row],[Request Date]]=MainTracker[Request sent on (Date)])*1,0),21)</f>
        <v>10 - Complete</v>
      </c>
      <c r="G1284" s="74" cm="1">
        <f t="array" ref="G1284">INDEX(MainTracker[#Data],MATCH(1,(TrackerTbl[[#This Row],[UAID_2]]=MainTracker[UAID_2])*(TrackerTbl[[#This Row],[Request Date]]=MainTracker[Request sent on (Date)])*1,0),9)</f>
        <v>45531</v>
      </c>
      <c r="J1284" t="s">
        <v>10439</v>
      </c>
      <c r="K1284" t="s">
        <v>10410</v>
      </c>
      <c r="L1284" t="e">
        <f>LEFT(Table58[[#This Row],[L3 (Last Work Package only)]],FIND(" - ",Table58[[#This Row],[L3 (Last Work Package only)]])-1)</f>
        <v>#VALUE!</v>
      </c>
      <c r="M1284" t="str">
        <f>LEFT(Table58[[#This Row],[Assets]],FIND(" - ",Table58[[#This Row],[Assets]])-1)</f>
        <v>HS2-00002PXFR</v>
      </c>
      <c r="N1284" s="239" t="e">
        <f>INDEX(TrackerTbl[#Data],MATCH(Table58[[#This Row],[L2]],TrackerTbl[Cleansed_UAID_2],0),5)</f>
        <v>#N/A</v>
      </c>
      <c r="O1284" s="9" t="e">
        <f>INDEX(TrackerTbl[#Data],MATCH(Table58[[#This Row],[L2]],TrackerTbl[Cleansed_UAID_2],0),6)</f>
        <v>#N/A</v>
      </c>
      <c r="P1284" s="239" t="e">
        <f>INDEX(TrackerTbl[#Data],MATCH(Table58[[#This Row],[L2]],TrackerTbl[Cleansed_UAID_2],0),7)</f>
        <v>#N/A</v>
      </c>
    </row>
    <row r="1285" spans="1:16">
      <c r="A1285" s="9">
        <v>215.03</v>
      </c>
      <c r="B1285" t="s">
        <v>5773</v>
      </c>
      <c r="C1285" t="str">
        <f>IF(LEFT(TrackerTbl[[#This Row],[WorkPackage]],1)="U",TrackerTbl[[#This Row],[WorkPackage]],"IDR "&amp;TRIM(TrackerTbl[[#This Row],[WorkPackage]]))</f>
        <v>IDR 215.03</v>
      </c>
      <c r="D1285" t="str">
        <f>TRIM(TrackerTbl[[#This Row],[UAID_2]])</f>
        <v>HS2-00002Y8VS</v>
      </c>
      <c r="E1285" s="74">
        <f>_xlfn.MAXIFS(Central_Team!G:G,Central_Team!C:C,TrackerTbl[[#This Row],[UAID_2]])</f>
        <v>45516</v>
      </c>
      <c r="F1285" t="str" cm="1">
        <f t="array" ref="F1285">INDEX(MainTracker[#Data],MATCH(1,(TrackerTbl[[#This Row],[UAID_2]]=MainTracker[UAID_2])*(TrackerTbl[[#This Row],[Request Date]]=MainTracker[Request sent on (Date)])*1,0),21)</f>
        <v>10 - Complete</v>
      </c>
      <c r="G1285" s="74" cm="1">
        <f t="array" ref="G1285">INDEX(MainTracker[#Data],MATCH(1,(TrackerTbl[[#This Row],[UAID_2]]=MainTracker[UAID_2])*(TrackerTbl[[#This Row],[Request Date]]=MainTracker[Request sent on (Date)])*1,0),9)</f>
        <v>45531</v>
      </c>
      <c r="J1285" t="s">
        <v>10440</v>
      </c>
      <c r="K1285" t="s">
        <v>10410</v>
      </c>
      <c r="L1285" t="e">
        <f>LEFT(Table58[[#This Row],[L3 (Last Work Package only)]],FIND(" - ",Table58[[#This Row],[L3 (Last Work Package only)]])-1)</f>
        <v>#VALUE!</v>
      </c>
      <c r="M1285" t="str">
        <f>LEFT(Table58[[#This Row],[Assets]],FIND(" - ",Table58[[#This Row],[Assets]])-1)</f>
        <v>HS2-00002PXFS</v>
      </c>
      <c r="N1285" s="239" t="e">
        <f>INDEX(TrackerTbl[#Data],MATCH(Table58[[#This Row],[L2]],TrackerTbl[Cleansed_UAID_2],0),5)</f>
        <v>#N/A</v>
      </c>
      <c r="O1285" s="9" t="e">
        <f>INDEX(TrackerTbl[#Data],MATCH(Table58[[#This Row],[L2]],TrackerTbl[Cleansed_UAID_2],0),6)</f>
        <v>#N/A</v>
      </c>
      <c r="P1285" s="239" t="e">
        <f>INDEX(TrackerTbl[#Data],MATCH(Table58[[#This Row],[L2]],TrackerTbl[Cleansed_UAID_2],0),7)</f>
        <v>#N/A</v>
      </c>
    </row>
    <row r="1286" spans="1:16">
      <c r="A1286" s="9">
        <v>215.03</v>
      </c>
      <c r="B1286" t="s">
        <v>5777</v>
      </c>
      <c r="C1286" t="str">
        <f>IF(LEFT(TrackerTbl[[#This Row],[WorkPackage]],1)="U",TrackerTbl[[#This Row],[WorkPackage]],"IDR "&amp;TRIM(TrackerTbl[[#This Row],[WorkPackage]]))</f>
        <v>IDR 215.03</v>
      </c>
      <c r="D1286" t="str">
        <f>TRIM(TrackerTbl[[#This Row],[UAID_2]])</f>
        <v>HS2-00003GNA5</v>
      </c>
      <c r="E1286" s="74">
        <f>_xlfn.MAXIFS(Central_Team!G:G,Central_Team!C:C,TrackerTbl[[#This Row],[UAID_2]])</f>
        <v>45561</v>
      </c>
      <c r="F1286" t="str" cm="1">
        <f t="array" ref="F1286">INDEX(MainTracker[#Data],MATCH(1,(TrackerTbl[[#This Row],[UAID_2]]=MainTracker[UAID_2])*(TrackerTbl[[#This Row],[Request Date]]=MainTracker[Request sent on (Date)])*1,0),21)</f>
        <v>10 - Complete</v>
      </c>
      <c r="G1286" s="74" cm="1">
        <f t="array" ref="G1286">INDEX(MainTracker[#Data],MATCH(1,(TrackerTbl[[#This Row],[UAID_2]]=MainTracker[UAID_2])*(TrackerTbl[[#This Row],[Request Date]]=MainTracker[Request sent on (Date)])*1,0),9)</f>
        <v>45562</v>
      </c>
      <c r="J1286" t="s">
        <v>10441</v>
      </c>
      <c r="K1286" t="s">
        <v>10410</v>
      </c>
      <c r="L1286" t="e">
        <f>LEFT(Table58[[#This Row],[L3 (Last Work Package only)]],FIND(" - ",Table58[[#This Row],[L3 (Last Work Package only)]])-1)</f>
        <v>#VALUE!</v>
      </c>
      <c r="M1286" t="str">
        <f>LEFT(Table58[[#This Row],[Assets]],FIND(" - ",Table58[[#This Row],[Assets]])-1)</f>
        <v>HS2-00002PXJA</v>
      </c>
      <c r="N1286" s="239" t="e">
        <f>INDEX(TrackerTbl[#Data],MATCH(Table58[[#This Row],[L2]],TrackerTbl[Cleansed_UAID_2],0),5)</f>
        <v>#N/A</v>
      </c>
      <c r="O1286" s="9" t="e">
        <f>INDEX(TrackerTbl[#Data],MATCH(Table58[[#This Row],[L2]],TrackerTbl[Cleansed_UAID_2],0),6)</f>
        <v>#N/A</v>
      </c>
      <c r="P1286" s="239" t="e">
        <f>INDEX(TrackerTbl[#Data],MATCH(Table58[[#This Row],[L2]],TrackerTbl[Cleansed_UAID_2],0),7)</f>
        <v>#N/A</v>
      </c>
    </row>
    <row r="1287" spans="1:16">
      <c r="A1287" s="9">
        <v>212.5</v>
      </c>
      <c r="B1287" t="s">
        <v>5781</v>
      </c>
      <c r="C1287" t="str">
        <f>IF(LEFT(TrackerTbl[[#This Row],[WorkPackage]],1)="U",TrackerTbl[[#This Row],[WorkPackage]],"IDR "&amp;TRIM(TrackerTbl[[#This Row],[WorkPackage]]))</f>
        <v>IDR 212.5</v>
      </c>
      <c r="D1287" t="str">
        <f>TRIM(TrackerTbl[[#This Row],[UAID_2]])</f>
        <v>HS2-000035Q91</v>
      </c>
      <c r="E1287" s="74">
        <f>_xlfn.MAXIFS(Central_Team!G:G,Central_Team!C:C,TrackerTbl[[#This Row],[UAID_2]])</f>
        <v>45516</v>
      </c>
      <c r="F1287" t="str" cm="1">
        <f t="array" ref="F1287">INDEX(MainTracker[#Data],MATCH(1,(TrackerTbl[[#This Row],[UAID_2]]=MainTracker[UAID_2])*(TrackerTbl[[#This Row],[Request Date]]=MainTracker[Request sent on (Date)])*1,0),21)</f>
        <v>10 - Complete</v>
      </c>
      <c r="G1287" s="74" cm="1">
        <f t="array" ref="G1287">INDEX(MainTracker[#Data],MATCH(1,(TrackerTbl[[#This Row],[UAID_2]]=MainTracker[UAID_2])*(TrackerTbl[[#This Row],[Request Date]]=MainTracker[Request sent on (Date)])*1,0),9)</f>
        <v>45527</v>
      </c>
      <c r="J1287" t="s">
        <v>10442</v>
      </c>
      <c r="K1287" t="s">
        <v>10410</v>
      </c>
      <c r="L1287" t="e">
        <f>LEFT(Table58[[#This Row],[L3 (Last Work Package only)]],FIND(" - ",Table58[[#This Row],[L3 (Last Work Package only)]])-1)</f>
        <v>#VALUE!</v>
      </c>
      <c r="M1287" t="str">
        <f>LEFT(Table58[[#This Row],[Assets]],FIND(" - ",Table58[[#This Row],[Assets]])-1)</f>
        <v>HS2-00002PXLS</v>
      </c>
      <c r="N1287" s="239" t="e">
        <f>INDEX(TrackerTbl[#Data],MATCH(Table58[[#This Row],[L2]],TrackerTbl[Cleansed_UAID_2],0),5)</f>
        <v>#N/A</v>
      </c>
      <c r="O1287" s="9" t="e">
        <f>INDEX(TrackerTbl[#Data],MATCH(Table58[[#This Row],[L2]],TrackerTbl[Cleansed_UAID_2],0),6)</f>
        <v>#N/A</v>
      </c>
      <c r="P1287" s="239" t="e">
        <f>INDEX(TrackerTbl[#Data],MATCH(Table58[[#This Row],[L2]],TrackerTbl[Cleansed_UAID_2],0),7)</f>
        <v>#N/A</v>
      </c>
    </row>
    <row r="1288" spans="1:16">
      <c r="A1288" s="9" t="s">
        <v>49</v>
      </c>
      <c r="B1288" t="s">
        <v>3574</v>
      </c>
      <c r="C1288" t="str">
        <f>IF(LEFT(TrackerTbl[[#This Row],[WorkPackage]],1)="U",TrackerTbl[[#This Row],[WorkPackage]],"IDR "&amp;TRIM(TrackerTbl[[#This Row],[WorkPackage]]))</f>
        <v>IDR 229.01-2</v>
      </c>
      <c r="D1288" t="str">
        <f>TRIM(TrackerTbl[[#This Row],[UAID_2]])</f>
        <v>HS2-00002TMF6</v>
      </c>
      <c r="E1288" s="74">
        <f>_xlfn.MAXIFS(Central_Team!G:G,Central_Team!C:C,TrackerTbl[[#This Row],[UAID_2]])</f>
        <v>45517</v>
      </c>
      <c r="F1288" t="str" cm="1">
        <f t="array" ref="F1288">INDEX(MainTracker[#Data],MATCH(1,(TrackerTbl[[#This Row],[UAID_2]]=MainTracker[UAID_2])*(TrackerTbl[[#This Row],[Request Date]]=MainTracker[Request sent on (Date)])*1,0),21)</f>
        <v>10 - Complete</v>
      </c>
      <c r="G1288" s="74" cm="1">
        <f t="array" ref="G1288">INDEX(MainTracker[#Data],MATCH(1,(TrackerTbl[[#This Row],[UAID_2]]=MainTracker[UAID_2])*(TrackerTbl[[#This Row],[Request Date]]=MainTracker[Request sent on (Date)])*1,0),9)</f>
        <v>45526</v>
      </c>
      <c r="J1288" t="s">
        <v>10443</v>
      </c>
      <c r="K1288" t="s">
        <v>10410</v>
      </c>
      <c r="L1288" t="e">
        <f>LEFT(Table58[[#This Row],[L3 (Last Work Package only)]],FIND(" - ",Table58[[#This Row],[L3 (Last Work Package only)]])-1)</f>
        <v>#VALUE!</v>
      </c>
      <c r="M1288" t="str">
        <f>LEFT(Table58[[#This Row],[Assets]],FIND(" - ",Table58[[#This Row],[Assets]])-1)</f>
        <v>HS2-00002QSJF</v>
      </c>
      <c r="N1288" s="239" t="e">
        <f>INDEX(TrackerTbl[#Data],MATCH(Table58[[#This Row],[L2]],TrackerTbl[Cleansed_UAID_2],0),5)</f>
        <v>#N/A</v>
      </c>
      <c r="O1288" s="9" t="e">
        <f>INDEX(TrackerTbl[#Data],MATCH(Table58[[#This Row],[L2]],TrackerTbl[Cleansed_UAID_2],0),6)</f>
        <v>#N/A</v>
      </c>
      <c r="P1288" s="239" t="e">
        <f>INDEX(TrackerTbl[#Data],MATCH(Table58[[#This Row],[L2]],TrackerTbl[Cleansed_UAID_2],0),7)</f>
        <v>#N/A</v>
      </c>
    </row>
    <row r="1289" spans="1:16">
      <c r="A1289" s="9" t="s">
        <v>49</v>
      </c>
      <c r="B1289" t="s">
        <v>5786</v>
      </c>
      <c r="C1289" t="str">
        <f>IF(LEFT(TrackerTbl[[#This Row],[WorkPackage]],1)="U",TrackerTbl[[#This Row],[WorkPackage]],"IDR "&amp;TRIM(TrackerTbl[[#This Row],[WorkPackage]]))</f>
        <v>IDR 229.01-2</v>
      </c>
      <c r="D1289" t="str">
        <f>TRIM(TrackerTbl[[#This Row],[UAID_2]])</f>
        <v>HS2-00002TMF5</v>
      </c>
      <c r="E1289" s="74">
        <f>_xlfn.MAXIFS(Central_Team!G:G,Central_Team!C:C,TrackerTbl[[#This Row],[UAID_2]])</f>
        <v>45517</v>
      </c>
      <c r="F1289" t="str" cm="1">
        <f t="array" ref="F1289">INDEX(MainTracker[#Data],MATCH(1,(TrackerTbl[[#This Row],[UAID_2]]=MainTracker[UAID_2])*(TrackerTbl[[#This Row],[Request Date]]=MainTracker[Request sent on (Date)])*1,0),21)</f>
        <v>10 - Complete</v>
      </c>
      <c r="G1289" s="74" cm="1">
        <f t="array" ref="G1289">INDEX(MainTracker[#Data],MATCH(1,(TrackerTbl[[#This Row],[UAID_2]]=MainTracker[UAID_2])*(TrackerTbl[[#This Row],[Request Date]]=MainTracker[Request sent on (Date)])*1,0),9)</f>
        <v>45525</v>
      </c>
      <c r="J1289" t="s">
        <v>10444</v>
      </c>
      <c r="K1289" t="s">
        <v>10410</v>
      </c>
      <c r="L1289" t="e">
        <f>LEFT(Table58[[#This Row],[L3 (Last Work Package only)]],FIND(" - ",Table58[[#This Row],[L3 (Last Work Package only)]])-1)</f>
        <v>#VALUE!</v>
      </c>
      <c r="M1289" t="str">
        <f>LEFT(Table58[[#This Row],[Assets]],FIND(" - ",Table58[[#This Row],[Assets]])-1)</f>
        <v>HS2-00002PXFT</v>
      </c>
      <c r="N1289" s="239" t="e">
        <f>INDEX(TrackerTbl[#Data],MATCH(Table58[[#This Row],[L2]],TrackerTbl[Cleansed_UAID_2],0),5)</f>
        <v>#N/A</v>
      </c>
      <c r="O1289" s="9" t="e">
        <f>INDEX(TrackerTbl[#Data],MATCH(Table58[[#This Row],[L2]],TrackerTbl[Cleansed_UAID_2],0),6)</f>
        <v>#N/A</v>
      </c>
      <c r="P1289" s="239" t="e">
        <f>INDEX(TrackerTbl[#Data],MATCH(Table58[[#This Row],[L2]],TrackerTbl[Cleansed_UAID_2],0),7)</f>
        <v>#N/A</v>
      </c>
    </row>
    <row r="1290" spans="1:16">
      <c r="A1290" s="9" t="s">
        <v>4168</v>
      </c>
      <c r="B1290" t="s">
        <v>5790</v>
      </c>
      <c r="C1290" t="str">
        <f>IF(LEFT(TrackerTbl[[#This Row],[WorkPackage]],1)="U",TrackerTbl[[#This Row],[WorkPackage]],"IDR "&amp;TRIM(TrackerTbl[[#This Row],[WorkPackage]]))</f>
        <v>IDR 204.2-2</v>
      </c>
      <c r="D1290" t="str">
        <f>TRIM(TrackerTbl[[#This Row],[UAID_2]])</f>
        <v>HS2-000031GXP</v>
      </c>
      <c r="E1290" s="74">
        <f>_xlfn.MAXIFS(Central_Team!G:G,Central_Team!C:C,TrackerTbl[[#This Row],[UAID_2]])</f>
        <v>45517</v>
      </c>
      <c r="F1290" t="str" cm="1">
        <f t="array" ref="F1290">INDEX(MainTracker[#Data],MATCH(1,(TrackerTbl[[#This Row],[UAID_2]]=MainTracker[UAID_2])*(TrackerTbl[[#This Row],[Request Date]]=MainTracker[Request sent on (Date)])*1,0),21)</f>
        <v>10 - Complete</v>
      </c>
      <c r="G1290" s="74" cm="1">
        <f t="array" ref="G1290">INDEX(MainTracker[#Data],MATCH(1,(TrackerTbl[[#This Row],[UAID_2]]=MainTracker[UAID_2])*(TrackerTbl[[#This Row],[Request Date]]=MainTracker[Request sent on (Date)])*1,0),9)</f>
        <v>0</v>
      </c>
      <c r="J1290" t="s">
        <v>10445</v>
      </c>
      <c r="K1290" t="s">
        <v>10410</v>
      </c>
      <c r="L1290" t="e">
        <f>LEFT(Table58[[#This Row],[L3 (Last Work Package only)]],FIND(" - ",Table58[[#This Row],[L3 (Last Work Package only)]])-1)</f>
        <v>#VALUE!</v>
      </c>
      <c r="M1290" t="str">
        <f>LEFT(Table58[[#This Row],[Assets]],FIND(" - ",Table58[[#This Row],[Assets]])-1)</f>
        <v>HS2-00002QSJG</v>
      </c>
      <c r="N1290" s="239" t="e">
        <f>INDEX(TrackerTbl[#Data],MATCH(Table58[[#This Row],[L2]],TrackerTbl[Cleansed_UAID_2],0),5)</f>
        <v>#N/A</v>
      </c>
      <c r="O1290" s="9" t="e">
        <f>INDEX(TrackerTbl[#Data],MATCH(Table58[[#This Row],[L2]],TrackerTbl[Cleansed_UAID_2],0),6)</f>
        <v>#N/A</v>
      </c>
      <c r="P1290" s="239" t="e">
        <f>INDEX(TrackerTbl[#Data],MATCH(Table58[[#This Row],[L2]],TrackerTbl[Cleansed_UAID_2],0),7)</f>
        <v>#N/A</v>
      </c>
    </row>
    <row r="1291" spans="1:16">
      <c r="A1291" s="9" t="s">
        <v>4168</v>
      </c>
      <c r="B1291" t="s">
        <v>5795</v>
      </c>
      <c r="C1291" t="str">
        <f>IF(LEFT(TrackerTbl[[#This Row],[WorkPackage]],1)="U",TrackerTbl[[#This Row],[WorkPackage]],"IDR "&amp;TRIM(TrackerTbl[[#This Row],[WorkPackage]]))</f>
        <v>IDR 204.2-2</v>
      </c>
      <c r="D1291" t="str">
        <f>TRIM(TrackerTbl[[#This Row],[UAID_2]])</f>
        <v>HS2-000031GXK</v>
      </c>
      <c r="E1291" s="74">
        <f>_xlfn.MAXIFS(Central_Team!G:G,Central_Team!C:C,TrackerTbl[[#This Row],[UAID_2]])</f>
        <v>45517</v>
      </c>
      <c r="F1291" t="str" cm="1">
        <f t="array" ref="F1291">INDEX(MainTracker[#Data],MATCH(1,(TrackerTbl[[#This Row],[UAID_2]]=MainTracker[UAID_2])*(TrackerTbl[[#This Row],[Request Date]]=MainTracker[Request sent on (Date)])*1,0),21)</f>
        <v>10 - Complete</v>
      </c>
      <c r="G1291" s="74" cm="1">
        <f t="array" ref="G1291">INDEX(MainTracker[#Data],MATCH(1,(TrackerTbl[[#This Row],[UAID_2]]=MainTracker[UAID_2])*(TrackerTbl[[#This Row],[Request Date]]=MainTracker[Request sent on (Date)])*1,0),9)</f>
        <v>45524</v>
      </c>
      <c r="J1291" t="s">
        <v>10446</v>
      </c>
      <c r="K1291" t="s">
        <v>10410</v>
      </c>
      <c r="L1291" t="e">
        <f>LEFT(Table58[[#This Row],[L3 (Last Work Package only)]],FIND(" - ",Table58[[#This Row],[L3 (Last Work Package only)]])-1)</f>
        <v>#VALUE!</v>
      </c>
      <c r="M1291" t="str">
        <f>LEFT(Table58[[#This Row],[Assets]],FIND(" - ",Table58[[#This Row],[Assets]])-1)</f>
        <v>HS2-00002PXFU</v>
      </c>
      <c r="N1291" s="239" t="e">
        <f>INDEX(TrackerTbl[#Data],MATCH(Table58[[#This Row],[L2]],TrackerTbl[Cleansed_UAID_2],0),5)</f>
        <v>#N/A</v>
      </c>
      <c r="O1291" s="9" t="e">
        <f>INDEX(TrackerTbl[#Data],MATCH(Table58[[#This Row],[L2]],TrackerTbl[Cleansed_UAID_2],0),6)</f>
        <v>#N/A</v>
      </c>
      <c r="P1291" s="239" t="e">
        <f>INDEX(TrackerTbl[#Data],MATCH(Table58[[#This Row],[L2]],TrackerTbl[Cleansed_UAID_2],0),7)</f>
        <v>#N/A</v>
      </c>
    </row>
    <row r="1292" spans="1:16">
      <c r="A1292" s="9" t="s">
        <v>4168</v>
      </c>
      <c r="B1292" t="s">
        <v>5801</v>
      </c>
      <c r="C1292" t="str">
        <f>IF(LEFT(TrackerTbl[[#This Row],[WorkPackage]],1)="U",TrackerTbl[[#This Row],[WorkPackage]],"IDR "&amp;TRIM(TrackerTbl[[#This Row],[WorkPackage]]))</f>
        <v>IDR 204.2-2</v>
      </c>
      <c r="D1292" t="str">
        <f>TRIM(TrackerTbl[[#This Row],[UAID_2]])</f>
        <v>HS2-000031GXL</v>
      </c>
      <c r="E1292" s="74">
        <f>_xlfn.MAXIFS(Central_Team!G:G,Central_Team!C:C,TrackerTbl[[#This Row],[UAID_2]])</f>
        <v>45517</v>
      </c>
      <c r="F1292" t="str" cm="1">
        <f t="array" ref="F1292">INDEX(MainTracker[#Data],MATCH(1,(TrackerTbl[[#This Row],[UAID_2]]=MainTracker[UAID_2])*(TrackerTbl[[#This Row],[Request Date]]=MainTracker[Request sent on (Date)])*1,0),21)</f>
        <v>10 - Complete</v>
      </c>
      <c r="G1292" s="74" cm="1">
        <f t="array" ref="G1292">INDEX(MainTracker[#Data],MATCH(1,(TrackerTbl[[#This Row],[UAID_2]]=MainTracker[UAID_2])*(TrackerTbl[[#This Row],[Request Date]]=MainTracker[Request sent on (Date)])*1,0),9)</f>
        <v>45546</v>
      </c>
      <c r="J1292" t="s">
        <v>10447</v>
      </c>
      <c r="K1292" t="s">
        <v>10410</v>
      </c>
      <c r="L1292" t="e">
        <f>LEFT(Table58[[#This Row],[L3 (Last Work Package only)]],FIND(" - ",Table58[[#This Row],[L3 (Last Work Package only)]])-1)</f>
        <v>#VALUE!</v>
      </c>
      <c r="M1292" t="str">
        <f>LEFT(Table58[[#This Row],[Assets]],FIND(" - ",Table58[[#This Row],[Assets]])-1)</f>
        <v>HS2-00002QSJH</v>
      </c>
      <c r="N1292" s="239" t="e">
        <f>INDEX(TrackerTbl[#Data],MATCH(Table58[[#This Row],[L2]],TrackerTbl[Cleansed_UAID_2],0),5)</f>
        <v>#N/A</v>
      </c>
      <c r="O1292" s="9" t="e">
        <f>INDEX(TrackerTbl[#Data],MATCH(Table58[[#This Row],[L2]],TrackerTbl[Cleansed_UAID_2],0),6)</f>
        <v>#N/A</v>
      </c>
      <c r="P1292" s="239" t="e">
        <f>INDEX(TrackerTbl[#Data],MATCH(Table58[[#This Row],[L2]],TrackerTbl[Cleansed_UAID_2],0),7)</f>
        <v>#N/A</v>
      </c>
    </row>
    <row r="1293" spans="1:16">
      <c r="A1293" s="9" t="s">
        <v>4168</v>
      </c>
      <c r="B1293" t="s">
        <v>5806</v>
      </c>
      <c r="C1293" t="str">
        <f>IF(LEFT(TrackerTbl[[#This Row],[WorkPackage]],1)="U",TrackerTbl[[#This Row],[WorkPackage]],"IDR "&amp;TRIM(TrackerTbl[[#This Row],[WorkPackage]]))</f>
        <v>IDR 204.2-2</v>
      </c>
      <c r="D1293" t="str">
        <f>TRIM(TrackerTbl[[#This Row],[UAID_2]])</f>
        <v>HS2-000031GXM</v>
      </c>
      <c r="E1293" s="74">
        <f>_xlfn.MAXIFS(Central_Team!G:G,Central_Team!C:C,TrackerTbl[[#This Row],[UAID_2]])</f>
        <v>45517</v>
      </c>
      <c r="F1293" t="str" cm="1">
        <f t="array" ref="F1293">INDEX(MainTracker[#Data],MATCH(1,(TrackerTbl[[#This Row],[UAID_2]]=MainTracker[UAID_2])*(TrackerTbl[[#This Row],[Request Date]]=MainTracker[Request sent on (Date)])*1,0),21)</f>
        <v>10 - Complete</v>
      </c>
      <c r="G1293" s="74" cm="1">
        <f t="array" ref="G1293">INDEX(MainTracker[#Data],MATCH(1,(TrackerTbl[[#This Row],[UAID_2]]=MainTracker[UAID_2])*(TrackerTbl[[#This Row],[Request Date]]=MainTracker[Request sent on (Date)])*1,0),9)</f>
        <v>45546</v>
      </c>
      <c r="J1293" t="s">
        <v>10448</v>
      </c>
      <c r="K1293" t="s">
        <v>10410</v>
      </c>
      <c r="L1293" t="e">
        <f>LEFT(Table58[[#This Row],[L3 (Last Work Package only)]],FIND(" - ",Table58[[#This Row],[L3 (Last Work Package only)]])-1)</f>
        <v>#VALUE!</v>
      </c>
      <c r="M1293" t="str">
        <f>LEFT(Table58[[#This Row],[Assets]],FIND(" - ",Table58[[#This Row],[Assets]])-1)</f>
        <v>HS2-00002PXFV</v>
      </c>
      <c r="N1293" s="239" t="e">
        <f>INDEX(TrackerTbl[#Data],MATCH(Table58[[#This Row],[L2]],TrackerTbl[Cleansed_UAID_2],0),5)</f>
        <v>#N/A</v>
      </c>
      <c r="O1293" s="9" t="e">
        <f>INDEX(TrackerTbl[#Data],MATCH(Table58[[#This Row],[L2]],TrackerTbl[Cleansed_UAID_2],0),6)</f>
        <v>#N/A</v>
      </c>
      <c r="P1293" s="239" t="e">
        <f>INDEX(TrackerTbl[#Data],MATCH(Table58[[#This Row],[L2]],TrackerTbl[Cleansed_UAID_2],0),7)</f>
        <v>#N/A</v>
      </c>
    </row>
    <row r="1294" spans="1:16">
      <c r="A1294" s="9" t="s">
        <v>4168</v>
      </c>
      <c r="B1294" t="s">
        <v>5810</v>
      </c>
      <c r="C1294" t="str">
        <f>IF(LEFT(TrackerTbl[[#This Row],[WorkPackage]],1)="U",TrackerTbl[[#This Row],[WorkPackage]],"IDR "&amp;TRIM(TrackerTbl[[#This Row],[WorkPackage]]))</f>
        <v>IDR 204.2-2</v>
      </c>
      <c r="D1294" t="str">
        <f>TRIM(TrackerTbl[[#This Row],[UAID_2]])</f>
        <v>HS2-000031GXN</v>
      </c>
      <c r="E1294" s="74">
        <f>_xlfn.MAXIFS(Central_Team!G:G,Central_Team!C:C,TrackerTbl[[#This Row],[UAID_2]])</f>
        <v>45517</v>
      </c>
      <c r="F1294" t="str" cm="1">
        <f t="array" ref="F1294">INDEX(MainTracker[#Data],MATCH(1,(TrackerTbl[[#This Row],[UAID_2]]=MainTracker[UAID_2])*(TrackerTbl[[#This Row],[Request Date]]=MainTracker[Request sent on (Date)])*1,0),21)</f>
        <v>10 - Complete</v>
      </c>
      <c r="G1294" s="74" cm="1">
        <f t="array" ref="G1294">INDEX(MainTracker[#Data],MATCH(1,(TrackerTbl[[#This Row],[UAID_2]]=MainTracker[UAID_2])*(TrackerTbl[[#This Row],[Request Date]]=MainTracker[Request sent on (Date)])*1,0),9)</f>
        <v>45524</v>
      </c>
      <c r="J1294" t="s">
        <v>10449</v>
      </c>
      <c r="K1294" t="s">
        <v>10410</v>
      </c>
      <c r="L1294" t="e">
        <f>LEFT(Table58[[#This Row],[L3 (Last Work Package only)]],FIND(" - ",Table58[[#This Row],[L3 (Last Work Package only)]])-1)</f>
        <v>#VALUE!</v>
      </c>
      <c r="M1294" t="str">
        <f>LEFT(Table58[[#This Row],[Assets]],FIND(" - ",Table58[[#This Row],[Assets]])-1)</f>
        <v>HS2-00002PXFW</v>
      </c>
      <c r="N1294" s="239" t="e">
        <f>INDEX(TrackerTbl[#Data],MATCH(Table58[[#This Row],[L2]],TrackerTbl[Cleansed_UAID_2],0),5)</f>
        <v>#N/A</v>
      </c>
      <c r="O1294" s="9" t="e">
        <f>INDEX(TrackerTbl[#Data],MATCH(Table58[[#This Row],[L2]],TrackerTbl[Cleansed_UAID_2],0),6)</f>
        <v>#N/A</v>
      </c>
      <c r="P1294" s="239" t="e">
        <f>INDEX(TrackerTbl[#Data],MATCH(Table58[[#This Row],[L2]],TrackerTbl[Cleansed_UAID_2],0),7)</f>
        <v>#N/A</v>
      </c>
    </row>
    <row r="1295" spans="1:16">
      <c r="A1295" s="9" t="s">
        <v>4168</v>
      </c>
      <c r="B1295" t="s">
        <v>5814</v>
      </c>
      <c r="C1295" t="str">
        <f>IF(LEFT(TrackerTbl[[#This Row],[WorkPackage]],1)="U",TrackerTbl[[#This Row],[WorkPackage]],"IDR "&amp;TRIM(TrackerTbl[[#This Row],[WorkPackage]]))</f>
        <v>IDR 204.2-2</v>
      </c>
      <c r="D1295" t="str">
        <f>TRIM(TrackerTbl[[#This Row],[UAID_2]])</f>
        <v>HS2-00003CPYY</v>
      </c>
      <c r="E1295" s="74">
        <f>_xlfn.MAXIFS(Central_Team!G:G,Central_Team!C:C,TrackerTbl[[#This Row],[UAID_2]])</f>
        <v>45517</v>
      </c>
      <c r="F1295" t="str" cm="1">
        <f t="array" ref="F1295">INDEX(MainTracker[#Data],MATCH(1,(TrackerTbl[[#This Row],[UAID_2]]=MainTracker[UAID_2])*(TrackerTbl[[#This Row],[Request Date]]=MainTracker[Request sent on (Date)])*1,0),21)</f>
        <v>10 - Complete</v>
      </c>
      <c r="G1295" s="74" cm="1">
        <f t="array" ref="G1295">INDEX(MainTracker[#Data],MATCH(1,(TrackerTbl[[#This Row],[UAID_2]]=MainTracker[UAID_2])*(TrackerTbl[[#This Row],[Request Date]]=MainTracker[Request sent on (Date)])*1,0),9)</f>
        <v>45525</v>
      </c>
      <c r="J1295" t="s">
        <v>10450</v>
      </c>
      <c r="K1295" t="s">
        <v>10410</v>
      </c>
      <c r="L1295" t="e">
        <f>LEFT(Table58[[#This Row],[L3 (Last Work Package only)]],FIND(" - ",Table58[[#This Row],[L3 (Last Work Package only)]])-1)</f>
        <v>#VALUE!</v>
      </c>
      <c r="M1295" t="str">
        <f>LEFT(Table58[[#This Row],[Assets]],FIND(" - ",Table58[[#This Row],[Assets]])-1)</f>
        <v>HS2-00002QSJJ</v>
      </c>
      <c r="N1295" s="239" t="e">
        <f>INDEX(TrackerTbl[#Data],MATCH(Table58[[#This Row],[L2]],TrackerTbl[Cleansed_UAID_2],0),5)</f>
        <v>#N/A</v>
      </c>
      <c r="O1295" s="9" t="e">
        <f>INDEX(TrackerTbl[#Data],MATCH(Table58[[#This Row],[L2]],TrackerTbl[Cleansed_UAID_2],0),6)</f>
        <v>#N/A</v>
      </c>
      <c r="P1295" s="239" t="e">
        <f>INDEX(TrackerTbl[#Data],MATCH(Table58[[#This Row],[L2]],TrackerTbl[Cleansed_UAID_2],0),7)</f>
        <v>#N/A</v>
      </c>
    </row>
    <row r="1296" spans="1:16">
      <c r="A1296" s="9" t="s">
        <v>4168</v>
      </c>
      <c r="B1296" t="s">
        <v>5818</v>
      </c>
      <c r="C1296" t="str">
        <f>IF(LEFT(TrackerTbl[[#This Row],[WorkPackage]],1)="U",TrackerTbl[[#This Row],[WorkPackage]],"IDR "&amp;TRIM(TrackerTbl[[#This Row],[WorkPackage]]))</f>
        <v>IDR 204.2-2</v>
      </c>
      <c r="D1296" t="str">
        <f>TRIM(TrackerTbl[[#This Row],[UAID_2]])</f>
        <v>HS2-000031GXQ</v>
      </c>
      <c r="E1296" s="74">
        <f>_xlfn.MAXIFS(Central_Team!G:G,Central_Team!C:C,TrackerTbl[[#This Row],[UAID_2]])</f>
        <v>45517</v>
      </c>
      <c r="F1296" t="str" cm="1">
        <f t="array" ref="F1296">INDEX(MainTracker[#Data],MATCH(1,(TrackerTbl[[#This Row],[UAID_2]]=MainTracker[UAID_2])*(TrackerTbl[[#This Row],[Request Date]]=MainTracker[Request sent on (Date)])*1,0),21)</f>
        <v>10 - Complete</v>
      </c>
      <c r="G1296" s="74" cm="1">
        <f t="array" ref="G1296">INDEX(MainTracker[#Data],MATCH(1,(TrackerTbl[[#This Row],[UAID_2]]=MainTracker[UAID_2])*(TrackerTbl[[#This Row],[Request Date]]=MainTracker[Request sent on (Date)])*1,0),9)</f>
        <v>45520</v>
      </c>
      <c r="J1296" t="s">
        <v>10451</v>
      </c>
      <c r="K1296" t="s">
        <v>10410</v>
      </c>
      <c r="L1296" t="e">
        <f>LEFT(Table58[[#This Row],[L3 (Last Work Package only)]],FIND(" - ",Table58[[#This Row],[L3 (Last Work Package only)]])-1)</f>
        <v>#VALUE!</v>
      </c>
      <c r="M1296" t="str">
        <f>LEFT(Table58[[#This Row],[Assets]],FIND(" - ",Table58[[#This Row],[Assets]])-1)</f>
        <v>HS2-00002QSJK</v>
      </c>
      <c r="N1296" s="239" t="e">
        <f>INDEX(TrackerTbl[#Data],MATCH(Table58[[#This Row],[L2]],TrackerTbl[Cleansed_UAID_2],0),5)</f>
        <v>#N/A</v>
      </c>
      <c r="O1296" s="9" t="e">
        <f>INDEX(TrackerTbl[#Data],MATCH(Table58[[#This Row],[L2]],TrackerTbl[Cleansed_UAID_2],0),6)</f>
        <v>#N/A</v>
      </c>
      <c r="P1296" s="239" t="e">
        <f>INDEX(TrackerTbl[#Data],MATCH(Table58[[#This Row],[L2]],TrackerTbl[Cleansed_UAID_2],0),7)</f>
        <v>#N/A</v>
      </c>
    </row>
    <row r="1297" spans="1:16">
      <c r="A1297" s="9" t="s">
        <v>4168</v>
      </c>
      <c r="B1297" t="s">
        <v>5822</v>
      </c>
      <c r="C1297" t="str">
        <f>IF(LEFT(TrackerTbl[[#This Row],[WorkPackage]],1)="U",TrackerTbl[[#This Row],[WorkPackage]],"IDR "&amp;TRIM(TrackerTbl[[#This Row],[WorkPackage]]))</f>
        <v>IDR 204.2-2</v>
      </c>
      <c r="D1297" t="str">
        <f>TRIM(TrackerTbl[[#This Row],[UAID_2]])</f>
        <v>HS2-00003CPYX</v>
      </c>
      <c r="E1297" s="74">
        <f>_xlfn.MAXIFS(Central_Team!G:G,Central_Team!C:C,TrackerTbl[[#This Row],[UAID_2]])</f>
        <v>45517</v>
      </c>
      <c r="F1297" t="str" cm="1">
        <f t="array" ref="F1297">INDEX(MainTracker[#Data],MATCH(1,(TrackerTbl[[#This Row],[UAID_2]]=MainTracker[UAID_2])*(TrackerTbl[[#This Row],[Request Date]]=MainTracker[Request sent on (Date)])*1,0),21)</f>
        <v>10 - Complete</v>
      </c>
      <c r="G1297" s="74" cm="1">
        <f t="array" ref="G1297">INDEX(MainTracker[#Data],MATCH(1,(TrackerTbl[[#This Row],[UAID_2]]=MainTracker[UAID_2])*(TrackerTbl[[#This Row],[Request Date]]=MainTracker[Request sent on (Date)])*1,0),9)</f>
        <v>45520</v>
      </c>
      <c r="J1297" t="s">
        <v>10452</v>
      </c>
      <c r="K1297" t="s">
        <v>10410</v>
      </c>
      <c r="L1297" t="e">
        <f>LEFT(Table58[[#This Row],[L3 (Last Work Package only)]],FIND(" - ",Table58[[#This Row],[L3 (Last Work Package only)]])-1)</f>
        <v>#VALUE!</v>
      </c>
      <c r="M1297" t="str">
        <f>LEFT(Table58[[#This Row],[Assets]],FIND(" - ",Table58[[#This Row],[Assets]])-1)</f>
        <v>HS2-00002PXFX</v>
      </c>
      <c r="N1297" s="239" t="e">
        <f>INDEX(TrackerTbl[#Data],MATCH(Table58[[#This Row],[L2]],TrackerTbl[Cleansed_UAID_2],0),5)</f>
        <v>#N/A</v>
      </c>
      <c r="O1297" s="9" t="e">
        <f>INDEX(TrackerTbl[#Data],MATCH(Table58[[#This Row],[L2]],TrackerTbl[Cleansed_UAID_2],0),6)</f>
        <v>#N/A</v>
      </c>
      <c r="P1297" s="239" t="e">
        <f>INDEX(TrackerTbl[#Data],MATCH(Table58[[#This Row],[L2]],TrackerTbl[Cleansed_UAID_2],0),7)</f>
        <v>#N/A</v>
      </c>
    </row>
    <row r="1298" spans="1:16">
      <c r="A1298" s="9" t="s">
        <v>4168</v>
      </c>
      <c r="B1298" t="s">
        <v>5826</v>
      </c>
      <c r="C1298" t="str">
        <f>IF(LEFT(TrackerTbl[[#This Row],[WorkPackage]],1)="U",TrackerTbl[[#This Row],[WorkPackage]],"IDR "&amp;TRIM(TrackerTbl[[#This Row],[WorkPackage]]))</f>
        <v>IDR 204.2-2</v>
      </c>
      <c r="D1298" t="str">
        <f>TRIM(TrackerTbl[[#This Row],[UAID_2]])</f>
        <v>HS2-0000325TJ</v>
      </c>
      <c r="E1298" s="74">
        <f>_xlfn.MAXIFS(Central_Team!G:G,Central_Team!C:C,TrackerTbl[[#This Row],[UAID_2]])</f>
        <v>45517</v>
      </c>
      <c r="F1298" t="str" cm="1">
        <f t="array" ref="F1298">INDEX(MainTracker[#Data],MATCH(1,(TrackerTbl[[#This Row],[UAID_2]]=MainTracker[UAID_2])*(TrackerTbl[[#This Row],[Request Date]]=MainTracker[Request sent on (Date)])*1,0),21)</f>
        <v>10 - Complete</v>
      </c>
      <c r="G1298" s="74" cm="1">
        <f t="array" ref="G1298">INDEX(MainTracker[#Data],MATCH(1,(TrackerTbl[[#This Row],[UAID_2]]=MainTracker[UAID_2])*(TrackerTbl[[#This Row],[Request Date]]=MainTracker[Request sent on (Date)])*1,0),9)</f>
        <v>45520</v>
      </c>
      <c r="J1298" t="s">
        <v>10453</v>
      </c>
      <c r="K1298" t="s">
        <v>10410</v>
      </c>
      <c r="L1298" t="e">
        <f>LEFT(Table58[[#This Row],[L3 (Last Work Package only)]],FIND(" - ",Table58[[#This Row],[L3 (Last Work Package only)]])-1)</f>
        <v>#VALUE!</v>
      </c>
      <c r="M1298" t="str">
        <f>LEFT(Table58[[#This Row],[Assets]],FIND(" - ",Table58[[#This Row],[Assets]])-1)</f>
        <v>HS2-00002QSJL</v>
      </c>
      <c r="N1298" s="239" t="e">
        <f>INDEX(TrackerTbl[#Data],MATCH(Table58[[#This Row],[L2]],TrackerTbl[Cleansed_UAID_2],0),5)</f>
        <v>#N/A</v>
      </c>
      <c r="O1298" s="9" t="e">
        <f>INDEX(TrackerTbl[#Data],MATCH(Table58[[#This Row],[L2]],TrackerTbl[Cleansed_UAID_2],0),6)</f>
        <v>#N/A</v>
      </c>
      <c r="P1298" s="239" t="e">
        <f>INDEX(TrackerTbl[#Data],MATCH(Table58[[#This Row],[L2]],TrackerTbl[Cleansed_UAID_2],0),7)</f>
        <v>#N/A</v>
      </c>
    </row>
    <row r="1299" spans="1:16">
      <c r="A1299" s="9" t="s">
        <v>4168</v>
      </c>
      <c r="B1299" t="s">
        <v>5830</v>
      </c>
      <c r="C1299" t="str">
        <f>IF(LEFT(TrackerTbl[[#This Row],[WorkPackage]],1)="U",TrackerTbl[[#This Row],[WorkPackage]],"IDR "&amp;TRIM(TrackerTbl[[#This Row],[WorkPackage]]))</f>
        <v>IDR 204.2-2</v>
      </c>
      <c r="D1299" t="str">
        <f>TRIM(TrackerTbl[[#This Row],[UAID_2]])</f>
        <v>HS2-0000325TK</v>
      </c>
      <c r="E1299" s="74">
        <f>_xlfn.MAXIFS(Central_Team!G:G,Central_Team!C:C,TrackerTbl[[#This Row],[UAID_2]])</f>
        <v>45517</v>
      </c>
      <c r="F1299" t="str" cm="1">
        <f t="array" ref="F1299">INDEX(MainTracker[#Data],MATCH(1,(TrackerTbl[[#This Row],[UAID_2]]=MainTracker[UAID_2])*(TrackerTbl[[#This Row],[Request Date]]=MainTracker[Request sent on (Date)])*1,0),21)</f>
        <v>10 - Complete</v>
      </c>
      <c r="G1299" s="74" cm="1">
        <f t="array" ref="G1299">INDEX(MainTracker[#Data],MATCH(1,(TrackerTbl[[#This Row],[UAID_2]]=MainTracker[UAID_2])*(TrackerTbl[[#This Row],[Request Date]]=MainTracker[Request sent on (Date)])*1,0),9)</f>
        <v>45520</v>
      </c>
      <c r="J1299" t="s">
        <v>10454</v>
      </c>
      <c r="K1299" t="s">
        <v>10410</v>
      </c>
      <c r="L1299" t="e">
        <f>LEFT(Table58[[#This Row],[L3 (Last Work Package only)]],FIND(" - ",Table58[[#This Row],[L3 (Last Work Package only)]])-1)</f>
        <v>#VALUE!</v>
      </c>
      <c r="M1299" t="str">
        <f>LEFT(Table58[[#This Row],[Assets]],FIND(" - ",Table58[[#This Row],[Assets]])-1)</f>
        <v>HS2-00002PXFY</v>
      </c>
      <c r="N1299" s="239" t="e">
        <f>INDEX(TrackerTbl[#Data],MATCH(Table58[[#This Row],[L2]],TrackerTbl[Cleansed_UAID_2],0),5)</f>
        <v>#N/A</v>
      </c>
      <c r="O1299" s="9" t="e">
        <f>INDEX(TrackerTbl[#Data],MATCH(Table58[[#This Row],[L2]],TrackerTbl[Cleansed_UAID_2],0),6)</f>
        <v>#N/A</v>
      </c>
      <c r="P1299" s="239" t="e">
        <f>INDEX(TrackerTbl[#Data],MATCH(Table58[[#This Row],[L2]],TrackerTbl[Cleansed_UAID_2],0),7)</f>
        <v>#N/A</v>
      </c>
    </row>
    <row r="1300" spans="1:16">
      <c r="A1300" s="9" t="s">
        <v>4168</v>
      </c>
      <c r="B1300" t="s">
        <v>5834</v>
      </c>
      <c r="C1300" t="str">
        <f>IF(LEFT(TrackerTbl[[#This Row],[WorkPackage]],1)="U",TrackerTbl[[#This Row],[WorkPackage]],"IDR "&amp;TRIM(TrackerTbl[[#This Row],[WorkPackage]]))</f>
        <v>IDR 204.2-2</v>
      </c>
      <c r="D1300" t="str">
        <f>TRIM(TrackerTbl[[#This Row],[UAID_2]])</f>
        <v>HS2-00003CPYU</v>
      </c>
      <c r="E1300" s="74">
        <f>_xlfn.MAXIFS(Central_Team!G:G,Central_Team!C:C,TrackerTbl[[#This Row],[UAID_2]])</f>
        <v>45517</v>
      </c>
      <c r="F1300" t="str" cm="1">
        <f t="array" ref="F1300">INDEX(MainTracker[#Data],MATCH(1,(TrackerTbl[[#This Row],[UAID_2]]=MainTracker[UAID_2])*(TrackerTbl[[#This Row],[Request Date]]=MainTracker[Request sent on (Date)])*1,0),21)</f>
        <v>10 - Complete</v>
      </c>
      <c r="G1300" s="74" cm="1">
        <f t="array" ref="G1300">INDEX(MainTracker[#Data],MATCH(1,(TrackerTbl[[#This Row],[UAID_2]]=MainTracker[UAID_2])*(TrackerTbl[[#This Row],[Request Date]]=MainTracker[Request sent on (Date)])*1,0),9)</f>
        <v>45520</v>
      </c>
      <c r="J1300" t="s">
        <v>10455</v>
      </c>
      <c r="K1300" t="s">
        <v>10410</v>
      </c>
      <c r="L1300" t="e">
        <f>LEFT(Table58[[#This Row],[L3 (Last Work Package only)]],FIND(" - ",Table58[[#This Row],[L3 (Last Work Package only)]])-1)</f>
        <v>#VALUE!</v>
      </c>
      <c r="M1300" t="str">
        <f>LEFT(Table58[[#This Row],[Assets]],FIND(" - ",Table58[[#This Row],[Assets]])-1)</f>
        <v>HS2-00002QSJM</v>
      </c>
      <c r="N1300" s="239" t="e">
        <f>INDEX(TrackerTbl[#Data],MATCH(Table58[[#This Row],[L2]],TrackerTbl[Cleansed_UAID_2],0),5)</f>
        <v>#N/A</v>
      </c>
      <c r="O1300" s="9" t="e">
        <f>INDEX(TrackerTbl[#Data],MATCH(Table58[[#This Row],[L2]],TrackerTbl[Cleansed_UAID_2],0),6)</f>
        <v>#N/A</v>
      </c>
      <c r="P1300" s="239" t="e">
        <f>INDEX(TrackerTbl[#Data],MATCH(Table58[[#This Row],[L2]],TrackerTbl[Cleansed_UAID_2],0),7)</f>
        <v>#N/A</v>
      </c>
    </row>
    <row r="1301" spans="1:16">
      <c r="A1301" s="9">
        <v>226.5</v>
      </c>
      <c r="B1301" t="s">
        <v>4865</v>
      </c>
      <c r="C1301" t="str">
        <f>IF(LEFT(TrackerTbl[[#This Row],[WorkPackage]],1)="U",TrackerTbl[[#This Row],[WorkPackage]],"IDR "&amp;TRIM(TrackerTbl[[#This Row],[WorkPackage]]))</f>
        <v>IDR 226.5</v>
      </c>
      <c r="D1301" t="str">
        <f>TRIM(TrackerTbl[[#This Row],[UAID_2]])</f>
        <v>HS2-000031EF5</v>
      </c>
      <c r="E1301" s="74">
        <f>_xlfn.MAXIFS(Central_Team!G:G,Central_Team!C:C,TrackerTbl[[#This Row],[UAID_2]])</f>
        <v>45517</v>
      </c>
      <c r="F1301" t="str" cm="1">
        <f t="array" ref="F1301">INDEX(MainTracker[#Data],MATCH(1,(TrackerTbl[[#This Row],[UAID_2]]=MainTracker[UAID_2])*(TrackerTbl[[#This Row],[Request Date]]=MainTracker[Request sent on (Date)])*1,0),21)</f>
        <v>10 - Complete</v>
      </c>
      <c r="G1301" s="74" cm="1">
        <f t="array" ref="G1301">INDEX(MainTracker[#Data],MATCH(1,(TrackerTbl[[#This Row],[UAID_2]]=MainTracker[UAID_2])*(TrackerTbl[[#This Row],[Request Date]]=MainTracker[Request sent on (Date)])*1,0),9)</f>
        <v>45526</v>
      </c>
      <c r="J1301" t="s">
        <v>10456</v>
      </c>
      <c r="K1301" t="s">
        <v>10410</v>
      </c>
      <c r="L1301" t="e">
        <f>LEFT(Table58[[#This Row],[L3 (Last Work Package only)]],FIND(" - ",Table58[[#This Row],[L3 (Last Work Package only)]])-1)</f>
        <v>#VALUE!</v>
      </c>
      <c r="M1301" t="str">
        <f>LEFT(Table58[[#This Row],[Assets]],FIND(" - ",Table58[[#This Row],[Assets]])-1)</f>
        <v>HS2-00002PXJC</v>
      </c>
      <c r="N1301" s="239" t="e">
        <f>INDEX(TrackerTbl[#Data],MATCH(Table58[[#This Row],[L2]],TrackerTbl[Cleansed_UAID_2],0),5)</f>
        <v>#N/A</v>
      </c>
      <c r="O1301" s="9" t="e">
        <f>INDEX(TrackerTbl[#Data],MATCH(Table58[[#This Row],[L2]],TrackerTbl[Cleansed_UAID_2],0),6)</f>
        <v>#N/A</v>
      </c>
      <c r="P1301" s="239" t="e">
        <f>INDEX(TrackerTbl[#Data],MATCH(Table58[[#This Row],[L2]],TrackerTbl[Cleansed_UAID_2],0),7)</f>
        <v>#N/A</v>
      </c>
    </row>
    <row r="1302" spans="1:16">
      <c r="A1302" s="9">
        <v>226.5</v>
      </c>
      <c r="B1302" t="s">
        <v>4807</v>
      </c>
      <c r="C1302" t="str">
        <f>IF(LEFT(TrackerTbl[[#This Row],[WorkPackage]],1)="U",TrackerTbl[[#This Row],[WorkPackage]],"IDR "&amp;TRIM(TrackerTbl[[#This Row],[WorkPackage]]))</f>
        <v>IDR 226.5</v>
      </c>
      <c r="D1302" t="str">
        <f>TRIM(TrackerTbl[[#This Row],[UAID_2]])</f>
        <v>HS2-000031EF6</v>
      </c>
      <c r="E1302" s="74">
        <f>_xlfn.MAXIFS(Central_Team!G:G,Central_Team!C:C,TrackerTbl[[#This Row],[UAID_2]])</f>
        <v>45517</v>
      </c>
      <c r="F1302" t="str" cm="1">
        <f t="array" ref="F1302">INDEX(MainTracker[#Data],MATCH(1,(TrackerTbl[[#This Row],[UAID_2]]=MainTracker[UAID_2])*(TrackerTbl[[#This Row],[Request Date]]=MainTracker[Request sent on (Date)])*1,0),21)</f>
        <v>10 - Complete</v>
      </c>
      <c r="G1302" s="74" cm="1">
        <f t="array" ref="G1302">INDEX(MainTracker[#Data],MATCH(1,(TrackerTbl[[#This Row],[UAID_2]]=MainTracker[UAID_2])*(TrackerTbl[[#This Row],[Request Date]]=MainTracker[Request sent on (Date)])*1,0),9)</f>
        <v>45526</v>
      </c>
      <c r="J1302" t="s">
        <v>10457</v>
      </c>
      <c r="K1302" t="s">
        <v>10410</v>
      </c>
      <c r="L1302" t="e">
        <f>LEFT(Table58[[#This Row],[L3 (Last Work Package only)]],FIND(" - ",Table58[[#This Row],[L3 (Last Work Package only)]])-1)</f>
        <v>#VALUE!</v>
      </c>
      <c r="M1302" t="str">
        <f>LEFT(Table58[[#This Row],[Assets]],FIND(" - ",Table58[[#This Row],[Assets]])-1)</f>
        <v>HS2-00002PXLT</v>
      </c>
      <c r="N1302" s="239" t="e">
        <f>INDEX(TrackerTbl[#Data],MATCH(Table58[[#This Row],[L2]],TrackerTbl[Cleansed_UAID_2],0),5)</f>
        <v>#N/A</v>
      </c>
      <c r="O1302" s="9" t="e">
        <f>INDEX(TrackerTbl[#Data],MATCH(Table58[[#This Row],[L2]],TrackerTbl[Cleansed_UAID_2],0),6)</f>
        <v>#N/A</v>
      </c>
      <c r="P1302" s="239" t="e">
        <f>INDEX(TrackerTbl[#Data],MATCH(Table58[[#This Row],[L2]],TrackerTbl[Cleansed_UAID_2],0),7)</f>
        <v>#N/A</v>
      </c>
    </row>
    <row r="1303" spans="1:16">
      <c r="A1303" s="9">
        <v>213.08</v>
      </c>
      <c r="B1303" t="s">
        <v>5838</v>
      </c>
      <c r="C1303" t="str">
        <f>IF(LEFT(TrackerTbl[[#This Row],[WorkPackage]],1)="U",TrackerTbl[[#This Row],[WorkPackage]],"IDR "&amp;TRIM(TrackerTbl[[#This Row],[WorkPackage]]))</f>
        <v>IDR 213.08</v>
      </c>
      <c r="D1303" t="str">
        <f>TRIM(TrackerTbl[[#This Row],[UAID_2]])</f>
        <v>HS2-00002Y0EX</v>
      </c>
      <c r="E1303" s="74">
        <f>_xlfn.MAXIFS(Central_Team!G:G,Central_Team!C:C,TrackerTbl[[#This Row],[UAID_2]])</f>
        <v>45518</v>
      </c>
      <c r="F1303" t="str" cm="1">
        <f t="array" ref="F1303">INDEX(MainTracker[#Data],MATCH(1,(TrackerTbl[[#This Row],[UAID_2]]=MainTracker[UAID_2])*(TrackerTbl[[#This Row],[Request Date]]=MainTracker[Request sent on (Date)])*1,0),21)</f>
        <v>10 - Complete</v>
      </c>
      <c r="G1303" s="74" cm="1">
        <f t="array" ref="G1303">INDEX(MainTracker[#Data],MATCH(1,(TrackerTbl[[#This Row],[UAID_2]]=MainTracker[UAID_2])*(TrackerTbl[[#This Row],[Request Date]]=MainTracker[Request sent on (Date)])*1,0),9)</f>
        <v>45525</v>
      </c>
      <c r="J1303" t="s">
        <v>10458</v>
      </c>
      <c r="K1303" t="s">
        <v>10410</v>
      </c>
      <c r="L1303" t="e">
        <f>LEFT(Table58[[#This Row],[L3 (Last Work Package only)]],FIND(" - ",Table58[[#This Row],[L3 (Last Work Package only)]])-1)</f>
        <v>#VALUE!</v>
      </c>
      <c r="M1303" t="str">
        <f>LEFT(Table58[[#This Row],[Assets]],FIND(" - ",Table58[[#This Row],[Assets]])-1)</f>
        <v>HS2-00002QSJN</v>
      </c>
      <c r="N1303" s="239" t="e">
        <f>INDEX(TrackerTbl[#Data],MATCH(Table58[[#This Row],[L2]],TrackerTbl[Cleansed_UAID_2],0),5)</f>
        <v>#N/A</v>
      </c>
      <c r="O1303" s="9" t="e">
        <f>INDEX(TrackerTbl[#Data],MATCH(Table58[[#This Row],[L2]],TrackerTbl[Cleansed_UAID_2],0),6)</f>
        <v>#N/A</v>
      </c>
      <c r="P1303" s="239" t="e">
        <f>INDEX(TrackerTbl[#Data],MATCH(Table58[[#This Row],[L2]],TrackerTbl[Cleansed_UAID_2],0),7)</f>
        <v>#N/A</v>
      </c>
    </row>
    <row r="1304" spans="1:16">
      <c r="A1304" s="9">
        <v>213.08</v>
      </c>
      <c r="B1304" t="s">
        <v>5843</v>
      </c>
      <c r="C1304" t="str">
        <f>IF(LEFT(TrackerTbl[[#This Row],[WorkPackage]],1)="U",TrackerTbl[[#This Row],[WorkPackage]],"IDR "&amp;TRIM(TrackerTbl[[#This Row],[WorkPackage]]))</f>
        <v>IDR 213.08</v>
      </c>
      <c r="D1304" t="str">
        <f>TRIM(TrackerTbl[[#This Row],[UAID_2]])</f>
        <v>HS2-00002VK4D</v>
      </c>
      <c r="E1304" s="74">
        <f>_xlfn.MAXIFS(Central_Team!G:G,Central_Team!C:C,TrackerTbl[[#This Row],[UAID_2]])</f>
        <v>45518</v>
      </c>
      <c r="F1304" t="str" cm="1">
        <f t="array" ref="F1304">INDEX(MainTracker[#Data],MATCH(1,(TrackerTbl[[#This Row],[UAID_2]]=MainTracker[UAID_2])*(TrackerTbl[[#This Row],[Request Date]]=MainTracker[Request sent on (Date)])*1,0),21)</f>
        <v>10 - Complete</v>
      </c>
      <c r="G1304" s="74" cm="1">
        <f t="array" ref="G1304">INDEX(MainTracker[#Data],MATCH(1,(TrackerTbl[[#This Row],[UAID_2]]=MainTracker[UAID_2])*(TrackerTbl[[#This Row],[Request Date]]=MainTracker[Request sent on (Date)])*1,0),9)</f>
        <v>45525</v>
      </c>
      <c r="J1304" t="s">
        <v>10459</v>
      </c>
      <c r="K1304" t="s">
        <v>10410</v>
      </c>
      <c r="L1304" t="e">
        <f>LEFT(Table58[[#This Row],[L3 (Last Work Package only)]],FIND(" - ",Table58[[#This Row],[L3 (Last Work Package only)]])-1)</f>
        <v>#VALUE!</v>
      </c>
      <c r="M1304" t="str">
        <f>LEFT(Table58[[#This Row],[Assets]],FIND(" - ",Table58[[#This Row],[Assets]])-1)</f>
        <v>HS2-00002PXFZ</v>
      </c>
      <c r="N1304" s="239" t="e">
        <f>INDEX(TrackerTbl[#Data],MATCH(Table58[[#This Row],[L2]],TrackerTbl[Cleansed_UAID_2],0),5)</f>
        <v>#N/A</v>
      </c>
      <c r="O1304" s="9" t="e">
        <f>INDEX(TrackerTbl[#Data],MATCH(Table58[[#This Row],[L2]],TrackerTbl[Cleansed_UAID_2],0),6)</f>
        <v>#N/A</v>
      </c>
      <c r="P1304" s="239" t="e">
        <f>INDEX(TrackerTbl[#Data],MATCH(Table58[[#This Row],[L2]],TrackerTbl[Cleansed_UAID_2],0),7)</f>
        <v>#N/A</v>
      </c>
    </row>
    <row r="1305" spans="1:16">
      <c r="A1305" s="9">
        <v>213.08</v>
      </c>
      <c r="B1305" t="s">
        <v>5847</v>
      </c>
      <c r="C1305" t="str">
        <f>IF(LEFT(TrackerTbl[[#This Row],[WorkPackage]],1)="U",TrackerTbl[[#This Row],[WorkPackage]],"IDR "&amp;TRIM(TrackerTbl[[#This Row],[WorkPackage]]))</f>
        <v>IDR 213.08</v>
      </c>
      <c r="D1305" t="str">
        <f>TRIM(TrackerTbl[[#This Row],[UAID_2]])</f>
        <v>HS2-00002VK3Q</v>
      </c>
      <c r="E1305" s="74">
        <f>_xlfn.MAXIFS(Central_Team!G:G,Central_Team!C:C,TrackerTbl[[#This Row],[UAID_2]])</f>
        <v>45518</v>
      </c>
      <c r="F1305" t="str" cm="1">
        <f t="array" ref="F1305">INDEX(MainTracker[#Data],MATCH(1,(TrackerTbl[[#This Row],[UAID_2]]=MainTracker[UAID_2])*(TrackerTbl[[#This Row],[Request Date]]=MainTracker[Request sent on (Date)])*1,0),21)</f>
        <v>10 - Complete</v>
      </c>
      <c r="G1305" s="74" cm="1">
        <f t="array" ref="G1305">INDEX(MainTracker[#Data],MATCH(1,(TrackerTbl[[#This Row],[UAID_2]]=MainTracker[UAID_2])*(TrackerTbl[[#This Row],[Request Date]]=MainTracker[Request sent on (Date)])*1,0),9)</f>
        <v>45525</v>
      </c>
      <c r="J1305" t="s">
        <v>10460</v>
      </c>
      <c r="K1305" t="s">
        <v>10410</v>
      </c>
      <c r="L1305" t="e">
        <f>LEFT(Table58[[#This Row],[L3 (Last Work Package only)]],FIND(" - ",Table58[[#This Row],[L3 (Last Work Package only)]])-1)</f>
        <v>#VALUE!</v>
      </c>
      <c r="M1305" t="str">
        <f>LEFT(Table58[[#This Row],[Assets]],FIND(" - ",Table58[[#This Row],[Assets]])-1)</f>
        <v>HS2-00002QSJP</v>
      </c>
      <c r="N1305" s="239" t="e">
        <f>INDEX(TrackerTbl[#Data],MATCH(Table58[[#This Row],[L2]],TrackerTbl[Cleansed_UAID_2],0),5)</f>
        <v>#N/A</v>
      </c>
      <c r="O1305" s="9" t="e">
        <f>INDEX(TrackerTbl[#Data],MATCH(Table58[[#This Row],[L2]],TrackerTbl[Cleansed_UAID_2],0),6)</f>
        <v>#N/A</v>
      </c>
      <c r="P1305" s="239" t="e">
        <f>INDEX(TrackerTbl[#Data],MATCH(Table58[[#This Row],[L2]],TrackerTbl[Cleansed_UAID_2],0),7)</f>
        <v>#N/A</v>
      </c>
    </row>
    <row r="1306" spans="1:16">
      <c r="A1306" s="9" t="s">
        <v>49</v>
      </c>
      <c r="B1306" t="s">
        <v>5851</v>
      </c>
      <c r="C1306" t="str">
        <f>IF(LEFT(TrackerTbl[[#This Row],[WorkPackage]],1)="U",TrackerTbl[[#This Row],[WorkPackage]],"IDR "&amp;TRIM(TrackerTbl[[#This Row],[WorkPackage]]))</f>
        <v>IDR 229.01-2</v>
      </c>
      <c r="D1306" t="str">
        <f>TRIM(TrackerTbl[[#This Row],[UAID_2]])</f>
        <v>HS2-00002CTF3</v>
      </c>
      <c r="E1306" s="74">
        <f>_xlfn.MAXIFS(Central_Team!G:G,Central_Team!C:C,TrackerTbl[[#This Row],[UAID_2]])</f>
        <v>45519</v>
      </c>
      <c r="F1306" t="str" cm="1">
        <f t="array" ref="F1306">INDEX(MainTracker[#Data],MATCH(1,(TrackerTbl[[#This Row],[UAID_2]]=MainTracker[UAID_2])*(TrackerTbl[[#This Row],[Request Date]]=MainTracker[Request sent on (Date)])*1,0),21)</f>
        <v>10 - Complete</v>
      </c>
      <c r="G1306" s="74" cm="1">
        <f t="array" ref="G1306">INDEX(MainTracker[#Data],MATCH(1,(TrackerTbl[[#This Row],[UAID_2]]=MainTracker[UAID_2])*(TrackerTbl[[#This Row],[Request Date]]=MainTracker[Request sent on (Date)])*1,0),9)</f>
        <v>45547</v>
      </c>
      <c r="J1306" t="s">
        <v>10461</v>
      </c>
      <c r="K1306" t="s">
        <v>10410</v>
      </c>
      <c r="L1306" t="e">
        <f>LEFT(Table58[[#This Row],[L3 (Last Work Package only)]],FIND(" - ",Table58[[#This Row],[L3 (Last Work Package only)]])-1)</f>
        <v>#VALUE!</v>
      </c>
      <c r="M1306" t="str">
        <f>LEFT(Table58[[#This Row],[Assets]],FIND(" - ",Table58[[#This Row],[Assets]])-1)</f>
        <v>HS2-00002PXJD</v>
      </c>
      <c r="N1306" s="239" t="e">
        <f>INDEX(TrackerTbl[#Data],MATCH(Table58[[#This Row],[L2]],TrackerTbl[Cleansed_UAID_2],0),5)</f>
        <v>#N/A</v>
      </c>
      <c r="O1306" s="9" t="e">
        <f>INDEX(TrackerTbl[#Data],MATCH(Table58[[#This Row],[L2]],TrackerTbl[Cleansed_UAID_2],0),6)</f>
        <v>#N/A</v>
      </c>
      <c r="P1306" s="239" t="e">
        <f>INDEX(TrackerTbl[#Data],MATCH(Table58[[#This Row],[L2]],TrackerTbl[Cleansed_UAID_2],0),7)</f>
        <v>#N/A</v>
      </c>
    </row>
    <row r="1307" spans="1:16">
      <c r="A1307" s="9">
        <v>215.03</v>
      </c>
      <c r="B1307" t="s">
        <v>5857</v>
      </c>
      <c r="C1307" t="str">
        <f>IF(LEFT(TrackerTbl[[#This Row],[WorkPackage]],1)="U",TrackerTbl[[#This Row],[WorkPackage]],"IDR "&amp;TRIM(TrackerTbl[[#This Row],[WorkPackage]]))</f>
        <v>IDR 215.03</v>
      </c>
      <c r="D1307" t="str">
        <f>TRIM(TrackerTbl[[#This Row],[UAID_2]])</f>
        <v>HS2-00003H07F</v>
      </c>
      <c r="E1307" s="74">
        <f>_xlfn.MAXIFS(Central_Team!G:G,Central_Team!C:C,TrackerTbl[[#This Row],[UAID_2]])</f>
        <v>45519</v>
      </c>
      <c r="F1307" t="str" cm="1">
        <f t="array" ref="F1307">INDEX(MainTracker[#Data],MATCH(1,(TrackerTbl[[#This Row],[UAID_2]]=MainTracker[UAID_2])*(TrackerTbl[[#This Row],[Request Date]]=MainTracker[Request sent on (Date)])*1,0),21)</f>
        <v>10 - Complete</v>
      </c>
      <c r="G1307" s="74" cm="1">
        <f t="array" ref="G1307">INDEX(MainTracker[#Data],MATCH(1,(TrackerTbl[[#This Row],[UAID_2]]=MainTracker[UAID_2])*(TrackerTbl[[#This Row],[Request Date]]=MainTracker[Request sent on (Date)])*1,0),9)</f>
        <v>45532</v>
      </c>
      <c r="J1307" t="s">
        <v>10462</v>
      </c>
      <c r="K1307" t="s">
        <v>10410</v>
      </c>
      <c r="L1307" t="e">
        <f>LEFT(Table58[[#This Row],[L3 (Last Work Package only)]],FIND(" - ",Table58[[#This Row],[L3 (Last Work Package only)]])-1)</f>
        <v>#VALUE!</v>
      </c>
      <c r="M1307" t="str">
        <f>LEFT(Table58[[#This Row],[Assets]],FIND(" - ",Table58[[#This Row],[Assets]])-1)</f>
        <v>HS2-00002PXLU</v>
      </c>
      <c r="N1307" s="239" t="e">
        <f>INDEX(TrackerTbl[#Data],MATCH(Table58[[#This Row],[L2]],TrackerTbl[Cleansed_UAID_2],0),5)</f>
        <v>#N/A</v>
      </c>
      <c r="O1307" s="9" t="e">
        <f>INDEX(TrackerTbl[#Data],MATCH(Table58[[#This Row],[L2]],TrackerTbl[Cleansed_UAID_2],0),6)</f>
        <v>#N/A</v>
      </c>
      <c r="P1307" s="239" t="e">
        <f>INDEX(TrackerTbl[#Data],MATCH(Table58[[#This Row],[L2]],TrackerTbl[Cleansed_UAID_2],0),7)</f>
        <v>#N/A</v>
      </c>
    </row>
    <row r="1308" spans="1:16">
      <c r="A1308" s="9">
        <v>215.03</v>
      </c>
      <c r="B1308" t="s">
        <v>5862</v>
      </c>
      <c r="C1308" t="str">
        <f>IF(LEFT(TrackerTbl[[#This Row],[WorkPackage]],1)="U",TrackerTbl[[#This Row],[WorkPackage]],"IDR "&amp;TRIM(TrackerTbl[[#This Row],[WorkPackage]]))</f>
        <v>IDR 215.03</v>
      </c>
      <c r="D1308" t="str">
        <f>TRIM(TrackerTbl[[#This Row],[UAID_2]])</f>
        <v>HS2-00002Y8VU</v>
      </c>
      <c r="E1308" s="74">
        <f>_xlfn.MAXIFS(Central_Team!G:G,Central_Team!C:C,TrackerTbl[[#This Row],[UAID_2]])</f>
        <v>45519</v>
      </c>
      <c r="F1308" t="str" cm="1">
        <f t="array" ref="F1308">INDEX(MainTracker[#Data],MATCH(1,(TrackerTbl[[#This Row],[UAID_2]]=MainTracker[UAID_2])*(TrackerTbl[[#This Row],[Request Date]]=MainTracker[Request sent on (Date)])*1,0),21)</f>
        <v>10 - Complete</v>
      </c>
      <c r="G1308" s="74" cm="1">
        <f t="array" ref="G1308">INDEX(MainTracker[#Data],MATCH(1,(TrackerTbl[[#This Row],[UAID_2]]=MainTracker[UAID_2])*(TrackerTbl[[#This Row],[Request Date]]=MainTracker[Request sent on (Date)])*1,0),9)</f>
        <v>45531</v>
      </c>
      <c r="J1308" t="s">
        <v>10463</v>
      </c>
      <c r="K1308" t="s">
        <v>10410</v>
      </c>
      <c r="L1308" t="e">
        <f>LEFT(Table58[[#This Row],[L3 (Last Work Package only)]],FIND(" - ",Table58[[#This Row],[L3 (Last Work Package only)]])-1)</f>
        <v>#VALUE!</v>
      </c>
      <c r="M1308" t="str">
        <f>LEFT(Table58[[#This Row],[Assets]],FIND(" - ",Table58[[#This Row],[Assets]])-1)</f>
        <v>HS2-00002PXMH</v>
      </c>
      <c r="N1308" s="239" t="e">
        <f>INDEX(TrackerTbl[#Data],MATCH(Table58[[#This Row],[L2]],TrackerTbl[Cleansed_UAID_2],0),5)</f>
        <v>#N/A</v>
      </c>
      <c r="O1308" s="9" t="e">
        <f>INDEX(TrackerTbl[#Data],MATCH(Table58[[#This Row],[L2]],TrackerTbl[Cleansed_UAID_2],0),6)</f>
        <v>#N/A</v>
      </c>
      <c r="P1308" s="239" t="e">
        <f>INDEX(TrackerTbl[#Data],MATCH(Table58[[#This Row],[L2]],TrackerTbl[Cleansed_UAID_2],0),7)</f>
        <v>#N/A</v>
      </c>
    </row>
    <row r="1309" spans="1:16">
      <c r="A1309" s="9">
        <v>215.03</v>
      </c>
      <c r="B1309" t="s">
        <v>5866</v>
      </c>
      <c r="C1309" t="str">
        <f>IF(LEFT(TrackerTbl[[#This Row],[WorkPackage]],1)="U",TrackerTbl[[#This Row],[WorkPackage]],"IDR "&amp;TRIM(TrackerTbl[[#This Row],[WorkPackage]]))</f>
        <v>IDR 215.03</v>
      </c>
      <c r="D1309" t="str">
        <f>TRIM(TrackerTbl[[#This Row],[UAID_2]])</f>
        <v>HS2-00003D9CD</v>
      </c>
      <c r="E1309" s="74">
        <f>_xlfn.MAXIFS(Central_Team!G:G,Central_Team!C:C,TrackerTbl[[#This Row],[UAID_2]])</f>
        <v>45519</v>
      </c>
      <c r="F1309" t="str" cm="1">
        <f t="array" ref="F1309">INDEX(MainTracker[#Data],MATCH(1,(TrackerTbl[[#This Row],[UAID_2]]=MainTracker[UAID_2])*(TrackerTbl[[#This Row],[Request Date]]=MainTracker[Request sent on (Date)])*1,0),21)</f>
        <v>10 - Complete</v>
      </c>
      <c r="G1309" s="74" cm="1">
        <f t="array" ref="G1309">INDEX(MainTracker[#Data],MATCH(1,(TrackerTbl[[#This Row],[UAID_2]]=MainTracker[UAID_2])*(TrackerTbl[[#This Row],[Request Date]]=MainTracker[Request sent on (Date)])*1,0),9)</f>
        <v>45531</v>
      </c>
      <c r="J1309" t="s">
        <v>10464</v>
      </c>
      <c r="K1309" t="s">
        <v>10410</v>
      </c>
      <c r="L1309" t="e">
        <f>LEFT(Table58[[#This Row],[L3 (Last Work Package only)]],FIND(" - ",Table58[[#This Row],[L3 (Last Work Package only)]])-1)</f>
        <v>#VALUE!</v>
      </c>
      <c r="M1309" t="str">
        <f>LEFT(Table58[[#This Row],[Assets]],FIND(" - ",Table58[[#This Row],[Assets]])-1)</f>
        <v>HS2-00002QSJQ</v>
      </c>
      <c r="N1309" s="239" t="e">
        <f>INDEX(TrackerTbl[#Data],MATCH(Table58[[#This Row],[L2]],TrackerTbl[Cleansed_UAID_2],0),5)</f>
        <v>#N/A</v>
      </c>
      <c r="O1309" s="9" t="e">
        <f>INDEX(TrackerTbl[#Data],MATCH(Table58[[#This Row],[L2]],TrackerTbl[Cleansed_UAID_2],0),6)</f>
        <v>#N/A</v>
      </c>
      <c r="P1309" s="239" t="e">
        <f>INDEX(TrackerTbl[#Data],MATCH(Table58[[#This Row],[L2]],TrackerTbl[Cleansed_UAID_2],0),7)</f>
        <v>#N/A</v>
      </c>
    </row>
    <row r="1310" spans="1:16">
      <c r="A1310" s="9">
        <v>213.08</v>
      </c>
      <c r="B1310" t="s">
        <v>5870</v>
      </c>
      <c r="C1310" t="str">
        <f>IF(LEFT(TrackerTbl[[#This Row],[WorkPackage]],1)="U",TrackerTbl[[#This Row],[WorkPackage]],"IDR "&amp;TRIM(TrackerTbl[[#This Row],[WorkPackage]]))</f>
        <v>IDR 213.08</v>
      </c>
      <c r="D1310" t="str">
        <f>TRIM(TrackerTbl[[#This Row],[UAID_2]])</f>
        <v>HS2-00002BJTN</v>
      </c>
      <c r="E1310" s="74">
        <f>_xlfn.MAXIFS(Central_Team!G:G,Central_Team!C:C,TrackerTbl[[#This Row],[UAID_2]])</f>
        <v>45580</v>
      </c>
      <c r="F1310" t="str" cm="1">
        <f t="array" ref="F1310">INDEX(MainTracker[#Data],MATCH(1,(TrackerTbl[[#This Row],[UAID_2]]=MainTracker[UAID_2])*(TrackerTbl[[#This Row],[Request Date]]=MainTracker[Request sent on (Date)])*1,0),21)</f>
        <v>10 - Complete</v>
      </c>
      <c r="G1310" s="74" cm="1">
        <f t="array" ref="G1310">INDEX(MainTracker[#Data],MATCH(1,(TrackerTbl[[#This Row],[UAID_2]]=MainTracker[UAID_2])*(TrackerTbl[[#This Row],[Request Date]]=MainTracker[Request sent on (Date)])*1,0),9)</f>
        <v>45588</v>
      </c>
      <c r="J1310" t="s">
        <v>10465</v>
      </c>
      <c r="K1310" t="s">
        <v>10410</v>
      </c>
      <c r="L1310" t="e">
        <f>LEFT(Table58[[#This Row],[L3 (Last Work Package only)]],FIND(" - ",Table58[[#This Row],[L3 (Last Work Package only)]])-1)</f>
        <v>#VALUE!</v>
      </c>
      <c r="M1310" t="str">
        <f>LEFT(Table58[[#This Row],[Assets]],FIND(" - ",Table58[[#This Row],[Assets]])-1)</f>
        <v>HS2-00002PXG0</v>
      </c>
      <c r="N1310" s="239" t="e">
        <f>INDEX(TrackerTbl[#Data],MATCH(Table58[[#This Row],[L2]],TrackerTbl[Cleansed_UAID_2],0),5)</f>
        <v>#N/A</v>
      </c>
      <c r="O1310" s="9" t="e">
        <f>INDEX(TrackerTbl[#Data],MATCH(Table58[[#This Row],[L2]],TrackerTbl[Cleansed_UAID_2],0),6)</f>
        <v>#N/A</v>
      </c>
      <c r="P1310" s="239" t="e">
        <f>INDEX(TrackerTbl[#Data],MATCH(Table58[[#This Row],[L2]],TrackerTbl[Cleansed_UAID_2],0),7)</f>
        <v>#N/A</v>
      </c>
    </row>
    <row r="1311" spans="1:16">
      <c r="A1311" s="9" t="s">
        <v>4234</v>
      </c>
      <c r="B1311" t="s">
        <v>4235</v>
      </c>
      <c r="C1311" t="str">
        <f>IF(LEFT(TrackerTbl[[#This Row],[WorkPackage]],1)="U",TrackerTbl[[#This Row],[WorkPackage]],"IDR "&amp;TRIM(TrackerTbl[[#This Row],[WorkPackage]]))</f>
        <v>UFDR 217.B</v>
      </c>
      <c r="D1311" t="str">
        <f>TRIM(TrackerTbl[[#This Row],[UAID_2]])</f>
        <v>HS2-0000245ZF</v>
      </c>
      <c r="E1311" s="74">
        <f>_xlfn.MAXIFS(Central_Team!G:G,Central_Team!C:C,TrackerTbl[[#This Row],[UAID_2]])</f>
        <v>45523</v>
      </c>
      <c r="F1311" t="str" cm="1">
        <f t="array" ref="F1311">INDEX(MainTracker[#Data],MATCH(1,(TrackerTbl[[#This Row],[UAID_2]]=MainTracker[UAID_2])*(TrackerTbl[[#This Row],[Request Date]]=MainTracker[Request sent on (Date)])*1,0),21)</f>
        <v>10 - Complete</v>
      </c>
      <c r="G1311" s="74" cm="1">
        <f t="array" ref="G1311">INDEX(MainTracker[#Data],MATCH(1,(TrackerTbl[[#This Row],[UAID_2]]=MainTracker[UAID_2])*(TrackerTbl[[#This Row],[Request Date]]=MainTracker[Request sent on (Date)])*1,0),9)</f>
        <v>45525</v>
      </c>
      <c r="J1311" t="s">
        <v>10466</v>
      </c>
      <c r="K1311" t="s">
        <v>10410</v>
      </c>
      <c r="L1311" t="e">
        <f>LEFT(Table58[[#This Row],[L3 (Last Work Package only)]],FIND(" - ",Table58[[#This Row],[L3 (Last Work Package only)]])-1)</f>
        <v>#VALUE!</v>
      </c>
      <c r="M1311" t="str">
        <f>LEFT(Table58[[#This Row],[Assets]],FIND(" - ",Table58[[#This Row],[Assets]])-1)</f>
        <v>HS2-00002QSJR</v>
      </c>
      <c r="N1311" s="239" t="e">
        <f>INDEX(TrackerTbl[#Data],MATCH(Table58[[#This Row],[L2]],TrackerTbl[Cleansed_UAID_2],0),5)</f>
        <v>#N/A</v>
      </c>
      <c r="O1311" s="9" t="e">
        <f>INDEX(TrackerTbl[#Data],MATCH(Table58[[#This Row],[L2]],TrackerTbl[Cleansed_UAID_2],0),6)</f>
        <v>#N/A</v>
      </c>
      <c r="P1311" s="239" t="e">
        <f>INDEX(TrackerTbl[#Data],MATCH(Table58[[#This Row],[L2]],TrackerTbl[Cleansed_UAID_2],0),7)</f>
        <v>#N/A</v>
      </c>
    </row>
    <row r="1312" spans="1:16">
      <c r="A1312" s="9" t="s">
        <v>49</v>
      </c>
      <c r="B1312" t="s">
        <v>5877</v>
      </c>
      <c r="C1312" t="str">
        <f>IF(LEFT(TrackerTbl[[#This Row],[WorkPackage]],1)="U",TrackerTbl[[#This Row],[WorkPackage]],"IDR "&amp;TRIM(TrackerTbl[[#This Row],[WorkPackage]]))</f>
        <v>IDR 229.01-2</v>
      </c>
      <c r="D1312" t="str">
        <f>TRIM(TrackerTbl[[#This Row],[UAID_2]])</f>
        <v>HS2-00003FV0F</v>
      </c>
      <c r="E1312" s="74">
        <f>_xlfn.MAXIFS(Central_Team!G:G,Central_Team!C:C,TrackerTbl[[#This Row],[UAID_2]])</f>
        <v>45523</v>
      </c>
      <c r="F1312" t="str" cm="1">
        <f t="array" ref="F1312">INDEX(MainTracker[#Data],MATCH(1,(TrackerTbl[[#This Row],[UAID_2]]=MainTracker[UAID_2])*(TrackerTbl[[#This Row],[Request Date]]=MainTracker[Request sent on (Date)])*1,0),21)</f>
        <v>10 - Complete</v>
      </c>
      <c r="G1312" s="74" cm="1">
        <f t="array" ref="G1312">INDEX(MainTracker[#Data],MATCH(1,(TrackerTbl[[#This Row],[UAID_2]]=MainTracker[UAID_2])*(TrackerTbl[[#This Row],[Request Date]]=MainTracker[Request sent on (Date)])*1,0),9)</f>
        <v>45533</v>
      </c>
      <c r="J1312" t="s">
        <v>10467</v>
      </c>
      <c r="K1312" t="s">
        <v>10410</v>
      </c>
      <c r="L1312" t="e">
        <f>LEFT(Table58[[#This Row],[L3 (Last Work Package only)]],FIND(" - ",Table58[[#This Row],[L3 (Last Work Package only)]])-1)</f>
        <v>#VALUE!</v>
      </c>
      <c r="M1312" t="str">
        <f>LEFT(Table58[[#This Row],[Assets]],FIND(" - ",Table58[[#This Row],[Assets]])-1)</f>
        <v>HS2-00002QSJS</v>
      </c>
      <c r="N1312" s="239" t="e">
        <f>INDEX(TrackerTbl[#Data],MATCH(Table58[[#This Row],[L2]],TrackerTbl[Cleansed_UAID_2],0),5)</f>
        <v>#N/A</v>
      </c>
      <c r="O1312" s="9" t="e">
        <f>INDEX(TrackerTbl[#Data],MATCH(Table58[[#This Row],[L2]],TrackerTbl[Cleansed_UAID_2],0),6)</f>
        <v>#N/A</v>
      </c>
      <c r="P1312" s="239" t="e">
        <f>INDEX(TrackerTbl[#Data],MATCH(Table58[[#This Row],[L2]],TrackerTbl[Cleansed_UAID_2],0),7)</f>
        <v>#N/A</v>
      </c>
    </row>
    <row r="1313" spans="1:16">
      <c r="A1313" s="9" t="s">
        <v>49</v>
      </c>
      <c r="B1313" t="s">
        <v>5882</v>
      </c>
      <c r="C1313" t="str">
        <f>IF(LEFT(TrackerTbl[[#This Row],[WorkPackage]],1)="U",TrackerTbl[[#This Row],[WorkPackage]],"IDR "&amp;TRIM(TrackerTbl[[#This Row],[WorkPackage]]))</f>
        <v>IDR 229.01-2</v>
      </c>
      <c r="D1313" t="str">
        <f>TRIM(TrackerTbl[[#This Row],[UAID_2]])</f>
        <v>HS2-00003FV0G</v>
      </c>
      <c r="E1313" s="74">
        <f>_xlfn.MAXIFS(Central_Team!G:G,Central_Team!C:C,TrackerTbl[[#This Row],[UAID_2]])</f>
        <v>45523</v>
      </c>
      <c r="F1313" t="str" cm="1">
        <f t="array" ref="F1313">INDEX(MainTracker[#Data],MATCH(1,(TrackerTbl[[#This Row],[UAID_2]]=MainTracker[UAID_2])*(TrackerTbl[[#This Row],[Request Date]]=MainTracker[Request sent on (Date)])*1,0),21)</f>
        <v>10 - Complete</v>
      </c>
      <c r="G1313" s="74" cm="1">
        <f t="array" ref="G1313">INDEX(MainTracker[#Data],MATCH(1,(TrackerTbl[[#This Row],[UAID_2]]=MainTracker[UAID_2])*(TrackerTbl[[#This Row],[Request Date]]=MainTracker[Request sent on (Date)])*1,0),9)</f>
        <v>45533</v>
      </c>
      <c r="J1313" t="s">
        <v>10468</v>
      </c>
      <c r="K1313" t="s">
        <v>10410</v>
      </c>
      <c r="L1313" t="e">
        <f>LEFT(Table58[[#This Row],[L3 (Last Work Package only)]],FIND(" - ",Table58[[#This Row],[L3 (Last Work Package only)]])-1)</f>
        <v>#VALUE!</v>
      </c>
      <c r="M1313" t="str">
        <f>LEFT(Table58[[#This Row],[Assets]],FIND(" - ",Table58[[#This Row],[Assets]])-1)</f>
        <v>HS2-00002QSJT</v>
      </c>
      <c r="N1313" s="239" t="e">
        <f>INDEX(TrackerTbl[#Data],MATCH(Table58[[#This Row],[L2]],TrackerTbl[Cleansed_UAID_2],0),5)</f>
        <v>#N/A</v>
      </c>
      <c r="O1313" s="9" t="e">
        <f>INDEX(TrackerTbl[#Data],MATCH(Table58[[#This Row],[L2]],TrackerTbl[Cleansed_UAID_2],0),6)</f>
        <v>#N/A</v>
      </c>
      <c r="P1313" s="239" t="e">
        <f>INDEX(TrackerTbl[#Data],MATCH(Table58[[#This Row],[L2]],TrackerTbl[Cleansed_UAID_2],0),7)</f>
        <v>#N/A</v>
      </c>
    </row>
    <row r="1314" spans="1:16">
      <c r="A1314" s="9" t="s">
        <v>202</v>
      </c>
      <c r="B1314" t="s">
        <v>285</v>
      </c>
      <c r="C1314" t="str">
        <f>IF(LEFT(TrackerTbl[[#This Row],[WorkPackage]],1)="U",TrackerTbl[[#This Row],[WorkPackage]],"IDR "&amp;TRIM(TrackerTbl[[#This Row],[WorkPackage]]))</f>
        <v>IDR 218.02-1</v>
      </c>
      <c r="D1314" t="str">
        <f>TRIM(TrackerTbl[[#This Row],[UAID_2]])</f>
        <v>HS2-00002NSXQ</v>
      </c>
      <c r="E1314" s="74">
        <f>_xlfn.MAXIFS(Central_Team!G:G,Central_Team!C:C,TrackerTbl[[#This Row],[UAID_2]])</f>
        <v>45523</v>
      </c>
      <c r="F1314" t="str" cm="1">
        <f t="array" ref="F1314">INDEX(MainTracker[#Data],MATCH(1,(TrackerTbl[[#This Row],[UAID_2]]=MainTracker[UAID_2])*(TrackerTbl[[#This Row],[Request Date]]=MainTracker[Request sent on (Date)])*1,0),21)</f>
        <v>10 - Complete</v>
      </c>
      <c r="G1314" s="74" cm="1">
        <f t="array" ref="G1314">INDEX(MainTracker[#Data],MATCH(1,(TrackerTbl[[#This Row],[UAID_2]]=MainTracker[UAID_2])*(TrackerTbl[[#This Row],[Request Date]]=MainTracker[Request sent on (Date)])*1,0),9)</f>
        <v>45533</v>
      </c>
      <c r="J1314" t="s">
        <v>10469</v>
      </c>
      <c r="K1314" t="s">
        <v>10410</v>
      </c>
      <c r="L1314" t="e">
        <f>LEFT(Table58[[#This Row],[L3 (Last Work Package only)]],FIND(" - ",Table58[[#This Row],[L3 (Last Work Package only)]])-1)</f>
        <v>#VALUE!</v>
      </c>
      <c r="M1314" t="str">
        <f>LEFT(Table58[[#This Row],[Assets]],FIND(" - ",Table58[[#This Row],[Assets]])-1)</f>
        <v>HS2-00002PXG1</v>
      </c>
      <c r="N1314" s="239" t="e">
        <f>INDEX(TrackerTbl[#Data],MATCH(Table58[[#This Row],[L2]],TrackerTbl[Cleansed_UAID_2],0),5)</f>
        <v>#N/A</v>
      </c>
      <c r="O1314" s="9" t="e">
        <f>INDEX(TrackerTbl[#Data],MATCH(Table58[[#This Row],[L2]],TrackerTbl[Cleansed_UAID_2],0),6)</f>
        <v>#N/A</v>
      </c>
      <c r="P1314" s="239" t="e">
        <f>INDEX(TrackerTbl[#Data],MATCH(Table58[[#This Row],[L2]],TrackerTbl[Cleansed_UAID_2],0),7)</f>
        <v>#N/A</v>
      </c>
    </row>
    <row r="1315" spans="1:16">
      <c r="A1315" s="9">
        <v>217.03</v>
      </c>
      <c r="B1315" t="s">
        <v>478</v>
      </c>
      <c r="C1315" t="str">
        <f>IF(LEFT(TrackerTbl[[#This Row],[WorkPackage]],1)="U",TrackerTbl[[#This Row],[WorkPackage]],"IDR "&amp;TRIM(TrackerTbl[[#This Row],[WorkPackage]]))</f>
        <v>IDR 217.03</v>
      </c>
      <c r="D1315" t="str">
        <f>TRIM(TrackerTbl[[#This Row],[UAID_2]])</f>
        <v>HS2-00002CT8S</v>
      </c>
      <c r="E1315" s="74">
        <f>_xlfn.MAXIFS(Central_Team!G:G,Central_Team!C:C,TrackerTbl[[#This Row],[UAID_2]])</f>
        <v>45523</v>
      </c>
      <c r="F1315" t="str" cm="1">
        <f t="array" ref="F1315">INDEX(MainTracker[#Data],MATCH(1,(TrackerTbl[[#This Row],[UAID_2]]=MainTracker[UAID_2])*(TrackerTbl[[#This Row],[Request Date]]=MainTracker[Request sent on (Date)])*1,0),21)</f>
        <v>10 - Complete</v>
      </c>
      <c r="G1315" s="74" cm="1">
        <f t="array" ref="G1315">INDEX(MainTracker[#Data],MATCH(1,(TrackerTbl[[#This Row],[UAID_2]]=MainTracker[UAID_2])*(TrackerTbl[[#This Row],[Request Date]]=MainTracker[Request sent on (Date)])*1,0),9)</f>
        <v>45533</v>
      </c>
      <c r="J1315" t="s">
        <v>10470</v>
      </c>
      <c r="K1315" t="s">
        <v>10410</v>
      </c>
      <c r="L1315" t="e">
        <f>LEFT(Table58[[#This Row],[L3 (Last Work Package only)]],FIND(" - ",Table58[[#This Row],[L3 (Last Work Package only)]])-1)</f>
        <v>#VALUE!</v>
      </c>
      <c r="M1315" t="str">
        <f>LEFT(Table58[[#This Row],[Assets]],FIND(" - ",Table58[[#This Row],[Assets]])-1)</f>
        <v>HS2-00002PXG2</v>
      </c>
      <c r="N1315" s="239" t="e">
        <f>INDEX(TrackerTbl[#Data],MATCH(Table58[[#This Row],[L2]],TrackerTbl[Cleansed_UAID_2],0),5)</f>
        <v>#N/A</v>
      </c>
      <c r="O1315" s="9" t="e">
        <f>INDEX(TrackerTbl[#Data],MATCH(Table58[[#This Row],[L2]],TrackerTbl[Cleansed_UAID_2],0),6)</f>
        <v>#N/A</v>
      </c>
      <c r="P1315" s="239" t="e">
        <f>INDEX(TrackerTbl[#Data],MATCH(Table58[[#This Row],[L2]],TrackerTbl[Cleansed_UAID_2],0),7)</f>
        <v>#N/A</v>
      </c>
    </row>
    <row r="1316" spans="1:16">
      <c r="A1316" s="9">
        <v>212.5</v>
      </c>
      <c r="B1316" t="s">
        <v>5890</v>
      </c>
      <c r="C1316" t="str">
        <f>IF(LEFT(TrackerTbl[[#This Row],[WorkPackage]],1)="U",TrackerTbl[[#This Row],[WorkPackage]],"IDR "&amp;TRIM(TrackerTbl[[#This Row],[WorkPackage]]))</f>
        <v>IDR 212.5</v>
      </c>
      <c r="D1316" t="str">
        <f>TRIM(TrackerTbl[[#This Row],[UAID_2]])</f>
        <v>HS2-00003JKXS</v>
      </c>
      <c r="E1316" s="74">
        <f>_xlfn.MAXIFS(Central_Team!G:G,Central_Team!C:C,TrackerTbl[[#This Row],[UAID_2]])</f>
        <v>45523</v>
      </c>
      <c r="F1316" t="str" cm="1">
        <f t="array" ref="F1316">INDEX(MainTracker[#Data],MATCH(1,(TrackerTbl[[#This Row],[UAID_2]]=MainTracker[UAID_2])*(TrackerTbl[[#This Row],[Request Date]]=MainTracker[Request sent on (Date)])*1,0),21)</f>
        <v>10 - Complete</v>
      </c>
      <c r="G1316" s="74" cm="1">
        <f t="array" ref="G1316">INDEX(MainTracker[#Data],MATCH(1,(TrackerTbl[[#This Row],[UAID_2]]=MainTracker[UAID_2])*(TrackerTbl[[#This Row],[Request Date]]=MainTracker[Request sent on (Date)])*1,0),9)</f>
        <v>45533</v>
      </c>
      <c r="J1316" t="s">
        <v>10471</v>
      </c>
      <c r="K1316" t="s">
        <v>10410</v>
      </c>
      <c r="L1316" t="e">
        <f>LEFT(Table58[[#This Row],[L3 (Last Work Package only)]],FIND(" - ",Table58[[#This Row],[L3 (Last Work Package only)]])-1)</f>
        <v>#VALUE!</v>
      </c>
      <c r="M1316" t="str">
        <f>LEFT(Table58[[#This Row],[Assets]],FIND(" - ",Table58[[#This Row],[Assets]])-1)</f>
        <v>HS2-00002QSJU</v>
      </c>
      <c r="N1316" s="239" t="e">
        <f>INDEX(TrackerTbl[#Data],MATCH(Table58[[#This Row],[L2]],TrackerTbl[Cleansed_UAID_2],0),5)</f>
        <v>#N/A</v>
      </c>
      <c r="O1316" s="9" t="e">
        <f>INDEX(TrackerTbl[#Data],MATCH(Table58[[#This Row],[L2]],TrackerTbl[Cleansed_UAID_2],0),6)</f>
        <v>#N/A</v>
      </c>
      <c r="P1316" s="239" t="e">
        <f>INDEX(TrackerTbl[#Data],MATCH(Table58[[#This Row],[L2]],TrackerTbl[Cleansed_UAID_2],0),7)</f>
        <v>#N/A</v>
      </c>
    </row>
    <row r="1317" spans="1:16">
      <c r="A1317" s="9">
        <v>212.5</v>
      </c>
      <c r="B1317" t="s">
        <v>5894</v>
      </c>
      <c r="C1317" t="str">
        <f>IF(LEFT(TrackerTbl[[#This Row],[WorkPackage]],1)="U",TrackerTbl[[#This Row],[WorkPackage]],"IDR "&amp;TRIM(TrackerTbl[[#This Row],[WorkPackage]]))</f>
        <v>IDR 212.5</v>
      </c>
      <c r="D1317" t="str">
        <f>TRIM(TrackerTbl[[#This Row],[UAID_2]])</f>
        <v>HS2-00003H07B</v>
      </c>
      <c r="E1317" s="74">
        <f>_xlfn.MAXIFS(Central_Team!G:G,Central_Team!C:C,TrackerTbl[[#This Row],[UAID_2]])</f>
        <v>45523</v>
      </c>
      <c r="F1317" t="str" cm="1">
        <f t="array" ref="F1317">INDEX(MainTracker[#Data],MATCH(1,(TrackerTbl[[#This Row],[UAID_2]]=MainTracker[UAID_2])*(TrackerTbl[[#This Row],[Request Date]]=MainTracker[Request sent on (Date)])*1,0),21)</f>
        <v>10 - Complete</v>
      </c>
      <c r="G1317" s="74" cm="1">
        <f t="array" ref="G1317">INDEX(MainTracker[#Data],MATCH(1,(TrackerTbl[[#This Row],[UAID_2]]=MainTracker[UAID_2])*(TrackerTbl[[#This Row],[Request Date]]=MainTracker[Request sent on (Date)])*1,0),9)</f>
        <v>45534</v>
      </c>
      <c r="J1317" t="s">
        <v>10472</v>
      </c>
      <c r="K1317" t="s">
        <v>10410</v>
      </c>
      <c r="L1317" t="e">
        <f>LEFT(Table58[[#This Row],[L3 (Last Work Package only)]],FIND(" - ",Table58[[#This Row],[L3 (Last Work Package only)]])-1)</f>
        <v>#VALUE!</v>
      </c>
      <c r="M1317" t="str">
        <f>LEFT(Table58[[#This Row],[Assets]],FIND(" - ",Table58[[#This Row],[Assets]])-1)</f>
        <v>HS2-00002QSJV</v>
      </c>
      <c r="N1317" s="239" t="e">
        <f>INDEX(TrackerTbl[#Data],MATCH(Table58[[#This Row],[L2]],TrackerTbl[Cleansed_UAID_2],0),5)</f>
        <v>#N/A</v>
      </c>
      <c r="O1317" s="9" t="e">
        <f>INDEX(TrackerTbl[#Data],MATCH(Table58[[#This Row],[L2]],TrackerTbl[Cleansed_UAID_2],0),6)</f>
        <v>#N/A</v>
      </c>
      <c r="P1317" s="239" t="e">
        <f>INDEX(TrackerTbl[#Data],MATCH(Table58[[#This Row],[L2]],TrackerTbl[Cleansed_UAID_2],0),7)</f>
        <v>#N/A</v>
      </c>
    </row>
    <row r="1318" spans="1:16">
      <c r="A1318" s="9" t="s">
        <v>3645</v>
      </c>
      <c r="B1318" t="s">
        <v>4505</v>
      </c>
      <c r="C1318" t="str">
        <f>IF(LEFT(TrackerTbl[[#This Row],[WorkPackage]],1)="U",TrackerTbl[[#This Row],[WorkPackage]],"IDR "&amp;TRIM(TrackerTbl[[#This Row],[WorkPackage]]))</f>
        <v>IDR 230.01-3</v>
      </c>
      <c r="D1318" t="str">
        <f>TRIM(TrackerTbl[[#This Row],[UAID_2]])</f>
        <v>HS2-00002CTFN</v>
      </c>
      <c r="E1318" s="74">
        <f>_xlfn.MAXIFS(Central_Team!G:G,Central_Team!C:C,TrackerTbl[[#This Row],[UAID_2]])</f>
        <v>45694</v>
      </c>
      <c r="F1318" t="str" cm="1">
        <f t="array" ref="F1318">INDEX(MainTracker[#Data],MATCH(1,(TrackerTbl[[#This Row],[UAID_2]]=MainTracker[UAID_2])*(TrackerTbl[[#This Row],[Request Date]]=MainTracker[Request sent on (Date)])*1,0),21)</f>
        <v>30 - Sent back to team</v>
      </c>
      <c r="G1318" s="74" cm="1">
        <f t="array" ref="G1318">INDEX(MainTracker[#Data],MATCH(1,(TrackerTbl[[#This Row],[UAID_2]]=MainTracker[UAID_2])*(TrackerTbl[[#This Row],[Request Date]]=MainTracker[Request sent on (Date)])*1,0),9)</f>
        <v>0</v>
      </c>
      <c r="J1318" t="s">
        <v>10473</v>
      </c>
      <c r="K1318" t="s">
        <v>10410</v>
      </c>
      <c r="L1318" t="e">
        <f>LEFT(Table58[[#This Row],[L3 (Last Work Package only)]],FIND(" - ",Table58[[#This Row],[L3 (Last Work Package only)]])-1)</f>
        <v>#VALUE!</v>
      </c>
      <c r="M1318" t="str">
        <f>LEFT(Table58[[#This Row],[Assets]],FIND(" - ",Table58[[#This Row],[Assets]])-1)</f>
        <v>HS2-00002QSJW</v>
      </c>
      <c r="N1318" s="239" t="e">
        <f>INDEX(TrackerTbl[#Data],MATCH(Table58[[#This Row],[L2]],TrackerTbl[Cleansed_UAID_2],0),5)</f>
        <v>#N/A</v>
      </c>
      <c r="O1318" s="9" t="e">
        <f>INDEX(TrackerTbl[#Data],MATCH(Table58[[#This Row],[L2]],TrackerTbl[Cleansed_UAID_2],0),6)</f>
        <v>#N/A</v>
      </c>
      <c r="P1318" s="239" t="e">
        <f>INDEX(TrackerTbl[#Data],MATCH(Table58[[#This Row],[L2]],TrackerTbl[Cleansed_UAID_2],0),7)</f>
        <v>#N/A</v>
      </c>
    </row>
    <row r="1319" spans="1:16">
      <c r="A1319" s="9" t="s">
        <v>309</v>
      </c>
      <c r="B1319" t="s">
        <v>321</v>
      </c>
      <c r="C1319" t="str">
        <f>IF(LEFT(TrackerTbl[[#This Row],[WorkPackage]],1)="U",TrackerTbl[[#This Row],[WorkPackage]],"IDR "&amp;TRIM(TrackerTbl[[#This Row],[WorkPackage]]))</f>
        <v>IDR 215.02-2</v>
      </c>
      <c r="D1319" t="str">
        <f>TRIM(TrackerTbl[[#This Row],[UAID_2]])</f>
        <v>HS2-00002CX35</v>
      </c>
      <c r="E1319" s="74">
        <f>_xlfn.MAXIFS(Central_Team!G:G,Central_Team!C:C,TrackerTbl[[#This Row],[UAID_2]])</f>
        <v>45525</v>
      </c>
      <c r="F1319" t="str" cm="1">
        <f t="array" ref="F1319">INDEX(MainTracker[#Data],MATCH(1,(TrackerTbl[[#This Row],[UAID_2]]=MainTracker[UAID_2])*(TrackerTbl[[#This Row],[Request Date]]=MainTracker[Request sent on (Date)])*1,0),21)</f>
        <v>10 - Complete</v>
      </c>
      <c r="G1319" s="74" cm="1">
        <f t="array" ref="G1319">INDEX(MainTracker[#Data],MATCH(1,(TrackerTbl[[#This Row],[UAID_2]]=MainTracker[UAID_2])*(TrackerTbl[[#This Row],[Request Date]]=MainTracker[Request sent on (Date)])*1,0),9)</f>
        <v>45540</v>
      </c>
      <c r="J1319" t="s">
        <v>10474</v>
      </c>
      <c r="K1319" t="s">
        <v>10410</v>
      </c>
      <c r="L1319" t="e">
        <f>LEFT(Table58[[#This Row],[L3 (Last Work Package only)]],FIND(" - ",Table58[[#This Row],[L3 (Last Work Package only)]])-1)</f>
        <v>#VALUE!</v>
      </c>
      <c r="M1319" t="str">
        <f>LEFT(Table58[[#This Row],[Assets]],FIND(" - ",Table58[[#This Row],[Assets]])-1)</f>
        <v>HS2-00002QSJX</v>
      </c>
      <c r="N1319" s="239" t="e">
        <f>INDEX(TrackerTbl[#Data],MATCH(Table58[[#This Row],[L2]],TrackerTbl[Cleansed_UAID_2],0),5)</f>
        <v>#N/A</v>
      </c>
      <c r="O1319" s="9" t="e">
        <f>INDEX(TrackerTbl[#Data],MATCH(Table58[[#This Row],[L2]],TrackerTbl[Cleansed_UAID_2],0),6)</f>
        <v>#N/A</v>
      </c>
      <c r="P1319" s="239" t="e">
        <f>INDEX(TrackerTbl[#Data],MATCH(Table58[[#This Row],[L2]],TrackerTbl[Cleansed_UAID_2],0),7)</f>
        <v>#N/A</v>
      </c>
    </row>
    <row r="1320" spans="1:16">
      <c r="A1320" s="9">
        <v>213.08</v>
      </c>
      <c r="B1320" t="s">
        <v>5902</v>
      </c>
      <c r="C1320" t="str">
        <f>IF(LEFT(TrackerTbl[[#This Row],[WorkPackage]],1)="U",TrackerTbl[[#This Row],[WorkPackage]],"IDR "&amp;TRIM(TrackerTbl[[#This Row],[WorkPackage]]))</f>
        <v>IDR 213.08</v>
      </c>
      <c r="D1320" t="str">
        <f>TRIM(TrackerTbl[[#This Row],[UAID_2]])</f>
        <v>HS2-00003HWH0</v>
      </c>
      <c r="E1320" s="74">
        <f>_xlfn.MAXIFS(Central_Team!G:G,Central_Team!C:C,TrackerTbl[[#This Row],[UAID_2]])</f>
        <v>45525</v>
      </c>
      <c r="F1320" t="str" cm="1">
        <f t="array" ref="F1320">INDEX(MainTracker[#Data],MATCH(1,(TrackerTbl[[#This Row],[UAID_2]]=MainTracker[UAID_2])*(TrackerTbl[[#This Row],[Request Date]]=MainTracker[Request sent on (Date)])*1,0),21)</f>
        <v>10 - Complete</v>
      </c>
      <c r="G1320" s="74" cm="1">
        <f t="array" ref="G1320">INDEX(MainTracker[#Data],MATCH(1,(TrackerTbl[[#This Row],[UAID_2]]=MainTracker[UAID_2])*(TrackerTbl[[#This Row],[Request Date]]=MainTracker[Request sent on (Date)])*1,0),9)</f>
        <v>45532</v>
      </c>
      <c r="J1320" t="s">
        <v>10475</v>
      </c>
      <c r="K1320" t="s">
        <v>10410</v>
      </c>
      <c r="L1320" t="e">
        <f>LEFT(Table58[[#This Row],[L3 (Last Work Package only)]],FIND(" - ",Table58[[#This Row],[L3 (Last Work Package only)]])-1)</f>
        <v>#VALUE!</v>
      </c>
      <c r="M1320" t="str">
        <f>LEFT(Table58[[#This Row],[Assets]],FIND(" - ",Table58[[#This Row],[Assets]])-1)</f>
        <v>HS2-00002QSJY</v>
      </c>
      <c r="N1320" s="239" t="e">
        <f>INDEX(TrackerTbl[#Data],MATCH(Table58[[#This Row],[L2]],TrackerTbl[Cleansed_UAID_2],0),5)</f>
        <v>#N/A</v>
      </c>
      <c r="O1320" s="9" t="e">
        <f>INDEX(TrackerTbl[#Data],MATCH(Table58[[#This Row],[L2]],TrackerTbl[Cleansed_UAID_2],0),6)</f>
        <v>#N/A</v>
      </c>
      <c r="P1320" s="239" t="e">
        <f>INDEX(TrackerTbl[#Data],MATCH(Table58[[#This Row],[L2]],TrackerTbl[Cleansed_UAID_2],0),7)</f>
        <v>#N/A</v>
      </c>
    </row>
    <row r="1321" spans="1:16">
      <c r="A1321" s="9" t="s">
        <v>5225</v>
      </c>
      <c r="B1321" t="s">
        <v>5226</v>
      </c>
      <c r="C1321" t="str">
        <f>IF(LEFT(TrackerTbl[[#This Row],[WorkPackage]],1)="U",TrackerTbl[[#This Row],[WorkPackage]],"IDR "&amp;TRIM(TrackerTbl[[#This Row],[WorkPackage]]))</f>
        <v>UFDR 204.B</v>
      </c>
      <c r="D1321" t="str">
        <f>TRIM(TrackerTbl[[#This Row],[UAID_2]])</f>
        <v>HS2-000020CEJ</v>
      </c>
      <c r="E1321" s="74">
        <f>_xlfn.MAXIFS(Central_Team!G:G,Central_Team!C:C,TrackerTbl[[#This Row],[UAID_2]])</f>
        <v>45526</v>
      </c>
      <c r="F1321" t="str" cm="1">
        <f t="array" ref="F1321">INDEX(MainTracker[#Data],MATCH(1,(TrackerTbl[[#This Row],[UAID_2]]=MainTracker[UAID_2])*(TrackerTbl[[#This Row],[Request Date]]=MainTracker[Request sent on (Date)])*1,0),21)</f>
        <v>10 - Complete</v>
      </c>
      <c r="G1321" s="74" cm="1">
        <f t="array" ref="G1321">INDEX(MainTracker[#Data],MATCH(1,(TrackerTbl[[#This Row],[UAID_2]]=MainTracker[UAID_2])*(TrackerTbl[[#This Row],[Request Date]]=MainTracker[Request sent on (Date)])*1,0),9)</f>
        <v>45539</v>
      </c>
      <c r="J1321" t="s">
        <v>10476</v>
      </c>
      <c r="K1321" t="s">
        <v>10410</v>
      </c>
      <c r="L1321" t="e">
        <f>LEFT(Table58[[#This Row],[L3 (Last Work Package only)]],FIND(" - ",Table58[[#This Row],[L3 (Last Work Package only)]])-1)</f>
        <v>#VALUE!</v>
      </c>
      <c r="M1321" t="str">
        <f>LEFT(Table58[[#This Row],[Assets]],FIND(" - ",Table58[[#This Row],[Assets]])-1)</f>
        <v>HS2-00002QSJZ</v>
      </c>
      <c r="N1321" s="239" t="e">
        <f>INDEX(TrackerTbl[#Data],MATCH(Table58[[#This Row],[L2]],TrackerTbl[Cleansed_UAID_2],0),5)</f>
        <v>#N/A</v>
      </c>
      <c r="O1321" s="9" t="e">
        <f>INDEX(TrackerTbl[#Data],MATCH(Table58[[#This Row],[L2]],TrackerTbl[Cleansed_UAID_2],0),6)</f>
        <v>#N/A</v>
      </c>
      <c r="P1321" s="239" t="e">
        <f>INDEX(TrackerTbl[#Data],MATCH(Table58[[#This Row],[L2]],TrackerTbl[Cleansed_UAID_2],0),7)</f>
        <v>#N/A</v>
      </c>
    </row>
    <row r="1322" spans="1:16">
      <c r="A1322" s="9" t="s">
        <v>5225</v>
      </c>
      <c r="B1322" t="s">
        <v>5230</v>
      </c>
      <c r="C1322" t="str">
        <f>IF(LEFT(TrackerTbl[[#This Row],[WorkPackage]],1)="U",TrackerTbl[[#This Row],[WorkPackage]],"IDR "&amp;TRIM(TrackerTbl[[#This Row],[WorkPackage]]))</f>
        <v>UFDR 204.B</v>
      </c>
      <c r="D1322" t="str">
        <f>TRIM(TrackerTbl[[#This Row],[UAID_2]])</f>
        <v>HS2-000020CEK</v>
      </c>
      <c r="E1322" s="74">
        <f>_xlfn.MAXIFS(Central_Team!G:G,Central_Team!C:C,TrackerTbl[[#This Row],[UAID_2]])</f>
        <v>45526</v>
      </c>
      <c r="F1322" t="str" cm="1">
        <f t="array" ref="F1322">INDEX(MainTracker[#Data],MATCH(1,(TrackerTbl[[#This Row],[UAID_2]]=MainTracker[UAID_2])*(TrackerTbl[[#This Row],[Request Date]]=MainTracker[Request sent on (Date)])*1,0),21)</f>
        <v>10 - Complete</v>
      </c>
      <c r="G1322" s="74" cm="1">
        <f t="array" ref="G1322">INDEX(MainTracker[#Data],MATCH(1,(TrackerTbl[[#This Row],[UAID_2]]=MainTracker[UAID_2])*(TrackerTbl[[#This Row],[Request Date]]=MainTracker[Request sent on (Date)])*1,0),9)</f>
        <v>45539</v>
      </c>
      <c r="J1322" t="s">
        <v>10477</v>
      </c>
      <c r="K1322" t="s">
        <v>10410</v>
      </c>
      <c r="L1322" t="e">
        <f>LEFT(Table58[[#This Row],[L3 (Last Work Package only)]],FIND(" - ",Table58[[#This Row],[L3 (Last Work Package only)]])-1)</f>
        <v>#VALUE!</v>
      </c>
      <c r="M1322" t="str">
        <f>LEFT(Table58[[#This Row],[Assets]],FIND(" - ",Table58[[#This Row],[Assets]])-1)</f>
        <v>HS2-00002QSNW</v>
      </c>
      <c r="N1322" s="239" t="e">
        <f>INDEX(TrackerTbl[#Data],MATCH(Table58[[#This Row],[L2]],TrackerTbl[Cleansed_UAID_2],0),5)</f>
        <v>#N/A</v>
      </c>
      <c r="O1322" s="9" t="e">
        <f>INDEX(TrackerTbl[#Data],MATCH(Table58[[#This Row],[L2]],TrackerTbl[Cleansed_UAID_2],0),6)</f>
        <v>#N/A</v>
      </c>
      <c r="P1322" s="239" t="e">
        <f>INDEX(TrackerTbl[#Data],MATCH(Table58[[#This Row],[L2]],TrackerTbl[Cleansed_UAID_2],0),7)</f>
        <v>#N/A</v>
      </c>
    </row>
    <row r="1323" spans="1:16">
      <c r="A1323" s="9" t="s">
        <v>309</v>
      </c>
      <c r="B1323" t="s">
        <v>310</v>
      </c>
      <c r="C1323" t="str">
        <f>IF(LEFT(TrackerTbl[[#This Row],[WorkPackage]],1)="U",TrackerTbl[[#This Row],[WorkPackage]],"IDR "&amp;TRIM(TrackerTbl[[#This Row],[WorkPackage]]))</f>
        <v>IDR 215.02-2</v>
      </c>
      <c r="D1323" t="str">
        <f>TRIM(TrackerTbl[[#This Row],[UAID_2]])</f>
        <v>HS2-00002CX36</v>
      </c>
      <c r="E1323" s="74">
        <f>_xlfn.MAXIFS(Central_Team!G:G,Central_Team!C:C,TrackerTbl[[#This Row],[UAID_2]])</f>
        <v>45667</v>
      </c>
      <c r="F1323" t="str" cm="1">
        <f t="array" ref="F1323">INDEX(MainTracker[#Data],MATCH(1,(TrackerTbl[[#This Row],[UAID_2]]=MainTracker[UAID_2])*(TrackerTbl[[#This Row],[Request Date]]=MainTracker[Request sent on (Date)])*1,0),21)</f>
        <v>10 - Complete</v>
      </c>
      <c r="G1323" s="74" cm="1">
        <f t="array" ref="G1323">INDEX(MainTracker[#Data],MATCH(1,(TrackerTbl[[#This Row],[UAID_2]]=MainTracker[UAID_2])*(TrackerTbl[[#This Row],[Request Date]]=MainTracker[Request sent on (Date)])*1,0),9)</f>
        <v>45674</v>
      </c>
      <c r="J1323" t="s">
        <v>10478</v>
      </c>
      <c r="K1323" t="s">
        <v>10410</v>
      </c>
      <c r="L1323" t="e">
        <f>LEFT(Table58[[#This Row],[L3 (Last Work Package only)]],FIND(" - ",Table58[[#This Row],[L3 (Last Work Package only)]])-1)</f>
        <v>#VALUE!</v>
      </c>
      <c r="M1323" t="str">
        <f>LEFT(Table58[[#This Row],[Assets]],FIND(" - ",Table58[[#This Row],[Assets]])-1)</f>
        <v>HS2-00002QSK0</v>
      </c>
      <c r="N1323" s="239" t="e">
        <f>INDEX(TrackerTbl[#Data],MATCH(Table58[[#This Row],[L2]],TrackerTbl[Cleansed_UAID_2],0),5)</f>
        <v>#N/A</v>
      </c>
      <c r="O1323" s="9" t="e">
        <f>INDEX(TrackerTbl[#Data],MATCH(Table58[[#This Row],[L2]],TrackerTbl[Cleansed_UAID_2],0),6)</f>
        <v>#N/A</v>
      </c>
      <c r="P1323" s="239" t="e">
        <f>INDEX(TrackerTbl[#Data],MATCH(Table58[[#This Row],[L2]],TrackerTbl[Cleansed_UAID_2],0),7)</f>
        <v>#N/A</v>
      </c>
    </row>
    <row r="1324" spans="1:16">
      <c r="A1324" s="9" t="s">
        <v>309</v>
      </c>
      <c r="B1324" t="s">
        <v>317</v>
      </c>
      <c r="C1324" t="str">
        <f>IF(LEFT(TrackerTbl[[#This Row],[WorkPackage]],1)="U",TrackerTbl[[#This Row],[WorkPackage]],"IDR "&amp;TRIM(TrackerTbl[[#This Row],[WorkPackage]]))</f>
        <v>IDR 215.02-2</v>
      </c>
      <c r="D1324" t="str">
        <f>TRIM(TrackerTbl[[#This Row],[UAID_2]])</f>
        <v>HS2-00002CT8V</v>
      </c>
      <c r="E1324" s="74">
        <f>_xlfn.MAXIFS(Central_Team!G:G,Central_Team!C:C,TrackerTbl[[#This Row],[UAID_2]])</f>
        <v>45526</v>
      </c>
      <c r="F1324" t="str" cm="1">
        <f t="array" ref="F1324">INDEX(MainTracker[#Data],MATCH(1,(TrackerTbl[[#This Row],[UAID_2]]=MainTracker[UAID_2])*(TrackerTbl[[#This Row],[Request Date]]=MainTracker[Request sent on (Date)])*1,0),21)</f>
        <v>10 - Complete</v>
      </c>
      <c r="G1324" s="74" cm="1">
        <f t="array" ref="G1324">INDEX(MainTracker[#Data],MATCH(1,(TrackerTbl[[#This Row],[UAID_2]]=MainTracker[UAID_2])*(TrackerTbl[[#This Row],[Request Date]]=MainTracker[Request sent on (Date)])*1,0),9)</f>
        <v>45540</v>
      </c>
      <c r="J1324" t="s">
        <v>10479</v>
      </c>
      <c r="K1324" t="s">
        <v>10410</v>
      </c>
      <c r="L1324" t="e">
        <f>LEFT(Table58[[#This Row],[L3 (Last Work Package only)]],FIND(" - ",Table58[[#This Row],[L3 (Last Work Package only)]])-1)</f>
        <v>#VALUE!</v>
      </c>
      <c r="M1324" t="str">
        <f>LEFT(Table58[[#This Row],[Assets]],FIND(" - ",Table58[[#This Row],[Assets]])-1)</f>
        <v>HS2-00002QSNX</v>
      </c>
      <c r="N1324" s="239" t="e">
        <f>INDEX(TrackerTbl[#Data],MATCH(Table58[[#This Row],[L2]],TrackerTbl[Cleansed_UAID_2],0),5)</f>
        <v>#N/A</v>
      </c>
      <c r="O1324" s="9" t="e">
        <f>INDEX(TrackerTbl[#Data],MATCH(Table58[[#This Row],[L2]],TrackerTbl[Cleansed_UAID_2],0),6)</f>
        <v>#N/A</v>
      </c>
      <c r="P1324" s="239" t="e">
        <f>INDEX(TrackerTbl[#Data],MATCH(Table58[[#This Row],[L2]],TrackerTbl[Cleansed_UAID_2],0),7)</f>
        <v>#N/A</v>
      </c>
    </row>
    <row r="1325" spans="1:16">
      <c r="A1325" s="9">
        <v>228.2</v>
      </c>
      <c r="B1325" t="s">
        <v>2547</v>
      </c>
      <c r="C1325" t="str">
        <f>IF(LEFT(TrackerTbl[[#This Row],[WorkPackage]],1)="U",TrackerTbl[[#This Row],[WorkPackage]],"IDR "&amp;TRIM(TrackerTbl[[#This Row],[WorkPackage]]))</f>
        <v>IDR 228.2</v>
      </c>
      <c r="D1325" t="str">
        <f>TRIM(TrackerTbl[[#This Row],[UAID_2]])</f>
        <v>HS2-000001339</v>
      </c>
      <c r="E1325" s="74">
        <f>_xlfn.MAXIFS(Central_Team!G:G,Central_Team!C:C,TrackerTbl[[#This Row],[UAID_2]])</f>
        <v>45526</v>
      </c>
      <c r="F1325" t="str" cm="1">
        <f t="array" ref="F1325">INDEX(MainTracker[#Data],MATCH(1,(TrackerTbl[[#This Row],[UAID_2]]=MainTracker[UAID_2])*(TrackerTbl[[#This Row],[Request Date]]=MainTracker[Request sent on (Date)])*1,0),21)</f>
        <v>10 - Complete</v>
      </c>
      <c r="G1325" s="74" cm="1">
        <f t="array" ref="G1325">INDEX(MainTracker[#Data],MATCH(1,(TrackerTbl[[#This Row],[UAID_2]]=MainTracker[UAID_2])*(TrackerTbl[[#This Row],[Request Date]]=MainTracker[Request sent on (Date)])*1,0),9)</f>
        <v>45568</v>
      </c>
      <c r="J1325" t="s">
        <v>10480</v>
      </c>
      <c r="K1325" t="s">
        <v>10410</v>
      </c>
      <c r="L1325" t="e">
        <f>LEFT(Table58[[#This Row],[L3 (Last Work Package only)]],FIND(" - ",Table58[[#This Row],[L3 (Last Work Package only)]])-1)</f>
        <v>#VALUE!</v>
      </c>
      <c r="M1325" t="str">
        <f>LEFT(Table58[[#This Row],[Assets]],FIND(" - ",Table58[[#This Row],[Assets]])-1)</f>
        <v>HS2-00002QSK1</v>
      </c>
      <c r="N1325" s="239" t="e">
        <f>INDEX(TrackerTbl[#Data],MATCH(Table58[[#This Row],[L2]],TrackerTbl[Cleansed_UAID_2],0),5)</f>
        <v>#N/A</v>
      </c>
      <c r="O1325" s="9" t="e">
        <f>INDEX(TrackerTbl[#Data],MATCH(Table58[[#This Row],[L2]],TrackerTbl[Cleansed_UAID_2],0),6)</f>
        <v>#N/A</v>
      </c>
      <c r="P1325" s="239" t="e">
        <f>INDEX(TrackerTbl[#Data],MATCH(Table58[[#This Row],[L2]],TrackerTbl[Cleansed_UAID_2],0),7)</f>
        <v>#N/A</v>
      </c>
    </row>
    <row r="1326" spans="1:16">
      <c r="A1326" s="9">
        <v>228.2</v>
      </c>
      <c r="B1326" t="s">
        <v>5916</v>
      </c>
      <c r="C1326" t="str">
        <f>IF(LEFT(TrackerTbl[[#This Row],[WorkPackage]],1)="U",TrackerTbl[[#This Row],[WorkPackage]],"IDR "&amp;TRIM(TrackerTbl[[#This Row],[WorkPackage]]))</f>
        <v>IDR 228.2</v>
      </c>
      <c r="D1326" t="str">
        <f>TRIM(TrackerTbl[[#This Row],[UAID_2]])</f>
        <v>HS2-000001436</v>
      </c>
      <c r="E1326" s="74">
        <f>_xlfn.MAXIFS(Central_Team!G:G,Central_Team!C:C,TrackerTbl[[#This Row],[UAID_2]])</f>
        <v>45526</v>
      </c>
      <c r="F1326" t="str" cm="1">
        <f t="array" ref="F1326">INDEX(MainTracker[#Data],MATCH(1,(TrackerTbl[[#This Row],[UAID_2]]=MainTracker[UAID_2])*(TrackerTbl[[#This Row],[Request Date]]=MainTracker[Request sent on (Date)])*1,0),21)</f>
        <v>10 - Complete</v>
      </c>
      <c r="G1326" s="74" cm="1">
        <f t="array" ref="G1326">INDEX(MainTracker[#Data],MATCH(1,(TrackerTbl[[#This Row],[UAID_2]]=MainTracker[UAID_2])*(TrackerTbl[[#This Row],[Request Date]]=MainTracker[Request sent on (Date)])*1,0),9)</f>
        <v>45560</v>
      </c>
      <c r="J1326" t="s">
        <v>10481</v>
      </c>
      <c r="K1326" t="s">
        <v>10410</v>
      </c>
      <c r="L1326" t="e">
        <f>LEFT(Table58[[#This Row],[L3 (Last Work Package only)]],FIND(" - ",Table58[[#This Row],[L3 (Last Work Package only)]])-1)</f>
        <v>#VALUE!</v>
      </c>
      <c r="M1326" t="str">
        <f>LEFT(Table58[[#This Row],[Assets]],FIND(" - ",Table58[[#This Row],[Assets]])-1)</f>
        <v>HS2-00002QSP5</v>
      </c>
      <c r="N1326" s="239" t="e">
        <f>INDEX(TrackerTbl[#Data],MATCH(Table58[[#This Row],[L2]],TrackerTbl[Cleansed_UAID_2],0),5)</f>
        <v>#N/A</v>
      </c>
      <c r="O1326" s="9" t="e">
        <f>INDEX(TrackerTbl[#Data],MATCH(Table58[[#This Row],[L2]],TrackerTbl[Cleansed_UAID_2],0),6)</f>
        <v>#N/A</v>
      </c>
      <c r="P1326" s="239" t="e">
        <f>INDEX(TrackerTbl[#Data],MATCH(Table58[[#This Row],[L2]],TrackerTbl[Cleansed_UAID_2],0),7)</f>
        <v>#N/A</v>
      </c>
    </row>
    <row r="1327" spans="1:16">
      <c r="A1327" s="9">
        <v>228.1</v>
      </c>
      <c r="B1327" t="s">
        <v>4461</v>
      </c>
      <c r="C1327" t="str">
        <f>IF(LEFT(TrackerTbl[[#This Row],[WorkPackage]],1)="U",TrackerTbl[[#This Row],[WorkPackage]],"IDR "&amp;TRIM(TrackerTbl[[#This Row],[WorkPackage]]))</f>
        <v>IDR 228.1</v>
      </c>
      <c r="D1327" t="str">
        <f>TRIM(TrackerTbl[[#This Row],[UAID_2]])</f>
        <v>HS2-000001340</v>
      </c>
      <c r="E1327" s="74">
        <f>_xlfn.MAXIFS(Central_Team!G:G,Central_Team!C:C,TrackerTbl[[#This Row],[UAID_2]])</f>
        <v>45526</v>
      </c>
      <c r="F1327" t="str" cm="1">
        <f t="array" ref="F1327">INDEX(MainTracker[#Data],MATCH(1,(TrackerTbl[[#This Row],[UAID_2]]=MainTracker[UAID_2])*(TrackerTbl[[#This Row],[Request Date]]=MainTracker[Request sent on (Date)])*1,0),21)</f>
        <v>10 - Complete</v>
      </c>
      <c r="G1327" s="74" cm="1">
        <f t="array" ref="G1327">INDEX(MainTracker[#Data],MATCH(1,(TrackerTbl[[#This Row],[UAID_2]]=MainTracker[UAID_2])*(TrackerTbl[[#This Row],[Request Date]]=MainTracker[Request sent on (Date)])*1,0),9)</f>
        <v>45569</v>
      </c>
      <c r="J1327" t="s">
        <v>10482</v>
      </c>
      <c r="K1327" t="s">
        <v>10410</v>
      </c>
      <c r="L1327" t="e">
        <f>LEFT(Table58[[#This Row],[L3 (Last Work Package only)]],FIND(" - ",Table58[[#This Row],[L3 (Last Work Package only)]])-1)</f>
        <v>#VALUE!</v>
      </c>
      <c r="M1327" t="str">
        <f>LEFT(Table58[[#This Row],[Assets]],FIND(" - ",Table58[[#This Row],[Assets]])-1)</f>
        <v>HS2-00002PXG3</v>
      </c>
      <c r="N1327" s="239" t="e">
        <f>INDEX(TrackerTbl[#Data],MATCH(Table58[[#This Row],[L2]],TrackerTbl[Cleansed_UAID_2],0),5)</f>
        <v>#N/A</v>
      </c>
      <c r="O1327" s="9" t="e">
        <f>INDEX(TrackerTbl[#Data],MATCH(Table58[[#This Row],[L2]],TrackerTbl[Cleansed_UAID_2],0),6)</f>
        <v>#N/A</v>
      </c>
      <c r="P1327" s="239" t="e">
        <f>INDEX(TrackerTbl[#Data],MATCH(Table58[[#This Row],[L2]],TrackerTbl[Cleansed_UAID_2],0),7)</f>
        <v>#N/A</v>
      </c>
    </row>
    <row r="1328" spans="1:16">
      <c r="A1328" s="9" t="s">
        <v>5922</v>
      </c>
      <c r="B1328" t="s">
        <v>2093</v>
      </c>
      <c r="C1328" t="str">
        <f>IF(LEFT(TrackerTbl[[#This Row],[WorkPackage]],1)="U",TrackerTbl[[#This Row],[WorkPackage]],"IDR "&amp;TRIM(TrackerTbl[[#This Row],[WorkPackage]]))</f>
        <v>IDR 213.02-2</v>
      </c>
      <c r="D1328" t="str">
        <f>TRIM(TrackerTbl[[#This Row],[UAID_2]])</f>
        <v>HS2-000001040</v>
      </c>
      <c r="E1328" s="74">
        <f>_xlfn.MAXIFS(Central_Team!G:G,Central_Team!C:C,TrackerTbl[[#This Row],[UAID_2]])</f>
        <v>45530</v>
      </c>
      <c r="F1328" t="str" cm="1">
        <f t="array" ref="F1328">INDEX(MainTracker[#Data],MATCH(1,(TrackerTbl[[#This Row],[UAID_2]]=MainTracker[UAID_2])*(TrackerTbl[[#This Row],[Request Date]]=MainTracker[Request sent on (Date)])*1,0),21)</f>
        <v>10 - Complete</v>
      </c>
      <c r="G1328" s="74" cm="1">
        <f t="array" ref="G1328">INDEX(MainTracker[#Data],MATCH(1,(TrackerTbl[[#This Row],[UAID_2]]=MainTracker[UAID_2])*(TrackerTbl[[#This Row],[Request Date]]=MainTracker[Request sent on (Date)])*1,0),9)</f>
        <v>45540</v>
      </c>
      <c r="J1328" t="s">
        <v>10483</v>
      </c>
      <c r="K1328" t="s">
        <v>10410</v>
      </c>
      <c r="L1328" t="e">
        <f>LEFT(Table58[[#This Row],[L3 (Last Work Package only)]],FIND(" - ",Table58[[#This Row],[L3 (Last Work Package only)]])-1)</f>
        <v>#VALUE!</v>
      </c>
      <c r="M1328" t="str">
        <f>LEFT(Table58[[#This Row],[Assets]],FIND(" - ",Table58[[#This Row],[Assets]])-1)</f>
        <v>HS2-00002QSK2</v>
      </c>
      <c r="N1328" s="239" t="e">
        <f>INDEX(TrackerTbl[#Data],MATCH(Table58[[#This Row],[L2]],TrackerTbl[Cleansed_UAID_2],0),5)</f>
        <v>#N/A</v>
      </c>
      <c r="O1328" s="9" t="e">
        <f>INDEX(TrackerTbl[#Data],MATCH(Table58[[#This Row],[L2]],TrackerTbl[Cleansed_UAID_2],0),6)</f>
        <v>#N/A</v>
      </c>
      <c r="P1328" s="239" t="e">
        <f>INDEX(TrackerTbl[#Data],MATCH(Table58[[#This Row],[L2]],TrackerTbl[Cleansed_UAID_2],0),7)</f>
        <v>#N/A</v>
      </c>
    </row>
    <row r="1329" spans="1:16">
      <c r="A1329" s="9">
        <v>234.01</v>
      </c>
      <c r="B1329" t="s">
        <v>5925</v>
      </c>
      <c r="C1329" t="str">
        <f>IF(LEFT(TrackerTbl[[#This Row],[WorkPackage]],1)="U",TrackerTbl[[#This Row],[WorkPackage]],"IDR "&amp;TRIM(TrackerTbl[[#This Row],[WorkPackage]]))</f>
        <v>IDR 234.01</v>
      </c>
      <c r="D1329" t="str">
        <f>TRIM(TrackerTbl[[#This Row],[UAID_2]])</f>
        <v>HS2-00002U4NE</v>
      </c>
      <c r="E1329" s="74">
        <f>_xlfn.MAXIFS(Central_Team!G:G,Central_Team!C:C,TrackerTbl[[#This Row],[UAID_2]])</f>
        <v>45666</v>
      </c>
      <c r="F1329" t="str" cm="1">
        <f t="array" ref="F1329">INDEX(MainTracker[#Data],MATCH(1,(TrackerTbl[[#This Row],[UAID_2]]=MainTracker[UAID_2])*(TrackerTbl[[#This Row],[Request Date]]=MainTracker[Request sent on (Date)])*1,0),21)</f>
        <v>10 - Complete</v>
      </c>
      <c r="G1329" s="74" cm="1">
        <f t="array" ref="G1329">INDEX(MainTracker[#Data],MATCH(1,(TrackerTbl[[#This Row],[UAID_2]]=MainTracker[UAID_2])*(TrackerTbl[[#This Row],[Request Date]]=MainTracker[Request sent on (Date)])*1,0),9)</f>
        <v>45673</v>
      </c>
      <c r="J1329" t="s">
        <v>10484</v>
      </c>
      <c r="K1329" t="s">
        <v>10410</v>
      </c>
      <c r="L1329" t="e">
        <f>LEFT(Table58[[#This Row],[L3 (Last Work Package only)]],FIND(" - ",Table58[[#This Row],[L3 (Last Work Package only)]])-1)</f>
        <v>#VALUE!</v>
      </c>
      <c r="M1329" t="str">
        <f>LEFT(Table58[[#This Row],[Assets]],FIND(" - ",Table58[[#This Row],[Assets]])-1)</f>
        <v>HS2-00002QSNY</v>
      </c>
      <c r="N1329" s="239" t="e">
        <f>INDEX(TrackerTbl[#Data],MATCH(Table58[[#This Row],[L2]],TrackerTbl[Cleansed_UAID_2],0),5)</f>
        <v>#N/A</v>
      </c>
      <c r="O1329" s="9" t="e">
        <f>INDEX(TrackerTbl[#Data],MATCH(Table58[[#This Row],[L2]],TrackerTbl[Cleansed_UAID_2],0),6)</f>
        <v>#N/A</v>
      </c>
      <c r="P1329" s="239" t="e">
        <f>INDEX(TrackerTbl[#Data],MATCH(Table58[[#This Row],[L2]],TrackerTbl[Cleansed_UAID_2],0),7)</f>
        <v>#N/A</v>
      </c>
    </row>
    <row r="1330" spans="1:16">
      <c r="A1330" s="9">
        <v>229.03</v>
      </c>
      <c r="B1330" t="s">
        <v>5931</v>
      </c>
      <c r="C1330" t="str">
        <f>IF(LEFT(TrackerTbl[[#This Row],[WorkPackage]],1)="U",TrackerTbl[[#This Row],[WorkPackage]],"IDR "&amp;TRIM(TrackerTbl[[#This Row],[WorkPackage]]))</f>
        <v>IDR 229.03</v>
      </c>
      <c r="D1330" t="str">
        <f>TRIM(TrackerTbl[[#This Row],[UAID_2]])</f>
        <v>HS2-00002CTES</v>
      </c>
      <c r="E1330" s="74">
        <f>_xlfn.MAXIFS(Central_Team!G:G,Central_Team!C:C,TrackerTbl[[#This Row],[UAID_2]])</f>
        <v>45530</v>
      </c>
      <c r="F1330" t="str" cm="1">
        <f t="array" ref="F1330">INDEX(MainTracker[#Data],MATCH(1,(TrackerTbl[[#This Row],[UAID_2]]=MainTracker[UAID_2])*(TrackerTbl[[#This Row],[Request Date]]=MainTracker[Request sent on (Date)])*1,0),21)</f>
        <v>10 - Complete</v>
      </c>
      <c r="G1330" s="74" cm="1">
        <f t="array" ref="G1330">INDEX(MainTracker[#Data],MATCH(1,(TrackerTbl[[#This Row],[UAID_2]]=MainTracker[UAID_2])*(TrackerTbl[[#This Row],[Request Date]]=MainTracker[Request sent on (Date)])*1,0),9)</f>
        <v>45545</v>
      </c>
      <c r="J1330" t="s">
        <v>10485</v>
      </c>
      <c r="K1330" t="s">
        <v>10410</v>
      </c>
      <c r="L1330" t="e">
        <f>LEFT(Table58[[#This Row],[L3 (Last Work Package only)]],FIND(" - ",Table58[[#This Row],[L3 (Last Work Package only)]])-1)</f>
        <v>#VALUE!</v>
      </c>
      <c r="M1330" t="str">
        <f>LEFT(Table58[[#This Row],[Assets]],FIND(" - ",Table58[[#This Row],[Assets]])-1)</f>
        <v>HS2-00002QSK3</v>
      </c>
      <c r="N1330" s="239" t="e">
        <f>INDEX(TrackerTbl[#Data],MATCH(Table58[[#This Row],[L2]],TrackerTbl[Cleansed_UAID_2],0),5)</f>
        <v>#N/A</v>
      </c>
      <c r="O1330" s="9" t="e">
        <f>INDEX(TrackerTbl[#Data],MATCH(Table58[[#This Row],[L2]],TrackerTbl[Cleansed_UAID_2],0),6)</f>
        <v>#N/A</v>
      </c>
      <c r="P1330" s="239" t="e">
        <f>INDEX(TrackerTbl[#Data],MATCH(Table58[[#This Row],[L2]],TrackerTbl[Cleansed_UAID_2],0),7)</f>
        <v>#N/A</v>
      </c>
    </row>
    <row r="1331" spans="1:16">
      <c r="A1331" s="9">
        <v>226.5</v>
      </c>
      <c r="B1331" t="s">
        <v>5938</v>
      </c>
      <c r="C1331" t="str">
        <f>IF(LEFT(TrackerTbl[[#This Row],[WorkPackage]],1)="U",TrackerTbl[[#This Row],[WorkPackage]],"IDR "&amp;TRIM(TrackerTbl[[#This Row],[WorkPackage]]))</f>
        <v>IDR 226.5</v>
      </c>
      <c r="D1331" t="str">
        <f>TRIM(TrackerTbl[[#This Row],[UAID_2]])</f>
        <v>HS2-0000386UJ</v>
      </c>
      <c r="E1331" s="74">
        <f>_xlfn.MAXIFS(Central_Team!G:G,Central_Team!C:C,TrackerTbl[[#This Row],[UAID_2]])</f>
        <v>45530</v>
      </c>
      <c r="F1331" t="str" cm="1">
        <f t="array" ref="F1331">INDEX(MainTracker[#Data],MATCH(1,(TrackerTbl[[#This Row],[UAID_2]]=MainTracker[UAID_2])*(TrackerTbl[[#This Row],[Request Date]]=MainTracker[Request sent on (Date)])*1,0),21)</f>
        <v>10 - Complete</v>
      </c>
      <c r="G1331" s="74" cm="1">
        <f t="array" ref="G1331">INDEX(MainTracker[#Data],MATCH(1,(TrackerTbl[[#This Row],[UAID_2]]=MainTracker[UAID_2])*(TrackerTbl[[#This Row],[Request Date]]=MainTracker[Request sent on (Date)])*1,0),9)</f>
        <v>45538</v>
      </c>
      <c r="J1331" t="s">
        <v>10486</v>
      </c>
      <c r="K1331" t="s">
        <v>10410</v>
      </c>
      <c r="L1331" t="e">
        <f>LEFT(Table58[[#This Row],[L3 (Last Work Package only)]],FIND(" - ",Table58[[#This Row],[L3 (Last Work Package only)]])-1)</f>
        <v>#VALUE!</v>
      </c>
      <c r="M1331" t="str">
        <f>LEFT(Table58[[#This Row],[Assets]],FIND(" - ",Table58[[#This Row],[Assets]])-1)</f>
        <v>HS2-00002QSNZ</v>
      </c>
      <c r="N1331" s="239" t="e">
        <f>INDEX(TrackerTbl[#Data],MATCH(Table58[[#This Row],[L2]],TrackerTbl[Cleansed_UAID_2],0),5)</f>
        <v>#N/A</v>
      </c>
      <c r="O1331" s="9" t="e">
        <f>INDEX(TrackerTbl[#Data],MATCH(Table58[[#This Row],[L2]],TrackerTbl[Cleansed_UAID_2],0),6)</f>
        <v>#N/A</v>
      </c>
      <c r="P1331" s="239" t="e">
        <f>INDEX(TrackerTbl[#Data],MATCH(Table58[[#This Row],[L2]],TrackerTbl[Cleansed_UAID_2],0),7)</f>
        <v>#N/A</v>
      </c>
    </row>
    <row r="1332" spans="1:16">
      <c r="A1332" s="9" t="s">
        <v>4181</v>
      </c>
      <c r="B1332" t="s">
        <v>4182</v>
      </c>
      <c r="C1332" t="str">
        <f>IF(LEFT(TrackerTbl[[#This Row],[WorkPackage]],1)="U",TrackerTbl[[#This Row],[WorkPackage]],"IDR "&amp;TRIM(TrackerTbl[[#This Row],[WorkPackage]]))</f>
        <v>IDR 230.04-2</v>
      </c>
      <c r="D1332" t="str">
        <f>TRIM(TrackerTbl[[#This Row],[UAID_2]])</f>
        <v>HS2-00002CTG0</v>
      </c>
      <c r="E1332" s="74">
        <f>_xlfn.MAXIFS(Central_Team!G:G,Central_Team!C:C,TrackerTbl[[#This Row],[UAID_2]])</f>
        <v>45532</v>
      </c>
      <c r="F1332" t="str" cm="1">
        <f t="array" ref="F1332">INDEX(MainTracker[#Data],MATCH(1,(TrackerTbl[[#This Row],[UAID_2]]=MainTracker[UAID_2])*(TrackerTbl[[#This Row],[Request Date]]=MainTracker[Request sent on (Date)])*1,0),21)</f>
        <v>10 - Complete</v>
      </c>
      <c r="G1332" s="74" cm="1">
        <f t="array" ref="G1332">INDEX(MainTracker[#Data],MATCH(1,(TrackerTbl[[#This Row],[UAID_2]]=MainTracker[UAID_2])*(TrackerTbl[[#This Row],[Request Date]]=MainTracker[Request sent on (Date)])*1,0),9)</f>
        <v>45560</v>
      </c>
      <c r="J1332" t="s">
        <v>10487</v>
      </c>
      <c r="K1332" t="s">
        <v>10410</v>
      </c>
      <c r="L1332" t="e">
        <f>LEFT(Table58[[#This Row],[L3 (Last Work Package only)]],FIND(" - ",Table58[[#This Row],[L3 (Last Work Package only)]])-1)</f>
        <v>#VALUE!</v>
      </c>
      <c r="M1332" t="str">
        <f>LEFT(Table58[[#This Row],[Assets]],FIND(" - ",Table58[[#This Row],[Assets]])-1)</f>
        <v>HS2-00002PXG4</v>
      </c>
      <c r="N1332" s="239" t="e">
        <f>INDEX(TrackerTbl[#Data],MATCH(Table58[[#This Row],[L2]],TrackerTbl[Cleansed_UAID_2],0),5)</f>
        <v>#N/A</v>
      </c>
      <c r="O1332" s="9" t="e">
        <f>INDEX(TrackerTbl[#Data],MATCH(Table58[[#This Row],[L2]],TrackerTbl[Cleansed_UAID_2],0),6)</f>
        <v>#N/A</v>
      </c>
      <c r="P1332" s="239" t="e">
        <f>INDEX(TrackerTbl[#Data],MATCH(Table58[[#This Row],[L2]],TrackerTbl[Cleansed_UAID_2],0),7)</f>
        <v>#N/A</v>
      </c>
    </row>
    <row r="1333" spans="1:16">
      <c r="A1333" s="9">
        <v>229.03</v>
      </c>
      <c r="B1333" t="s">
        <v>4174</v>
      </c>
      <c r="C1333" t="str">
        <f>IF(LEFT(TrackerTbl[[#This Row],[WorkPackage]],1)="U",TrackerTbl[[#This Row],[WorkPackage]],"IDR "&amp;TRIM(TrackerTbl[[#This Row],[WorkPackage]]))</f>
        <v>IDR 229.03</v>
      </c>
      <c r="D1333" t="str">
        <f>TRIM(TrackerTbl[[#This Row],[UAID_2]])</f>
        <v>HS2-000001072</v>
      </c>
      <c r="E1333" s="74">
        <f>_xlfn.MAXIFS(Central_Team!G:G,Central_Team!C:C,TrackerTbl[[#This Row],[UAID_2]])</f>
        <v>45532</v>
      </c>
      <c r="F1333" t="str" cm="1">
        <f t="array" ref="F1333">INDEX(MainTracker[#Data],MATCH(1,(TrackerTbl[[#This Row],[UAID_2]]=MainTracker[UAID_2])*(TrackerTbl[[#This Row],[Request Date]]=MainTracker[Request sent on (Date)])*1,0),21)</f>
        <v>10 - Complete</v>
      </c>
      <c r="G1333" s="74" cm="1">
        <f t="array" ref="G1333">INDEX(MainTracker[#Data],MATCH(1,(TrackerTbl[[#This Row],[UAID_2]]=MainTracker[UAID_2])*(TrackerTbl[[#This Row],[Request Date]]=MainTracker[Request sent on (Date)])*1,0),9)</f>
        <v>45553</v>
      </c>
      <c r="J1333" t="s">
        <v>10488</v>
      </c>
      <c r="K1333" t="s">
        <v>10410</v>
      </c>
      <c r="L1333" t="e">
        <f>LEFT(Table58[[#This Row],[L3 (Last Work Package only)]],FIND(" - ",Table58[[#This Row],[L3 (Last Work Package only)]])-1)</f>
        <v>#VALUE!</v>
      </c>
      <c r="M1333" t="str">
        <f>LEFT(Table58[[#This Row],[Assets]],FIND(" - ",Table58[[#This Row],[Assets]])-1)</f>
        <v>HS2-00002QSK4</v>
      </c>
      <c r="N1333" s="239" t="e">
        <f>INDEX(TrackerTbl[#Data],MATCH(Table58[[#This Row],[L2]],TrackerTbl[Cleansed_UAID_2],0),5)</f>
        <v>#N/A</v>
      </c>
      <c r="O1333" s="9" t="e">
        <f>INDEX(TrackerTbl[#Data],MATCH(Table58[[#This Row],[L2]],TrackerTbl[Cleansed_UAID_2],0),6)</f>
        <v>#N/A</v>
      </c>
      <c r="P1333" s="239" t="e">
        <f>INDEX(TrackerTbl[#Data],MATCH(Table58[[#This Row],[L2]],TrackerTbl[Cleansed_UAID_2],0),7)</f>
        <v>#N/A</v>
      </c>
    </row>
    <row r="1334" spans="1:16">
      <c r="A1334" s="9">
        <v>229.03</v>
      </c>
      <c r="B1334" t="s">
        <v>5946</v>
      </c>
      <c r="C1334" t="str">
        <f>IF(LEFT(TrackerTbl[[#This Row],[WorkPackage]],1)="U",TrackerTbl[[#This Row],[WorkPackage]],"IDR "&amp;TRIM(TrackerTbl[[#This Row],[WorkPackage]]))</f>
        <v>IDR 229.03</v>
      </c>
      <c r="D1334" t="str">
        <f>TRIM(TrackerTbl[[#This Row],[UAID_2]])</f>
        <v>HS2-00002CTET</v>
      </c>
      <c r="E1334" s="74">
        <f>_xlfn.MAXIFS(Central_Team!G:G,Central_Team!C:C,TrackerTbl[[#This Row],[UAID_2]])</f>
        <v>45565</v>
      </c>
      <c r="F1334" t="str" cm="1">
        <f t="array" ref="F1334">INDEX(MainTracker[#Data],MATCH(1,(TrackerTbl[[#This Row],[UAID_2]]=MainTracker[UAID_2])*(TrackerTbl[[#This Row],[Request Date]]=MainTracker[Request sent on (Date)])*1,0),21)</f>
        <v>10 - Complete</v>
      </c>
      <c r="G1334" s="74" cm="1">
        <f t="array" ref="G1334">INDEX(MainTracker[#Data],MATCH(1,(TrackerTbl[[#This Row],[UAID_2]]=MainTracker[UAID_2])*(TrackerTbl[[#This Row],[Request Date]]=MainTracker[Request sent on (Date)])*1,0),9)</f>
        <v>45569</v>
      </c>
      <c r="J1334" t="s">
        <v>10489</v>
      </c>
      <c r="K1334" t="s">
        <v>10410</v>
      </c>
      <c r="L1334" t="e">
        <f>LEFT(Table58[[#This Row],[L3 (Last Work Package only)]],FIND(" - ",Table58[[#This Row],[L3 (Last Work Package only)]])-1)</f>
        <v>#VALUE!</v>
      </c>
      <c r="M1334" t="str">
        <f>LEFT(Table58[[#This Row],[Assets]],FIND(" - ",Table58[[#This Row],[Assets]])-1)</f>
        <v>HS2-00002QSK5</v>
      </c>
      <c r="N1334" s="239" t="e">
        <f>INDEX(TrackerTbl[#Data],MATCH(Table58[[#This Row],[L2]],TrackerTbl[Cleansed_UAID_2],0),5)</f>
        <v>#N/A</v>
      </c>
      <c r="O1334" s="9" t="e">
        <f>INDEX(TrackerTbl[#Data],MATCH(Table58[[#This Row],[L2]],TrackerTbl[Cleansed_UAID_2],0),6)</f>
        <v>#N/A</v>
      </c>
      <c r="P1334" s="239" t="e">
        <f>INDEX(TrackerTbl[#Data],MATCH(Table58[[#This Row],[L2]],TrackerTbl[Cleansed_UAID_2],0),7)</f>
        <v>#N/A</v>
      </c>
    </row>
    <row r="1335" spans="1:16">
      <c r="A1335" s="9">
        <v>216.01</v>
      </c>
      <c r="B1335" t="s">
        <v>5952</v>
      </c>
      <c r="C1335" t="str">
        <f>IF(LEFT(TrackerTbl[[#This Row],[WorkPackage]],1)="U",TrackerTbl[[#This Row],[WorkPackage]],"IDR "&amp;TRIM(TrackerTbl[[#This Row],[WorkPackage]]))</f>
        <v>IDR 216.01</v>
      </c>
      <c r="D1335" t="str">
        <f>TRIM(TrackerTbl[[#This Row],[UAID_2]])</f>
        <v>HS2-000001318</v>
      </c>
      <c r="E1335" s="74">
        <f>_xlfn.MAXIFS(Central_Team!G:G,Central_Team!C:C,TrackerTbl[[#This Row],[UAID_2]])</f>
        <v>45532</v>
      </c>
      <c r="F1335" t="str" cm="1">
        <f t="array" ref="F1335">INDEX(MainTracker[#Data],MATCH(1,(TrackerTbl[[#This Row],[UAID_2]]=MainTracker[UAID_2])*(TrackerTbl[[#This Row],[Request Date]]=MainTracker[Request sent on (Date)])*1,0),21)</f>
        <v>10 - Complete</v>
      </c>
      <c r="G1335" s="74" cm="1">
        <f t="array" ref="G1335">INDEX(MainTracker[#Data],MATCH(1,(TrackerTbl[[#This Row],[UAID_2]]=MainTracker[UAID_2])*(TrackerTbl[[#This Row],[Request Date]]=MainTracker[Request sent on (Date)])*1,0),9)</f>
        <v>45579</v>
      </c>
      <c r="J1335" t="s">
        <v>10490</v>
      </c>
      <c r="K1335" t="s">
        <v>10410</v>
      </c>
      <c r="L1335" t="e">
        <f>LEFT(Table58[[#This Row],[L3 (Last Work Package only)]],FIND(" - ",Table58[[#This Row],[L3 (Last Work Package only)]])-1)</f>
        <v>#VALUE!</v>
      </c>
      <c r="M1335" t="str">
        <f>LEFT(Table58[[#This Row],[Assets]],FIND(" - ",Table58[[#This Row],[Assets]])-1)</f>
        <v>HS2-00002QSK6</v>
      </c>
      <c r="N1335" s="239" t="e">
        <f>INDEX(TrackerTbl[#Data],MATCH(Table58[[#This Row],[L2]],TrackerTbl[Cleansed_UAID_2],0),5)</f>
        <v>#N/A</v>
      </c>
      <c r="O1335" s="9" t="e">
        <f>INDEX(TrackerTbl[#Data],MATCH(Table58[[#This Row],[L2]],TrackerTbl[Cleansed_UAID_2],0),6)</f>
        <v>#N/A</v>
      </c>
      <c r="P1335" s="239" t="e">
        <f>INDEX(TrackerTbl[#Data],MATCH(Table58[[#This Row],[L2]],TrackerTbl[Cleansed_UAID_2],0),7)</f>
        <v>#N/A</v>
      </c>
    </row>
    <row r="1336" spans="1:16">
      <c r="A1336" s="9">
        <v>215.03</v>
      </c>
      <c r="B1336" t="s">
        <v>5960</v>
      </c>
      <c r="C1336" t="str">
        <f>IF(LEFT(TrackerTbl[[#This Row],[WorkPackage]],1)="U",TrackerTbl[[#This Row],[WorkPackage]],"IDR "&amp;TRIM(TrackerTbl[[#This Row],[WorkPackage]]))</f>
        <v>IDR 215.03</v>
      </c>
      <c r="D1336" t="str">
        <f>TRIM(TrackerTbl[[#This Row],[UAID_2]])</f>
        <v>HS2-00002CT93</v>
      </c>
      <c r="E1336" s="74">
        <f>_xlfn.MAXIFS(Central_Team!G:G,Central_Team!C:C,TrackerTbl[[#This Row],[UAID_2]])</f>
        <v>45532</v>
      </c>
      <c r="F1336" t="str" cm="1">
        <f t="array" ref="F1336">INDEX(MainTracker[#Data],MATCH(1,(TrackerTbl[[#This Row],[UAID_2]]=MainTracker[UAID_2])*(TrackerTbl[[#This Row],[Request Date]]=MainTracker[Request sent on (Date)])*1,0),21)</f>
        <v>10 - Complete</v>
      </c>
      <c r="G1336" s="74" cm="1">
        <f t="array" ref="G1336">INDEX(MainTracker[#Data],MATCH(1,(TrackerTbl[[#This Row],[UAID_2]]=MainTracker[UAID_2])*(TrackerTbl[[#This Row],[Request Date]]=MainTracker[Request sent on (Date)])*1,0),9)</f>
        <v>45545</v>
      </c>
      <c r="J1336" t="s">
        <v>10491</v>
      </c>
      <c r="K1336" t="s">
        <v>10410</v>
      </c>
      <c r="L1336" t="e">
        <f>LEFT(Table58[[#This Row],[L3 (Last Work Package only)]],FIND(" - ",Table58[[#This Row],[L3 (Last Work Package only)]])-1)</f>
        <v>#VALUE!</v>
      </c>
      <c r="M1336" t="str">
        <f>LEFT(Table58[[#This Row],[Assets]],FIND(" - ",Table58[[#This Row],[Assets]])-1)</f>
        <v>HS2-00002QSK7</v>
      </c>
      <c r="N1336" s="239" t="e">
        <f>INDEX(TrackerTbl[#Data],MATCH(Table58[[#This Row],[L2]],TrackerTbl[Cleansed_UAID_2],0),5)</f>
        <v>#N/A</v>
      </c>
      <c r="O1336" s="9" t="e">
        <f>INDEX(TrackerTbl[#Data],MATCH(Table58[[#This Row],[L2]],TrackerTbl[Cleansed_UAID_2],0),6)</f>
        <v>#N/A</v>
      </c>
      <c r="P1336" s="239" t="e">
        <f>INDEX(TrackerTbl[#Data],MATCH(Table58[[#This Row],[L2]],TrackerTbl[Cleansed_UAID_2],0),7)</f>
        <v>#N/A</v>
      </c>
    </row>
    <row r="1337" spans="1:16">
      <c r="A1337" s="9" t="s">
        <v>41</v>
      </c>
      <c r="B1337" t="s">
        <v>5965</v>
      </c>
      <c r="C1337" t="str">
        <f>IF(LEFT(TrackerTbl[[#This Row],[WorkPackage]],1)="U",TrackerTbl[[#This Row],[WorkPackage]],"IDR "&amp;TRIM(TrackerTbl[[#This Row],[WorkPackage]]))</f>
        <v>IDR 213.07-1</v>
      </c>
      <c r="D1337" t="str">
        <f>TRIM(TrackerTbl[[#This Row],[UAID_2]])</f>
        <v>HS2-00003JN81</v>
      </c>
      <c r="E1337" s="74">
        <f>_xlfn.MAXIFS(Central_Team!G:G,Central_Team!C:C,TrackerTbl[[#This Row],[UAID_2]])</f>
        <v>45532</v>
      </c>
      <c r="F1337" t="str" cm="1">
        <f t="array" ref="F1337">INDEX(MainTracker[#Data],MATCH(1,(TrackerTbl[[#This Row],[UAID_2]]=MainTracker[UAID_2])*(TrackerTbl[[#This Row],[Request Date]]=MainTracker[Request sent on (Date)])*1,0),21)</f>
        <v>10 - Complete</v>
      </c>
      <c r="G1337" s="74" cm="1">
        <f t="array" ref="G1337">INDEX(MainTracker[#Data],MATCH(1,(TrackerTbl[[#This Row],[UAID_2]]=MainTracker[UAID_2])*(TrackerTbl[[#This Row],[Request Date]]=MainTracker[Request sent on (Date)])*1,0),9)</f>
        <v>45547</v>
      </c>
      <c r="J1337" t="s">
        <v>10492</v>
      </c>
      <c r="K1337" t="s">
        <v>10410</v>
      </c>
      <c r="L1337" t="e">
        <f>LEFT(Table58[[#This Row],[L3 (Last Work Package only)]],FIND(" - ",Table58[[#This Row],[L3 (Last Work Package only)]])-1)</f>
        <v>#VALUE!</v>
      </c>
      <c r="M1337" t="str">
        <f>LEFT(Table58[[#This Row],[Assets]],FIND(" - ",Table58[[#This Row],[Assets]])-1)</f>
        <v>HS2-00002PXG5</v>
      </c>
      <c r="N1337" s="239" t="e">
        <f>INDEX(TrackerTbl[#Data],MATCH(Table58[[#This Row],[L2]],TrackerTbl[Cleansed_UAID_2],0),5)</f>
        <v>#N/A</v>
      </c>
      <c r="O1337" s="9" t="e">
        <f>INDEX(TrackerTbl[#Data],MATCH(Table58[[#This Row],[L2]],TrackerTbl[Cleansed_UAID_2],0),6)</f>
        <v>#N/A</v>
      </c>
      <c r="P1337" s="239" t="e">
        <f>INDEX(TrackerTbl[#Data],MATCH(Table58[[#This Row],[L2]],TrackerTbl[Cleansed_UAID_2],0),7)</f>
        <v>#N/A</v>
      </c>
    </row>
    <row r="1338" spans="1:16">
      <c r="A1338" s="9" t="s">
        <v>41</v>
      </c>
      <c r="B1338" t="s">
        <v>5970</v>
      </c>
      <c r="C1338" t="str">
        <f>IF(LEFT(TrackerTbl[[#This Row],[WorkPackage]],1)="U",TrackerTbl[[#This Row],[WorkPackage]],"IDR "&amp;TRIM(TrackerTbl[[#This Row],[WorkPackage]]))</f>
        <v>IDR 213.07-1</v>
      </c>
      <c r="D1338" t="str">
        <f>TRIM(TrackerTbl[[#This Row],[UAID_2]])</f>
        <v>HS2-000032LLS</v>
      </c>
      <c r="E1338" s="74">
        <f>_xlfn.MAXIFS(Central_Team!G:G,Central_Team!C:C,TrackerTbl[[#This Row],[UAID_2]])</f>
        <v>45532</v>
      </c>
      <c r="F1338" t="str" cm="1">
        <f t="array" ref="F1338">INDEX(MainTracker[#Data],MATCH(1,(TrackerTbl[[#This Row],[UAID_2]]=MainTracker[UAID_2])*(TrackerTbl[[#This Row],[Request Date]]=MainTracker[Request sent on (Date)])*1,0),21)</f>
        <v>10 - Complete</v>
      </c>
      <c r="G1338" s="74" cm="1">
        <f t="array" ref="G1338">INDEX(MainTracker[#Data],MATCH(1,(TrackerTbl[[#This Row],[UAID_2]]=MainTracker[UAID_2])*(TrackerTbl[[#This Row],[Request Date]]=MainTracker[Request sent on (Date)])*1,0),9)</f>
        <v>45551</v>
      </c>
      <c r="J1338" t="s">
        <v>10493</v>
      </c>
      <c r="K1338" t="s">
        <v>10410</v>
      </c>
      <c r="L1338" t="e">
        <f>LEFT(Table58[[#This Row],[L3 (Last Work Package only)]],FIND(" - ",Table58[[#This Row],[L3 (Last Work Package only)]])-1)</f>
        <v>#VALUE!</v>
      </c>
      <c r="M1338" t="str">
        <f>LEFT(Table58[[#This Row],[Assets]],FIND(" - ",Table58[[#This Row],[Assets]])-1)</f>
        <v>HS2-00002PXG6</v>
      </c>
      <c r="N1338" s="239" t="e">
        <f>INDEX(TrackerTbl[#Data],MATCH(Table58[[#This Row],[L2]],TrackerTbl[Cleansed_UAID_2],0),5)</f>
        <v>#N/A</v>
      </c>
      <c r="O1338" s="9" t="e">
        <f>INDEX(TrackerTbl[#Data],MATCH(Table58[[#This Row],[L2]],TrackerTbl[Cleansed_UAID_2],0),6)</f>
        <v>#N/A</v>
      </c>
      <c r="P1338" s="239" t="e">
        <f>INDEX(TrackerTbl[#Data],MATCH(Table58[[#This Row],[L2]],TrackerTbl[Cleansed_UAID_2],0),7)</f>
        <v>#N/A</v>
      </c>
    </row>
    <row r="1339" spans="1:16">
      <c r="A1339" s="9" t="s">
        <v>41</v>
      </c>
      <c r="B1339" t="s">
        <v>5975</v>
      </c>
      <c r="C1339" t="str">
        <f>IF(LEFT(TrackerTbl[[#This Row],[WorkPackage]],1)="U",TrackerTbl[[#This Row],[WorkPackage]],"IDR "&amp;TRIM(TrackerTbl[[#This Row],[WorkPackage]]))</f>
        <v>IDR 213.07-1</v>
      </c>
      <c r="D1339" t="str">
        <f>TRIM(TrackerTbl[[#This Row],[UAID_2]])</f>
        <v>HS2-000032LLT</v>
      </c>
      <c r="E1339" s="74">
        <f>_xlfn.MAXIFS(Central_Team!G:G,Central_Team!C:C,TrackerTbl[[#This Row],[UAID_2]])</f>
        <v>45532</v>
      </c>
      <c r="F1339" t="str" cm="1">
        <f t="array" ref="F1339">INDEX(MainTracker[#Data],MATCH(1,(TrackerTbl[[#This Row],[UAID_2]]=MainTracker[UAID_2])*(TrackerTbl[[#This Row],[Request Date]]=MainTracker[Request sent on (Date)])*1,0),21)</f>
        <v>10 - Complete</v>
      </c>
      <c r="G1339" s="74" cm="1">
        <f t="array" ref="G1339">INDEX(MainTracker[#Data],MATCH(1,(TrackerTbl[[#This Row],[UAID_2]]=MainTracker[UAID_2])*(TrackerTbl[[#This Row],[Request Date]]=MainTracker[Request sent on (Date)])*1,0),9)</f>
        <v>45554</v>
      </c>
      <c r="J1339" t="s">
        <v>10494</v>
      </c>
      <c r="K1339" t="s">
        <v>10410</v>
      </c>
      <c r="L1339" t="e">
        <f>LEFT(Table58[[#This Row],[L3 (Last Work Package only)]],FIND(" - ",Table58[[#This Row],[L3 (Last Work Package only)]])-1)</f>
        <v>#VALUE!</v>
      </c>
      <c r="M1339" t="str">
        <f>LEFT(Table58[[#This Row],[Assets]],FIND(" - ",Table58[[#This Row],[Assets]])-1)</f>
        <v>HS2-00002QSK8</v>
      </c>
      <c r="N1339" s="239" t="e">
        <f>INDEX(TrackerTbl[#Data],MATCH(Table58[[#This Row],[L2]],TrackerTbl[Cleansed_UAID_2],0),5)</f>
        <v>#N/A</v>
      </c>
      <c r="O1339" s="9" t="e">
        <f>INDEX(TrackerTbl[#Data],MATCH(Table58[[#This Row],[L2]],TrackerTbl[Cleansed_UAID_2],0),6)</f>
        <v>#N/A</v>
      </c>
      <c r="P1339" s="239" t="e">
        <f>INDEX(TrackerTbl[#Data],MATCH(Table58[[#This Row],[L2]],TrackerTbl[Cleansed_UAID_2],0),7)</f>
        <v>#N/A</v>
      </c>
    </row>
    <row r="1340" spans="1:16">
      <c r="A1340" s="9" t="s">
        <v>41</v>
      </c>
      <c r="B1340" t="s">
        <v>5982</v>
      </c>
      <c r="C1340" t="str">
        <f>IF(LEFT(TrackerTbl[[#This Row],[WorkPackage]],1)="U",TrackerTbl[[#This Row],[WorkPackage]],"IDR "&amp;TRIM(TrackerTbl[[#This Row],[WorkPackage]]))</f>
        <v>IDR 213.07-1</v>
      </c>
      <c r="D1340" t="str">
        <f>TRIM(TrackerTbl[[#This Row],[UAID_2]])</f>
        <v>HS2-000032LLU</v>
      </c>
      <c r="E1340" s="74">
        <f>_xlfn.MAXIFS(Central_Team!G:G,Central_Team!C:C,TrackerTbl[[#This Row],[UAID_2]])</f>
        <v>45532</v>
      </c>
      <c r="F1340" t="str" cm="1">
        <f t="array" ref="F1340">INDEX(MainTracker[#Data],MATCH(1,(TrackerTbl[[#This Row],[UAID_2]]=MainTracker[UAID_2])*(TrackerTbl[[#This Row],[Request Date]]=MainTracker[Request sent on (Date)])*1,0),21)</f>
        <v>10 - Complete</v>
      </c>
      <c r="G1340" s="74" cm="1">
        <f t="array" ref="G1340">INDEX(MainTracker[#Data],MATCH(1,(TrackerTbl[[#This Row],[UAID_2]]=MainTracker[UAID_2])*(TrackerTbl[[#This Row],[Request Date]]=MainTracker[Request sent on (Date)])*1,0),9)</f>
        <v>45554</v>
      </c>
      <c r="J1340" t="s">
        <v>10495</v>
      </c>
      <c r="K1340" t="s">
        <v>10410</v>
      </c>
      <c r="L1340" t="e">
        <f>LEFT(Table58[[#This Row],[L3 (Last Work Package only)]],FIND(" - ",Table58[[#This Row],[L3 (Last Work Package only)]])-1)</f>
        <v>#VALUE!</v>
      </c>
      <c r="M1340" t="str">
        <f>LEFT(Table58[[#This Row],[Assets]],FIND(" - ",Table58[[#This Row],[Assets]])-1)</f>
        <v>HS2-00002QSK9</v>
      </c>
      <c r="N1340" s="239" t="e">
        <f>INDEX(TrackerTbl[#Data],MATCH(Table58[[#This Row],[L2]],TrackerTbl[Cleansed_UAID_2],0),5)</f>
        <v>#N/A</v>
      </c>
      <c r="O1340" s="9" t="e">
        <f>INDEX(TrackerTbl[#Data],MATCH(Table58[[#This Row],[L2]],TrackerTbl[Cleansed_UAID_2],0),6)</f>
        <v>#N/A</v>
      </c>
      <c r="P1340" s="239" t="e">
        <f>INDEX(TrackerTbl[#Data],MATCH(Table58[[#This Row],[L2]],TrackerTbl[Cleansed_UAID_2],0),7)</f>
        <v>#N/A</v>
      </c>
    </row>
    <row r="1341" spans="1:16">
      <c r="A1341" s="9" t="s">
        <v>41</v>
      </c>
      <c r="B1341" t="s">
        <v>5986</v>
      </c>
      <c r="C1341" t="str">
        <f>IF(LEFT(TrackerTbl[[#This Row],[WorkPackage]],1)="U",TrackerTbl[[#This Row],[WorkPackage]],"IDR "&amp;TRIM(TrackerTbl[[#This Row],[WorkPackage]]))</f>
        <v>IDR 213.07-1</v>
      </c>
      <c r="D1341" t="str">
        <f>TRIM(TrackerTbl[[#This Row],[UAID_2]])</f>
        <v>HS2-000032LLV</v>
      </c>
      <c r="E1341" s="74">
        <f>_xlfn.MAXIFS(Central_Team!G:G,Central_Team!C:C,TrackerTbl[[#This Row],[UAID_2]])</f>
        <v>45532</v>
      </c>
      <c r="F1341" t="str" cm="1">
        <f t="array" ref="F1341">INDEX(MainTracker[#Data],MATCH(1,(TrackerTbl[[#This Row],[UAID_2]]=MainTracker[UAID_2])*(TrackerTbl[[#This Row],[Request Date]]=MainTracker[Request sent on (Date)])*1,0),21)</f>
        <v>10 - Complete</v>
      </c>
      <c r="G1341" s="74" cm="1">
        <f t="array" ref="G1341">INDEX(MainTracker[#Data],MATCH(1,(TrackerTbl[[#This Row],[UAID_2]]=MainTracker[UAID_2])*(TrackerTbl[[#This Row],[Request Date]]=MainTracker[Request sent on (Date)])*1,0),9)</f>
        <v>45554</v>
      </c>
      <c r="J1341" t="s">
        <v>10496</v>
      </c>
      <c r="K1341" t="s">
        <v>10410</v>
      </c>
      <c r="L1341" t="e">
        <f>LEFT(Table58[[#This Row],[L3 (Last Work Package only)]],FIND(" - ",Table58[[#This Row],[L3 (Last Work Package only)]])-1)</f>
        <v>#VALUE!</v>
      </c>
      <c r="M1341" t="str">
        <f>LEFT(Table58[[#This Row],[Assets]],FIND(" - ",Table58[[#This Row],[Assets]])-1)</f>
        <v>HS2-00002PXG7</v>
      </c>
      <c r="N1341" s="239" t="e">
        <f>INDEX(TrackerTbl[#Data],MATCH(Table58[[#This Row],[L2]],TrackerTbl[Cleansed_UAID_2],0),5)</f>
        <v>#N/A</v>
      </c>
      <c r="O1341" s="9" t="e">
        <f>INDEX(TrackerTbl[#Data],MATCH(Table58[[#This Row],[L2]],TrackerTbl[Cleansed_UAID_2],0),6)</f>
        <v>#N/A</v>
      </c>
      <c r="P1341" s="239" t="e">
        <f>INDEX(TrackerTbl[#Data],MATCH(Table58[[#This Row],[L2]],TrackerTbl[Cleansed_UAID_2],0),7)</f>
        <v>#N/A</v>
      </c>
    </row>
    <row r="1342" spans="1:16">
      <c r="A1342" s="9" t="s">
        <v>41</v>
      </c>
      <c r="B1342" t="s">
        <v>5990</v>
      </c>
      <c r="C1342" t="str">
        <f>IF(LEFT(TrackerTbl[[#This Row],[WorkPackage]],1)="U",TrackerTbl[[#This Row],[WorkPackage]],"IDR "&amp;TRIM(TrackerTbl[[#This Row],[WorkPackage]]))</f>
        <v>IDR 213.07-1</v>
      </c>
      <c r="D1342" t="str">
        <f>TRIM(TrackerTbl[[#This Row],[UAID_2]])</f>
        <v>HS2-000032LLW</v>
      </c>
      <c r="E1342" s="74">
        <f>_xlfn.MAXIFS(Central_Team!G:G,Central_Team!C:C,TrackerTbl[[#This Row],[UAID_2]])</f>
        <v>45532</v>
      </c>
      <c r="F1342" t="str" cm="1">
        <f t="array" ref="F1342">INDEX(MainTracker[#Data],MATCH(1,(TrackerTbl[[#This Row],[UAID_2]]=MainTracker[UAID_2])*(TrackerTbl[[#This Row],[Request Date]]=MainTracker[Request sent on (Date)])*1,0),21)</f>
        <v>10 - Complete</v>
      </c>
      <c r="G1342" s="74" cm="1">
        <f t="array" ref="G1342">INDEX(MainTracker[#Data],MATCH(1,(TrackerTbl[[#This Row],[UAID_2]]=MainTracker[UAID_2])*(TrackerTbl[[#This Row],[Request Date]]=MainTracker[Request sent on (Date)])*1,0),9)</f>
        <v>45554</v>
      </c>
      <c r="J1342" t="s">
        <v>10497</v>
      </c>
      <c r="K1342" t="s">
        <v>10410</v>
      </c>
      <c r="L1342" t="e">
        <f>LEFT(Table58[[#This Row],[L3 (Last Work Package only)]],FIND(" - ",Table58[[#This Row],[L3 (Last Work Package only)]])-1)</f>
        <v>#VALUE!</v>
      </c>
      <c r="M1342" t="str">
        <f>LEFT(Table58[[#This Row],[Assets]],FIND(" - ",Table58[[#This Row],[Assets]])-1)</f>
        <v>HS2-00002PXG8</v>
      </c>
      <c r="N1342" s="239" t="e">
        <f>INDEX(TrackerTbl[#Data],MATCH(Table58[[#This Row],[L2]],TrackerTbl[Cleansed_UAID_2],0),5)</f>
        <v>#N/A</v>
      </c>
      <c r="O1342" s="9" t="e">
        <f>INDEX(TrackerTbl[#Data],MATCH(Table58[[#This Row],[L2]],TrackerTbl[Cleansed_UAID_2],0),6)</f>
        <v>#N/A</v>
      </c>
      <c r="P1342" s="239" t="e">
        <f>INDEX(TrackerTbl[#Data],MATCH(Table58[[#This Row],[L2]],TrackerTbl[Cleansed_UAID_2],0),7)</f>
        <v>#N/A</v>
      </c>
    </row>
    <row r="1343" spans="1:16">
      <c r="A1343" s="9" t="s">
        <v>3654</v>
      </c>
      <c r="B1343" t="s">
        <v>3697</v>
      </c>
      <c r="C1343" t="str">
        <f>IF(LEFT(TrackerTbl[[#This Row],[WorkPackage]],1)="U",TrackerTbl[[#This Row],[WorkPackage]],"IDR "&amp;TRIM(TrackerTbl[[#This Row],[WorkPackage]]))</f>
        <v>IDR 230.03-2</v>
      </c>
      <c r="D1343" t="str">
        <f>TRIM(TrackerTbl[[#This Row],[UAID_2]])</f>
        <v>HS2-00002CTFX</v>
      </c>
      <c r="E1343" s="74">
        <f>_xlfn.MAXIFS(Central_Team!G:G,Central_Team!C:C,TrackerTbl[[#This Row],[UAID_2]])</f>
        <v>45533</v>
      </c>
      <c r="F1343" t="str" cm="1">
        <f t="array" ref="F1343">INDEX(MainTracker[#Data],MATCH(1,(TrackerTbl[[#This Row],[UAID_2]]=MainTracker[UAID_2])*(TrackerTbl[[#This Row],[Request Date]]=MainTracker[Request sent on (Date)])*1,0),21)</f>
        <v>10 - Complete</v>
      </c>
      <c r="G1343" s="74" cm="1">
        <f t="array" ref="G1343">INDEX(MainTracker[#Data],MATCH(1,(TrackerTbl[[#This Row],[UAID_2]]=MainTracker[UAID_2])*(TrackerTbl[[#This Row],[Request Date]]=MainTracker[Request sent on (Date)])*1,0),9)</f>
        <v>45541</v>
      </c>
      <c r="J1343" t="s">
        <v>10498</v>
      </c>
      <c r="K1343" t="s">
        <v>10499</v>
      </c>
      <c r="L1343" t="e">
        <f>LEFT(Table58[[#This Row],[L3 (Last Work Package only)]],FIND(" - ",Table58[[#This Row],[L3 (Last Work Package only)]])-1)</f>
        <v>#VALUE!</v>
      </c>
      <c r="M1343" t="str">
        <f>LEFT(Table58[[#This Row],[Assets]],FIND(" - ",Table58[[#This Row],[Assets]])-1)</f>
        <v>HS2-00002QSHL</v>
      </c>
      <c r="N1343" s="239" t="e">
        <f>INDEX(TrackerTbl[#Data],MATCH(Table58[[#This Row],[L2]],TrackerTbl[Cleansed_UAID_2],0),5)</f>
        <v>#N/A</v>
      </c>
      <c r="O1343" s="9" t="e">
        <f>INDEX(TrackerTbl[#Data],MATCH(Table58[[#This Row],[L2]],TrackerTbl[Cleansed_UAID_2],0),6)</f>
        <v>#N/A</v>
      </c>
      <c r="P1343" s="239" t="e">
        <f>INDEX(TrackerTbl[#Data],MATCH(Table58[[#This Row],[L2]],TrackerTbl[Cleansed_UAID_2],0),7)</f>
        <v>#N/A</v>
      </c>
    </row>
    <row r="1344" spans="1:16">
      <c r="A1344" s="9">
        <v>212.5</v>
      </c>
      <c r="B1344" t="s">
        <v>4640</v>
      </c>
      <c r="C1344" t="str">
        <f>IF(LEFT(TrackerTbl[[#This Row],[WorkPackage]],1)="U",TrackerTbl[[#This Row],[WorkPackage]],"IDR "&amp;TRIM(TrackerTbl[[#This Row],[WorkPackage]]))</f>
        <v>IDR 212.5</v>
      </c>
      <c r="D1344" t="str">
        <f>TRIM(TrackerTbl[[#This Row],[UAID_2]])</f>
        <v>HS2-000030TD8</v>
      </c>
      <c r="E1344" s="74">
        <f>_xlfn.MAXIFS(Central_Team!G:G,Central_Team!C:C,TrackerTbl[[#This Row],[UAID_2]])</f>
        <v>45533</v>
      </c>
      <c r="F1344" t="str" cm="1">
        <f t="array" ref="F1344">INDEX(MainTracker[#Data],MATCH(1,(TrackerTbl[[#This Row],[UAID_2]]=MainTracker[UAID_2])*(TrackerTbl[[#This Row],[Request Date]]=MainTracker[Request sent on (Date)])*1,0),21)</f>
        <v>10 - Complete</v>
      </c>
      <c r="G1344" s="74" cm="1">
        <f t="array" ref="G1344">INDEX(MainTracker[#Data],MATCH(1,(TrackerTbl[[#This Row],[UAID_2]]=MainTracker[UAID_2])*(TrackerTbl[[#This Row],[Request Date]]=MainTracker[Request sent on (Date)])*1,0),9)</f>
        <v>0</v>
      </c>
      <c r="J1344" t="s">
        <v>10500</v>
      </c>
      <c r="K1344" t="s">
        <v>10499</v>
      </c>
      <c r="L1344" t="e">
        <f>LEFT(Table58[[#This Row],[L3 (Last Work Package only)]],FIND(" - ",Table58[[#This Row],[L3 (Last Work Package only)]])-1)</f>
        <v>#VALUE!</v>
      </c>
      <c r="M1344" t="str">
        <f>LEFT(Table58[[#This Row],[Assets]],FIND(" - ",Table58[[#This Row],[Assets]])-1)</f>
        <v>HS2-00002PXHX</v>
      </c>
      <c r="N1344" s="239" t="e">
        <f>INDEX(TrackerTbl[#Data],MATCH(Table58[[#This Row],[L2]],TrackerTbl[Cleansed_UAID_2],0),5)</f>
        <v>#N/A</v>
      </c>
      <c r="O1344" s="9" t="e">
        <f>INDEX(TrackerTbl[#Data],MATCH(Table58[[#This Row],[L2]],TrackerTbl[Cleansed_UAID_2],0),6)</f>
        <v>#N/A</v>
      </c>
      <c r="P1344" s="239" t="e">
        <f>INDEX(TrackerTbl[#Data],MATCH(Table58[[#This Row],[L2]],TrackerTbl[Cleansed_UAID_2],0),7)</f>
        <v>#N/A</v>
      </c>
    </row>
    <row r="1345" spans="1:16">
      <c r="A1345" s="9">
        <v>212.5</v>
      </c>
      <c r="B1345" t="s">
        <v>4646</v>
      </c>
      <c r="C1345" t="str">
        <f>IF(LEFT(TrackerTbl[[#This Row],[WorkPackage]],1)="U",TrackerTbl[[#This Row],[WorkPackage]],"IDR "&amp;TRIM(TrackerTbl[[#This Row],[WorkPackage]]))</f>
        <v>IDR 212.5</v>
      </c>
      <c r="D1345" t="str">
        <f>TRIM(TrackerTbl[[#This Row],[UAID_2]])</f>
        <v>HS2-000030TD7</v>
      </c>
      <c r="E1345" s="74">
        <f>_xlfn.MAXIFS(Central_Team!G:G,Central_Team!C:C,TrackerTbl[[#This Row],[UAID_2]])</f>
        <v>45533</v>
      </c>
      <c r="F1345" t="str" cm="1">
        <f t="array" ref="F1345">INDEX(MainTracker[#Data],MATCH(1,(TrackerTbl[[#This Row],[UAID_2]]=MainTracker[UAID_2])*(TrackerTbl[[#This Row],[Request Date]]=MainTracker[Request sent on (Date)])*1,0),21)</f>
        <v>10 - Complete</v>
      </c>
      <c r="G1345" s="74" cm="1">
        <f t="array" ref="G1345">INDEX(MainTracker[#Data],MATCH(1,(TrackerTbl[[#This Row],[UAID_2]]=MainTracker[UAID_2])*(TrackerTbl[[#This Row],[Request Date]]=MainTracker[Request sent on (Date)])*1,0),9)</f>
        <v>45548</v>
      </c>
      <c r="J1345" t="s">
        <v>10501</v>
      </c>
      <c r="K1345" t="s">
        <v>10499</v>
      </c>
      <c r="L1345" t="e">
        <f>LEFT(Table58[[#This Row],[L3 (Last Work Package only)]],FIND(" - ",Table58[[#This Row],[L3 (Last Work Package only)]])-1)</f>
        <v>#VALUE!</v>
      </c>
      <c r="M1345" t="str">
        <f>LEFT(Table58[[#This Row],[Assets]],FIND(" - ",Table58[[#This Row],[Assets]])-1)</f>
        <v>HS2-00002PXLF</v>
      </c>
      <c r="N1345" s="239" t="e">
        <f>INDEX(TrackerTbl[#Data],MATCH(Table58[[#This Row],[L2]],TrackerTbl[Cleansed_UAID_2],0),5)</f>
        <v>#N/A</v>
      </c>
      <c r="O1345" s="9" t="e">
        <f>INDEX(TrackerTbl[#Data],MATCH(Table58[[#This Row],[L2]],TrackerTbl[Cleansed_UAID_2],0),6)</f>
        <v>#N/A</v>
      </c>
      <c r="P1345" s="239" t="e">
        <f>INDEX(TrackerTbl[#Data],MATCH(Table58[[#This Row],[L2]],TrackerTbl[Cleansed_UAID_2],0),7)</f>
        <v>#N/A</v>
      </c>
    </row>
    <row r="1346" spans="1:16">
      <c r="A1346" s="9" t="s">
        <v>4168</v>
      </c>
      <c r="B1346" t="s">
        <v>5638</v>
      </c>
      <c r="C1346" t="str">
        <f>IF(LEFT(TrackerTbl[[#This Row],[WorkPackage]],1)="U",TrackerTbl[[#This Row],[WorkPackage]],"IDR "&amp;TRIM(TrackerTbl[[#This Row],[WorkPackage]]))</f>
        <v>IDR 204.2-2</v>
      </c>
      <c r="D1346" t="str">
        <f>TRIM(TrackerTbl[[#This Row],[UAID_2]])</f>
        <v>HS2-00002CT4M</v>
      </c>
      <c r="E1346" s="74">
        <f>_xlfn.MAXIFS(Central_Team!G:G,Central_Team!C:C,TrackerTbl[[#This Row],[UAID_2]])</f>
        <v>45537</v>
      </c>
      <c r="F1346" t="str" cm="1">
        <f t="array" ref="F1346">INDEX(MainTracker[#Data],MATCH(1,(TrackerTbl[[#This Row],[UAID_2]]=MainTracker[UAID_2])*(TrackerTbl[[#This Row],[Request Date]]=MainTracker[Request sent on (Date)])*1,0),21)</f>
        <v>10 - Complete</v>
      </c>
      <c r="G1346" s="74" cm="1">
        <f t="array" ref="G1346">INDEX(MainTracker[#Data],MATCH(1,(TrackerTbl[[#This Row],[UAID_2]]=MainTracker[UAID_2])*(TrackerTbl[[#This Row],[Request Date]]=MainTracker[Request sent on (Date)])*1,0),9)</f>
        <v>45551</v>
      </c>
      <c r="J1346" t="s">
        <v>10502</v>
      </c>
      <c r="K1346" t="s">
        <v>10499</v>
      </c>
      <c r="L1346" t="e">
        <f>LEFT(Table58[[#This Row],[L3 (Last Work Package only)]],FIND(" - ",Table58[[#This Row],[L3 (Last Work Package only)]])-1)</f>
        <v>#VALUE!</v>
      </c>
      <c r="M1346" t="str">
        <f>LEFT(Table58[[#This Row],[Assets]],FIND(" - ",Table58[[#This Row],[Assets]])-1)</f>
        <v>HS2-00002PXMG</v>
      </c>
      <c r="N1346" s="239" t="e">
        <f>INDEX(TrackerTbl[#Data],MATCH(Table58[[#This Row],[L2]],TrackerTbl[Cleansed_UAID_2],0),5)</f>
        <v>#N/A</v>
      </c>
      <c r="O1346" s="9" t="e">
        <f>INDEX(TrackerTbl[#Data],MATCH(Table58[[#This Row],[L2]],TrackerTbl[Cleansed_UAID_2],0),6)</f>
        <v>#N/A</v>
      </c>
      <c r="P1346" s="239" t="e">
        <f>INDEX(TrackerTbl[#Data],MATCH(Table58[[#This Row],[L2]],TrackerTbl[Cleansed_UAID_2],0),7)</f>
        <v>#N/A</v>
      </c>
    </row>
    <row r="1347" spans="1:16">
      <c r="A1347" s="9">
        <v>215.03</v>
      </c>
      <c r="B1347" t="s">
        <v>6000</v>
      </c>
      <c r="C1347" t="str">
        <f>IF(LEFT(TrackerTbl[[#This Row],[WorkPackage]],1)="U",TrackerTbl[[#This Row],[WorkPackage]],"IDR "&amp;TRIM(TrackerTbl[[#This Row],[WorkPackage]]))</f>
        <v>IDR 215.03</v>
      </c>
      <c r="D1347" t="str">
        <f>TRIM(TrackerTbl[[#This Row],[UAID_2]])</f>
        <v>HS2-00002YPEG</v>
      </c>
      <c r="E1347" s="74">
        <f>_xlfn.MAXIFS(Central_Team!G:G,Central_Team!C:C,TrackerTbl[[#This Row],[UAID_2]])</f>
        <v>45537</v>
      </c>
      <c r="F1347" t="str" cm="1">
        <f t="array" ref="F1347">INDEX(MainTracker[#Data],MATCH(1,(TrackerTbl[[#This Row],[UAID_2]]=MainTracker[UAID_2])*(TrackerTbl[[#This Row],[Request Date]]=MainTracker[Request sent on (Date)])*1,0),21)</f>
        <v>10 - Complete</v>
      </c>
      <c r="G1347" s="74" cm="1">
        <f t="array" ref="G1347">INDEX(MainTracker[#Data],MATCH(1,(TrackerTbl[[#This Row],[UAID_2]]=MainTracker[UAID_2])*(TrackerTbl[[#This Row],[Request Date]]=MainTracker[Request sent on (Date)])*1,0),9)</f>
        <v>45561</v>
      </c>
      <c r="J1347" t="s">
        <v>10503</v>
      </c>
      <c r="K1347" t="s">
        <v>10499</v>
      </c>
      <c r="L1347" t="e">
        <f>LEFT(Table58[[#This Row],[L3 (Last Work Package only)]],FIND(" - ",Table58[[#This Row],[L3 (Last Work Package only)]])-1)</f>
        <v>#VALUE!</v>
      </c>
      <c r="M1347" t="str">
        <f>LEFT(Table58[[#This Row],[Assets]],FIND(" - ",Table58[[#This Row],[Assets]])-1)</f>
        <v>HS2-00002PXF6</v>
      </c>
      <c r="N1347" s="239" t="e">
        <f>INDEX(TrackerTbl[#Data],MATCH(Table58[[#This Row],[L2]],TrackerTbl[Cleansed_UAID_2],0),5)</f>
        <v>#N/A</v>
      </c>
      <c r="O1347" s="9" t="e">
        <f>INDEX(TrackerTbl[#Data],MATCH(Table58[[#This Row],[L2]],TrackerTbl[Cleansed_UAID_2],0),6)</f>
        <v>#N/A</v>
      </c>
      <c r="P1347" s="239" t="e">
        <f>INDEX(TrackerTbl[#Data],MATCH(Table58[[#This Row],[L2]],TrackerTbl[Cleansed_UAID_2],0),7)</f>
        <v>#N/A</v>
      </c>
    </row>
    <row r="1348" spans="1:16">
      <c r="A1348" s="9">
        <v>215.03</v>
      </c>
      <c r="B1348" t="s">
        <v>6008</v>
      </c>
      <c r="C1348" t="str">
        <f>IF(LEFT(TrackerTbl[[#This Row],[WorkPackage]],1)="U",TrackerTbl[[#This Row],[WorkPackage]],"IDR "&amp;TRIM(TrackerTbl[[#This Row],[WorkPackage]]))</f>
        <v>IDR 215.03</v>
      </c>
      <c r="D1348" t="str">
        <f>TRIM(TrackerTbl[[#This Row],[UAID_2]])</f>
        <v>HS2-00002YPEH</v>
      </c>
      <c r="E1348" s="74">
        <f>_xlfn.MAXIFS(Central_Team!G:G,Central_Team!C:C,TrackerTbl[[#This Row],[UAID_2]])</f>
        <v>45537</v>
      </c>
      <c r="F1348" t="str" cm="1">
        <f t="array" ref="F1348">INDEX(MainTracker[#Data],MATCH(1,(TrackerTbl[[#This Row],[UAID_2]]=MainTracker[UAID_2])*(TrackerTbl[[#This Row],[Request Date]]=MainTracker[Request sent on (Date)])*1,0),21)</f>
        <v>10 - Complete</v>
      </c>
      <c r="G1348" s="74" cm="1">
        <f t="array" ref="G1348">INDEX(MainTracker[#Data],MATCH(1,(TrackerTbl[[#This Row],[UAID_2]]=MainTracker[UAID_2])*(TrackerTbl[[#This Row],[Request Date]]=MainTracker[Request sent on (Date)])*1,0),9)</f>
        <v>45561</v>
      </c>
      <c r="J1348" t="s">
        <v>10504</v>
      </c>
      <c r="K1348" t="s">
        <v>10499</v>
      </c>
      <c r="L1348" t="e">
        <f>LEFT(Table58[[#This Row],[L3 (Last Work Package only)]],FIND(" - ",Table58[[#This Row],[L3 (Last Work Package only)]])-1)</f>
        <v>#VALUE!</v>
      </c>
      <c r="M1348" t="str">
        <f>LEFT(Table58[[#This Row],[Assets]],FIND(" - ",Table58[[#This Row],[Assets]])-1)</f>
        <v>HS2-00002QSHM</v>
      </c>
      <c r="N1348" s="239" t="e">
        <f>INDEX(TrackerTbl[#Data],MATCH(Table58[[#This Row],[L2]],TrackerTbl[Cleansed_UAID_2],0),5)</f>
        <v>#N/A</v>
      </c>
      <c r="O1348" s="9" t="e">
        <f>INDEX(TrackerTbl[#Data],MATCH(Table58[[#This Row],[L2]],TrackerTbl[Cleansed_UAID_2],0),6)</f>
        <v>#N/A</v>
      </c>
      <c r="P1348" s="239" t="e">
        <f>INDEX(TrackerTbl[#Data],MATCH(Table58[[#This Row],[L2]],TrackerTbl[Cleansed_UAID_2],0),7)</f>
        <v>#N/A</v>
      </c>
    </row>
    <row r="1349" spans="1:16">
      <c r="A1349" s="9">
        <v>215.03</v>
      </c>
      <c r="B1349" t="s">
        <v>6013</v>
      </c>
      <c r="C1349" t="str">
        <f>IF(LEFT(TrackerTbl[[#This Row],[WorkPackage]],1)="U",TrackerTbl[[#This Row],[WorkPackage]],"IDR "&amp;TRIM(TrackerTbl[[#This Row],[WorkPackage]]))</f>
        <v>IDR 215.03</v>
      </c>
      <c r="D1349" t="str">
        <f>TRIM(TrackerTbl[[#This Row],[UAID_2]])</f>
        <v>HS2-00002VK40</v>
      </c>
      <c r="E1349" s="74">
        <f>_xlfn.MAXIFS(Central_Team!G:G,Central_Team!C:C,TrackerTbl[[#This Row],[UAID_2]])</f>
        <v>45537</v>
      </c>
      <c r="F1349" t="str" cm="1">
        <f t="array" ref="F1349">INDEX(MainTracker[#Data],MATCH(1,(TrackerTbl[[#This Row],[UAID_2]]=MainTracker[UAID_2])*(TrackerTbl[[#This Row],[Request Date]]=MainTracker[Request sent on (Date)])*1,0),21)</f>
        <v>10 - Complete</v>
      </c>
      <c r="G1349" s="74" cm="1">
        <f t="array" ref="G1349">INDEX(MainTracker[#Data],MATCH(1,(TrackerTbl[[#This Row],[UAID_2]]=MainTracker[UAID_2])*(TrackerTbl[[#This Row],[Request Date]]=MainTracker[Request sent on (Date)])*1,0),9)</f>
        <v>45561</v>
      </c>
      <c r="J1349" t="s">
        <v>10505</v>
      </c>
      <c r="K1349" t="s">
        <v>10499</v>
      </c>
      <c r="L1349" t="e">
        <f>LEFT(Table58[[#This Row],[L3 (Last Work Package only)]],FIND(" - ",Table58[[#This Row],[L3 (Last Work Package only)]])-1)</f>
        <v>#VALUE!</v>
      </c>
      <c r="M1349" t="str">
        <f>LEFT(Table58[[#This Row],[Assets]],FIND(" - ",Table58[[#This Row],[Assets]])-1)</f>
        <v>HS2-00002PXF7</v>
      </c>
      <c r="N1349" s="239" t="e">
        <f>INDEX(TrackerTbl[#Data],MATCH(Table58[[#This Row],[L2]],TrackerTbl[Cleansed_UAID_2],0),5)</f>
        <v>#N/A</v>
      </c>
      <c r="O1349" s="9" t="e">
        <f>INDEX(TrackerTbl[#Data],MATCH(Table58[[#This Row],[L2]],TrackerTbl[Cleansed_UAID_2],0),6)</f>
        <v>#N/A</v>
      </c>
      <c r="P1349" s="239" t="e">
        <f>INDEX(TrackerTbl[#Data],MATCH(Table58[[#This Row],[L2]],TrackerTbl[Cleansed_UAID_2],0),7)</f>
        <v>#N/A</v>
      </c>
    </row>
    <row r="1350" spans="1:16">
      <c r="A1350" s="9">
        <v>215.03</v>
      </c>
      <c r="B1350" t="s">
        <v>6018</v>
      </c>
      <c r="C1350" t="str">
        <f>IF(LEFT(TrackerTbl[[#This Row],[WorkPackage]],1)="U",TrackerTbl[[#This Row],[WorkPackage]],"IDR "&amp;TRIM(TrackerTbl[[#This Row],[WorkPackage]]))</f>
        <v>IDR 215.03</v>
      </c>
      <c r="D1350" t="str">
        <f>TRIM(TrackerTbl[[#This Row],[UAID_2]])</f>
        <v>HS2-00003GSJY</v>
      </c>
      <c r="E1350" s="74">
        <f>_xlfn.MAXIFS(Central_Team!G:G,Central_Team!C:C,TrackerTbl[[#This Row],[UAID_2]])</f>
        <v>45537</v>
      </c>
      <c r="F1350" t="str" cm="1">
        <f t="array" ref="F1350">INDEX(MainTracker[#Data],MATCH(1,(TrackerTbl[[#This Row],[UAID_2]]=MainTracker[UAID_2])*(TrackerTbl[[#This Row],[Request Date]]=MainTracker[Request sent on (Date)])*1,0),21)</f>
        <v>10 - Complete</v>
      </c>
      <c r="G1350" s="74" cm="1">
        <f t="array" ref="G1350">INDEX(MainTracker[#Data],MATCH(1,(TrackerTbl[[#This Row],[UAID_2]]=MainTracker[UAID_2])*(TrackerTbl[[#This Row],[Request Date]]=MainTracker[Request sent on (Date)])*1,0),9)</f>
        <v>45561</v>
      </c>
      <c r="J1350" t="s">
        <v>10506</v>
      </c>
      <c r="K1350" t="s">
        <v>10499</v>
      </c>
      <c r="L1350" t="e">
        <f>LEFT(Table58[[#This Row],[L3 (Last Work Package only)]],FIND(" - ",Table58[[#This Row],[L3 (Last Work Package only)]])-1)</f>
        <v>#VALUE!</v>
      </c>
      <c r="M1350" t="str">
        <f>LEFT(Table58[[#This Row],[Assets]],FIND(" - ",Table58[[#This Row],[Assets]])-1)</f>
        <v>HS2-00002QSHN</v>
      </c>
      <c r="N1350" s="239" t="e">
        <f>INDEX(TrackerTbl[#Data],MATCH(Table58[[#This Row],[L2]],TrackerTbl[Cleansed_UAID_2],0),5)</f>
        <v>#N/A</v>
      </c>
      <c r="O1350" s="9" t="e">
        <f>INDEX(TrackerTbl[#Data],MATCH(Table58[[#This Row],[L2]],TrackerTbl[Cleansed_UAID_2],0),6)</f>
        <v>#N/A</v>
      </c>
      <c r="P1350" s="239" t="e">
        <f>INDEX(TrackerTbl[#Data],MATCH(Table58[[#This Row],[L2]],TrackerTbl[Cleansed_UAID_2],0),7)</f>
        <v>#N/A</v>
      </c>
    </row>
    <row r="1351" spans="1:16">
      <c r="A1351" s="9">
        <v>215.03</v>
      </c>
      <c r="B1351" t="s">
        <v>6023</v>
      </c>
      <c r="C1351" t="str">
        <f>IF(LEFT(TrackerTbl[[#This Row],[WorkPackage]],1)="U",TrackerTbl[[#This Row],[WorkPackage]],"IDR "&amp;TRIM(TrackerTbl[[#This Row],[WorkPackage]]))</f>
        <v>IDR 215.03</v>
      </c>
      <c r="D1351" t="str">
        <f>TRIM(TrackerTbl[[#This Row],[UAID_2]])</f>
        <v>HS2-00003GSJZ</v>
      </c>
      <c r="E1351" s="74">
        <f>_xlfn.MAXIFS(Central_Team!G:G,Central_Team!C:C,TrackerTbl[[#This Row],[UAID_2]])</f>
        <v>45537</v>
      </c>
      <c r="F1351" t="str" cm="1">
        <f t="array" ref="F1351">INDEX(MainTracker[#Data],MATCH(1,(TrackerTbl[[#This Row],[UAID_2]]=MainTracker[UAID_2])*(TrackerTbl[[#This Row],[Request Date]]=MainTracker[Request sent on (Date)])*1,0),21)</f>
        <v>10 - Complete</v>
      </c>
      <c r="G1351" s="74" cm="1">
        <f t="array" ref="G1351">INDEX(MainTracker[#Data],MATCH(1,(TrackerTbl[[#This Row],[UAID_2]]=MainTracker[UAID_2])*(TrackerTbl[[#This Row],[Request Date]]=MainTracker[Request sent on (Date)])*1,0),9)</f>
        <v>45561</v>
      </c>
      <c r="J1351" t="s">
        <v>10507</v>
      </c>
      <c r="K1351" t="s">
        <v>10499</v>
      </c>
      <c r="L1351" t="e">
        <f>LEFT(Table58[[#This Row],[L3 (Last Work Package only)]],FIND(" - ",Table58[[#This Row],[L3 (Last Work Package only)]])-1)</f>
        <v>#VALUE!</v>
      </c>
      <c r="M1351" t="str">
        <f>LEFT(Table58[[#This Row],[Assets]],FIND(" - ",Table58[[#This Row],[Assets]])-1)</f>
        <v>HS2-00002PXF8</v>
      </c>
      <c r="N1351" s="239" t="e">
        <f>INDEX(TrackerTbl[#Data],MATCH(Table58[[#This Row],[L2]],TrackerTbl[Cleansed_UAID_2],0),5)</f>
        <v>#N/A</v>
      </c>
      <c r="O1351" s="9" t="e">
        <f>INDEX(TrackerTbl[#Data],MATCH(Table58[[#This Row],[L2]],TrackerTbl[Cleansed_UAID_2],0),6)</f>
        <v>#N/A</v>
      </c>
      <c r="P1351" s="239" t="e">
        <f>INDEX(TrackerTbl[#Data],MATCH(Table58[[#This Row],[L2]],TrackerTbl[Cleansed_UAID_2],0),7)</f>
        <v>#N/A</v>
      </c>
    </row>
    <row r="1352" spans="1:16">
      <c r="A1352" s="9" t="s">
        <v>43</v>
      </c>
      <c r="B1352" t="s">
        <v>6027</v>
      </c>
      <c r="C1352" t="str">
        <f>IF(LEFT(TrackerTbl[[#This Row],[WorkPackage]],1)="U",TrackerTbl[[#This Row],[WorkPackage]],"IDR "&amp;TRIM(TrackerTbl[[#This Row],[WorkPackage]]))</f>
        <v>UFDR 214.A</v>
      </c>
      <c r="D1352" t="str">
        <f>TRIM(TrackerTbl[[#This Row],[UAID_2]])</f>
        <v>HS2-00002TUPJ</v>
      </c>
      <c r="E1352" s="74">
        <f>_xlfn.MAXIFS(Central_Team!G:G,Central_Team!C:C,TrackerTbl[[#This Row],[UAID_2]])</f>
        <v>45590</v>
      </c>
      <c r="F1352" t="str" cm="1">
        <f t="array" ref="F1352">INDEX(MainTracker[#Data],MATCH(1,(TrackerTbl[[#This Row],[UAID_2]]=MainTracker[UAID_2])*(TrackerTbl[[#This Row],[Request Date]]=MainTracker[Request sent on (Date)])*1,0),21)</f>
        <v>10 - Complete</v>
      </c>
      <c r="G1352" s="74" cm="1">
        <f t="array" ref="G1352">INDEX(MainTracker[#Data],MATCH(1,(TrackerTbl[[#This Row],[UAID_2]]=MainTracker[UAID_2])*(TrackerTbl[[#This Row],[Request Date]]=MainTracker[Request sent on (Date)])*1,0),9)</f>
        <v>45596</v>
      </c>
      <c r="J1352" t="s">
        <v>10508</v>
      </c>
      <c r="K1352" t="s">
        <v>10499</v>
      </c>
      <c r="L1352" t="e">
        <f>LEFT(Table58[[#This Row],[L3 (Last Work Package only)]],FIND(" - ",Table58[[#This Row],[L3 (Last Work Package only)]])-1)</f>
        <v>#VALUE!</v>
      </c>
      <c r="M1352" t="str">
        <f>LEFT(Table58[[#This Row],[Assets]],FIND(" - ",Table58[[#This Row],[Assets]])-1)</f>
        <v>HS2-00002QSHP</v>
      </c>
      <c r="N1352" s="239" t="e">
        <f>INDEX(TrackerTbl[#Data],MATCH(Table58[[#This Row],[L2]],TrackerTbl[Cleansed_UAID_2],0),5)</f>
        <v>#N/A</v>
      </c>
      <c r="O1352" s="9" t="e">
        <f>INDEX(TrackerTbl[#Data],MATCH(Table58[[#This Row],[L2]],TrackerTbl[Cleansed_UAID_2],0),6)</f>
        <v>#N/A</v>
      </c>
      <c r="P1352" s="239" t="e">
        <f>INDEX(TrackerTbl[#Data],MATCH(Table58[[#This Row],[L2]],TrackerTbl[Cleansed_UAID_2],0),7)</f>
        <v>#N/A</v>
      </c>
    </row>
    <row r="1353" spans="1:16">
      <c r="A1353" s="9" t="s">
        <v>35</v>
      </c>
      <c r="B1353" t="s">
        <v>4212</v>
      </c>
      <c r="C1353" t="str">
        <f>IF(LEFT(TrackerTbl[[#This Row],[WorkPackage]],1)="U",TrackerTbl[[#This Row],[WorkPackage]],"IDR "&amp;TRIM(TrackerTbl[[#This Row],[WorkPackage]]))</f>
        <v>IDR 233.01-3</v>
      </c>
      <c r="D1353" t="str">
        <f>TRIM(TrackerTbl[[#This Row],[UAID_2]])</f>
        <v>HS2-000025B2P</v>
      </c>
      <c r="E1353" s="74">
        <f>_xlfn.MAXIFS(Central_Team!G:G,Central_Team!C:C,TrackerTbl[[#This Row],[UAID_2]])</f>
        <v>45538</v>
      </c>
      <c r="F1353" t="str" cm="1">
        <f t="array" ref="F1353">INDEX(MainTracker[#Data],MATCH(1,(TrackerTbl[[#This Row],[UAID_2]]=MainTracker[UAID_2])*(TrackerTbl[[#This Row],[Request Date]]=MainTracker[Request sent on (Date)])*1,0),21)</f>
        <v>10 - Complete</v>
      </c>
      <c r="G1353" s="74" cm="1">
        <f t="array" ref="G1353">INDEX(MainTracker[#Data],MATCH(1,(TrackerTbl[[#This Row],[UAID_2]]=MainTracker[UAID_2])*(TrackerTbl[[#This Row],[Request Date]]=MainTracker[Request sent on (Date)])*1,0),9)</f>
        <v>0</v>
      </c>
      <c r="J1353" t="s">
        <v>10509</v>
      </c>
      <c r="K1353" t="s">
        <v>10499</v>
      </c>
      <c r="L1353" t="e">
        <f>LEFT(Table58[[#This Row],[L3 (Last Work Package only)]],FIND(" - ",Table58[[#This Row],[L3 (Last Work Package only)]])-1)</f>
        <v>#VALUE!</v>
      </c>
      <c r="M1353" t="str">
        <f>LEFT(Table58[[#This Row],[Assets]],FIND(" - ",Table58[[#This Row],[Assets]])-1)</f>
        <v>HS2-00002QSHQ</v>
      </c>
      <c r="N1353" s="239" t="e">
        <f>INDEX(TrackerTbl[#Data],MATCH(Table58[[#This Row],[L2]],TrackerTbl[Cleansed_UAID_2],0),5)</f>
        <v>#N/A</v>
      </c>
      <c r="O1353" s="9" t="e">
        <f>INDEX(TrackerTbl[#Data],MATCH(Table58[[#This Row],[L2]],TrackerTbl[Cleansed_UAID_2],0),6)</f>
        <v>#N/A</v>
      </c>
      <c r="P1353" s="239" t="e">
        <f>INDEX(TrackerTbl[#Data],MATCH(Table58[[#This Row],[L2]],TrackerTbl[Cleansed_UAID_2],0),7)</f>
        <v>#N/A</v>
      </c>
    </row>
    <row r="1354" spans="1:16">
      <c r="A1354" s="9" t="s">
        <v>35</v>
      </c>
      <c r="B1354" t="s">
        <v>4212</v>
      </c>
      <c r="C1354" t="str">
        <f>IF(LEFT(TrackerTbl[[#This Row],[WorkPackage]],1)="U",TrackerTbl[[#This Row],[WorkPackage]],"IDR "&amp;TRIM(TrackerTbl[[#This Row],[WorkPackage]]))</f>
        <v>IDR 233.01-3</v>
      </c>
      <c r="D1354" t="str">
        <f>TRIM(TrackerTbl[[#This Row],[UAID_2]])</f>
        <v>HS2-000025B2P</v>
      </c>
      <c r="E1354" s="74">
        <f>_xlfn.MAXIFS(Central_Team!G:G,Central_Team!C:C,TrackerTbl[[#This Row],[UAID_2]])</f>
        <v>45538</v>
      </c>
      <c r="F1354" t="str" cm="1">
        <f t="array" ref="F1354">INDEX(MainTracker[#Data],MATCH(1,(TrackerTbl[[#This Row],[UAID_2]]=MainTracker[UAID_2])*(TrackerTbl[[#This Row],[Request Date]]=MainTracker[Request sent on (Date)])*1,0),21)</f>
        <v>10 - Complete</v>
      </c>
      <c r="G1354" s="74" cm="1">
        <f t="array" ref="G1354">INDEX(MainTracker[#Data],MATCH(1,(TrackerTbl[[#This Row],[UAID_2]]=MainTracker[UAID_2])*(TrackerTbl[[#This Row],[Request Date]]=MainTracker[Request sent on (Date)])*1,0),9)</f>
        <v>0</v>
      </c>
      <c r="J1354" t="s">
        <v>10510</v>
      </c>
      <c r="K1354" t="s">
        <v>10499</v>
      </c>
      <c r="L1354" t="e">
        <f>LEFT(Table58[[#This Row],[L3 (Last Work Package only)]],FIND(" - ",Table58[[#This Row],[L3 (Last Work Package only)]])-1)</f>
        <v>#VALUE!</v>
      </c>
      <c r="M1354" t="str">
        <f>LEFT(Table58[[#This Row],[Assets]],FIND(" - ",Table58[[#This Row],[Assets]])-1)</f>
        <v>HS2-00002QSHR</v>
      </c>
      <c r="N1354" s="239" t="e">
        <f>INDEX(TrackerTbl[#Data],MATCH(Table58[[#This Row],[L2]],TrackerTbl[Cleansed_UAID_2],0),5)</f>
        <v>#N/A</v>
      </c>
      <c r="O1354" s="9" t="e">
        <f>INDEX(TrackerTbl[#Data],MATCH(Table58[[#This Row],[L2]],TrackerTbl[Cleansed_UAID_2],0),6)</f>
        <v>#N/A</v>
      </c>
      <c r="P1354" s="239" t="e">
        <f>INDEX(TrackerTbl[#Data],MATCH(Table58[[#This Row],[L2]],TrackerTbl[Cleansed_UAID_2],0),7)</f>
        <v>#N/A</v>
      </c>
    </row>
    <row r="1355" spans="1:16">
      <c r="A1355" s="9" t="s">
        <v>35</v>
      </c>
      <c r="B1355" t="s">
        <v>4212</v>
      </c>
      <c r="C1355" t="str">
        <f>IF(LEFT(TrackerTbl[[#This Row],[WorkPackage]],1)="U",TrackerTbl[[#This Row],[WorkPackage]],"IDR "&amp;TRIM(TrackerTbl[[#This Row],[WorkPackage]]))</f>
        <v>IDR 233.01-3</v>
      </c>
      <c r="D1355" t="str">
        <f>TRIM(TrackerTbl[[#This Row],[UAID_2]])</f>
        <v>HS2-000025B2P</v>
      </c>
      <c r="E1355" s="74">
        <f>_xlfn.MAXIFS(Central_Team!G:G,Central_Team!C:C,TrackerTbl[[#This Row],[UAID_2]])</f>
        <v>45538</v>
      </c>
      <c r="F1355" t="str" cm="1">
        <f t="array" ref="F1355">INDEX(MainTracker[#Data],MATCH(1,(TrackerTbl[[#This Row],[UAID_2]]=MainTracker[UAID_2])*(TrackerTbl[[#This Row],[Request Date]]=MainTracker[Request sent on (Date)])*1,0),21)</f>
        <v>10 - Complete</v>
      </c>
      <c r="G1355" s="74" cm="1">
        <f t="array" ref="G1355">INDEX(MainTracker[#Data],MATCH(1,(TrackerTbl[[#This Row],[UAID_2]]=MainTracker[UAID_2])*(TrackerTbl[[#This Row],[Request Date]]=MainTracker[Request sent on (Date)])*1,0),9)</f>
        <v>0</v>
      </c>
      <c r="J1355" t="s">
        <v>10511</v>
      </c>
      <c r="K1355" t="s">
        <v>10499</v>
      </c>
      <c r="L1355" t="e">
        <f>LEFT(Table58[[#This Row],[L3 (Last Work Package only)]],FIND(" - ",Table58[[#This Row],[L3 (Last Work Package only)]])-1)</f>
        <v>#VALUE!</v>
      </c>
      <c r="M1355" t="str">
        <f>LEFT(Table58[[#This Row],[Assets]],FIND(" - ",Table58[[#This Row],[Assets]])-1)</f>
        <v>HS2-00002PXF9</v>
      </c>
      <c r="N1355" s="239" t="e">
        <f>INDEX(TrackerTbl[#Data],MATCH(Table58[[#This Row],[L2]],TrackerTbl[Cleansed_UAID_2],0),5)</f>
        <v>#N/A</v>
      </c>
      <c r="O1355" s="9" t="e">
        <f>INDEX(TrackerTbl[#Data],MATCH(Table58[[#This Row],[L2]],TrackerTbl[Cleansed_UAID_2],0),6)</f>
        <v>#N/A</v>
      </c>
      <c r="P1355" s="239" t="e">
        <f>INDEX(TrackerTbl[#Data],MATCH(Table58[[#This Row],[L2]],TrackerTbl[Cleansed_UAID_2],0),7)</f>
        <v>#N/A</v>
      </c>
    </row>
    <row r="1356" spans="1:16">
      <c r="A1356" s="9" t="s">
        <v>35</v>
      </c>
      <c r="B1356" t="s">
        <v>4212</v>
      </c>
      <c r="C1356" t="str">
        <f>IF(LEFT(TrackerTbl[[#This Row],[WorkPackage]],1)="U",TrackerTbl[[#This Row],[WorkPackage]],"IDR "&amp;TRIM(TrackerTbl[[#This Row],[WorkPackage]]))</f>
        <v>IDR 233.01-3</v>
      </c>
      <c r="D1356" t="str">
        <f>TRIM(TrackerTbl[[#This Row],[UAID_2]])</f>
        <v>HS2-000025B2P</v>
      </c>
      <c r="E1356" s="74">
        <f>_xlfn.MAXIFS(Central_Team!G:G,Central_Team!C:C,TrackerTbl[[#This Row],[UAID_2]])</f>
        <v>45538</v>
      </c>
      <c r="F1356" t="str" cm="1">
        <f t="array" ref="F1356">INDEX(MainTracker[#Data],MATCH(1,(TrackerTbl[[#This Row],[UAID_2]]=MainTracker[UAID_2])*(TrackerTbl[[#This Row],[Request Date]]=MainTracker[Request sent on (Date)])*1,0),21)</f>
        <v>10 - Complete</v>
      </c>
      <c r="G1356" s="74" cm="1">
        <f t="array" ref="G1356">INDEX(MainTracker[#Data],MATCH(1,(TrackerTbl[[#This Row],[UAID_2]]=MainTracker[UAID_2])*(TrackerTbl[[#This Row],[Request Date]]=MainTracker[Request sent on (Date)])*1,0),9)</f>
        <v>0</v>
      </c>
      <c r="J1356" t="s">
        <v>10512</v>
      </c>
      <c r="K1356" t="s">
        <v>10499</v>
      </c>
      <c r="L1356" t="e">
        <f>LEFT(Table58[[#This Row],[L3 (Last Work Package only)]],FIND(" - ",Table58[[#This Row],[L3 (Last Work Package only)]])-1)</f>
        <v>#VALUE!</v>
      </c>
      <c r="M1356" t="str">
        <f>LEFT(Table58[[#This Row],[Assets]],FIND(" - ",Table58[[#This Row],[Assets]])-1)</f>
        <v>HS2-00002QSHS</v>
      </c>
      <c r="N1356" s="239" t="e">
        <f>INDEX(TrackerTbl[#Data],MATCH(Table58[[#This Row],[L2]],TrackerTbl[Cleansed_UAID_2],0),5)</f>
        <v>#N/A</v>
      </c>
      <c r="O1356" s="9" t="e">
        <f>INDEX(TrackerTbl[#Data],MATCH(Table58[[#This Row],[L2]],TrackerTbl[Cleansed_UAID_2],0),6)</f>
        <v>#N/A</v>
      </c>
      <c r="P1356" s="239" t="e">
        <f>INDEX(TrackerTbl[#Data],MATCH(Table58[[#This Row],[L2]],TrackerTbl[Cleansed_UAID_2],0),7)</f>
        <v>#N/A</v>
      </c>
    </row>
    <row r="1357" spans="1:16">
      <c r="A1357" s="9" t="s">
        <v>35</v>
      </c>
      <c r="B1357" t="s">
        <v>4212</v>
      </c>
      <c r="C1357" t="str">
        <f>IF(LEFT(TrackerTbl[[#This Row],[WorkPackage]],1)="U",TrackerTbl[[#This Row],[WorkPackage]],"IDR "&amp;TRIM(TrackerTbl[[#This Row],[WorkPackage]]))</f>
        <v>IDR 233.01-3</v>
      </c>
      <c r="D1357" t="str">
        <f>TRIM(TrackerTbl[[#This Row],[UAID_2]])</f>
        <v>HS2-000025B2P</v>
      </c>
      <c r="E1357" s="74">
        <f>_xlfn.MAXIFS(Central_Team!G:G,Central_Team!C:C,TrackerTbl[[#This Row],[UAID_2]])</f>
        <v>45538</v>
      </c>
      <c r="F1357" t="str" cm="1">
        <f t="array" ref="F1357">INDEX(MainTracker[#Data],MATCH(1,(TrackerTbl[[#This Row],[UAID_2]]=MainTracker[UAID_2])*(TrackerTbl[[#This Row],[Request Date]]=MainTracker[Request sent on (Date)])*1,0),21)</f>
        <v>10 - Complete</v>
      </c>
      <c r="G1357" s="74" cm="1">
        <f t="array" ref="G1357">INDEX(MainTracker[#Data],MATCH(1,(TrackerTbl[[#This Row],[UAID_2]]=MainTracker[UAID_2])*(TrackerTbl[[#This Row],[Request Date]]=MainTracker[Request sent on (Date)])*1,0),9)</f>
        <v>0</v>
      </c>
      <c r="J1357" t="s">
        <v>10513</v>
      </c>
      <c r="K1357" t="s">
        <v>10499</v>
      </c>
      <c r="L1357" t="e">
        <f>LEFT(Table58[[#This Row],[L3 (Last Work Package only)]],FIND(" - ",Table58[[#This Row],[L3 (Last Work Package only)]])-1)</f>
        <v>#VALUE!</v>
      </c>
      <c r="M1357" t="str">
        <f>LEFT(Table58[[#This Row],[Assets]],FIND(" - ",Table58[[#This Row],[Assets]])-1)</f>
        <v>HS2-00002PXFA</v>
      </c>
      <c r="N1357" s="239" t="e">
        <f>INDEX(TrackerTbl[#Data],MATCH(Table58[[#This Row],[L2]],TrackerTbl[Cleansed_UAID_2],0),5)</f>
        <v>#N/A</v>
      </c>
      <c r="O1357" s="9" t="e">
        <f>INDEX(TrackerTbl[#Data],MATCH(Table58[[#This Row],[L2]],TrackerTbl[Cleansed_UAID_2],0),6)</f>
        <v>#N/A</v>
      </c>
      <c r="P1357" s="239" t="e">
        <f>INDEX(TrackerTbl[#Data],MATCH(Table58[[#This Row],[L2]],TrackerTbl[Cleansed_UAID_2],0),7)</f>
        <v>#N/A</v>
      </c>
    </row>
    <row r="1358" spans="1:16">
      <c r="A1358" s="9" t="s">
        <v>35</v>
      </c>
      <c r="B1358" t="s">
        <v>4212</v>
      </c>
      <c r="C1358" t="str">
        <f>IF(LEFT(TrackerTbl[[#This Row],[WorkPackage]],1)="U",TrackerTbl[[#This Row],[WorkPackage]],"IDR "&amp;TRIM(TrackerTbl[[#This Row],[WorkPackage]]))</f>
        <v>IDR 233.01-3</v>
      </c>
      <c r="D1358" t="str">
        <f>TRIM(TrackerTbl[[#This Row],[UAID_2]])</f>
        <v>HS2-000025B2P</v>
      </c>
      <c r="E1358" s="74">
        <f>_xlfn.MAXIFS(Central_Team!G:G,Central_Team!C:C,TrackerTbl[[#This Row],[UAID_2]])</f>
        <v>45538</v>
      </c>
      <c r="F1358" t="str" cm="1">
        <f t="array" ref="F1358">INDEX(MainTracker[#Data],MATCH(1,(TrackerTbl[[#This Row],[UAID_2]]=MainTracker[UAID_2])*(TrackerTbl[[#This Row],[Request Date]]=MainTracker[Request sent on (Date)])*1,0),21)</f>
        <v>10 - Complete</v>
      </c>
      <c r="G1358" s="74" cm="1">
        <f t="array" ref="G1358">INDEX(MainTracker[#Data],MATCH(1,(TrackerTbl[[#This Row],[UAID_2]]=MainTracker[UAID_2])*(TrackerTbl[[#This Row],[Request Date]]=MainTracker[Request sent on (Date)])*1,0),9)</f>
        <v>0</v>
      </c>
      <c r="J1358" t="s">
        <v>10514</v>
      </c>
      <c r="K1358" t="s">
        <v>10499</v>
      </c>
      <c r="L1358" t="e">
        <f>LEFT(Table58[[#This Row],[L3 (Last Work Package only)]],FIND(" - ",Table58[[#This Row],[L3 (Last Work Package only)]])-1)</f>
        <v>#VALUE!</v>
      </c>
      <c r="M1358" t="str">
        <f>LEFT(Table58[[#This Row],[Assets]],FIND(" - ",Table58[[#This Row],[Assets]])-1)</f>
        <v>HS2-00002PXFB</v>
      </c>
      <c r="N1358" s="239" t="e">
        <f>INDEX(TrackerTbl[#Data],MATCH(Table58[[#This Row],[L2]],TrackerTbl[Cleansed_UAID_2],0),5)</f>
        <v>#N/A</v>
      </c>
      <c r="O1358" s="9" t="e">
        <f>INDEX(TrackerTbl[#Data],MATCH(Table58[[#This Row],[L2]],TrackerTbl[Cleansed_UAID_2],0),6)</f>
        <v>#N/A</v>
      </c>
      <c r="P1358" s="239" t="e">
        <f>INDEX(TrackerTbl[#Data],MATCH(Table58[[#This Row],[L2]],TrackerTbl[Cleansed_UAID_2],0),7)</f>
        <v>#N/A</v>
      </c>
    </row>
    <row r="1359" spans="1:16">
      <c r="A1359" s="9" t="s">
        <v>35</v>
      </c>
      <c r="B1359" t="s">
        <v>4212</v>
      </c>
      <c r="C1359" t="str">
        <f>IF(LEFT(TrackerTbl[[#This Row],[WorkPackage]],1)="U",TrackerTbl[[#This Row],[WorkPackage]],"IDR "&amp;TRIM(TrackerTbl[[#This Row],[WorkPackage]]))</f>
        <v>IDR 233.01-3</v>
      </c>
      <c r="D1359" t="str">
        <f>TRIM(TrackerTbl[[#This Row],[UAID_2]])</f>
        <v>HS2-000025B2P</v>
      </c>
      <c r="E1359" s="74">
        <f>_xlfn.MAXIFS(Central_Team!G:G,Central_Team!C:C,TrackerTbl[[#This Row],[UAID_2]])</f>
        <v>45538</v>
      </c>
      <c r="F1359" t="str" cm="1">
        <f t="array" ref="F1359">INDEX(MainTracker[#Data],MATCH(1,(TrackerTbl[[#This Row],[UAID_2]]=MainTracker[UAID_2])*(TrackerTbl[[#This Row],[Request Date]]=MainTracker[Request sent on (Date)])*1,0),21)</f>
        <v>10 - Complete</v>
      </c>
      <c r="G1359" s="74" cm="1">
        <f t="array" ref="G1359">INDEX(MainTracker[#Data],MATCH(1,(TrackerTbl[[#This Row],[UAID_2]]=MainTracker[UAID_2])*(TrackerTbl[[#This Row],[Request Date]]=MainTracker[Request sent on (Date)])*1,0),9)</f>
        <v>0</v>
      </c>
      <c r="J1359" t="s">
        <v>10515</v>
      </c>
      <c r="K1359" t="s">
        <v>10499</v>
      </c>
      <c r="L1359" t="e">
        <f>LEFT(Table58[[#This Row],[L3 (Last Work Package only)]],FIND(" - ",Table58[[#This Row],[L3 (Last Work Package only)]])-1)</f>
        <v>#VALUE!</v>
      </c>
      <c r="M1359" t="str">
        <f>LEFT(Table58[[#This Row],[Assets]],FIND(" - ",Table58[[#This Row],[Assets]])-1)</f>
        <v>HS2-00002QSHT</v>
      </c>
      <c r="N1359" s="239" t="e">
        <f>INDEX(TrackerTbl[#Data],MATCH(Table58[[#This Row],[L2]],TrackerTbl[Cleansed_UAID_2],0),5)</f>
        <v>#N/A</v>
      </c>
      <c r="O1359" s="9" t="e">
        <f>INDEX(TrackerTbl[#Data],MATCH(Table58[[#This Row],[L2]],TrackerTbl[Cleansed_UAID_2],0),6)</f>
        <v>#N/A</v>
      </c>
      <c r="P1359" s="239" t="e">
        <f>INDEX(TrackerTbl[#Data],MATCH(Table58[[#This Row],[L2]],TrackerTbl[Cleansed_UAID_2],0),7)</f>
        <v>#N/A</v>
      </c>
    </row>
    <row r="1360" spans="1:16">
      <c r="A1360" s="9" t="s">
        <v>35</v>
      </c>
      <c r="B1360" t="s">
        <v>4212</v>
      </c>
      <c r="C1360" t="str">
        <f>IF(LEFT(TrackerTbl[[#This Row],[WorkPackage]],1)="U",TrackerTbl[[#This Row],[WorkPackage]],"IDR "&amp;TRIM(TrackerTbl[[#This Row],[WorkPackage]]))</f>
        <v>IDR 233.01-3</v>
      </c>
      <c r="D1360" t="str">
        <f>TRIM(TrackerTbl[[#This Row],[UAID_2]])</f>
        <v>HS2-000025B2P</v>
      </c>
      <c r="E1360" s="74">
        <f>_xlfn.MAXIFS(Central_Team!G:G,Central_Team!C:C,TrackerTbl[[#This Row],[UAID_2]])</f>
        <v>45538</v>
      </c>
      <c r="F1360" t="str" cm="1">
        <f t="array" ref="F1360">INDEX(MainTracker[#Data],MATCH(1,(TrackerTbl[[#This Row],[UAID_2]]=MainTracker[UAID_2])*(TrackerTbl[[#This Row],[Request Date]]=MainTracker[Request sent on (Date)])*1,0),21)</f>
        <v>10 - Complete</v>
      </c>
      <c r="G1360" s="74" cm="1">
        <f t="array" ref="G1360">INDEX(MainTracker[#Data],MATCH(1,(TrackerTbl[[#This Row],[UAID_2]]=MainTracker[UAID_2])*(TrackerTbl[[#This Row],[Request Date]]=MainTracker[Request sent on (Date)])*1,0),9)</f>
        <v>0</v>
      </c>
      <c r="J1360" t="s">
        <v>10516</v>
      </c>
      <c r="K1360" t="s">
        <v>10499</v>
      </c>
      <c r="L1360" t="e">
        <f>LEFT(Table58[[#This Row],[L3 (Last Work Package only)]],FIND(" - ",Table58[[#This Row],[L3 (Last Work Package only)]])-1)</f>
        <v>#VALUE!</v>
      </c>
      <c r="M1360" t="str">
        <f>LEFT(Table58[[#This Row],[Assets]],FIND(" - ",Table58[[#This Row],[Assets]])-1)</f>
        <v>HS2-00002QSQ5</v>
      </c>
      <c r="N1360" s="239" t="e">
        <f>INDEX(TrackerTbl[#Data],MATCH(Table58[[#This Row],[L2]],TrackerTbl[Cleansed_UAID_2],0),5)</f>
        <v>#N/A</v>
      </c>
      <c r="O1360" s="9" t="e">
        <f>INDEX(TrackerTbl[#Data],MATCH(Table58[[#This Row],[L2]],TrackerTbl[Cleansed_UAID_2],0),6)</f>
        <v>#N/A</v>
      </c>
      <c r="P1360" s="239" t="e">
        <f>INDEX(TrackerTbl[#Data],MATCH(Table58[[#This Row],[L2]],TrackerTbl[Cleansed_UAID_2],0),7)</f>
        <v>#N/A</v>
      </c>
    </row>
    <row r="1361" spans="1:16">
      <c r="A1361" s="9" t="s">
        <v>35</v>
      </c>
      <c r="B1361" t="s">
        <v>4212</v>
      </c>
      <c r="C1361" t="str">
        <f>IF(LEFT(TrackerTbl[[#This Row],[WorkPackage]],1)="U",TrackerTbl[[#This Row],[WorkPackage]],"IDR "&amp;TRIM(TrackerTbl[[#This Row],[WorkPackage]]))</f>
        <v>IDR 233.01-3</v>
      </c>
      <c r="D1361" t="str">
        <f>TRIM(TrackerTbl[[#This Row],[UAID_2]])</f>
        <v>HS2-000025B2P</v>
      </c>
      <c r="E1361" s="74">
        <f>_xlfn.MAXIFS(Central_Team!G:G,Central_Team!C:C,TrackerTbl[[#This Row],[UAID_2]])</f>
        <v>45538</v>
      </c>
      <c r="F1361" t="str" cm="1">
        <f t="array" ref="F1361">INDEX(MainTracker[#Data],MATCH(1,(TrackerTbl[[#This Row],[UAID_2]]=MainTracker[UAID_2])*(TrackerTbl[[#This Row],[Request Date]]=MainTracker[Request sent on (Date)])*1,0),21)</f>
        <v>10 - Complete</v>
      </c>
      <c r="G1361" s="74" cm="1">
        <f t="array" ref="G1361">INDEX(MainTracker[#Data],MATCH(1,(TrackerTbl[[#This Row],[UAID_2]]=MainTracker[UAID_2])*(TrackerTbl[[#This Row],[Request Date]]=MainTracker[Request sent on (Date)])*1,0),9)</f>
        <v>0</v>
      </c>
      <c r="J1361" t="s">
        <v>10517</v>
      </c>
      <c r="K1361" t="s">
        <v>10499</v>
      </c>
      <c r="L1361" t="e">
        <f>LEFT(Table58[[#This Row],[L3 (Last Work Package only)]],FIND(" - ",Table58[[#This Row],[L3 (Last Work Package only)]])-1)</f>
        <v>#VALUE!</v>
      </c>
      <c r="M1361" t="str">
        <f>LEFT(Table58[[#This Row],[Assets]],FIND(" - ",Table58[[#This Row],[Assets]])-1)</f>
        <v>HS2-00002QSHU</v>
      </c>
      <c r="N1361" s="239" t="e">
        <f>INDEX(TrackerTbl[#Data],MATCH(Table58[[#This Row],[L2]],TrackerTbl[Cleansed_UAID_2],0),5)</f>
        <v>#N/A</v>
      </c>
      <c r="O1361" s="9" t="e">
        <f>INDEX(TrackerTbl[#Data],MATCH(Table58[[#This Row],[L2]],TrackerTbl[Cleansed_UAID_2],0),6)</f>
        <v>#N/A</v>
      </c>
      <c r="P1361" s="239" t="e">
        <f>INDEX(TrackerTbl[#Data],MATCH(Table58[[#This Row],[L2]],TrackerTbl[Cleansed_UAID_2],0),7)</f>
        <v>#N/A</v>
      </c>
    </row>
    <row r="1362" spans="1:16">
      <c r="A1362" s="9" t="s">
        <v>35</v>
      </c>
      <c r="B1362" t="s">
        <v>4212</v>
      </c>
      <c r="C1362" t="str">
        <f>IF(LEFT(TrackerTbl[[#This Row],[WorkPackage]],1)="U",TrackerTbl[[#This Row],[WorkPackage]],"IDR "&amp;TRIM(TrackerTbl[[#This Row],[WorkPackage]]))</f>
        <v>IDR 233.01-3</v>
      </c>
      <c r="D1362" t="str">
        <f>TRIM(TrackerTbl[[#This Row],[UAID_2]])</f>
        <v>HS2-000025B2P</v>
      </c>
      <c r="E1362" s="74">
        <f>_xlfn.MAXIFS(Central_Team!G:G,Central_Team!C:C,TrackerTbl[[#This Row],[UAID_2]])</f>
        <v>45538</v>
      </c>
      <c r="F1362" t="str" cm="1">
        <f t="array" ref="F1362">INDEX(MainTracker[#Data],MATCH(1,(TrackerTbl[[#This Row],[UAID_2]]=MainTracker[UAID_2])*(TrackerTbl[[#This Row],[Request Date]]=MainTracker[Request sent on (Date)])*1,0),21)</f>
        <v>10 - Complete</v>
      </c>
      <c r="G1362" s="74" cm="1">
        <f t="array" ref="G1362">INDEX(MainTracker[#Data],MATCH(1,(TrackerTbl[[#This Row],[UAID_2]]=MainTracker[UAID_2])*(TrackerTbl[[#This Row],[Request Date]]=MainTracker[Request sent on (Date)])*1,0),9)</f>
        <v>0</v>
      </c>
      <c r="J1362" t="s">
        <v>10518</v>
      </c>
      <c r="K1362" t="s">
        <v>10499</v>
      </c>
      <c r="L1362" t="e">
        <f>LEFT(Table58[[#This Row],[L3 (Last Work Package only)]],FIND(" - ",Table58[[#This Row],[L3 (Last Work Package only)]])-1)</f>
        <v>#VALUE!</v>
      </c>
      <c r="M1362" t="str">
        <f>LEFT(Table58[[#This Row],[Assets]],FIND(" - ",Table58[[#This Row],[Assets]])-1)</f>
        <v>HS2-00002PXFC</v>
      </c>
      <c r="N1362" s="239" t="e">
        <f>INDEX(TrackerTbl[#Data],MATCH(Table58[[#This Row],[L2]],TrackerTbl[Cleansed_UAID_2],0),5)</f>
        <v>#N/A</v>
      </c>
      <c r="O1362" s="9" t="e">
        <f>INDEX(TrackerTbl[#Data],MATCH(Table58[[#This Row],[L2]],TrackerTbl[Cleansed_UAID_2],0),6)</f>
        <v>#N/A</v>
      </c>
      <c r="P1362" s="239" t="e">
        <f>INDEX(TrackerTbl[#Data],MATCH(Table58[[#This Row],[L2]],TrackerTbl[Cleansed_UAID_2],0),7)</f>
        <v>#N/A</v>
      </c>
    </row>
    <row r="1363" spans="1:16">
      <c r="A1363" s="9" t="s">
        <v>35</v>
      </c>
      <c r="B1363" t="s">
        <v>4212</v>
      </c>
      <c r="C1363" t="str">
        <f>IF(LEFT(TrackerTbl[[#This Row],[WorkPackage]],1)="U",TrackerTbl[[#This Row],[WorkPackage]],"IDR "&amp;TRIM(TrackerTbl[[#This Row],[WorkPackage]]))</f>
        <v>IDR 233.01-3</v>
      </c>
      <c r="D1363" t="str">
        <f>TRIM(TrackerTbl[[#This Row],[UAID_2]])</f>
        <v>HS2-000025B2P</v>
      </c>
      <c r="E1363" s="74">
        <f>_xlfn.MAXIFS(Central_Team!G:G,Central_Team!C:C,TrackerTbl[[#This Row],[UAID_2]])</f>
        <v>45538</v>
      </c>
      <c r="F1363" t="str" cm="1">
        <f t="array" ref="F1363">INDEX(MainTracker[#Data],MATCH(1,(TrackerTbl[[#This Row],[UAID_2]]=MainTracker[UAID_2])*(TrackerTbl[[#This Row],[Request Date]]=MainTracker[Request sent on (Date)])*1,0),21)</f>
        <v>10 - Complete</v>
      </c>
      <c r="G1363" s="74" cm="1">
        <f t="array" ref="G1363">INDEX(MainTracker[#Data],MATCH(1,(TrackerTbl[[#This Row],[UAID_2]]=MainTracker[UAID_2])*(TrackerTbl[[#This Row],[Request Date]]=MainTracker[Request sent on (Date)])*1,0),9)</f>
        <v>0</v>
      </c>
      <c r="J1363" t="s">
        <v>10519</v>
      </c>
      <c r="K1363" t="s">
        <v>10499</v>
      </c>
      <c r="L1363" t="e">
        <f>LEFT(Table58[[#This Row],[L3 (Last Work Package only)]],FIND(" - ",Table58[[#This Row],[L3 (Last Work Package only)]])-1)</f>
        <v>#VALUE!</v>
      </c>
      <c r="M1363" t="str">
        <f>LEFT(Table58[[#This Row],[Assets]],FIND(" - ",Table58[[#This Row],[Assets]])-1)</f>
        <v>HS2-00002QSHV</v>
      </c>
      <c r="N1363" s="239" t="e">
        <f>INDEX(TrackerTbl[#Data],MATCH(Table58[[#This Row],[L2]],TrackerTbl[Cleansed_UAID_2],0),5)</f>
        <v>#N/A</v>
      </c>
      <c r="O1363" s="9" t="e">
        <f>INDEX(TrackerTbl[#Data],MATCH(Table58[[#This Row],[L2]],TrackerTbl[Cleansed_UAID_2],0),6)</f>
        <v>#N/A</v>
      </c>
      <c r="P1363" s="239" t="e">
        <f>INDEX(TrackerTbl[#Data],MATCH(Table58[[#This Row],[L2]],TrackerTbl[Cleansed_UAID_2],0),7)</f>
        <v>#N/A</v>
      </c>
    </row>
    <row r="1364" spans="1:16">
      <c r="A1364" s="9" t="s">
        <v>1711</v>
      </c>
      <c r="B1364" t="s">
        <v>735</v>
      </c>
      <c r="C1364" t="str">
        <f>IF(LEFT(TrackerTbl[[#This Row],[WorkPackage]],1)="U",TrackerTbl[[#This Row],[WorkPackage]],"IDR "&amp;TRIM(TrackerTbl[[#This Row],[WorkPackage]]))</f>
        <v>IDR 215.02-02</v>
      </c>
      <c r="D1364" t="str">
        <f>TRIM(TrackerTbl[[#This Row],[UAID_2]])</f>
        <v>HS2-00002BJU3</v>
      </c>
      <c r="E1364" s="74">
        <f>_xlfn.MAXIFS(Central_Team!G:G,Central_Team!C:C,TrackerTbl[[#This Row],[UAID_2]])</f>
        <v>45686</v>
      </c>
      <c r="F1364" t="str" cm="1">
        <f t="array" ref="F1364">INDEX(MainTracker[#Data],MATCH(1,(TrackerTbl[[#This Row],[UAID_2]]=MainTracker[UAID_2])*(TrackerTbl[[#This Row],[Request Date]]=MainTracker[Request sent on (Date)])*1,0),21)</f>
        <v>10 - Complete</v>
      </c>
      <c r="G1364" s="74" cm="1">
        <f t="array" ref="G1364">INDEX(MainTracker[#Data],MATCH(1,(TrackerTbl[[#This Row],[UAID_2]]=MainTracker[UAID_2])*(TrackerTbl[[#This Row],[Request Date]]=MainTracker[Request sent on (Date)])*1,0),9)</f>
        <v>45698</v>
      </c>
      <c r="J1364" t="s">
        <v>10520</v>
      </c>
      <c r="K1364" t="s">
        <v>10499</v>
      </c>
      <c r="L1364" t="e">
        <f>LEFT(Table58[[#This Row],[L3 (Last Work Package only)]],FIND(" - ",Table58[[#This Row],[L3 (Last Work Package only)]])-1)</f>
        <v>#VALUE!</v>
      </c>
      <c r="M1364" t="str">
        <f>LEFT(Table58[[#This Row],[Assets]],FIND(" - ",Table58[[#This Row],[Assets]])-1)</f>
        <v>HS2-00002QSQY</v>
      </c>
      <c r="N1364" s="239" t="e">
        <f>INDEX(TrackerTbl[#Data],MATCH(Table58[[#This Row],[L2]],TrackerTbl[Cleansed_UAID_2],0),5)</f>
        <v>#N/A</v>
      </c>
      <c r="O1364" s="9" t="e">
        <f>INDEX(TrackerTbl[#Data],MATCH(Table58[[#This Row],[L2]],TrackerTbl[Cleansed_UAID_2],0),6)</f>
        <v>#N/A</v>
      </c>
      <c r="P1364" s="239" t="e">
        <f>INDEX(TrackerTbl[#Data],MATCH(Table58[[#This Row],[L2]],TrackerTbl[Cleansed_UAID_2],0),7)</f>
        <v>#N/A</v>
      </c>
    </row>
    <row r="1365" spans="1:16">
      <c r="A1365" s="9" t="s">
        <v>1711</v>
      </c>
      <c r="B1365" t="s">
        <v>746</v>
      </c>
      <c r="C1365" t="str">
        <f>IF(LEFT(TrackerTbl[[#This Row],[WorkPackage]],1)="U",TrackerTbl[[#This Row],[WorkPackage]],"IDR "&amp;TRIM(TrackerTbl[[#This Row],[WorkPackage]]))</f>
        <v>IDR 215.02-02</v>
      </c>
      <c r="D1365" t="str">
        <f>TRIM(TrackerTbl[[#This Row],[UAID_2]])</f>
        <v>HS2-00002CT8Y</v>
      </c>
      <c r="E1365" s="74">
        <f>_xlfn.MAXIFS(Central_Team!G:G,Central_Team!C:C,TrackerTbl[[#This Row],[UAID_2]])</f>
        <v>45686</v>
      </c>
      <c r="F1365" t="str" cm="1">
        <f t="array" ref="F1365">INDEX(MainTracker[#Data],MATCH(1,(TrackerTbl[[#This Row],[UAID_2]]=MainTracker[UAID_2])*(TrackerTbl[[#This Row],[Request Date]]=MainTracker[Request sent on (Date)])*1,0),21)</f>
        <v>10 - Complete</v>
      </c>
      <c r="G1365" s="74" cm="1">
        <f t="array" ref="G1365">INDEX(MainTracker[#Data],MATCH(1,(TrackerTbl[[#This Row],[UAID_2]]=MainTracker[UAID_2])*(TrackerTbl[[#This Row],[Request Date]]=MainTracker[Request sent on (Date)])*1,0),9)</f>
        <v>45700</v>
      </c>
      <c r="J1365" t="s">
        <v>10521</v>
      </c>
      <c r="K1365" t="s">
        <v>10499</v>
      </c>
      <c r="L1365" t="e">
        <f>LEFT(Table58[[#This Row],[L3 (Last Work Package only)]],FIND(" - ",Table58[[#This Row],[L3 (Last Work Package only)]])-1)</f>
        <v>#VALUE!</v>
      </c>
      <c r="M1365" t="str">
        <f>LEFT(Table58[[#This Row],[Assets]],FIND(" - ",Table58[[#This Row],[Assets]])-1)</f>
        <v>HS2-00002PXFD</v>
      </c>
      <c r="N1365" s="239" t="e">
        <f>INDEX(TrackerTbl[#Data],MATCH(Table58[[#This Row],[L2]],TrackerTbl[Cleansed_UAID_2],0),5)</f>
        <v>#N/A</v>
      </c>
      <c r="O1365" s="9" t="e">
        <f>INDEX(TrackerTbl[#Data],MATCH(Table58[[#This Row],[L2]],TrackerTbl[Cleansed_UAID_2],0),6)</f>
        <v>#N/A</v>
      </c>
      <c r="P1365" s="239" t="e">
        <f>INDEX(TrackerTbl[#Data],MATCH(Table58[[#This Row],[L2]],TrackerTbl[Cleansed_UAID_2],0),7)</f>
        <v>#N/A</v>
      </c>
    </row>
    <row r="1366" spans="1:16">
      <c r="A1366" s="9">
        <v>229.03</v>
      </c>
      <c r="B1366" t="s">
        <v>6053</v>
      </c>
      <c r="C1366" t="str">
        <f>IF(LEFT(TrackerTbl[[#This Row],[WorkPackage]],1)="U",TrackerTbl[[#This Row],[WorkPackage]],"IDR "&amp;TRIM(TrackerTbl[[#This Row],[WorkPackage]]))</f>
        <v>IDR 229.03</v>
      </c>
      <c r="D1366" t="str">
        <f>TRIM(TrackerTbl[[#This Row],[UAID_2]])</f>
        <v>HS2-00002CTEY</v>
      </c>
      <c r="E1366" s="74">
        <f>_xlfn.MAXIFS(Central_Team!G:G,Central_Team!C:C,TrackerTbl[[#This Row],[UAID_2]])</f>
        <v>45538</v>
      </c>
      <c r="F1366" t="str" cm="1">
        <f t="array" ref="F1366">INDEX(MainTracker[#Data],MATCH(1,(TrackerTbl[[#This Row],[UAID_2]]=MainTracker[UAID_2])*(TrackerTbl[[#This Row],[Request Date]]=MainTracker[Request sent on (Date)])*1,0),21)</f>
        <v>10 - Complete</v>
      </c>
      <c r="G1366" s="74" cm="1">
        <f t="array" ref="G1366">INDEX(MainTracker[#Data],MATCH(1,(TrackerTbl[[#This Row],[UAID_2]]=MainTracker[UAID_2])*(TrackerTbl[[#This Row],[Request Date]]=MainTracker[Request sent on (Date)])*1,0),9)</f>
        <v>45546</v>
      </c>
      <c r="J1366" t="s">
        <v>10522</v>
      </c>
      <c r="K1366" t="s">
        <v>10499</v>
      </c>
      <c r="L1366" t="e">
        <f>LEFT(Table58[[#This Row],[L3 (Last Work Package only)]],FIND(" - ",Table58[[#This Row],[L3 (Last Work Package only)]])-1)</f>
        <v>#VALUE!</v>
      </c>
      <c r="M1366" t="str">
        <f>LEFT(Table58[[#This Row],[Assets]],FIND(" - ",Table58[[#This Row],[Assets]])-1)</f>
        <v>HS2-00002PXHY</v>
      </c>
      <c r="N1366" s="239" t="e">
        <f>INDEX(TrackerTbl[#Data],MATCH(Table58[[#This Row],[L2]],TrackerTbl[Cleansed_UAID_2],0),5)</f>
        <v>#N/A</v>
      </c>
      <c r="O1366" s="9" t="e">
        <f>INDEX(TrackerTbl[#Data],MATCH(Table58[[#This Row],[L2]],TrackerTbl[Cleansed_UAID_2],0),6)</f>
        <v>#N/A</v>
      </c>
      <c r="P1366" s="239" t="e">
        <f>INDEX(TrackerTbl[#Data],MATCH(Table58[[#This Row],[L2]],TrackerTbl[Cleansed_UAID_2],0),7)</f>
        <v>#N/A</v>
      </c>
    </row>
    <row r="1367" spans="1:16">
      <c r="A1367" s="9" t="s">
        <v>35</v>
      </c>
      <c r="B1367" t="s">
        <v>6059</v>
      </c>
      <c r="C1367" t="str">
        <f>IF(LEFT(TrackerTbl[[#This Row],[WorkPackage]],1)="U",TrackerTbl[[#This Row],[WorkPackage]],"IDR "&amp;TRIM(TrackerTbl[[#This Row],[WorkPackage]]))</f>
        <v>IDR 233.01-3</v>
      </c>
      <c r="D1367" t="str">
        <f>TRIM(TrackerTbl[[#This Row],[UAID_2]])</f>
        <v>HS2-00002NJ07</v>
      </c>
      <c r="E1367" s="74">
        <f>_xlfn.MAXIFS(Central_Team!G:G,Central_Team!C:C,TrackerTbl[[#This Row],[UAID_2]])</f>
        <v>45540</v>
      </c>
      <c r="F1367" t="str" cm="1">
        <f t="array" ref="F1367">INDEX(MainTracker[#Data],MATCH(1,(TrackerTbl[[#This Row],[UAID_2]]=MainTracker[UAID_2])*(TrackerTbl[[#This Row],[Request Date]]=MainTracker[Request sent on (Date)])*1,0),21)</f>
        <v>10 - Complete</v>
      </c>
      <c r="G1367" s="74" cm="1">
        <f t="array" ref="G1367">INDEX(MainTracker[#Data],MATCH(1,(TrackerTbl[[#This Row],[UAID_2]]=MainTracker[UAID_2])*(TrackerTbl[[#This Row],[Request Date]]=MainTracker[Request sent on (Date)])*1,0),9)</f>
        <v>45604</v>
      </c>
      <c r="J1367" t="s">
        <v>10523</v>
      </c>
      <c r="K1367" t="s">
        <v>10499</v>
      </c>
      <c r="L1367" t="e">
        <f>LEFT(Table58[[#This Row],[L3 (Last Work Package only)]],FIND(" - ",Table58[[#This Row],[L3 (Last Work Package only)]])-1)</f>
        <v>#VALUE!</v>
      </c>
      <c r="M1367" t="str">
        <f>LEFT(Table58[[#This Row],[Assets]],FIND(" - ",Table58[[#This Row],[Assets]])-1)</f>
        <v>HS2-00002PXLG</v>
      </c>
      <c r="N1367" s="239" t="e">
        <f>INDEX(TrackerTbl[#Data],MATCH(Table58[[#This Row],[L2]],TrackerTbl[Cleansed_UAID_2],0),5)</f>
        <v>#N/A</v>
      </c>
      <c r="O1367" s="9" t="e">
        <f>INDEX(TrackerTbl[#Data],MATCH(Table58[[#This Row],[L2]],TrackerTbl[Cleansed_UAID_2],0),6)</f>
        <v>#N/A</v>
      </c>
      <c r="P1367" s="239" t="e">
        <f>INDEX(TrackerTbl[#Data],MATCH(Table58[[#This Row],[L2]],TrackerTbl[Cleansed_UAID_2],0),7)</f>
        <v>#N/A</v>
      </c>
    </row>
    <row r="1368" spans="1:16">
      <c r="A1368" s="9" t="s">
        <v>35</v>
      </c>
      <c r="B1368" t="s">
        <v>6059</v>
      </c>
      <c r="C1368" t="str">
        <f>IF(LEFT(TrackerTbl[[#This Row],[WorkPackage]],1)="U",TrackerTbl[[#This Row],[WorkPackage]],"IDR "&amp;TRIM(TrackerTbl[[#This Row],[WorkPackage]]))</f>
        <v>IDR 233.01-3</v>
      </c>
      <c r="D1368" t="str">
        <f>TRIM(TrackerTbl[[#This Row],[UAID_2]])</f>
        <v>HS2-00002NJ07</v>
      </c>
      <c r="E1368" s="74">
        <f>_xlfn.MAXIFS(Central_Team!G:G,Central_Team!C:C,TrackerTbl[[#This Row],[UAID_2]])</f>
        <v>45540</v>
      </c>
      <c r="F1368" t="str" cm="1">
        <f t="array" ref="F1368">INDEX(MainTracker[#Data],MATCH(1,(TrackerTbl[[#This Row],[UAID_2]]=MainTracker[UAID_2])*(TrackerTbl[[#This Row],[Request Date]]=MainTracker[Request sent on (Date)])*1,0),21)</f>
        <v>10 - Complete</v>
      </c>
      <c r="G1368" s="74" cm="1">
        <f t="array" ref="G1368">INDEX(MainTracker[#Data],MATCH(1,(TrackerTbl[[#This Row],[UAID_2]]=MainTracker[UAID_2])*(TrackerTbl[[#This Row],[Request Date]]=MainTracker[Request sent on (Date)])*1,0),9)</f>
        <v>45604</v>
      </c>
      <c r="J1368" t="s">
        <v>10524</v>
      </c>
      <c r="K1368" t="s">
        <v>10499</v>
      </c>
      <c r="L1368" t="e">
        <f>LEFT(Table58[[#This Row],[L3 (Last Work Package only)]],FIND(" - ",Table58[[#This Row],[L3 (Last Work Package only)]])-1)</f>
        <v>#VALUE!</v>
      </c>
      <c r="M1368" t="str">
        <f>LEFT(Table58[[#This Row],[Assets]],FIND(" - ",Table58[[#This Row],[Assets]])-1)</f>
        <v>HS2-00002QSHW</v>
      </c>
      <c r="N1368" s="239" t="e">
        <f>INDEX(TrackerTbl[#Data],MATCH(Table58[[#This Row],[L2]],TrackerTbl[Cleansed_UAID_2],0),5)</f>
        <v>#N/A</v>
      </c>
      <c r="O1368" s="9" t="e">
        <f>INDEX(TrackerTbl[#Data],MATCH(Table58[[#This Row],[L2]],TrackerTbl[Cleansed_UAID_2],0),6)</f>
        <v>#N/A</v>
      </c>
      <c r="P1368" s="239" t="e">
        <f>INDEX(TrackerTbl[#Data],MATCH(Table58[[#This Row],[L2]],TrackerTbl[Cleansed_UAID_2],0),7)</f>
        <v>#N/A</v>
      </c>
    </row>
    <row r="1369" spans="1:16">
      <c r="A1369" s="9" t="s">
        <v>35</v>
      </c>
      <c r="B1369" t="s">
        <v>6059</v>
      </c>
      <c r="C1369" t="str">
        <f>IF(LEFT(TrackerTbl[[#This Row],[WorkPackage]],1)="U",TrackerTbl[[#This Row],[WorkPackage]],"IDR "&amp;TRIM(TrackerTbl[[#This Row],[WorkPackage]]))</f>
        <v>IDR 233.01-3</v>
      </c>
      <c r="D1369" t="str">
        <f>TRIM(TrackerTbl[[#This Row],[UAID_2]])</f>
        <v>HS2-00002NJ07</v>
      </c>
      <c r="E1369" s="74">
        <f>_xlfn.MAXIFS(Central_Team!G:G,Central_Team!C:C,TrackerTbl[[#This Row],[UAID_2]])</f>
        <v>45540</v>
      </c>
      <c r="F1369" t="str" cm="1">
        <f t="array" ref="F1369">INDEX(MainTracker[#Data],MATCH(1,(TrackerTbl[[#This Row],[UAID_2]]=MainTracker[UAID_2])*(TrackerTbl[[#This Row],[Request Date]]=MainTracker[Request sent on (Date)])*1,0),21)</f>
        <v>10 - Complete</v>
      </c>
      <c r="G1369" s="74" cm="1">
        <f t="array" ref="G1369">INDEX(MainTracker[#Data],MATCH(1,(TrackerTbl[[#This Row],[UAID_2]]=MainTracker[UAID_2])*(TrackerTbl[[#This Row],[Request Date]]=MainTracker[Request sent on (Date)])*1,0),9)</f>
        <v>45604</v>
      </c>
      <c r="J1369" t="s">
        <v>10525</v>
      </c>
      <c r="K1369" t="s">
        <v>10499</v>
      </c>
      <c r="L1369" t="e">
        <f>LEFT(Table58[[#This Row],[L3 (Last Work Package only)]],FIND(" - ",Table58[[#This Row],[L3 (Last Work Package only)]])-1)</f>
        <v>#VALUE!</v>
      </c>
      <c r="M1369" t="str">
        <f>LEFT(Table58[[#This Row],[Assets]],FIND(" - ",Table58[[#This Row],[Assets]])-1)</f>
        <v>HS2-00002QSHX</v>
      </c>
      <c r="N1369" s="239" t="e">
        <f>INDEX(TrackerTbl[#Data],MATCH(Table58[[#This Row],[L2]],TrackerTbl[Cleansed_UAID_2],0),5)</f>
        <v>#N/A</v>
      </c>
      <c r="O1369" s="9" t="e">
        <f>INDEX(TrackerTbl[#Data],MATCH(Table58[[#This Row],[L2]],TrackerTbl[Cleansed_UAID_2],0),6)</f>
        <v>#N/A</v>
      </c>
      <c r="P1369" s="239" t="e">
        <f>INDEX(TrackerTbl[#Data],MATCH(Table58[[#This Row],[L2]],TrackerTbl[Cleansed_UAID_2],0),7)</f>
        <v>#N/A</v>
      </c>
    </row>
    <row r="1370" spans="1:16">
      <c r="A1370" s="9" t="s">
        <v>6070</v>
      </c>
      <c r="B1370" t="s">
        <v>6071</v>
      </c>
      <c r="C1370" t="str">
        <f>IF(LEFT(TrackerTbl[[#This Row],[WorkPackage]],1)="U",TrackerTbl[[#This Row],[WorkPackage]],"IDR "&amp;TRIM(TrackerTbl[[#This Row],[WorkPackage]]))</f>
        <v>UFDR 238.E</v>
      </c>
      <c r="D1370" t="str">
        <f>TRIM(TrackerTbl[[#This Row],[UAID_2]])</f>
        <v>HS2-000020CKG</v>
      </c>
      <c r="E1370" s="74">
        <f>_xlfn.MAXIFS(Central_Team!G:G,Central_Team!C:C,TrackerTbl[[#This Row],[UAID_2]])</f>
        <v>45541</v>
      </c>
      <c r="F1370" t="str" cm="1">
        <f t="array" ref="F1370">INDEX(MainTracker[#Data],MATCH(1,(TrackerTbl[[#This Row],[UAID_2]]=MainTracker[UAID_2])*(TrackerTbl[[#This Row],[Request Date]]=MainTracker[Request sent on (Date)])*1,0),21)</f>
        <v>10 - Complete</v>
      </c>
      <c r="G1370" s="74" cm="1">
        <f t="array" ref="G1370">INDEX(MainTracker[#Data],MATCH(1,(TrackerTbl[[#This Row],[UAID_2]]=MainTracker[UAID_2])*(TrackerTbl[[#This Row],[Request Date]]=MainTracker[Request sent on (Date)])*1,0),9)</f>
        <v>45546</v>
      </c>
      <c r="J1370" t="s">
        <v>10526</v>
      </c>
      <c r="K1370" t="s">
        <v>10499</v>
      </c>
      <c r="L1370" t="e">
        <f>LEFT(Table58[[#This Row],[L3 (Last Work Package only)]],FIND(" - ",Table58[[#This Row],[L3 (Last Work Package only)]])-1)</f>
        <v>#VALUE!</v>
      </c>
      <c r="M1370" t="str">
        <f>LEFT(Table58[[#This Row],[Assets]],FIND(" - ",Table58[[#This Row],[Assets]])-1)</f>
        <v>HS2-00002QSHY</v>
      </c>
      <c r="N1370" s="239" t="e">
        <f>INDEX(TrackerTbl[#Data],MATCH(Table58[[#This Row],[L2]],TrackerTbl[Cleansed_UAID_2],0),5)</f>
        <v>#N/A</v>
      </c>
      <c r="O1370" s="9" t="e">
        <f>INDEX(TrackerTbl[#Data],MATCH(Table58[[#This Row],[L2]],TrackerTbl[Cleansed_UAID_2],0),6)</f>
        <v>#N/A</v>
      </c>
      <c r="P1370" s="239" t="e">
        <f>INDEX(TrackerTbl[#Data],MATCH(Table58[[#This Row],[L2]],TrackerTbl[Cleansed_UAID_2],0),7)</f>
        <v>#N/A</v>
      </c>
    </row>
    <row r="1371" spans="1:16">
      <c r="A1371" s="9" t="s">
        <v>6075</v>
      </c>
      <c r="B1371" t="s">
        <v>6076</v>
      </c>
      <c r="C1371" t="str">
        <f>IF(LEFT(TrackerTbl[[#This Row],[WorkPackage]],1)="U",TrackerTbl[[#This Row],[WorkPackage]],"IDR "&amp;TRIM(TrackerTbl[[#This Row],[WorkPackage]]))</f>
        <v>UFDR 205.B</v>
      </c>
      <c r="D1371" t="str">
        <f>TRIM(TrackerTbl[[#This Row],[UAID_2]])</f>
        <v>HS2-000020CET</v>
      </c>
      <c r="E1371" s="74">
        <f>_xlfn.MAXIFS(Central_Team!G:G,Central_Team!C:C,TrackerTbl[[#This Row],[UAID_2]])</f>
        <v>45541</v>
      </c>
      <c r="F1371" t="str" cm="1">
        <f t="array" ref="F1371">INDEX(MainTracker[#Data],MATCH(1,(TrackerTbl[[#This Row],[UAID_2]]=MainTracker[UAID_2])*(TrackerTbl[[#This Row],[Request Date]]=MainTracker[Request sent on (Date)])*1,0),21)</f>
        <v>99 - Cancelled</v>
      </c>
      <c r="G1371" s="74" cm="1">
        <f t="array" ref="G1371">INDEX(MainTracker[#Data],MATCH(1,(TrackerTbl[[#This Row],[UAID_2]]=MainTracker[UAID_2])*(TrackerTbl[[#This Row],[Request Date]]=MainTracker[Request sent on (Date)])*1,0),9)</f>
        <v>0</v>
      </c>
      <c r="J1371" t="s">
        <v>10527</v>
      </c>
      <c r="K1371" t="s">
        <v>10499</v>
      </c>
      <c r="L1371" t="e">
        <f>LEFT(Table58[[#This Row],[L3 (Last Work Package only)]],FIND(" - ",Table58[[#This Row],[L3 (Last Work Package only)]])-1)</f>
        <v>#VALUE!</v>
      </c>
      <c r="M1371" t="str">
        <f>LEFT(Table58[[#This Row],[Assets]],FIND(" - ",Table58[[#This Row],[Assets]])-1)</f>
        <v>HS2-00002QSHZ</v>
      </c>
      <c r="N1371" s="239" t="e">
        <f>INDEX(TrackerTbl[#Data],MATCH(Table58[[#This Row],[L2]],TrackerTbl[Cleansed_UAID_2],0),5)</f>
        <v>#N/A</v>
      </c>
      <c r="O1371" s="9" t="e">
        <f>INDEX(TrackerTbl[#Data],MATCH(Table58[[#This Row],[L2]],TrackerTbl[Cleansed_UAID_2],0),6)</f>
        <v>#N/A</v>
      </c>
      <c r="P1371" s="239" t="e">
        <f>INDEX(TrackerTbl[#Data],MATCH(Table58[[#This Row],[L2]],TrackerTbl[Cleansed_UAID_2],0),7)</f>
        <v>#N/A</v>
      </c>
    </row>
    <row r="1372" spans="1:16">
      <c r="A1372" s="9" t="s">
        <v>6075</v>
      </c>
      <c r="B1372" t="s">
        <v>6080</v>
      </c>
      <c r="C1372" t="str">
        <f>IF(LEFT(TrackerTbl[[#This Row],[WorkPackage]],1)="U",TrackerTbl[[#This Row],[WorkPackage]],"IDR "&amp;TRIM(TrackerTbl[[#This Row],[WorkPackage]]))</f>
        <v>UFDR 205.B</v>
      </c>
      <c r="D1372" t="str">
        <f>TRIM(TrackerTbl[[#This Row],[UAID_2]])</f>
        <v>HS2-000020CEU</v>
      </c>
      <c r="E1372" s="74">
        <f>_xlfn.MAXIFS(Central_Team!G:G,Central_Team!C:C,TrackerTbl[[#This Row],[UAID_2]])</f>
        <v>45541</v>
      </c>
      <c r="F1372" t="str" cm="1">
        <f t="array" ref="F1372">INDEX(MainTracker[#Data],MATCH(1,(TrackerTbl[[#This Row],[UAID_2]]=MainTracker[UAID_2])*(TrackerTbl[[#This Row],[Request Date]]=MainTracker[Request sent on (Date)])*1,0),21)</f>
        <v>99 - Cancelled</v>
      </c>
      <c r="G1372" s="74" cm="1">
        <f t="array" ref="G1372">INDEX(MainTracker[#Data],MATCH(1,(TrackerTbl[[#This Row],[UAID_2]]=MainTracker[UAID_2])*(TrackerTbl[[#This Row],[Request Date]]=MainTracker[Request sent on (Date)])*1,0),9)</f>
        <v>0</v>
      </c>
      <c r="J1372" t="s">
        <v>10528</v>
      </c>
      <c r="K1372" t="s">
        <v>10499</v>
      </c>
      <c r="L1372" t="e">
        <f>LEFT(Table58[[#This Row],[L3 (Last Work Package only)]],FIND(" - ",Table58[[#This Row],[L3 (Last Work Package only)]])-1)</f>
        <v>#VALUE!</v>
      </c>
      <c r="M1372" t="str">
        <f>LEFT(Table58[[#This Row],[Assets]],FIND(" - ",Table58[[#This Row],[Assets]])-1)</f>
        <v>HS2-00002QSQZ</v>
      </c>
      <c r="N1372" s="239" t="e">
        <f>INDEX(TrackerTbl[#Data],MATCH(Table58[[#This Row],[L2]],TrackerTbl[Cleansed_UAID_2],0),5)</f>
        <v>#N/A</v>
      </c>
      <c r="O1372" s="9" t="e">
        <f>INDEX(TrackerTbl[#Data],MATCH(Table58[[#This Row],[L2]],TrackerTbl[Cleansed_UAID_2],0),6)</f>
        <v>#N/A</v>
      </c>
      <c r="P1372" s="239" t="e">
        <f>INDEX(TrackerTbl[#Data],MATCH(Table58[[#This Row],[L2]],TrackerTbl[Cleansed_UAID_2],0),7)</f>
        <v>#N/A</v>
      </c>
    </row>
    <row r="1373" spans="1:16">
      <c r="A1373" s="9" t="s">
        <v>6075</v>
      </c>
      <c r="B1373" t="s">
        <v>6084</v>
      </c>
      <c r="C1373" t="str">
        <f>IF(LEFT(TrackerTbl[[#This Row],[WorkPackage]],1)="U",TrackerTbl[[#This Row],[WorkPackage]],"IDR "&amp;TRIM(TrackerTbl[[#This Row],[WorkPackage]]))</f>
        <v>UFDR 205.B</v>
      </c>
      <c r="D1373" t="str">
        <f>TRIM(TrackerTbl[[#This Row],[UAID_2]])</f>
        <v>HS2-00002SXNK</v>
      </c>
      <c r="E1373" s="74">
        <f>_xlfn.MAXIFS(Central_Team!G:G,Central_Team!C:C,TrackerTbl[[#This Row],[UAID_2]])</f>
        <v>45541</v>
      </c>
      <c r="F1373" t="str" cm="1">
        <f t="array" ref="F1373">INDEX(MainTracker[#Data],MATCH(1,(TrackerTbl[[#This Row],[UAID_2]]=MainTracker[UAID_2])*(TrackerTbl[[#This Row],[Request Date]]=MainTracker[Request sent on (Date)])*1,0),21)</f>
        <v>99 - Cancelled</v>
      </c>
      <c r="G1373" s="74" cm="1">
        <f t="array" ref="G1373">INDEX(MainTracker[#Data],MATCH(1,(TrackerTbl[[#This Row],[UAID_2]]=MainTracker[UAID_2])*(TrackerTbl[[#This Row],[Request Date]]=MainTracker[Request sent on (Date)])*1,0),9)</f>
        <v>0</v>
      </c>
      <c r="J1373" t="s">
        <v>10529</v>
      </c>
      <c r="K1373" t="s">
        <v>10499</v>
      </c>
      <c r="L1373" t="e">
        <f>LEFT(Table58[[#This Row],[L3 (Last Work Package only)]],FIND(" - ",Table58[[#This Row],[L3 (Last Work Package only)]])-1)</f>
        <v>#VALUE!</v>
      </c>
      <c r="M1373" t="str">
        <f>LEFT(Table58[[#This Row],[Assets]],FIND(" - ",Table58[[#This Row],[Assets]])-1)</f>
        <v>HS2-00002QSR0</v>
      </c>
      <c r="N1373" s="239" t="e">
        <f>INDEX(TrackerTbl[#Data],MATCH(Table58[[#This Row],[L2]],TrackerTbl[Cleansed_UAID_2],0),5)</f>
        <v>#N/A</v>
      </c>
      <c r="O1373" s="9" t="e">
        <f>INDEX(TrackerTbl[#Data],MATCH(Table58[[#This Row],[L2]],TrackerTbl[Cleansed_UAID_2],0),6)</f>
        <v>#N/A</v>
      </c>
      <c r="P1373" s="239" t="e">
        <f>INDEX(TrackerTbl[#Data],MATCH(Table58[[#This Row],[L2]],TrackerTbl[Cleansed_UAID_2],0),7)</f>
        <v>#N/A</v>
      </c>
    </row>
    <row r="1374" spans="1:16">
      <c r="A1374" s="9" t="s">
        <v>6075</v>
      </c>
      <c r="B1374" t="s">
        <v>6088</v>
      </c>
      <c r="C1374" t="str">
        <f>IF(LEFT(TrackerTbl[[#This Row],[WorkPackage]],1)="U",TrackerTbl[[#This Row],[WorkPackage]],"IDR "&amp;TRIM(TrackerTbl[[#This Row],[WorkPackage]]))</f>
        <v>UFDR 205.B</v>
      </c>
      <c r="D1374" t="str">
        <f>TRIM(TrackerTbl[[#This Row],[UAID_2]])</f>
        <v>HS2-000020CEQ</v>
      </c>
      <c r="E1374" s="74">
        <f>_xlfn.MAXIFS(Central_Team!G:G,Central_Team!C:C,TrackerTbl[[#This Row],[UAID_2]])</f>
        <v>45541</v>
      </c>
      <c r="F1374" t="str" cm="1">
        <f t="array" ref="F1374">INDEX(MainTracker[#Data],MATCH(1,(TrackerTbl[[#This Row],[UAID_2]]=MainTracker[UAID_2])*(TrackerTbl[[#This Row],[Request Date]]=MainTracker[Request sent on (Date)])*1,0),21)</f>
        <v>99 - Cancelled</v>
      </c>
      <c r="G1374" s="74" cm="1">
        <f t="array" ref="G1374">INDEX(MainTracker[#Data],MATCH(1,(TrackerTbl[[#This Row],[UAID_2]]=MainTracker[UAID_2])*(TrackerTbl[[#This Row],[Request Date]]=MainTracker[Request sent on (Date)])*1,0),9)</f>
        <v>0</v>
      </c>
      <c r="J1374" t="s">
        <v>10530</v>
      </c>
      <c r="K1374" t="s">
        <v>10499</v>
      </c>
      <c r="L1374" t="e">
        <f>LEFT(Table58[[#This Row],[L3 (Last Work Package only)]],FIND(" - ",Table58[[#This Row],[L3 (Last Work Package only)]])-1)</f>
        <v>#VALUE!</v>
      </c>
      <c r="M1374" t="str">
        <f>LEFT(Table58[[#This Row],[Assets]],FIND(" - ",Table58[[#This Row],[Assets]])-1)</f>
        <v>HS2-00002PXFE</v>
      </c>
      <c r="N1374" s="239" t="e">
        <f>INDEX(TrackerTbl[#Data],MATCH(Table58[[#This Row],[L2]],TrackerTbl[Cleansed_UAID_2],0),5)</f>
        <v>#N/A</v>
      </c>
      <c r="O1374" s="9" t="e">
        <f>INDEX(TrackerTbl[#Data],MATCH(Table58[[#This Row],[L2]],TrackerTbl[Cleansed_UAID_2],0),6)</f>
        <v>#N/A</v>
      </c>
      <c r="P1374" s="239" t="e">
        <f>INDEX(TrackerTbl[#Data],MATCH(Table58[[#This Row],[L2]],TrackerTbl[Cleansed_UAID_2],0),7)</f>
        <v>#N/A</v>
      </c>
    </row>
    <row r="1375" spans="1:16">
      <c r="A1375" s="9">
        <v>238.01</v>
      </c>
      <c r="B1375" t="s">
        <v>2112</v>
      </c>
      <c r="C1375" t="str">
        <f>IF(LEFT(TrackerTbl[[#This Row],[WorkPackage]],1)="U",TrackerTbl[[#This Row],[WorkPackage]],"IDR "&amp;TRIM(TrackerTbl[[#This Row],[WorkPackage]]))</f>
        <v>IDR 238.01</v>
      </c>
      <c r="D1375" t="str">
        <f>TRIM(TrackerTbl[[#This Row],[UAID_2]])</f>
        <v>HS2-00002BVN8</v>
      </c>
      <c r="E1375" s="74">
        <f>_xlfn.MAXIFS(Central_Team!G:G,Central_Team!C:C,TrackerTbl[[#This Row],[UAID_2]])</f>
        <v>45694</v>
      </c>
      <c r="F1375" t="str" cm="1">
        <f t="array" ref="F1375">INDEX(MainTracker[#Data],MATCH(1,(TrackerTbl[[#This Row],[UAID_2]]=MainTracker[UAID_2])*(TrackerTbl[[#This Row],[Request Date]]=MainTracker[Request sent on (Date)])*1,0),21)</f>
        <v>10 - Complete</v>
      </c>
      <c r="G1375" s="74" cm="1">
        <f t="array" ref="G1375">INDEX(MainTracker[#Data],MATCH(1,(TrackerTbl[[#This Row],[UAID_2]]=MainTracker[UAID_2])*(TrackerTbl[[#This Row],[Request Date]]=MainTracker[Request sent on (Date)])*1,0),9)</f>
        <v>45700</v>
      </c>
      <c r="J1375" t="s">
        <v>10531</v>
      </c>
      <c r="K1375" t="s">
        <v>10499</v>
      </c>
      <c r="L1375" t="e">
        <f>LEFT(Table58[[#This Row],[L3 (Last Work Package only)]],FIND(" - ",Table58[[#This Row],[L3 (Last Work Package only)]])-1)</f>
        <v>#VALUE!</v>
      </c>
      <c r="M1375" t="str">
        <f>LEFT(Table58[[#This Row],[Assets]],FIND(" - ",Table58[[#This Row],[Assets]])-1)</f>
        <v>HS2-00002PXFF</v>
      </c>
      <c r="N1375" s="239" t="e">
        <f>INDEX(TrackerTbl[#Data],MATCH(Table58[[#This Row],[L2]],TrackerTbl[Cleansed_UAID_2],0),5)</f>
        <v>#N/A</v>
      </c>
      <c r="O1375" s="9" t="e">
        <f>INDEX(TrackerTbl[#Data],MATCH(Table58[[#This Row],[L2]],TrackerTbl[Cleansed_UAID_2],0),6)</f>
        <v>#N/A</v>
      </c>
      <c r="P1375" s="239" t="e">
        <f>INDEX(TrackerTbl[#Data],MATCH(Table58[[#This Row],[L2]],TrackerTbl[Cleansed_UAID_2],0),7)</f>
        <v>#N/A</v>
      </c>
    </row>
    <row r="1376" spans="1:16">
      <c r="A1376" s="9">
        <v>238.01</v>
      </c>
      <c r="B1376" t="s">
        <v>1322</v>
      </c>
      <c r="C1376" t="str">
        <f>IF(LEFT(TrackerTbl[[#This Row],[WorkPackage]],1)="U",TrackerTbl[[#This Row],[WorkPackage]],"IDR "&amp;TRIM(TrackerTbl[[#This Row],[WorkPackage]]))</f>
        <v>IDR 238.01</v>
      </c>
      <c r="D1376" t="str">
        <f>TRIM(TrackerTbl[[#This Row],[UAID_2]])</f>
        <v>HS2-00002CTK8</v>
      </c>
      <c r="E1376" s="74">
        <f>_xlfn.MAXIFS(Central_Team!G:G,Central_Team!C:C,TrackerTbl[[#This Row],[UAID_2]])</f>
        <v>45541</v>
      </c>
      <c r="F1376" t="str" cm="1">
        <f t="array" ref="F1376">INDEX(MainTracker[#Data],MATCH(1,(TrackerTbl[[#This Row],[UAID_2]]=MainTracker[UAID_2])*(TrackerTbl[[#This Row],[Request Date]]=MainTracker[Request sent on (Date)])*1,0),21)</f>
        <v>10 - Complete</v>
      </c>
      <c r="G1376" s="74" cm="1">
        <f t="array" ref="G1376">INDEX(MainTracker[#Data],MATCH(1,(TrackerTbl[[#This Row],[UAID_2]]=MainTracker[UAID_2])*(TrackerTbl[[#This Row],[Request Date]]=MainTracker[Request sent on (Date)])*1,0),9)</f>
        <v>45565</v>
      </c>
      <c r="J1376" t="s">
        <v>10532</v>
      </c>
      <c r="K1376" t="s">
        <v>10499</v>
      </c>
      <c r="L1376" t="e">
        <f>LEFT(Table58[[#This Row],[L3 (Last Work Package only)]],FIND(" - ",Table58[[#This Row],[L3 (Last Work Package only)]])-1)</f>
        <v>#VALUE!</v>
      </c>
      <c r="M1376" t="str">
        <f>LEFT(Table58[[#This Row],[Assets]],FIND(" - ",Table58[[#This Row],[Assets]])-1)</f>
        <v>HS2-00002QSJ0</v>
      </c>
      <c r="N1376" s="239" t="e">
        <f>INDEX(TrackerTbl[#Data],MATCH(Table58[[#This Row],[L2]],TrackerTbl[Cleansed_UAID_2],0),5)</f>
        <v>#N/A</v>
      </c>
      <c r="O1376" s="9" t="e">
        <f>INDEX(TrackerTbl[#Data],MATCH(Table58[[#This Row],[L2]],TrackerTbl[Cleansed_UAID_2],0),6)</f>
        <v>#N/A</v>
      </c>
      <c r="P1376" s="239" t="e">
        <f>INDEX(TrackerTbl[#Data],MATCH(Table58[[#This Row],[L2]],TrackerTbl[Cleansed_UAID_2],0),7)</f>
        <v>#N/A</v>
      </c>
    </row>
    <row r="1377" spans="1:16">
      <c r="A1377" s="9">
        <v>238.01</v>
      </c>
      <c r="B1377" t="s">
        <v>1317</v>
      </c>
      <c r="C1377" t="str">
        <f>IF(LEFT(TrackerTbl[[#This Row],[WorkPackage]],1)="U",TrackerTbl[[#This Row],[WorkPackage]],"IDR "&amp;TRIM(TrackerTbl[[#This Row],[WorkPackage]]))</f>
        <v>IDR 238.01</v>
      </c>
      <c r="D1377" t="str">
        <f>TRIM(TrackerTbl[[#This Row],[UAID_2]])</f>
        <v>HS2-00002CTK7</v>
      </c>
      <c r="E1377" s="74">
        <f>_xlfn.MAXIFS(Central_Team!G:G,Central_Team!C:C,TrackerTbl[[#This Row],[UAID_2]])</f>
        <v>45541</v>
      </c>
      <c r="F1377" t="str" cm="1">
        <f t="array" ref="F1377">INDEX(MainTracker[#Data],MATCH(1,(TrackerTbl[[#This Row],[UAID_2]]=MainTracker[UAID_2])*(TrackerTbl[[#This Row],[Request Date]]=MainTracker[Request sent on (Date)])*1,0),21)</f>
        <v>10 - Complete</v>
      </c>
      <c r="G1377" s="74" cm="1">
        <f t="array" ref="G1377">INDEX(MainTracker[#Data],MATCH(1,(TrackerTbl[[#This Row],[UAID_2]]=MainTracker[UAID_2])*(TrackerTbl[[#This Row],[Request Date]]=MainTracker[Request sent on (Date)])*1,0),9)</f>
        <v>45560</v>
      </c>
      <c r="J1377" t="s">
        <v>10533</v>
      </c>
      <c r="K1377" t="s">
        <v>10499</v>
      </c>
      <c r="L1377" t="e">
        <f>LEFT(Table58[[#This Row],[L3 (Last Work Package only)]],FIND(" - ",Table58[[#This Row],[L3 (Last Work Package only)]])-1)</f>
        <v>#VALUE!</v>
      </c>
      <c r="M1377" t="str">
        <f>LEFT(Table58[[#This Row],[Assets]],FIND(" - ",Table58[[#This Row],[Assets]])-1)</f>
        <v>HS2-00002QSJ1</v>
      </c>
      <c r="N1377" s="239" t="e">
        <f>INDEX(TrackerTbl[#Data],MATCH(Table58[[#This Row],[L2]],TrackerTbl[Cleansed_UAID_2],0),5)</f>
        <v>#N/A</v>
      </c>
      <c r="O1377" s="9" t="e">
        <f>INDEX(TrackerTbl[#Data],MATCH(Table58[[#This Row],[L2]],TrackerTbl[Cleansed_UAID_2],0),6)</f>
        <v>#N/A</v>
      </c>
      <c r="P1377" s="239" t="e">
        <f>INDEX(TrackerTbl[#Data],MATCH(Table58[[#This Row],[L2]],TrackerTbl[Cleansed_UAID_2],0),7)</f>
        <v>#N/A</v>
      </c>
    </row>
    <row r="1378" spans="1:16">
      <c r="A1378" s="9">
        <v>215.03</v>
      </c>
      <c r="B1378" t="s">
        <v>6098</v>
      </c>
      <c r="C1378" t="str">
        <f>IF(LEFT(TrackerTbl[[#This Row],[WorkPackage]],1)="U",TrackerTbl[[#This Row],[WorkPackage]],"IDR "&amp;TRIM(TrackerTbl[[#This Row],[WorkPackage]]))</f>
        <v>IDR 215.03</v>
      </c>
      <c r="D1378" t="str">
        <f>TRIM(TrackerTbl[[#This Row],[UAID_2]])</f>
        <v>HS2-00003GEER</v>
      </c>
      <c r="E1378" s="74">
        <f>_xlfn.MAXIFS(Central_Team!G:G,Central_Team!C:C,TrackerTbl[[#This Row],[UAID_2]])</f>
        <v>45593</v>
      </c>
      <c r="F1378" t="str" cm="1">
        <f t="array" ref="F1378">INDEX(MainTracker[#Data],MATCH(1,(TrackerTbl[[#This Row],[UAID_2]]=MainTracker[UAID_2])*(TrackerTbl[[#This Row],[Request Date]]=MainTracker[Request sent on (Date)])*1,0),21)</f>
        <v>10 - Complete</v>
      </c>
      <c r="G1378" s="74" cm="1">
        <f t="array" ref="G1378">INDEX(MainTracker[#Data],MATCH(1,(TrackerTbl[[#This Row],[UAID_2]]=MainTracker[UAID_2])*(TrackerTbl[[#This Row],[Request Date]]=MainTracker[Request sent on (Date)])*1,0),9)</f>
        <v>45610</v>
      </c>
      <c r="J1378" t="s">
        <v>10534</v>
      </c>
      <c r="K1378" t="s">
        <v>10499</v>
      </c>
      <c r="L1378" t="e">
        <f>LEFT(Table58[[#This Row],[L3 (Last Work Package only)]],FIND(" - ",Table58[[#This Row],[L3 (Last Work Package only)]])-1)</f>
        <v>#VALUE!</v>
      </c>
      <c r="M1378" t="str">
        <f>LEFT(Table58[[#This Row],[Assets]],FIND(" - ",Table58[[#This Row],[Assets]])-1)</f>
        <v>HS2-00002QSQX</v>
      </c>
      <c r="N1378" s="239" t="e">
        <f>INDEX(TrackerTbl[#Data],MATCH(Table58[[#This Row],[L2]],TrackerTbl[Cleansed_UAID_2],0),5)</f>
        <v>#N/A</v>
      </c>
      <c r="O1378" s="9" t="e">
        <f>INDEX(TrackerTbl[#Data],MATCH(Table58[[#This Row],[L2]],TrackerTbl[Cleansed_UAID_2],0),6)</f>
        <v>#N/A</v>
      </c>
      <c r="P1378" s="239" t="e">
        <f>INDEX(TrackerTbl[#Data],MATCH(Table58[[#This Row],[L2]],TrackerTbl[Cleansed_UAID_2],0),7)</f>
        <v>#N/A</v>
      </c>
    </row>
    <row r="1379" spans="1:16">
      <c r="A1379" s="9">
        <v>212.5</v>
      </c>
      <c r="B1379" t="s">
        <v>5464</v>
      </c>
      <c r="C1379" t="str">
        <f>IF(LEFT(TrackerTbl[[#This Row],[WorkPackage]],1)="U",TrackerTbl[[#This Row],[WorkPackage]],"IDR "&amp;TRIM(TrackerTbl[[#This Row],[WorkPackage]]))</f>
        <v>IDR 212.5</v>
      </c>
      <c r="D1379" t="str">
        <f>TRIM(TrackerTbl[[#This Row],[UAID_2]])</f>
        <v>HS2-00002VK4B</v>
      </c>
      <c r="E1379" s="74">
        <f>_xlfn.MAXIFS(Central_Team!G:G,Central_Team!C:C,TrackerTbl[[#This Row],[UAID_2]])</f>
        <v>45541</v>
      </c>
      <c r="F1379" t="str" cm="1">
        <f t="array" ref="F1379">INDEX(MainTracker[#Data],MATCH(1,(TrackerTbl[[#This Row],[UAID_2]]=MainTracker[UAID_2])*(TrackerTbl[[#This Row],[Request Date]]=MainTracker[Request sent on (Date)])*1,0),21)</f>
        <v>10 - Complete</v>
      </c>
      <c r="G1379" s="74" cm="1">
        <f t="array" ref="G1379">INDEX(MainTracker[#Data],MATCH(1,(TrackerTbl[[#This Row],[UAID_2]]=MainTracker[UAID_2])*(TrackerTbl[[#This Row],[Request Date]]=MainTracker[Request sent on (Date)])*1,0),9)</f>
        <v>45552</v>
      </c>
      <c r="J1379" t="s">
        <v>10535</v>
      </c>
      <c r="K1379" t="s">
        <v>10499</v>
      </c>
      <c r="L1379" t="e">
        <f>LEFT(Table58[[#This Row],[L3 (Last Work Package only)]],FIND(" - ",Table58[[#This Row],[L3 (Last Work Package only)]])-1)</f>
        <v>#VALUE!</v>
      </c>
      <c r="M1379" t="str">
        <f>LEFT(Table58[[#This Row],[Assets]],FIND(" - ",Table58[[#This Row],[Assets]])-1)</f>
        <v>HS2-00002QSJ2</v>
      </c>
      <c r="N1379" s="239" t="e">
        <f>INDEX(TrackerTbl[#Data],MATCH(Table58[[#This Row],[L2]],TrackerTbl[Cleansed_UAID_2],0),5)</f>
        <v>#N/A</v>
      </c>
      <c r="O1379" s="9" t="e">
        <f>INDEX(TrackerTbl[#Data],MATCH(Table58[[#This Row],[L2]],TrackerTbl[Cleansed_UAID_2],0),6)</f>
        <v>#N/A</v>
      </c>
      <c r="P1379" s="239" t="e">
        <f>INDEX(TrackerTbl[#Data],MATCH(Table58[[#This Row],[L2]],TrackerTbl[Cleansed_UAID_2],0),7)</f>
        <v>#N/A</v>
      </c>
    </row>
    <row r="1380" spans="1:16">
      <c r="A1380" s="9">
        <v>212.5</v>
      </c>
      <c r="B1380" t="s">
        <v>4974</v>
      </c>
      <c r="C1380" t="str">
        <f>IF(LEFT(TrackerTbl[[#This Row],[WorkPackage]],1)="U",TrackerTbl[[#This Row],[WorkPackage]],"IDR "&amp;TRIM(TrackerTbl[[#This Row],[WorkPackage]]))</f>
        <v>IDR 212.5</v>
      </c>
      <c r="D1380" t="str">
        <f>TRIM(TrackerTbl[[#This Row],[UAID_2]])</f>
        <v>HS2-00003BPJH</v>
      </c>
      <c r="E1380" s="74">
        <f>_xlfn.MAXIFS(Central_Team!G:G,Central_Team!C:C,TrackerTbl[[#This Row],[UAID_2]])</f>
        <v>45541</v>
      </c>
      <c r="F1380" t="str" cm="1">
        <f t="array" ref="F1380">INDEX(MainTracker[#Data],MATCH(1,(TrackerTbl[[#This Row],[UAID_2]]=MainTracker[UAID_2])*(TrackerTbl[[#This Row],[Request Date]]=MainTracker[Request sent on (Date)])*1,0),21)</f>
        <v>10 - Complete</v>
      </c>
      <c r="G1380" s="74" cm="1">
        <f t="array" ref="G1380">INDEX(MainTracker[#Data],MATCH(1,(TrackerTbl[[#This Row],[UAID_2]]=MainTracker[UAID_2])*(TrackerTbl[[#This Row],[Request Date]]=MainTracker[Request sent on (Date)])*1,0),9)</f>
        <v>45552</v>
      </c>
      <c r="J1380" t="s">
        <v>10536</v>
      </c>
      <c r="K1380" t="s">
        <v>10499</v>
      </c>
      <c r="L1380" t="e">
        <f>LEFT(Table58[[#This Row],[L3 (Last Work Package only)]],FIND(" - ",Table58[[#This Row],[L3 (Last Work Package only)]])-1)</f>
        <v>#VALUE!</v>
      </c>
      <c r="M1380" t="str">
        <f>LEFT(Table58[[#This Row],[Assets]],FIND(" - ",Table58[[#This Row],[Assets]])-1)</f>
        <v>HS2-00002QSJ3</v>
      </c>
      <c r="N1380" s="239" t="e">
        <f>INDEX(TrackerTbl[#Data],MATCH(Table58[[#This Row],[L2]],TrackerTbl[Cleansed_UAID_2],0),5)</f>
        <v>#N/A</v>
      </c>
      <c r="O1380" s="9" t="e">
        <f>INDEX(TrackerTbl[#Data],MATCH(Table58[[#This Row],[L2]],TrackerTbl[Cleansed_UAID_2],0),6)</f>
        <v>#N/A</v>
      </c>
      <c r="P1380" s="239" t="e">
        <f>INDEX(TrackerTbl[#Data],MATCH(Table58[[#This Row],[L2]],TrackerTbl[Cleansed_UAID_2],0),7)</f>
        <v>#N/A</v>
      </c>
    </row>
    <row r="1381" spans="1:16">
      <c r="A1381" s="9">
        <v>212.5</v>
      </c>
      <c r="B1381" t="s">
        <v>5572</v>
      </c>
      <c r="C1381" t="str">
        <f>IF(LEFT(TrackerTbl[[#This Row],[WorkPackage]],1)="U",TrackerTbl[[#This Row],[WorkPackage]],"IDR "&amp;TRIM(TrackerTbl[[#This Row],[WorkPackage]]))</f>
        <v>IDR 212.5</v>
      </c>
      <c r="D1381" t="str">
        <f>TRIM(TrackerTbl[[#This Row],[UAID_2]])</f>
        <v>HS2-00003H079</v>
      </c>
      <c r="E1381" s="74">
        <f>_xlfn.MAXIFS(Central_Team!G:G,Central_Team!C:C,TrackerTbl[[#This Row],[UAID_2]])</f>
        <v>45541</v>
      </c>
      <c r="F1381" t="str" cm="1">
        <f t="array" ref="F1381">INDEX(MainTracker[#Data],MATCH(1,(TrackerTbl[[#This Row],[UAID_2]]=MainTracker[UAID_2])*(TrackerTbl[[#This Row],[Request Date]]=MainTracker[Request sent on (Date)])*1,0),21)</f>
        <v>10 - Complete</v>
      </c>
      <c r="G1381" s="74" cm="1">
        <f t="array" ref="G1381">INDEX(MainTracker[#Data],MATCH(1,(TrackerTbl[[#This Row],[UAID_2]]=MainTracker[UAID_2])*(TrackerTbl[[#This Row],[Request Date]]=MainTracker[Request sent on (Date)])*1,0),9)</f>
        <v>45552</v>
      </c>
      <c r="J1381" t="s">
        <v>10537</v>
      </c>
      <c r="K1381" t="s">
        <v>10499</v>
      </c>
      <c r="L1381" t="e">
        <f>LEFT(Table58[[#This Row],[L3 (Last Work Package only)]],FIND(" - ",Table58[[#This Row],[L3 (Last Work Package only)]])-1)</f>
        <v>#VALUE!</v>
      </c>
      <c r="M1381" t="str">
        <f>LEFT(Table58[[#This Row],[Assets]],FIND(" - ",Table58[[#This Row],[Assets]])-1)</f>
        <v>HS2-00002PXFG</v>
      </c>
      <c r="N1381" s="239" t="e">
        <f>INDEX(TrackerTbl[#Data],MATCH(Table58[[#This Row],[L2]],TrackerTbl[Cleansed_UAID_2],0),5)</f>
        <v>#N/A</v>
      </c>
      <c r="O1381" s="9" t="e">
        <f>INDEX(TrackerTbl[#Data],MATCH(Table58[[#This Row],[L2]],TrackerTbl[Cleansed_UAID_2],0),6)</f>
        <v>#N/A</v>
      </c>
      <c r="P1381" s="239" t="e">
        <f>INDEX(TrackerTbl[#Data],MATCH(Table58[[#This Row],[L2]],TrackerTbl[Cleansed_UAID_2],0),7)</f>
        <v>#N/A</v>
      </c>
    </row>
    <row r="1382" spans="1:16">
      <c r="A1382" s="9">
        <v>212.5</v>
      </c>
      <c r="B1382" t="s">
        <v>5540</v>
      </c>
      <c r="C1382" t="str">
        <f>IF(LEFT(TrackerTbl[[#This Row],[WorkPackage]],1)="U",TrackerTbl[[#This Row],[WorkPackage]],"IDR "&amp;TRIM(TrackerTbl[[#This Row],[WorkPackage]]))</f>
        <v>IDR 212.5</v>
      </c>
      <c r="D1382" t="str">
        <f>TRIM(TrackerTbl[[#This Row],[UAID_2]])</f>
        <v>HS2-00003KFPN</v>
      </c>
      <c r="E1382" s="74">
        <f>_xlfn.MAXIFS(Central_Team!G:G,Central_Team!C:C,TrackerTbl[[#This Row],[UAID_2]])</f>
        <v>45541</v>
      </c>
      <c r="F1382" t="str" cm="1">
        <f t="array" ref="F1382">INDEX(MainTracker[#Data],MATCH(1,(TrackerTbl[[#This Row],[UAID_2]]=MainTracker[UAID_2])*(TrackerTbl[[#This Row],[Request Date]]=MainTracker[Request sent on (Date)])*1,0),21)</f>
        <v>10 - Complete</v>
      </c>
      <c r="G1382" s="74" cm="1">
        <f t="array" ref="G1382">INDEX(MainTracker[#Data],MATCH(1,(TrackerTbl[[#This Row],[UAID_2]]=MainTracker[UAID_2])*(TrackerTbl[[#This Row],[Request Date]]=MainTracker[Request sent on (Date)])*1,0),9)</f>
        <v>45553</v>
      </c>
      <c r="J1382" t="s">
        <v>10538</v>
      </c>
      <c r="K1382" t="s">
        <v>10499</v>
      </c>
      <c r="L1382" t="e">
        <f>LEFT(Table58[[#This Row],[L3 (Last Work Package only)]],FIND(" - ",Table58[[#This Row],[L3 (Last Work Package only)]])-1)</f>
        <v>#VALUE!</v>
      </c>
      <c r="M1382" t="str">
        <f>LEFT(Table58[[#This Row],[Assets]],FIND(" - ",Table58[[#This Row],[Assets]])-1)</f>
        <v>HS2-00002QSJ4</v>
      </c>
      <c r="N1382" s="239" t="e">
        <f>INDEX(TrackerTbl[#Data],MATCH(Table58[[#This Row],[L2]],TrackerTbl[Cleansed_UAID_2],0),5)</f>
        <v>#N/A</v>
      </c>
      <c r="O1382" s="9" t="e">
        <f>INDEX(TrackerTbl[#Data],MATCH(Table58[[#This Row],[L2]],TrackerTbl[Cleansed_UAID_2],0),6)</f>
        <v>#N/A</v>
      </c>
      <c r="P1382" s="239" t="e">
        <f>INDEX(TrackerTbl[#Data],MATCH(Table58[[#This Row],[L2]],TrackerTbl[Cleansed_UAID_2],0),7)</f>
        <v>#N/A</v>
      </c>
    </row>
    <row r="1383" spans="1:16">
      <c r="A1383" s="9">
        <v>212.5</v>
      </c>
      <c r="B1383" t="s">
        <v>5368</v>
      </c>
      <c r="C1383" t="str">
        <f>IF(LEFT(TrackerTbl[[#This Row],[WorkPackage]],1)="U",TrackerTbl[[#This Row],[WorkPackage]],"IDR "&amp;TRIM(TrackerTbl[[#This Row],[WorkPackage]]))</f>
        <v>IDR 212.5</v>
      </c>
      <c r="D1383" t="str">
        <f>TRIM(TrackerTbl[[#This Row],[UAID_2]])</f>
        <v>HS2-00003H07A</v>
      </c>
      <c r="E1383" s="74">
        <f>_xlfn.MAXIFS(Central_Team!G:G,Central_Team!C:C,TrackerTbl[[#This Row],[UAID_2]])</f>
        <v>45541</v>
      </c>
      <c r="F1383" t="str" cm="1">
        <f t="array" ref="F1383">INDEX(MainTracker[#Data],MATCH(1,(TrackerTbl[[#This Row],[UAID_2]]=MainTracker[UAID_2])*(TrackerTbl[[#This Row],[Request Date]]=MainTracker[Request sent on (Date)])*1,0),21)</f>
        <v>10 - Complete</v>
      </c>
      <c r="G1383" s="74" cm="1">
        <f t="array" ref="G1383">INDEX(MainTracker[#Data],MATCH(1,(TrackerTbl[[#This Row],[UAID_2]]=MainTracker[UAID_2])*(TrackerTbl[[#This Row],[Request Date]]=MainTracker[Request sent on (Date)])*1,0),9)</f>
        <v>45552</v>
      </c>
      <c r="J1383" t="s">
        <v>10539</v>
      </c>
      <c r="K1383" t="s">
        <v>10499</v>
      </c>
      <c r="L1383" t="e">
        <f>LEFT(Table58[[#This Row],[L3 (Last Work Package only)]],FIND(" - ",Table58[[#This Row],[L3 (Last Work Package only)]])-1)</f>
        <v>#VALUE!</v>
      </c>
      <c r="M1383" t="str">
        <f>LEFT(Table58[[#This Row],[Assets]],FIND(" - ",Table58[[#This Row],[Assets]])-1)</f>
        <v>HS2-00002PXFH</v>
      </c>
      <c r="N1383" s="239" t="e">
        <f>INDEX(TrackerTbl[#Data],MATCH(Table58[[#This Row],[L2]],TrackerTbl[Cleansed_UAID_2],0),5)</f>
        <v>#N/A</v>
      </c>
      <c r="O1383" s="9" t="e">
        <f>INDEX(TrackerTbl[#Data],MATCH(Table58[[#This Row],[L2]],TrackerTbl[Cleansed_UAID_2],0),6)</f>
        <v>#N/A</v>
      </c>
      <c r="P1383" s="239" t="e">
        <f>INDEX(TrackerTbl[#Data],MATCH(Table58[[#This Row],[L2]],TrackerTbl[Cleansed_UAID_2],0),7)</f>
        <v>#N/A</v>
      </c>
    </row>
    <row r="1384" spans="1:16">
      <c r="A1384" s="9">
        <v>212.5</v>
      </c>
      <c r="B1384" t="s">
        <v>6107</v>
      </c>
      <c r="C1384" t="str">
        <f>IF(LEFT(TrackerTbl[[#This Row],[WorkPackage]],1)="U",TrackerTbl[[#This Row],[WorkPackage]],"IDR "&amp;TRIM(TrackerTbl[[#This Row],[WorkPackage]]))</f>
        <v>IDR 212.5</v>
      </c>
      <c r="D1384" t="str">
        <f>TRIM(TrackerTbl[[#This Row],[UAID_2]])</f>
        <v>HS2-00003H078</v>
      </c>
      <c r="E1384" s="74">
        <f>_xlfn.MAXIFS(Central_Team!G:G,Central_Team!C:C,TrackerTbl[[#This Row],[UAID_2]])</f>
        <v>45581</v>
      </c>
      <c r="F1384" t="str" cm="1">
        <f t="array" ref="F1384">INDEX(MainTracker[#Data],MATCH(1,(TrackerTbl[[#This Row],[UAID_2]]=MainTracker[UAID_2])*(TrackerTbl[[#This Row],[Request Date]]=MainTracker[Request sent on (Date)])*1,0),21)</f>
        <v>10 - Complete</v>
      </c>
      <c r="G1384" s="74" cm="1">
        <f t="array" ref="G1384">INDEX(MainTracker[#Data],MATCH(1,(TrackerTbl[[#This Row],[UAID_2]]=MainTracker[UAID_2])*(TrackerTbl[[#This Row],[Request Date]]=MainTracker[Request sent on (Date)])*1,0),9)</f>
        <v>45583</v>
      </c>
      <c r="J1384" t="s">
        <v>10540</v>
      </c>
      <c r="K1384" t="s">
        <v>10499</v>
      </c>
      <c r="L1384" t="e">
        <f>LEFT(Table58[[#This Row],[L3 (Last Work Package only)]],FIND(" - ",Table58[[#This Row],[L3 (Last Work Package only)]])-1)</f>
        <v>#VALUE!</v>
      </c>
      <c r="M1384" t="str">
        <f>LEFT(Table58[[#This Row],[Assets]],FIND(" - ",Table58[[#This Row],[Assets]])-1)</f>
        <v>HS2-00002QSJ5</v>
      </c>
      <c r="N1384" s="239" t="e">
        <f>INDEX(TrackerTbl[#Data],MATCH(Table58[[#This Row],[L2]],TrackerTbl[Cleansed_UAID_2],0),5)</f>
        <v>#N/A</v>
      </c>
      <c r="O1384" s="9" t="e">
        <f>INDEX(TrackerTbl[#Data],MATCH(Table58[[#This Row],[L2]],TrackerTbl[Cleansed_UAID_2],0),6)</f>
        <v>#N/A</v>
      </c>
      <c r="P1384" s="239" t="e">
        <f>INDEX(TrackerTbl[#Data],MATCH(Table58[[#This Row],[L2]],TrackerTbl[Cleansed_UAID_2],0),7)</f>
        <v>#N/A</v>
      </c>
    </row>
    <row r="1385" spans="1:16">
      <c r="A1385" s="9">
        <v>212.5</v>
      </c>
      <c r="B1385" t="s">
        <v>6111</v>
      </c>
      <c r="C1385" t="str">
        <f>IF(LEFT(TrackerTbl[[#This Row],[WorkPackage]],1)="U",TrackerTbl[[#This Row],[WorkPackage]],"IDR "&amp;TRIM(TrackerTbl[[#This Row],[WorkPackage]]))</f>
        <v>IDR 212.5</v>
      </c>
      <c r="D1385" t="str">
        <f>TRIM(TrackerTbl[[#This Row],[UAID_2]])</f>
        <v>HS2-00003H07C</v>
      </c>
      <c r="E1385" s="74">
        <f>_xlfn.MAXIFS(Central_Team!G:G,Central_Team!C:C,TrackerTbl[[#This Row],[UAID_2]])</f>
        <v>45581</v>
      </c>
      <c r="F1385" t="str" cm="1">
        <f t="array" ref="F1385">INDEX(MainTracker[#Data],MATCH(1,(TrackerTbl[[#This Row],[UAID_2]]=MainTracker[UAID_2])*(TrackerTbl[[#This Row],[Request Date]]=MainTracker[Request sent on (Date)])*1,0),21)</f>
        <v>10 - Complete</v>
      </c>
      <c r="G1385" s="74" cm="1">
        <f t="array" ref="G1385">INDEX(MainTracker[#Data],MATCH(1,(TrackerTbl[[#This Row],[UAID_2]]=MainTracker[UAID_2])*(TrackerTbl[[#This Row],[Request Date]]=MainTracker[Request sent on (Date)])*1,0),9)</f>
        <v>45583</v>
      </c>
      <c r="J1385" t="s">
        <v>10541</v>
      </c>
      <c r="K1385" t="s">
        <v>10499</v>
      </c>
      <c r="L1385" t="e">
        <f>LEFT(Table58[[#This Row],[L3 (Last Work Package only)]],FIND(" - ",Table58[[#This Row],[L3 (Last Work Package only)]])-1)</f>
        <v>#VALUE!</v>
      </c>
      <c r="M1385" t="str">
        <f>LEFT(Table58[[#This Row],[Assets]],FIND(" - ",Table58[[#This Row],[Assets]])-1)</f>
        <v>HS2-00002QSQ8</v>
      </c>
      <c r="N1385" s="239" t="e">
        <f>INDEX(TrackerTbl[#Data],MATCH(Table58[[#This Row],[L2]],TrackerTbl[Cleansed_UAID_2],0),5)</f>
        <v>#N/A</v>
      </c>
      <c r="O1385" s="9" t="e">
        <f>INDEX(TrackerTbl[#Data],MATCH(Table58[[#This Row],[L2]],TrackerTbl[Cleansed_UAID_2],0),6)</f>
        <v>#N/A</v>
      </c>
      <c r="P1385" s="239" t="e">
        <f>INDEX(TrackerTbl[#Data],MATCH(Table58[[#This Row],[L2]],TrackerTbl[Cleansed_UAID_2],0),7)</f>
        <v>#N/A</v>
      </c>
    </row>
    <row r="1386" spans="1:16">
      <c r="A1386" s="9" t="s">
        <v>6070</v>
      </c>
      <c r="B1386" t="s">
        <v>6115</v>
      </c>
      <c r="C1386" t="str">
        <f>IF(LEFT(TrackerTbl[[#This Row],[WorkPackage]],1)="U",TrackerTbl[[#This Row],[WorkPackage]],"IDR "&amp;TRIM(TrackerTbl[[#This Row],[WorkPackage]]))</f>
        <v>UFDR 238.E</v>
      </c>
      <c r="D1386" t="str">
        <f>TRIM(TrackerTbl[[#This Row],[UAID_2]])</f>
        <v>HS2-00003L5EE</v>
      </c>
      <c r="E1386" s="74">
        <f>_xlfn.MAXIFS(Central_Team!G:G,Central_Team!C:C,TrackerTbl[[#This Row],[UAID_2]])</f>
        <v>45544</v>
      </c>
      <c r="F1386" t="str" cm="1">
        <f t="array" ref="F1386">INDEX(MainTracker[#Data],MATCH(1,(TrackerTbl[[#This Row],[UAID_2]]=MainTracker[UAID_2])*(TrackerTbl[[#This Row],[Request Date]]=MainTracker[Request sent on (Date)])*1,0),21)</f>
        <v>10 - Complete</v>
      </c>
      <c r="G1386" s="74" cm="1">
        <f t="array" ref="G1386">INDEX(MainTracker[#Data],MATCH(1,(TrackerTbl[[#This Row],[UAID_2]]=MainTracker[UAID_2])*(TrackerTbl[[#This Row],[Request Date]]=MainTracker[Request sent on (Date)])*1,0),9)</f>
        <v>45546</v>
      </c>
      <c r="J1386" t="s">
        <v>10542</v>
      </c>
      <c r="K1386" t="s">
        <v>10499</v>
      </c>
      <c r="L1386" t="e">
        <f>LEFT(Table58[[#This Row],[L3 (Last Work Package only)]],FIND(" - ",Table58[[#This Row],[L3 (Last Work Package only)]])-1)</f>
        <v>#VALUE!</v>
      </c>
      <c r="M1386" t="str">
        <f>LEFT(Table58[[#This Row],[Assets]],FIND(" - ",Table58[[#This Row],[Assets]])-1)</f>
        <v>HS2-00002QSJ6</v>
      </c>
      <c r="N1386" s="239" t="e">
        <f>INDEX(TrackerTbl[#Data],MATCH(Table58[[#This Row],[L2]],TrackerTbl[Cleansed_UAID_2],0),5)</f>
        <v>#N/A</v>
      </c>
      <c r="O1386" s="9" t="e">
        <f>INDEX(TrackerTbl[#Data],MATCH(Table58[[#This Row],[L2]],TrackerTbl[Cleansed_UAID_2],0),6)</f>
        <v>#N/A</v>
      </c>
      <c r="P1386" s="239" t="e">
        <f>INDEX(TrackerTbl[#Data],MATCH(Table58[[#This Row],[L2]],TrackerTbl[Cleansed_UAID_2],0),7)</f>
        <v>#N/A</v>
      </c>
    </row>
    <row r="1387" spans="1:16">
      <c r="A1387" s="9" t="s">
        <v>97</v>
      </c>
      <c r="B1387" t="s">
        <v>6119</v>
      </c>
      <c r="C1387" t="str">
        <f>IF(LEFT(TrackerTbl[[#This Row],[WorkPackage]],1)="U",TrackerTbl[[#This Row],[WorkPackage]],"IDR "&amp;TRIM(TrackerTbl[[#This Row],[WorkPackage]]))</f>
        <v>IDR 233.01-2</v>
      </c>
      <c r="D1387" t="str">
        <f>TRIM(TrackerTbl[[#This Row],[UAID_2]])</f>
        <v>HS2-00003AQDH</v>
      </c>
      <c r="E1387" s="74">
        <f>_xlfn.MAXIFS(Central_Team!G:G,Central_Team!C:C,TrackerTbl[[#This Row],[UAID_2]])</f>
        <v>45544</v>
      </c>
      <c r="F1387" t="str" cm="1">
        <f t="array" ref="F1387">INDEX(MainTracker[#Data],MATCH(1,(TrackerTbl[[#This Row],[UAID_2]]=MainTracker[UAID_2])*(TrackerTbl[[#This Row],[Request Date]]=MainTracker[Request sent on (Date)])*1,0),21)</f>
        <v>10 - Complete</v>
      </c>
      <c r="G1387" s="74" cm="1">
        <f t="array" ref="G1387">INDEX(MainTracker[#Data],MATCH(1,(TrackerTbl[[#This Row],[UAID_2]]=MainTracker[UAID_2])*(TrackerTbl[[#This Row],[Request Date]]=MainTracker[Request sent on (Date)])*1,0),9)</f>
        <v>45555</v>
      </c>
      <c r="J1387" t="s">
        <v>10543</v>
      </c>
      <c r="K1387" t="s">
        <v>10499</v>
      </c>
      <c r="L1387" t="e">
        <f>LEFT(Table58[[#This Row],[L3 (Last Work Package only)]],FIND(" - ",Table58[[#This Row],[L3 (Last Work Package only)]])-1)</f>
        <v>#VALUE!</v>
      </c>
      <c r="M1387" t="str">
        <f>LEFT(Table58[[#This Row],[Assets]],FIND(" - ",Table58[[#This Row],[Assets]])-1)</f>
        <v>HS2-00002QSQ9</v>
      </c>
      <c r="N1387" s="239" t="e">
        <f>INDEX(TrackerTbl[#Data],MATCH(Table58[[#This Row],[L2]],TrackerTbl[Cleansed_UAID_2],0),5)</f>
        <v>#N/A</v>
      </c>
      <c r="O1387" s="9" t="e">
        <f>INDEX(TrackerTbl[#Data],MATCH(Table58[[#This Row],[L2]],TrackerTbl[Cleansed_UAID_2],0),6)</f>
        <v>#N/A</v>
      </c>
      <c r="P1387" s="239" t="e">
        <f>INDEX(TrackerTbl[#Data],MATCH(Table58[[#This Row],[L2]],TrackerTbl[Cleansed_UAID_2],0),7)</f>
        <v>#N/A</v>
      </c>
    </row>
    <row r="1388" spans="1:16">
      <c r="A1388" s="9" t="s">
        <v>202</v>
      </c>
      <c r="B1388" t="s">
        <v>430</v>
      </c>
      <c r="C1388" t="str">
        <f>IF(LEFT(TrackerTbl[[#This Row],[WorkPackage]],1)="U",TrackerTbl[[#This Row],[WorkPackage]],"IDR "&amp;TRIM(TrackerTbl[[#This Row],[WorkPackage]]))</f>
        <v>IDR 218.02-1</v>
      </c>
      <c r="D1388" t="str">
        <f>TRIM(TrackerTbl[[#This Row],[UAID_2]])</f>
        <v>HS2-00002VK47</v>
      </c>
      <c r="E1388" s="74">
        <f>_xlfn.MAXIFS(Central_Team!G:G,Central_Team!C:C,TrackerTbl[[#This Row],[UAID_2]])</f>
        <v>45545</v>
      </c>
      <c r="F1388" t="str" cm="1">
        <f t="array" ref="F1388">INDEX(MainTracker[#Data],MATCH(1,(TrackerTbl[[#This Row],[UAID_2]]=MainTracker[UAID_2])*(TrackerTbl[[#This Row],[Request Date]]=MainTracker[Request sent on (Date)])*1,0),21)</f>
        <v>10 - Complete</v>
      </c>
      <c r="G1388" s="74" cm="1">
        <f t="array" ref="G1388">INDEX(MainTracker[#Data],MATCH(1,(TrackerTbl[[#This Row],[UAID_2]]=MainTracker[UAID_2])*(TrackerTbl[[#This Row],[Request Date]]=MainTracker[Request sent on (Date)])*1,0),9)</f>
        <v>45555</v>
      </c>
      <c r="J1388" t="s">
        <v>10544</v>
      </c>
      <c r="K1388" t="s">
        <v>10499</v>
      </c>
      <c r="L1388" t="e">
        <f>LEFT(Table58[[#This Row],[L3 (Last Work Package only)]],FIND(" - ",Table58[[#This Row],[L3 (Last Work Package only)]])-1)</f>
        <v>#VALUE!</v>
      </c>
      <c r="M1388" t="str">
        <f>LEFT(Table58[[#This Row],[Assets]],FIND(" - ",Table58[[#This Row],[Assets]])-1)</f>
        <v>HS2-00002PXHZ</v>
      </c>
      <c r="N1388" s="239" t="e">
        <f>INDEX(TrackerTbl[#Data],MATCH(Table58[[#This Row],[L2]],TrackerTbl[Cleansed_UAID_2],0),5)</f>
        <v>#N/A</v>
      </c>
      <c r="O1388" s="9" t="e">
        <f>INDEX(TrackerTbl[#Data],MATCH(Table58[[#This Row],[L2]],TrackerTbl[Cleansed_UAID_2],0),6)</f>
        <v>#N/A</v>
      </c>
      <c r="P1388" s="239" t="e">
        <f>INDEX(TrackerTbl[#Data],MATCH(Table58[[#This Row],[L2]],TrackerTbl[Cleansed_UAID_2],0),7)</f>
        <v>#N/A</v>
      </c>
    </row>
    <row r="1389" spans="1:16">
      <c r="A1389" s="9">
        <v>234.04</v>
      </c>
      <c r="B1389" t="s">
        <v>6125</v>
      </c>
      <c r="C1389" t="str">
        <f>IF(LEFT(TrackerTbl[[#This Row],[WorkPackage]],1)="U",TrackerTbl[[#This Row],[WorkPackage]],"IDR "&amp;TRIM(TrackerTbl[[#This Row],[WorkPackage]]))</f>
        <v>IDR 234.04</v>
      </c>
      <c r="D1389" t="str">
        <f>TRIM(TrackerTbl[[#This Row],[UAID_2]])</f>
        <v>HS2-000001345</v>
      </c>
      <c r="E1389" s="74">
        <f>_xlfn.MAXIFS(Central_Team!G:G,Central_Team!C:C,TrackerTbl[[#This Row],[UAID_2]])</f>
        <v>45546</v>
      </c>
      <c r="F1389" t="str" cm="1">
        <f t="array" ref="F1389">INDEX(MainTracker[#Data],MATCH(1,(TrackerTbl[[#This Row],[UAID_2]]=MainTracker[UAID_2])*(TrackerTbl[[#This Row],[Request Date]]=MainTracker[Request sent on (Date)])*1,0),21)</f>
        <v>10 - Complete</v>
      </c>
      <c r="G1389" s="74" cm="1">
        <f t="array" ref="G1389">INDEX(MainTracker[#Data],MATCH(1,(TrackerTbl[[#This Row],[UAID_2]]=MainTracker[UAID_2])*(TrackerTbl[[#This Row],[Request Date]]=MainTracker[Request sent on (Date)])*1,0),9)</f>
        <v>45551</v>
      </c>
      <c r="J1389" t="s">
        <v>10545</v>
      </c>
      <c r="K1389" t="s">
        <v>10499</v>
      </c>
      <c r="L1389" t="e">
        <f>LEFT(Table58[[#This Row],[L3 (Last Work Package only)]],FIND(" - ",Table58[[#This Row],[L3 (Last Work Package only)]])-1)</f>
        <v>#VALUE!</v>
      </c>
      <c r="M1389" t="str">
        <f>LEFT(Table58[[#This Row],[Assets]],FIND(" - ",Table58[[#This Row],[Assets]])-1)</f>
        <v>HS2-00002QSJ7</v>
      </c>
      <c r="N1389" s="239" t="e">
        <f>INDEX(TrackerTbl[#Data],MATCH(Table58[[#This Row],[L2]],TrackerTbl[Cleansed_UAID_2],0),5)</f>
        <v>#N/A</v>
      </c>
      <c r="O1389" s="9" t="e">
        <f>INDEX(TrackerTbl[#Data],MATCH(Table58[[#This Row],[L2]],TrackerTbl[Cleansed_UAID_2],0),6)</f>
        <v>#N/A</v>
      </c>
      <c r="P1389" s="239" t="e">
        <f>INDEX(TrackerTbl[#Data],MATCH(Table58[[#This Row],[L2]],TrackerTbl[Cleansed_UAID_2],0),7)</f>
        <v>#N/A</v>
      </c>
    </row>
    <row r="1390" spans="1:16">
      <c r="A1390" s="9" t="s">
        <v>35</v>
      </c>
      <c r="B1390" t="s">
        <v>6131</v>
      </c>
      <c r="C1390" t="str">
        <f>IF(LEFT(TrackerTbl[[#This Row],[WorkPackage]],1)="U",TrackerTbl[[#This Row],[WorkPackage]],"IDR "&amp;TRIM(TrackerTbl[[#This Row],[WorkPackage]]))</f>
        <v>IDR 233.01-3</v>
      </c>
      <c r="D1390" t="str">
        <f>TRIM(TrackerTbl[[#This Row],[UAID_2]])</f>
        <v>HS2-00003124M</v>
      </c>
      <c r="E1390" s="74">
        <f>_xlfn.MAXIFS(Central_Team!G:G,Central_Team!C:C,TrackerTbl[[#This Row],[UAID_2]])</f>
        <v>45547</v>
      </c>
      <c r="F1390" t="str" cm="1">
        <f t="array" ref="F1390">INDEX(MainTracker[#Data],MATCH(1,(TrackerTbl[[#This Row],[UAID_2]]=MainTracker[UAID_2])*(TrackerTbl[[#This Row],[Request Date]]=MainTracker[Request sent on (Date)])*1,0),21)</f>
        <v>10 - Complete</v>
      </c>
      <c r="G1390" s="74" cm="1">
        <f t="array" ref="G1390">INDEX(MainTracker[#Data],MATCH(1,(TrackerTbl[[#This Row],[UAID_2]]=MainTracker[UAID_2])*(TrackerTbl[[#This Row],[Request Date]]=MainTracker[Request sent on (Date)])*1,0),9)</f>
        <v>45621</v>
      </c>
      <c r="J1390" t="s">
        <v>10546</v>
      </c>
      <c r="K1390" t="s">
        <v>10499</v>
      </c>
      <c r="L1390" t="e">
        <f>LEFT(Table58[[#This Row],[L3 (Last Work Package only)]],FIND(" - ",Table58[[#This Row],[L3 (Last Work Package only)]])-1)</f>
        <v>#VALUE!</v>
      </c>
      <c r="M1390" t="str">
        <f>LEFT(Table58[[#This Row],[Assets]],FIND(" - ",Table58[[#This Row],[Assets]])-1)</f>
        <v>HS2-00002QSQ7</v>
      </c>
      <c r="N1390" s="239" t="e">
        <f>INDEX(TrackerTbl[#Data],MATCH(Table58[[#This Row],[L2]],TrackerTbl[Cleansed_UAID_2],0),5)</f>
        <v>#N/A</v>
      </c>
      <c r="O1390" s="9" t="e">
        <f>INDEX(TrackerTbl[#Data],MATCH(Table58[[#This Row],[L2]],TrackerTbl[Cleansed_UAID_2],0),6)</f>
        <v>#N/A</v>
      </c>
      <c r="P1390" s="239" t="e">
        <f>INDEX(TrackerTbl[#Data],MATCH(Table58[[#This Row],[L2]],TrackerTbl[Cleansed_UAID_2],0),7)</f>
        <v>#N/A</v>
      </c>
    </row>
    <row r="1391" spans="1:16">
      <c r="A1391" s="9" t="s">
        <v>35</v>
      </c>
      <c r="B1391" t="s">
        <v>6137</v>
      </c>
      <c r="C1391" t="str">
        <f>IF(LEFT(TrackerTbl[[#This Row],[WorkPackage]],1)="U",TrackerTbl[[#This Row],[WorkPackage]],"IDR "&amp;TRIM(TrackerTbl[[#This Row],[WorkPackage]]))</f>
        <v>IDR 233.01-3</v>
      </c>
      <c r="D1391" t="str">
        <f>TRIM(TrackerTbl[[#This Row],[UAID_2]])</f>
        <v>HS2-000035Q9B</v>
      </c>
      <c r="E1391" s="74">
        <f>_xlfn.MAXIFS(Central_Team!G:G,Central_Team!C:C,TrackerTbl[[#This Row],[UAID_2]])</f>
        <v>45547</v>
      </c>
      <c r="F1391" t="str" cm="1">
        <f t="array" ref="F1391">INDEX(MainTracker[#Data],MATCH(1,(TrackerTbl[[#This Row],[UAID_2]]=MainTracker[UAID_2])*(TrackerTbl[[#This Row],[Request Date]]=MainTracker[Request sent on (Date)])*1,0),21)</f>
        <v>10 - Complete</v>
      </c>
      <c r="G1391" s="74" cm="1">
        <f t="array" ref="G1391">INDEX(MainTracker[#Data],MATCH(1,(TrackerTbl[[#This Row],[UAID_2]]=MainTracker[UAID_2])*(TrackerTbl[[#This Row],[Request Date]]=MainTracker[Request sent on (Date)])*1,0),9)</f>
        <v>45611</v>
      </c>
      <c r="J1391" t="s">
        <v>10547</v>
      </c>
      <c r="K1391" t="s">
        <v>10499</v>
      </c>
      <c r="L1391" t="e">
        <f>LEFT(Table58[[#This Row],[L3 (Last Work Package only)]],FIND(" - ",Table58[[#This Row],[L3 (Last Work Package only)]])-1)</f>
        <v>#VALUE!</v>
      </c>
      <c r="M1391" t="str">
        <f>LEFT(Table58[[#This Row],[Assets]],FIND(" - ",Table58[[#This Row],[Assets]])-1)</f>
        <v>HS2-00002PXFJ</v>
      </c>
      <c r="N1391" s="239" t="e">
        <f>INDEX(TrackerTbl[#Data],MATCH(Table58[[#This Row],[L2]],TrackerTbl[Cleansed_UAID_2],0),5)</f>
        <v>#N/A</v>
      </c>
      <c r="O1391" s="9" t="e">
        <f>INDEX(TrackerTbl[#Data],MATCH(Table58[[#This Row],[L2]],TrackerTbl[Cleansed_UAID_2],0),6)</f>
        <v>#N/A</v>
      </c>
      <c r="P1391" s="239" t="e">
        <f>INDEX(TrackerTbl[#Data],MATCH(Table58[[#This Row],[L2]],TrackerTbl[Cleansed_UAID_2],0),7)</f>
        <v>#N/A</v>
      </c>
    </row>
    <row r="1392" spans="1:16">
      <c r="A1392" s="9" t="s">
        <v>4168</v>
      </c>
      <c r="B1392" t="s">
        <v>5240</v>
      </c>
      <c r="C1392" t="str">
        <f>IF(LEFT(TrackerTbl[[#This Row],[WorkPackage]],1)="U",TrackerTbl[[#This Row],[WorkPackage]],"IDR "&amp;TRIM(TrackerTbl[[#This Row],[WorkPackage]]))</f>
        <v>IDR 204.2-2</v>
      </c>
      <c r="D1392" t="str">
        <f>TRIM(TrackerTbl[[#This Row],[UAID_2]])</f>
        <v>HS2-00002WULG</v>
      </c>
      <c r="E1392" s="74">
        <f>_xlfn.MAXIFS(Central_Team!G:G,Central_Team!C:C,TrackerTbl[[#This Row],[UAID_2]])</f>
        <v>45548</v>
      </c>
      <c r="F1392" t="str" cm="1">
        <f t="array" ref="F1392">INDEX(MainTracker[#Data],MATCH(1,(TrackerTbl[[#This Row],[UAID_2]]=MainTracker[UAID_2])*(TrackerTbl[[#This Row],[Request Date]]=MainTracker[Request sent on (Date)])*1,0),21)</f>
        <v>10 - Complete</v>
      </c>
      <c r="G1392" s="74" cm="1">
        <f t="array" ref="G1392">INDEX(MainTracker[#Data],MATCH(1,(TrackerTbl[[#This Row],[UAID_2]]=MainTracker[UAID_2])*(TrackerTbl[[#This Row],[Request Date]]=MainTracker[Request sent on (Date)])*1,0),9)</f>
        <v>45551</v>
      </c>
      <c r="J1392" t="s">
        <v>10548</v>
      </c>
      <c r="K1392" t="s">
        <v>10499</v>
      </c>
      <c r="L1392" t="e">
        <f>LEFT(Table58[[#This Row],[L3 (Last Work Package only)]],FIND(" - ",Table58[[#This Row],[L3 (Last Work Package only)]])-1)</f>
        <v>#VALUE!</v>
      </c>
      <c r="M1392" t="str">
        <f>LEFT(Table58[[#This Row],[Assets]],FIND(" - ",Table58[[#This Row],[Assets]])-1)</f>
        <v>HS2-00002PXFK</v>
      </c>
      <c r="N1392" s="239" t="e">
        <f>INDEX(TrackerTbl[#Data],MATCH(Table58[[#This Row],[L2]],TrackerTbl[Cleansed_UAID_2],0),5)</f>
        <v>#N/A</v>
      </c>
      <c r="O1392" s="9" t="e">
        <f>INDEX(TrackerTbl[#Data],MATCH(Table58[[#This Row],[L2]],TrackerTbl[Cleansed_UAID_2],0),6)</f>
        <v>#N/A</v>
      </c>
      <c r="P1392" s="239" t="e">
        <f>INDEX(TrackerTbl[#Data],MATCH(Table58[[#This Row],[L2]],TrackerTbl[Cleansed_UAID_2],0),7)</f>
        <v>#N/A</v>
      </c>
    </row>
    <row r="1393" spans="1:16">
      <c r="A1393" s="9">
        <v>229.03</v>
      </c>
      <c r="B1393" t="s">
        <v>6143</v>
      </c>
      <c r="C1393" t="str">
        <f>IF(LEFT(TrackerTbl[[#This Row],[WorkPackage]],1)="U",TrackerTbl[[#This Row],[WorkPackage]],"IDR "&amp;TRIM(TrackerTbl[[#This Row],[WorkPackage]]))</f>
        <v>IDR 229.03</v>
      </c>
      <c r="D1393" t="str">
        <f>TRIM(TrackerTbl[[#This Row],[UAID_2]])</f>
        <v>HS2-000020NVF</v>
      </c>
      <c r="E1393" s="74">
        <f>_xlfn.MAXIFS(Central_Team!G:G,Central_Team!C:C,TrackerTbl[[#This Row],[UAID_2]])</f>
        <v>45548</v>
      </c>
      <c r="F1393" t="str" cm="1">
        <f t="array" ref="F1393">INDEX(MainTracker[#Data],MATCH(1,(TrackerTbl[[#This Row],[UAID_2]]=MainTracker[UAID_2])*(TrackerTbl[[#This Row],[Request Date]]=MainTracker[Request sent on (Date)])*1,0),21)</f>
        <v>10 - Complete</v>
      </c>
      <c r="G1393" s="74" cm="1">
        <f t="array" ref="G1393">INDEX(MainTracker[#Data],MATCH(1,(TrackerTbl[[#This Row],[UAID_2]]=MainTracker[UAID_2])*(TrackerTbl[[#This Row],[Request Date]]=MainTracker[Request sent on (Date)])*1,0),9)</f>
        <v>45569</v>
      </c>
      <c r="J1393" t="s">
        <v>10549</v>
      </c>
      <c r="K1393" t="s">
        <v>10499</v>
      </c>
      <c r="L1393" t="e">
        <f>LEFT(Table58[[#This Row],[L3 (Last Work Package only)]],FIND(" - ",Table58[[#This Row],[L3 (Last Work Package only)]])-1)</f>
        <v>#VALUE!</v>
      </c>
      <c r="M1393" t="str">
        <f>LEFT(Table58[[#This Row],[Assets]],FIND(" - ",Table58[[#This Row],[Assets]])-1)</f>
        <v>HS2-00002QSJ8</v>
      </c>
      <c r="N1393" s="239" t="e">
        <f>INDEX(TrackerTbl[#Data],MATCH(Table58[[#This Row],[L2]],TrackerTbl[Cleansed_UAID_2],0),5)</f>
        <v>#N/A</v>
      </c>
      <c r="O1393" s="9" t="e">
        <f>INDEX(TrackerTbl[#Data],MATCH(Table58[[#This Row],[L2]],TrackerTbl[Cleansed_UAID_2],0),6)</f>
        <v>#N/A</v>
      </c>
      <c r="P1393" s="239" t="e">
        <f>INDEX(TrackerTbl[#Data],MATCH(Table58[[#This Row],[L2]],TrackerTbl[Cleansed_UAID_2],0),7)</f>
        <v>#N/A</v>
      </c>
    </row>
    <row r="1394" spans="1:16">
      <c r="A1394" s="9">
        <v>226.5</v>
      </c>
      <c r="B1394" t="s">
        <v>6149</v>
      </c>
      <c r="C1394" t="str">
        <f>IF(LEFT(TrackerTbl[[#This Row],[WorkPackage]],1)="U",TrackerTbl[[#This Row],[WorkPackage]],"IDR "&amp;TRIM(TrackerTbl[[#This Row],[WorkPackage]]))</f>
        <v>IDR 226.5</v>
      </c>
      <c r="D1394" t="str">
        <f>TRIM(TrackerTbl[[#This Row],[UAID_2]])</f>
        <v>HS2-00002CTE4</v>
      </c>
      <c r="E1394" s="74">
        <f>_xlfn.MAXIFS(Central_Team!G:G,Central_Team!C:C,TrackerTbl[[#This Row],[UAID_2]])</f>
        <v>45548</v>
      </c>
      <c r="F1394" t="str" cm="1">
        <f t="array" ref="F1394">INDEX(MainTracker[#Data],MATCH(1,(TrackerTbl[[#This Row],[UAID_2]]=MainTracker[UAID_2])*(TrackerTbl[[#This Row],[Request Date]]=MainTracker[Request sent on (Date)])*1,0),21)</f>
        <v>10 - Complete</v>
      </c>
      <c r="G1394" s="74" cm="1">
        <f t="array" ref="G1394">INDEX(MainTracker[#Data],MATCH(1,(TrackerTbl[[#This Row],[UAID_2]]=MainTracker[UAID_2])*(TrackerTbl[[#This Row],[Request Date]]=MainTracker[Request sent on (Date)])*1,0),9)</f>
        <v>45558</v>
      </c>
      <c r="J1394" t="s">
        <v>10550</v>
      </c>
      <c r="K1394" t="s">
        <v>10499</v>
      </c>
      <c r="L1394" t="e">
        <f>LEFT(Table58[[#This Row],[L3 (Last Work Package only)]],FIND(" - ",Table58[[#This Row],[L3 (Last Work Package only)]])-1)</f>
        <v>#VALUE!</v>
      </c>
      <c r="M1394" t="str">
        <f>LEFT(Table58[[#This Row],[Assets]],FIND(" - ",Table58[[#This Row],[Assets]])-1)</f>
        <v>HS2-00002QSQ6</v>
      </c>
      <c r="N1394" s="239" t="e">
        <f>INDEX(TrackerTbl[#Data],MATCH(Table58[[#This Row],[L2]],TrackerTbl[Cleansed_UAID_2],0),5)</f>
        <v>#N/A</v>
      </c>
      <c r="O1394" s="9" t="e">
        <f>INDEX(TrackerTbl[#Data],MATCH(Table58[[#This Row],[L2]],TrackerTbl[Cleansed_UAID_2],0),6)</f>
        <v>#N/A</v>
      </c>
      <c r="P1394" s="239" t="e">
        <f>INDEX(TrackerTbl[#Data],MATCH(Table58[[#This Row],[L2]],TrackerTbl[Cleansed_UAID_2],0),7)</f>
        <v>#N/A</v>
      </c>
    </row>
    <row r="1395" spans="1:16">
      <c r="A1395" s="9">
        <v>226.5</v>
      </c>
      <c r="B1395" t="s">
        <v>6156</v>
      </c>
      <c r="C1395" t="str">
        <f>IF(LEFT(TrackerTbl[[#This Row],[WorkPackage]],1)="U",TrackerTbl[[#This Row],[WorkPackage]],"IDR "&amp;TRIM(TrackerTbl[[#This Row],[WorkPackage]]))</f>
        <v>IDR 226.5</v>
      </c>
      <c r="D1395" t="str">
        <f>TRIM(TrackerTbl[[#This Row],[UAID_2]])</f>
        <v>HS2-00002CTE9</v>
      </c>
      <c r="E1395" s="74">
        <f>_xlfn.MAXIFS(Central_Team!G:G,Central_Team!C:C,TrackerTbl[[#This Row],[UAID_2]])</f>
        <v>45548</v>
      </c>
      <c r="F1395" t="str" cm="1">
        <f t="array" ref="F1395">INDEX(MainTracker[#Data],MATCH(1,(TrackerTbl[[#This Row],[UAID_2]]=MainTracker[UAID_2])*(TrackerTbl[[#This Row],[Request Date]]=MainTracker[Request sent on (Date)])*1,0),21)</f>
        <v>10 - Complete</v>
      </c>
      <c r="G1395" s="74" cm="1">
        <f t="array" ref="G1395">INDEX(MainTracker[#Data],MATCH(1,(TrackerTbl[[#This Row],[UAID_2]]=MainTracker[UAID_2])*(TrackerTbl[[#This Row],[Request Date]]=MainTracker[Request sent on (Date)])*1,0),9)</f>
        <v>45555</v>
      </c>
      <c r="J1395" t="s">
        <v>10551</v>
      </c>
      <c r="K1395" t="s">
        <v>10499</v>
      </c>
      <c r="L1395" t="e">
        <f>LEFT(Table58[[#This Row],[L3 (Last Work Package only)]],FIND(" - ",Table58[[#This Row],[L3 (Last Work Package only)]])-1)</f>
        <v>#VALUE!</v>
      </c>
      <c r="M1395" t="str">
        <f>LEFT(Table58[[#This Row],[Assets]],FIND(" - ",Table58[[#This Row],[Assets]])-1)</f>
        <v>HS2-00002PXJ0</v>
      </c>
      <c r="N1395" s="239" t="e">
        <f>INDEX(TrackerTbl[#Data],MATCH(Table58[[#This Row],[L2]],TrackerTbl[Cleansed_UAID_2],0),5)</f>
        <v>#N/A</v>
      </c>
      <c r="O1395" s="9" t="e">
        <f>INDEX(TrackerTbl[#Data],MATCH(Table58[[#This Row],[L2]],TrackerTbl[Cleansed_UAID_2],0),6)</f>
        <v>#N/A</v>
      </c>
      <c r="P1395" s="239" t="e">
        <f>INDEX(TrackerTbl[#Data],MATCH(Table58[[#This Row],[L2]],TrackerTbl[Cleansed_UAID_2],0),7)</f>
        <v>#N/A</v>
      </c>
    </row>
    <row r="1396" spans="1:16">
      <c r="A1396" s="9">
        <v>226.5</v>
      </c>
      <c r="B1396" t="s">
        <v>6163</v>
      </c>
      <c r="C1396" t="str">
        <f>IF(LEFT(TrackerTbl[[#This Row],[WorkPackage]],1)="U",TrackerTbl[[#This Row],[WorkPackage]],"IDR "&amp;TRIM(TrackerTbl[[#This Row],[WorkPackage]]))</f>
        <v>IDR 226.5</v>
      </c>
      <c r="D1396" t="str">
        <f>TRIM(TrackerTbl[[#This Row],[UAID_2]])</f>
        <v>HS2-00002CTEB</v>
      </c>
      <c r="E1396" s="74">
        <f>_xlfn.MAXIFS(Central_Team!G:G,Central_Team!C:C,TrackerTbl[[#This Row],[UAID_2]])</f>
        <v>45548</v>
      </c>
      <c r="F1396" t="str" cm="1">
        <f t="array" ref="F1396">INDEX(MainTracker[#Data],MATCH(1,(TrackerTbl[[#This Row],[UAID_2]]=MainTracker[UAID_2])*(TrackerTbl[[#This Row],[Request Date]]=MainTracker[Request sent on (Date)])*1,0),21)</f>
        <v>10 - Complete</v>
      </c>
      <c r="G1396" s="74" cm="1">
        <f t="array" ref="G1396">INDEX(MainTracker[#Data],MATCH(1,(TrackerTbl[[#This Row],[UAID_2]]=MainTracker[UAID_2])*(TrackerTbl[[#This Row],[Request Date]]=MainTracker[Request sent on (Date)])*1,0),9)</f>
        <v>45559</v>
      </c>
      <c r="J1396" t="s">
        <v>10552</v>
      </c>
      <c r="K1396" t="s">
        <v>10499</v>
      </c>
      <c r="L1396" t="e">
        <f>LEFT(Table58[[#This Row],[L3 (Last Work Package only)]],FIND(" - ",Table58[[#This Row],[L3 (Last Work Package only)]])-1)</f>
        <v>#VALUE!</v>
      </c>
      <c r="M1396" t="str">
        <f>LEFT(Table58[[#This Row],[Assets]],FIND(" - ",Table58[[#This Row],[Assets]])-1)</f>
        <v>HS2-00002PXJ1</v>
      </c>
      <c r="N1396" s="239" t="e">
        <f>INDEX(TrackerTbl[#Data],MATCH(Table58[[#This Row],[L2]],TrackerTbl[Cleansed_UAID_2],0),5)</f>
        <v>#N/A</v>
      </c>
      <c r="O1396" s="9" t="e">
        <f>INDEX(TrackerTbl[#Data],MATCH(Table58[[#This Row],[L2]],TrackerTbl[Cleansed_UAID_2],0),6)</f>
        <v>#N/A</v>
      </c>
      <c r="P1396" s="239" t="e">
        <f>INDEX(TrackerTbl[#Data],MATCH(Table58[[#This Row],[L2]],TrackerTbl[Cleansed_UAID_2],0),7)</f>
        <v>#N/A</v>
      </c>
    </row>
    <row r="1397" spans="1:16">
      <c r="A1397" s="9">
        <v>226.5</v>
      </c>
      <c r="B1397" t="s">
        <v>6168</v>
      </c>
      <c r="C1397" t="str">
        <f>IF(LEFT(TrackerTbl[[#This Row],[WorkPackage]],1)="U",TrackerTbl[[#This Row],[WorkPackage]],"IDR "&amp;TRIM(TrackerTbl[[#This Row],[WorkPackage]]))</f>
        <v>IDR 226.5</v>
      </c>
      <c r="D1397" t="str">
        <f>TRIM(TrackerTbl[[#This Row],[UAID_2]])</f>
        <v>HS2-00002BVK1</v>
      </c>
      <c r="E1397" s="74">
        <f>_xlfn.MAXIFS(Central_Team!G:G,Central_Team!C:C,TrackerTbl[[#This Row],[UAID_2]])</f>
        <v>45548</v>
      </c>
      <c r="F1397" t="str" cm="1">
        <f t="array" ref="F1397">INDEX(MainTracker[#Data],MATCH(1,(TrackerTbl[[#This Row],[UAID_2]]=MainTracker[UAID_2])*(TrackerTbl[[#This Row],[Request Date]]=MainTracker[Request sent on (Date)])*1,0),21)</f>
        <v>10 - Complete</v>
      </c>
      <c r="G1397" s="74" cm="1">
        <f t="array" ref="G1397">INDEX(MainTracker[#Data],MATCH(1,(TrackerTbl[[#This Row],[UAID_2]]=MainTracker[UAID_2])*(TrackerTbl[[#This Row],[Request Date]]=MainTracker[Request sent on (Date)])*1,0),9)</f>
        <v>45554</v>
      </c>
      <c r="J1397" t="s">
        <v>10553</v>
      </c>
      <c r="K1397" t="s">
        <v>10554</v>
      </c>
      <c r="L1397" t="e">
        <f>LEFT(Table58[[#This Row],[L3 (Last Work Package only)]],FIND(" - ",Table58[[#This Row],[L3 (Last Work Package only)]])-1)</f>
        <v>#VALUE!</v>
      </c>
      <c r="M1397" t="str">
        <f>LEFT(Table58[[#This Row],[Assets]],FIND(" - ",Table58[[#This Row],[Assets]])-1)</f>
        <v>HS2-00002PXHS</v>
      </c>
      <c r="N1397" s="239" t="e">
        <f>INDEX(TrackerTbl[#Data],MATCH(Table58[[#This Row],[L2]],TrackerTbl[Cleansed_UAID_2],0),5)</f>
        <v>#N/A</v>
      </c>
      <c r="O1397" s="9" t="e">
        <f>INDEX(TrackerTbl[#Data],MATCH(Table58[[#This Row],[L2]],TrackerTbl[Cleansed_UAID_2],0),6)</f>
        <v>#N/A</v>
      </c>
      <c r="P1397" s="239" t="e">
        <f>INDEX(TrackerTbl[#Data],MATCH(Table58[[#This Row],[L2]],TrackerTbl[Cleansed_UAID_2],0),7)</f>
        <v>#N/A</v>
      </c>
    </row>
    <row r="1398" spans="1:16">
      <c r="A1398" s="9">
        <v>226.5</v>
      </c>
      <c r="B1398" t="s">
        <v>6172</v>
      </c>
      <c r="C1398" t="str">
        <f>IF(LEFT(TrackerTbl[[#This Row],[WorkPackage]],1)="U",TrackerTbl[[#This Row],[WorkPackage]],"IDR "&amp;TRIM(TrackerTbl[[#This Row],[WorkPackage]]))</f>
        <v>IDR 226.5</v>
      </c>
      <c r="D1398" t="str">
        <f>TRIM(TrackerTbl[[#This Row],[UAID_2]])</f>
        <v>HS2-00002CQQK</v>
      </c>
      <c r="E1398" s="74">
        <f>_xlfn.MAXIFS(Central_Team!G:G,Central_Team!C:C,TrackerTbl[[#This Row],[UAID_2]])</f>
        <v>45548</v>
      </c>
      <c r="F1398" t="str" cm="1">
        <f t="array" ref="F1398">INDEX(MainTracker[#Data],MATCH(1,(TrackerTbl[[#This Row],[UAID_2]]=MainTracker[UAID_2])*(TrackerTbl[[#This Row],[Request Date]]=MainTracker[Request sent on (Date)])*1,0),21)</f>
        <v>10 - Complete</v>
      </c>
      <c r="G1398" s="74" cm="1">
        <f t="array" ref="G1398">INDEX(MainTracker[#Data],MATCH(1,(TrackerTbl[[#This Row],[UAID_2]]=MainTracker[UAID_2])*(TrackerTbl[[#This Row],[Request Date]]=MainTracker[Request sent on (Date)])*1,0),9)</f>
        <v>45555</v>
      </c>
      <c r="J1398" t="s">
        <v>10555</v>
      </c>
      <c r="K1398" t="s">
        <v>10554</v>
      </c>
      <c r="L1398" t="e">
        <f>LEFT(Table58[[#This Row],[L3 (Last Work Package only)]],FIND(" - ",Table58[[#This Row],[L3 (Last Work Package only)]])-1)</f>
        <v>#VALUE!</v>
      </c>
      <c r="M1398" t="str">
        <f>LEFT(Table58[[#This Row],[Assets]],FIND(" - ",Table58[[#This Row],[Assets]])-1)</f>
        <v>HS2-00002QSH1</v>
      </c>
      <c r="N1398" s="239" t="e">
        <f>INDEX(TrackerTbl[#Data],MATCH(Table58[[#This Row],[L2]],TrackerTbl[Cleansed_UAID_2],0),5)</f>
        <v>#N/A</v>
      </c>
      <c r="O1398" s="9" t="e">
        <f>INDEX(TrackerTbl[#Data],MATCH(Table58[[#This Row],[L2]],TrackerTbl[Cleansed_UAID_2],0),6)</f>
        <v>#N/A</v>
      </c>
      <c r="P1398" s="239" t="e">
        <f>INDEX(TrackerTbl[#Data],MATCH(Table58[[#This Row],[L2]],TrackerTbl[Cleansed_UAID_2],0),7)</f>
        <v>#N/A</v>
      </c>
    </row>
    <row r="1399" spans="1:16">
      <c r="A1399" s="9">
        <v>226.5</v>
      </c>
      <c r="B1399" t="s">
        <v>6178</v>
      </c>
      <c r="C1399" t="str">
        <f>IF(LEFT(TrackerTbl[[#This Row],[WorkPackage]],1)="U",TrackerTbl[[#This Row],[WorkPackage]],"IDR "&amp;TRIM(TrackerTbl[[#This Row],[WorkPackage]]))</f>
        <v>IDR 226.5</v>
      </c>
      <c r="D1399" t="str">
        <f>TRIM(TrackerTbl[[#This Row],[UAID_2]])</f>
        <v>HS2-00002CTE6</v>
      </c>
      <c r="E1399" s="74">
        <f>_xlfn.MAXIFS(Central_Team!G:G,Central_Team!C:C,TrackerTbl[[#This Row],[UAID_2]])</f>
        <v>45548</v>
      </c>
      <c r="F1399" t="str" cm="1">
        <f t="array" ref="F1399">INDEX(MainTracker[#Data],MATCH(1,(TrackerTbl[[#This Row],[UAID_2]]=MainTracker[UAID_2])*(TrackerTbl[[#This Row],[Request Date]]=MainTracker[Request sent on (Date)])*1,0),21)</f>
        <v>10 - Complete</v>
      </c>
      <c r="G1399" s="74" cm="1">
        <f t="array" ref="G1399">INDEX(MainTracker[#Data],MATCH(1,(TrackerTbl[[#This Row],[UAID_2]]=MainTracker[UAID_2])*(TrackerTbl[[#This Row],[Request Date]]=MainTracker[Request sent on (Date)])*1,0),9)</f>
        <v>45559</v>
      </c>
      <c r="J1399" t="s">
        <v>10556</v>
      </c>
      <c r="K1399" t="s">
        <v>10554</v>
      </c>
      <c r="L1399" t="e">
        <f>LEFT(Table58[[#This Row],[L3 (Last Work Package only)]],FIND(" - ",Table58[[#This Row],[L3 (Last Work Package only)]])-1)</f>
        <v>#VALUE!</v>
      </c>
      <c r="M1399" t="str">
        <f>LEFT(Table58[[#This Row],[Assets]],FIND(" - ",Table58[[#This Row],[Assets]])-1)</f>
        <v>HS2-00002QSH3</v>
      </c>
      <c r="N1399" s="239" t="e">
        <f>INDEX(TrackerTbl[#Data],MATCH(Table58[[#This Row],[L2]],TrackerTbl[Cleansed_UAID_2],0),5)</f>
        <v>#N/A</v>
      </c>
      <c r="O1399" s="9" t="e">
        <f>INDEX(TrackerTbl[#Data],MATCH(Table58[[#This Row],[L2]],TrackerTbl[Cleansed_UAID_2],0),6)</f>
        <v>#N/A</v>
      </c>
      <c r="P1399" s="239" t="e">
        <f>INDEX(TrackerTbl[#Data],MATCH(Table58[[#This Row],[L2]],TrackerTbl[Cleansed_UAID_2],0),7)</f>
        <v>#N/A</v>
      </c>
    </row>
    <row r="1400" spans="1:16">
      <c r="A1400" s="9">
        <v>221.5</v>
      </c>
      <c r="B1400" t="s">
        <v>6183</v>
      </c>
      <c r="C1400" t="str">
        <f>IF(LEFT(TrackerTbl[[#This Row],[WorkPackage]],1)="U",TrackerTbl[[#This Row],[WorkPackage]],"IDR "&amp;TRIM(TrackerTbl[[#This Row],[WorkPackage]]))</f>
        <v>IDR 221.5</v>
      </c>
      <c r="D1400" t="str">
        <f>TRIM(TrackerTbl[[#This Row],[UAID_2]])</f>
        <v>HS2-00002BVHV</v>
      </c>
      <c r="E1400" s="74">
        <f>_xlfn.MAXIFS(Central_Team!G:G,Central_Team!C:C,TrackerTbl[[#This Row],[UAID_2]])</f>
        <v>45548</v>
      </c>
      <c r="F1400" t="str" cm="1">
        <f t="array" ref="F1400">INDEX(MainTracker[#Data],MATCH(1,(TrackerTbl[[#This Row],[UAID_2]]=MainTracker[UAID_2])*(TrackerTbl[[#This Row],[Request Date]]=MainTracker[Request sent on (Date)])*1,0),21)</f>
        <v>10 - Complete</v>
      </c>
      <c r="G1400" s="74" cm="1">
        <f t="array" ref="G1400">INDEX(MainTracker[#Data],MATCH(1,(TrackerTbl[[#This Row],[UAID_2]]=MainTracker[UAID_2])*(TrackerTbl[[#This Row],[Request Date]]=MainTracker[Request sent on (Date)])*1,0),9)</f>
        <v>45555</v>
      </c>
      <c r="J1400" t="s">
        <v>10557</v>
      </c>
      <c r="K1400" t="s">
        <v>10554</v>
      </c>
      <c r="L1400" t="e">
        <f>LEFT(Table58[[#This Row],[L3 (Last Work Package only)]],FIND(" - ",Table58[[#This Row],[L3 (Last Work Package only)]])-1)</f>
        <v>#VALUE!</v>
      </c>
      <c r="M1400" t="str">
        <f>LEFT(Table58[[#This Row],[Assets]],FIND(" - ",Table58[[#This Row],[Assets]])-1)</f>
        <v>HS2-00002QSH5</v>
      </c>
      <c r="N1400" s="239" t="e">
        <f>INDEX(TrackerTbl[#Data],MATCH(Table58[[#This Row],[L2]],TrackerTbl[Cleansed_UAID_2],0),5)</f>
        <v>#N/A</v>
      </c>
      <c r="O1400" s="9" t="e">
        <f>INDEX(TrackerTbl[#Data],MATCH(Table58[[#This Row],[L2]],TrackerTbl[Cleansed_UAID_2],0),6)</f>
        <v>#N/A</v>
      </c>
      <c r="P1400" s="239" t="e">
        <f>INDEX(TrackerTbl[#Data],MATCH(Table58[[#This Row],[L2]],TrackerTbl[Cleansed_UAID_2],0),7)</f>
        <v>#N/A</v>
      </c>
    </row>
    <row r="1401" spans="1:16">
      <c r="A1401" s="9">
        <v>221.5</v>
      </c>
      <c r="B1401" t="s">
        <v>6188</v>
      </c>
      <c r="C1401" t="str">
        <f>IF(LEFT(TrackerTbl[[#This Row],[WorkPackage]],1)="U",TrackerTbl[[#This Row],[WorkPackage]],"IDR "&amp;TRIM(TrackerTbl[[#This Row],[WorkPackage]]))</f>
        <v>IDR 221.5</v>
      </c>
      <c r="D1401" t="str">
        <f>TRIM(TrackerTbl[[#This Row],[UAID_2]])</f>
        <v>HS2-00002CTAX</v>
      </c>
      <c r="E1401" s="74">
        <f>_xlfn.MAXIFS(Central_Team!G:G,Central_Team!C:C,TrackerTbl[[#This Row],[UAID_2]])</f>
        <v>45548</v>
      </c>
      <c r="F1401" t="str" cm="1">
        <f t="array" ref="F1401">INDEX(MainTracker[#Data],MATCH(1,(TrackerTbl[[#This Row],[UAID_2]]=MainTracker[UAID_2])*(TrackerTbl[[#This Row],[Request Date]]=MainTracker[Request sent on (Date)])*1,0),21)</f>
        <v>10 - Complete</v>
      </c>
      <c r="G1401" s="74" cm="1">
        <f t="array" ref="G1401">INDEX(MainTracker[#Data],MATCH(1,(TrackerTbl[[#This Row],[UAID_2]]=MainTracker[UAID_2])*(TrackerTbl[[#This Row],[Request Date]]=MainTracker[Request sent on (Date)])*1,0),9)</f>
        <v>45555</v>
      </c>
      <c r="J1401" t="s">
        <v>10558</v>
      </c>
      <c r="K1401" t="s">
        <v>10554</v>
      </c>
      <c r="L1401" t="e">
        <f>LEFT(Table58[[#This Row],[L3 (Last Work Package only)]],FIND(" - ",Table58[[#This Row],[L3 (Last Work Package only)]])-1)</f>
        <v>#VALUE!</v>
      </c>
      <c r="M1401" t="str">
        <f>LEFT(Table58[[#This Row],[Assets]],FIND(" - ",Table58[[#This Row],[Assets]])-1)</f>
        <v>HS2-00002QSH7</v>
      </c>
      <c r="N1401" s="239" t="e">
        <f>INDEX(TrackerTbl[#Data],MATCH(Table58[[#This Row],[L2]],TrackerTbl[Cleansed_UAID_2],0),5)</f>
        <v>#N/A</v>
      </c>
      <c r="O1401" s="9" t="e">
        <f>INDEX(TrackerTbl[#Data],MATCH(Table58[[#This Row],[L2]],TrackerTbl[Cleansed_UAID_2],0),6)</f>
        <v>#N/A</v>
      </c>
      <c r="P1401" s="239" t="e">
        <f>INDEX(TrackerTbl[#Data],MATCH(Table58[[#This Row],[L2]],TrackerTbl[Cleansed_UAID_2],0),7)</f>
        <v>#N/A</v>
      </c>
    </row>
    <row r="1402" spans="1:16">
      <c r="A1402" s="9">
        <v>221.5</v>
      </c>
      <c r="B1402" t="s">
        <v>6192</v>
      </c>
      <c r="C1402" t="str">
        <f>IF(LEFT(TrackerTbl[[#This Row],[WorkPackage]],1)="U",TrackerTbl[[#This Row],[WorkPackage]],"IDR "&amp;TRIM(TrackerTbl[[#This Row],[WorkPackage]]))</f>
        <v>IDR 221.5</v>
      </c>
      <c r="D1402" t="str">
        <f>TRIM(TrackerTbl[[#This Row],[UAID_2]])</f>
        <v>HS2-00002N7WF</v>
      </c>
      <c r="E1402" s="74">
        <f>_xlfn.MAXIFS(Central_Team!G:G,Central_Team!C:C,TrackerTbl[[#This Row],[UAID_2]])</f>
        <v>45548</v>
      </c>
      <c r="F1402" t="str" cm="1">
        <f t="array" ref="F1402">INDEX(MainTracker[#Data],MATCH(1,(TrackerTbl[[#This Row],[UAID_2]]=MainTracker[UAID_2])*(TrackerTbl[[#This Row],[Request Date]]=MainTracker[Request sent on (Date)])*1,0),21)</f>
        <v>10 - Complete</v>
      </c>
      <c r="G1402" s="74" cm="1">
        <f t="array" ref="G1402">INDEX(MainTracker[#Data],MATCH(1,(TrackerTbl[[#This Row],[UAID_2]]=MainTracker[UAID_2])*(TrackerTbl[[#This Row],[Request Date]]=MainTracker[Request sent on (Date)])*1,0),9)</f>
        <v>45555</v>
      </c>
      <c r="J1402" t="s">
        <v>10559</v>
      </c>
      <c r="K1402" t="s">
        <v>10554</v>
      </c>
      <c r="L1402" t="e">
        <f>LEFT(Table58[[#This Row],[L3 (Last Work Package only)]],FIND(" - ",Table58[[#This Row],[L3 (Last Work Package only)]])-1)</f>
        <v>#VALUE!</v>
      </c>
      <c r="M1402" t="str">
        <f>LEFT(Table58[[#This Row],[Assets]],FIND(" - ",Table58[[#This Row],[Assets]])-1)</f>
        <v>HS2-00002QSH9</v>
      </c>
      <c r="N1402" s="239" t="e">
        <f>INDEX(TrackerTbl[#Data],MATCH(Table58[[#This Row],[L2]],TrackerTbl[Cleansed_UAID_2],0),5)</f>
        <v>#N/A</v>
      </c>
      <c r="O1402" s="9" t="e">
        <f>INDEX(TrackerTbl[#Data],MATCH(Table58[[#This Row],[L2]],TrackerTbl[Cleansed_UAID_2],0),6)</f>
        <v>#N/A</v>
      </c>
      <c r="P1402" s="239" t="e">
        <f>INDEX(TrackerTbl[#Data],MATCH(Table58[[#This Row],[L2]],TrackerTbl[Cleansed_UAID_2],0),7)</f>
        <v>#N/A</v>
      </c>
    </row>
    <row r="1403" spans="1:16">
      <c r="A1403" s="9">
        <v>221.5</v>
      </c>
      <c r="B1403" t="s">
        <v>6196</v>
      </c>
      <c r="C1403" t="str">
        <f>IF(LEFT(TrackerTbl[[#This Row],[WorkPackage]],1)="U",TrackerTbl[[#This Row],[WorkPackage]],"IDR "&amp;TRIM(TrackerTbl[[#This Row],[WorkPackage]]))</f>
        <v>IDR 221.5</v>
      </c>
      <c r="D1403" t="str">
        <f>TRIM(TrackerTbl[[#This Row],[UAID_2]])</f>
        <v>HS2-00002YUF9</v>
      </c>
      <c r="E1403" s="74">
        <f>_xlfn.MAXIFS(Central_Team!G:G,Central_Team!C:C,TrackerTbl[[#This Row],[UAID_2]])</f>
        <v>45548</v>
      </c>
      <c r="F1403" t="str" cm="1">
        <f t="array" ref="F1403">INDEX(MainTracker[#Data],MATCH(1,(TrackerTbl[[#This Row],[UAID_2]]=MainTracker[UAID_2])*(TrackerTbl[[#This Row],[Request Date]]=MainTracker[Request sent on (Date)])*1,0),21)</f>
        <v>10 - Complete</v>
      </c>
      <c r="G1403" s="74" cm="1">
        <f t="array" ref="G1403">INDEX(MainTracker[#Data],MATCH(1,(TrackerTbl[[#This Row],[UAID_2]]=MainTracker[UAID_2])*(TrackerTbl[[#This Row],[Request Date]]=MainTracker[Request sent on (Date)])*1,0),9)</f>
        <v>45555</v>
      </c>
      <c r="J1403" t="s">
        <v>10560</v>
      </c>
      <c r="K1403" t="s">
        <v>10554</v>
      </c>
      <c r="L1403" t="e">
        <f>LEFT(Table58[[#This Row],[L3 (Last Work Package only)]],FIND(" - ",Table58[[#This Row],[L3 (Last Work Package only)]])-1)</f>
        <v>#VALUE!</v>
      </c>
      <c r="M1403" t="str">
        <f>LEFT(Table58[[#This Row],[Assets]],FIND(" - ",Table58[[#This Row],[Assets]])-1)</f>
        <v>HS2-00002QSHA</v>
      </c>
      <c r="N1403" s="239" t="e">
        <f>INDEX(TrackerTbl[#Data],MATCH(Table58[[#This Row],[L2]],TrackerTbl[Cleansed_UAID_2],0),5)</f>
        <v>#N/A</v>
      </c>
      <c r="O1403" s="9" t="e">
        <f>INDEX(TrackerTbl[#Data],MATCH(Table58[[#This Row],[L2]],TrackerTbl[Cleansed_UAID_2],0),6)</f>
        <v>#N/A</v>
      </c>
      <c r="P1403" s="239" t="e">
        <f>INDEX(TrackerTbl[#Data],MATCH(Table58[[#This Row],[L2]],TrackerTbl[Cleansed_UAID_2],0),7)</f>
        <v>#N/A</v>
      </c>
    </row>
    <row r="1404" spans="1:16">
      <c r="A1404" s="9">
        <v>221.5</v>
      </c>
      <c r="B1404" t="s">
        <v>6200</v>
      </c>
      <c r="C1404" t="str">
        <f>IF(LEFT(TrackerTbl[[#This Row],[WorkPackage]],1)="U",TrackerTbl[[#This Row],[WorkPackage]],"IDR "&amp;TRIM(TrackerTbl[[#This Row],[WorkPackage]]))</f>
        <v>IDR 221.5</v>
      </c>
      <c r="D1404" t="str">
        <f>TRIM(TrackerTbl[[#This Row],[UAID_2]])</f>
        <v>HS2-00002EKXU</v>
      </c>
      <c r="E1404" s="74">
        <f>_xlfn.MAXIFS(Central_Team!G:G,Central_Team!C:C,TrackerTbl[[#This Row],[UAID_2]])</f>
        <v>45554</v>
      </c>
      <c r="F1404" t="str" cm="1">
        <f t="array" ref="F1404">INDEX(MainTracker[#Data],MATCH(1,(TrackerTbl[[#This Row],[UAID_2]]=MainTracker[UAID_2])*(TrackerTbl[[#This Row],[Request Date]]=MainTracker[Request sent on (Date)])*1,0),21)</f>
        <v>10 - Complete</v>
      </c>
      <c r="G1404" s="74" cm="1">
        <f t="array" ref="G1404">INDEX(MainTracker[#Data],MATCH(1,(TrackerTbl[[#This Row],[UAID_2]]=MainTracker[UAID_2])*(TrackerTbl[[#This Row],[Request Date]]=MainTracker[Request sent on (Date)])*1,0),9)</f>
        <v>45576</v>
      </c>
      <c r="J1404" t="s">
        <v>10561</v>
      </c>
      <c r="K1404" t="s">
        <v>10554</v>
      </c>
      <c r="L1404" t="e">
        <f>LEFT(Table58[[#This Row],[L3 (Last Work Package only)]],FIND(" - ",Table58[[#This Row],[L3 (Last Work Package only)]])-1)</f>
        <v>#VALUE!</v>
      </c>
      <c r="M1404" t="str">
        <f>LEFT(Table58[[#This Row],[Assets]],FIND(" - ",Table58[[#This Row],[Assets]])-1)</f>
        <v>HS2-00002PXEW</v>
      </c>
      <c r="N1404" s="239" t="e">
        <f>INDEX(TrackerTbl[#Data],MATCH(Table58[[#This Row],[L2]],TrackerTbl[Cleansed_UAID_2],0),5)</f>
        <v>#N/A</v>
      </c>
      <c r="O1404" s="9" t="e">
        <f>INDEX(TrackerTbl[#Data],MATCH(Table58[[#This Row],[L2]],TrackerTbl[Cleansed_UAID_2],0),6)</f>
        <v>#N/A</v>
      </c>
      <c r="P1404" s="239" t="e">
        <f>INDEX(TrackerTbl[#Data],MATCH(Table58[[#This Row],[L2]],TrackerTbl[Cleansed_UAID_2],0),7)</f>
        <v>#N/A</v>
      </c>
    </row>
    <row r="1405" spans="1:16">
      <c r="A1405" s="9">
        <v>221.5</v>
      </c>
      <c r="B1405" t="s">
        <v>6205</v>
      </c>
      <c r="C1405" t="str">
        <f>IF(LEFT(TrackerTbl[[#This Row],[WorkPackage]],1)="U",TrackerTbl[[#This Row],[WorkPackage]],"IDR "&amp;TRIM(TrackerTbl[[#This Row],[WorkPackage]]))</f>
        <v>IDR 221.5</v>
      </c>
      <c r="D1405" t="str">
        <f>TRIM(TrackerTbl[[#This Row],[UAID_2]])</f>
        <v>HS2-00003FV0J</v>
      </c>
      <c r="E1405" s="74">
        <f>_xlfn.MAXIFS(Central_Team!G:G,Central_Team!C:C,TrackerTbl[[#This Row],[UAID_2]])</f>
        <v>45548</v>
      </c>
      <c r="F1405" t="str" cm="1">
        <f t="array" ref="F1405">INDEX(MainTracker[#Data],MATCH(1,(TrackerTbl[[#This Row],[UAID_2]]=MainTracker[UAID_2])*(TrackerTbl[[#This Row],[Request Date]]=MainTracker[Request sent on (Date)])*1,0),21)</f>
        <v>10 - Complete</v>
      </c>
      <c r="G1405" s="74" cm="1">
        <f t="array" ref="G1405">INDEX(MainTracker[#Data],MATCH(1,(TrackerTbl[[#This Row],[UAID_2]]=MainTracker[UAID_2])*(TrackerTbl[[#This Row],[Request Date]]=MainTracker[Request sent on (Date)])*1,0),9)</f>
        <v>45555</v>
      </c>
      <c r="J1405" t="s">
        <v>10562</v>
      </c>
      <c r="K1405" t="s">
        <v>10554</v>
      </c>
      <c r="L1405" t="e">
        <f>LEFT(Table58[[#This Row],[L3 (Last Work Package only)]],FIND(" - ",Table58[[#This Row],[L3 (Last Work Package only)]])-1)</f>
        <v>#VALUE!</v>
      </c>
      <c r="M1405" t="str">
        <f>LEFT(Table58[[#This Row],[Assets]],FIND(" - ",Table58[[#This Row],[Assets]])-1)</f>
        <v>HS2-00002PXHT</v>
      </c>
      <c r="N1405" s="239" t="e">
        <f>INDEX(TrackerTbl[#Data],MATCH(Table58[[#This Row],[L2]],TrackerTbl[Cleansed_UAID_2],0),5)</f>
        <v>#N/A</v>
      </c>
      <c r="O1405" s="9" t="e">
        <f>INDEX(TrackerTbl[#Data],MATCH(Table58[[#This Row],[L2]],TrackerTbl[Cleansed_UAID_2],0),6)</f>
        <v>#N/A</v>
      </c>
      <c r="P1405" s="239" t="e">
        <f>INDEX(TrackerTbl[#Data],MATCH(Table58[[#This Row],[L2]],TrackerTbl[Cleansed_UAID_2],0),7)</f>
        <v>#N/A</v>
      </c>
    </row>
    <row r="1406" spans="1:16">
      <c r="A1406" s="9">
        <v>221.5</v>
      </c>
      <c r="B1406" t="s">
        <v>6209</v>
      </c>
      <c r="C1406" t="str">
        <f>IF(LEFT(TrackerTbl[[#This Row],[WorkPackage]],1)="U",TrackerTbl[[#This Row],[WorkPackage]],"IDR "&amp;TRIM(TrackerTbl[[#This Row],[WorkPackage]]))</f>
        <v>IDR 221.5</v>
      </c>
      <c r="D1406" t="str">
        <f>TRIM(TrackerTbl[[#This Row],[UAID_2]])</f>
        <v>HS2-0000386UC</v>
      </c>
      <c r="E1406" s="74">
        <f>_xlfn.MAXIFS(Central_Team!G:G,Central_Team!C:C,TrackerTbl[[#This Row],[UAID_2]])</f>
        <v>45548</v>
      </c>
      <c r="F1406" t="str" cm="1">
        <f t="array" ref="F1406">INDEX(MainTracker[#Data],MATCH(1,(TrackerTbl[[#This Row],[UAID_2]]=MainTracker[UAID_2])*(TrackerTbl[[#This Row],[Request Date]]=MainTracker[Request sent on (Date)])*1,0),21)</f>
        <v>10 - Complete</v>
      </c>
      <c r="G1406" s="74" cm="1">
        <f t="array" ref="G1406">INDEX(MainTracker[#Data],MATCH(1,(TrackerTbl[[#This Row],[UAID_2]]=MainTracker[UAID_2])*(TrackerTbl[[#This Row],[Request Date]]=MainTracker[Request sent on (Date)])*1,0),9)</f>
        <v>45555</v>
      </c>
      <c r="J1406" t="s">
        <v>10563</v>
      </c>
      <c r="K1406" t="s">
        <v>10554</v>
      </c>
      <c r="L1406" t="e">
        <f>LEFT(Table58[[#This Row],[L3 (Last Work Package only)]],FIND(" - ",Table58[[#This Row],[L3 (Last Work Package only)]])-1)</f>
        <v>#VALUE!</v>
      </c>
      <c r="M1406" t="str">
        <f>LEFT(Table58[[#This Row],[Assets]],FIND(" - ",Table58[[#This Row],[Assets]])-1)</f>
        <v>HS2-00002PXLC</v>
      </c>
      <c r="N1406" s="239" t="e">
        <f>INDEX(TrackerTbl[#Data],MATCH(Table58[[#This Row],[L2]],TrackerTbl[Cleansed_UAID_2],0),5)</f>
        <v>#N/A</v>
      </c>
      <c r="O1406" s="9" t="e">
        <f>INDEX(TrackerTbl[#Data],MATCH(Table58[[#This Row],[L2]],TrackerTbl[Cleansed_UAID_2],0),6)</f>
        <v>#N/A</v>
      </c>
      <c r="P1406" s="239" t="e">
        <f>INDEX(TrackerTbl[#Data],MATCH(Table58[[#This Row],[L2]],TrackerTbl[Cleansed_UAID_2],0),7)</f>
        <v>#N/A</v>
      </c>
    </row>
    <row r="1407" spans="1:16">
      <c r="A1407" s="9">
        <v>229.03</v>
      </c>
      <c r="B1407" t="s">
        <v>6213</v>
      </c>
      <c r="C1407" t="str">
        <f>IF(LEFT(TrackerTbl[[#This Row],[WorkPackage]],1)="U",TrackerTbl[[#This Row],[WorkPackage]],"IDR "&amp;TRIM(TrackerTbl[[#This Row],[WorkPackage]]))</f>
        <v>IDR 229.03</v>
      </c>
      <c r="D1407" t="str">
        <f>TRIM(TrackerTbl[[#This Row],[UAID_2]])</f>
        <v>HS2-00002CTEU</v>
      </c>
      <c r="E1407" s="74">
        <f>_xlfn.MAXIFS(Central_Team!G:G,Central_Team!C:C,TrackerTbl[[#This Row],[UAID_2]])</f>
        <v>45590</v>
      </c>
      <c r="F1407" t="str" cm="1">
        <f t="array" ref="F1407">INDEX(MainTracker[#Data],MATCH(1,(TrackerTbl[[#This Row],[UAID_2]]=MainTracker[UAID_2])*(TrackerTbl[[#This Row],[Request Date]]=MainTracker[Request sent on (Date)])*1,0),21)</f>
        <v>10 - Complete</v>
      </c>
      <c r="G1407" s="74" cm="1">
        <f t="array" ref="G1407">INDEX(MainTracker[#Data],MATCH(1,(TrackerTbl[[#This Row],[UAID_2]]=MainTracker[UAID_2])*(TrackerTbl[[#This Row],[Request Date]]=MainTracker[Request sent on (Date)])*1,0),9)</f>
        <v>45595</v>
      </c>
      <c r="J1407" t="s">
        <v>10564</v>
      </c>
      <c r="K1407" t="s">
        <v>10554</v>
      </c>
      <c r="L1407" t="e">
        <f>LEFT(Table58[[#This Row],[L3 (Last Work Package only)]],FIND(" - ",Table58[[#This Row],[L3 (Last Work Package only)]])-1)</f>
        <v>#VALUE!</v>
      </c>
      <c r="M1407" t="str">
        <f>LEFT(Table58[[#This Row],[Assets]],FIND(" - ",Table58[[#This Row],[Assets]])-1)</f>
        <v>HS2-00002PXEX</v>
      </c>
      <c r="N1407" s="239" t="e">
        <f>INDEX(TrackerTbl[#Data],MATCH(Table58[[#This Row],[L2]],TrackerTbl[Cleansed_UAID_2],0),5)</f>
        <v>#N/A</v>
      </c>
      <c r="O1407" s="9" t="e">
        <f>INDEX(TrackerTbl[#Data],MATCH(Table58[[#This Row],[L2]],TrackerTbl[Cleansed_UAID_2],0),6)</f>
        <v>#N/A</v>
      </c>
      <c r="P1407" s="239" t="e">
        <f>INDEX(TrackerTbl[#Data],MATCH(Table58[[#This Row],[L2]],TrackerTbl[Cleansed_UAID_2],0),7)</f>
        <v>#N/A</v>
      </c>
    </row>
    <row r="1408" spans="1:16">
      <c r="A1408" s="9">
        <v>229.03</v>
      </c>
      <c r="B1408" t="s">
        <v>6217</v>
      </c>
      <c r="C1408" t="str">
        <f>IF(LEFT(TrackerTbl[[#This Row],[WorkPackage]],1)="U",TrackerTbl[[#This Row],[WorkPackage]],"IDR "&amp;TRIM(TrackerTbl[[#This Row],[WorkPackage]]))</f>
        <v>IDR 229.03</v>
      </c>
      <c r="D1408" t="str">
        <f>TRIM(TrackerTbl[[#This Row],[UAID_2]])</f>
        <v>HS2-00002CTEW</v>
      </c>
      <c r="E1408" s="74">
        <f>_xlfn.MAXIFS(Central_Team!G:G,Central_Team!C:C,TrackerTbl[[#This Row],[UAID_2]])</f>
        <v>45551</v>
      </c>
      <c r="F1408" t="str" cm="1">
        <f t="array" ref="F1408">INDEX(MainTracker[#Data],MATCH(1,(TrackerTbl[[#This Row],[UAID_2]]=MainTracker[UAID_2])*(TrackerTbl[[#This Row],[Request Date]]=MainTracker[Request sent on (Date)])*1,0),21)</f>
        <v>10 - Complete</v>
      </c>
      <c r="G1408" s="74" cm="1">
        <f t="array" ref="G1408">INDEX(MainTracker[#Data],MATCH(1,(TrackerTbl[[#This Row],[UAID_2]]=MainTracker[UAID_2])*(TrackerTbl[[#This Row],[Request Date]]=MainTracker[Request sent on (Date)])*1,0),9)</f>
        <v>45588</v>
      </c>
      <c r="J1408" t="s">
        <v>10565</v>
      </c>
      <c r="K1408" t="s">
        <v>10554</v>
      </c>
      <c r="L1408" t="e">
        <f>LEFT(Table58[[#This Row],[L3 (Last Work Package only)]],FIND(" - ",Table58[[#This Row],[L3 (Last Work Package only)]])-1)</f>
        <v>#VALUE!</v>
      </c>
      <c r="M1408" t="str">
        <f>LEFT(Table58[[#This Row],[Assets]],FIND(" - ",Table58[[#This Row],[Assets]])-1)</f>
        <v>HS2-00002PXEY</v>
      </c>
      <c r="N1408" s="239" t="e">
        <f>INDEX(TrackerTbl[#Data],MATCH(Table58[[#This Row],[L2]],TrackerTbl[Cleansed_UAID_2],0),5)</f>
        <v>#N/A</v>
      </c>
      <c r="O1408" s="9" t="e">
        <f>INDEX(TrackerTbl[#Data],MATCH(Table58[[#This Row],[L2]],TrackerTbl[Cleansed_UAID_2],0),6)</f>
        <v>#N/A</v>
      </c>
      <c r="P1408" s="239" t="e">
        <f>INDEX(TrackerTbl[#Data],MATCH(Table58[[#This Row],[L2]],TrackerTbl[Cleansed_UAID_2],0),7)</f>
        <v>#N/A</v>
      </c>
    </row>
    <row r="1409" spans="1:16">
      <c r="A1409" s="9">
        <v>229.03</v>
      </c>
      <c r="B1409" t="s">
        <v>6223</v>
      </c>
      <c r="C1409" t="str">
        <f>IF(LEFT(TrackerTbl[[#This Row],[WorkPackage]],1)="U",TrackerTbl[[#This Row],[WorkPackage]],"IDR "&amp;TRIM(TrackerTbl[[#This Row],[WorkPackage]]))</f>
        <v>IDR 229.03</v>
      </c>
      <c r="D1409" t="str">
        <f>TRIM(TrackerTbl[[#This Row],[UAID_2]])</f>
        <v>HS2-00002CTF0</v>
      </c>
      <c r="E1409" s="74">
        <f>_xlfn.MAXIFS(Central_Team!G:G,Central_Team!C:C,TrackerTbl[[#This Row],[UAID_2]])</f>
        <v>45551</v>
      </c>
      <c r="F1409" t="str" cm="1">
        <f t="array" ref="F1409">INDEX(MainTracker[#Data],MATCH(1,(TrackerTbl[[#This Row],[UAID_2]]=MainTracker[UAID_2])*(TrackerTbl[[#This Row],[Request Date]]=MainTracker[Request sent on (Date)])*1,0),21)</f>
        <v>10 - Complete</v>
      </c>
      <c r="G1409" s="74" cm="1">
        <f t="array" ref="G1409">INDEX(MainTracker[#Data],MATCH(1,(TrackerTbl[[#This Row],[UAID_2]]=MainTracker[UAID_2])*(TrackerTbl[[#This Row],[Request Date]]=MainTracker[Request sent on (Date)])*1,0),9)</f>
        <v>45595</v>
      </c>
      <c r="J1409" t="s">
        <v>10566</v>
      </c>
      <c r="K1409" t="s">
        <v>10554</v>
      </c>
      <c r="L1409" t="e">
        <f>LEFT(Table58[[#This Row],[L3 (Last Work Package only)]],FIND(" - ",Table58[[#This Row],[L3 (Last Work Package only)]])-1)</f>
        <v>#VALUE!</v>
      </c>
      <c r="M1409" t="str">
        <f>LEFT(Table58[[#This Row],[Assets]],FIND(" - ",Table58[[#This Row],[Assets]])-1)</f>
        <v>HS2-00002PXHU</v>
      </c>
      <c r="N1409" s="239" t="e">
        <f>INDEX(TrackerTbl[#Data],MATCH(Table58[[#This Row],[L2]],TrackerTbl[Cleansed_UAID_2],0),5)</f>
        <v>#N/A</v>
      </c>
      <c r="O1409" s="9" t="e">
        <f>INDEX(TrackerTbl[#Data],MATCH(Table58[[#This Row],[L2]],TrackerTbl[Cleansed_UAID_2],0),6)</f>
        <v>#N/A</v>
      </c>
      <c r="P1409" s="239" t="e">
        <f>INDEX(TrackerTbl[#Data],MATCH(Table58[[#This Row],[L2]],TrackerTbl[Cleansed_UAID_2],0),7)</f>
        <v>#N/A</v>
      </c>
    </row>
    <row r="1410" spans="1:16">
      <c r="A1410" s="9">
        <v>229.03</v>
      </c>
      <c r="B1410" t="s">
        <v>6232</v>
      </c>
      <c r="C1410" t="str">
        <f>IF(LEFT(TrackerTbl[[#This Row],[WorkPackage]],1)="U",TrackerTbl[[#This Row],[WorkPackage]],"IDR "&amp;TRIM(TrackerTbl[[#This Row],[WorkPackage]]))</f>
        <v>IDR 229.03</v>
      </c>
      <c r="D1410" t="str">
        <f>TRIM(TrackerTbl[[#This Row],[UAID_2]])</f>
        <v>HS2-00002CTF2</v>
      </c>
      <c r="E1410" s="74">
        <f>_xlfn.MAXIFS(Central_Team!G:G,Central_Team!C:C,TrackerTbl[[#This Row],[UAID_2]])</f>
        <v>45551</v>
      </c>
      <c r="F1410" t="str" cm="1">
        <f t="array" ref="F1410">INDEX(MainTracker[#Data],MATCH(1,(TrackerTbl[[#This Row],[UAID_2]]=MainTracker[UAID_2])*(TrackerTbl[[#This Row],[Request Date]]=MainTracker[Request sent on (Date)])*1,0),21)</f>
        <v>10 - Complete</v>
      </c>
      <c r="G1410" s="74" cm="1">
        <f t="array" ref="G1410">INDEX(MainTracker[#Data],MATCH(1,(TrackerTbl[[#This Row],[UAID_2]]=MainTracker[UAID_2])*(TrackerTbl[[#This Row],[Request Date]]=MainTracker[Request sent on (Date)])*1,0),9)</f>
        <v>45588</v>
      </c>
      <c r="J1410" t="s">
        <v>10567</v>
      </c>
      <c r="K1410" t="s">
        <v>10554</v>
      </c>
      <c r="L1410" t="e">
        <f>LEFT(Table58[[#This Row],[L3 (Last Work Package only)]],FIND(" - ",Table58[[#This Row],[L3 (Last Work Package only)]])-1)</f>
        <v>#VALUE!</v>
      </c>
      <c r="M1410" t="str">
        <f>LEFT(Table58[[#This Row],[Assets]],FIND(" - ",Table58[[#This Row],[Assets]])-1)</f>
        <v>HS2-00002QSHC</v>
      </c>
      <c r="N1410" s="239" t="e">
        <f>INDEX(TrackerTbl[#Data],MATCH(Table58[[#This Row],[L2]],TrackerTbl[Cleansed_UAID_2],0),5)</f>
        <v>#N/A</v>
      </c>
      <c r="O1410" s="9" t="e">
        <f>INDEX(TrackerTbl[#Data],MATCH(Table58[[#This Row],[L2]],TrackerTbl[Cleansed_UAID_2],0),6)</f>
        <v>#N/A</v>
      </c>
      <c r="P1410" s="239" t="e">
        <f>INDEX(TrackerTbl[#Data],MATCH(Table58[[#This Row],[L2]],TrackerTbl[Cleansed_UAID_2],0),7)</f>
        <v>#N/A</v>
      </c>
    </row>
    <row r="1411" spans="1:16">
      <c r="A1411" s="9">
        <v>226.5</v>
      </c>
      <c r="B1411" t="s">
        <v>6236</v>
      </c>
      <c r="C1411" t="str">
        <f>IF(LEFT(TrackerTbl[[#This Row],[WorkPackage]],1)="U",TrackerTbl[[#This Row],[WorkPackage]],"IDR "&amp;TRIM(TrackerTbl[[#This Row],[WorkPackage]]))</f>
        <v>IDR 226.5</v>
      </c>
      <c r="D1411" t="str">
        <f>TRIM(TrackerTbl[[#This Row],[UAID_2]])</f>
        <v>HS2-00003CPXZ</v>
      </c>
      <c r="E1411" s="74">
        <f>_xlfn.MAXIFS(Central_Team!G:G,Central_Team!C:C,TrackerTbl[[#This Row],[UAID_2]])</f>
        <v>45551</v>
      </c>
      <c r="F1411" t="str" cm="1">
        <f t="array" ref="F1411">INDEX(MainTracker[#Data],MATCH(1,(TrackerTbl[[#This Row],[UAID_2]]=MainTracker[UAID_2])*(TrackerTbl[[#This Row],[Request Date]]=MainTracker[Request sent on (Date)])*1,0),21)</f>
        <v>10 - Complete</v>
      </c>
      <c r="G1411" s="74" cm="1">
        <f t="array" ref="G1411">INDEX(MainTracker[#Data],MATCH(1,(TrackerTbl[[#This Row],[UAID_2]]=MainTracker[UAID_2])*(TrackerTbl[[#This Row],[Request Date]]=MainTracker[Request sent on (Date)])*1,0),9)</f>
        <v>45551</v>
      </c>
      <c r="J1411" t="s">
        <v>10568</v>
      </c>
      <c r="K1411" t="s">
        <v>10554</v>
      </c>
      <c r="L1411" t="e">
        <f>LEFT(Table58[[#This Row],[L3 (Last Work Package only)]],FIND(" - ",Table58[[#This Row],[L3 (Last Work Package only)]])-1)</f>
        <v>#VALUE!</v>
      </c>
      <c r="M1411" t="str">
        <f>LEFT(Table58[[#This Row],[Assets]],FIND(" - ",Table58[[#This Row],[Assets]])-1)</f>
        <v>HS2-00002QSHD</v>
      </c>
      <c r="N1411" s="239" t="e">
        <f>INDEX(TrackerTbl[#Data],MATCH(Table58[[#This Row],[L2]],TrackerTbl[Cleansed_UAID_2],0),5)</f>
        <v>#N/A</v>
      </c>
      <c r="O1411" s="9" t="e">
        <f>INDEX(TrackerTbl[#Data],MATCH(Table58[[#This Row],[L2]],TrackerTbl[Cleansed_UAID_2],0),6)</f>
        <v>#N/A</v>
      </c>
      <c r="P1411" s="239" t="e">
        <f>INDEX(TrackerTbl[#Data],MATCH(Table58[[#This Row],[L2]],TrackerTbl[Cleansed_UAID_2],0),7)</f>
        <v>#N/A</v>
      </c>
    </row>
    <row r="1412" spans="1:16">
      <c r="A1412" s="9">
        <v>226.5</v>
      </c>
      <c r="B1412" t="s">
        <v>6241</v>
      </c>
      <c r="C1412" t="str">
        <f>IF(LEFT(TrackerTbl[[#This Row],[WorkPackage]],1)="U",TrackerTbl[[#This Row],[WorkPackage]],"IDR "&amp;TRIM(TrackerTbl[[#This Row],[WorkPackage]]))</f>
        <v>IDR 226.5</v>
      </c>
      <c r="D1412" t="str">
        <f>TRIM(TrackerTbl[[#This Row],[UAID_2]])</f>
        <v>HS2-00003CPY0</v>
      </c>
      <c r="E1412" s="74">
        <f>_xlfn.MAXIFS(Central_Team!G:G,Central_Team!C:C,TrackerTbl[[#This Row],[UAID_2]])</f>
        <v>45551</v>
      </c>
      <c r="F1412" t="str" cm="1">
        <f t="array" ref="F1412">INDEX(MainTracker[#Data],MATCH(1,(TrackerTbl[[#This Row],[UAID_2]]=MainTracker[UAID_2])*(TrackerTbl[[#This Row],[Request Date]]=MainTracker[Request sent on (Date)])*1,0),21)</f>
        <v>10 - Complete</v>
      </c>
      <c r="G1412" s="74" cm="1">
        <f t="array" ref="G1412">INDEX(MainTracker[#Data],MATCH(1,(TrackerTbl[[#This Row],[UAID_2]]=MainTracker[UAID_2])*(TrackerTbl[[#This Row],[Request Date]]=MainTracker[Request sent on (Date)])*1,0),9)</f>
        <v>45552</v>
      </c>
      <c r="J1412" t="s">
        <v>10569</v>
      </c>
      <c r="K1412" t="s">
        <v>10554</v>
      </c>
      <c r="L1412" t="e">
        <f>LEFT(Table58[[#This Row],[L3 (Last Work Package only)]],FIND(" - ",Table58[[#This Row],[L3 (Last Work Package only)]])-1)</f>
        <v>#VALUE!</v>
      </c>
      <c r="M1412" t="str">
        <f>LEFT(Table58[[#This Row],[Assets]],FIND(" - ",Table58[[#This Row],[Assets]])-1)</f>
        <v>HS2-00002PXEZ</v>
      </c>
      <c r="N1412" s="239" t="e">
        <f>INDEX(TrackerTbl[#Data],MATCH(Table58[[#This Row],[L2]],TrackerTbl[Cleansed_UAID_2],0),5)</f>
        <v>#N/A</v>
      </c>
      <c r="O1412" s="9" t="e">
        <f>INDEX(TrackerTbl[#Data],MATCH(Table58[[#This Row],[L2]],TrackerTbl[Cleansed_UAID_2],0),6)</f>
        <v>#N/A</v>
      </c>
      <c r="P1412" s="239" t="e">
        <f>INDEX(TrackerTbl[#Data],MATCH(Table58[[#This Row],[L2]],TrackerTbl[Cleansed_UAID_2],0),7)</f>
        <v>#N/A</v>
      </c>
    </row>
    <row r="1413" spans="1:16">
      <c r="A1413" s="9">
        <v>226.5</v>
      </c>
      <c r="B1413" t="s">
        <v>6245</v>
      </c>
      <c r="C1413" t="str">
        <f>IF(LEFT(TrackerTbl[[#This Row],[WorkPackage]],1)="U",TrackerTbl[[#This Row],[WorkPackage]],"IDR "&amp;TRIM(TrackerTbl[[#This Row],[WorkPackage]]))</f>
        <v>IDR 226.5</v>
      </c>
      <c r="D1413" t="str">
        <f>TRIM(TrackerTbl[[#This Row],[UAID_2]])</f>
        <v>HS2-00003CPY1</v>
      </c>
      <c r="E1413" s="74">
        <f>_xlfn.MAXIFS(Central_Team!G:G,Central_Team!C:C,TrackerTbl[[#This Row],[UAID_2]])</f>
        <v>45551</v>
      </c>
      <c r="F1413" t="str" cm="1">
        <f t="array" ref="F1413">INDEX(MainTracker[#Data],MATCH(1,(TrackerTbl[[#This Row],[UAID_2]]=MainTracker[UAID_2])*(TrackerTbl[[#This Row],[Request Date]]=MainTracker[Request sent on (Date)])*1,0),21)</f>
        <v>10 - Complete</v>
      </c>
      <c r="G1413" s="74" cm="1">
        <f t="array" ref="G1413">INDEX(MainTracker[#Data],MATCH(1,(TrackerTbl[[#This Row],[UAID_2]]=MainTracker[UAID_2])*(TrackerTbl[[#This Row],[Request Date]]=MainTracker[Request sent on (Date)])*1,0),9)</f>
        <v>45552</v>
      </c>
      <c r="J1413" t="s">
        <v>10570</v>
      </c>
      <c r="K1413" t="s">
        <v>10554</v>
      </c>
      <c r="L1413" t="e">
        <f>LEFT(Table58[[#This Row],[L3 (Last Work Package only)]],FIND(" - ",Table58[[#This Row],[L3 (Last Work Package only)]])-1)</f>
        <v>#VALUE!</v>
      </c>
      <c r="M1413" t="str">
        <f>LEFT(Table58[[#This Row],[Assets]],FIND(" - ",Table58[[#This Row],[Assets]])-1)</f>
        <v>HS2-00002PXF0</v>
      </c>
      <c r="N1413" s="239" t="e">
        <f>INDEX(TrackerTbl[#Data],MATCH(Table58[[#This Row],[L2]],TrackerTbl[Cleansed_UAID_2],0),5)</f>
        <v>#N/A</v>
      </c>
      <c r="O1413" s="9" t="e">
        <f>INDEX(TrackerTbl[#Data],MATCH(Table58[[#This Row],[L2]],TrackerTbl[Cleansed_UAID_2],0),6)</f>
        <v>#N/A</v>
      </c>
      <c r="P1413" s="239" t="e">
        <f>INDEX(TrackerTbl[#Data],MATCH(Table58[[#This Row],[L2]],TrackerTbl[Cleansed_UAID_2],0),7)</f>
        <v>#N/A</v>
      </c>
    </row>
    <row r="1414" spans="1:16">
      <c r="A1414" s="9">
        <v>226.5</v>
      </c>
      <c r="B1414" t="s">
        <v>6249</v>
      </c>
      <c r="C1414" t="str">
        <f>IF(LEFT(TrackerTbl[[#This Row],[WorkPackage]],1)="U",TrackerTbl[[#This Row],[WorkPackage]],"IDR "&amp;TRIM(TrackerTbl[[#This Row],[WorkPackage]]))</f>
        <v>IDR 226.5</v>
      </c>
      <c r="D1414" t="str">
        <f>TRIM(TrackerTbl[[#This Row],[UAID_2]])</f>
        <v>HS2-00003CPY3</v>
      </c>
      <c r="E1414" s="74">
        <f>_xlfn.MAXIFS(Central_Team!G:G,Central_Team!C:C,TrackerTbl[[#This Row],[UAID_2]])</f>
        <v>45551</v>
      </c>
      <c r="F1414" t="str" cm="1">
        <f t="array" ref="F1414">INDEX(MainTracker[#Data],MATCH(1,(TrackerTbl[[#This Row],[UAID_2]]=MainTracker[UAID_2])*(TrackerTbl[[#This Row],[Request Date]]=MainTracker[Request sent on (Date)])*1,0),21)</f>
        <v>10 - Complete</v>
      </c>
      <c r="G1414" s="74" cm="1">
        <f t="array" ref="G1414">INDEX(MainTracker[#Data],MATCH(1,(TrackerTbl[[#This Row],[UAID_2]]=MainTracker[UAID_2])*(TrackerTbl[[#This Row],[Request Date]]=MainTracker[Request sent on (Date)])*1,0),9)</f>
        <v>45552</v>
      </c>
      <c r="J1414" t="s">
        <v>10571</v>
      </c>
      <c r="K1414" t="s">
        <v>10554</v>
      </c>
      <c r="L1414" t="e">
        <f>LEFT(Table58[[#This Row],[L3 (Last Work Package only)]],FIND(" - ",Table58[[#This Row],[L3 (Last Work Package only)]])-1)</f>
        <v>#VALUE!</v>
      </c>
      <c r="M1414" t="str">
        <f>LEFT(Table58[[#This Row],[Assets]],FIND(" - ",Table58[[#This Row],[Assets]])-1)</f>
        <v>HS2-00002PXHV</v>
      </c>
      <c r="N1414" s="239" t="e">
        <f>INDEX(TrackerTbl[#Data],MATCH(Table58[[#This Row],[L2]],TrackerTbl[Cleansed_UAID_2],0),5)</f>
        <v>#N/A</v>
      </c>
      <c r="O1414" s="9" t="e">
        <f>INDEX(TrackerTbl[#Data],MATCH(Table58[[#This Row],[L2]],TrackerTbl[Cleansed_UAID_2],0),6)</f>
        <v>#N/A</v>
      </c>
      <c r="P1414" s="239" t="e">
        <f>INDEX(TrackerTbl[#Data],MATCH(Table58[[#This Row],[L2]],TrackerTbl[Cleansed_UAID_2],0),7)</f>
        <v>#N/A</v>
      </c>
    </row>
    <row r="1415" spans="1:16">
      <c r="A1415" s="9">
        <v>226.5</v>
      </c>
      <c r="B1415" t="s">
        <v>6253</v>
      </c>
      <c r="C1415" t="str">
        <f>IF(LEFT(TrackerTbl[[#This Row],[WorkPackage]],1)="U",TrackerTbl[[#This Row],[WorkPackage]],"IDR "&amp;TRIM(TrackerTbl[[#This Row],[WorkPackage]]))</f>
        <v>IDR 226.5</v>
      </c>
      <c r="D1415" t="str">
        <f>TRIM(TrackerTbl[[#This Row],[UAID_2]])</f>
        <v>HS2-00003CPY4</v>
      </c>
      <c r="E1415" s="74">
        <f>_xlfn.MAXIFS(Central_Team!G:G,Central_Team!C:C,TrackerTbl[[#This Row],[UAID_2]])</f>
        <v>45551</v>
      </c>
      <c r="F1415" t="str" cm="1">
        <f t="array" ref="F1415">INDEX(MainTracker[#Data],MATCH(1,(TrackerTbl[[#This Row],[UAID_2]]=MainTracker[UAID_2])*(TrackerTbl[[#This Row],[Request Date]]=MainTracker[Request sent on (Date)])*1,0),21)</f>
        <v>10 - Complete</v>
      </c>
      <c r="G1415" s="74" cm="1">
        <f t="array" ref="G1415">INDEX(MainTracker[#Data],MATCH(1,(TrackerTbl[[#This Row],[UAID_2]]=MainTracker[UAID_2])*(TrackerTbl[[#This Row],[Request Date]]=MainTracker[Request sent on (Date)])*1,0),9)</f>
        <v>45552</v>
      </c>
      <c r="J1415" t="s">
        <v>10572</v>
      </c>
      <c r="K1415" t="s">
        <v>10554</v>
      </c>
      <c r="L1415" t="e">
        <f>LEFT(Table58[[#This Row],[L3 (Last Work Package only)]],FIND(" - ",Table58[[#This Row],[L3 (Last Work Package only)]])-1)</f>
        <v>#VALUE!</v>
      </c>
      <c r="M1415" t="str">
        <f>LEFT(Table58[[#This Row],[Assets]],FIND(" - ",Table58[[#This Row],[Assets]])-1)</f>
        <v>HS2-00002QSHE</v>
      </c>
      <c r="N1415" s="239" t="e">
        <f>INDEX(TrackerTbl[#Data],MATCH(Table58[[#This Row],[L2]],TrackerTbl[Cleansed_UAID_2],0),5)</f>
        <v>#N/A</v>
      </c>
      <c r="O1415" s="9" t="e">
        <f>INDEX(TrackerTbl[#Data],MATCH(Table58[[#This Row],[L2]],TrackerTbl[Cleansed_UAID_2],0),6)</f>
        <v>#N/A</v>
      </c>
      <c r="P1415" s="239" t="e">
        <f>INDEX(TrackerTbl[#Data],MATCH(Table58[[#This Row],[L2]],TrackerTbl[Cleansed_UAID_2],0),7)</f>
        <v>#N/A</v>
      </c>
    </row>
    <row r="1416" spans="1:16">
      <c r="A1416" s="9">
        <v>226.5</v>
      </c>
      <c r="B1416" t="s">
        <v>6257</v>
      </c>
      <c r="C1416" t="str">
        <f>IF(LEFT(TrackerTbl[[#This Row],[WorkPackage]],1)="U",TrackerTbl[[#This Row],[WorkPackage]],"IDR "&amp;TRIM(TrackerTbl[[#This Row],[WorkPackage]]))</f>
        <v>IDR 226.5</v>
      </c>
      <c r="D1416" t="str">
        <f>TRIM(TrackerTbl[[#This Row],[UAID_2]])</f>
        <v>HS2-00003CPY5</v>
      </c>
      <c r="E1416" s="74">
        <f>_xlfn.MAXIFS(Central_Team!G:G,Central_Team!C:C,TrackerTbl[[#This Row],[UAID_2]])</f>
        <v>45551</v>
      </c>
      <c r="F1416" t="str" cm="1">
        <f t="array" ref="F1416">INDEX(MainTracker[#Data],MATCH(1,(TrackerTbl[[#This Row],[UAID_2]]=MainTracker[UAID_2])*(TrackerTbl[[#This Row],[Request Date]]=MainTracker[Request sent on (Date)])*1,0),21)</f>
        <v>10 - Complete</v>
      </c>
      <c r="G1416" s="74" cm="1">
        <f t="array" ref="G1416">INDEX(MainTracker[#Data],MATCH(1,(TrackerTbl[[#This Row],[UAID_2]]=MainTracker[UAID_2])*(TrackerTbl[[#This Row],[Request Date]]=MainTracker[Request sent on (Date)])*1,0),9)</f>
        <v>45553</v>
      </c>
      <c r="J1416" t="s">
        <v>10573</v>
      </c>
      <c r="K1416" t="s">
        <v>10554</v>
      </c>
      <c r="L1416" t="e">
        <f>LEFT(Table58[[#This Row],[L3 (Last Work Package only)]],FIND(" - ",Table58[[#This Row],[L3 (Last Work Package only)]])-1)</f>
        <v>#VALUE!</v>
      </c>
      <c r="M1416" t="str">
        <f>LEFT(Table58[[#This Row],[Assets]],FIND(" - ",Table58[[#This Row],[Assets]])-1)</f>
        <v>HS2-00002PXF1</v>
      </c>
      <c r="N1416" s="239" t="e">
        <f>INDEX(TrackerTbl[#Data],MATCH(Table58[[#This Row],[L2]],TrackerTbl[Cleansed_UAID_2],0),5)</f>
        <v>#N/A</v>
      </c>
      <c r="O1416" s="9" t="e">
        <f>INDEX(TrackerTbl[#Data],MATCH(Table58[[#This Row],[L2]],TrackerTbl[Cleansed_UAID_2],0),6)</f>
        <v>#N/A</v>
      </c>
      <c r="P1416" s="239" t="e">
        <f>INDEX(TrackerTbl[#Data],MATCH(Table58[[#This Row],[L2]],TrackerTbl[Cleansed_UAID_2],0),7)</f>
        <v>#N/A</v>
      </c>
    </row>
    <row r="1417" spans="1:16">
      <c r="A1417" s="9">
        <v>226.5</v>
      </c>
      <c r="B1417" t="s">
        <v>6261</v>
      </c>
      <c r="C1417" t="str">
        <f>IF(LEFT(TrackerTbl[[#This Row],[WorkPackage]],1)="U",TrackerTbl[[#This Row],[WorkPackage]],"IDR "&amp;TRIM(TrackerTbl[[#This Row],[WorkPackage]]))</f>
        <v>IDR 226.5</v>
      </c>
      <c r="D1417" t="str">
        <f>TRIM(TrackerTbl[[#This Row],[UAID_2]])</f>
        <v>HS2-00003CPY6</v>
      </c>
      <c r="E1417" s="74">
        <f>_xlfn.MAXIFS(Central_Team!G:G,Central_Team!C:C,TrackerTbl[[#This Row],[UAID_2]])</f>
        <v>45551</v>
      </c>
      <c r="F1417" t="str" cm="1">
        <f t="array" ref="F1417">INDEX(MainTracker[#Data],MATCH(1,(TrackerTbl[[#This Row],[UAID_2]]=MainTracker[UAID_2])*(TrackerTbl[[#This Row],[Request Date]]=MainTracker[Request sent on (Date)])*1,0),21)</f>
        <v>10 - Complete</v>
      </c>
      <c r="G1417" s="74" cm="1">
        <f t="array" ref="G1417">INDEX(MainTracker[#Data],MATCH(1,(TrackerTbl[[#This Row],[UAID_2]]=MainTracker[UAID_2])*(TrackerTbl[[#This Row],[Request Date]]=MainTracker[Request sent on (Date)])*1,0),9)</f>
        <v>45553</v>
      </c>
      <c r="J1417" t="s">
        <v>10574</v>
      </c>
      <c r="K1417" t="s">
        <v>10554</v>
      </c>
      <c r="L1417" t="e">
        <f>LEFT(Table58[[#This Row],[L3 (Last Work Package only)]],FIND(" - ",Table58[[#This Row],[L3 (Last Work Package only)]])-1)</f>
        <v>#VALUE!</v>
      </c>
      <c r="M1417" t="str">
        <f>LEFT(Table58[[#This Row],[Assets]],FIND(" - ",Table58[[#This Row],[Assets]])-1)</f>
        <v>HS2-00002QSHF</v>
      </c>
      <c r="N1417" s="239" t="e">
        <f>INDEX(TrackerTbl[#Data],MATCH(Table58[[#This Row],[L2]],TrackerTbl[Cleansed_UAID_2],0),5)</f>
        <v>#N/A</v>
      </c>
      <c r="O1417" s="9" t="e">
        <f>INDEX(TrackerTbl[#Data],MATCH(Table58[[#This Row],[L2]],TrackerTbl[Cleansed_UAID_2],0),6)</f>
        <v>#N/A</v>
      </c>
      <c r="P1417" s="239" t="e">
        <f>INDEX(TrackerTbl[#Data],MATCH(Table58[[#This Row],[L2]],TrackerTbl[Cleansed_UAID_2],0),7)</f>
        <v>#N/A</v>
      </c>
    </row>
    <row r="1418" spans="1:16">
      <c r="A1418" s="9">
        <v>226.5</v>
      </c>
      <c r="B1418" t="s">
        <v>6265</v>
      </c>
      <c r="C1418" t="str">
        <f>IF(LEFT(TrackerTbl[[#This Row],[WorkPackage]],1)="U",TrackerTbl[[#This Row],[WorkPackage]],"IDR "&amp;TRIM(TrackerTbl[[#This Row],[WorkPackage]]))</f>
        <v>IDR 226.5</v>
      </c>
      <c r="D1418" t="str">
        <f>TRIM(TrackerTbl[[#This Row],[UAID_2]])</f>
        <v>HS2-00003CPY8</v>
      </c>
      <c r="E1418" s="74">
        <f>_xlfn.MAXIFS(Central_Team!G:G,Central_Team!C:C,TrackerTbl[[#This Row],[UAID_2]])</f>
        <v>45551</v>
      </c>
      <c r="F1418" t="str" cm="1">
        <f t="array" ref="F1418">INDEX(MainTracker[#Data],MATCH(1,(TrackerTbl[[#This Row],[UAID_2]]=MainTracker[UAID_2])*(TrackerTbl[[#This Row],[Request Date]]=MainTracker[Request sent on (Date)])*1,0),21)</f>
        <v>10 - Complete</v>
      </c>
      <c r="G1418" s="74" cm="1">
        <f t="array" ref="G1418">INDEX(MainTracker[#Data],MATCH(1,(TrackerTbl[[#This Row],[UAID_2]]=MainTracker[UAID_2])*(TrackerTbl[[#This Row],[Request Date]]=MainTracker[Request sent on (Date)])*1,0),9)</f>
        <v>45553</v>
      </c>
      <c r="J1418" t="s">
        <v>10575</v>
      </c>
      <c r="K1418" t="s">
        <v>10554</v>
      </c>
      <c r="L1418" t="e">
        <f>LEFT(Table58[[#This Row],[L3 (Last Work Package only)]],FIND(" - ",Table58[[#This Row],[L3 (Last Work Package only)]])-1)</f>
        <v>#VALUE!</v>
      </c>
      <c r="M1418" t="str">
        <f>LEFT(Table58[[#This Row],[Assets]],FIND(" - ",Table58[[#This Row],[Assets]])-1)</f>
        <v>HS2-00002QSHG</v>
      </c>
      <c r="N1418" s="239" t="e">
        <f>INDEX(TrackerTbl[#Data],MATCH(Table58[[#This Row],[L2]],TrackerTbl[Cleansed_UAID_2],0),5)</f>
        <v>#N/A</v>
      </c>
      <c r="O1418" s="9" t="e">
        <f>INDEX(TrackerTbl[#Data],MATCH(Table58[[#This Row],[L2]],TrackerTbl[Cleansed_UAID_2],0),6)</f>
        <v>#N/A</v>
      </c>
      <c r="P1418" s="239" t="e">
        <f>INDEX(TrackerTbl[#Data],MATCH(Table58[[#This Row],[L2]],TrackerTbl[Cleansed_UAID_2],0),7)</f>
        <v>#N/A</v>
      </c>
    </row>
    <row r="1419" spans="1:16">
      <c r="A1419" s="9">
        <v>226.5</v>
      </c>
      <c r="B1419" t="s">
        <v>6269</v>
      </c>
      <c r="C1419" t="str">
        <f>IF(LEFT(TrackerTbl[[#This Row],[WorkPackage]],1)="U",TrackerTbl[[#This Row],[WorkPackage]],"IDR "&amp;TRIM(TrackerTbl[[#This Row],[WorkPackage]]))</f>
        <v>IDR 226.5</v>
      </c>
      <c r="D1419" t="str">
        <f>TRIM(TrackerTbl[[#This Row],[UAID_2]])</f>
        <v>HS2-00003CPY9</v>
      </c>
      <c r="E1419" s="74">
        <f>_xlfn.MAXIFS(Central_Team!G:G,Central_Team!C:C,TrackerTbl[[#This Row],[UAID_2]])</f>
        <v>45551</v>
      </c>
      <c r="F1419" t="str" cm="1">
        <f t="array" ref="F1419">INDEX(MainTracker[#Data],MATCH(1,(TrackerTbl[[#This Row],[UAID_2]]=MainTracker[UAID_2])*(TrackerTbl[[#This Row],[Request Date]]=MainTracker[Request sent on (Date)])*1,0),21)</f>
        <v>10 - Complete</v>
      </c>
      <c r="G1419" s="74" cm="1">
        <f t="array" ref="G1419">INDEX(MainTracker[#Data],MATCH(1,(TrackerTbl[[#This Row],[UAID_2]]=MainTracker[UAID_2])*(TrackerTbl[[#This Row],[Request Date]]=MainTracker[Request sent on (Date)])*1,0),9)</f>
        <v>45553</v>
      </c>
      <c r="J1419" t="s">
        <v>10576</v>
      </c>
      <c r="K1419" t="s">
        <v>10554</v>
      </c>
      <c r="L1419" t="e">
        <f>LEFT(Table58[[#This Row],[L3 (Last Work Package only)]],FIND(" - ",Table58[[#This Row],[L3 (Last Work Package only)]])-1)</f>
        <v>#VALUE!</v>
      </c>
      <c r="M1419" t="str">
        <f>LEFT(Table58[[#This Row],[Assets]],FIND(" - ",Table58[[#This Row],[Assets]])-1)</f>
        <v>HS2-00002PXHW</v>
      </c>
      <c r="N1419" s="239" t="e">
        <f>INDEX(TrackerTbl[#Data],MATCH(Table58[[#This Row],[L2]],TrackerTbl[Cleansed_UAID_2],0),5)</f>
        <v>#N/A</v>
      </c>
      <c r="O1419" s="9" t="e">
        <f>INDEX(TrackerTbl[#Data],MATCH(Table58[[#This Row],[L2]],TrackerTbl[Cleansed_UAID_2],0),6)</f>
        <v>#N/A</v>
      </c>
      <c r="P1419" s="239" t="e">
        <f>INDEX(TrackerTbl[#Data],MATCH(Table58[[#This Row],[L2]],TrackerTbl[Cleansed_UAID_2],0),7)</f>
        <v>#N/A</v>
      </c>
    </row>
    <row r="1420" spans="1:16">
      <c r="A1420" s="9">
        <v>226.5</v>
      </c>
      <c r="B1420" t="s">
        <v>6273</v>
      </c>
      <c r="C1420" t="str">
        <f>IF(LEFT(TrackerTbl[[#This Row],[WorkPackage]],1)="U",TrackerTbl[[#This Row],[WorkPackage]],"IDR "&amp;TRIM(TrackerTbl[[#This Row],[WorkPackage]]))</f>
        <v>IDR 226.5</v>
      </c>
      <c r="D1420" t="str">
        <f>TRIM(TrackerTbl[[#This Row],[UAID_2]])</f>
        <v>HS2-00003CPYA</v>
      </c>
      <c r="E1420" s="74">
        <f>_xlfn.MAXIFS(Central_Team!G:G,Central_Team!C:C,TrackerTbl[[#This Row],[UAID_2]])</f>
        <v>45551</v>
      </c>
      <c r="F1420" t="str" cm="1">
        <f t="array" ref="F1420">INDEX(MainTracker[#Data],MATCH(1,(TrackerTbl[[#This Row],[UAID_2]]=MainTracker[UAID_2])*(TrackerTbl[[#This Row],[Request Date]]=MainTracker[Request sent on (Date)])*1,0),21)</f>
        <v>10 - Complete</v>
      </c>
      <c r="G1420" s="74" cm="1">
        <f t="array" ref="G1420">INDEX(MainTracker[#Data],MATCH(1,(TrackerTbl[[#This Row],[UAID_2]]=MainTracker[UAID_2])*(TrackerTbl[[#This Row],[Request Date]]=MainTracker[Request sent on (Date)])*1,0),9)</f>
        <v>45553</v>
      </c>
      <c r="J1420" t="s">
        <v>10577</v>
      </c>
      <c r="K1420" t="s">
        <v>10554</v>
      </c>
      <c r="L1420" t="e">
        <f>LEFT(Table58[[#This Row],[L3 (Last Work Package only)]],FIND(" - ",Table58[[#This Row],[L3 (Last Work Package only)]])-1)</f>
        <v>#VALUE!</v>
      </c>
      <c r="M1420" t="str">
        <f>LEFT(Table58[[#This Row],[Assets]],FIND(" - ",Table58[[#This Row],[Assets]])-1)</f>
        <v>HS2-00002PXLD</v>
      </c>
      <c r="N1420" s="239" t="e">
        <f>INDEX(TrackerTbl[#Data],MATCH(Table58[[#This Row],[L2]],TrackerTbl[Cleansed_UAID_2],0),5)</f>
        <v>#N/A</v>
      </c>
      <c r="O1420" s="9" t="e">
        <f>INDEX(TrackerTbl[#Data],MATCH(Table58[[#This Row],[L2]],TrackerTbl[Cleansed_UAID_2],0),6)</f>
        <v>#N/A</v>
      </c>
      <c r="P1420" s="239" t="e">
        <f>INDEX(TrackerTbl[#Data],MATCH(Table58[[#This Row],[L2]],TrackerTbl[Cleansed_UAID_2],0),7)</f>
        <v>#N/A</v>
      </c>
    </row>
    <row r="1421" spans="1:16">
      <c r="A1421" s="9">
        <v>226.5</v>
      </c>
      <c r="B1421" t="s">
        <v>6277</v>
      </c>
      <c r="C1421" t="str">
        <f>IF(LEFT(TrackerTbl[[#This Row],[WorkPackage]],1)="U",TrackerTbl[[#This Row],[WorkPackage]],"IDR "&amp;TRIM(TrackerTbl[[#This Row],[WorkPackage]]))</f>
        <v>IDR 226.5</v>
      </c>
      <c r="D1421" t="str">
        <f>TRIM(TrackerTbl[[#This Row],[UAID_2]])</f>
        <v>HS2-00003CPYC</v>
      </c>
      <c r="E1421" s="74">
        <f>_xlfn.MAXIFS(Central_Team!G:G,Central_Team!C:C,TrackerTbl[[#This Row],[UAID_2]])</f>
        <v>45551</v>
      </c>
      <c r="F1421" t="str" cm="1">
        <f t="array" ref="F1421">INDEX(MainTracker[#Data],MATCH(1,(TrackerTbl[[#This Row],[UAID_2]]=MainTracker[UAID_2])*(TrackerTbl[[#This Row],[Request Date]]=MainTracker[Request sent on (Date)])*1,0),21)</f>
        <v>10 - Complete</v>
      </c>
      <c r="G1421" s="74" cm="1">
        <f t="array" ref="G1421">INDEX(MainTracker[#Data],MATCH(1,(TrackerTbl[[#This Row],[UAID_2]]=MainTracker[UAID_2])*(TrackerTbl[[#This Row],[Request Date]]=MainTracker[Request sent on (Date)])*1,0),9)</f>
        <v>45553</v>
      </c>
      <c r="J1421" t="s">
        <v>10578</v>
      </c>
      <c r="K1421" t="s">
        <v>10554</v>
      </c>
      <c r="L1421" t="e">
        <f>LEFT(Table58[[#This Row],[L3 (Last Work Package only)]],FIND(" - ",Table58[[#This Row],[L3 (Last Work Package only)]])-1)</f>
        <v>#VALUE!</v>
      </c>
      <c r="M1421" t="str">
        <f>LEFT(Table58[[#This Row],[Assets]],FIND(" - ",Table58[[#This Row],[Assets]])-1)</f>
        <v>HS2-00002PXF2</v>
      </c>
      <c r="N1421" s="239" t="e">
        <f>INDEX(TrackerTbl[#Data],MATCH(Table58[[#This Row],[L2]],TrackerTbl[Cleansed_UAID_2],0),5)</f>
        <v>#N/A</v>
      </c>
      <c r="O1421" s="9" t="e">
        <f>INDEX(TrackerTbl[#Data],MATCH(Table58[[#This Row],[L2]],TrackerTbl[Cleansed_UAID_2],0),6)</f>
        <v>#N/A</v>
      </c>
      <c r="P1421" s="239" t="e">
        <f>INDEX(TrackerTbl[#Data],MATCH(Table58[[#This Row],[L2]],TrackerTbl[Cleansed_UAID_2],0),7)</f>
        <v>#N/A</v>
      </c>
    </row>
    <row r="1422" spans="1:16">
      <c r="A1422" s="9">
        <v>226.5</v>
      </c>
      <c r="B1422" t="s">
        <v>6281</v>
      </c>
      <c r="C1422" t="str">
        <f>IF(LEFT(TrackerTbl[[#This Row],[WorkPackage]],1)="U",TrackerTbl[[#This Row],[WorkPackage]],"IDR "&amp;TRIM(TrackerTbl[[#This Row],[WorkPackage]]))</f>
        <v>IDR 226.5</v>
      </c>
      <c r="D1422" t="str">
        <f>TRIM(TrackerTbl[[#This Row],[UAID_2]])</f>
        <v>HS2-00003CPYD</v>
      </c>
      <c r="E1422" s="74">
        <f>_xlfn.MAXIFS(Central_Team!G:G,Central_Team!C:C,TrackerTbl[[#This Row],[UAID_2]])</f>
        <v>45551</v>
      </c>
      <c r="F1422" t="str" cm="1">
        <f t="array" ref="F1422">INDEX(MainTracker[#Data],MATCH(1,(TrackerTbl[[#This Row],[UAID_2]]=MainTracker[UAID_2])*(TrackerTbl[[#This Row],[Request Date]]=MainTracker[Request sent on (Date)])*1,0),21)</f>
        <v>10 - Complete</v>
      </c>
      <c r="G1422" s="74" cm="1">
        <f t="array" ref="G1422">INDEX(MainTracker[#Data],MATCH(1,(TrackerTbl[[#This Row],[UAID_2]]=MainTracker[UAID_2])*(TrackerTbl[[#This Row],[Request Date]]=MainTracker[Request sent on (Date)])*1,0),9)</f>
        <v>45553</v>
      </c>
      <c r="J1422" t="s">
        <v>10579</v>
      </c>
      <c r="K1422" t="s">
        <v>10554</v>
      </c>
      <c r="L1422" t="e">
        <f>LEFT(Table58[[#This Row],[L3 (Last Work Package only)]],FIND(" - ",Table58[[#This Row],[L3 (Last Work Package only)]])-1)</f>
        <v>#VALUE!</v>
      </c>
      <c r="M1422" t="str">
        <f>LEFT(Table58[[#This Row],[Assets]],FIND(" - ",Table58[[#This Row],[Assets]])-1)</f>
        <v>HS2-00002QSHH</v>
      </c>
      <c r="N1422" s="239" t="e">
        <f>INDEX(TrackerTbl[#Data],MATCH(Table58[[#This Row],[L2]],TrackerTbl[Cleansed_UAID_2],0),5)</f>
        <v>#N/A</v>
      </c>
      <c r="O1422" s="9" t="e">
        <f>INDEX(TrackerTbl[#Data],MATCH(Table58[[#This Row],[L2]],TrackerTbl[Cleansed_UAID_2],0),6)</f>
        <v>#N/A</v>
      </c>
      <c r="P1422" s="239" t="e">
        <f>INDEX(TrackerTbl[#Data],MATCH(Table58[[#This Row],[L2]],TrackerTbl[Cleansed_UAID_2],0),7)</f>
        <v>#N/A</v>
      </c>
    </row>
    <row r="1423" spans="1:16">
      <c r="A1423" s="9">
        <v>226.5</v>
      </c>
      <c r="B1423" t="s">
        <v>6285</v>
      </c>
      <c r="C1423" t="str">
        <f>IF(LEFT(TrackerTbl[[#This Row],[WorkPackage]],1)="U",TrackerTbl[[#This Row],[WorkPackage]],"IDR "&amp;TRIM(TrackerTbl[[#This Row],[WorkPackage]]))</f>
        <v>IDR 226.5</v>
      </c>
      <c r="D1423" t="str">
        <f>TRIM(TrackerTbl[[#This Row],[UAID_2]])</f>
        <v>HS2-00003CPYE</v>
      </c>
      <c r="E1423" s="74">
        <f>_xlfn.MAXIFS(Central_Team!G:G,Central_Team!C:C,TrackerTbl[[#This Row],[UAID_2]])</f>
        <v>45551</v>
      </c>
      <c r="F1423" t="str" cm="1">
        <f t="array" ref="F1423">INDEX(MainTracker[#Data],MATCH(1,(TrackerTbl[[#This Row],[UAID_2]]=MainTracker[UAID_2])*(TrackerTbl[[#This Row],[Request Date]]=MainTracker[Request sent on (Date)])*1,0),21)</f>
        <v>10 - Complete</v>
      </c>
      <c r="G1423" s="74" cm="1">
        <f t="array" ref="G1423">INDEX(MainTracker[#Data],MATCH(1,(TrackerTbl[[#This Row],[UAID_2]]=MainTracker[UAID_2])*(TrackerTbl[[#This Row],[Request Date]]=MainTracker[Request sent on (Date)])*1,0),9)</f>
        <v>45553</v>
      </c>
      <c r="J1423" t="s">
        <v>10580</v>
      </c>
      <c r="K1423" t="s">
        <v>10554</v>
      </c>
      <c r="L1423" t="e">
        <f>LEFT(Table58[[#This Row],[L3 (Last Work Package only)]],FIND(" - ",Table58[[#This Row],[L3 (Last Work Package only)]])-1)</f>
        <v>#VALUE!</v>
      </c>
      <c r="M1423" t="str">
        <f>LEFT(Table58[[#This Row],[Assets]],FIND(" - ",Table58[[#This Row],[Assets]])-1)</f>
        <v>HS2-00002QSHJ</v>
      </c>
      <c r="N1423" s="239" t="e">
        <f>INDEX(TrackerTbl[#Data],MATCH(Table58[[#This Row],[L2]],TrackerTbl[Cleansed_UAID_2],0),5)</f>
        <v>#N/A</v>
      </c>
      <c r="O1423" s="9" t="e">
        <f>INDEX(TrackerTbl[#Data],MATCH(Table58[[#This Row],[L2]],TrackerTbl[Cleansed_UAID_2],0),6)</f>
        <v>#N/A</v>
      </c>
      <c r="P1423" s="239" t="e">
        <f>INDEX(TrackerTbl[#Data],MATCH(Table58[[#This Row],[L2]],TrackerTbl[Cleansed_UAID_2],0),7)</f>
        <v>#N/A</v>
      </c>
    </row>
    <row r="1424" spans="1:16">
      <c r="A1424" s="9">
        <v>226.5</v>
      </c>
      <c r="B1424" t="s">
        <v>6289</v>
      </c>
      <c r="C1424" t="str">
        <f>IF(LEFT(TrackerTbl[[#This Row],[WorkPackage]],1)="U",TrackerTbl[[#This Row],[WorkPackage]],"IDR "&amp;TRIM(TrackerTbl[[#This Row],[WorkPackage]]))</f>
        <v>IDR 226.5</v>
      </c>
      <c r="D1424" t="str">
        <f>TRIM(TrackerTbl[[#This Row],[UAID_2]])</f>
        <v>HS2-00003CPYF</v>
      </c>
      <c r="E1424" s="74">
        <f>_xlfn.MAXIFS(Central_Team!G:G,Central_Team!C:C,TrackerTbl[[#This Row],[UAID_2]])</f>
        <v>45551</v>
      </c>
      <c r="F1424" t="str" cm="1">
        <f t="array" ref="F1424">INDEX(MainTracker[#Data],MATCH(1,(TrackerTbl[[#This Row],[UAID_2]]=MainTracker[UAID_2])*(TrackerTbl[[#This Row],[Request Date]]=MainTracker[Request sent on (Date)])*1,0),21)</f>
        <v>10 - Complete</v>
      </c>
      <c r="G1424" s="74" cm="1">
        <f t="array" ref="G1424">INDEX(MainTracker[#Data],MATCH(1,(TrackerTbl[[#This Row],[UAID_2]]=MainTracker[UAID_2])*(TrackerTbl[[#This Row],[Request Date]]=MainTracker[Request sent on (Date)])*1,0),9)</f>
        <v>45553</v>
      </c>
      <c r="J1424" t="s">
        <v>10581</v>
      </c>
      <c r="K1424" t="s">
        <v>10554</v>
      </c>
      <c r="L1424" t="e">
        <f>LEFT(Table58[[#This Row],[L3 (Last Work Package only)]],FIND(" - ",Table58[[#This Row],[L3 (Last Work Package only)]])-1)</f>
        <v>#VALUE!</v>
      </c>
      <c r="M1424" t="str">
        <f>LEFT(Table58[[#This Row],[Assets]],FIND(" - ",Table58[[#This Row],[Assets]])-1)</f>
        <v>HS2-00002QSHK</v>
      </c>
      <c r="N1424" s="239" t="e">
        <f>INDEX(TrackerTbl[#Data],MATCH(Table58[[#This Row],[L2]],TrackerTbl[Cleansed_UAID_2],0),5)</f>
        <v>#N/A</v>
      </c>
      <c r="O1424" s="9" t="e">
        <f>INDEX(TrackerTbl[#Data],MATCH(Table58[[#This Row],[L2]],TrackerTbl[Cleansed_UAID_2],0),6)</f>
        <v>#N/A</v>
      </c>
      <c r="P1424" s="239" t="e">
        <f>INDEX(TrackerTbl[#Data],MATCH(Table58[[#This Row],[L2]],TrackerTbl[Cleansed_UAID_2],0),7)</f>
        <v>#N/A</v>
      </c>
    </row>
    <row r="1425" spans="1:16">
      <c r="A1425" s="9">
        <v>226.5</v>
      </c>
      <c r="B1425" t="s">
        <v>6293</v>
      </c>
      <c r="C1425" t="str">
        <f>IF(LEFT(TrackerTbl[[#This Row],[WorkPackage]],1)="U",TrackerTbl[[#This Row],[WorkPackage]],"IDR "&amp;TRIM(TrackerTbl[[#This Row],[WorkPackage]]))</f>
        <v>IDR 226.5</v>
      </c>
      <c r="D1425" t="str">
        <f>TRIM(TrackerTbl[[#This Row],[UAID_2]])</f>
        <v>HS2-00003CPYH</v>
      </c>
      <c r="E1425" s="74">
        <f>_xlfn.MAXIFS(Central_Team!G:G,Central_Team!C:C,TrackerTbl[[#This Row],[UAID_2]])</f>
        <v>45551</v>
      </c>
      <c r="F1425" t="str" cm="1">
        <f t="array" ref="F1425">INDEX(MainTracker[#Data],MATCH(1,(TrackerTbl[[#This Row],[UAID_2]]=MainTracker[UAID_2])*(TrackerTbl[[#This Row],[Request Date]]=MainTracker[Request sent on (Date)])*1,0),21)</f>
        <v>10 - Complete</v>
      </c>
      <c r="G1425" s="74" cm="1">
        <f t="array" ref="G1425">INDEX(MainTracker[#Data],MATCH(1,(TrackerTbl[[#This Row],[UAID_2]]=MainTracker[UAID_2])*(TrackerTbl[[#This Row],[Request Date]]=MainTracker[Request sent on (Date)])*1,0),9)</f>
        <v>45553</v>
      </c>
      <c r="J1425" t="s">
        <v>10582</v>
      </c>
      <c r="K1425" t="s">
        <v>10554</v>
      </c>
      <c r="L1425" t="e">
        <f>LEFT(Table58[[#This Row],[L3 (Last Work Package only)]],FIND(" - ",Table58[[#This Row],[L3 (Last Work Package only)]])-1)</f>
        <v>#VALUE!</v>
      </c>
      <c r="M1425" t="str">
        <f>LEFT(Table58[[#This Row],[Assets]],FIND(" - ",Table58[[#This Row],[Assets]])-1)</f>
        <v>HS2-00002PXF3</v>
      </c>
      <c r="N1425" s="239" t="e">
        <f>INDEX(TrackerTbl[#Data],MATCH(Table58[[#This Row],[L2]],TrackerTbl[Cleansed_UAID_2],0),5)</f>
        <v>#N/A</v>
      </c>
      <c r="O1425" s="9" t="e">
        <f>INDEX(TrackerTbl[#Data],MATCH(Table58[[#This Row],[L2]],TrackerTbl[Cleansed_UAID_2],0),6)</f>
        <v>#N/A</v>
      </c>
      <c r="P1425" s="239" t="e">
        <f>INDEX(TrackerTbl[#Data],MATCH(Table58[[#This Row],[L2]],TrackerTbl[Cleansed_UAID_2],0),7)</f>
        <v>#N/A</v>
      </c>
    </row>
    <row r="1426" spans="1:16">
      <c r="A1426" s="9">
        <v>226.5</v>
      </c>
      <c r="B1426" t="s">
        <v>6297</v>
      </c>
      <c r="C1426" t="str">
        <f>IF(LEFT(TrackerTbl[[#This Row],[WorkPackage]],1)="U",TrackerTbl[[#This Row],[WorkPackage]],"IDR "&amp;TRIM(TrackerTbl[[#This Row],[WorkPackage]]))</f>
        <v>IDR 226.5</v>
      </c>
      <c r="D1426" t="str">
        <f>TRIM(TrackerTbl[[#This Row],[UAID_2]])</f>
        <v>HS2-00003CPYJ</v>
      </c>
      <c r="E1426" s="74">
        <f>_xlfn.MAXIFS(Central_Team!G:G,Central_Team!C:C,TrackerTbl[[#This Row],[UAID_2]])</f>
        <v>45551</v>
      </c>
      <c r="F1426" t="str" cm="1">
        <f t="array" ref="F1426">INDEX(MainTracker[#Data],MATCH(1,(TrackerTbl[[#This Row],[UAID_2]]=MainTracker[UAID_2])*(TrackerTbl[[#This Row],[Request Date]]=MainTracker[Request sent on (Date)])*1,0),21)</f>
        <v>10 - Complete</v>
      </c>
      <c r="G1426" s="74" cm="1">
        <f t="array" ref="G1426">INDEX(MainTracker[#Data],MATCH(1,(TrackerTbl[[#This Row],[UAID_2]]=MainTracker[UAID_2])*(TrackerTbl[[#This Row],[Request Date]]=MainTracker[Request sent on (Date)])*1,0),9)</f>
        <v>45553</v>
      </c>
      <c r="J1426" t="s">
        <v>10583</v>
      </c>
      <c r="K1426" t="s">
        <v>10554</v>
      </c>
      <c r="L1426" t="e">
        <f>LEFT(Table58[[#This Row],[L3 (Last Work Package only)]],FIND(" - ",Table58[[#This Row],[L3 (Last Work Package only)]])-1)</f>
        <v>#VALUE!</v>
      </c>
      <c r="M1426" t="str">
        <f>LEFT(Table58[[#This Row],[Assets]],FIND(" - ",Table58[[#This Row],[Assets]])-1)</f>
        <v>HS2-00002PXF4</v>
      </c>
      <c r="N1426" s="239" t="e">
        <f>INDEX(TrackerTbl[#Data],MATCH(Table58[[#This Row],[L2]],TrackerTbl[Cleansed_UAID_2],0),5)</f>
        <v>#N/A</v>
      </c>
      <c r="O1426" s="9" t="e">
        <f>INDEX(TrackerTbl[#Data],MATCH(Table58[[#This Row],[L2]],TrackerTbl[Cleansed_UAID_2],0),6)</f>
        <v>#N/A</v>
      </c>
      <c r="P1426" s="239" t="e">
        <f>INDEX(TrackerTbl[#Data],MATCH(Table58[[#This Row],[L2]],TrackerTbl[Cleansed_UAID_2],0),7)</f>
        <v>#N/A</v>
      </c>
    </row>
    <row r="1427" spans="1:16">
      <c r="A1427" s="9">
        <v>226.5</v>
      </c>
      <c r="B1427" t="s">
        <v>6301</v>
      </c>
      <c r="C1427" t="str">
        <f>IF(LEFT(TrackerTbl[[#This Row],[WorkPackage]],1)="U",TrackerTbl[[#This Row],[WorkPackage]],"IDR "&amp;TRIM(TrackerTbl[[#This Row],[WorkPackage]]))</f>
        <v>IDR 226.5</v>
      </c>
      <c r="D1427" t="str">
        <f>TRIM(TrackerTbl[[#This Row],[UAID_2]])</f>
        <v>HS2-00003CPXS</v>
      </c>
      <c r="E1427" s="74">
        <f>_xlfn.MAXIFS(Central_Team!G:G,Central_Team!C:C,TrackerTbl[[#This Row],[UAID_2]])</f>
        <v>45551</v>
      </c>
      <c r="F1427" t="str" cm="1">
        <f t="array" ref="F1427">INDEX(MainTracker[#Data],MATCH(1,(TrackerTbl[[#This Row],[UAID_2]]=MainTracker[UAID_2])*(TrackerTbl[[#This Row],[Request Date]]=MainTracker[Request sent on (Date)])*1,0),21)</f>
        <v>10 - Complete</v>
      </c>
      <c r="G1427" s="74" cm="1">
        <f t="array" ref="G1427">INDEX(MainTracker[#Data],MATCH(1,(TrackerTbl[[#This Row],[UAID_2]]=MainTracker[UAID_2])*(TrackerTbl[[#This Row],[Request Date]]=MainTracker[Request sent on (Date)])*1,0),9)</f>
        <v>45554</v>
      </c>
      <c r="J1427" t="s">
        <v>10584</v>
      </c>
      <c r="K1427" t="s">
        <v>10554</v>
      </c>
      <c r="L1427" t="e">
        <f>LEFT(Table58[[#This Row],[L3 (Last Work Package only)]],FIND(" - ",Table58[[#This Row],[L3 (Last Work Package only)]])-1)</f>
        <v>#VALUE!</v>
      </c>
      <c r="M1427" t="str">
        <f>LEFT(Table58[[#This Row],[Assets]],FIND(" - ",Table58[[#This Row],[Assets]])-1)</f>
        <v>HS2-00002PXF5</v>
      </c>
      <c r="N1427" s="239" t="e">
        <f>INDEX(TrackerTbl[#Data],MATCH(Table58[[#This Row],[L2]],TrackerTbl[Cleansed_UAID_2],0),5)</f>
        <v>#N/A</v>
      </c>
      <c r="O1427" s="9" t="e">
        <f>INDEX(TrackerTbl[#Data],MATCH(Table58[[#This Row],[L2]],TrackerTbl[Cleansed_UAID_2],0),6)</f>
        <v>#N/A</v>
      </c>
      <c r="P1427" s="239" t="e">
        <f>INDEX(TrackerTbl[#Data],MATCH(Table58[[#This Row],[L2]],TrackerTbl[Cleansed_UAID_2],0),7)</f>
        <v>#N/A</v>
      </c>
    </row>
    <row r="1428" spans="1:16">
      <c r="A1428" s="9">
        <v>226.5</v>
      </c>
      <c r="B1428" t="s">
        <v>6305</v>
      </c>
      <c r="C1428" t="str">
        <f>IF(LEFT(TrackerTbl[[#This Row],[WorkPackage]],1)="U",TrackerTbl[[#This Row],[WorkPackage]],"IDR "&amp;TRIM(TrackerTbl[[#This Row],[WorkPackage]]))</f>
        <v>IDR 226.5</v>
      </c>
      <c r="D1428" t="str">
        <f>TRIM(TrackerTbl[[#This Row],[UAID_2]])</f>
        <v>HS2-00003CPXT</v>
      </c>
      <c r="E1428" s="74">
        <f>_xlfn.MAXIFS(Central_Team!G:G,Central_Team!C:C,TrackerTbl[[#This Row],[UAID_2]])</f>
        <v>45551</v>
      </c>
      <c r="F1428" t="str" cm="1">
        <f t="array" ref="F1428">INDEX(MainTracker[#Data],MATCH(1,(TrackerTbl[[#This Row],[UAID_2]]=MainTracker[UAID_2])*(TrackerTbl[[#This Row],[Request Date]]=MainTracker[Request sent on (Date)])*1,0),21)</f>
        <v>10 - Complete</v>
      </c>
      <c r="G1428" s="74" cm="1">
        <f t="array" ref="G1428">INDEX(MainTracker[#Data],MATCH(1,(TrackerTbl[[#This Row],[UAID_2]]=MainTracker[UAID_2])*(TrackerTbl[[#This Row],[Request Date]]=MainTracker[Request sent on (Date)])*1,0),9)</f>
        <v>45554</v>
      </c>
      <c r="J1428" t="s">
        <v>10585</v>
      </c>
      <c r="K1428" t="s">
        <v>10586</v>
      </c>
      <c r="L1428" t="e">
        <f>LEFT(Table58[[#This Row],[L3 (Last Work Package only)]],FIND(" - ",Table58[[#This Row],[L3 (Last Work Package only)]])-1)</f>
        <v>#VALUE!</v>
      </c>
      <c r="M1428" t="str">
        <f>LEFT(Table58[[#This Row],[Assets]],FIND(" - ",Table58[[#This Row],[Assets]])-1)</f>
        <v>HS2-00002PXHJ</v>
      </c>
      <c r="N1428" s="239" t="e">
        <f>INDEX(TrackerTbl[#Data],MATCH(Table58[[#This Row],[L2]],TrackerTbl[Cleansed_UAID_2],0),5)</f>
        <v>#N/A</v>
      </c>
      <c r="O1428" s="9" t="e">
        <f>INDEX(TrackerTbl[#Data],MATCH(Table58[[#This Row],[L2]],TrackerTbl[Cleansed_UAID_2],0),6)</f>
        <v>#N/A</v>
      </c>
      <c r="P1428" s="239" t="e">
        <f>INDEX(TrackerTbl[#Data],MATCH(Table58[[#This Row],[L2]],TrackerTbl[Cleansed_UAID_2],0),7)</f>
        <v>#N/A</v>
      </c>
    </row>
    <row r="1429" spans="1:16">
      <c r="A1429" s="9">
        <v>226.5</v>
      </c>
      <c r="B1429" t="s">
        <v>6309</v>
      </c>
      <c r="C1429" t="str">
        <f>IF(LEFT(TrackerTbl[[#This Row],[WorkPackage]],1)="U",TrackerTbl[[#This Row],[WorkPackage]],"IDR "&amp;TRIM(TrackerTbl[[#This Row],[WorkPackage]]))</f>
        <v>IDR 226.5</v>
      </c>
      <c r="D1429" t="str">
        <f>TRIM(TrackerTbl[[#This Row],[UAID_2]])</f>
        <v>HS2-00003CPXV</v>
      </c>
      <c r="E1429" s="74">
        <f>_xlfn.MAXIFS(Central_Team!G:G,Central_Team!C:C,TrackerTbl[[#This Row],[UAID_2]])</f>
        <v>45551</v>
      </c>
      <c r="F1429" t="str" cm="1">
        <f t="array" ref="F1429">INDEX(MainTracker[#Data],MATCH(1,(TrackerTbl[[#This Row],[UAID_2]]=MainTracker[UAID_2])*(TrackerTbl[[#This Row],[Request Date]]=MainTracker[Request sent on (Date)])*1,0),21)</f>
        <v>10 - Complete</v>
      </c>
      <c r="G1429" s="74" cm="1">
        <f t="array" ref="G1429">INDEX(MainTracker[#Data],MATCH(1,(TrackerTbl[[#This Row],[UAID_2]]=MainTracker[UAID_2])*(TrackerTbl[[#This Row],[Request Date]]=MainTracker[Request sent on (Date)])*1,0),9)</f>
        <v>45554</v>
      </c>
      <c r="J1429" t="s">
        <v>10587</v>
      </c>
      <c r="K1429" t="s">
        <v>10586</v>
      </c>
      <c r="L1429" t="e">
        <f>LEFT(Table58[[#This Row],[L3 (Last Work Package only)]],FIND(" - ",Table58[[#This Row],[L3 (Last Work Package only)]])-1)</f>
        <v>#VALUE!</v>
      </c>
      <c r="M1429" t="str">
        <f>LEFT(Table58[[#This Row],[Assets]],FIND(" - ",Table58[[#This Row],[Assets]])-1)</f>
        <v>HS2-00002PXHK</v>
      </c>
      <c r="N1429" s="239" t="e">
        <f>INDEX(TrackerTbl[#Data],MATCH(Table58[[#This Row],[L2]],TrackerTbl[Cleansed_UAID_2],0),5)</f>
        <v>#N/A</v>
      </c>
      <c r="O1429" s="9" t="e">
        <f>INDEX(TrackerTbl[#Data],MATCH(Table58[[#This Row],[L2]],TrackerTbl[Cleansed_UAID_2],0),6)</f>
        <v>#N/A</v>
      </c>
      <c r="P1429" s="239" t="e">
        <f>INDEX(TrackerTbl[#Data],MATCH(Table58[[#This Row],[L2]],TrackerTbl[Cleansed_UAID_2],0),7)</f>
        <v>#N/A</v>
      </c>
    </row>
    <row r="1430" spans="1:16">
      <c r="A1430" s="9">
        <v>226.5</v>
      </c>
      <c r="B1430" t="s">
        <v>6313</v>
      </c>
      <c r="C1430" t="str">
        <f>IF(LEFT(TrackerTbl[[#This Row],[WorkPackage]],1)="U",TrackerTbl[[#This Row],[WorkPackage]],"IDR "&amp;TRIM(TrackerTbl[[#This Row],[WorkPackage]]))</f>
        <v>IDR 226.5</v>
      </c>
      <c r="D1430" t="str">
        <f>TRIM(TrackerTbl[[#This Row],[UAID_2]])</f>
        <v>HS2-00003CPXW</v>
      </c>
      <c r="E1430" s="74">
        <f>_xlfn.MAXIFS(Central_Team!G:G,Central_Team!C:C,TrackerTbl[[#This Row],[UAID_2]])</f>
        <v>45551</v>
      </c>
      <c r="F1430" t="str" cm="1">
        <f t="array" ref="F1430">INDEX(MainTracker[#Data],MATCH(1,(TrackerTbl[[#This Row],[UAID_2]]=MainTracker[UAID_2])*(TrackerTbl[[#This Row],[Request Date]]=MainTracker[Request sent on (Date)])*1,0),21)</f>
        <v>10 - Complete</v>
      </c>
      <c r="G1430" s="74" cm="1">
        <f t="array" ref="G1430">INDEX(MainTracker[#Data],MATCH(1,(TrackerTbl[[#This Row],[UAID_2]]=MainTracker[UAID_2])*(TrackerTbl[[#This Row],[Request Date]]=MainTracker[Request sent on (Date)])*1,0),9)</f>
        <v>45554</v>
      </c>
      <c r="J1430" t="s">
        <v>10588</v>
      </c>
      <c r="K1430" t="s">
        <v>10586</v>
      </c>
      <c r="L1430" t="e">
        <f>LEFT(Table58[[#This Row],[L3 (Last Work Package only)]],FIND(" - ",Table58[[#This Row],[L3 (Last Work Package only)]])-1)</f>
        <v>#VALUE!</v>
      </c>
      <c r="M1430" t="str">
        <f>LEFT(Table58[[#This Row],[Assets]],FIND(" - ",Table58[[#This Row],[Assets]])-1)</f>
        <v>HS2-00002QSGS</v>
      </c>
      <c r="N1430" s="239" t="e">
        <f>INDEX(TrackerTbl[#Data],MATCH(Table58[[#This Row],[L2]],TrackerTbl[Cleansed_UAID_2],0),5)</f>
        <v>#N/A</v>
      </c>
      <c r="O1430" s="9" t="e">
        <f>INDEX(TrackerTbl[#Data],MATCH(Table58[[#This Row],[L2]],TrackerTbl[Cleansed_UAID_2],0),6)</f>
        <v>#N/A</v>
      </c>
      <c r="P1430" s="239" t="e">
        <f>INDEX(TrackerTbl[#Data],MATCH(Table58[[#This Row],[L2]],TrackerTbl[Cleansed_UAID_2],0),7)</f>
        <v>#N/A</v>
      </c>
    </row>
    <row r="1431" spans="1:16">
      <c r="A1431" s="9">
        <v>226.5</v>
      </c>
      <c r="B1431" t="s">
        <v>6317</v>
      </c>
      <c r="C1431" t="str">
        <f>IF(LEFT(TrackerTbl[[#This Row],[WorkPackage]],1)="U",TrackerTbl[[#This Row],[WorkPackage]],"IDR "&amp;TRIM(TrackerTbl[[#This Row],[WorkPackage]]))</f>
        <v>IDR 226.5</v>
      </c>
      <c r="D1431" t="str">
        <f>TRIM(TrackerTbl[[#This Row],[UAID_2]])</f>
        <v>HS2-00003CPXX</v>
      </c>
      <c r="E1431" s="74">
        <f>_xlfn.MAXIFS(Central_Team!G:G,Central_Team!C:C,TrackerTbl[[#This Row],[UAID_2]])</f>
        <v>45551</v>
      </c>
      <c r="F1431" t="str" cm="1">
        <f t="array" ref="F1431">INDEX(MainTracker[#Data],MATCH(1,(TrackerTbl[[#This Row],[UAID_2]]=MainTracker[UAID_2])*(TrackerTbl[[#This Row],[Request Date]]=MainTracker[Request sent on (Date)])*1,0),21)</f>
        <v>10 - Complete</v>
      </c>
      <c r="G1431" s="74" cm="1">
        <f t="array" ref="G1431">INDEX(MainTracker[#Data],MATCH(1,(TrackerTbl[[#This Row],[UAID_2]]=MainTracker[UAID_2])*(TrackerTbl[[#This Row],[Request Date]]=MainTracker[Request sent on (Date)])*1,0),9)</f>
        <v>45554</v>
      </c>
      <c r="J1431" t="s">
        <v>10589</v>
      </c>
      <c r="K1431" t="s">
        <v>10586</v>
      </c>
      <c r="L1431" t="e">
        <f>LEFT(Table58[[#This Row],[L3 (Last Work Package only)]],FIND(" - ",Table58[[#This Row],[L3 (Last Work Package only)]])-1)</f>
        <v>#VALUE!</v>
      </c>
      <c r="M1431" t="str">
        <f>LEFT(Table58[[#This Row],[Assets]],FIND(" - ",Table58[[#This Row],[Assets]])-1)</f>
        <v>HS2-00002PXHL</v>
      </c>
      <c r="N1431" s="239" t="e">
        <f>INDEX(TrackerTbl[#Data],MATCH(Table58[[#This Row],[L2]],TrackerTbl[Cleansed_UAID_2],0),5)</f>
        <v>#N/A</v>
      </c>
      <c r="O1431" s="9" t="e">
        <f>INDEX(TrackerTbl[#Data],MATCH(Table58[[#This Row],[L2]],TrackerTbl[Cleansed_UAID_2],0),6)</f>
        <v>#N/A</v>
      </c>
      <c r="P1431" s="239" t="e">
        <f>INDEX(TrackerTbl[#Data],MATCH(Table58[[#This Row],[L2]],TrackerTbl[Cleansed_UAID_2],0),7)</f>
        <v>#N/A</v>
      </c>
    </row>
    <row r="1432" spans="1:16">
      <c r="A1432" s="9">
        <v>226.5</v>
      </c>
      <c r="B1432" t="s">
        <v>6321</v>
      </c>
      <c r="C1432" t="str">
        <f>IF(LEFT(TrackerTbl[[#This Row],[WorkPackage]],1)="U",TrackerTbl[[#This Row],[WorkPackage]],"IDR "&amp;TRIM(TrackerTbl[[#This Row],[WorkPackage]]))</f>
        <v>IDR 226.5</v>
      </c>
      <c r="D1432" t="str">
        <f>TRIM(TrackerTbl[[#This Row],[UAID_2]])</f>
        <v>HS2-00003CPXC</v>
      </c>
      <c r="E1432" s="74">
        <f>_xlfn.MAXIFS(Central_Team!G:G,Central_Team!C:C,TrackerTbl[[#This Row],[UAID_2]])</f>
        <v>45551</v>
      </c>
      <c r="F1432" t="str" cm="1">
        <f t="array" ref="F1432">INDEX(MainTracker[#Data],MATCH(1,(TrackerTbl[[#This Row],[UAID_2]]=MainTracker[UAID_2])*(TrackerTbl[[#This Row],[Request Date]]=MainTracker[Request sent on (Date)])*1,0),21)</f>
        <v>10 - Complete</v>
      </c>
      <c r="G1432" s="74" cm="1">
        <f t="array" ref="G1432">INDEX(MainTracker[#Data],MATCH(1,(TrackerTbl[[#This Row],[UAID_2]]=MainTracker[UAID_2])*(TrackerTbl[[#This Row],[Request Date]]=MainTracker[Request sent on (Date)])*1,0),9)</f>
        <v>45554</v>
      </c>
      <c r="J1432" t="s">
        <v>10590</v>
      </c>
      <c r="K1432" t="s">
        <v>10586</v>
      </c>
      <c r="L1432" t="e">
        <f>LEFT(Table58[[#This Row],[L3 (Last Work Package only)]],FIND(" - ",Table58[[#This Row],[L3 (Last Work Package only)]])-1)</f>
        <v>#VALUE!</v>
      </c>
      <c r="M1432" t="str">
        <f>LEFT(Table58[[#This Row],[Assets]],FIND(" - ",Table58[[#This Row],[Assets]])-1)</f>
        <v>HS2-00002PXHM</v>
      </c>
      <c r="N1432" s="239" t="e">
        <f>INDEX(TrackerTbl[#Data],MATCH(Table58[[#This Row],[L2]],TrackerTbl[Cleansed_UAID_2],0),5)</f>
        <v>#N/A</v>
      </c>
      <c r="O1432" s="9" t="e">
        <f>INDEX(TrackerTbl[#Data],MATCH(Table58[[#This Row],[L2]],TrackerTbl[Cleansed_UAID_2],0),6)</f>
        <v>#N/A</v>
      </c>
      <c r="P1432" s="239" t="e">
        <f>INDEX(TrackerTbl[#Data],MATCH(Table58[[#This Row],[L2]],TrackerTbl[Cleansed_UAID_2],0),7)</f>
        <v>#N/A</v>
      </c>
    </row>
    <row r="1433" spans="1:16">
      <c r="A1433" s="9">
        <v>226.5</v>
      </c>
      <c r="B1433" t="s">
        <v>6325</v>
      </c>
      <c r="C1433" t="str">
        <f>IF(LEFT(TrackerTbl[[#This Row],[WorkPackage]],1)="U",TrackerTbl[[#This Row],[WorkPackage]],"IDR "&amp;TRIM(TrackerTbl[[#This Row],[WorkPackage]]))</f>
        <v>IDR 226.5</v>
      </c>
      <c r="D1433" t="str">
        <f>TRIM(TrackerTbl[[#This Row],[UAID_2]])</f>
        <v>HS2-00003CPXD</v>
      </c>
      <c r="E1433" s="74">
        <f>_xlfn.MAXIFS(Central_Team!G:G,Central_Team!C:C,TrackerTbl[[#This Row],[UAID_2]])</f>
        <v>45551</v>
      </c>
      <c r="F1433" t="str" cm="1">
        <f t="array" ref="F1433">INDEX(MainTracker[#Data],MATCH(1,(TrackerTbl[[#This Row],[UAID_2]]=MainTracker[UAID_2])*(TrackerTbl[[#This Row],[Request Date]]=MainTracker[Request sent on (Date)])*1,0),21)</f>
        <v>10 - Complete</v>
      </c>
      <c r="G1433" s="74" cm="1">
        <f t="array" ref="G1433">INDEX(MainTracker[#Data],MATCH(1,(TrackerTbl[[#This Row],[UAID_2]]=MainTracker[UAID_2])*(TrackerTbl[[#This Row],[Request Date]]=MainTracker[Request sent on (Date)])*1,0),9)</f>
        <v>45554</v>
      </c>
      <c r="J1433" t="s">
        <v>10591</v>
      </c>
      <c r="K1433" t="s">
        <v>10586</v>
      </c>
      <c r="L1433" t="e">
        <f>LEFT(Table58[[#This Row],[L3 (Last Work Package only)]],FIND(" - ",Table58[[#This Row],[L3 (Last Work Package only)]])-1)</f>
        <v>#VALUE!</v>
      </c>
      <c r="M1433" t="str">
        <f>LEFT(Table58[[#This Row],[Assets]],FIND(" - ",Table58[[#This Row],[Assets]])-1)</f>
        <v>HS2-00002PXME</v>
      </c>
      <c r="N1433" s="239" t="e">
        <f>INDEX(TrackerTbl[#Data],MATCH(Table58[[#This Row],[L2]],TrackerTbl[Cleansed_UAID_2],0),5)</f>
        <v>#N/A</v>
      </c>
      <c r="O1433" s="9" t="e">
        <f>INDEX(TrackerTbl[#Data],MATCH(Table58[[#This Row],[L2]],TrackerTbl[Cleansed_UAID_2],0),6)</f>
        <v>#N/A</v>
      </c>
      <c r="P1433" s="239" t="e">
        <f>INDEX(TrackerTbl[#Data],MATCH(Table58[[#This Row],[L2]],TrackerTbl[Cleansed_UAID_2],0),7)</f>
        <v>#N/A</v>
      </c>
    </row>
    <row r="1434" spans="1:16">
      <c r="A1434" s="9">
        <v>226.5</v>
      </c>
      <c r="B1434" t="s">
        <v>6329</v>
      </c>
      <c r="C1434" t="str">
        <f>IF(LEFT(TrackerTbl[[#This Row],[WorkPackage]],1)="U",TrackerTbl[[#This Row],[WorkPackage]],"IDR "&amp;TRIM(TrackerTbl[[#This Row],[WorkPackage]]))</f>
        <v>IDR 226.5</v>
      </c>
      <c r="D1434" t="str">
        <f>TRIM(TrackerTbl[[#This Row],[UAID_2]])</f>
        <v>HS2-00003CPXF</v>
      </c>
      <c r="E1434" s="74">
        <f>_xlfn.MAXIFS(Central_Team!G:G,Central_Team!C:C,TrackerTbl[[#This Row],[UAID_2]])</f>
        <v>45551</v>
      </c>
      <c r="F1434" t="str" cm="1">
        <f t="array" ref="F1434">INDEX(MainTracker[#Data],MATCH(1,(TrackerTbl[[#This Row],[UAID_2]]=MainTracker[UAID_2])*(TrackerTbl[[#This Row],[Request Date]]=MainTracker[Request sent on (Date)])*1,0),21)</f>
        <v>10 - Complete</v>
      </c>
      <c r="G1434" s="74" cm="1">
        <f t="array" ref="G1434">INDEX(MainTracker[#Data],MATCH(1,(TrackerTbl[[#This Row],[UAID_2]]=MainTracker[UAID_2])*(TrackerTbl[[#This Row],[Request Date]]=MainTracker[Request sent on (Date)])*1,0),9)</f>
        <v>45554</v>
      </c>
      <c r="J1434" t="s">
        <v>10592</v>
      </c>
      <c r="K1434" t="s">
        <v>10586</v>
      </c>
      <c r="L1434" t="e">
        <f>LEFT(Table58[[#This Row],[L3 (Last Work Package only)]],FIND(" - ",Table58[[#This Row],[L3 (Last Work Package only)]])-1)</f>
        <v>#VALUE!</v>
      </c>
      <c r="M1434" t="str">
        <f>LEFT(Table58[[#This Row],[Assets]],FIND(" - ",Table58[[#This Row],[Assets]])-1)</f>
        <v>HS2-00002PXHN</v>
      </c>
      <c r="N1434" s="239" t="e">
        <f>INDEX(TrackerTbl[#Data],MATCH(Table58[[#This Row],[L2]],TrackerTbl[Cleansed_UAID_2],0),5)</f>
        <v>#N/A</v>
      </c>
      <c r="O1434" s="9" t="e">
        <f>INDEX(TrackerTbl[#Data],MATCH(Table58[[#This Row],[L2]],TrackerTbl[Cleansed_UAID_2],0),6)</f>
        <v>#N/A</v>
      </c>
      <c r="P1434" s="239" t="e">
        <f>INDEX(TrackerTbl[#Data],MATCH(Table58[[#This Row],[L2]],TrackerTbl[Cleansed_UAID_2],0),7)</f>
        <v>#N/A</v>
      </c>
    </row>
    <row r="1435" spans="1:16">
      <c r="A1435" s="9">
        <v>226.5</v>
      </c>
      <c r="B1435" t="s">
        <v>6333</v>
      </c>
      <c r="C1435" t="str">
        <f>IF(LEFT(TrackerTbl[[#This Row],[WorkPackage]],1)="U",TrackerTbl[[#This Row],[WorkPackage]],"IDR "&amp;TRIM(TrackerTbl[[#This Row],[WorkPackage]]))</f>
        <v>IDR 226.5</v>
      </c>
      <c r="D1435" t="str">
        <f>TRIM(TrackerTbl[[#This Row],[UAID_2]])</f>
        <v>HS2-00003CPXG</v>
      </c>
      <c r="E1435" s="74">
        <f>_xlfn.MAXIFS(Central_Team!G:G,Central_Team!C:C,TrackerTbl[[#This Row],[UAID_2]])</f>
        <v>45551</v>
      </c>
      <c r="F1435" t="str" cm="1">
        <f t="array" ref="F1435">INDEX(MainTracker[#Data],MATCH(1,(TrackerTbl[[#This Row],[UAID_2]]=MainTracker[UAID_2])*(TrackerTbl[[#This Row],[Request Date]]=MainTracker[Request sent on (Date)])*1,0),21)</f>
        <v>10 - Complete</v>
      </c>
      <c r="G1435" s="74" cm="1">
        <f t="array" ref="G1435">INDEX(MainTracker[#Data],MATCH(1,(TrackerTbl[[#This Row],[UAID_2]]=MainTracker[UAID_2])*(TrackerTbl[[#This Row],[Request Date]]=MainTracker[Request sent on (Date)])*1,0),9)</f>
        <v>45554</v>
      </c>
      <c r="J1435" t="s">
        <v>10593</v>
      </c>
      <c r="K1435" t="s">
        <v>10586</v>
      </c>
      <c r="L1435" t="e">
        <f>LEFT(Table58[[#This Row],[L3 (Last Work Package only)]],FIND(" - ",Table58[[#This Row],[L3 (Last Work Package only)]])-1)</f>
        <v>#VALUE!</v>
      </c>
      <c r="M1435" t="str">
        <f>LEFT(Table58[[#This Row],[Assets]],FIND(" - ",Table58[[#This Row],[Assets]])-1)</f>
        <v>HS2-00002PXMF</v>
      </c>
      <c r="N1435" s="239" t="e">
        <f>INDEX(TrackerTbl[#Data],MATCH(Table58[[#This Row],[L2]],TrackerTbl[Cleansed_UAID_2],0),5)</f>
        <v>#N/A</v>
      </c>
      <c r="O1435" s="9" t="e">
        <f>INDEX(TrackerTbl[#Data],MATCH(Table58[[#This Row],[L2]],TrackerTbl[Cleansed_UAID_2],0),6)</f>
        <v>#N/A</v>
      </c>
      <c r="P1435" s="239" t="e">
        <f>INDEX(TrackerTbl[#Data],MATCH(Table58[[#This Row],[L2]],TrackerTbl[Cleansed_UAID_2],0),7)</f>
        <v>#N/A</v>
      </c>
    </row>
    <row r="1436" spans="1:16">
      <c r="A1436" s="9">
        <v>226.5</v>
      </c>
      <c r="B1436" t="s">
        <v>6337</v>
      </c>
      <c r="C1436" t="str">
        <f>IF(LEFT(TrackerTbl[[#This Row],[WorkPackage]],1)="U",TrackerTbl[[#This Row],[WorkPackage]],"IDR "&amp;TRIM(TrackerTbl[[#This Row],[WorkPackage]]))</f>
        <v>IDR 226.5</v>
      </c>
      <c r="D1436" t="str">
        <f>TRIM(TrackerTbl[[#This Row],[UAID_2]])</f>
        <v>HS2-00003CPXH</v>
      </c>
      <c r="E1436" s="74">
        <f>_xlfn.MAXIFS(Central_Team!G:G,Central_Team!C:C,TrackerTbl[[#This Row],[UAID_2]])</f>
        <v>45551</v>
      </c>
      <c r="F1436" t="str" cm="1">
        <f t="array" ref="F1436">INDEX(MainTracker[#Data],MATCH(1,(TrackerTbl[[#This Row],[UAID_2]]=MainTracker[UAID_2])*(TrackerTbl[[#This Row],[Request Date]]=MainTracker[Request sent on (Date)])*1,0),21)</f>
        <v>10 - Complete</v>
      </c>
      <c r="G1436" s="74" cm="1">
        <f t="array" ref="G1436">INDEX(MainTracker[#Data],MATCH(1,(TrackerTbl[[#This Row],[UAID_2]]=MainTracker[UAID_2])*(TrackerTbl[[#This Row],[Request Date]]=MainTracker[Request sent on (Date)])*1,0),9)</f>
        <v>45554</v>
      </c>
      <c r="J1436" t="s">
        <v>10594</v>
      </c>
      <c r="K1436" t="s">
        <v>10586</v>
      </c>
      <c r="L1436" t="e">
        <f>LEFT(Table58[[#This Row],[L3 (Last Work Package only)]],FIND(" - ",Table58[[#This Row],[L3 (Last Work Package only)]])-1)</f>
        <v>#VALUE!</v>
      </c>
      <c r="M1436" t="str">
        <f>LEFT(Table58[[#This Row],[Assets]],FIND(" - ",Table58[[#This Row],[Assets]])-1)</f>
        <v>HS2-00002QSGT</v>
      </c>
      <c r="N1436" s="239" t="e">
        <f>INDEX(TrackerTbl[#Data],MATCH(Table58[[#This Row],[L2]],TrackerTbl[Cleansed_UAID_2],0),5)</f>
        <v>#N/A</v>
      </c>
      <c r="O1436" s="9" t="e">
        <f>INDEX(TrackerTbl[#Data],MATCH(Table58[[#This Row],[L2]],TrackerTbl[Cleansed_UAID_2],0),6)</f>
        <v>#N/A</v>
      </c>
      <c r="P1436" s="239" t="e">
        <f>INDEX(TrackerTbl[#Data],MATCH(Table58[[#This Row],[L2]],TrackerTbl[Cleansed_UAID_2],0),7)</f>
        <v>#N/A</v>
      </c>
    </row>
    <row r="1437" spans="1:16">
      <c r="A1437" s="9">
        <v>226.5</v>
      </c>
      <c r="B1437" t="s">
        <v>6341</v>
      </c>
      <c r="C1437" t="str">
        <f>IF(LEFT(TrackerTbl[[#This Row],[WorkPackage]],1)="U",TrackerTbl[[#This Row],[WorkPackage]],"IDR "&amp;TRIM(TrackerTbl[[#This Row],[WorkPackage]]))</f>
        <v>IDR 226.5</v>
      </c>
      <c r="D1437" t="str">
        <f>TRIM(TrackerTbl[[#This Row],[UAID_2]])</f>
        <v>HS2-00003CPXJ</v>
      </c>
      <c r="E1437" s="74">
        <f>_xlfn.MAXIFS(Central_Team!G:G,Central_Team!C:C,TrackerTbl[[#This Row],[UAID_2]])</f>
        <v>45551</v>
      </c>
      <c r="F1437" t="str" cm="1">
        <f t="array" ref="F1437">INDEX(MainTracker[#Data],MATCH(1,(TrackerTbl[[#This Row],[UAID_2]]=MainTracker[UAID_2])*(TrackerTbl[[#This Row],[Request Date]]=MainTracker[Request sent on (Date)])*1,0),21)</f>
        <v>10 - Complete</v>
      </c>
      <c r="G1437" s="74" cm="1">
        <f t="array" ref="G1437">INDEX(MainTracker[#Data],MATCH(1,(TrackerTbl[[#This Row],[UAID_2]]=MainTracker[UAID_2])*(TrackerTbl[[#This Row],[Request Date]]=MainTracker[Request sent on (Date)])*1,0),9)</f>
        <v>45554</v>
      </c>
      <c r="J1437" t="s">
        <v>10595</v>
      </c>
      <c r="K1437" t="s">
        <v>10586</v>
      </c>
      <c r="L1437" t="e">
        <f>LEFT(Table58[[#This Row],[L3 (Last Work Package only)]],FIND(" - ",Table58[[#This Row],[L3 (Last Work Package only)]])-1)</f>
        <v>#VALUE!</v>
      </c>
      <c r="M1437" t="str">
        <f>LEFT(Table58[[#This Row],[Assets]],FIND(" - ",Table58[[#This Row],[Assets]])-1)</f>
        <v>HS2-00002QSGU</v>
      </c>
      <c r="N1437" s="239" t="e">
        <f>INDEX(TrackerTbl[#Data],MATCH(Table58[[#This Row],[L2]],TrackerTbl[Cleansed_UAID_2],0),5)</f>
        <v>#N/A</v>
      </c>
      <c r="O1437" s="9" t="e">
        <f>INDEX(TrackerTbl[#Data],MATCH(Table58[[#This Row],[L2]],TrackerTbl[Cleansed_UAID_2],0),6)</f>
        <v>#N/A</v>
      </c>
      <c r="P1437" s="239" t="e">
        <f>INDEX(TrackerTbl[#Data],MATCH(Table58[[#This Row],[L2]],TrackerTbl[Cleansed_UAID_2],0),7)</f>
        <v>#N/A</v>
      </c>
    </row>
    <row r="1438" spans="1:16">
      <c r="A1438" s="9">
        <v>226.5</v>
      </c>
      <c r="B1438" t="s">
        <v>6345</v>
      </c>
      <c r="C1438" t="str">
        <f>IF(LEFT(TrackerTbl[[#This Row],[WorkPackage]],1)="U",TrackerTbl[[#This Row],[WorkPackage]],"IDR "&amp;TRIM(TrackerTbl[[#This Row],[WorkPackage]]))</f>
        <v>IDR 226.5</v>
      </c>
      <c r="D1438" t="str">
        <f>TRIM(TrackerTbl[[#This Row],[UAID_2]])</f>
        <v>HS2-00003CPXL</v>
      </c>
      <c r="E1438" s="74">
        <f>_xlfn.MAXIFS(Central_Team!G:G,Central_Team!C:C,TrackerTbl[[#This Row],[UAID_2]])</f>
        <v>45551</v>
      </c>
      <c r="F1438" t="str" cm="1">
        <f t="array" ref="F1438">INDEX(MainTracker[#Data],MATCH(1,(TrackerTbl[[#This Row],[UAID_2]]=MainTracker[UAID_2])*(TrackerTbl[[#This Row],[Request Date]]=MainTracker[Request sent on (Date)])*1,0),21)</f>
        <v>10 - Complete</v>
      </c>
      <c r="G1438" s="74" cm="1">
        <f t="array" ref="G1438">INDEX(MainTracker[#Data],MATCH(1,(TrackerTbl[[#This Row],[UAID_2]]=MainTracker[UAID_2])*(TrackerTbl[[#This Row],[Request Date]]=MainTracker[Request sent on (Date)])*1,0),9)</f>
        <v>45554</v>
      </c>
      <c r="J1438" t="s">
        <v>10596</v>
      </c>
      <c r="K1438" t="s">
        <v>10586</v>
      </c>
      <c r="L1438" t="e">
        <f>LEFT(Table58[[#This Row],[L3 (Last Work Package only)]],FIND(" - ",Table58[[#This Row],[L3 (Last Work Package only)]])-1)</f>
        <v>#VALUE!</v>
      </c>
      <c r="M1438" t="str">
        <f>LEFT(Table58[[#This Row],[Assets]],FIND(" - ",Table58[[#This Row],[Assets]])-1)</f>
        <v>HS2-00002QSGV</v>
      </c>
      <c r="N1438" s="239" t="e">
        <f>INDEX(TrackerTbl[#Data],MATCH(Table58[[#This Row],[L2]],TrackerTbl[Cleansed_UAID_2],0),5)</f>
        <v>#N/A</v>
      </c>
      <c r="O1438" s="9" t="e">
        <f>INDEX(TrackerTbl[#Data],MATCH(Table58[[#This Row],[L2]],TrackerTbl[Cleansed_UAID_2],0),6)</f>
        <v>#N/A</v>
      </c>
      <c r="P1438" s="239" t="e">
        <f>INDEX(TrackerTbl[#Data],MATCH(Table58[[#This Row],[L2]],TrackerTbl[Cleansed_UAID_2],0),7)</f>
        <v>#N/A</v>
      </c>
    </row>
    <row r="1439" spans="1:16">
      <c r="A1439" s="9">
        <v>226.5</v>
      </c>
      <c r="B1439" t="s">
        <v>6349</v>
      </c>
      <c r="C1439" t="str">
        <f>IF(LEFT(TrackerTbl[[#This Row],[WorkPackage]],1)="U",TrackerTbl[[#This Row],[WorkPackage]],"IDR "&amp;TRIM(TrackerTbl[[#This Row],[WorkPackage]]))</f>
        <v>IDR 226.5</v>
      </c>
      <c r="D1439" t="str">
        <f>TRIM(TrackerTbl[[#This Row],[UAID_2]])</f>
        <v>HS2-00003CPXM</v>
      </c>
      <c r="E1439" s="74">
        <f>_xlfn.MAXIFS(Central_Team!G:G,Central_Team!C:C,TrackerTbl[[#This Row],[UAID_2]])</f>
        <v>45551</v>
      </c>
      <c r="F1439" t="str" cm="1">
        <f t="array" ref="F1439">INDEX(MainTracker[#Data],MATCH(1,(TrackerTbl[[#This Row],[UAID_2]]=MainTracker[UAID_2])*(TrackerTbl[[#This Row],[Request Date]]=MainTracker[Request sent on (Date)])*1,0),21)</f>
        <v>10 - Complete</v>
      </c>
      <c r="G1439" s="74" cm="1">
        <f t="array" ref="G1439">INDEX(MainTracker[#Data],MATCH(1,(TrackerTbl[[#This Row],[UAID_2]]=MainTracker[UAID_2])*(TrackerTbl[[#This Row],[Request Date]]=MainTracker[Request sent on (Date)])*1,0),9)</f>
        <v>45554</v>
      </c>
      <c r="J1439" t="s">
        <v>10597</v>
      </c>
      <c r="K1439" t="s">
        <v>10586</v>
      </c>
      <c r="L1439" t="e">
        <f>LEFT(Table58[[#This Row],[L3 (Last Work Package only)]],FIND(" - ",Table58[[#This Row],[L3 (Last Work Package only)]])-1)</f>
        <v>#VALUE!</v>
      </c>
      <c r="M1439" t="str">
        <f>LEFT(Table58[[#This Row],[Assets]],FIND(" - ",Table58[[#This Row],[Assets]])-1)</f>
        <v>HS2-00002PXHP</v>
      </c>
      <c r="N1439" s="239" t="e">
        <f>INDEX(TrackerTbl[#Data],MATCH(Table58[[#This Row],[L2]],TrackerTbl[Cleansed_UAID_2],0),5)</f>
        <v>#N/A</v>
      </c>
      <c r="O1439" s="9" t="e">
        <f>INDEX(TrackerTbl[#Data],MATCH(Table58[[#This Row],[L2]],TrackerTbl[Cleansed_UAID_2],0),6)</f>
        <v>#N/A</v>
      </c>
      <c r="P1439" s="239" t="e">
        <f>INDEX(TrackerTbl[#Data],MATCH(Table58[[#This Row],[L2]],TrackerTbl[Cleansed_UAID_2],0),7)</f>
        <v>#N/A</v>
      </c>
    </row>
    <row r="1440" spans="1:16">
      <c r="A1440" s="9">
        <v>226.5</v>
      </c>
      <c r="B1440" t="s">
        <v>6353</v>
      </c>
      <c r="C1440" t="str">
        <f>IF(LEFT(TrackerTbl[[#This Row],[WorkPackage]],1)="U",TrackerTbl[[#This Row],[WorkPackage]],"IDR "&amp;TRIM(TrackerTbl[[#This Row],[WorkPackage]]))</f>
        <v>IDR 226.5</v>
      </c>
      <c r="D1440" t="str">
        <f>TRIM(TrackerTbl[[#This Row],[UAID_2]])</f>
        <v>HS2-00003CPXN</v>
      </c>
      <c r="E1440" s="74">
        <f>_xlfn.MAXIFS(Central_Team!G:G,Central_Team!C:C,TrackerTbl[[#This Row],[UAID_2]])</f>
        <v>45551</v>
      </c>
      <c r="F1440" t="str" cm="1">
        <f t="array" ref="F1440">INDEX(MainTracker[#Data],MATCH(1,(TrackerTbl[[#This Row],[UAID_2]]=MainTracker[UAID_2])*(TrackerTbl[[#This Row],[Request Date]]=MainTracker[Request sent on (Date)])*1,0),21)</f>
        <v>10 - Complete</v>
      </c>
      <c r="G1440" s="74" cm="1">
        <f t="array" ref="G1440">INDEX(MainTracker[#Data],MATCH(1,(TrackerTbl[[#This Row],[UAID_2]]=MainTracker[UAID_2])*(TrackerTbl[[#This Row],[Request Date]]=MainTracker[Request sent on (Date)])*1,0),9)</f>
        <v>45554</v>
      </c>
      <c r="J1440" t="s">
        <v>10598</v>
      </c>
      <c r="K1440" t="s">
        <v>10586</v>
      </c>
      <c r="L1440" t="e">
        <f>LEFT(Table58[[#This Row],[L3 (Last Work Package only)]],FIND(" - ",Table58[[#This Row],[L3 (Last Work Package only)]])-1)</f>
        <v>#VALUE!</v>
      </c>
      <c r="M1440" t="str">
        <f>LEFT(Table58[[#This Row],[Assets]],FIND(" - ",Table58[[#This Row],[Assets]])-1)</f>
        <v>HS2-00002QSGW</v>
      </c>
      <c r="N1440" s="239" t="e">
        <f>INDEX(TrackerTbl[#Data],MATCH(Table58[[#This Row],[L2]],TrackerTbl[Cleansed_UAID_2],0),5)</f>
        <v>#N/A</v>
      </c>
      <c r="O1440" s="9" t="e">
        <f>INDEX(TrackerTbl[#Data],MATCH(Table58[[#This Row],[L2]],TrackerTbl[Cleansed_UAID_2],0),6)</f>
        <v>#N/A</v>
      </c>
      <c r="P1440" s="239" t="e">
        <f>INDEX(TrackerTbl[#Data],MATCH(Table58[[#This Row],[L2]],TrackerTbl[Cleansed_UAID_2],0),7)</f>
        <v>#N/A</v>
      </c>
    </row>
    <row r="1441" spans="1:16">
      <c r="A1441" s="9">
        <v>226.5</v>
      </c>
      <c r="B1441" t="s">
        <v>6357</v>
      </c>
      <c r="C1441" t="str">
        <f>IF(LEFT(TrackerTbl[[#This Row],[WorkPackage]],1)="U",TrackerTbl[[#This Row],[WorkPackage]],"IDR "&amp;TRIM(TrackerTbl[[#This Row],[WorkPackage]]))</f>
        <v>IDR 226.5</v>
      </c>
      <c r="D1441" t="str">
        <f>TRIM(TrackerTbl[[#This Row],[UAID_2]])</f>
        <v>HS2-00003CPXQ</v>
      </c>
      <c r="E1441" s="74">
        <f>_xlfn.MAXIFS(Central_Team!G:G,Central_Team!C:C,TrackerTbl[[#This Row],[UAID_2]])</f>
        <v>45551</v>
      </c>
      <c r="F1441" t="str" cm="1">
        <f t="array" ref="F1441">INDEX(MainTracker[#Data],MATCH(1,(TrackerTbl[[#This Row],[UAID_2]]=MainTracker[UAID_2])*(TrackerTbl[[#This Row],[Request Date]]=MainTracker[Request sent on (Date)])*1,0),21)</f>
        <v>10 - Complete</v>
      </c>
      <c r="G1441" s="74" cm="1">
        <f t="array" ref="G1441">INDEX(MainTracker[#Data],MATCH(1,(TrackerTbl[[#This Row],[UAID_2]]=MainTracker[UAID_2])*(TrackerTbl[[#This Row],[Request Date]]=MainTracker[Request sent on (Date)])*1,0),9)</f>
        <v>45554</v>
      </c>
      <c r="J1441" t="s">
        <v>10599</v>
      </c>
      <c r="K1441" t="s">
        <v>10586</v>
      </c>
      <c r="L1441" t="e">
        <f>LEFT(Table58[[#This Row],[L3 (Last Work Package only)]],FIND(" - ",Table58[[#This Row],[L3 (Last Work Package only)]])-1)</f>
        <v>#VALUE!</v>
      </c>
      <c r="M1441" t="str">
        <f>LEFT(Table58[[#This Row],[Assets]],FIND(" - ",Table58[[#This Row],[Assets]])-1)</f>
        <v>HS2-00002QSGX</v>
      </c>
      <c r="N1441" s="239" t="e">
        <f>INDEX(TrackerTbl[#Data],MATCH(Table58[[#This Row],[L2]],TrackerTbl[Cleansed_UAID_2],0),5)</f>
        <v>#N/A</v>
      </c>
      <c r="O1441" s="9" t="e">
        <f>INDEX(TrackerTbl[#Data],MATCH(Table58[[#This Row],[L2]],TrackerTbl[Cleansed_UAID_2],0),6)</f>
        <v>#N/A</v>
      </c>
      <c r="P1441" s="239" t="e">
        <f>INDEX(TrackerTbl[#Data],MATCH(Table58[[#This Row],[L2]],TrackerTbl[Cleansed_UAID_2],0),7)</f>
        <v>#N/A</v>
      </c>
    </row>
    <row r="1442" spans="1:16">
      <c r="A1442" s="9">
        <v>226.5</v>
      </c>
      <c r="B1442" t="s">
        <v>6361</v>
      </c>
      <c r="C1442" t="str">
        <f>IF(LEFT(TrackerTbl[[#This Row],[WorkPackage]],1)="U",TrackerTbl[[#This Row],[WorkPackage]],"IDR "&amp;TRIM(TrackerTbl[[#This Row],[WorkPackage]]))</f>
        <v>IDR 226.5</v>
      </c>
      <c r="D1442" t="str">
        <f>TRIM(TrackerTbl[[#This Row],[UAID_2]])</f>
        <v>HS2-00003CPXR</v>
      </c>
      <c r="E1442" s="74">
        <f>_xlfn.MAXIFS(Central_Team!G:G,Central_Team!C:C,TrackerTbl[[#This Row],[UAID_2]])</f>
        <v>45551</v>
      </c>
      <c r="F1442" t="str" cm="1">
        <f t="array" ref="F1442">INDEX(MainTracker[#Data],MATCH(1,(TrackerTbl[[#This Row],[UAID_2]]=MainTracker[UAID_2])*(TrackerTbl[[#This Row],[Request Date]]=MainTracker[Request sent on (Date)])*1,0),21)</f>
        <v>10 - Complete</v>
      </c>
      <c r="G1442" s="74" cm="1">
        <f t="array" ref="G1442">INDEX(MainTracker[#Data],MATCH(1,(TrackerTbl[[#This Row],[UAID_2]]=MainTracker[UAID_2])*(TrackerTbl[[#This Row],[Request Date]]=MainTracker[Request sent on (Date)])*1,0),9)</f>
        <v>45554</v>
      </c>
      <c r="J1442" t="s">
        <v>10600</v>
      </c>
      <c r="K1442" t="s">
        <v>10586</v>
      </c>
      <c r="L1442" t="e">
        <f>LEFT(Table58[[#This Row],[L3 (Last Work Package only)]],FIND(" - ",Table58[[#This Row],[L3 (Last Work Package only)]])-1)</f>
        <v>#VALUE!</v>
      </c>
      <c r="M1442" t="str">
        <f>LEFT(Table58[[#This Row],[Assets]],FIND(" - ",Table58[[#This Row],[Assets]])-1)</f>
        <v>HS2-00002QSGY</v>
      </c>
      <c r="N1442" s="239" t="e">
        <f>INDEX(TrackerTbl[#Data],MATCH(Table58[[#This Row],[L2]],TrackerTbl[Cleansed_UAID_2],0),5)</f>
        <v>#N/A</v>
      </c>
      <c r="O1442" s="9" t="e">
        <f>INDEX(TrackerTbl[#Data],MATCH(Table58[[#This Row],[L2]],TrackerTbl[Cleansed_UAID_2],0),6)</f>
        <v>#N/A</v>
      </c>
      <c r="P1442" s="239" t="e">
        <f>INDEX(TrackerTbl[#Data],MATCH(Table58[[#This Row],[L2]],TrackerTbl[Cleansed_UAID_2],0),7)</f>
        <v>#N/A</v>
      </c>
    </row>
    <row r="1443" spans="1:16">
      <c r="A1443" s="9">
        <v>234.03</v>
      </c>
      <c r="B1443" t="s">
        <v>6365</v>
      </c>
      <c r="C1443" t="str">
        <f>IF(LEFT(TrackerTbl[[#This Row],[WorkPackage]],1)="U",TrackerTbl[[#This Row],[WorkPackage]],"IDR "&amp;TRIM(TrackerTbl[[#This Row],[WorkPackage]]))</f>
        <v>IDR 234.03</v>
      </c>
      <c r="D1443" t="str">
        <f>TRIM(TrackerTbl[[#This Row],[UAID_2]])</f>
        <v>HS2-00002TGPC</v>
      </c>
      <c r="E1443" s="74">
        <f>_xlfn.MAXIFS(Central_Team!G:G,Central_Team!C:C,TrackerTbl[[#This Row],[UAID_2]])</f>
        <v>45552</v>
      </c>
      <c r="F1443" t="str" cm="1">
        <f t="array" ref="F1443">INDEX(MainTracker[#Data],MATCH(1,(TrackerTbl[[#This Row],[UAID_2]]=MainTracker[UAID_2])*(TrackerTbl[[#This Row],[Request Date]]=MainTracker[Request sent on (Date)])*1,0),21)</f>
        <v>10 - Complete</v>
      </c>
      <c r="G1443" s="74" cm="1">
        <f t="array" ref="G1443">INDEX(MainTracker[#Data],MATCH(1,(TrackerTbl[[#This Row],[UAID_2]]=MainTracker[UAID_2])*(TrackerTbl[[#This Row],[Request Date]]=MainTracker[Request sent on (Date)])*1,0),9)</f>
        <v>45555</v>
      </c>
      <c r="J1443" t="s">
        <v>10601</v>
      </c>
      <c r="K1443" t="s">
        <v>10586</v>
      </c>
      <c r="L1443" t="e">
        <f>LEFT(Table58[[#This Row],[L3 (Last Work Package only)]],FIND(" - ",Table58[[#This Row],[L3 (Last Work Package only)]])-1)</f>
        <v>#VALUE!</v>
      </c>
      <c r="M1443" t="str">
        <f>LEFT(Table58[[#This Row],[Assets]],FIND(" - ",Table58[[#This Row],[Assets]])-1)</f>
        <v>HS2-00002PXHQ</v>
      </c>
      <c r="N1443" s="239" t="e">
        <f>INDEX(TrackerTbl[#Data],MATCH(Table58[[#This Row],[L2]],TrackerTbl[Cleansed_UAID_2],0),5)</f>
        <v>#N/A</v>
      </c>
      <c r="O1443" s="9" t="e">
        <f>INDEX(TrackerTbl[#Data],MATCH(Table58[[#This Row],[L2]],TrackerTbl[Cleansed_UAID_2],0),6)</f>
        <v>#N/A</v>
      </c>
      <c r="P1443" s="239" t="e">
        <f>INDEX(TrackerTbl[#Data],MATCH(Table58[[#This Row],[L2]],TrackerTbl[Cleansed_UAID_2],0),7)</f>
        <v>#N/A</v>
      </c>
    </row>
    <row r="1444" spans="1:16">
      <c r="A1444" s="9">
        <v>234.03</v>
      </c>
      <c r="B1444" t="s">
        <v>6369</v>
      </c>
      <c r="C1444" t="str">
        <f>IF(LEFT(TrackerTbl[[#This Row],[WorkPackage]],1)="U",TrackerTbl[[#This Row],[WorkPackage]],"IDR "&amp;TRIM(TrackerTbl[[#This Row],[WorkPackage]]))</f>
        <v>IDR 234.03</v>
      </c>
      <c r="D1444" t="str">
        <f>TRIM(TrackerTbl[[#This Row],[UAID_2]])</f>
        <v>HS2-00003E24L</v>
      </c>
      <c r="E1444" s="74">
        <f>_xlfn.MAXIFS(Central_Team!G:G,Central_Team!C:C,TrackerTbl[[#This Row],[UAID_2]])</f>
        <v>45552</v>
      </c>
      <c r="F1444" t="str" cm="1">
        <f t="array" ref="F1444">INDEX(MainTracker[#Data],MATCH(1,(TrackerTbl[[#This Row],[UAID_2]]=MainTracker[UAID_2])*(TrackerTbl[[#This Row],[Request Date]]=MainTracker[Request sent on (Date)])*1,0),21)</f>
        <v>10 - Complete</v>
      </c>
      <c r="G1444" s="74" cm="1">
        <f t="array" ref="G1444">INDEX(MainTracker[#Data],MATCH(1,(TrackerTbl[[#This Row],[UAID_2]]=MainTracker[UAID_2])*(TrackerTbl[[#This Row],[Request Date]]=MainTracker[Request sent on (Date)])*1,0),9)</f>
        <v>45555</v>
      </c>
      <c r="J1444" t="s">
        <v>10602</v>
      </c>
      <c r="K1444" t="s">
        <v>10586</v>
      </c>
      <c r="L1444" t="e">
        <f>LEFT(Table58[[#This Row],[L3 (Last Work Package only)]],FIND(" - ",Table58[[#This Row],[L3 (Last Work Package only)]])-1)</f>
        <v>#VALUE!</v>
      </c>
      <c r="M1444" t="str">
        <f>LEFT(Table58[[#This Row],[Assets]],FIND(" - ",Table58[[#This Row],[Assets]])-1)</f>
        <v>HS2-00002QSGZ</v>
      </c>
      <c r="N1444" s="239" t="e">
        <f>INDEX(TrackerTbl[#Data],MATCH(Table58[[#This Row],[L2]],TrackerTbl[Cleansed_UAID_2],0),5)</f>
        <v>#N/A</v>
      </c>
      <c r="O1444" s="9" t="e">
        <f>INDEX(TrackerTbl[#Data],MATCH(Table58[[#This Row],[L2]],TrackerTbl[Cleansed_UAID_2],0),6)</f>
        <v>#N/A</v>
      </c>
      <c r="P1444" s="239" t="e">
        <f>INDEX(TrackerTbl[#Data],MATCH(Table58[[#This Row],[L2]],TrackerTbl[Cleansed_UAID_2],0),7)</f>
        <v>#N/A</v>
      </c>
    </row>
    <row r="1445" spans="1:16">
      <c r="A1445" s="9">
        <v>229.03</v>
      </c>
      <c r="B1445" t="s">
        <v>6372</v>
      </c>
      <c r="C1445" t="str">
        <f>IF(LEFT(TrackerTbl[[#This Row],[WorkPackage]],1)="U",TrackerTbl[[#This Row],[WorkPackage]],"IDR "&amp;TRIM(TrackerTbl[[#This Row],[WorkPackage]]))</f>
        <v>IDR 229.03</v>
      </c>
      <c r="D1445" t="str">
        <f>TRIM(TrackerTbl[[#This Row],[UAID_2]])</f>
        <v>HS2-000001071</v>
      </c>
      <c r="E1445" s="74">
        <f>_xlfn.MAXIFS(Central_Team!G:G,Central_Team!C:C,TrackerTbl[[#This Row],[UAID_2]])</f>
        <v>45583</v>
      </c>
      <c r="F1445" t="str" cm="1">
        <f t="array" ref="F1445">INDEX(MainTracker[#Data],MATCH(1,(TrackerTbl[[#This Row],[UAID_2]]=MainTracker[UAID_2])*(TrackerTbl[[#This Row],[Request Date]]=MainTracker[Request sent on (Date)])*1,0),21)</f>
        <v>10 - Complete</v>
      </c>
      <c r="G1445" s="74" cm="1">
        <f t="array" ref="G1445">INDEX(MainTracker[#Data],MATCH(1,(TrackerTbl[[#This Row],[UAID_2]]=MainTracker[UAID_2])*(TrackerTbl[[#This Row],[Request Date]]=MainTracker[Request sent on (Date)])*1,0),9)</f>
        <v>45588</v>
      </c>
      <c r="J1445" t="s">
        <v>10603</v>
      </c>
      <c r="K1445" t="s">
        <v>10586</v>
      </c>
      <c r="L1445" t="e">
        <f>LEFT(Table58[[#This Row],[L3 (Last Work Package only)]],FIND(" - ",Table58[[#This Row],[L3 (Last Work Package only)]])-1)</f>
        <v>#VALUE!</v>
      </c>
      <c r="M1445" t="str">
        <f>LEFT(Table58[[#This Row],[Assets]],FIND(" - ",Table58[[#This Row],[Assets]])-1)</f>
        <v>HS2-00002PXHR</v>
      </c>
      <c r="N1445" s="239" t="e">
        <f>INDEX(TrackerTbl[#Data],MATCH(Table58[[#This Row],[L2]],TrackerTbl[Cleansed_UAID_2],0),5)</f>
        <v>#N/A</v>
      </c>
      <c r="O1445" s="9" t="e">
        <f>INDEX(TrackerTbl[#Data],MATCH(Table58[[#This Row],[L2]],TrackerTbl[Cleansed_UAID_2],0),6)</f>
        <v>#N/A</v>
      </c>
      <c r="P1445" s="239" t="e">
        <f>INDEX(TrackerTbl[#Data],MATCH(Table58[[#This Row],[L2]],TrackerTbl[Cleansed_UAID_2],0),7)</f>
        <v>#N/A</v>
      </c>
    </row>
    <row r="1446" spans="1:16">
      <c r="A1446" s="9" t="s">
        <v>52</v>
      </c>
      <c r="B1446" t="s">
        <v>6377</v>
      </c>
      <c r="C1446" t="str">
        <f>IF(LEFT(TrackerTbl[[#This Row],[WorkPackage]],1)="U",TrackerTbl[[#This Row],[WorkPackage]],"IDR "&amp;TRIM(TrackerTbl[[#This Row],[WorkPackage]]))</f>
        <v>IDR 202.5-2_2</v>
      </c>
      <c r="D1446" t="str">
        <f>TRIM(TrackerTbl[[#This Row],[UAID_2]])</f>
        <v>HS2-000001363</v>
      </c>
      <c r="E1446" s="74">
        <f>_xlfn.MAXIFS(Central_Team!G:G,Central_Team!C:C,TrackerTbl[[#This Row],[UAID_2]])</f>
        <v>45553</v>
      </c>
      <c r="F1446" t="str" cm="1">
        <f t="array" ref="F1446">INDEX(MainTracker[#Data],MATCH(1,(TrackerTbl[[#This Row],[UAID_2]]=MainTracker[UAID_2])*(TrackerTbl[[#This Row],[Request Date]]=MainTracker[Request sent on (Date)])*1,0),21)</f>
        <v>10 - Complete</v>
      </c>
      <c r="G1446" s="74" cm="1">
        <f t="array" ref="G1446">INDEX(MainTracker[#Data],MATCH(1,(TrackerTbl[[#This Row],[UAID_2]]=MainTracker[UAID_2])*(TrackerTbl[[#This Row],[Request Date]]=MainTracker[Request sent on (Date)])*1,0),9)</f>
        <v>45643</v>
      </c>
      <c r="J1446" t="s">
        <v>10604</v>
      </c>
      <c r="K1446" t="s">
        <v>10586</v>
      </c>
      <c r="L1446" t="e">
        <f>LEFT(Table58[[#This Row],[L3 (Last Work Package only)]],FIND(" - ",Table58[[#This Row],[L3 (Last Work Package only)]])-1)</f>
        <v>#VALUE!</v>
      </c>
      <c r="M1446" t="str">
        <f>LEFT(Table58[[#This Row],[Assets]],FIND(" - ",Table58[[#This Row],[Assets]])-1)</f>
        <v>HS2-00002QSH0</v>
      </c>
      <c r="N1446" s="239" t="e">
        <f>INDEX(TrackerTbl[#Data],MATCH(Table58[[#This Row],[L2]],TrackerTbl[Cleansed_UAID_2],0),5)</f>
        <v>#N/A</v>
      </c>
      <c r="O1446" s="9" t="e">
        <f>INDEX(TrackerTbl[#Data],MATCH(Table58[[#This Row],[L2]],TrackerTbl[Cleansed_UAID_2],0),6)</f>
        <v>#N/A</v>
      </c>
      <c r="P1446" s="239" t="e">
        <f>INDEX(TrackerTbl[#Data],MATCH(Table58[[#This Row],[L2]],TrackerTbl[Cleansed_UAID_2],0),7)</f>
        <v>#N/A</v>
      </c>
    </row>
    <row r="1447" spans="1:16">
      <c r="A1447" s="9" t="s">
        <v>6382</v>
      </c>
      <c r="B1447" t="s">
        <v>6383</v>
      </c>
      <c r="C1447" t="str">
        <f>IF(LEFT(TrackerTbl[[#This Row],[WorkPackage]],1)="U",TrackerTbl[[#This Row],[WorkPackage]],"IDR "&amp;TRIM(TrackerTbl[[#This Row],[WorkPackage]]))</f>
        <v>IDR 201.3-2</v>
      </c>
      <c r="D1447" t="str">
        <f>TRIM(TrackerTbl[[#This Row],[UAID_2]])</f>
        <v>HS2-000001285</v>
      </c>
      <c r="E1447" s="74">
        <f>_xlfn.MAXIFS(Central_Team!G:G,Central_Team!C:C,TrackerTbl[[#This Row],[UAID_2]])</f>
        <v>45553</v>
      </c>
      <c r="F1447" t="str" cm="1">
        <f t="array" ref="F1447">INDEX(MainTracker[#Data],MATCH(1,(TrackerTbl[[#This Row],[UAID_2]]=MainTracker[UAID_2])*(TrackerTbl[[#This Row],[Request Date]]=MainTracker[Request sent on (Date)])*1,0),21)</f>
        <v>10 - Complete</v>
      </c>
      <c r="G1447" s="74" cm="1">
        <f t="array" ref="G1447">INDEX(MainTracker[#Data],MATCH(1,(TrackerTbl[[#This Row],[UAID_2]]=MainTracker[UAID_2])*(TrackerTbl[[#This Row],[Request Date]]=MainTracker[Request sent on (Date)])*1,0),9)</f>
        <v>45569</v>
      </c>
      <c r="J1447" t="s">
        <v>10605</v>
      </c>
      <c r="K1447" t="s">
        <v>10586</v>
      </c>
      <c r="L1447" t="e">
        <f>LEFT(Table58[[#This Row],[L3 (Last Work Package only)]],FIND(" - ",Table58[[#This Row],[L3 (Last Work Package only)]])-1)</f>
        <v>#VALUE!</v>
      </c>
      <c r="M1447" t="str">
        <f>LEFT(Table58[[#This Row],[Assets]],FIND(" - ",Table58[[#This Row],[Assets]])-1)</f>
        <v>HS2-00002PXEU</v>
      </c>
      <c r="N1447" s="239" t="e">
        <f>INDEX(TrackerTbl[#Data],MATCH(Table58[[#This Row],[L2]],TrackerTbl[Cleansed_UAID_2],0),5)</f>
        <v>#N/A</v>
      </c>
      <c r="O1447" s="9" t="e">
        <f>INDEX(TrackerTbl[#Data],MATCH(Table58[[#This Row],[L2]],TrackerTbl[Cleansed_UAID_2],0),6)</f>
        <v>#N/A</v>
      </c>
      <c r="P1447" s="239" t="e">
        <f>INDEX(TrackerTbl[#Data],MATCH(Table58[[#This Row],[L2]],TrackerTbl[Cleansed_UAID_2],0),7)</f>
        <v>#N/A</v>
      </c>
    </row>
    <row r="1448" spans="1:16">
      <c r="A1448" s="9">
        <v>229.03</v>
      </c>
      <c r="B1448" t="s">
        <v>6391</v>
      </c>
      <c r="C1448" t="str">
        <f>IF(LEFT(TrackerTbl[[#This Row],[WorkPackage]],1)="U",TrackerTbl[[#This Row],[WorkPackage]],"IDR "&amp;TRIM(TrackerTbl[[#This Row],[WorkPackage]]))</f>
        <v>IDR 229.03</v>
      </c>
      <c r="D1448" t="str">
        <f>TRIM(TrackerTbl[[#This Row],[UAID_2]])</f>
        <v>HS2-00002CTF5</v>
      </c>
      <c r="E1448" s="74">
        <f>_xlfn.MAXIFS(Central_Team!G:G,Central_Team!C:C,TrackerTbl[[#This Row],[UAID_2]])</f>
        <v>45553</v>
      </c>
      <c r="F1448" t="str" cm="1">
        <f t="array" ref="F1448">INDEX(MainTracker[#Data],MATCH(1,(TrackerTbl[[#This Row],[UAID_2]]=MainTracker[UAID_2])*(TrackerTbl[[#This Row],[Request Date]]=MainTracker[Request sent on (Date)])*1,0),21)</f>
        <v>10 - Complete</v>
      </c>
      <c r="G1448" s="74" cm="1">
        <f t="array" ref="G1448">INDEX(MainTracker[#Data],MATCH(1,(TrackerTbl[[#This Row],[UAID_2]]=MainTracker[UAID_2])*(TrackerTbl[[#This Row],[Request Date]]=MainTracker[Request sent on (Date)])*1,0),9)</f>
        <v>45569</v>
      </c>
      <c r="J1448" t="s">
        <v>10606</v>
      </c>
      <c r="K1448" t="s">
        <v>10586</v>
      </c>
      <c r="L1448" t="e">
        <f>LEFT(Table58[[#This Row],[L3 (Last Work Package only)]],FIND(" - ",Table58[[#This Row],[L3 (Last Work Package only)]])-1)</f>
        <v>#VALUE!</v>
      </c>
      <c r="M1448" t="str">
        <f>LEFT(Table58[[#This Row],[Assets]],FIND(" - ",Table58[[#This Row],[Assets]])-1)</f>
        <v>HS2-00002PXEV</v>
      </c>
      <c r="N1448" s="239" t="e">
        <f>INDEX(TrackerTbl[#Data],MATCH(Table58[[#This Row],[L2]],TrackerTbl[Cleansed_UAID_2],0),5)</f>
        <v>#N/A</v>
      </c>
      <c r="O1448" s="9" t="e">
        <f>INDEX(TrackerTbl[#Data],MATCH(Table58[[#This Row],[L2]],TrackerTbl[Cleansed_UAID_2],0),6)</f>
        <v>#N/A</v>
      </c>
      <c r="P1448" s="239" t="e">
        <f>INDEX(TrackerTbl[#Data],MATCH(Table58[[#This Row],[L2]],TrackerTbl[Cleansed_UAID_2],0),7)</f>
        <v>#N/A</v>
      </c>
    </row>
    <row r="1449" spans="1:16">
      <c r="A1449" s="9" t="s">
        <v>35</v>
      </c>
      <c r="B1449" t="s">
        <v>6396</v>
      </c>
      <c r="C1449" t="str">
        <f>IF(LEFT(TrackerTbl[[#This Row],[WorkPackage]],1)="U",TrackerTbl[[#This Row],[WorkPackage]],"IDR "&amp;TRIM(TrackerTbl[[#This Row],[WorkPackage]]))</f>
        <v>IDR 233.01-3</v>
      </c>
      <c r="D1449" t="str">
        <f>TRIM(TrackerTbl[[#This Row],[UAID_2]])</f>
        <v>HS2-000025B2Q</v>
      </c>
      <c r="E1449" s="74">
        <f>_xlfn.MAXIFS(Central_Team!G:G,Central_Team!C:C,TrackerTbl[[#This Row],[UAID_2]])</f>
        <v>45554</v>
      </c>
      <c r="F1449" t="str" cm="1">
        <f t="array" ref="F1449">INDEX(MainTracker[#Data],MATCH(1,(TrackerTbl[[#This Row],[UAID_2]]=MainTracker[UAID_2])*(TrackerTbl[[#This Row],[Request Date]]=MainTracker[Request sent on (Date)])*1,0),21)</f>
        <v>10 - Complete</v>
      </c>
      <c r="G1449" s="74" cm="1">
        <f t="array" ref="G1449">INDEX(MainTracker[#Data],MATCH(1,(TrackerTbl[[#This Row],[UAID_2]]=MainTracker[UAID_2])*(TrackerTbl[[#This Row],[Request Date]]=MainTracker[Request sent on (Date)])*1,0),9)</f>
        <v>45623</v>
      </c>
      <c r="J1449" t="s">
        <v>10607</v>
      </c>
      <c r="K1449" t="s">
        <v>10586</v>
      </c>
      <c r="L1449" t="e">
        <f>LEFT(Table58[[#This Row],[L3 (Last Work Package only)]],FIND(" - ",Table58[[#This Row],[L3 (Last Work Package only)]])-1)</f>
        <v>#VALUE!</v>
      </c>
      <c r="M1449" t="str">
        <f>LEFT(Table58[[#This Row],[Assets]],FIND(" - ",Table58[[#This Row],[Assets]])-1)</f>
        <v>HS2-00002QSH2</v>
      </c>
      <c r="N1449" s="239" t="e">
        <f>INDEX(TrackerTbl[#Data],MATCH(Table58[[#This Row],[L2]],TrackerTbl[Cleansed_UAID_2],0),5)</f>
        <v>#N/A</v>
      </c>
      <c r="O1449" s="9" t="e">
        <f>INDEX(TrackerTbl[#Data],MATCH(Table58[[#This Row],[L2]],TrackerTbl[Cleansed_UAID_2],0),6)</f>
        <v>#N/A</v>
      </c>
      <c r="P1449" s="239" t="e">
        <f>INDEX(TrackerTbl[#Data],MATCH(Table58[[#This Row],[L2]],TrackerTbl[Cleansed_UAID_2],0),7)</f>
        <v>#N/A</v>
      </c>
    </row>
    <row r="1450" spans="1:16">
      <c r="A1450" s="9" t="s">
        <v>35</v>
      </c>
      <c r="B1450" t="s">
        <v>6401</v>
      </c>
      <c r="C1450" t="str">
        <f>IF(LEFT(TrackerTbl[[#This Row],[WorkPackage]],1)="U",TrackerTbl[[#This Row],[WorkPackage]],"IDR "&amp;TRIM(TrackerTbl[[#This Row],[WorkPackage]]))</f>
        <v>IDR 233.01-3</v>
      </c>
      <c r="D1450" t="str">
        <f>TRIM(TrackerTbl[[#This Row],[UAID_2]])</f>
        <v>HS2-00003H5JH</v>
      </c>
      <c r="E1450" s="74">
        <f>_xlfn.MAXIFS(Central_Team!G:G,Central_Team!C:C,TrackerTbl[[#This Row],[UAID_2]])</f>
        <v>45590</v>
      </c>
      <c r="F1450" t="str" cm="1">
        <f t="array" ref="F1450">INDEX(MainTracker[#Data],MATCH(1,(TrackerTbl[[#This Row],[UAID_2]]=MainTracker[UAID_2])*(TrackerTbl[[#This Row],[Request Date]]=MainTracker[Request sent on (Date)])*1,0),21)</f>
        <v>10 - Complete</v>
      </c>
      <c r="G1450" s="74" cm="1">
        <f t="array" ref="G1450">INDEX(MainTracker[#Data],MATCH(1,(TrackerTbl[[#This Row],[UAID_2]]=MainTracker[UAID_2])*(TrackerTbl[[#This Row],[Request Date]]=MainTracker[Request sent on (Date)])*1,0),9)</f>
        <v>45601</v>
      </c>
      <c r="J1450" t="s">
        <v>10608</v>
      </c>
      <c r="K1450" t="s">
        <v>10586</v>
      </c>
      <c r="L1450" t="e">
        <f>LEFT(Table58[[#This Row],[L3 (Last Work Package only)]],FIND(" - ",Table58[[#This Row],[L3 (Last Work Package only)]])-1)</f>
        <v>#VALUE!</v>
      </c>
      <c r="M1450" t="str">
        <f>LEFT(Table58[[#This Row],[Assets]],FIND(" - ",Table58[[#This Row],[Assets]])-1)</f>
        <v>HS2-00002QSH4</v>
      </c>
      <c r="N1450" s="239" t="e">
        <f>INDEX(TrackerTbl[#Data],MATCH(Table58[[#This Row],[L2]],TrackerTbl[Cleansed_UAID_2],0),5)</f>
        <v>#N/A</v>
      </c>
      <c r="O1450" s="9" t="e">
        <f>INDEX(TrackerTbl[#Data],MATCH(Table58[[#This Row],[L2]],TrackerTbl[Cleansed_UAID_2],0),6)</f>
        <v>#N/A</v>
      </c>
      <c r="P1450" s="239" t="e">
        <f>INDEX(TrackerTbl[#Data],MATCH(Table58[[#This Row],[L2]],TrackerTbl[Cleansed_UAID_2],0),7)</f>
        <v>#N/A</v>
      </c>
    </row>
    <row r="1451" spans="1:16">
      <c r="A1451" s="9" t="s">
        <v>6405</v>
      </c>
      <c r="B1451" t="s">
        <v>6406</v>
      </c>
      <c r="C1451" t="str">
        <f>IF(LEFT(TrackerTbl[[#This Row],[WorkPackage]],1)="U",TrackerTbl[[#This Row],[WorkPackage]],"IDR "&amp;TRIM(TrackerTbl[[#This Row],[WorkPackage]]))</f>
        <v>IDR 215.01-2</v>
      </c>
      <c r="D1451" t="str">
        <f>TRIM(TrackerTbl[[#This Row],[UAID_2]])</f>
        <v>HS2-00002CT80</v>
      </c>
      <c r="E1451" s="74">
        <f>_xlfn.MAXIFS(Central_Team!G:G,Central_Team!C:C,TrackerTbl[[#This Row],[UAID_2]])</f>
        <v>45554</v>
      </c>
      <c r="F1451" t="str" cm="1">
        <f t="array" ref="F1451">INDEX(MainTracker[#Data],MATCH(1,(TrackerTbl[[#This Row],[UAID_2]]=MainTracker[UAID_2])*(TrackerTbl[[#This Row],[Request Date]]=MainTracker[Request sent on (Date)])*1,0),21)</f>
        <v>10 - Complete</v>
      </c>
      <c r="G1451" s="74" cm="1">
        <f t="array" ref="G1451">INDEX(MainTracker[#Data],MATCH(1,(TrackerTbl[[#This Row],[UAID_2]]=MainTracker[UAID_2])*(TrackerTbl[[#This Row],[Request Date]]=MainTracker[Request sent on (Date)])*1,0),9)</f>
        <v>45573</v>
      </c>
      <c r="J1451" t="s">
        <v>10609</v>
      </c>
      <c r="K1451" t="s">
        <v>10586</v>
      </c>
      <c r="L1451" t="e">
        <f>LEFT(Table58[[#This Row],[L3 (Last Work Package only)]],FIND(" - ",Table58[[#This Row],[L3 (Last Work Package only)]])-1)</f>
        <v>#VALUE!</v>
      </c>
      <c r="M1451" t="str">
        <f>LEFT(Table58[[#This Row],[Assets]],FIND(" - ",Table58[[#This Row],[Assets]])-1)</f>
        <v>HS2-00002QSH6</v>
      </c>
      <c r="N1451" s="239" t="e">
        <f>INDEX(TrackerTbl[#Data],MATCH(Table58[[#This Row],[L2]],TrackerTbl[Cleansed_UAID_2],0),5)</f>
        <v>#N/A</v>
      </c>
      <c r="O1451" s="9" t="e">
        <f>INDEX(TrackerTbl[#Data],MATCH(Table58[[#This Row],[L2]],TrackerTbl[Cleansed_UAID_2],0),6)</f>
        <v>#N/A</v>
      </c>
      <c r="P1451" s="239" t="e">
        <f>INDEX(TrackerTbl[#Data],MATCH(Table58[[#This Row],[L2]],TrackerTbl[Cleansed_UAID_2],0),7)</f>
        <v>#N/A</v>
      </c>
    </row>
    <row r="1452" spans="1:16">
      <c r="A1452" s="9">
        <v>235.02</v>
      </c>
      <c r="B1452" t="s">
        <v>6413</v>
      </c>
      <c r="C1452" t="str">
        <f>IF(LEFT(TrackerTbl[[#This Row],[WorkPackage]],1)="U",TrackerTbl[[#This Row],[WorkPackage]],"IDR "&amp;TRIM(TrackerTbl[[#This Row],[WorkPackage]]))</f>
        <v>IDR 235.02</v>
      </c>
      <c r="D1452" t="str">
        <f>TRIM(TrackerTbl[[#This Row],[UAID_2]])</f>
        <v>HS2-000001455</v>
      </c>
      <c r="E1452" s="74">
        <f>_xlfn.MAXIFS(Central_Team!G:G,Central_Team!C:C,TrackerTbl[[#This Row],[UAID_2]])</f>
        <v>45554</v>
      </c>
      <c r="F1452" t="str" cm="1">
        <f t="array" ref="F1452">INDEX(MainTracker[#Data],MATCH(1,(TrackerTbl[[#This Row],[UAID_2]]=MainTracker[UAID_2])*(TrackerTbl[[#This Row],[Request Date]]=MainTracker[Request sent on (Date)])*1,0),21)</f>
        <v>10 - Complete</v>
      </c>
      <c r="G1452" s="74" cm="1">
        <f t="array" ref="G1452">INDEX(MainTracker[#Data],MATCH(1,(TrackerTbl[[#This Row],[UAID_2]]=MainTracker[UAID_2])*(TrackerTbl[[#This Row],[Request Date]]=MainTracker[Request sent on (Date)])*1,0),9)</f>
        <v>45560</v>
      </c>
      <c r="J1452" t="s">
        <v>10610</v>
      </c>
      <c r="K1452" t="s">
        <v>10586</v>
      </c>
      <c r="L1452" t="e">
        <f>LEFT(Table58[[#This Row],[L3 (Last Work Package only)]],FIND(" - ",Table58[[#This Row],[L3 (Last Work Package only)]])-1)</f>
        <v>#VALUE!</v>
      </c>
      <c r="M1452" t="str">
        <f>LEFT(Table58[[#This Row],[Assets]],FIND(" - ",Table58[[#This Row],[Assets]])-1)</f>
        <v>HS2-00002QSH8</v>
      </c>
      <c r="N1452" s="239" t="e">
        <f>INDEX(TrackerTbl[#Data],MATCH(Table58[[#This Row],[L2]],TrackerTbl[Cleansed_UAID_2],0),5)</f>
        <v>#N/A</v>
      </c>
      <c r="O1452" s="9" t="e">
        <f>INDEX(TrackerTbl[#Data],MATCH(Table58[[#This Row],[L2]],TrackerTbl[Cleansed_UAID_2],0),6)</f>
        <v>#N/A</v>
      </c>
      <c r="P1452" s="239" t="e">
        <f>INDEX(TrackerTbl[#Data],MATCH(Table58[[#This Row],[L2]],TrackerTbl[Cleansed_UAID_2],0),7)</f>
        <v>#N/A</v>
      </c>
    </row>
    <row r="1453" spans="1:16">
      <c r="A1453" s="9">
        <v>229.03</v>
      </c>
      <c r="B1453" t="s">
        <v>6418</v>
      </c>
      <c r="C1453" t="str">
        <f>IF(LEFT(TrackerTbl[[#This Row],[WorkPackage]],1)="U",TrackerTbl[[#This Row],[WorkPackage]],"IDR "&amp;TRIM(TrackerTbl[[#This Row],[WorkPackage]]))</f>
        <v>IDR 229.03</v>
      </c>
      <c r="D1453" t="str">
        <f>TRIM(TrackerTbl[[#This Row],[UAID_2]])</f>
        <v>HS2-000025B2D</v>
      </c>
      <c r="E1453" s="74">
        <f>_xlfn.MAXIFS(Central_Team!G:G,Central_Team!C:C,TrackerTbl[[#This Row],[UAID_2]])</f>
        <v>45554</v>
      </c>
      <c r="F1453" t="str" cm="1">
        <f t="array" ref="F1453">INDEX(MainTracker[#Data],MATCH(1,(TrackerTbl[[#This Row],[UAID_2]]=MainTracker[UAID_2])*(TrackerTbl[[#This Row],[Request Date]]=MainTracker[Request sent on (Date)])*1,0),21)</f>
        <v>10 - Complete</v>
      </c>
      <c r="G1453" s="74" cm="1">
        <f t="array" ref="G1453">INDEX(MainTracker[#Data],MATCH(1,(TrackerTbl[[#This Row],[UAID_2]]=MainTracker[UAID_2])*(TrackerTbl[[#This Row],[Request Date]]=MainTracker[Request sent on (Date)])*1,0),9)</f>
        <v>45568</v>
      </c>
      <c r="J1453" t="s">
        <v>10611</v>
      </c>
      <c r="K1453" t="s">
        <v>10586</v>
      </c>
      <c r="L1453" t="e">
        <f>LEFT(Table58[[#This Row],[L3 (Last Work Package only)]],FIND(" - ",Table58[[#This Row],[L3 (Last Work Package only)]])-1)</f>
        <v>#VALUE!</v>
      </c>
      <c r="M1453" t="str">
        <f>LEFT(Table58[[#This Row],[Assets]],FIND(" - ",Table58[[#This Row],[Assets]])-1)</f>
        <v>HS2-00002QSHB</v>
      </c>
      <c r="N1453" s="239" t="e">
        <f>INDEX(TrackerTbl[#Data],MATCH(Table58[[#This Row],[L2]],TrackerTbl[Cleansed_UAID_2],0),5)</f>
        <v>#N/A</v>
      </c>
      <c r="O1453" s="9" t="e">
        <f>INDEX(TrackerTbl[#Data],MATCH(Table58[[#This Row],[L2]],TrackerTbl[Cleansed_UAID_2],0),6)</f>
        <v>#N/A</v>
      </c>
      <c r="P1453" s="239" t="e">
        <f>INDEX(TrackerTbl[#Data],MATCH(Table58[[#This Row],[L2]],TrackerTbl[Cleansed_UAID_2],0),7)</f>
        <v>#N/A</v>
      </c>
    </row>
    <row r="1454" spans="1:16">
      <c r="A1454" s="9">
        <v>229.03</v>
      </c>
      <c r="B1454" t="s">
        <v>6424</v>
      </c>
      <c r="C1454" t="str">
        <f>IF(LEFT(TrackerTbl[[#This Row],[WorkPackage]],1)="U",TrackerTbl[[#This Row],[WorkPackage]],"IDR "&amp;TRIM(TrackerTbl[[#This Row],[WorkPackage]]))</f>
        <v>IDR 229.03</v>
      </c>
      <c r="D1454" t="str">
        <f>TRIM(TrackerTbl[[#This Row],[UAID_2]])</f>
        <v>HS2-00002CTEZ</v>
      </c>
      <c r="E1454" s="74">
        <f>_xlfn.MAXIFS(Central_Team!G:G,Central_Team!C:C,TrackerTbl[[#This Row],[UAID_2]])</f>
        <v>45554</v>
      </c>
      <c r="F1454" t="str" cm="1">
        <f t="array" ref="F1454">INDEX(MainTracker[#Data],MATCH(1,(TrackerTbl[[#This Row],[UAID_2]]=MainTracker[UAID_2])*(TrackerTbl[[#This Row],[Request Date]]=MainTracker[Request sent on (Date)])*1,0),21)</f>
        <v>10 - Complete</v>
      </c>
      <c r="G1454" s="74" cm="1">
        <f t="array" ref="G1454">INDEX(MainTracker[#Data],MATCH(1,(TrackerTbl[[#This Row],[UAID_2]]=MainTracker[UAID_2])*(TrackerTbl[[#This Row],[Request Date]]=MainTracker[Request sent on (Date)])*1,0),9)</f>
        <v>45568</v>
      </c>
      <c r="J1454" t="s">
        <v>10612</v>
      </c>
      <c r="K1454" t="s">
        <v>10613</v>
      </c>
      <c r="L1454" t="e">
        <f>LEFT(Table58[[#This Row],[L3 (Last Work Package only)]],FIND(" - ",Table58[[#This Row],[L3 (Last Work Package only)]])-1)</f>
        <v>#VALUE!</v>
      </c>
      <c r="M1454" t="str">
        <f>LEFT(Table58[[#This Row],[Assets]],FIND(" - ",Table58[[#This Row],[Assets]])-1)</f>
        <v>HS2-00002PXL8</v>
      </c>
      <c r="N1454" s="239" t="e">
        <f>INDEX(TrackerTbl[#Data],MATCH(Table58[[#This Row],[L2]],TrackerTbl[Cleansed_UAID_2],0),5)</f>
        <v>#N/A</v>
      </c>
      <c r="O1454" s="9" t="e">
        <f>INDEX(TrackerTbl[#Data],MATCH(Table58[[#This Row],[L2]],TrackerTbl[Cleansed_UAID_2],0),6)</f>
        <v>#N/A</v>
      </c>
      <c r="P1454" s="239" t="e">
        <f>INDEX(TrackerTbl[#Data],MATCH(Table58[[#This Row],[L2]],TrackerTbl[Cleansed_UAID_2],0),7)</f>
        <v>#N/A</v>
      </c>
    </row>
    <row r="1455" spans="1:16">
      <c r="A1455" s="9">
        <v>221.5</v>
      </c>
      <c r="B1455" t="s">
        <v>6200</v>
      </c>
      <c r="C1455" t="str">
        <f>IF(LEFT(TrackerTbl[[#This Row],[WorkPackage]],1)="U",TrackerTbl[[#This Row],[WorkPackage]],"IDR "&amp;TRIM(TrackerTbl[[#This Row],[WorkPackage]]))</f>
        <v>IDR 221.5</v>
      </c>
      <c r="D1455" t="str">
        <f>TRIM(TrackerTbl[[#This Row],[UAID_2]])</f>
        <v>HS2-00002EKXU</v>
      </c>
      <c r="E1455" s="74">
        <f>_xlfn.MAXIFS(Central_Team!G:G,Central_Team!C:C,TrackerTbl[[#This Row],[UAID_2]])</f>
        <v>45554</v>
      </c>
      <c r="F1455" t="str" cm="1">
        <f t="array" ref="F1455">INDEX(MainTracker[#Data],MATCH(1,(TrackerTbl[[#This Row],[UAID_2]]=MainTracker[UAID_2])*(TrackerTbl[[#This Row],[Request Date]]=MainTracker[Request sent on (Date)])*1,0),21)</f>
        <v>10 - Complete</v>
      </c>
      <c r="G1455" s="74" cm="1">
        <f t="array" ref="G1455">INDEX(MainTracker[#Data],MATCH(1,(TrackerTbl[[#This Row],[UAID_2]]=MainTracker[UAID_2])*(TrackerTbl[[#This Row],[Request Date]]=MainTracker[Request sent on (Date)])*1,0),9)</f>
        <v>45576</v>
      </c>
      <c r="J1455" t="s">
        <v>10614</v>
      </c>
      <c r="K1455" t="s">
        <v>10613</v>
      </c>
      <c r="L1455" t="e">
        <f>LEFT(Table58[[#This Row],[L3 (Last Work Package only)]],FIND(" - ",Table58[[#This Row],[L3 (Last Work Package only)]])-1)</f>
        <v>#VALUE!</v>
      </c>
      <c r="M1455" t="str">
        <f>LEFT(Table58[[#This Row],[Assets]],FIND(" - ",Table58[[#This Row],[Assets]])-1)</f>
        <v>HS2-00002QSFY</v>
      </c>
      <c r="N1455" s="239" t="e">
        <f>INDEX(TrackerTbl[#Data],MATCH(Table58[[#This Row],[L2]],TrackerTbl[Cleansed_UAID_2],0),5)</f>
        <v>#N/A</v>
      </c>
      <c r="O1455" s="9" t="e">
        <f>INDEX(TrackerTbl[#Data],MATCH(Table58[[#This Row],[L2]],TrackerTbl[Cleansed_UAID_2],0),6)</f>
        <v>#N/A</v>
      </c>
      <c r="P1455" s="239" t="e">
        <f>INDEX(TrackerTbl[#Data],MATCH(Table58[[#This Row],[L2]],TrackerTbl[Cleansed_UAID_2],0),7)</f>
        <v>#N/A</v>
      </c>
    </row>
    <row r="1456" spans="1:16">
      <c r="A1456" s="9">
        <v>221.5</v>
      </c>
      <c r="B1456" t="s">
        <v>6200</v>
      </c>
      <c r="C1456" t="str">
        <f>IF(LEFT(TrackerTbl[[#This Row],[WorkPackage]],1)="U",TrackerTbl[[#This Row],[WorkPackage]],"IDR "&amp;TRIM(TrackerTbl[[#This Row],[WorkPackage]]))</f>
        <v>IDR 221.5</v>
      </c>
      <c r="D1456" t="str">
        <f>TRIM(TrackerTbl[[#This Row],[UAID_2]])</f>
        <v>HS2-00002EKXU</v>
      </c>
      <c r="E1456" s="74">
        <f>_xlfn.MAXIFS(Central_Team!G:G,Central_Team!C:C,TrackerTbl[[#This Row],[UAID_2]])</f>
        <v>45554</v>
      </c>
      <c r="F1456" t="str" cm="1">
        <f t="array" ref="F1456">INDEX(MainTracker[#Data],MATCH(1,(TrackerTbl[[#This Row],[UAID_2]]=MainTracker[UAID_2])*(TrackerTbl[[#This Row],[Request Date]]=MainTracker[Request sent on (Date)])*1,0),21)</f>
        <v>10 - Complete</v>
      </c>
      <c r="G1456" s="74" cm="1">
        <f t="array" ref="G1456">INDEX(MainTracker[#Data],MATCH(1,(TrackerTbl[[#This Row],[UAID_2]]=MainTracker[UAID_2])*(TrackerTbl[[#This Row],[Request Date]]=MainTracker[Request sent on (Date)])*1,0),9)</f>
        <v>45576</v>
      </c>
      <c r="J1456" t="s">
        <v>10615</v>
      </c>
      <c r="K1456" t="s">
        <v>10613</v>
      </c>
      <c r="L1456" t="e">
        <f>LEFT(Table58[[#This Row],[L3 (Last Work Package only)]],FIND(" - ",Table58[[#This Row],[L3 (Last Work Package only)]])-1)</f>
        <v>#VALUE!</v>
      </c>
      <c r="M1456" t="str">
        <f>LEFT(Table58[[#This Row],[Assets]],FIND(" - ",Table58[[#This Row],[Assets]])-1)</f>
        <v>HS2-00002QSFZ</v>
      </c>
      <c r="N1456" s="239" t="e">
        <f>INDEX(TrackerTbl[#Data],MATCH(Table58[[#This Row],[L2]],TrackerTbl[Cleansed_UAID_2],0),5)</f>
        <v>#N/A</v>
      </c>
      <c r="O1456" s="9" t="e">
        <f>INDEX(TrackerTbl[#Data],MATCH(Table58[[#This Row],[L2]],TrackerTbl[Cleansed_UAID_2],0),6)</f>
        <v>#N/A</v>
      </c>
      <c r="P1456" s="239" t="e">
        <f>INDEX(TrackerTbl[#Data],MATCH(Table58[[#This Row],[L2]],TrackerTbl[Cleansed_UAID_2],0),7)</f>
        <v>#N/A</v>
      </c>
    </row>
    <row r="1457" spans="1:16">
      <c r="A1457" s="9" t="s">
        <v>4168</v>
      </c>
      <c r="B1457" t="s">
        <v>5459</v>
      </c>
      <c r="C1457" t="str">
        <f>IF(LEFT(TrackerTbl[[#This Row],[WorkPackage]],1)="U",TrackerTbl[[#This Row],[WorkPackage]],"IDR "&amp;TRIM(TrackerTbl[[#This Row],[WorkPackage]]))</f>
        <v>IDR 204.2-2</v>
      </c>
      <c r="D1457" t="str">
        <f>TRIM(TrackerTbl[[#This Row],[UAID_2]])</f>
        <v>HS2-00002CT4D</v>
      </c>
      <c r="E1457" s="74">
        <f>_xlfn.MAXIFS(Central_Team!G:G,Central_Team!C:C,TrackerTbl[[#This Row],[UAID_2]])</f>
        <v>45558</v>
      </c>
      <c r="F1457" t="str" cm="1">
        <f t="array" ref="F1457">INDEX(MainTracker[#Data],MATCH(1,(TrackerTbl[[#This Row],[UAID_2]]=MainTracker[UAID_2])*(TrackerTbl[[#This Row],[Request Date]]=MainTracker[Request sent on (Date)])*1,0),21)</f>
        <v>10 - Complete</v>
      </c>
      <c r="G1457" s="74" cm="1">
        <f t="array" ref="G1457">INDEX(MainTracker[#Data],MATCH(1,(TrackerTbl[[#This Row],[UAID_2]]=MainTracker[UAID_2])*(TrackerTbl[[#This Row],[Request Date]]=MainTracker[Request sent on (Date)])*1,0),9)</f>
        <v>45559</v>
      </c>
      <c r="J1457" t="s">
        <v>10616</v>
      </c>
      <c r="K1457" t="s">
        <v>10613</v>
      </c>
      <c r="L1457" t="e">
        <f>LEFT(Table58[[#This Row],[L3 (Last Work Package only)]],FIND(" - ",Table58[[#This Row],[L3 (Last Work Package only)]])-1)</f>
        <v>#VALUE!</v>
      </c>
      <c r="M1457" t="str">
        <f>LEFT(Table58[[#This Row],[Assets]],FIND(" - ",Table58[[#This Row],[Assets]])-1)</f>
        <v>HS2-00002QSG0</v>
      </c>
      <c r="N1457" s="239" t="e">
        <f>INDEX(TrackerTbl[#Data],MATCH(Table58[[#This Row],[L2]],TrackerTbl[Cleansed_UAID_2],0),5)</f>
        <v>#N/A</v>
      </c>
      <c r="O1457" s="9" t="e">
        <f>INDEX(TrackerTbl[#Data],MATCH(Table58[[#This Row],[L2]],TrackerTbl[Cleansed_UAID_2],0),6)</f>
        <v>#N/A</v>
      </c>
      <c r="P1457" s="239" t="e">
        <f>INDEX(TrackerTbl[#Data],MATCH(Table58[[#This Row],[L2]],TrackerTbl[Cleansed_UAID_2],0),7)</f>
        <v>#N/A</v>
      </c>
    </row>
    <row r="1458" spans="1:16">
      <c r="A1458" s="9">
        <v>222.9</v>
      </c>
      <c r="B1458" t="s">
        <v>6435</v>
      </c>
      <c r="C1458" t="str">
        <f>IF(LEFT(TrackerTbl[[#This Row],[WorkPackage]],1)="U",TrackerTbl[[#This Row],[WorkPackage]],"IDR "&amp;TRIM(TrackerTbl[[#This Row],[WorkPackage]]))</f>
        <v>IDR 222.9</v>
      </c>
      <c r="D1458" t="str">
        <f>TRIM(TrackerTbl[[#This Row],[UAID_2]])</f>
        <v>HS2-00003JYGS</v>
      </c>
      <c r="E1458" s="74">
        <f>_xlfn.MAXIFS(Central_Team!G:G,Central_Team!C:C,TrackerTbl[[#This Row],[UAID_2]])</f>
        <v>45559</v>
      </c>
      <c r="F1458" t="str" cm="1">
        <f t="array" ref="F1458">INDEX(MainTracker[#Data],MATCH(1,(TrackerTbl[[#This Row],[UAID_2]]=MainTracker[UAID_2])*(TrackerTbl[[#This Row],[Request Date]]=MainTracker[Request sent on (Date)])*1,0),21)</f>
        <v>10 - Complete</v>
      </c>
      <c r="G1458" s="74" cm="1">
        <f t="array" ref="G1458">INDEX(MainTracker[#Data],MATCH(1,(TrackerTbl[[#This Row],[UAID_2]]=MainTracker[UAID_2])*(TrackerTbl[[#This Row],[Request Date]]=MainTracker[Request sent on (Date)])*1,0),9)</f>
        <v>45562</v>
      </c>
      <c r="J1458" t="s">
        <v>10617</v>
      </c>
      <c r="K1458" t="s">
        <v>10613</v>
      </c>
      <c r="L1458" t="e">
        <f>LEFT(Table58[[#This Row],[L3 (Last Work Package only)]],FIND(" - ",Table58[[#This Row],[L3 (Last Work Package only)]])-1)</f>
        <v>#VALUE!</v>
      </c>
      <c r="M1458" t="str">
        <f>LEFT(Table58[[#This Row],[Assets]],FIND(" - ",Table58[[#This Row],[Assets]])-1)</f>
        <v>HS2-00002PXEF</v>
      </c>
      <c r="N1458" s="239" t="e">
        <f>INDEX(TrackerTbl[#Data],MATCH(Table58[[#This Row],[L2]],TrackerTbl[Cleansed_UAID_2],0),5)</f>
        <v>#N/A</v>
      </c>
      <c r="O1458" s="9" t="e">
        <f>INDEX(TrackerTbl[#Data],MATCH(Table58[[#This Row],[L2]],TrackerTbl[Cleansed_UAID_2],0),6)</f>
        <v>#N/A</v>
      </c>
      <c r="P1458" s="239" t="e">
        <f>INDEX(TrackerTbl[#Data],MATCH(Table58[[#This Row],[L2]],TrackerTbl[Cleansed_UAID_2],0),7)</f>
        <v>#N/A</v>
      </c>
    </row>
    <row r="1459" spans="1:16">
      <c r="A1459" s="9">
        <v>222.9</v>
      </c>
      <c r="B1459" t="s">
        <v>6439</v>
      </c>
      <c r="C1459" t="str">
        <f>IF(LEFT(TrackerTbl[[#This Row],[WorkPackage]],1)="U",TrackerTbl[[#This Row],[WorkPackage]],"IDR "&amp;TRIM(TrackerTbl[[#This Row],[WorkPackage]]))</f>
        <v>IDR 222.9</v>
      </c>
      <c r="D1459" t="str">
        <f>TRIM(TrackerTbl[[#This Row],[UAID_2]])</f>
        <v>HS2-00003JYGT</v>
      </c>
      <c r="E1459" s="74">
        <f>_xlfn.MAXIFS(Central_Team!G:G,Central_Team!C:C,TrackerTbl[[#This Row],[UAID_2]])</f>
        <v>45559</v>
      </c>
      <c r="F1459" t="str" cm="1">
        <f t="array" ref="F1459">INDEX(MainTracker[#Data],MATCH(1,(TrackerTbl[[#This Row],[UAID_2]]=MainTracker[UAID_2])*(TrackerTbl[[#This Row],[Request Date]]=MainTracker[Request sent on (Date)])*1,0),21)</f>
        <v>10 - Complete</v>
      </c>
      <c r="G1459" s="74" cm="1">
        <f t="array" ref="G1459">INDEX(MainTracker[#Data],MATCH(1,(TrackerTbl[[#This Row],[UAID_2]]=MainTracker[UAID_2])*(TrackerTbl[[#This Row],[Request Date]]=MainTracker[Request sent on (Date)])*1,0),9)</f>
        <v>45562</v>
      </c>
      <c r="J1459" t="s">
        <v>10618</v>
      </c>
      <c r="K1459" t="s">
        <v>10613</v>
      </c>
      <c r="L1459" t="e">
        <f>LEFT(Table58[[#This Row],[L3 (Last Work Package only)]],FIND(" - ",Table58[[#This Row],[L3 (Last Work Package only)]])-1)</f>
        <v>#VALUE!</v>
      </c>
      <c r="M1459" t="str">
        <f>LEFT(Table58[[#This Row],[Assets]],FIND(" - ",Table58[[#This Row],[Assets]])-1)</f>
        <v>HS2-00002QSG1</v>
      </c>
      <c r="N1459" s="239" t="e">
        <f>INDEX(TrackerTbl[#Data],MATCH(Table58[[#This Row],[L2]],TrackerTbl[Cleansed_UAID_2],0),5)</f>
        <v>#N/A</v>
      </c>
      <c r="O1459" s="9" t="e">
        <f>INDEX(TrackerTbl[#Data],MATCH(Table58[[#This Row],[L2]],TrackerTbl[Cleansed_UAID_2],0),6)</f>
        <v>#N/A</v>
      </c>
      <c r="P1459" s="239" t="e">
        <f>INDEX(TrackerTbl[#Data],MATCH(Table58[[#This Row],[L2]],TrackerTbl[Cleansed_UAID_2],0),7)</f>
        <v>#N/A</v>
      </c>
    </row>
    <row r="1460" spans="1:16">
      <c r="A1460" s="9">
        <v>222.9</v>
      </c>
      <c r="B1460" t="s">
        <v>6443</v>
      </c>
      <c r="C1460" t="str">
        <f>IF(LEFT(TrackerTbl[[#This Row],[WorkPackage]],1)="U",TrackerTbl[[#This Row],[WorkPackage]],"IDR "&amp;TRIM(TrackerTbl[[#This Row],[WorkPackage]]))</f>
        <v>IDR 222.9</v>
      </c>
      <c r="D1460" t="str">
        <f>TRIM(TrackerTbl[[#This Row],[UAID_2]])</f>
        <v>HS2-00003JYGU</v>
      </c>
      <c r="E1460" s="74">
        <f>_xlfn.MAXIFS(Central_Team!G:G,Central_Team!C:C,TrackerTbl[[#This Row],[UAID_2]])</f>
        <v>45559</v>
      </c>
      <c r="F1460" t="str" cm="1">
        <f t="array" ref="F1460">INDEX(MainTracker[#Data],MATCH(1,(TrackerTbl[[#This Row],[UAID_2]]=MainTracker[UAID_2])*(TrackerTbl[[#This Row],[Request Date]]=MainTracker[Request sent on (Date)])*1,0),21)</f>
        <v>10 - Complete</v>
      </c>
      <c r="G1460" s="74" cm="1">
        <f t="array" ref="G1460">INDEX(MainTracker[#Data],MATCH(1,(TrackerTbl[[#This Row],[UAID_2]]=MainTracker[UAID_2])*(TrackerTbl[[#This Row],[Request Date]]=MainTracker[Request sent on (Date)])*1,0),9)</f>
        <v>45562</v>
      </c>
      <c r="J1460" t="s">
        <v>10619</v>
      </c>
      <c r="K1460" t="s">
        <v>10613</v>
      </c>
      <c r="L1460" t="e">
        <f>LEFT(Table58[[#This Row],[L3 (Last Work Package only)]],FIND(" - ",Table58[[#This Row],[L3 (Last Work Package only)]])-1)</f>
        <v>#VALUE!</v>
      </c>
      <c r="M1460" t="str">
        <f>LEFT(Table58[[#This Row],[Assets]],FIND(" - ",Table58[[#This Row],[Assets]])-1)</f>
        <v>HS2-00002QSG2</v>
      </c>
      <c r="N1460" s="239" t="e">
        <f>INDEX(TrackerTbl[#Data],MATCH(Table58[[#This Row],[L2]],TrackerTbl[Cleansed_UAID_2],0),5)</f>
        <v>#N/A</v>
      </c>
      <c r="O1460" s="9" t="e">
        <f>INDEX(TrackerTbl[#Data],MATCH(Table58[[#This Row],[L2]],TrackerTbl[Cleansed_UAID_2],0),6)</f>
        <v>#N/A</v>
      </c>
      <c r="P1460" s="239" t="e">
        <f>INDEX(TrackerTbl[#Data],MATCH(Table58[[#This Row],[L2]],TrackerTbl[Cleansed_UAID_2],0),7)</f>
        <v>#N/A</v>
      </c>
    </row>
    <row r="1461" spans="1:16">
      <c r="A1461" s="9">
        <v>222.9</v>
      </c>
      <c r="B1461" t="s">
        <v>6447</v>
      </c>
      <c r="C1461" t="str">
        <f>IF(LEFT(TrackerTbl[[#This Row],[WorkPackage]],1)="U",TrackerTbl[[#This Row],[WorkPackage]],"IDR "&amp;TRIM(TrackerTbl[[#This Row],[WorkPackage]]))</f>
        <v>IDR 222.9</v>
      </c>
      <c r="D1461" t="str">
        <f>TRIM(TrackerTbl[[#This Row],[UAID_2]])</f>
        <v>HS2-00003JYGV</v>
      </c>
      <c r="E1461" s="74">
        <f>_xlfn.MAXIFS(Central_Team!G:G,Central_Team!C:C,TrackerTbl[[#This Row],[UAID_2]])</f>
        <v>45559</v>
      </c>
      <c r="F1461" t="str" cm="1">
        <f t="array" ref="F1461">INDEX(MainTracker[#Data],MATCH(1,(TrackerTbl[[#This Row],[UAID_2]]=MainTracker[UAID_2])*(TrackerTbl[[#This Row],[Request Date]]=MainTracker[Request sent on (Date)])*1,0),21)</f>
        <v>10 - Complete</v>
      </c>
      <c r="G1461" s="74" cm="1">
        <f t="array" ref="G1461">INDEX(MainTracker[#Data],MATCH(1,(TrackerTbl[[#This Row],[UAID_2]]=MainTracker[UAID_2])*(TrackerTbl[[#This Row],[Request Date]]=MainTracker[Request sent on (Date)])*1,0),9)</f>
        <v>45562</v>
      </c>
      <c r="J1461" t="s">
        <v>10620</v>
      </c>
      <c r="K1461" t="s">
        <v>10613</v>
      </c>
      <c r="L1461" t="e">
        <f>LEFT(Table58[[#This Row],[L3 (Last Work Package only)]],FIND(" - ",Table58[[#This Row],[L3 (Last Work Package only)]])-1)</f>
        <v>#VALUE!</v>
      </c>
      <c r="M1461" t="str">
        <f>LEFT(Table58[[#This Row],[Assets]],FIND(" - ",Table58[[#This Row],[Assets]])-1)</f>
        <v>HS2-00002QSG3</v>
      </c>
      <c r="N1461" s="239" t="e">
        <f>INDEX(TrackerTbl[#Data],MATCH(Table58[[#This Row],[L2]],TrackerTbl[Cleansed_UAID_2],0),5)</f>
        <v>#N/A</v>
      </c>
      <c r="O1461" s="9" t="e">
        <f>INDEX(TrackerTbl[#Data],MATCH(Table58[[#This Row],[L2]],TrackerTbl[Cleansed_UAID_2],0),6)</f>
        <v>#N/A</v>
      </c>
      <c r="P1461" s="239" t="e">
        <f>INDEX(TrackerTbl[#Data],MATCH(Table58[[#This Row],[L2]],TrackerTbl[Cleansed_UAID_2],0),7)</f>
        <v>#N/A</v>
      </c>
    </row>
    <row r="1462" spans="1:16">
      <c r="A1462" s="9">
        <v>222.9</v>
      </c>
      <c r="B1462" t="s">
        <v>6451</v>
      </c>
      <c r="C1462" t="str">
        <f>IF(LEFT(TrackerTbl[[#This Row],[WorkPackage]],1)="U",TrackerTbl[[#This Row],[WorkPackage]],"IDR "&amp;TRIM(TrackerTbl[[#This Row],[WorkPackage]]))</f>
        <v>IDR 222.9</v>
      </c>
      <c r="D1462" t="str">
        <f>TRIM(TrackerTbl[[#This Row],[UAID_2]])</f>
        <v>HS2-00003JYGW</v>
      </c>
      <c r="E1462" s="74">
        <f>_xlfn.MAXIFS(Central_Team!G:G,Central_Team!C:C,TrackerTbl[[#This Row],[UAID_2]])</f>
        <v>45559</v>
      </c>
      <c r="F1462" t="str" cm="1">
        <f t="array" ref="F1462">INDEX(MainTracker[#Data],MATCH(1,(TrackerTbl[[#This Row],[UAID_2]]=MainTracker[UAID_2])*(TrackerTbl[[#This Row],[Request Date]]=MainTracker[Request sent on (Date)])*1,0),21)</f>
        <v>10 - Complete</v>
      </c>
      <c r="G1462" s="74" cm="1">
        <f t="array" ref="G1462">INDEX(MainTracker[#Data],MATCH(1,(TrackerTbl[[#This Row],[UAID_2]]=MainTracker[UAID_2])*(TrackerTbl[[#This Row],[Request Date]]=MainTracker[Request sent on (Date)])*1,0),9)</f>
        <v>45562</v>
      </c>
      <c r="J1462" t="s">
        <v>10621</v>
      </c>
      <c r="K1462" t="s">
        <v>10613</v>
      </c>
      <c r="L1462" t="e">
        <f>LEFT(Table58[[#This Row],[L3 (Last Work Package only)]],FIND(" - ",Table58[[#This Row],[L3 (Last Work Package only)]])-1)</f>
        <v>#VALUE!</v>
      </c>
      <c r="M1462" t="str">
        <f>LEFT(Table58[[#This Row],[Assets]],FIND(" - ",Table58[[#This Row],[Assets]])-1)</f>
        <v>HS2-00002QSG4</v>
      </c>
      <c r="N1462" s="239" t="e">
        <f>INDEX(TrackerTbl[#Data],MATCH(Table58[[#This Row],[L2]],TrackerTbl[Cleansed_UAID_2],0),5)</f>
        <v>#N/A</v>
      </c>
      <c r="O1462" s="9" t="e">
        <f>INDEX(TrackerTbl[#Data],MATCH(Table58[[#This Row],[L2]],TrackerTbl[Cleansed_UAID_2],0),6)</f>
        <v>#N/A</v>
      </c>
      <c r="P1462" s="239" t="e">
        <f>INDEX(TrackerTbl[#Data],MATCH(Table58[[#This Row],[L2]],TrackerTbl[Cleansed_UAID_2],0),7)</f>
        <v>#N/A</v>
      </c>
    </row>
    <row r="1463" spans="1:16">
      <c r="A1463" s="9">
        <v>222.9</v>
      </c>
      <c r="B1463" t="s">
        <v>6455</v>
      </c>
      <c r="C1463" t="str">
        <f>IF(LEFT(TrackerTbl[[#This Row],[WorkPackage]],1)="U",TrackerTbl[[#This Row],[WorkPackage]],"IDR "&amp;TRIM(TrackerTbl[[#This Row],[WorkPackage]]))</f>
        <v>IDR 222.9</v>
      </c>
      <c r="D1463" t="str">
        <f>TRIM(TrackerTbl[[#This Row],[UAID_2]])</f>
        <v>HS2-00003JYGX</v>
      </c>
      <c r="E1463" s="74">
        <f>_xlfn.MAXIFS(Central_Team!G:G,Central_Team!C:C,TrackerTbl[[#This Row],[UAID_2]])</f>
        <v>45559</v>
      </c>
      <c r="F1463" t="str" cm="1">
        <f t="array" ref="F1463">INDEX(MainTracker[#Data],MATCH(1,(TrackerTbl[[#This Row],[UAID_2]]=MainTracker[UAID_2])*(TrackerTbl[[#This Row],[Request Date]]=MainTracker[Request sent on (Date)])*1,0),21)</f>
        <v>10 - Complete</v>
      </c>
      <c r="G1463" s="74" cm="1">
        <f t="array" ref="G1463">INDEX(MainTracker[#Data],MATCH(1,(TrackerTbl[[#This Row],[UAID_2]]=MainTracker[UAID_2])*(TrackerTbl[[#This Row],[Request Date]]=MainTracker[Request sent on (Date)])*1,0),9)</f>
        <v>45566</v>
      </c>
      <c r="J1463" t="s">
        <v>10622</v>
      </c>
      <c r="K1463" t="s">
        <v>10613</v>
      </c>
      <c r="L1463" t="e">
        <f>LEFT(Table58[[#This Row],[L3 (Last Work Package only)]],FIND(" - ",Table58[[#This Row],[L3 (Last Work Package only)]])-1)</f>
        <v>#VALUE!</v>
      </c>
      <c r="M1463" t="str">
        <f>LEFT(Table58[[#This Row],[Assets]],FIND(" - ",Table58[[#This Row],[Assets]])-1)</f>
        <v>HS2-00002QSG5</v>
      </c>
      <c r="N1463" s="239" t="e">
        <f>INDEX(TrackerTbl[#Data],MATCH(Table58[[#This Row],[L2]],TrackerTbl[Cleansed_UAID_2],0),5)</f>
        <v>#N/A</v>
      </c>
      <c r="O1463" s="9" t="e">
        <f>INDEX(TrackerTbl[#Data],MATCH(Table58[[#This Row],[L2]],TrackerTbl[Cleansed_UAID_2],0),6)</f>
        <v>#N/A</v>
      </c>
      <c r="P1463" s="239" t="e">
        <f>INDEX(TrackerTbl[#Data],MATCH(Table58[[#This Row],[L2]],TrackerTbl[Cleansed_UAID_2],0),7)</f>
        <v>#N/A</v>
      </c>
    </row>
    <row r="1464" spans="1:16">
      <c r="A1464" s="9">
        <v>222.9</v>
      </c>
      <c r="B1464" t="s">
        <v>6459</v>
      </c>
      <c r="C1464" t="str">
        <f>IF(LEFT(TrackerTbl[[#This Row],[WorkPackage]],1)="U",TrackerTbl[[#This Row],[WorkPackage]],"IDR "&amp;TRIM(TrackerTbl[[#This Row],[WorkPackage]]))</f>
        <v>IDR 222.9</v>
      </c>
      <c r="D1464" t="str">
        <f>TRIM(TrackerTbl[[#This Row],[UAID_2]])</f>
        <v>HS2-000037YLR</v>
      </c>
      <c r="E1464" s="74">
        <f>_xlfn.MAXIFS(Central_Team!G:G,Central_Team!C:C,TrackerTbl[[#This Row],[UAID_2]])</f>
        <v>45559</v>
      </c>
      <c r="F1464" t="str" cm="1">
        <f t="array" ref="F1464">INDEX(MainTracker[#Data],MATCH(1,(TrackerTbl[[#This Row],[UAID_2]]=MainTracker[UAID_2])*(TrackerTbl[[#This Row],[Request Date]]=MainTracker[Request sent on (Date)])*1,0),21)</f>
        <v>10 - Complete</v>
      </c>
      <c r="G1464" s="74" cm="1">
        <f t="array" ref="G1464">INDEX(MainTracker[#Data],MATCH(1,(TrackerTbl[[#This Row],[UAID_2]]=MainTracker[UAID_2])*(TrackerTbl[[#This Row],[Request Date]]=MainTracker[Request sent on (Date)])*1,0),9)</f>
        <v>45573</v>
      </c>
      <c r="J1464" t="s">
        <v>10623</v>
      </c>
      <c r="K1464" t="s">
        <v>10613</v>
      </c>
      <c r="L1464" t="e">
        <f>LEFT(Table58[[#This Row],[L3 (Last Work Package only)]],FIND(" - ",Table58[[#This Row],[L3 (Last Work Package only)]])-1)</f>
        <v>#VALUE!</v>
      </c>
      <c r="M1464" t="str">
        <f>LEFT(Table58[[#This Row],[Assets]],FIND(" - ",Table58[[#This Row],[Assets]])-1)</f>
        <v>HS2-00002QSG6</v>
      </c>
      <c r="N1464" s="239" t="e">
        <f>INDEX(TrackerTbl[#Data],MATCH(Table58[[#This Row],[L2]],TrackerTbl[Cleansed_UAID_2],0),5)</f>
        <v>#N/A</v>
      </c>
      <c r="O1464" s="9" t="e">
        <f>INDEX(TrackerTbl[#Data],MATCH(Table58[[#This Row],[L2]],TrackerTbl[Cleansed_UAID_2],0),6)</f>
        <v>#N/A</v>
      </c>
      <c r="P1464" s="239" t="e">
        <f>INDEX(TrackerTbl[#Data],MATCH(Table58[[#This Row],[L2]],TrackerTbl[Cleansed_UAID_2],0),7)</f>
        <v>#N/A</v>
      </c>
    </row>
    <row r="1465" spans="1:16">
      <c r="A1465" s="9">
        <v>222.9</v>
      </c>
      <c r="B1465" t="s">
        <v>6464</v>
      </c>
      <c r="C1465" t="str">
        <f>IF(LEFT(TrackerTbl[[#This Row],[WorkPackage]],1)="U",TrackerTbl[[#This Row],[WorkPackage]],"IDR "&amp;TRIM(TrackerTbl[[#This Row],[WorkPackage]]))</f>
        <v>IDR 222.9</v>
      </c>
      <c r="D1465" t="str">
        <f>TRIM(TrackerTbl[[#This Row],[UAID_2]])</f>
        <v>HS2-000037YLS</v>
      </c>
      <c r="E1465" s="74">
        <f>_xlfn.MAXIFS(Central_Team!G:G,Central_Team!C:C,TrackerTbl[[#This Row],[UAID_2]])</f>
        <v>45559</v>
      </c>
      <c r="F1465" t="str" cm="1">
        <f t="array" ref="F1465">INDEX(MainTracker[#Data],MATCH(1,(TrackerTbl[[#This Row],[UAID_2]]=MainTracker[UAID_2])*(TrackerTbl[[#This Row],[Request Date]]=MainTracker[Request sent on (Date)])*1,0),21)</f>
        <v>10 - Complete</v>
      </c>
      <c r="G1465" s="74" cm="1">
        <f t="array" ref="G1465">INDEX(MainTracker[#Data],MATCH(1,(TrackerTbl[[#This Row],[UAID_2]]=MainTracker[UAID_2])*(TrackerTbl[[#This Row],[Request Date]]=MainTracker[Request sent on (Date)])*1,0),9)</f>
        <v>45568</v>
      </c>
      <c r="J1465" t="s">
        <v>10624</v>
      </c>
      <c r="K1465" t="s">
        <v>10613</v>
      </c>
      <c r="L1465" t="e">
        <f>LEFT(Table58[[#This Row],[L3 (Last Work Package only)]],FIND(" - ",Table58[[#This Row],[L3 (Last Work Package only)]])-1)</f>
        <v>#VALUE!</v>
      </c>
      <c r="M1465" t="str">
        <f>LEFT(Table58[[#This Row],[Assets]],FIND(" - ",Table58[[#This Row],[Assets]])-1)</f>
        <v>HS2-00002QSG7</v>
      </c>
      <c r="N1465" s="239" t="e">
        <f>INDEX(TrackerTbl[#Data],MATCH(Table58[[#This Row],[L2]],TrackerTbl[Cleansed_UAID_2],0),5)</f>
        <v>#N/A</v>
      </c>
      <c r="O1465" s="9" t="e">
        <f>INDEX(TrackerTbl[#Data],MATCH(Table58[[#This Row],[L2]],TrackerTbl[Cleansed_UAID_2],0),6)</f>
        <v>#N/A</v>
      </c>
      <c r="P1465" s="239" t="e">
        <f>INDEX(TrackerTbl[#Data],MATCH(Table58[[#This Row],[L2]],TrackerTbl[Cleansed_UAID_2],0),7)</f>
        <v>#N/A</v>
      </c>
    </row>
    <row r="1466" spans="1:16">
      <c r="A1466" s="9">
        <v>222.9</v>
      </c>
      <c r="B1466" t="s">
        <v>6468</v>
      </c>
      <c r="C1466" t="str">
        <f>IF(LEFT(TrackerTbl[[#This Row],[WorkPackage]],1)="U",TrackerTbl[[#This Row],[WorkPackage]],"IDR "&amp;TRIM(TrackerTbl[[#This Row],[WorkPackage]]))</f>
        <v>IDR 222.9</v>
      </c>
      <c r="D1466" t="str">
        <f>TRIM(TrackerTbl[[#This Row],[UAID_2]])</f>
        <v>HS2-000031EF2</v>
      </c>
      <c r="E1466" s="74">
        <f>_xlfn.MAXIFS(Central_Team!G:G,Central_Team!C:C,TrackerTbl[[#This Row],[UAID_2]])</f>
        <v>45559</v>
      </c>
      <c r="F1466" t="str" cm="1">
        <f t="array" ref="F1466">INDEX(MainTracker[#Data],MATCH(1,(TrackerTbl[[#This Row],[UAID_2]]=MainTracker[UAID_2])*(TrackerTbl[[#This Row],[Request Date]]=MainTracker[Request sent on (Date)])*1,0),21)</f>
        <v>10 - Complete</v>
      </c>
      <c r="G1466" s="74" cm="1">
        <f t="array" ref="G1466">INDEX(MainTracker[#Data],MATCH(1,(TrackerTbl[[#This Row],[UAID_2]]=MainTracker[UAID_2])*(TrackerTbl[[#This Row],[Request Date]]=MainTracker[Request sent on (Date)])*1,0),9)</f>
        <v>45580</v>
      </c>
      <c r="J1466" t="s">
        <v>10625</v>
      </c>
      <c r="K1466" t="s">
        <v>10613</v>
      </c>
      <c r="L1466" t="e">
        <f>LEFT(Table58[[#This Row],[L3 (Last Work Package only)]],FIND(" - ",Table58[[#This Row],[L3 (Last Work Package only)]])-1)</f>
        <v>#VALUE!</v>
      </c>
      <c r="M1466" t="str">
        <f>LEFT(Table58[[#This Row],[Assets]],FIND(" - ",Table58[[#This Row],[Assets]])-1)</f>
        <v>HS2-00002QSG8</v>
      </c>
      <c r="N1466" s="239" t="e">
        <f>INDEX(TrackerTbl[#Data],MATCH(Table58[[#This Row],[L2]],TrackerTbl[Cleansed_UAID_2],0),5)</f>
        <v>#N/A</v>
      </c>
      <c r="O1466" s="9" t="e">
        <f>INDEX(TrackerTbl[#Data],MATCH(Table58[[#This Row],[L2]],TrackerTbl[Cleansed_UAID_2],0),6)</f>
        <v>#N/A</v>
      </c>
      <c r="P1466" s="239" t="e">
        <f>INDEX(TrackerTbl[#Data],MATCH(Table58[[#This Row],[L2]],TrackerTbl[Cleansed_UAID_2],0),7)</f>
        <v>#N/A</v>
      </c>
    </row>
    <row r="1467" spans="1:16">
      <c r="A1467" s="9">
        <v>222.9</v>
      </c>
      <c r="B1467" t="s">
        <v>6473</v>
      </c>
      <c r="C1467" t="str">
        <f>IF(LEFT(TrackerTbl[[#This Row],[WorkPackage]],1)="U",TrackerTbl[[#This Row],[WorkPackage]],"IDR "&amp;TRIM(TrackerTbl[[#This Row],[WorkPackage]]))</f>
        <v>IDR 222.9</v>
      </c>
      <c r="D1467" t="str">
        <f>TRIM(TrackerTbl[[#This Row],[UAID_2]])</f>
        <v>HS2-000037YLP</v>
      </c>
      <c r="E1467" s="74">
        <f>_xlfn.MAXIFS(Central_Team!G:G,Central_Team!C:C,TrackerTbl[[#This Row],[UAID_2]])</f>
        <v>45559</v>
      </c>
      <c r="F1467" t="str" cm="1">
        <f t="array" ref="F1467">INDEX(MainTracker[#Data],MATCH(1,(TrackerTbl[[#This Row],[UAID_2]]=MainTracker[UAID_2])*(TrackerTbl[[#This Row],[Request Date]]=MainTracker[Request sent on (Date)])*1,0),21)</f>
        <v>10 - Complete</v>
      </c>
      <c r="G1467" s="74" cm="1">
        <f t="array" ref="G1467">INDEX(MainTracker[#Data],MATCH(1,(TrackerTbl[[#This Row],[UAID_2]]=MainTracker[UAID_2])*(TrackerTbl[[#This Row],[Request Date]]=MainTracker[Request sent on (Date)])*1,0),9)</f>
        <v>45569</v>
      </c>
      <c r="J1467" t="s">
        <v>10626</v>
      </c>
      <c r="K1467" t="s">
        <v>10613</v>
      </c>
      <c r="L1467" t="e">
        <f>LEFT(Table58[[#This Row],[L3 (Last Work Package only)]],FIND(" - ",Table58[[#This Row],[L3 (Last Work Package only)]])-1)</f>
        <v>#VALUE!</v>
      </c>
      <c r="M1467" t="str">
        <f>LEFT(Table58[[#This Row],[Assets]],FIND(" - ",Table58[[#This Row],[Assets]])-1)</f>
        <v>HS2-00002PXEG</v>
      </c>
      <c r="N1467" s="239" t="e">
        <f>INDEX(TrackerTbl[#Data],MATCH(Table58[[#This Row],[L2]],TrackerTbl[Cleansed_UAID_2],0),5)</f>
        <v>#N/A</v>
      </c>
      <c r="O1467" s="9" t="e">
        <f>INDEX(TrackerTbl[#Data],MATCH(Table58[[#This Row],[L2]],TrackerTbl[Cleansed_UAID_2],0),6)</f>
        <v>#N/A</v>
      </c>
      <c r="P1467" s="239" t="e">
        <f>INDEX(TrackerTbl[#Data],MATCH(Table58[[#This Row],[L2]],TrackerTbl[Cleansed_UAID_2],0),7)</f>
        <v>#N/A</v>
      </c>
    </row>
    <row r="1468" spans="1:16">
      <c r="A1468" s="9">
        <v>222.9</v>
      </c>
      <c r="B1468" t="s">
        <v>6479</v>
      </c>
      <c r="C1468" t="str">
        <f>IF(LEFT(TrackerTbl[[#This Row],[WorkPackage]],1)="U",TrackerTbl[[#This Row],[WorkPackage]],"IDR "&amp;TRIM(TrackerTbl[[#This Row],[WorkPackage]]))</f>
        <v>IDR 222.9</v>
      </c>
      <c r="D1468" t="str">
        <f>TRIM(TrackerTbl[[#This Row],[UAID_2]])</f>
        <v>HS2-000037YLT</v>
      </c>
      <c r="E1468" s="74">
        <f>_xlfn.MAXIFS(Central_Team!G:G,Central_Team!C:C,TrackerTbl[[#This Row],[UAID_2]])</f>
        <v>45559</v>
      </c>
      <c r="F1468" t="str" cm="1">
        <f t="array" ref="F1468">INDEX(MainTracker[#Data],MATCH(1,(TrackerTbl[[#This Row],[UAID_2]]=MainTracker[UAID_2])*(TrackerTbl[[#This Row],[Request Date]]=MainTracker[Request sent on (Date)])*1,0),21)</f>
        <v>10 - Complete</v>
      </c>
      <c r="G1468" s="74" cm="1">
        <f t="array" ref="G1468">INDEX(MainTracker[#Data],MATCH(1,(TrackerTbl[[#This Row],[UAID_2]]=MainTracker[UAID_2])*(TrackerTbl[[#This Row],[Request Date]]=MainTracker[Request sent on (Date)])*1,0),9)</f>
        <v>45568</v>
      </c>
      <c r="J1468" t="s">
        <v>10627</v>
      </c>
      <c r="K1468" t="s">
        <v>10613</v>
      </c>
      <c r="L1468" t="e">
        <f>LEFT(Table58[[#This Row],[L3 (Last Work Package only)]],FIND(" - ",Table58[[#This Row],[L3 (Last Work Package only)]])-1)</f>
        <v>#VALUE!</v>
      </c>
      <c r="M1468" t="str">
        <f>LEFT(Table58[[#This Row],[Assets]],FIND(" - ",Table58[[#This Row],[Assets]])-1)</f>
        <v>HS2-00002QSG9</v>
      </c>
      <c r="N1468" s="239" t="e">
        <f>INDEX(TrackerTbl[#Data],MATCH(Table58[[#This Row],[L2]],TrackerTbl[Cleansed_UAID_2],0),5)</f>
        <v>#N/A</v>
      </c>
      <c r="O1468" s="9" t="e">
        <f>INDEX(TrackerTbl[#Data],MATCH(Table58[[#This Row],[L2]],TrackerTbl[Cleansed_UAID_2],0),6)</f>
        <v>#N/A</v>
      </c>
      <c r="P1468" s="239" t="e">
        <f>INDEX(TrackerTbl[#Data],MATCH(Table58[[#This Row],[L2]],TrackerTbl[Cleansed_UAID_2],0),7)</f>
        <v>#N/A</v>
      </c>
    </row>
    <row r="1469" spans="1:16">
      <c r="A1469" s="9">
        <v>222.9</v>
      </c>
      <c r="B1469" t="s">
        <v>6483</v>
      </c>
      <c r="C1469" t="str">
        <f>IF(LEFT(TrackerTbl[[#This Row],[WorkPackage]],1)="U",TrackerTbl[[#This Row],[WorkPackage]],"IDR "&amp;TRIM(TrackerTbl[[#This Row],[WorkPackage]]))</f>
        <v>IDR 222.9</v>
      </c>
      <c r="D1469" t="str">
        <f>TRIM(TrackerTbl[[#This Row],[UAID_2]])</f>
        <v>HS2-00003JYGN</v>
      </c>
      <c r="E1469" s="74">
        <f>_xlfn.MAXIFS(Central_Team!G:G,Central_Team!C:C,TrackerTbl[[#This Row],[UAID_2]])</f>
        <v>45559</v>
      </c>
      <c r="F1469" t="str" cm="1">
        <f t="array" ref="F1469">INDEX(MainTracker[#Data],MATCH(1,(TrackerTbl[[#This Row],[UAID_2]]=MainTracker[UAID_2])*(TrackerTbl[[#This Row],[Request Date]]=MainTracker[Request sent on (Date)])*1,0),21)</f>
        <v>10 - Complete</v>
      </c>
      <c r="G1469" s="74" cm="1">
        <f t="array" ref="G1469">INDEX(MainTracker[#Data],MATCH(1,(TrackerTbl[[#This Row],[UAID_2]]=MainTracker[UAID_2])*(TrackerTbl[[#This Row],[Request Date]]=MainTracker[Request sent on (Date)])*1,0),9)</f>
        <v>45568</v>
      </c>
      <c r="J1469" t="s">
        <v>10628</v>
      </c>
      <c r="K1469" t="s">
        <v>10613</v>
      </c>
      <c r="L1469" t="e">
        <f>LEFT(Table58[[#This Row],[L3 (Last Work Package only)]],FIND(" - ",Table58[[#This Row],[L3 (Last Work Package only)]])-1)</f>
        <v>#VALUE!</v>
      </c>
      <c r="M1469" t="str">
        <f>LEFT(Table58[[#This Row],[Assets]],FIND(" - ",Table58[[#This Row],[Assets]])-1)</f>
        <v>HS2-00002QSGA</v>
      </c>
      <c r="N1469" s="239" t="e">
        <f>INDEX(TrackerTbl[#Data],MATCH(Table58[[#This Row],[L2]],TrackerTbl[Cleansed_UAID_2],0),5)</f>
        <v>#N/A</v>
      </c>
      <c r="O1469" s="9" t="e">
        <f>INDEX(TrackerTbl[#Data],MATCH(Table58[[#This Row],[L2]],TrackerTbl[Cleansed_UAID_2],0),6)</f>
        <v>#N/A</v>
      </c>
      <c r="P1469" s="239" t="e">
        <f>INDEX(TrackerTbl[#Data],MATCH(Table58[[#This Row],[L2]],TrackerTbl[Cleansed_UAID_2],0),7)</f>
        <v>#N/A</v>
      </c>
    </row>
    <row r="1470" spans="1:16">
      <c r="A1470" s="9">
        <v>222.9</v>
      </c>
      <c r="B1470" t="s">
        <v>6487</v>
      </c>
      <c r="C1470" t="str">
        <f>IF(LEFT(TrackerTbl[[#This Row],[WorkPackage]],1)="U",TrackerTbl[[#This Row],[WorkPackage]],"IDR "&amp;TRIM(TrackerTbl[[#This Row],[WorkPackage]]))</f>
        <v>IDR 222.9</v>
      </c>
      <c r="D1470" t="str">
        <f>TRIM(TrackerTbl[[#This Row],[UAID_2]])</f>
        <v>HS2-00003JYGP</v>
      </c>
      <c r="E1470" s="74">
        <f>_xlfn.MAXIFS(Central_Team!G:G,Central_Team!C:C,TrackerTbl[[#This Row],[UAID_2]])</f>
        <v>45559</v>
      </c>
      <c r="F1470" t="str" cm="1">
        <f t="array" ref="F1470">INDEX(MainTracker[#Data],MATCH(1,(TrackerTbl[[#This Row],[UAID_2]]=MainTracker[UAID_2])*(TrackerTbl[[#This Row],[Request Date]]=MainTracker[Request sent on (Date)])*1,0),21)</f>
        <v>10 - Complete</v>
      </c>
      <c r="G1470" s="74" cm="1">
        <f t="array" ref="G1470">INDEX(MainTracker[#Data],MATCH(1,(TrackerTbl[[#This Row],[UAID_2]]=MainTracker[UAID_2])*(TrackerTbl[[#This Row],[Request Date]]=MainTracker[Request sent on (Date)])*1,0),9)</f>
        <v>45565</v>
      </c>
      <c r="J1470" t="s">
        <v>10629</v>
      </c>
      <c r="K1470" t="s">
        <v>10613</v>
      </c>
      <c r="L1470" t="e">
        <f>LEFT(Table58[[#This Row],[L3 (Last Work Package only)]],FIND(" - ",Table58[[#This Row],[L3 (Last Work Package only)]])-1)</f>
        <v>#VALUE!</v>
      </c>
      <c r="M1470" t="str">
        <f>LEFT(Table58[[#This Row],[Assets]],FIND(" - ",Table58[[#This Row],[Assets]])-1)</f>
        <v>HS2-00002PXEH</v>
      </c>
      <c r="N1470" s="239" t="e">
        <f>INDEX(TrackerTbl[#Data],MATCH(Table58[[#This Row],[L2]],TrackerTbl[Cleansed_UAID_2],0),5)</f>
        <v>#N/A</v>
      </c>
      <c r="O1470" s="9" t="e">
        <f>INDEX(TrackerTbl[#Data],MATCH(Table58[[#This Row],[L2]],TrackerTbl[Cleansed_UAID_2],0),6)</f>
        <v>#N/A</v>
      </c>
      <c r="P1470" s="239" t="e">
        <f>INDEX(TrackerTbl[#Data],MATCH(Table58[[#This Row],[L2]],TrackerTbl[Cleansed_UAID_2],0),7)</f>
        <v>#N/A</v>
      </c>
    </row>
    <row r="1471" spans="1:16">
      <c r="A1471" s="9">
        <v>222.9</v>
      </c>
      <c r="B1471" t="s">
        <v>6491</v>
      </c>
      <c r="C1471" t="str">
        <f>IF(LEFT(TrackerTbl[[#This Row],[WorkPackage]],1)="U",TrackerTbl[[#This Row],[WorkPackage]],"IDR "&amp;TRIM(TrackerTbl[[#This Row],[WorkPackage]]))</f>
        <v>IDR 222.9</v>
      </c>
      <c r="D1471" t="str">
        <f>TRIM(TrackerTbl[[#This Row],[UAID_2]])</f>
        <v>HS2-00003JYGQ</v>
      </c>
      <c r="E1471" s="74">
        <f>_xlfn.MAXIFS(Central_Team!G:G,Central_Team!C:C,TrackerTbl[[#This Row],[UAID_2]])</f>
        <v>45559</v>
      </c>
      <c r="F1471" t="str" cm="1">
        <f t="array" ref="F1471">INDEX(MainTracker[#Data],MATCH(1,(TrackerTbl[[#This Row],[UAID_2]]=MainTracker[UAID_2])*(TrackerTbl[[#This Row],[Request Date]]=MainTracker[Request sent on (Date)])*1,0),21)</f>
        <v>10 - Complete</v>
      </c>
      <c r="G1471" s="74" cm="1">
        <f t="array" ref="G1471">INDEX(MainTracker[#Data],MATCH(1,(TrackerTbl[[#This Row],[UAID_2]]=MainTracker[UAID_2])*(TrackerTbl[[#This Row],[Request Date]]=MainTracker[Request sent on (Date)])*1,0),9)</f>
        <v>45565</v>
      </c>
      <c r="J1471" t="s">
        <v>10630</v>
      </c>
      <c r="K1471" t="s">
        <v>10613</v>
      </c>
      <c r="L1471" t="e">
        <f>LEFT(Table58[[#This Row],[L3 (Last Work Package only)]],FIND(" - ",Table58[[#This Row],[L3 (Last Work Package only)]])-1)</f>
        <v>#VALUE!</v>
      </c>
      <c r="M1471" t="str">
        <f>LEFT(Table58[[#This Row],[Assets]],FIND(" - ",Table58[[#This Row],[Assets]])-1)</f>
        <v>HS2-00002QSGB</v>
      </c>
      <c r="N1471" s="239" t="e">
        <f>INDEX(TrackerTbl[#Data],MATCH(Table58[[#This Row],[L2]],TrackerTbl[Cleansed_UAID_2],0),5)</f>
        <v>#N/A</v>
      </c>
      <c r="O1471" s="9" t="e">
        <f>INDEX(TrackerTbl[#Data],MATCH(Table58[[#This Row],[L2]],TrackerTbl[Cleansed_UAID_2],0),6)</f>
        <v>#N/A</v>
      </c>
      <c r="P1471" s="239" t="e">
        <f>INDEX(TrackerTbl[#Data],MATCH(Table58[[#This Row],[L2]],TrackerTbl[Cleansed_UAID_2],0),7)</f>
        <v>#N/A</v>
      </c>
    </row>
    <row r="1472" spans="1:16">
      <c r="A1472" s="9">
        <v>222.9</v>
      </c>
      <c r="B1472" t="s">
        <v>6495</v>
      </c>
      <c r="C1472" t="str">
        <f>IF(LEFT(TrackerTbl[[#This Row],[WorkPackage]],1)="U",TrackerTbl[[#This Row],[WorkPackage]],"IDR "&amp;TRIM(TrackerTbl[[#This Row],[WorkPackage]]))</f>
        <v>IDR 222.9</v>
      </c>
      <c r="D1472" t="str">
        <f>TRIM(TrackerTbl[[#This Row],[UAID_2]])</f>
        <v>HS2-00003JYGR</v>
      </c>
      <c r="E1472" s="74">
        <f>_xlfn.MAXIFS(Central_Team!G:G,Central_Team!C:C,TrackerTbl[[#This Row],[UAID_2]])</f>
        <v>45559</v>
      </c>
      <c r="F1472" t="str" cm="1">
        <f t="array" ref="F1472">INDEX(MainTracker[#Data],MATCH(1,(TrackerTbl[[#This Row],[UAID_2]]=MainTracker[UAID_2])*(TrackerTbl[[#This Row],[Request Date]]=MainTracker[Request sent on (Date)])*1,0),21)</f>
        <v>10 - Complete</v>
      </c>
      <c r="G1472" s="74" cm="1">
        <f t="array" ref="G1472">INDEX(MainTracker[#Data],MATCH(1,(TrackerTbl[[#This Row],[UAID_2]]=MainTracker[UAID_2])*(TrackerTbl[[#This Row],[Request Date]]=MainTracker[Request sent on (Date)])*1,0),9)</f>
        <v>45565</v>
      </c>
      <c r="J1472" t="s">
        <v>10631</v>
      </c>
      <c r="K1472" t="s">
        <v>10613</v>
      </c>
      <c r="L1472" t="e">
        <f>LEFT(Table58[[#This Row],[L3 (Last Work Package only)]],FIND(" - ",Table58[[#This Row],[L3 (Last Work Package only)]])-1)</f>
        <v>#VALUE!</v>
      </c>
      <c r="M1472" t="str">
        <f>LEFT(Table58[[#This Row],[Assets]],FIND(" - ",Table58[[#This Row],[Assets]])-1)</f>
        <v>HS2-00002PXH8</v>
      </c>
      <c r="N1472" s="239" t="e">
        <f>INDEX(TrackerTbl[#Data],MATCH(Table58[[#This Row],[L2]],TrackerTbl[Cleansed_UAID_2],0),5)</f>
        <v>#N/A</v>
      </c>
      <c r="O1472" s="9" t="e">
        <f>INDEX(TrackerTbl[#Data],MATCH(Table58[[#This Row],[L2]],TrackerTbl[Cleansed_UAID_2],0),6)</f>
        <v>#N/A</v>
      </c>
      <c r="P1472" s="239" t="e">
        <f>INDEX(TrackerTbl[#Data],MATCH(Table58[[#This Row],[L2]],TrackerTbl[Cleansed_UAID_2],0),7)</f>
        <v>#N/A</v>
      </c>
    </row>
    <row r="1473" spans="1:16">
      <c r="A1473" s="9" t="s">
        <v>33</v>
      </c>
      <c r="B1473" t="s">
        <v>6499</v>
      </c>
      <c r="C1473" t="str">
        <f>IF(LEFT(TrackerTbl[[#This Row],[WorkPackage]],1)="U",TrackerTbl[[#This Row],[WorkPackage]],"IDR "&amp;TRIM(TrackerTbl[[#This Row],[WorkPackage]]))</f>
        <v>UFDR 223.A</v>
      </c>
      <c r="D1473" t="str">
        <f>TRIM(TrackerTbl[[#This Row],[UAID_2]])</f>
        <v>HS2-000020CH2</v>
      </c>
      <c r="E1473" s="74">
        <f>_xlfn.MAXIFS(Central_Team!G:G,Central_Team!C:C,TrackerTbl[[#This Row],[UAID_2]])</f>
        <v>45560</v>
      </c>
      <c r="F1473" t="str" cm="1">
        <f t="array" ref="F1473">INDEX(MainTracker[#Data],MATCH(1,(TrackerTbl[[#This Row],[UAID_2]]=MainTracker[UAID_2])*(TrackerTbl[[#This Row],[Request Date]]=MainTracker[Request sent on (Date)])*1,0),21)</f>
        <v>10 - Complete</v>
      </c>
      <c r="G1473" s="74" cm="1">
        <f t="array" ref="G1473">INDEX(MainTracker[#Data],MATCH(1,(TrackerTbl[[#This Row],[UAID_2]]=MainTracker[UAID_2])*(TrackerTbl[[#This Row],[Request Date]]=MainTracker[Request sent on (Date)])*1,0),9)</f>
        <v>45573</v>
      </c>
      <c r="J1473" t="s">
        <v>10632</v>
      </c>
      <c r="K1473" t="s">
        <v>10613</v>
      </c>
      <c r="L1473" t="e">
        <f>LEFT(Table58[[#This Row],[L3 (Last Work Package only)]],FIND(" - ",Table58[[#This Row],[L3 (Last Work Package only)]])-1)</f>
        <v>#VALUE!</v>
      </c>
      <c r="M1473" t="str">
        <f>LEFT(Table58[[#This Row],[Assets]],FIND(" - ",Table58[[#This Row],[Assets]])-1)</f>
        <v>HS2-00002PXLA</v>
      </c>
      <c r="N1473" s="239" t="e">
        <f>INDEX(TrackerTbl[#Data],MATCH(Table58[[#This Row],[L2]],TrackerTbl[Cleansed_UAID_2],0),5)</f>
        <v>#N/A</v>
      </c>
      <c r="O1473" s="9" t="e">
        <f>INDEX(TrackerTbl[#Data],MATCH(Table58[[#This Row],[L2]],TrackerTbl[Cleansed_UAID_2],0),6)</f>
        <v>#N/A</v>
      </c>
      <c r="P1473" s="239" t="e">
        <f>INDEX(TrackerTbl[#Data],MATCH(Table58[[#This Row],[L2]],TrackerTbl[Cleansed_UAID_2],0),7)</f>
        <v>#N/A</v>
      </c>
    </row>
    <row r="1474" spans="1:16">
      <c r="A1474" s="9" t="s">
        <v>35</v>
      </c>
      <c r="B1474" t="s">
        <v>6507</v>
      </c>
      <c r="C1474" t="str">
        <f>IF(LEFT(TrackerTbl[[#This Row],[WorkPackage]],1)="U",TrackerTbl[[#This Row],[WorkPackage]],"IDR "&amp;TRIM(TrackerTbl[[#This Row],[WorkPackage]]))</f>
        <v>IDR 233.01-3</v>
      </c>
      <c r="D1474" t="str">
        <f>TRIM(TrackerTbl[[#This Row],[UAID_2]])</f>
        <v>HS2-00003CPYT</v>
      </c>
      <c r="E1474" s="74">
        <f>_xlfn.MAXIFS(Central_Team!G:G,Central_Team!C:C,TrackerTbl[[#This Row],[UAID_2]])</f>
        <v>45561</v>
      </c>
      <c r="F1474" t="str" cm="1">
        <f t="array" ref="F1474">INDEX(MainTracker[#Data],MATCH(1,(TrackerTbl[[#This Row],[UAID_2]]=MainTracker[UAID_2])*(TrackerTbl[[#This Row],[Request Date]]=MainTracker[Request sent on (Date)])*1,0),21)</f>
        <v>10 - Complete</v>
      </c>
      <c r="G1474" s="74" cm="1">
        <f t="array" ref="G1474">INDEX(MainTracker[#Data],MATCH(1,(TrackerTbl[[#This Row],[UAID_2]]=MainTracker[UAID_2])*(TrackerTbl[[#This Row],[Request Date]]=MainTracker[Request sent on (Date)])*1,0),9)</f>
        <v>45565</v>
      </c>
      <c r="J1474" t="s">
        <v>10633</v>
      </c>
      <c r="K1474" t="s">
        <v>10613</v>
      </c>
      <c r="L1474" t="e">
        <f>LEFT(Table58[[#This Row],[L3 (Last Work Package only)]],FIND(" - ",Table58[[#This Row],[L3 (Last Work Package only)]])-1)</f>
        <v>#VALUE!</v>
      </c>
      <c r="M1474" t="str">
        <f>LEFT(Table58[[#This Row],[Assets]],FIND(" - ",Table58[[#This Row],[Assets]])-1)</f>
        <v>HS2-00002QSE2</v>
      </c>
      <c r="N1474" s="239" t="e">
        <f>INDEX(TrackerTbl[#Data],MATCH(Table58[[#This Row],[L2]],TrackerTbl[Cleansed_UAID_2],0),5)</f>
        <v>#N/A</v>
      </c>
      <c r="O1474" s="9" t="e">
        <f>INDEX(TrackerTbl[#Data],MATCH(Table58[[#This Row],[L2]],TrackerTbl[Cleansed_UAID_2],0),6)</f>
        <v>#N/A</v>
      </c>
      <c r="P1474" s="239" t="e">
        <f>INDEX(TrackerTbl[#Data],MATCH(Table58[[#This Row],[L2]],TrackerTbl[Cleansed_UAID_2],0),7)</f>
        <v>#N/A</v>
      </c>
    </row>
    <row r="1475" spans="1:16">
      <c r="A1475" s="9" t="s">
        <v>6511</v>
      </c>
      <c r="B1475" t="s">
        <v>6512</v>
      </c>
      <c r="C1475" t="str">
        <f>IF(LEFT(TrackerTbl[[#This Row],[WorkPackage]],1)="U",TrackerTbl[[#This Row],[WorkPackage]],"IDR "&amp;TRIM(TrackerTbl[[#This Row],[WorkPackage]]))</f>
        <v>IDR 204.0-1</v>
      </c>
      <c r="D1475" t="str">
        <f>TRIM(TrackerTbl[[#This Row],[UAID_2]])</f>
        <v>HS2-000001287</v>
      </c>
      <c r="E1475" s="74">
        <f>_xlfn.MAXIFS(Central_Team!G:G,Central_Team!C:C,TrackerTbl[[#This Row],[UAID_2]])</f>
        <v>45561</v>
      </c>
      <c r="F1475" t="str" cm="1">
        <f t="array" ref="F1475">INDEX(MainTracker[#Data],MATCH(1,(TrackerTbl[[#This Row],[UAID_2]]=MainTracker[UAID_2])*(TrackerTbl[[#This Row],[Request Date]]=MainTracker[Request sent on (Date)])*1,0),21)</f>
        <v>10 - Complete</v>
      </c>
      <c r="G1475" s="74" cm="1">
        <f t="array" ref="G1475">INDEX(MainTracker[#Data],MATCH(1,(TrackerTbl[[#This Row],[UAID_2]]=MainTracker[UAID_2])*(TrackerTbl[[#This Row],[Request Date]]=MainTracker[Request sent on (Date)])*1,0),9)</f>
        <v>45562</v>
      </c>
      <c r="J1475" t="s">
        <v>10634</v>
      </c>
      <c r="K1475" t="s">
        <v>10613</v>
      </c>
      <c r="L1475" t="e">
        <f>LEFT(Table58[[#This Row],[L3 (Last Work Package only)]],FIND(" - ",Table58[[#This Row],[L3 (Last Work Package only)]])-1)</f>
        <v>#VALUE!</v>
      </c>
      <c r="M1475" t="str">
        <f>LEFT(Table58[[#This Row],[Assets]],FIND(" - ",Table58[[#This Row],[Assets]])-1)</f>
        <v>HS2-00002QSGC</v>
      </c>
      <c r="N1475" s="239" t="e">
        <f>INDEX(TrackerTbl[#Data],MATCH(Table58[[#This Row],[L2]],TrackerTbl[Cleansed_UAID_2],0),5)</f>
        <v>#N/A</v>
      </c>
      <c r="O1475" s="9" t="e">
        <f>INDEX(TrackerTbl[#Data],MATCH(Table58[[#This Row],[L2]],TrackerTbl[Cleansed_UAID_2],0),6)</f>
        <v>#N/A</v>
      </c>
      <c r="P1475" s="239" t="e">
        <f>INDEX(TrackerTbl[#Data],MATCH(Table58[[#This Row],[L2]],TrackerTbl[Cleansed_UAID_2],0),7)</f>
        <v>#N/A</v>
      </c>
    </row>
    <row r="1476" spans="1:16">
      <c r="A1476" s="9">
        <v>234.03</v>
      </c>
      <c r="B1476" t="s">
        <v>6521</v>
      </c>
      <c r="C1476" t="str">
        <f>IF(LEFT(TrackerTbl[[#This Row],[WorkPackage]],1)="U",TrackerTbl[[#This Row],[WorkPackage]],"IDR "&amp;TRIM(TrackerTbl[[#This Row],[WorkPackage]]))</f>
        <v>IDR 234.03</v>
      </c>
      <c r="D1476" t="str">
        <f>TRIM(TrackerTbl[[#This Row],[UAID_2]])</f>
        <v>HS2-00002TGP3</v>
      </c>
      <c r="E1476" s="74">
        <f>_xlfn.MAXIFS(Central_Team!G:G,Central_Team!C:C,TrackerTbl[[#This Row],[UAID_2]])</f>
        <v>45561</v>
      </c>
      <c r="F1476" t="str" cm="1">
        <f t="array" ref="F1476">INDEX(MainTracker[#Data],MATCH(1,(TrackerTbl[[#This Row],[UAID_2]]=MainTracker[UAID_2])*(TrackerTbl[[#This Row],[Request Date]]=MainTracker[Request sent on (Date)])*1,0),21)</f>
        <v>10 - Complete</v>
      </c>
      <c r="G1476" s="74" cm="1">
        <f t="array" ref="G1476">INDEX(MainTracker[#Data],MATCH(1,(TrackerTbl[[#This Row],[UAID_2]]=MainTracker[UAID_2])*(TrackerTbl[[#This Row],[Request Date]]=MainTracker[Request sent on (Date)])*1,0),9)</f>
        <v>45572</v>
      </c>
      <c r="J1476" t="s">
        <v>10635</v>
      </c>
      <c r="K1476" t="s">
        <v>10613</v>
      </c>
      <c r="L1476" t="e">
        <f>LEFT(Table58[[#This Row],[L3 (Last Work Package only)]],FIND(" - ",Table58[[#This Row],[L3 (Last Work Package only)]])-1)</f>
        <v>#VALUE!</v>
      </c>
      <c r="M1476" t="str">
        <f>LEFT(Table58[[#This Row],[Assets]],FIND(" - ",Table58[[#This Row],[Assets]])-1)</f>
        <v>HS2-00002QSGD</v>
      </c>
      <c r="N1476" s="239" t="e">
        <f>INDEX(TrackerTbl[#Data],MATCH(Table58[[#This Row],[L2]],TrackerTbl[Cleansed_UAID_2],0),5)</f>
        <v>#N/A</v>
      </c>
      <c r="O1476" s="9" t="e">
        <f>INDEX(TrackerTbl[#Data],MATCH(Table58[[#This Row],[L2]],TrackerTbl[Cleansed_UAID_2],0),6)</f>
        <v>#N/A</v>
      </c>
      <c r="P1476" s="239" t="e">
        <f>INDEX(TrackerTbl[#Data],MATCH(Table58[[#This Row],[L2]],TrackerTbl[Cleansed_UAID_2],0),7)</f>
        <v>#N/A</v>
      </c>
    </row>
    <row r="1477" spans="1:16">
      <c r="A1477" s="9">
        <v>234.03</v>
      </c>
      <c r="B1477" t="s">
        <v>6525</v>
      </c>
      <c r="C1477" t="str">
        <f>IF(LEFT(TrackerTbl[[#This Row],[WorkPackage]],1)="U",TrackerTbl[[#This Row],[WorkPackage]],"IDR "&amp;TRIM(TrackerTbl[[#This Row],[WorkPackage]]))</f>
        <v>IDR 234.03</v>
      </c>
      <c r="D1477" t="str">
        <f>TRIM(TrackerTbl[[#This Row],[UAID_2]])</f>
        <v>HS2-00003LAXM</v>
      </c>
      <c r="E1477" s="74">
        <f>_xlfn.MAXIFS(Central_Team!G:G,Central_Team!C:C,TrackerTbl[[#This Row],[UAID_2]])</f>
        <v>45561</v>
      </c>
      <c r="F1477" t="str" cm="1">
        <f t="array" ref="F1477">INDEX(MainTracker[#Data],MATCH(1,(TrackerTbl[[#This Row],[UAID_2]]=MainTracker[UAID_2])*(TrackerTbl[[#This Row],[Request Date]]=MainTracker[Request sent on (Date)])*1,0),21)</f>
        <v>10 - Complete</v>
      </c>
      <c r="G1477" s="74" cm="1">
        <f t="array" ref="G1477">INDEX(MainTracker[#Data],MATCH(1,(TrackerTbl[[#This Row],[UAID_2]]=MainTracker[UAID_2])*(TrackerTbl[[#This Row],[Request Date]]=MainTracker[Request sent on (Date)])*1,0),9)</f>
        <v>45568</v>
      </c>
      <c r="J1477" t="s">
        <v>10636</v>
      </c>
      <c r="K1477" t="s">
        <v>10613</v>
      </c>
      <c r="L1477" t="e">
        <f>LEFT(Table58[[#This Row],[L3 (Last Work Package only)]],FIND(" - ",Table58[[#This Row],[L3 (Last Work Package only)]])-1)</f>
        <v>#VALUE!</v>
      </c>
      <c r="M1477" t="str">
        <f>LEFT(Table58[[#This Row],[Assets]],FIND(" - ",Table58[[#This Row],[Assets]])-1)</f>
        <v>HS2-00002QSPZ</v>
      </c>
      <c r="N1477" s="239" t="e">
        <f>INDEX(TrackerTbl[#Data],MATCH(Table58[[#This Row],[L2]],TrackerTbl[Cleansed_UAID_2],0),5)</f>
        <v>#N/A</v>
      </c>
      <c r="O1477" s="9" t="e">
        <f>INDEX(TrackerTbl[#Data],MATCH(Table58[[#This Row],[L2]],TrackerTbl[Cleansed_UAID_2],0),6)</f>
        <v>#N/A</v>
      </c>
      <c r="P1477" s="239" t="e">
        <f>INDEX(TrackerTbl[#Data],MATCH(Table58[[#This Row],[L2]],TrackerTbl[Cleansed_UAID_2],0),7)</f>
        <v>#N/A</v>
      </c>
    </row>
    <row r="1478" spans="1:16">
      <c r="A1478" s="9">
        <v>234.03</v>
      </c>
      <c r="B1478" t="s">
        <v>6530</v>
      </c>
      <c r="C1478" t="str">
        <f>IF(LEFT(TrackerTbl[[#This Row],[WorkPackage]],1)="U",TrackerTbl[[#This Row],[WorkPackage]],"IDR "&amp;TRIM(TrackerTbl[[#This Row],[WorkPackage]]))</f>
        <v>IDR 234.03</v>
      </c>
      <c r="D1478" t="str">
        <f>TRIM(TrackerTbl[[#This Row],[UAID_2]])</f>
        <v>HS2-00003LAXL</v>
      </c>
      <c r="E1478" s="74">
        <f>_xlfn.MAXIFS(Central_Team!G:G,Central_Team!C:C,TrackerTbl[[#This Row],[UAID_2]])</f>
        <v>45561</v>
      </c>
      <c r="F1478" t="str" cm="1">
        <f t="array" ref="F1478">INDEX(MainTracker[#Data],MATCH(1,(TrackerTbl[[#This Row],[UAID_2]]=MainTracker[UAID_2])*(TrackerTbl[[#This Row],[Request Date]]=MainTracker[Request sent on (Date)])*1,0),21)</f>
        <v>10 - Complete</v>
      </c>
      <c r="G1478" s="74" cm="1">
        <f t="array" ref="G1478">INDEX(MainTracker[#Data],MATCH(1,(TrackerTbl[[#This Row],[UAID_2]]=MainTracker[UAID_2])*(TrackerTbl[[#This Row],[Request Date]]=MainTracker[Request sent on (Date)])*1,0),9)</f>
        <v>45562</v>
      </c>
      <c r="J1478" t="s">
        <v>10637</v>
      </c>
      <c r="K1478" t="s">
        <v>10613</v>
      </c>
      <c r="L1478" t="e">
        <f>LEFT(Table58[[#This Row],[L3 (Last Work Package only)]],FIND(" - ",Table58[[#This Row],[L3 (Last Work Package only)]])-1)</f>
        <v>#VALUE!</v>
      </c>
      <c r="M1478" t="str">
        <f>LEFT(Table58[[#This Row],[Assets]],FIND(" - ",Table58[[#This Row],[Assets]])-1)</f>
        <v>HS2-00002QSGE</v>
      </c>
      <c r="N1478" s="239" t="e">
        <f>INDEX(TrackerTbl[#Data],MATCH(Table58[[#This Row],[L2]],TrackerTbl[Cleansed_UAID_2],0),5)</f>
        <v>#N/A</v>
      </c>
      <c r="O1478" s="9" t="e">
        <f>INDEX(TrackerTbl[#Data],MATCH(Table58[[#This Row],[L2]],TrackerTbl[Cleansed_UAID_2],0),6)</f>
        <v>#N/A</v>
      </c>
      <c r="P1478" s="239" t="e">
        <f>INDEX(TrackerTbl[#Data],MATCH(Table58[[#This Row],[L2]],TrackerTbl[Cleansed_UAID_2],0),7)</f>
        <v>#N/A</v>
      </c>
    </row>
    <row r="1479" spans="1:16">
      <c r="A1479" s="9">
        <v>215.03</v>
      </c>
      <c r="B1479" t="s">
        <v>5777</v>
      </c>
      <c r="C1479" t="str">
        <f>IF(LEFT(TrackerTbl[[#This Row],[WorkPackage]],1)="U",TrackerTbl[[#This Row],[WorkPackage]],"IDR "&amp;TRIM(TrackerTbl[[#This Row],[WorkPackage]]))</f>
        <v>IDR 215.03</v>
      </c>
      <c r="D1479" t="str">
        <f>TRIM(TrackerTbl[[#This Row],[UAID_2]])</f>
        <v>HS2-00003GNA5</v>
      </c>
      <c r="E1479" s="74">
        <f>_xlfn.MAXIFS(Central_Team!G:G,Central_Team!C:C,TrackerTbl[[#This Row],[UAID_2]])</f>
        <v>45561</v>
      </c>
      <c r="F1479" t="str" cm="1">
        <f t="array" ref="F1479">INDEX(MainTracker[#Data],MATCH(1,(TrackerTbl[[#This Row],[UAID_2]]=MainTracker[UAID_2])*(TrackerTbl[[#This Row],[Request Date]]=MainTracker[Request sent on (Date)])*1,0),21)</f>
        <v>10 - Complete</v>
      </c>
      <c r="G1479" s="74" cm="1">
        <f t="array" ref="G1479">INDEX(MainTracker[#Data],MATCH(1,(TrackerTbl[[#This Row],[UAID_2]]=MainTracker[UAID_2])*(TrackerTbl[[#This Row],[Request Date]]=MainTracker[Request sent on (Date)])*1,0),9)</f>
        <v>45562</v>
      </c>
      <c r="J1479" t="s">
        <v>10638</v>
      </c>
      <c r="K1479" t="s">
        <v>10613</v>
      </c>
      <c r="L1479" t="e">
        <f>LEFT(Table58[[#This Row],[L3 (Last Work Package only)]],FIND(" - ",Table58[[#This Row],[L3 (Last Work Package only)]])-1)</f>
        <v>#VALUE!</v>
      </c>
      <c r="M1479" t="str">
        <f>LEFT(Table58[[#This Row],[Assets]],FIND(" - ",Table58[[#This Row],[Assets]])-1)</f>
        <v>HS2-00002QSGF</v>
      </c>
      <c r="N1479" s="239" t="e">
        <f>INDEX(TrackerTbl[#Data],MATCH(Table58[[#This Row],[L2]],TrackerTbl[Cleansed_UAID_2],0),5)</f>
        <v>#N/A</v>
      </c>
      <c r="O1479" s="9" t="e">
        <f>INDEX(TrackerTbl[#Data],MATCH(Table58[[#This Row],[L2]],TrackerTbl[Cleansed_UAID_2],0),6)</f>
        <v>#N/A</v>
      </c>
      <c r="P1479" s="239" t="e">
        <f>INDEX(TrackerTbl[#Data],MATCH(Table58[[#This Row],[L2]],TrackerTbl[Cleansed_UAID_2],0),7)</f>
        <v>#N/A</v>
      </c>
    </row>
    <row r="1480" spans="1:16">
      <c r="A1480" s="9">
        <v>229.03</v>
      </c>
      <c r="B1480" t="s">
        <v>6534</v>
      </c>
      <c r="C1480" t="str">
        <f>IF(LEFT(TrackerTbl[[#This Row],[WorkPackage]],1)="U",TrackerTbl[[#This Row],[WorkPackage]],"IDR "&amp;TRIM(TrackerTbl[[#This Row],[WorkPackage]]))</f>
        <v>IDR 229.03</v>
      </c>
      <c r="D1480" t="str">
        <f>TRIM(TrackerTbl[[#This Row],[UAID_2]])</f>
        <v>HS2-000020358</v>
      </c>
      <c r="E1480" s="74">
        <f>_xlfn.MAXIFS(Central_Team!G:G,Central_Team!C:C,TrackerTbl[[#This Row],[UAID_2]])</f>
        <v>45565</v>
      </c>
      <c r="F1480" t="str" cm="1">
        <f t="array" ref="F1480">INDEX(MainTracker[#Data],MATCH(1,(TrackerTbl[[#This Row],[UAID_2]]=MainTracker[UAID_2])*(TrackerTbl[[#This Row],[Request Date]]=MainTracker[Request sent on (Date)])*1,0),21)</f>
        <v>10 - Complete</v>
      </c>
      <c r="G1480" s="74" cm="1">
        <f t="array" ref="G1480">INDEX(MainTracker[#Data],MATCH(1,(TrackerTbl[[#This Row],[UAID_2]]=MainTracker[UAID_2])*(TrackerTbl[[#This Row],[Request Date]]=MainTracker[Request sent on (Date)])*1,0),9)</f>
        <v>45569</v>
      </c>
      <c r="J1480" t="s">
        <v>10639</v>
      </c>
      <c r="K1480" t="s">
        <v>10613</v>
      </c>
      <c r="L1480" t="e">
        <f>LEFT(Table58[[#This Row],[L3 (Last Work Package only)]],FIND(" - ",Table58[[#This Row],[L3 (Last Work Package only)]])-1)</f>
        <v>#VALUE!</v>
      </c>
      <c r="M1480" t="str">
        <f>LEFT(Table58[[#This Row],[Assets]],FIND(" - ",Table58[[#This Row],[Assets]])-1)</f>
        <v>HS2-00002QSQ0</v>
      </c>
      <c r="N1480" s="239" t="e">
        <f>INDEX(TrackerTbl[#Data],MATCH(Table58[[#This Row],[L2]],TrackerTbl[Cleansed_UAID_2],0),5)</f>
        <v>#N/A</v>
      </c>
      <c r="O1480" s="9" t="e">
        <f>INDEX(TrackerTbl[#Data],MATCH(Table58[[#This Row],[L2]],TrackerTbl[Cleansed_UAID_2],0),6)</f>
        <v>#N/A</v>
      </c>
      <c r="P1480" s="239" t="e">
        <f>INDEX(TrackerTbl[#Data],MATCH(Table58[[#This Row],[L2]],TrackerTbl[Cleansed_UAID_2],0),7)</f>
        <v>#N/A</v>
      </c>
    </row>
    <row r="1481" spans="1:16">
      <c r="A1481" s="9">
        <v>229.03</v>
      </c>
      <c r="B1481" t="s">
        <v>5946</v>
      </c>
      <c r="C1481" t="str">
        <f>IF(LEFT(TrackerTbl[[#This Row],[WorkPackage]],1)="U",TrackerTbl[[#This Row],[WorkPackage]],"IDR "&amp;TRIM(TrackerTbl[[#This Row],[WorkPackage]]))</f>
        <v>IDR 229.03</v>
      </c>
      <c r="D1481" t="str">
        <f>TRIM(TrackerTbl[[#This Row],[UAID_2]])</f>
        <v>HS2-00002CTET</v>
      </c>
      <c r="E1481" s="74">
        <f>_xlfn.MAXIFS(Central_Team!G:G,Central_Team!C:C,TrackerTbl[[#This Row],[UAID_2]])</f>
        <v>45565</v>
      </c>
      <c r="F1481" t="str" cm="1">
        <f t="array" ref="F1481">INDEX(MainTracker[#Data],MATCH(1,(TrackerTbl[[#This Row],[UAID_2]]=MainTracker[UAID_2])*(TrackerTbl[[#This Row],[Request Date]]=MainTracker[Request sent on (Date)])*1,0),21)</f>
        <v>10 - Complete</v>
      </c>
      <c r="G1481" s="74" cm="1">
        <f t="array" ref="G1481">INDEX(MainTracker[#Data],MATCH(1,(TrackerTbl[[#This Row],[UAID_2]]=MainTracker[UAID_2])*(TrackerTbl[[#This Row],[Request Date]]=MainTracker[Request sent on (Date)])*1,0),9)</f>
        <v>45569</v>
      </c>
      <c r="J1481" t="s">
        <v>10640</v>
      </c>
      <c r="K1481" t="s">
        <v>10613</v>
      </c>
      <c r="L1481" t="e">
        <f>LEFT(Table58[[#This Row],[L3 (Last Work Package only)]],FIND(" - ",Table58[[#This Row],[L3 (Last Work Package only)]])-1)</f>
        <v>#VALUE!</v>
      </c>
      <c r="M1481" t="str">
        <f>LEFT(Table58[[#This Row],[Assets]],FIND(" - ",Table58[[#This Row],[Assets]])-1)</f>
        <v>HS2-00002QSGG</v>
      </c>
      <c r="N1481" s="239" t="e">
        <f>INDEX(TrackerTbl[#Data],MATCH(Table58[[#This Row],[L2]],TrackerTbl[Cleansed_UAID_2],0),5)</f>
        <v>#N/A</v>
      </c>
      <c r="O1481" s="9" t="e">
        <f>INDEX(TrackerTbl[#Data],MATCH(Table58[[#This Row],[L2]],TrackerTbl[Cleansed_UAID_2],0),6)</f>
        <v>#N/A</v>
      </c>
      <c r="P1481" s="239" t="e">
        <f>INDEX(TrackerTbl[#Data],MATCH(Table58[[#This Row],[L2]],TrackerTbl[Cleansed_UAID_2],0),7)</f>
        <v>#N/A</v>
      </c>
    </row>
    <row r="1482" spans="1:16">
      <c r="A1482" s="9" t="s">
        <v>5922</v>
      </c>
      <c r="B1482" t="s">
        <v>2145</v>
      </c>
      <c r="C1482" t="str">
        <f>IF(LEFT(TrackerTbl[[#This Row],[WorkPackage]],1)="U",TrackerTbl[[#This Row],[WorkPackage]],"IDR "&amp;TRIM(TrackerTbl[[#This Row],[WorkPackage]]))</f>
        <v>IDR 213.02-2</v>
      </c>
      <c r="D1482" t="str">
        <f>TRIM(TrackerTbl[[#This Row],[UAID_2]])</f>
        <v>HS2-00002CT76</v>
      </c>
      <c r="E1482" s="74">
        <f>_xlfn.MAXIFS(Central_Team!G:G,Central_Team!C:C,TrackerTbl[[#This Row],[UAID_2]])</f>
        <v>45569</v>
      </c>
      <c r="F1482" t="str" cm="1">
        <f t="array" ref="F1482">INDEX(MainTracker[#Data],MATCH(1,(TrackerTbl[[#This Row],[UAID_2]]=MainTracker[UAID_2])*(TrackerTbl[[#This Row],[Request Date]]=MainTracker[Request sent on (Date)])*1,0),21)</f>
        <v>99 - Cancelled</v>
      </c>
      <c r="G1482" s="74" cm="1">
        <f t="array" ref="G1482">INDEX(MainTracker[#Data],MATCH(1,(TrackerTbl[[#This Row],[UAID_2]]=MainTracker[UAID_2])*(TrackerTbl[[#This Row],[Request Date]]=MainTracker[Request sent on (Date)])*1,0),9)</f>
        <v>0</v>
      </c>
      <c r="J1482" t="s">
        <v>10641</v>
      </c>
      <c r="K1482" t="s">
        <v>10613</v>
      </c>
      <c r="L1482" t="e">
        <f>LEFT(Table58[[#This Row],[L3 (Last Work Package only)]],FIND(" - ",Table58[[#This Row],[L3 (Last Work Package only)]])-1)</f>
        <v>#VALUE!</v>
      </c>
      <c r="M1482" t="str">
        <f>LEFT(Table58[[#This Row],[Assets]],FIND(" - ",Table58[[#This Row],[Assets]])-1)</f>
        <v>HS2-00002QSGH</v>
      </c>
      <c r="N1482" s="239" t="e">
        <f>INDEX(TrackerTbl[#Data],MATCH(Table58[[#This Row],[L2]],TrackerTbl[Cleansed_UAID_2],0),5)</f>
        <v>#N/A</v>
      </c>
      <c r="O1482" s="9" t="e">
        <f>INDEX(TrackerTbl[#Data],MATCH(Table58[[#This Row],[L2]],TrackerTbl[Cleansed_UAID_2],0),6)</f>
        <v>#N/A</v>
      </c>
      <c r="P1482" s="239" t="e">
        <f>INDEX(TrackerTbl[#Data],MATCH(Table58[[#This Row],[L2]],TrackerTbl[Cleansed_UAID_2],0),7)</f>
        <v>#N/A</v>
      </c>
    </row>
    <row r="1483" spans="1:16">
      <c r="A1483" s="9" t="s">
        <v>5922</v>
      </c>
      <c r="B1483" t="s">
        <v>6541</v>
      </c>
      <c r="C1483" t="str">
        <f>IF(LEFT(TrackerTbl[[#This Row],[WorkPackage]],1)="U",TrackerTbl[[#This Row],[WorkPackage]],"IDR "&amp;TRIM(TrackerTbl[[#This Row],[WorkPackage]]))</f>
        <v>IDR 213.02-2</v>
      </c>
      <c r="D1483" t="str">
        <f>TRIM(TrackerTbl[[#This Row],[UAID_2]])</f>
        <v>HS2-00002CT79</v>
      </c>
      <c r="E1483" s="74">
        <f>_xlfn.MAXIFS(Central_Team!G:G,Central_Team!C:C,TrackerTbl[[#This Row],[UAID_2]])</f>
        <v>45569</v>
      </c>
      <c r="F1483" t="str" cm="1">
        <f t="array" ref="F1483">INDEX(MainTracker[#Data],MATCH(1,(TrackerTbl[[#This Row],[UAID_2]]=MainTracker[UAID_2])*(TrackerTbl[[#This Row],[Request Date]]=MainTracker[Request sent on (Date)])*1,0),21)</f>
        <v>10 - Complete</v>
      </c>
      <c r="G1483" s="74" cm="1">
        <f t="array" ref="G1483">INDEX(MainTracker[#Data],MATCH(1,(TrackerTbl[[#This Row],[UAID_2]]=MainTracker[UAID_2])*(TrackerTbl[[#This Row],[Request Date]]=MainTracker[Request sent on (Date)])*1,0),9)</f>
        <v>45583</v>
      </c>
      <c r="J1483" t="s">
        <v>10642</v>
      </c>
      <c r="K1483" t="s">
        <v>10613</v>
      </c>
      <c r="L1483" t="e">
        <f>LEFT(Table58[[#This Row],[L3 (Last Work Package only)]],FIND(" - ",Table58[[#This Row],[L3 (Last Work Package only)]])-1)</f>
        <v>#VALUE!</v>
      </c>
      <c r="M1483" t="str">
        <f>LEFT(Table58[[#This Row],[Assets]],FIND(" - ",Table58[[#This Row],[Assets]])-1)</f>
        <v>HS2-00002QSGJ</v>
      </c>
      <c r="N1483" s="239" t="e">
        <f>INDEX(TrackerTbl[#Data],MATCH(Table58[[#This Row],[L2]],TrackerTbl[Cleansed_UAID_2],0),5)</f>
        <v>#N/A</v>
      </c>
      <c r="O1483" s="9" t="e">
        <f>INDEX(TrackerTbl[#Data],MATCH(Table58[[#This Row],[L2]],TrackerTbl[Cleansed_UAID_2],0),6)</f>
        <v>#N/A</v>
      </c>
      <c r="P1483" s="239" t="e">
        <f>INDEX(TrackerTbl[#Data],MATCH(Table58[[#This Row],[L2]],TrackerTbl[Cleansed_UAID_2],0),7)</f>
        <v>#N/A</v>
      </c>
    </row>
    <row r="1484" spans="1:16">
      <c r="A1484" s="9" t="s">
        <v>6546</v>
      </c>
      <c r="B1484" t="s">
        <v>6547</v>
      </c>
      <c r="C1484" t="str">
        <f>IF(LEFT(TrackerTbl[[#This Row],[WorkPackage]],1)="U",TrackerTbl[[#This Row],[WorkPackage]],"IDR "&amp;TRIM(TrackerTbl[[#This Row],[WorkPackage]]))</f>
        <v>IDR 204.4-2</v>
      </c>
      <c r="D1484" t="str">
        <f>TRIM(TrackerTbl[[#This Row],[UAID_2]])</f>
        <v>HS2-00002CT38</v>
      </c>
      <c r="E1484" s="74">
        <f>_xlfn.MAXIFS(Central_Team!G:G,Central_Team!C:C,TrackerTbl[[#This Row],[UAID_2]])</f>
        <v>45572</v>
      </c>
      <c r="F1484" t="str" cm="1">
        <f t="array" ref="F1484">INDEX(MainTracker[#Data],MATCH(1,(TrackerTbl[[#This Row],[UAID_2]]=MainTracker[UAID_2])*(TrackerTbl[[#This Row],[Request Date]]=MainTracker[Request sent on (Date)])*1,0),21)</f>
        <v>10 - Complete</v>
      </c>
      <c r="G1484" s="74" cm="1">
        <f t="array" ref="G1484">INDEX(MainTracker[#Data],MATCH(1,(TrackerTbl[[#This Row],[UAID_2]]=MainTracker[UAID_2])*(TrackerTbl[[#This Row],[Request Date]]=MainTracker[Request sent on (Date)])*1,0),9)</f>
        <v>45575</v>
      </c>
      <c r="J1484" t="s">
        <v>10643</v>
      </c>
      <c r="K1484" t="s">
        <v>10613</v>
      </c>
      <c r="L1484" t="e">
        <f>LEFT(Table58[[#This Row],[L3 (Last Work Package only)]],FIND(" - ",Table58[[#This Row],[L3 (Last Work Package only)]])-1)</f>
        <v>#VALUE!</v>
      </c>
      <c r="M1484" t="str">
        <f>LEFT(Table58[[#This Row],[Assets]],FIND(" - ",Table58[[#This Row],[Assets]])-1)</f>
        <v>HS2-00002QSGK</v>
      </c>
      <c r="N1484" s="239" t="e">
        <f>INDEX(TrackerTbl[#Data],MATCH(Table58[[#This Row],[L2]],TrackerTbl[Cleansed_UAID_2],0),5)</f>
        <v>#N/A</v>
      </c>
      <c r="O1484" s="9" t="e">
        <f>INDEX(TrackerTbl[#Data],MATCH(Table58[[#This Row],[L2]],TrackerTbl[Cleansed_UAID_2],0),6)</f>
        <v>#N/A</v>
      </c>
      <c r="P1484" s="239" t="e">
        <f>INDEX(TrackerTbl[#Data],MATCH(Table58[[#This Row],[L2]],TrackerTbl[Cleansed_UAID_2],0),7)</f>
        <v>#N/A</v>
      </c>
    </row>
    <row r="1485" spans="1:16">
      <c r="A1485" s="9" t="s">
        <v>6546</v>
      </c>
      <c r="B1485" t="s">
        <v>6551</v>
      </c>
      <c r="C1485" t="str">
        <f>IF(LEFT(TrackerTbl[[#This Row],[WorkPackage]],1)="U",TrackerTbl[[#This Row],[WorkPackage]],"IDR "&amp;TRIM(TrackerTbl[[#This Row],[WorkPackage]]))</f>
        <v>IDR 204.4-2</v>
      </c>
      <c r="D1485" t="str">
        <f>TRIM(TrackerTbl[[#This Row],[UAID_2]])</f>
        <v>HS2-00002CT4F</v>
      </c>
      <c r="E1485" s="74">
        <f>_xlfn.MAXIFS(Central_Team!G:G,Central_Team!C:C,TrackerTbl[[#This Row],[UAID_2]])</f>
        <v>45572</v>
      </c>
      <c r="F1485" t="str" cm="1">
        <f t="array" ref="F1485">INDEX(MainTracker[#Data],MATCH(1,(TrackerTbl[[#This Row],[UAID_2]]=MainTracker[UAID_2])*(TrackerTbl[[#This Row],[Request Date]]=MainTracker[Request sent on (Date)])*1,0),21)</f>
        <v>10 - Complete</v>
      </c>
      <c r="G1485" s="74" cm="1">
        <f t="array" ref="G1485">INDEX(MainTracker[#Data],MATCH(1,(TrackerTbl[[#This Row],[UAID_2]]=MainTracker[UAID_2])*(TrackerTbl[[#This Row],[Request Date]]=MainTracker[Request sent on (Date)])*1,0),9)</f>
        <v>45575</v>
      </c>
      <c r="J1485" t="s">
        <v>10644</v>
      </c>
      <c r="K1485" t="s">
        <v>10613</v>
      </c>
      <c r="L1485" t="e">
        <f>LEFT(Table58[[#This Row],[L3 (Last Work Package only)]],FIND(" - ",Table58[[#This Row],[L3 (Last Work Package only)]])-1)</f>
        <v>#VALUE!</v>
      </c>
      <c r="M1485" t="str">
        <f>LEFT(Table58[[#This Row],[Assets]],FIND(" - ",Table58[[#This Row],[Assets]])-1)</f>
        <v>HS2-00002QSQ1</v>
      </c>
      <c r="N1485" s="239" t="e">
        <f>INDEX(TrackerTbl[#Data],MATCH(Table58[[#This Row],[L2]],TrackerTbl[Cleansed_UAID_2],0),5)</f>
        <v>#N/A</v>
      </c>
      <c r="O1485" s="9" t="e">
        <f>INDEX(TrackerTbl[#Data],MATCH(Table58[[#This Row],[L2]],TrackerTbl[Cleansed_UAID_2],0),6)</f>
        <v>#N/A</v>
      </c>
      <c r="P1485" s="239" t="e">
        <f>INDEX(TrackerTbl[#Data],MATCH(Table58[[#This Row],[L2]],TrackerTbl[Cleansed_UAID_2],0),7)</f>
        <v>#N/A</v>
      </c>
    </row>
    <row r="1486" spans="1:16">
      <c r="A1486" s="9" t="s">
        <v>35</v>
      </c>
      <c r="B1486" t="s">
        <v>6555</v>
      </c>
      <c r="C1486" t="str">
        <f>IF(LEFT(TrackerTbl[[#This Row],[WorkPackage]],1)="U",TrackerTbl[[#This Row],[WorkPackage]],"IDR "&amp;TRIM(TrackerTbl[[#This Row],[WorkPackage]]))</f>
        <v>IDR 233.01-3</v>
      </c>
      <c r="D1486" t="str">
        <f>TRIM(TrackerTbl[[#This Row],[UAID_2]])</f>
        <v>HS2-00003FV0Q</v>
      </c>
      <c r="E1486" s="74">
        <f>_xlfn.MAXIFS(Central_Team!G:G,Central_Team!C:C,TrackerTbl[[#This Row],[UAID_2]])</f>
        <v>45576</v>
      </c>
      <c r="F1486" t="str" cm="1">
        <f t="array" ref="F1486">INDEX(MainTracker[#Data],MATCH(1,(TrackerTbl[[#This Row],[UAID_2]]=MainTracker[UAID_2])*(TrackerTbl[[#This Row],[Request Date]]=MainTracker[Request sent on (Date)])*1,0),21)</f>
        <v>10 - Complete</v>
      </c>
      <c r="G1486" s="74" cm="1">
        <f t="array" ref="G1486">INDEX(MainTracker[#Data],MATCH(1,(TrackerTbl[[#This Row],[UAID_2]]=MainTracker[UAID_2])*(TrackerTbl[[#This Row],[Request Date]]=MainTracker[Request sent on (Date)])*1,0),9)</f>
        <v>45579</v>
      </c>
      <c r="J1486" t="s">
        <v>10645</v>
      </c>
      <c r="K1486" t="s">
        <v>10613</v>
      </c>
      <c r="L1486" t="e">
        <f>LEFT(Table58[[#This Row],[L3 (Last Work Package only)]],FIND(" - ",Table58[[#This Row],[L3 (Last Work Package only)]])-1)</f>
        <v>#VALUE!</v>
      </c>
      <c r="M1486" t="str">
        <f>LEFT(Table58[[#This Row],[Assets]],FIND(" - ",Table58[[#This Row],[Assets]])-1)</f>
        <v>HS2-00002QSGL</v>
      </c>
      <c r="N1486" s="239" t="e">
        <f>INDEX(TrackerTbl[#Data],MATCH(Table58[[#This Row],[L2]],TrackerTbl[Cleansed_UAID_2],0),5)</f>
        <v>#N/A</v>
      </c>
      <c r="O1486" s="9" t="e">
        <f>INDEX(TrackerTbl[#Data],MATCH(Table58[[#This Row],[L2]],TrackerTbl[Cleansed_UAID_2],0),6)</f>
        <v>#N/A</v>
      </c>
      <c r="P1486" s="239" t="e">
        <f>INDEX(TrackerTbl[#Data],MATCH(Table58[[#This Row],[L2]],TrackerTbl[Cleansed_UAID_2],0),7)</f>
        <v>#N/A</v>
      </c>
    </row>
    <row r="1487" spans="1:16">
      <c r="A1487" s="9" t="s">
        <v>4661</v>
      </c>
      <c r="B1487" t="s">
        <v>6559</v>
      </c>
      <c r="C1487" t="str">
        <f>IF(LEFT(TrackerTbl[[#This Row],[WorkPackage]],1)="U",TrackerTbl[[#This Row],[WorkPackage]],"IDR "&amp;TRIM(TrackerTbl[[#This Row],[WorkPackage]]))</f>
        <v>IDR 230.05-2</v>
      </c>
      <c r="D1487" t="str">
        <f>TRIM(TrackerTbl[[#This Row],[UAID_2]])</f>
        <v>HS2-00002TTH0</v>
      </c>
      <c r="E1487" s="74">
        <f>_xlfn.MAXIFS(Central_Team!G:G,Central_Team!C:C,TrackerTbl[[#This Row],[UAID_2]])</f>
        <v>45587</v>
      </c>
      <c r="F1487" t="str" cm="1">
        <f t="array" ref="F1487">INDEX(MainTracker[#Data],MATCH(1,(TrackerTbl[[#This Row],[UAID_2]]=MainTracker[UAID_2])*(TrackerTbl[[#This Row],[Request Date]]=MainTracker[Request sent on (Date)])*1,0),21)</f>
        <v>10 - Complete</v>
      </c>
      <c r="G1487" s="74" cm="1">
        <f t="array" ref="G1487">INDEX(MainTracker[#Data],MATCH(1,(TrackerTbl[[#This Row],[UAID_2]]=MainTracker[UAID_2])*(TrackerTbl[[#This Row],[Request Date]]=MainTracker[Request sent on (Date)])*1,0),9)</f>
        <v>45589</v>
      </c>
      <c r="J1487" t="s">
        <v>10646</v>
      </c>
      <c r="K1487" s="238" t="s">
        <v>10613</v>
      </c>
      <c r="L1487" t="e">
        <f>LEFT(Table58[[#This Row],[L3 (Last Work Package only)]],FIND(" - ",Table58[[#This Row],[L3 (Last Work Package only)]])-1)</f>
        <v>#VALUE!</v>
      </c>
      <c r="M1487" t="str">
        <f>LEFT(Table58[[#This Row],[Assets]],FIND(" - ",Table58[[#This Row],[Assets]])-1)</f>
        <v>HS2-00002QSQ3</v>
      </c>
      <c r="N1487" s="239" t="e">
        <f>INDEX(TrackerTbl[#Data],MATCH(Table58[[#This Row],[L2]],TrackerTbl[Cleansed_UAID_2],0),5)</f>
        <v>#N/A</v>
      </c>
      <c r="O1487" s="9" t="e">
        <f>INDEX(TrackerTbl[#Data],MATCH(Table58[[#This Row],[L2]],TrackerTbl[Cleansed_UAID_2],0),6)</f>
        <v>#N/A</v>
      </c>
      <c r="P1487" s="239" t="e">
        <f>INDEX(TrackerTbl[#Data],MATCH(Table58[[#This Row],[L2]],TrackerTbl[Cleansed_UAID_2],0),7)</f>
        <v>#N/A</v>
      </c>
    </row>
    <row r="1488" spans="1:16">
      <c r="A1488" s="9">
        <v>229.03</v>
      </c>
      <c r="B1488" t="s">
        <v>6567</v>
      </c>
      <c r="C1488" t="str">
        <f>IF(LEFT(TrackerTbl[[#This Row],[WorkPackage]],1)="U",TrackerTbl[[#This Row],[WorkPackage]],"IDR "&amp;TRIM(TrackerTbl[[#This Row],[WorkPackage]]))</f>
        <v>IDR 229.03</v>
      </c>
      <c r="D1488" t="str">
        <f>TRIM(TrackerTbl[[#This Row],[UAID_2]])</f>
        <v>HS2-00002BVKC</v>
      </c>
      <c r="E1488" s="74">
        <f>_xlfn.MAXIFS(Central_Team!G:G,Central_Team!C:C,TrackerTbl[[#This Row],[UAID_2]])</f>
        <v>45576</v>
      </c>
      <c r="F1488" t="str" cm="1">
        <f t="array" ref="F1488">INDEX(MainTracker[#Data],MATCH(1,(TrackerTbl[[#This Row],[UAID_2]]=MainTracker[UAID_2])*(TrackerTbl[[#This Row],[Request Date]]=MainTracker[Request sent on (Date)])*1,0),21)</f>
        <v>10 - Complete</v>
      </c>
      <c r="G1488" s="74" cm="1">
        <f t="array" ref="G1488">INDEX(MainTracker[#Data],MATCH(1,(TrackerTbl[[#This Row],[UAID_2]]=MainTracker[UAID_2])*(TrackerTbl[[#This Row],[Request Date]]=MainTracker[Request sent on (Date)])*1,0),9)</f>
        <v>45581</v>
      </c>
      <c r="J1488" t="s">
        <v>10647</v>
      </c>
      <c r="K1488" s="238" t="s">
        <v>10613</v>
      </c>
      <c r="L1488" t="e">
        <f>LEFT(Table58[[#This Row],[L3 (Last Work Package only)]],FIND(" - ",Table58[[#This Row],[L3 (Last Work Package only)]])-1)</f>
        <v>#VALUE!</v>
      </c>
      <c r="M1488" t="str">
        <f>LEFT(Table58[[#This Row],[Assets]],FIND(" - ",Table58[[#This Row],[Assets]])-1)</f>
        <v>HS2-00002QSGM</v>
      </c>
      <c r="N1488" s="239" t="e">
        <f>INDEX(TrackerTbl[#Data],MATCH(Table58[[#This Row],[L2]],TrackerTbl[Cleansed_UAID_2],0),5)</f>
        <v>#N/A</v>
      </c>
      <c r="O1488" s="9" t="e">
        <f>INDEX(TrackerTbl[#Data],MATCH(Table58[[#This Row],[L2]],TrackerTbl[Cleansed_UAID_2],0),6)</f>
        <v>#N/A</v>
      </c>
      <c r="P1488" s="239" t="e">
        <f>INDEX(TrackerTbl[#Data],MATCH(Table58[[#This Row],[L2]],TrackerTbl[Cleansed_UAID_2],0),7)</f>
        <v>#N/A</v>
      </c>
    </row>
    <row r="1489" spans="1:16">
      <c r="A1489" s="9">
        <v>215.03</v>
      </c>
      <c r="B1489" t="s">
        <v>6098</v>
      </c>
      <c r="C1489" t="str">
        <f>IF(LEFT(TrackerTbl[[#This Row],[WorkPackage]],1)="U",TrackerTbl[[#This Row],[WorkPackage]],"IDR "&amp;TRIM(TrackerTbl[[#This Row],[WorkPackage]]))</f>
        <v>IDR 215.03</v>
      </c>
      <c r="D1489" t="str">
        <f>TRIM(TrackerTbl[[#This Row],[UAID_2]])</f>
        <v>HS2-00003GEER</v>
      </c>
      <c r="E1489" s="74">
        <f>_xlfn.MAXIFS(Central_Team!G:G,Central_Team!C:C,TrackerTbl[[#This Row],[UAID_2]])</f>
        <v>45593</v>
      </c>
      <c r="F1489" t="str" cm="1">
        <f t="array" ref="F1489">INDEX(MainTracker[#Data],MATCH(1,(TrackerTbl[[#This Row],[UAID_2]]=MainTracker[UAID_2])*(TrackerTbl[[#This Row],[Request Date]]=MainTracker[Request sent on (Date)])*1,0),21)</f>
        <v>10 - Complete</v>
      </c>
      <c r="G1489" s="74" cm="1">
        <f t="array" ref="G1489">INDEX(MainTracker[#Data],MATCH(1,(TrackerTbl[[#This Row],[UAID_2]]=MainTracker[UAID_2])*(TrackerTbl[[#This Row],[Request Date]]=MainTracker[Request sent on (Date)])*1,0),9)</f>
        <v>45610</v>
      </c>
      <c r="J1489" t="s">
        <v>10648</v>
      </c>
      <c r="K1489" s="238" t="s">
        <v>10613</v>
      </c>
      <c r="L1489" t="e">
        <f>LEFT(Table58[[#This Row],[L3 (Last Work Package only)]],FIND(" - ",Table58[[#This Row],[L3 (Last Work Package only)]])-1)</f>
        <v>#VALUE!</v>
      </c>
      <c r="M1489" t="str">
        <f>LEFT(Table58[[#This Row],[Assets]],FIND(" - ",Table58[[#This Row],[Assets]])-1)</f>
        <v>HS2-00002QSQ4</v>
      </c>
      <c r="N1489" s="239" t="e">
        <f>INDEX(TrackerTbl[#Data],MATCH(Table58[[#This Row],[L2]],TrackerTbl[Cleansed_UAID_2],0),5)</f>
        <v>#N/A</v>
      </c>
      <c r="O1489" s="9" t="e">
        <f>INDEX(TrackerTbl[#Data],MATCH(Table58[[#This Row],[L2]],TrackerTbl[Cleansed_UAID_2],0),6)</f>
        <v>#N/A</v>
      </c>
      <c r="P1489" s="239" t="e">
        <f>INDEX(TrackerTbl[#Data],MATCH(Table58[[#This Row],[L2]],TrackerTbl[Cleansed_UAID_2],0),7)</f>
        <v>#N/A</v>
      </c>
    </row>
    <row r="1490" spans="1:16">
      <c r="A1490" s="9" t="s">
        <v>202</v>
      </c>
      <c r="B1490" t="s">
        <v>435</v>
      </c>
      <c r="C1490" t="str">
        <f>IF(LEFT(TrackerTbl[[#This Row],[WorkPackage]],1)="U",TrackerTbl[[#This Row],[WorkPackage]],"IDR "&amp;TRIM(TrackerTbl[[#This Row],[WorkPackage]]))</f>
        <v>IDR 218.02-1</v>
      </c>
      <c r="D1490" t="str">
        <f>TRIM(TrackerTbl[[#This Row],[UAID_2]])</f>
        <v>HS2-0000307ZQ</v>
      </c>
      <c r="E1490" s="74">
        <f>_xlfn.MAXIFS(Central_Team!G:G,Central_Team!C:C,TrackerTbl[[#This Row],[UAID_2]])</f>
        <v>45579</v>
      </c>
      <c r="F1490" t="str" cm="1">
        <f t="array" ref="F1490">INDEX(MainTracker[#Data],MATCH(1,(TrackerTbl[[#This Row],[UAID_2]]=MainTracker[UAID_2])*(TrackerTbl[[#This Row],[Request Date]]=MainTracker[Request sent on (Date)])*1,0),21)</f>
        <v>10 - Complete</v>
      </c>
      <c r="G1490" s="74" cm="1">
        <f t="array" ref="G1490">INDEX(MainTracker[#Data],MATCH(1,(TrackerTbl[[#This Row],[UAID_2]]=MainTracker[UAID_2])*(TrackerTbl[[#This Row],[Request Date]]=MainTracker[Request sent on (Date)])*1,0),9)</f>
        <v>45582</v>
      </c>
      <c r="J1490" t="s">
        <v>10649</v>
      </c>
      <c r="K1490" s="238" t="s">
        <v>10613</v>
      </c>
      <c r="L1490" t="e">
        <f>LEFT(Table58[[#This Row],[L3 (Last Work Package only)]],FIND(" - ",Table58[[#This Row],[L3 (Last Work Package only)]])-1)</f>
        <v>#VALUE!</v>
      </c>
      <c r="M1490" t="str">
        <f>LEFT(Table58[[#This Row],[Assets]],FIND(" - ",Table58[[#This Row],[Assets]])-1)</f>
        <v>HS2-00002PXHA</v>
      </c>
      <c r="N1490" s="239" t="e">
        <f>INDEX(TrackerTbl[#Data],MATCH(Table58[[#This Row],[L2]],TrackerTbl[Cleansed_UAID_2],0),5)</f>
        <v>#N/A</v>
      </c>
      <c r="O1490" s="9" t="e">
        <f>INDEX(TrackerTbl[#Data],MATCH(Table58[[#This Row],[L2]],TrackerTbl[Cleansed_UAID_2],0),6)</f>
        <v>#N/A</v>
      </c>
      <c r="P1490" s="239" t="e">
        <f>INDEX(TrackerTbl[#Data],MATCH(Table58[[#This Row],[L2]],TrackerTbl[Cleansed_UAID_2],0),7)</f>
        <v>#N/A</v>
      </c>
    </row>
    <row r="1491" spans="1:16">
      <c r="A1491" s="9" t="s">
        <v>309</v>
      </c>
      <c r="B1491" t="s">
        <v>310</v>
      </c>
      <c r="C1491" t="str">
        <f>IF(LEFT(TrackerTbl[[#This Row],[WorkPackage]],1)="U",TrackerTbl[[#This Row],[WorkPackage]],"IDR "&amp;TRIM(TrackerTbl[[#This Row],[WorkPackage]]))</f>
        <v>IDR 215.02-2</v>
      </c>
      <c r="D1491" t="str">
        <f>TRIM(TrackerTbl[[#This Row],[UAID_2]])</f>
        <v>HS2-00002CX36</v>
      </c>
      <c r="E1491" s="74">
        <f>_xlfn.MAXIFS(Central_Team!G:G,Central_Team!C:C,TrackerTbl[[#This Row],[UAID_2]])</f>
        <v>45667</v>
      </c>
      <c r="F1491" t="str" cm="1">
        <f t="array" ref="F1491">INDEX(MainTracker[#Data],MATCH(1,(TrackerTbl[[#This Row],[UAID_2]]=MainTracker[UAID_2])*(TrackerTbl[[#This Row],[Request Date]]=MainTracker[Request sent on (Date)])*1,0),21)</f>
        <v>10 - Complete</v>
      </c>
      <c r="G1491" s="74" cm="1">
        <f t="array" ref="G1491">INDEX(MainTracker[#Data],MATCH(1,(TrackerTbl[[#This Row],[UAID_2]]=MainTracker[UAID_2])*(TrackerTbl[[#This Row],[Request Date]]=MainTracker[Request sent on (Date)])*1,0),9)</f>
        <v>45674</v>
      </c>
      <c r="J1491" t="s">
        <v>10650</v>
      </c>
      <c r="K1491" s="238" t="s">
        <v>10613</v>
      </c>
      <c r="L1491" t="e">
        <f>LEFT(Table58[[#This Row],[L3 (Last Work Package only)]],FIND(" - ",Table58[[#This Row],[L3 (Last Work Package only)]])-1)</f>
        <v>#VALUE!</v>
      </c>
      <c r="M1491" t="str">
        <f>LEFT(Table58[[#This Row],[Assets]],FIND(" - ",Table58[[#This Row],[Assets]])-1)</f>
        <v>HS2-00002QSE3</v>
      </c>
      <c r="N1491" s="239" t="e">
        <f>INDEX(TrackerTbl[#Data],MATCH(Table58[[#This Row],[L2]],TrackerTbl[Cleansed_UAID_2],0),5)</f>
        <v>#N/A</v>
      </c>
      <c r="O1491" s="9" t="e">
        <f>INDEX(TrackerTbl[#Data],MATCH(Table58[[#This Row],[L2]],TrackerTbl[Cleansed_UAID_2],0),6)</f>
        <v>#N/A</v>
      </c>
      <c r="P1491" s="239" t="e">
        <f>INDEX(TrackerTbl[#Data],MATCH(Table58[[#This Row],[L2]],TrackerTbl[Cleansed_UAID_2],0),7)</f>
        <v>#N/A</v>
      </c>
    </row>
    <row r="1492" spans="1:16">
      <c r="A1492" s="9">
        <v>229.03</v>
      </c>
      <c r="B1492" t="s">
        <v>6575</v>
      </c>
      <c r="C1492" t="str">
        <f>IF(LEFT(TrackerTbl[[#This Row],[WorkPackage]],1)="U",TrackerTbl[[#This Row],[WorkPackage]],"IDR "&amp;TRIM(TrackerTbl[[#This Row],[WorkPackage]]))</f>
        <v>IDR 229.03</v>
      </c>
      <c r="D1492" t="str">
        <f>TRIM(TrackerTbl[[#This Row],[UAID_2]])</f>
        <v>S`</v>
      </c>
      <c r="E1492" s="74">
        <f>_xlfn.MAXIFS(Central_Team!G:G,Central_Team!C:C,TrackerTbl[[#This Row],[UAID_2]])</f>
        <v>45580</v>
      </c>
      <c r="F1492" t="str" cm="1">
        <f t="array" ref="F1492">INDEX(MainTracker[#Data],MATCH(1,(TrackerTbl[[#This Row],[UAID_2]]=MainTracker[UAID_2])*(TrackerTbl[[#This Row],[Request Date]]=MainTracker[Request sent on (Date)])*1,0),21)</f>
        <v>10 - Complete</v>
      </c>
      <c r="G1492" s="74" cm="1">
        <f t="array" ref="G1492">INDEX(MainTracker[#Data],MATCH(1,(TrackerTbl[[#This Row],[UAID_2]]=MainTracker[UAID_2])*(TrackerTbl[[#This Row],[Request Date]]=MainTracker[Request sent on (Date)])*1,0),9)</f>
        <v>45594</v>
      </c>
      <c r="J1492" t="s">
        <v>10651</v>
      </c>
      <c r="K1492" s="238" t="s">
        <v>10613</v>
      </c>
      <c r="L1492" t="e">
        <f>LEFT(Table58[[#This Row],[L3 (Last Work Package only)]],FIND(" - ",Table58[[#This Row],[L3 (Last Work Package only)]])-1)</f>
        <v>#VALUE!</v>
      </c>
      <c r="M1492" t="str">
        <f>LEFT(Table58[[#This Row],[Assets]],FIND(" - ",Table58[[#This Row],[Assets]])-1)</f>
        <v>HS2-00002QSGN</v>
      </c>
      <c r="N1492" s="239" t="e">
        <f>INDEX(TrackerTbl[#Data],MATCH(Table58[[#This Row],[L2]],TrackerTbl[Cleansed_UAID_2],0),5)</f>
        <v>#N/A</v>
      </c>
      <c r="O1492" s="9" t="e">
        <f>INDEX(TrackerTbl[#Data],MATCH(Table58[[#This Row],[L2]],TrackerTbl[Cleansed_UAID_2],0),6)</f>
        <v>#N/A</v>
      </c>
      <c r="P1492" s="239" t="e">
        <f>INDEX(TrackerTbl[#Data],MATCH(Table58[[#This Row],[L2]],TrackerTbl[Cleansed_UAID_2],0),7)</f>
        <v>#N/A</v>
      </c>
    </row>
    <row r="1493" spans="1:16">
      <c r="A1493" s="9" t="s">
        <v>35</v>
      </c>
      <c r="B1493" t="s">
        <v>6581</v>
      </c>
      <c r="C1493" t="str">
        <f>IF(LEFT(TrackerTbl[[#This Row],[WorkPackage]],1)="U",TrackerTbl[[#This Row],[WorkPackage]],"IDR "&amp;TRIM(TrackerTbl[[#This Row],[WorkPackage]]))</f>
        <v>IDR 233.01-3</v>
      </c>
      <c r="D1493" t="str">
        <f>TRIM(TrackerTbl[[#This Row],[UAID_2]])</f>
        <v>HS2-00003LA5E</v>
      </c>
      <c r="E1493" s="74">
        <f>_xlfn.MAXIFS(Central_Team!G:G,Central_Team!C:C,TrackerTbl[[#This Row],[UAID_2]])</f>
        <v>45580</v>
      </c>
      <c r="F1493" t="str" cm="1">
        <f t="array" ref="F1493">INDEX(MainTracker[#Data],MATCH(1,(TrackerTbl[[#This Row],[UAID_2]]=MainTracker[UAID_2])*(TrackerTbl[[#This Row],[Request Date]]=MainTracker[Request sent on (Date)])*1,0),21)</f>
        <v>10 - Complete</v>
      </c>
      <c r="G1493" s="74" cm="1">
        <f t="array" ref="G1493">INDEX(MainTracker[#Data],MATCH(1,(TrackerTbl[[#This Row],[UAID_2]]=MainTracker[UAID_2])*(TrackerTbl[[#This Row],[Request Date]]=MainTracker[Request sent on (Date)])*1,0),9)</f>
        <v>45582</v>
      </c>
      <c r="J1493" t="s">
        <v>10652</v>
      </c>
      <c r="K1493" s="238" t="s">
        <v>10613</v>
      </c>
      <c r="L1493" t="e">
        <f>LEFT(Table58[[#This Row],[L3 (Last Work Package only)]],FIND(" - ",Table58[[#This Row],[L3 (Last Work Package only)]])-1)</f>
        <v>#VALUE!</v>
      </c>
      <c r="M1493" t="str">
        <f>LEFT(Table58[[#This Row],[Assets]],FIND(" - ",Table58[[#This Row],[Assets]])-1)</f>
        <v>HS2-00002QSQ2</v>
      </c>
      <c r="N1493" s="239" t="e">
        <f>INDEX(TrackerTbl[#Data],MATCH(Table58[[#This Row],[L2]],TrackerTbl[Cleansed_UAID_2],0),5)</f>
        <v>#N/A</v>
      </c>
      <c r="O1493" s="9" t="e">
        <f>INDEX(TrackerTbl[#Data],MATCH(Table58[[#This Row],[L2]],TrackerTbl[Cleansed_UAID_2],0),6)</f>
        <v>#N/A</v>
      </c>
      <c r="P1493" s="239" t="e">
        <f>INDEX(TrackerTbl[#Data],MATCH(Table58[[#This Row],[L2]],TrackerTbl[Cleansed_UAID_2],0),7)</f>
        <v>#N/A</v>
      </c>
    </row>
    <row r="1494" spans="1:16">
      <c r="A1494" s="9" t="s">
        <v>41</v>
      </c>
      <c r="B1494" t="s">
        <v>3542</v>
      </c>
      <c r="C1494" t="str">
        <f>IF(LEFT(TrackerTbl[[#This Row],[WorkPackage]],1)="U",TrackerTbl[[#This Row],[WorkPackage]],"IDR "&amp;TRIM(TrackerTbl[[#This Row],[WorkPackage]]))</f>
        <v>IDR 213.07-1</v>
      </c>
      <c r="D1494" t="str">
        <f>TRIM(TrackerTbl[[#This Row],[UAID_2]])</f>
        <v>HS2-00003CCK0</v>
      </c>
      <c r="E1494" s="74">
        <f>_xlfn.MAXIFS(Central_Team!G:G,Central_Team!C:C,TrackerTbl[[#This Row],[UAID_2]])</f>
        <v>45580</v>
      </c>
      <c r="F1494" t="str" cm="1">
        <f t="array" ref="F1494">INDEX(MainTracker[#Data],MATCH(1,(TrackerTbl[[#This Row],[UAID_2]]=MainTracker[UAID_2])*(TrackerTbl[[#This Row],[Request Date]]=MainTracker[Request sent on (Date)])*1,0),21)</f>
        <v>10 - Complete</v>
      </c>
      <c r="G1494" s="74" cm="1">
        <f t="array" ref="G1494">INDEX(MainTracker[#Data],MATCH(1,(TrackerTbl[[#This Row],[UAID_2]]=MainTracker[UAID_2])*(TrackerTbl[[#This Row],[Request Date]]=MainTracker[Request sent on (Date)])*1,0),9)</f>
        <v>45583</v>
      </c>
      <c r="J1494" t="s">
        <v>10653</v>
      </c>
      <c r="K1494" s="238" t="s">
        <v>10613</v>
      </c>
      <c r="L1494" t="e">
        <f>LEFT(Table58[[#This Row],[L3 (Last Work Package only)]],FIND(" - ",Table58[[#This Row],[L3 (Last Work Package only)]])-1)</f>
        <v>#VALUE!</v>
      </c>
      <c r="M1494" t="str">
        <f>LEFT(Table58[[#This Row],[Assets]],FIND(" - ",Table58[[#This Row],[Assets]])-1)</f>
        <v>HS2-00002PXEJ</v>
      </c>
      <c r="N1494" s="239" t="e">
        <f>INDEX(TrackerTbl[#Data],MATCH(Table58[[#This Row],[L2]],TrackerTbl[Cleansed_UAID_2],0),5)</f>
        <v>#N/A</v>
      </c>
      <c r="O1494" s="9" t="e">
        <f>INDEX(TrackerTbl[#Data],MATCH(Table58[[#This Row],[L2]],TrackerTbl[Cleansed_UAID_2],0),6)</f>
        <v>#N/A</v>
      </c>
      <c r="P1494" s="239" t="e">
        <f>INDEX(TrackerTbl[#Data],MATCH(Table58[[#This Row],[L2]],TrackerTbl[Cleansed_UAID_2],0),7)</f>
        <v>#N/A</v>
      </c>
    </row>
    <row r="1495" spans="1:16">
      <c r="A1495" s="9">
        <v>214.06</v>
      </c>
      <c r="B1495" t="s">
        <v>6588</v>
      </c>
      <c r="C1495" t="str">
        <f>IF(LEFT(TrackerTbl[[#This Row],[WorkPackage]],1)="U",TrackerTbl[[#This Row],[WorkPackage]],"IDR "&amp;TRIM(TrackerTbl[[#This Row],[WorkPackage]]))</f>
        <v>IDR 214.06</v>
      </c>
      <c r="D1495" t="str">
        <f>TRIM(TrackerTbl[[#This Row],[UAID_2]])</f>
        <v>HS2-000001309</v>
      </c>
      <c r="E1495" s="74">
        <f>_xlfn.MAXIFS(Central_Team!G:G,Central_Team!C:C,TrackerTbl[[#This Row],[UAID_2]])</f>
        <v>45580</v>
      </c>
      <c r="F1495" t="str" cm="1">
        <f t="array" ref="F1495">INDEX(MainTracker[#Data],MATCH(1,(TrackerTbl[[#This Row],[UAID_2]]=MainTracker[UAID_2])*(TrackerTbl[[#This Row],[Request Date]]=MainTracker[Request sent on (Date)])*1,0),21)</f>
        <v>10 - Complete</v>
      </c>
      <c r="G1495" s="74" cm="1">
        <f t="array" ref="G1495">INDEX(MainTracker[#Data],MATCH(1,(TrackerTbl[[#This Row],[UAID_2]]=MainTracker[UAID_2])*(TrackerTbl[[#This Row],[Request Date]]=MainTracker[Request sent on (Date)])*1,0),9)</f>
        <v>45590</v>
      </c>
      <c r="J1495" t="s">
        <v>10654</v>
      </c>
      <c r="K1495" s="238" t="s">
        <v>10613</v>
      </c>
      <c r="L1495" t="e">
        <f>LEFT(Table58[[#This Row],[L3 (Last Work Package only)]],FIND(" - ",Table58[[#This Row],[L3 (Last Work Package only)]])-1)</f>
        <v>#VALUE!</v>
      </c>
      <c r="M1495" t="str">
        <f>LEFT(Table58[[#This Row],[Assets]],FIND(" - ",Table58[[#This Row],[Assets]])-1)</f>
        <v>HS2-00002PXHC</v>
      </c>
      <c r="N1495" s="239" t="e">
        <f>INDEX(TrackerTbl[#Data],MATCH(Table58[[#This Row],[L2]],TrackerTbl[Cleansed_UAID_2],0),5)</f>
        <v>#N/A</v>
      </c>
      <c r="O1495" s="9" t="e">
        <f>INDEX(TrackerTbl[#Data],MATCH(Table58[[#This Row],[L2]],TrackerTbl[Cleansed_UAID_2],0),6)</f>
        <v>#N/A</v>
      </c>
      <c r="P1495" s="239" t="e">
        <f>INDEX(TrackerTbl[#Data],MATCH(Table58[[#This Row],[L2]],TrackerTbl[Cleansed_UAID_2],0),7)</f>
        <v>#N/A</v>
      </c>
    </row>
    <row r="1496" spans="1:16">
      <c r="A1496" s="9">
        <v>214.06</v>
      </c>
      <c r="B1496" t="s">
        <v>6588</v>
      </c>
      <c r="C1496" t="str">
        <f>IF(LEFT(TrackerTbl[[#This Row],[WorkPackage]],1)="U",TrackerTbl[[#This Row],[WorkPackage]],"IDR "&amp;TRIM(TrackerTbl[[#This Row],[WorkPackage]]))</f>
        <v>IDR 214.06</v>
      </c>
      <c r="D1496" t="str">
        <f>TRIM(TrackerTbl[[#This Row],[UAID_2]])</f>
        <v>HS2-000001309</v>
      </c>
      <c r="E1496" s="74">
        <f>_xlfn.MAXIFS(Central_Team!G:G,Central_Team!C:C,TrackerTbl[[#This Row],[UAID_2]])</f>
        <v>45580</v>
      </c>
      <c r="F1496" t="str" cm="1">
        <f t="array" ref="F1496">INDEX(MainTracker[#Data],MATCH(1,(TrackerTbl[[#This Row],[UAID_2]]=MainTracker[UAID_2])*(TrackerTbl[[#This Row],[Request Date]]=MainTracker[Request sent on (Date)])*1,0),21)</f>
        <v>10 - Complete</v>
      </c>
      <c r="G1496" s="74" cm="1">
        <f t="array" ref="G1496">INDEX(MainTracker[#Data],MATCH(1,(TrackerTbl[[#This Row],[UAID_2]]=MainTracker[UAID_2])*(TrackerTbl[[#This Row],[Request Date]]=MainTracker[Request sent on (Date)])*1,0),9)</f>
        <v>45590</v>
      </c>
      <c r="J1496" t="s">
        <v>10655</v>
      </c>
      <c r="K1496" s="238" t="s">
        <v>10613</v>
      </c>
      <c r="L1496" t="e">
        <f>LEFT(Table58[[#This Row],[L3 (Last Work Package only)]],FIND(" - ",Table58[[#This Row],[L3 (Last Work Package only)]])-1)</f>
        <v>#VALUE!</v>
      </c>
      <c r="M1496" t="str">
        <f>LEFT(Table58[[#This Row],[Assets]],FIND(" - ",Table58[[#This Row],[Assets]])-1)</f>
        <v>HS2-00002PXLB</v>
      </c>
      <c r="N1496" s="239" t="e">
        <f>INDEX(TrackerTbl[#Data],MATCH(Table58[[#This Row],[L2]],TrackerTbl[Cleansed_UAID_2],0),5)</f>
        <v>#N/A</v>
      </c>
      <c r="O1496" s="9" t="e">
        <f>INDEX(TrackerTbl[#Data],MATCH(Table58[[#This Row],[L2]],TrackerTbl[Cleansed_UAID_2],0),6)</f>
        <v>#N/A</v>
      </c>
      <c r="P1496" s="239" t="e">
        <f>INDEX(TrackerTbl[#Data],MATCH(Table58[[#This Row],[L2]],TrackerTbl[Cleansed_UAID_2],0),7)</f>
        <v>#N/A</v>
      </c>
    </row>
    <row r="1497" spans="1:16">
      <c r="A1497" s="9">
        <v>214.06</v>
      </c>
      <c r="B1497" t="s">
        <v>6588</v>
      </c>
      <c r="C1497" t="str">
        <f>IF(LEFT(TrackerTbl[[#This Row],[WorkPackage]],1)="U",TrackerTbl[[#This Row],[WorkPackage]],"IDR "&amp;TRIM(TrackerTbl[[#This Row],[WorkPackage]]))</f>
        <v>IDR 214.06</v>
      </c>
      <c r="D1497" t="str">
        <f>TRIM(TrackerTbl[[#This Row],[UAID_2]])</f>
        <v>HS2-000001309</v>
      </c>
      <c r="E1497" s="74">
        <f>_xlfn.MAXIFS(Central_Team!G:G,Central_Team!C:C,TrackerTbl[[#This Row],[UAID_2]])</f>
        <v>45580</v>
      </c>
      <c r="F1497" t="str" cm="1">
        <f t="array" ref="F1497">INDEX(MainTracker[#Data],MATCH(1,(TrackerTbl[[#This Row],[UAID_2]]=MainTracker[UAID_2])*(TrackerTbl[[#This Row],[Request Date]]=MainTracker[Request sent on (Date)])*1,0),21)</f>
        <v>10 - Complete</v>
      </c>
      <c r="G1497" s="74" cm="1">
        <f t="array" ref="G1497">INDEX(MainTracker[#Data],MATCH(1,(TrackerTbl[[#This Row],[UAID_2]]=MainTracker[UAID_2])*(TrackerTbl[[#This Row],[Request Date]]=MainTracker[Request sent on (Date)])*1,0),9)</f>
        <v>45590</v>
      </c>
      <c r="J1497" t="s">
        <v>10656</v>
      </c>
      <c r="K1497" s="238" t="s">
        <v>10613</v>
      </c>
      <c r="L1497" t="e">
        <f>LEFT(Table58[[#This Row],[L3 (Last Work Package only)]],FIND(" - ",Table58[[#This Row],[L3 (Last Work Package only)]])-1)</f>
        <v>#VALUE!</v>
      </c>
      <c r="M1497" t="str">
        <f>LEFT(Table58[[#This Row],[Assets]],FIND(" - ",Table58[[#This Row],[Assets]])-1)</f>
        <v>HS2-00002PXMD</v>
      </c>
      <c r="N1497" s="239" t="e">
        <f>INDEX(TrackerTbl[#Data],MATCH(Table58[[#This Row],[L2]],TrackerTbl[Cleansed_UAID_2],0),5)</f>
        <v>#N/A</v>
      </c>
      <c r="O1497" s="9" t="e">
        <f>INDEX(TrackerTbl[#Data],MATCH(Table58[[#This Row],[L2]],TrackerTbl[Cleansed_UAID_2],0),6)</f>
        <v>#N/A</v>
      </c>
      <c r="P1497" s="239" t="e">
        <f>INDEX(TrackerTbl[#Data],MATCH(Table58[[#This Row],[L2]],TrackerTbl[Cleansed_UAID_2],0),7)</f>
        <v>#N/A</v>
      </c>
    </row>
    <row r="1498" spans="1:16">
      <c r="A1498" s="9">
        <v>213.08</v>
      </c>
      <c r="B1498" t="s">
        <v>5870</v>
      </c>
      <c r="C1498" t="str">
        <f>IF(LEFT(TrackerTbl[[#This Row],[WorkPackage]],1)="U",TrackerTbl[[#This Row],[WorkPackage]],"IDR "&amp;TRIM(TrackerTbl[[#This Row],[WorkPackage]]))</f>
        <v>IDR 213.08</v>
      </c>
      <c r="D1498" t="str">
        <f>TRIM(TrackerTbl[[#This Row],[UAID_2]])</f>
        <v>HS2-00002BJTN</v>
      </c>
      <c r="E1498" s="74">
        <f>_xlfn.MAXIFS(Central_Team!G:G,Central_Team!C:C,TrackerTbl[[#This Row],[UAID_2]])</f>
        <v>45580</v>
      </c>
      <c r="F1498" t="str" cm="1">
        <f t="array" ref="F1498">INDEX(MainTracker[#Data],MATCH(1,(TrackerTbl[[#This Row],[UAID_2]]=MainTracker[UAID_2])*(TrackerTbl[[#This Row],[Request Date]]=MainTracker[Request sent on (Date)])*1,0),21)</f>
        <v>10 - Complete</v>
      </c>
      <c r="G1498" s="74" cm="1">
        <f t="array" ref="G1498">INDEX(MainTracker[#Data],MATCH(1,(TrackerTbl[[#This Row],[UAID_2]]=MainTracker[UAID_2])*(TrackerTbl[[#This Row],[Request Date]]=MainTracker[Request sent on (Date)])*1,0),9)</f>
        <v>45588</v>
      </c>
      <c r="J1498" t="s">
        <v>10657</v>
      </c>
      <c r="K1498" s="238" t="s">
        <v>10613</v>
      </c>
      <c r="L1498" t="e">
        <f>LEFT(Table58[[#This Row],[L3 (Last Work Package only)]],FIND(" - ",Table58[[#This Row],[L3 (Last Work Package only)]])-1)</f>
        <v>#VALUE!</v>
      </c>
      <c r="M1498" t="str">
        <f>LEFT(Table58[[#This Row],[Assets]],FIND(" - ",Table58[[#This Row],[Assets]])-1)</f>
        <v>HS2-00002QSGP</v>
      </c>
      <c r="N1498" s="239" t="e">
        <f>INDEX(TrackerTbl[#Data],MATCH(Table58[[#This Row],[L2]],TrackerTbl[Cleansed_UAID_2],0),5)</f>
        <v>#N/A</v>
      </c>
      <c r="O1498" s="9" t="e">
        <f>INDEX(TrackerTbl[#Data],MATCH(Table58[[#This Row],[L2]],TrackerTbl[Cleansed_UAID_2],0),6)</f>
        <v>#N/A</v>
      </c>
      <c r="P1498" s="239" t="e">
        <f>INDEX(TrackerTbl[#Data],MATCH(Table58[[#This Row],[L2]],TrackerTbl[Cleansed_UAID_2],0),7)</f>
        <v>#N/A</v>
      </c>
    </row>
    <row r="1499" spans="1:16">
      <c r="A1499" s="9">
        <v>212.5</v>
      </c>
      <c r="B1499" t="s">
        <v>6599</v>
      </c>
      <c r="C1499" t="str">
        <f>IF(LEFT(TrackerTbl[[#This Row],[WorkPackage]],1)="U",TrackerTbl[[#This Row],[WorkPackage]],"IDR "&amp;TRIM(TrackerTbl[[#This Row],[WorkPackage]]))</f>
        <v>IDR 212.5</v>
      </c>
      <c r="D1499" t="str">
        <f>TRIM(TrackerTbl[[#This Row],[UAID_2]])</f>
        <v>HS2-00002EKX8</v>
      </c>
      <c r="E1499" s="74">
        <f>_xlfn.MAXIFS(Central_Team!G:G,Central_Team!C:C,TrackerTbl[[#This Row],[UAID_2]])</f>
        <v>45580</v>
      </c>
      <c r="F1499" t="str" cm="1">
        <f t="array" ref="F1499">INDEX(MainTracker[#Data],MATCH(1,(TrackerTbl[[#This Row],[UAID_2]]=MainTracker[UAID_2])*(TrackerTbl[[#This Row],[Request Date]]=MainTracker[Request sent on (Date)])*1,0),21)</f>
        <v>10 - Complete</v>
      </c>
      <c r="G1499" s="74" cm="1">
        <f t="array" ref="G1499">INDEX(MainTracker[#Data],MATCH(1,(TrackerTbl[[#This Row],[UAID_2]]=MainTracker[UAID_2])*(TrackerTbl[[#This Row],[Request Date]]=MainTracker[Request sent on (Date)])*1,0),9)</f>
        <v>45586</v>
      </c>
      <c r="J1499" t="s">
        <v>10658</v>
      </c>
      <c r="K1499" s="238" t="s">
        <v>10613</v>
      </c>
      <c r="L1499" t="e">
        <f>LEFT(Table58[[#This Row],[L3 (Last Work Package only)]],FIND(" - ",Table58[[#This Row],[L3 (Last Work Package only)]])-1)</f>
        <v>#VALUE!</v>
      </c>
      <c r="M1499" t="str">
        <f>LEFT(Table58[[#This Row],[Assets]],FIND(" - ",Table58[[#This Row],[Assets]])-1)</f>
        <v>HS2-00002QSGQ</v>
      </c>
      <c r="N1499" s="239" t="e">
        <f>INDEX(TrackerTbl[#Data],MATCH(Table58[[#This Row],[L2]],TrackerTbl[Cleansed_UAID_2],0),5)</f>
        <v>#N/A</v>
      </c>
      <c r="O1499" s="9" t="e">
        <f>INDEX(TrackerTbl[#Data],MATCH(Table58[[#This Row],[L2]],TrackerTbl[Cleansed_UAID_2],0),6)</f>
        <v>#N/A</v>
      </c>
      <c r="P1499" s="239" t="e">
        <f>INDEX(TrackerTbl[#Data],MATCH(Table58[[#This Row],[L2]],TrackerTbl[Cleansed_UAID_2],0),7)</f>
        <v>#N/A</v>
      </c>
    </row>
    <row r="1500" spans="1:16">
      <c r="A1500" s="9">
        <v>212.5</v>
      </c>
      <c r="B1500" t="s">
        <v>6604</v>
      </c>
      <c r="C1500" t="str">
        <f>IF(LEFT(TrackerTbl[[#This Row],[WorkPackage]],1)="U",TrackerTbl[[#This Row],[WorkPackage]],"IDR "&amp;TRIM(TrackerTbl[[#This Row],[WorkPackage]]))</f>
        <v>IDR 212.5</v>
      </c>
      <c r="D1500" t="str">
        <f>TRIM(TrackerTbl[[#This Row],[UAID_2]])</f>
        <v>HS2-00002EKXA</v>
      </c>
      <c r="E1500" s="74">
        <f>_xlfn.MAXIFS(Central_Team!G:G,Central_Team!C:C,TrackerTbl[[#This Row],[UAID_2]])</f>
        <v>45580</v>
      </c>
      <c r="F1500" t="str" cm="1">
        <f t="array" ref="F1500">INDEX(MainTracker[#Data],MATCH(1,(TrackerTbl[[#This Row],[UAID_2]]=MainTracker[UAID_2])*(TrackerTbl[[#This Row],[Request Date]]=MainTracker[Request sent on (Date)])*1,0),21)</f>
        <v>10 - Complete</v>
      </c>
      <c r="G1500" s="74" cm="1">
        <f t="array" ref="G1500">INDEX(MainTracker[#Data],MATCH(1,(TrackerTbl[[#This Row],[UAID_2]]=MainTracker[UAID_2])*(TrackerTbl[[#This Row],[Request Date]]=MainTracker[Request sent on (Date)])*1,0),9)</f>
        <v>45583</v>
      </c>
      <c r="J1500" t="s">
        <v>10659</v>
      </c>
      <c r="K1500" s="238" t="s">
        <v>10613</v>
      </c>
      <c r="L1500" t="e">
        <f>LEFT(Table58[[#This Row],[L3 (Last Work Package only)]],FIND(" - ",Table58[[#This Row],[L3 (Last Work Package only)]])-1)</f>
        <v>#VALUE!</v>
      </c>
      <c r="M1500" t="str">
        <f>LEFT(Table58[[#This Row],[Assets]],FIND(" - ",Table58[[#This Row],[Assets]])-1)</f>
        <v>HS2-00002PXEK</v>
      </c>
      <c r="N1500" s="239" t="e">
        <f>INDEX(TrackerTbl[#Data],MATCH(Table58[[#This Row],[L2]],TrackerTbl[Cleansed_UAID_2],0),5)</f>
        <v>#N/A</v>
      </c>
      <c r="O1500" s="9" t="e">
        <f>INDEX(TrackerTbl[#Data],MATCH(Table58[[#This Row],[L2]],TrackerTbl[Cleansed_UAID_2],0),6)</f>
        <v>#N/A</v>
      </c>
      <c r="P1500" s="239" t="e">
        <f>INDEX(TrackerTbl[#Data],MATCH(Table58[[#This Row],[L2]],TrackerTbl[Cleansed_UAID_2],0),7)</f>
        <v>#N/A</v>
      </c>
    </row>
    <row r="1501" spans="1:16">
      <c r="A1501" s="9">
        <v>212.5</v>
      </c>
      <c r="B1501" t="s">
        <v>6608</v>
      </c>
      <c r="C1501" t="str">
        <f>IF(LEFT(TrackerTbl[[#This Row],[WorkPackage]],1)="U",TrackerTbl[[#This Row],[WorkPackage]],"IDR "&amp;TRIM(TrackerTbl[[#This Row],[WorkPackage]]))</f>
        <v>IDR 212.5</v>
      </c>
      <c r="D1501" t="str">
        <f>TRIM(TrackerTbl[[#This Row],[UAID_2]])</f>
        <v>HS2-00002EKXB</v>
      </c>
      <c r="E1501" s="74">
        <f>_xlfn.MAXIFS(Central_Team!G:G,Central_Team!C:C,TrackerTbl[[#This Row],[UAID_2]])</f>
        <v>45580</v>
      </c>
      <c r="F1501" t="str" cm="1">
        <f t="array" ref="F1501">INDEX(MainTracker[#Data],MATCH(1,(TrackerTbl[[#This Row],[UAID_2]]=MainTracker[UAID_2])*(TrackerTbl[[#This Row],[Request Date]]=MainTracker[Request sent on (Date)])*1,0),21)</f>
        <v>10 - Complete</v>
      </c>
      <c r="G1501" s="74" cm="1">
        <f t="array" ref="G1501">INDEX(MainTracker[#Data],MATCH(1,(TrackerTbl[[#This Row],[UAID_2]]=MainTracker[UAID_2])*(TrackerTbl[[#This Row],[Request Date]]=MainTracker[Request sent on (Date)])*1,0),9)</f>
        <v>45583</v>
      </c>
      <c r="J1501" t="s">
        <v>10660</v>
      </c>
      <c r="K1501" s="238" t="s">
        <v>10613</v>
      </c>
      <c r="L1501" t="e">
        <f>LEFT(Table58[[#This Row],[L3 (Last Work Package only)]],FIND(" - ",Table58[[#This Row],[L3 (Last Work Package only)]])-1)</f>
        <v>#VALUE!</v>
      </c>
      <c r="M1501" t="str">
        <f>LEFT(Table58[[#This Row],[Assets]],FIND(" - ",Table58[[#This Row],[Assets]])-1)</f>
        <v>HS2-00002PXEL</v>
      </c>
      <c r="N1501" s="239" t="e">
        <f>INDEX(TrackerTbl[#Data],MATCH(Table58[[#This Row],[L2]],TrackerTbl[Cleansed_UAID_2],0),5)</f>
        <v>#N/A</v>
      </c>
      <c r="O1501" s="9" t="e">
        <f>INDEX(TrackerTbl[#Data],MATCH(Table58[[#This Row],[L2]],TrackerTbl[Cleansed_UAID_2],0),6)</f>
        <v>#N/A</v>
      </c>
      <c r="P1501" s="239" t="e">
        <f>INDEX(TrackerTbl[#Data],MATCH(Table58[[#This Row],[L2]],TrackerTbl[Cleansed_UAID_2],0),7)</f>
        <v>#N/A</v>
      </c>
    </row>
    <row r="1502" spans="1:16">
      <c r="A1502" s="9">
        <v>212.5</v>
      </c>
      <c r="B1502" t="s">
        <v>5372</v>
      </c>
      <c r="C1502" t="str">
        <f>IF(LEFT(TrackerTbl[[#This Row],[WorkPackage]],1)="U",TrackerTbl[[#This Row],[WorkPackage]],"IDR "&amp;TRIM(TrackerTbl[[#This Row],[WorkPackage]]))</f>
        <v>IDR 212.5</v>
      </c>
      <c r="D1502" t="str">
        <f>TRIM(TrackerTbl[[#This Row],[UAID_2]])</f>
        <v>HS2-000035Q98</v>
      </c>
      <c r="E1502" s="74">
        <f>_xlfn.MAXIFS(Central_Team!G:G,Central_Team!C:C,TrackerTbl[[#This Row],[UAID_2]])</f>
        <v>45581</v>
      </c>
      <c r="F1502" t="str" cm="1">
        <f t="array" ref="F1502">INDEX(MainTracker[#Data],MATCH(1,(TrackerTbl[[#This Row],[UAID_2]]=MainTracker[UAID_2])*(TrackerTbl[[#This Row],[Request Date]]=MainTracker[Request sent on (Date)])*1,0),21)</f>
        <v>10 - Complete</v>
      </c>
      <c r="G1502" s="74" cm="1">
        <f t="array" ref="G1502">INDEX(MainTracker[#Data],MATCH(1,(TrackerTbl[[#This Row],[UAID_2]]=MainTracker[UAID_2])*(TrackerTbl[[#This Row],[Request Date]]=MainTracker[Request sent on (Date)])*1,0),9)</f>
        <v>45583</v>
      </c>
      <c r="J1502" t="s">
        <v>10661</v>
      </c>
      <c r="K1502" s="238" t="s">
        <v>10613</v>
      </c>
      <c r="L1502" t="e">
        <f>LEFT(Table58[[#This Row],[L3 (Last Work Package only)]],FIND(" - ",Table58[[#This Row],[L3 (Last Work Package only)]])-1)</f>
        <v>#VALUE!</v>
      </c>
      <c r="M1502" t="str">
        <f>LEFT(Table58[[#This Row],[Assets]],FIND(" - ",Table58[[#This Row],[Assets]])-1)</f>
        <v>HS2-00002QSGR</v>
      </c>
      <c r="N1502" s="239" t="e">
        <f>INDEX(TrackerTbl[#Data],MATCH(Table58[[#This Row],[L2]],TrackerTbl[Cleansed_UAID_2],0),5)</f>
        <v>#N/A</v>
      </c>
      <c r="O1502" s="9" t="e">
        <f>INDEX(TrackerTbl[#Data],MATCH(Table58[[#This Row],[L2]],TrackerTbl[Cleansed_UAID_2],0),6)</f>
        <v>#N/A</v>
      </c>
      <c r="P1502" s="239" t="e">
        <f>INDEX(TrackerTbl[#Data],MATCH(Table58[[#This Row],[L2]],TrackerTbl[Cleansed_UAID_2],0),7)</f>
        <v>#N/A</v>
      </c>
    </row>
    <row r="1503" spans="1:16">
      <c r="A1503" s="9">
        <v>212.5</v>
      </c>
      <c r="B1503" t="s">
        <v>6107</v>
      </c>
      <c r="C1503" t="str">
        <f>IF(LEFT(TrackerTbl[[#This Row],[WorkPackage]],1)="U",TrackerTbl[[#This Row],[WorkPackage]],"IDR "&amp;TRIM(TrackerTbl[[#This Row],[WorkPackage]]))</f>
        <v>IDR 212.5</v>
      </c>
      <c r="D1503" t="str">
        <f>TRIM(TrackerTbl[[#This Row],[UAID_2]])</f>
        <v>HS2-00003H078</v>
      </c>
      <c r="E1503" s="74">
        <f>_xlfn.MAXIFS(Central_Team!G:G,Central_Team!C:C,TrackerTbl[[#This Row],[UAID_2]])</f>
        <v>45581</v>
      </c>
      <c r="F1503" t="str" cm="1">
        <f t="array" ref="F1503">INDEX(MainTracker[#Data],MATCH(1,(TrackerTbl[[#This Row],[UAID_2]]=MainTracker[UAID_2])*(TrackerTbl[[#This Row],[Request Date]]=MainTracker[Request sent on (Date)])*1,0),21)</f>
        <v>10 - Complete</v>
      </c>
      <c r="G1503" s="74" cm="1">
        <f t="array" ref="G1503">INDEX(MainTracker[#Data],MATCH(1,(TrackerTbl[[#This Row],[UAID_2]]=MainTracker[UAID_2])*(TrackerTbl[[#This Row],[Request Date]]=MainTracker[Request sent on (Date)])*1,0),9)</f>
        <v>45583</v>
      </c>
      <c r="J1503" t="s">
        <v>10662</v>
      </c>
      <c r="K1503" s="238" t="s">
        <v>10613</v>
      </c>
      <c r="L1503" t="e">
        <f>LEFT(Table58[[#This Row],[L3 (Last Work Package only)]],FIND(" - ",Table58[[#This Row],[L3 (Last Work Package only)]])-1)</f>
        <v>#VALUE!</v>
      </c>
      <c r="M1503" t="str">
        <f>LEFT(Table58[[#This Row],[Assets]],FIND(" - ",Table58[[#This Row],[Assets]])-1)</f>
        <v>HS2-00002PXEM</v>
      </c>
      <c r="N1503" s="239" t="e">
        <f>INDEX(TrackerTbl[#Data],MATCH(Table58[[#This Row],[L2]],TrackerTbl[Cleansed_UAID_2],0),5)</f>
        <v>#N/A</v>
      </c>
      <c r="O1503" s="9" t="e">
        <f>INDEX(TrackerTbl[#Data],MATCH(Table58[[#This Row],[L2]],TrackerTbl[Cleansed_UAID_2],0),6)</f>
        <v>#N/A</v>
      </c>
      <c r="P1503" s="239" t="e">
        <f>INDEX(TrackerTbl[#Data],MATCH(Table58[[#This Row],[L2]],TrackerTbl[Cleansed_UAID_2],0),7)</f>
        <v>#N/A</v>
      </c>
    </row>
    <row r="1504" spans="1:16">
      <c r="A1504" s="9">
        <v>212.5</v>
      </c>
      <c r="B1504" t="s">
        <v>6111</v>
      </c>
      <c r="C1504" t="str">
        <f>IF(LEFT(TrackerTbl[[#This Row],[WorkPackage]],1)="U",TrackerTbl[[#This Row],[WorkPackage]],"IDR "&amp;TRIM(TrackerTbl[[#This Row],[WorkPackage]]))</f>
        <v>IDR 212.5</v>
      </c>
      <c r="D1504" t="str">
        <f>TRIM(TrackerTbl[[#This Row],[UAID_2]])</f>
        <v>HS2-00003H07C</v>
      </c>
      <c r="E1504" s="74">
        <f>_xlfn.MAXIFS(Central_Team!G:G,Central_Team!C:C,TrackerTbl[[#This Row],[UAID_2]])</f>
        <v>45581</v>
      </c>
      <c r="F1504" t="str" cm="1">
        <f t="array" ref="F1504">INDEX(MainTracker[#Data],MATCH(1,(TrackerTbl[[#This Row],[UAID_2]]=MainTracker[UAID_2])*(TrackerTbl[[#This Row],[Request Date]]=MainTracker[Request sent on (Date)])*1,0),21)</f>
        <v>10 - Complete</v>
      </c>
      <c r="G1504" s="74" cm="1">
        <f t="array" ref="G1504">INDEX(MainTracker[#Data],MATCH(1,(TrackerTbl[[#This Row],[UAID_2]]=MainTracker[UAID_2])*(TrackerTbl[[#This Row],[Request Date]]=MainTracker[Request sent on (Date)])*1,0),9)</f>
        <v>45583</v>
      </c>
      <c r="J1504" t="s">
        <v>10663</v>
      </c>
      <c r="K1504" s="238" t="s">
        <v>10613</v>
      </c>
      <c r="L1504" t="e">
        <f>LEFT(Table58[[#This Row],[L3 (Last Work Package only)]],FIND(" - ",Table58[[#This Row],[L3 (Last Work Package only)]])-1)</f>
        <v>#VALUE!</v>
      </c>
      <c r="M1504" t="str">
        <f>LEFT(Table58[[#This Row],[Assets]],FIND(" - ",Table58[[#This Row],[Assets]])-1)</f>
        <v>HS2-00002PXEN</v>
      </c>
      <c r="N1504" s="239" t="e">
        <f>INDEX(TrackerTbl[#Data],MATCH(Table58[[#This Row],[L2]],TrackerTbl[Cleansed_UAID_2],0),5)</f>
        <v>#N/A</v>
      </c>
      <c r="O1504" s="9" t="e">
        <f>INDEX(TrackerTbl[#Data],MATCH(Table58[[#This Row],[L2]],TrackerTbl[Cleansed_UAID_2],0),6)</f>
        <v>#N/A</v>
      </c>
      <c r="P1504" s="239" t="e">
        <f>INDEX(TrackerTbl[#Data],MATCH(Table58[[#This Row],[L2]],TrackerTbl[Cleansed_UAID_2],0),7)</f>
        <v>#N/A</v>
      </c>
    </row>
    <row r="1505" spans="1:16">
      <c r="A1505" s="9">
        <v>222.9</v>
      </c>
      <c r="B1505" t="s">
        <v>6612</v>
      </c>
      <c r="C1505" t="str">
        <f>IF(LEFT(TrackerTbl[[#This Row],[WorkPackage]],1)="U",TrackerTbl[[#This Row],[WorkPackage]],"IDR "&amp;TRIM(TrackerTbl[[#This Row],[WorkPackage]]))</f>
        <v>IDR 222.9</v>
      </c>
      <c r="D1505" t="str">
        <f>TRIM(TrackerTbl[[#This Row],[UAID_2]])</f>
        <v>HS2-00003KX2T</v>
      </c>
      <c r="E1505" s="74">
        <f>_xlfn.MAXIFS(Central_Team!G:G,Central_Team!C:C,TrackerTbl[[#This Row],[UAID_2]])</f>
        <v>45582</v>
      </c>
      <c r="F1505" t="str" cm="1">
        <f t="array" ref="F1505">INDEX(MainTracker[#Data],MATCH(1,(TrackerTbl[[#This Row],[UAID_2]]=MainTracker[UAID_2])*(TrackerTbl[[#This Row],[Request Date]]=MainTracker[Request sent on (Date)])*1,0),21)</f>
        <v>10 - Complete</v>
      </c>
      <c r="G1505" s="74" cm="1">
        <f t="array" ref="G1505">INDEX(MainTracker[#Data],MATCH(1,(TrackerTbl[[#This Row],[UAID_2]]=MainTracker[UAID_2])*(TrackerTbl[[#This Row],[Request Date]]=MainTracker[Request sent on (Date)])*1,0),9)</f>
        <v>45583</v>
      </c>
      <c r="J1505" t="s">
        <v>10664</v>
      </c>
      <c r="K1505" s="238" t="s">
        <v>10613</v>
      </c>
      <c r="L1505" t="e">
        <f>LEFT(Table58[[#This Row],[L3 (Last Work Package only)]],FIND(" - ",Table58[[#This Row],[L3 (Last Work Package only)]])-1)</f>
        <v>#VALUE!</v>
      </c>
      <c r="M1505" t="str">
        <f>LEFT(Table58[[#This Row],[Assets]],FIND(" - ",Table58[[#This Row],[Assets]])-1)</f>
        <v>HS2-00002PXHE</v>
      </c>
      <c r="N1505" s="239" t="e">
        <f>INDEX(TrackerTbl[#Data],MATCH(Table58[[#This Row],[L2]],TrackerTbl[Cleansed_UAID_2],0),5)</f>
        <v>#N/A</v>
      </c>
      <c r="O1505" s="9" t="e">
        <f>INDEX(TrackerTbl[#Data],MATCH(Table58[[#This Row],[L2]],TrackerTbl[Cleansed_UAID_2],0),6)</f>
        <v>#N/A</v>
      </c>
      <c r="P1505" s="239" t="e">
        <f>INDEX(TrackerTbl[#Data],MATCH(Table58[[#This Row],[L2]],TrackerTbl[Cleansed_UAID_2],0),7)</f>
        <v>#N/A</v>
      </c>
    </row>
    <row r="1506" spans="1:16">
      <c r="A1506" s="9">
        <v>222.9</v>
      </c>
      <c r="B1506" t="s">
        <v>6616</v>
      </c>
      <c r="C1506" t="str">
        <f>IF(LEFT(TrackerTbl[[#This Row],[WorkPackage]],1)="U",TrackerTbl[[#This Row],[WorkPackage]],"IDR "&amp;TRIM(TrackerTbl[[#This Row],[WorkPackage]]))</f>
        <v>IDR 222.9</v>
      </c>
      <c r="D1506" t="str">
        <f>TRIM(TrackerTbl[[#This Row],[UAID_2]])</f>
        <v>HS2-00003KX2U</v>
      </c>
      <c r="E1506" s="74">
        <f>_xlfn.MAXIFS(Central_Team!G:G,Central_Team!C:C,TrackerTbl[[#This Row],[UAID_2]])</f>
        <v>45582</v>
      </c>
      <c r="F1506" t="str" cm="1">
        <f t="array" ref="F1506">INDEX(MainTracker[#Data],MATCH(1,(TrackerTbl[[#This Row],[UAID_2]]=MainTracker[UAID_2])*(TrackerTbl[[#This Row],[Request Date]]=MainTracker[Request sent on (Date)])*1,0),21)</f>
        <v>10 - Complete</v>
      </c>
      <c r="G1506" s="74" cm="1">
        <f t="array" ref="G1506">INDEX(MainTracker[#Data],MATCH(1,(TrackerTbl[[#This Row],[UAID_2]]=MainTracker[UAID_2])*(TrackerTbl[[#This Row],[Request Date]]=MainTracker[Request sent on (Date)])*1,0),9)</f>
        <v>45583</v>
      </c>
      <c r="J1506" t="s">
        <v>10665</v>
      </c>
      <c r="K1506" s="238" t="s">
        <v>10613</v>
      </c>
      <c r="L1506" t="e">
        <f>LEFT(Table58[[#This Row],[L3 (Last Work Package only)]],FIND(" - ",Table58[[#This Row],[L3 (Last Work Package only)]])-1)</f>
        <v>#VALUE!</v>
      </c>
      <c r="M1506" t="str">
        <f>LEFT(Table58[[#This Row],[Assets]],FIND(" - ",Table58[[#This Row],[Assets]])-1)</f>
        <v>HS2-00002PXEP</v>
      </c>
      <c r="N1506" s="239" t="e">
        <f>INDEX(TrackerTbl[#Data],MATCH(Table58[[#This Row],[L2]],TrackerTbl[Cleansed_UAID_2],0),5)</f>
        <v>#N/A</v>
      </c>
      <c r="O1506" s="9" t="e">
        <f>INDEX(TrackerTbl[#Data],MATCH(Table58[[#This Row],[L2]],TrackerTbl[Cleansed_UAID_2],0),6)</f>
        <v>#N/A</v>
      </c>
      <c r="P1506" s="239" t="e">
        <f>INDEX(TrackerTbl[#Data],MATCH(Table58[[#This Row],[L2]],TrackerTbl[Cleansed_UAID_2],0),7)</f>
        <v>#N/A</v>
      </c>
    </row>
    <row r="1507" spans="1:16">
      <c r="A1507" s="9" t="s">
        <v>202</v>
      </c>
      <c r="B1507" t="s">
        <v>441</v>
      </c>
      <c r="C1507" t="str">
        <f>IF(LEFT(TrackerTbl[[#This Row],[WorkPackage]],1)="U",TrackerTbl[[#This Row],[WorkPackage]],"IDR "&amp;TRIM(TrackerTbl[[#This Row],[WorkPackage]]))</f>
        <v>IDR 218.02-1</v>
      </c>
      <c r="D1507" t="str">
        <f>TRIM(TrackerTbl[[#This Row],[UAID_2]])</f>
        <v>HS2-0000307ZR</v>
      </c>
      <c r="E1507" s="74">
        <f>_xlfn.MAXIFS(Central_Team!G:G,Central_Team!C:C,TrackerTbl[[#This Row],[UAID_2]])</f>
        <v>45582</v>
      </c>
      <c r="F1507" t="str" cm="1">
        <f t="array" ref="F1507">INDEX(MainTracker[#Data],MATCH(1,(TrackerTbl[[#This Row],[UAID_2]]=MainTracker[UAID_2])*(TrackerTbl[[#This Row],[Request Date]]=MainTracker[Request sent on (Date)])*1,0),21)</f>
        <v>10 - Complete</v>
      </c>
      <c r="G1507" s="74" cm="1">
        <f t="array" ref="G1507">INDEX(MainTracker[#Data],MATCH(1,(TrackerTbl[[#This Row],[UAID_2]]=MainTracker[UAID_2])*(TrackerTbl[[#This Row],[Request Date]]=MainTracker[Request sent on (Date)])*1,0),9)</f>
        <v>45589</v>
      </c>
      <c r="J1507" t="s">
        <v>10666</v>
      </c>
      <c r="K1507" s="238" t="s">
        <v>10613</v>
      </c>
      <c r="L1507" t="e">
        <f>LEFT(Table58[[#This Row],[L3 (Last Work Package only)]],FIND(" - ",Table58[[#This Row],[L3 (Last Work Package only)]])-1)</f>
        <v>#VALUE!</v>
      </c>
      <c r="M1507" t="str">
        <f>LEFT(Table58[[#This Row],[Assets]],FIND(" - ",Table58[[#This Row],[Assets]])-1)</f>
        <v>HS2-00002PXEQ</v>
      </c>
      <c r="N1507" s="239" t="e">
        <f>INDEX(TrackerTbl[#Data],MATCH(Table58[[#This Row],[L2]],TrackerTbl[Cleansed_UAID_2],0),5)</f>
        <v>#N/A</v>
      </c>
      <c r="O1507" s="9" t="e">
        <f>INDEX(TrackerTbl[#Data],MATCH(Table58[[#This Row],[L2]],TrackerTbl[Cleansed_UAID_2],0),6)</f>
        <v>#N/A</v>
      </c>
      <c r="P1507" s="239" t="e">
        <f>INDEX(TrackerTbl[#Data],MATCH(Table58[[#This Row],[L2]],TrackerTbl[Cleansed_UAID_2],0),7)</f>
        <v>#N/A</v>
      </c>
    </row>
    <row r="1508" spans="1:16">
      <c r="A1508" s="9">
        <v>221.5</v>
      </c>
      <c r="B1508" t="s">
        <v>6624</v>
      </c>
      <c r="C1508" t="str">
        <f>IF(LEFT(TrackerTbl[[#This Row],[WorkPackage]],1)="U",TrackerTbl[[#This Row],[WorkPackage]],"IDR "&amp;TRIM(TrackerTbl[[#This Row],[WorkPackage]]))</f>
        <v>IDR 221.5</v>
      </c>
      <c r="D1508" t="str">
        <f>TRIM(TrackerTbl[[#This Row],[UAID_2]])</f>
        <v>HS2-00002CTB3</v>
      </c>
      <c r="E1508" s="74">
        <f>_xlfn.MAXIFS(Central_Team!G:G,Central_Team!C:C,TrackerTbl[[#This Row],[UAID_2]])</f>
        <v>45582</v>
      </c>
      <c r="F1508" t="str" cm="1">
        <f t="array" ref="F1508">INDEX(MainTracker[#Data],MATCH(1,(TrackerTbl[[#This Row],[UAID_2]]=MainTracker[UAID_2])*(TrackerTbl[[#This Row],[Request Date]]=MainTracker[Request sent on (Date)])*1,0),21)</f>
        <v>10 - Complete</v>
      </c>
      <c r="G1508" s="74" cm="1">
        <f t="array" ref="G1508">INDEX(MainTracker[#Data],MATCH(1,(TrackerTbl[[#This Row],[UAID_2]]=MainTracker[UAID_2])*(TrackerTbl[[#This Row],[Request Date]]=MainTracker[Request sent on (Date)])*1,0),9)</f>
        <v>45588</v>
      </c>
      <c r="J1508" t="s">
        <v>10667</v>
      </c>
      <c r="K1508" s="238" t="s">
        <v>10613</v>
      </c>
      <c r="L1508" t="e">
        <f>LEFT(Table58[[#This Row],[L3 (Last Work Package only)]],FIND(" - ",Table58[[#This Row],[L3 (Last Work Package only)]])-1)</f>
        <v>#VALUE!</v>
      </c>
      <c r="M1508" t="str">
        <f>LEFT(Table58[[#This Row],[Assets]],FIND(" - ",Table58[[#This Row],[Assets]])-1)</f>
        <v>HS2-00002PXER</v>
      </c>
      <c r="N1508" s="239" t="e">
        <f>INDEX(TrackerTbl[#Data],MATCH(Table58[[#This Row],[L2]],TrackerTbl[Cleansed_UAID_2],0),5)</f>
        <v>#N/A</v>
      </c>
      <c r="O1508" s="9" t="e">
        <f>INDEX(TrackerTbl[#Data],MATCH(Table58[[#This Row],[L2]],TrackerTbl[Cleansed_UAID_2],0),6)</f>
        <v>#N/A</v>
      </c>
      <c r="P1508" s="239" t="e">
        <f>INDEX(TrackerTbl[#Data],MATCH(Table58[[#This Row],[L2]],TrackerTbl[Cleansed_UAID_2],0),7)</f>
        <v>#N/A</v>
      </c>
    </row>
    <row r="1509" spans="1:16">
      <c r="A1509" s="9">
        <v>221.5</v>
      </c>
      <c r="B1509" t="s">
        <v>6630</v>
      </c>
      <c r="C1509" t="str">
        <f>IF(LEFT(TrackerTbl[[#This Row],[WorkPackage]],1)="U",TrackerTbl[[#This Row],[WorkPackage]],"IDR "&amp;TRIM(TrackerTbl[[#This Row],[WorkPackage]]))</f>
        <v>IDR 221.5</v>
      </c>
      <c r="D1509" t="str">
        <f>TRIM(TrackerTbl[[#This Row],[UAID_2]])</f>
        <v>HS2-00002CTB1</v>
      </c>
      <c r="E1509" s="74">
        <f>_xlfn.MAXIFS(Central_Team!G:G,Central_Team!C:C,TrackerTbl[[#This Row],[UAID_2]])</f>
        <v>45582</v>
      </c>
      <c r="F1509" t="str" cm="1">
        <f t="array" ref="F1509">INDEX(MainTracker[#Data],MATCH(1,(TrackerTbl[[#This Row],[UAID_2]]=MainTracker[UAID_2])*(TrackerTbl[[#This Row],[Request Date]]=MainTracker[Request sent on (Date)])*1,0),21)</f>
        <v>10 - Complete</v>
      </c>
      <c r="G1509" s="74" cm="1">
        <f t="array" ref="G1509">INDEX(MainTracker[#Data],MATCH(1,(TrackerTbl[[#This Row],[UAID_2]]=MainTracker[UAID_2])*(TrackerTbl[[#This Row],[Request Date]]=MainTracker[Request sent on (Date)])*1,0),9)</f>
        <v>45588</v>
      </c>
      <c r="J1509" t="s">
        <v>10668</v>
      </c>
      <c r="K1509" s="238" t="s">
        <v>10613</v>
      </c>
      <c r="L1509" t="e">
        <f>LEFT(Table58[[#This Row],[L3 (Last Work Package only)]],FIND(" - ",Table58[[#This Row],[L3 (Last Work Package only)]])-1)</f>
        <v>#VALUE!</v>
      </c>
      <c r="M1509" t="str">
        <f>LEFT(Table58[[#This Row],[Assets]],FIND(" - ",Table58[[#This Row],[Assets]])-1)</f>
        <v>HS2-00002PXHG</v>
      </c>
      <c r="N1509" s="239" t="e">
        <f>INDEX(TrackerTbl[#Data],MATCH(Table58[[#This Row],[L2]],TrackerTbl[Cleansed_UAID_2],0),5)</f>
        <v>#N/A</v>
      </c>
      <c r="O1509" s="9" t="e">
        <f>INDEX(TrackerTbl[#Data],MATCH(Table58[[#This Row],[L2]],TrackerTbl[Cleansed_UAID_2],0),6)</f>
        <v>#N/A</v>
      </c>
      <c r="P1509" s="239" t="e">
        <f>INDEX(TrackerTbl[#Data],MATCH(Table58[[#This Row],[L2]],TrackerTbl[Cleansed_UAID_2],0),7)</f>
        <v>#N/A</v>
      </c>
    </row>
    <row r="1510" spans="1:16">
      <c r="A1510" s="9">
        <v>221.5</v>
      </c>
      <c r="B1510" t="s">
        <v>6638</v>
      </c>
      <c r="C1510" t="str">
        <f>IF(LEFT(TrackerTbl[[#This Row],[WorkPackage]],1)="U",TrackerTbl[[#This Row],[WorkPackage]],"IDR "&amp;TRIM(TrackerTbl[[#This Row],[WorkPackage]]))</f>
        <v>IDR 221.5</v>
      </c>
      <c r="D1510" t="str">
        <f>TRIM(TrackerTbl[[#This Row],[UAID_2]])</f>
        <v>HS2-00002CTAT</v>
      </c>
      <c r="E1510" s="74">
        <f>_xlfn.MAXIFS(Central_Team!G:G,Central_Team!C:C,TrackerTbl[[#This Row],[UAID_2]])</f>
        <v>45582</v>
      </c>
      <c r="F1510" t="str" cm="1">
        <f t="array" ref="F1510">INDEX(MainTracker[#Data],MATCH(1,(TrackerTbl[[#This Row],[UAID_2]]=MainTracker[UAID_2])*(TrackerTbl[[#This Row],[Request Date]]=MainTracker[Request sent on (Date)])*1,0),21)</f>
        <v>10 - Complete</v>
      </c>
      <c r="G1510" s="74" cm="1">
        <f t="array" ref="G1510">INDEX(MainTracker[#Data],MATCH(1,(TrackerTbl[[#This Row],[UAID_2]]=MainTracker[UAID_2])*(TrackerTbl[[#This Row],[Request Date]]=MainTracker[Request sent on (Date)])*1,0),9)</f>
        <v>45588</v>
      </c>
      <c r="J1510" t="s">
        <v>10669</v>
      </c>
      <c r="K1510" s="238" t="s">
        <v>10613</v>
      </c>
      <c r="L1510" t="e">
        <f>LEFT(Table58[[#This Row],[L3 (Last Work Package only)]],FIND(" - ",Table58[[#This Row],[L3 (Last Work Package only)]])-1)</f>
        <v>#VALUE!</v>
      </c>
      <c r="M1510" t="str">
        <f>LEFT(Table58[[#This Row],[Assets]],FIND(" - ",Table58[[#This Row],[Assets]])-1)</f>
        <v>HS2-00002PXES</v>
      </c>
      <c r="N1510" s="239" t="e">
        <f>INDEX(TrackerTbl[#Data],MATCH(Table58[[#This Row],[L2]],TrackerTbl[Cleansed_UAID_2],0),5)</f>
        <v>#N/A</v>
      </c>
      <c r="O1510" s="9" t="e">
        <f>INDEX(TrackerTbl[#Data],MATCH(Table58[[#This Row],[L2]],TrackerTbl[Cleansed_UAID_2],0),6)</f>
        <v>#N/A</v>
      </c>
      <c r="P1510" s="239" t="e">
        <f>INDEX(TrackerTbl[#Data],MATCH(Table58[[#This Row],[L2]],TrackerTbl[Cleansed_UAID_2],0),7)</f>
        <v>#N/A</v>
      </c>
    </row>
    <row r="1511" spans="1:16">
      <c r="A1511" s="9">
        <v>221.5</v>
      </c>
      <c r="B1511" t="s">
        <v>6642</v>
      </c>
      <c r="C1511" t="str">
        <f>IF(LEFT(TrackerTbl[[#This Row],[WorkPackage]],1)="U",TrackerTbl[[#This Row],[WorkPackage]],"IDR "&amp;TRIM(TrackerTbl[[#This Row],[WorkPackage]]))</f>
        <v>IDR 221.5</v>
      </c>
      <c r="D1511" t="str">
        <f>TRIM(TrackerTbl[[#This Row],[UAID_2]])</f>
        <v>HS2-00002CTAR</v>
      </c>
      <c r="E1511" s="74">
        <f>_xlfn.MAXIFS(Central_Team!G:G,Central_Team!C:C,TrackerTbl[[#This Row],[UAID_2]])</f>
        <v>45582</v>
      </c>
      <c r="F1511" t="str" cm="1">
        <f t="array" ref="F1511">INDEX(MainTracker[#Data],MATCH(1,(TrackerTbl[[#This Row],[UAID_2]]=MainTracker[UAID_2])*(TrackerTbl[[#This Row],[Request Date]]=MainTracker[Request sent on (Date)])*1,0),21)</f>
        <v>10 - Complete</v>
      </c>
      <c r="G1511" s="74" cm="1">
        <f t="array" ref="G1511">INDEX(MainTracker[#Data],MATCH(1,(TrackerTbl[[#This Row],[UAID_2]]=MainTracker[UAID_2])*(TrackerTbl[[#This Row],[Request Date]]=MainTracker[Request sent on (Date)])*1,0),9)</f>
        <v>45588</v>
      </c>
      <c r="J1511" t="s">
        <v>10670</v>
      </c>
      <c r="K1511" s="238" t="s">
        <v>10613</v>
      </c>
      <c r="L1511" t="e">
        <f>LEFT(Table58[[#This Row],[L3 (Last Work Package only)]],FIND(" - ",Table58[[#This Row],[L3 (Last Work Package only)]])-1)</f>
        <v>#VALUE!</v>
      </c>
      <c r="M1511" t="str">
        <f>LEFT(Table58[[#This Row],[Assets]],FIND(" - ",Table58[[#This Row],[Assets]])-1)</f>
        <v>HS2-00002PXET</v>
      </c>
      <c r="N1511" s="239" t="e">
        <f>INDEX(TrackerTbl[#Data],MATCH(Table58[[#This Row],[L2]],TrackerTbl[Cleansed_UAID_2],0),5)</f>
        <v>#N/A</v>
      </c>
      <c r="O1511" s="9" t="e">
        <f>INDEX(TrackerTbl[#Data],MATCH(Table58[[#This Row],[L2]],TrackerTbl[Cleansed_UAID_2],0),6)</f>
        <v>#N/A</v>
      </c>
      <c r="P1511" s="239" t="e">
        <f>INDEX(TrackerTbl[#Data],MATCH(Table58[[#This Row],[L2]],TrackerTbl[Cleansed_UAID_2],0),7)</f>
        <v>#N/A</v>
      </c>
    </row>
    <row r="1512" spans="1:16">
      <c r="A1512" s="9">
        <v>221.5</v>
      </c>
      <c r="B1512" t="s">
        <v>6646</v>
      </c>
      <c r="C1512" t="str">
        <f>IF(LEFT(TrackerTbl[[#This Row],[WorkPackage]],1)="U",TrackerTbl[[#This Row],[WorkPackage]],"IDR "&amp;TRIM(TrackerTbl[[#This Row],[WorkPackage]]))</f>
        <v>IDR 221.5</v>
      </c>
      <c r="D1512" t="str">
        <f>TRIM(TrackerTbl[[#This Row],[UAID_2]])</f>
        <v>HS2-00002CTAH</v>
      </c>
      <c r="E1512" s="74">
        <f>_xlfn.MAXIFS(Central_Team!G:G,Central_Team!C:C,TrackerTbl[[#This Row],[UAID_2]])</f>
        <v>45582</v>
      </c>
      <c r="F1512" t="str" cm="1">
        <f t="array" ref="F1512">INDEX(MainTracker[#Data],MATCH(1,(TrackerTbl[[#This Row],[UAID_2]]=MainTracker[UAID_2])*(TrackerTbl[[#This Row],[Request Date]]=MainTracker[Request sent on (Date)])*1,0),21)</f>
        <v>10 - Complete</v>
      </c>
      <c r="G1512" s="74" cm="1">
        <f t="array" ref="G1512">INDEX(MainTracker[#Data],MATCH(1,(TrackerTbl[[#This Row],[UAID_2]]=MainTracker[UAID_2])*(TrackerTbl[[#This Row],[Request Date]]=MainTracker[Request sent on (Date)])*1,0),9)</f>
        <v>45589</v>
      </c>
      <c r="J1512" t="s">
        <v>10671</v>
      </c>
      <c r="K1512" s="238" t="s">
        <v>10672</v>
      </c>
      <c r="L1512" t="e">
        <f>LEFT(Table58[[#This Row],[L3 (Last Work Package only)]],FIND(" - ",Table58[[#This Row],[L3 (Last Work Package only)]])-1)</f>
        <v>#VALUE!</v>
      </c>
      <c r="M1512" t="str">
        <f>LEFT(Table58[[#This Row],[Assets]],FIND(" - ",Table58[[#This Row],[Assets]])-1)</f>
        <v>HS2-00002QSNC</v>
      </c>
      <c r="N1512" s="239" t="e">
        <f>INDEX(TrackerTbl[#Data],MATCH(Table58[[#This Row],[L2]],TrackerTbl[Cleansed_UAID_2],0),5)</f>
        <v>#N/A</v>
      </c>
      <c r="O1512" s="9" t="e">
        <f>INDEX(TrackerTbl[#Data],MATCH(Table58[[#This Row],[L2]],TrackerTbl[Cleansed_UAID_2],0),6)</f>
        <v>#N/A</v>
      </c>
      <c r="P1512" s="239" t="e">
        <f>INDEX(TrackerTbl[#Data],MATCH(Table58[[#This Row],[L2]],TrackerTbl[Cleansed_UAID_2],0),7)</f>
        <v>#N/A</v>
      </c>
    </row>
    <row r="1513" spans="1:16">
      <c r="A1513" s="9">
        <v>221.5</v>
      </c>
      <c r="B1513" t="s">
        <v>6650</v>
      </c>
      <c r="C1513" t="str">
        <f>IF(LEFT(TrackerTbl[[#This Row],[WorkPackage]],1)="U",TrackerTbl[[#This Row],[WorkPackage]],"IDR "&amp;TRIM(TrackerTbl[[#This Row],[WorkPackage]]))</f>
        <v>IDR 221.5</v>
      </c>
      <c r="D1513" t="str">
        <f>TRIM(TrackerTbl[[#This Row],[UAID_2]])</f>
        <v>HS2-00002CTAF</v>
      </c>
      <c r="E1513" s="74">
        <f>_xlfn.MAXIFS(Central_Team!G:G,Central_Team!C:C,TrackerTbl[[#This Row],[UAID_2]])</f>
        <v>45582</v>
      </c>
      <c r="F1513" t="str" cm="1">
        <f t="array" ref="F1513">INDEX(MainTracker[#Data],MATCH(1,(TrackerTbl[[#This Row],[UAID_2]]=MainTracker[UAID_2])*(TrackerTbl[[#This Row],[Request Date]]=MainTracker[Request sent on (Date)])*1,0),21)</f>
        <v>10 - Complete</v>
      </c>
      <c r="G1513" s="74" cm="1">
        <f t="array" ref="G1513">INDEX(MainTracker[#Data],MATCH(1,(TrackerTbl[[#This Row],[UAID_2]]=MainTracker[UAID_2])*(TrackerTbl[[#This Row],[Request Date]]=MainTracker[Request sent on (Date)])*1,0),9)</f>
        <v>45587</v>
      </c>
      <c r="J1513" t="s">
        <v>10673</v>
      </c>
      <c r="K1513" s="238" t="s">
        <v>10672</v>
      </c>
      <c r="L1513" t="e">
        <f>LEFT(Table58[[#This Row],[L3 (Last Work Package only)]],FIND(" - ",Table58[[#This Row],[L3 (Last Work Package only)]])-1)</f>
        <v>#VALUE!</v>
      </c>
      <c r="M1513" t="str">
        <f>LEFT(Table58[[#This Row],[Assets]],FIND(" - ",Table58[[#This Row],[Assets]])-1)</f>
        <v>HS2-00002PXH5</v>
      </c>
      <c r="N1513" s="239" t="e">
        <f>INDEX(TrackerTbl[#Data],MATCH(Table58[[#This Row],[L2]],TrackerTbl[Cleansed_UAID_2],0),5)</f>
        <v>#N/A</v>
      </c>
      <c r="O1513" s="9" t="e">
        <f>INDEX(TrackerTbl[#Data],MATCH(Table58[[#This Row],[L2]],TrackerTbl[Cleansed_UAID_2],0),6)</f>
        <v>#N/A</v>
      </c>
      <c r="P1513" s="239" t="e">
        <f>INDEX(TrackerTbl[#Data],MATCH(Table58[[#This Row],[L2]],TrackerTbl[Cleansed_UAID_2],0),7)</f>
        <v>#N/A</v>
      </c>
    </row>
    <row r="1514" spans="1:16">
      <c r="A1514" s="9">
        <v>221.5</v>
      </c>
      <c r="B1514" t="s">
        <v>6656</v>
      </c>
      <c r="C1514" t="str">
        <f>IF(LEFT(TrackerTbl[[#This Row],[WorkPackage]],1)="U",TrackerTbl[[#This Row],[WorkPackage]],"IDR "&amp;TRIM(TrackerTbl[[#This Row],[WorkPackage]]))</f>
        <v>IDR 221.5</v>
      </c>
      <c r="D1514" t="str">
        <f>TRIM(TrackerTbl[[#This Row],[UAID_2]])</f>
        <v>HS2-00002CTAA</v>
      </c>
      <c r="E1514" s="74">
        <f>_xlfn.MAXIFS(Central_Team!G:G,Central_Team!C:C,TrackerTbl[[#This Row],[UAID_2]])</f>
        <v>45582</v>
      </c>
      <c r="F1514" t="str" cm="1">
        <f t="array" ref="F1514">INDEX(MainTracker[#Data],MATCH(1,(TrackerTbl[[#This Row],[UAID_2]]=MainTracker[UAID_2])*(TrackerTbl[[#This Row],[Request Date]]=MainTracker[Request sent on (Date)])*1,0),21)</f>
        <v>10 - Complete</v>
      </c>
      <c r="G1514" s="74" cm="1">
        <f t="array" ref="G1514">INDEX(MainTracker[#Data],MATCH(1,(TrackerTbl[[#This Row],[UAID_2]]=MainTracker[UAID_2])*(TrackerTbl[[#This Row],[Request Date]]=MainTracker[Request sent on (Date)])*1,0),9)</f>
        <v>45588</v>
      </c>
      <c r="J1514" t="s">
        <v>10674</v>
      </c>
      <c r="K1514" s="238" t="s">
        <v>10672</v>
      </c>
      <c r="L1514" t="e">
        <f>LEFT(Table58[[#This Row],[L3 (Last Work Package only)]],FIND(" - ",Table58[[#This Row],[L3 (Last Work Package only)]])-1)</f>
        <v>#VALUE!</v>
      </c>
      <c r="M1514" t="str">
        <f>LEFT(Table58[[#This Row],[Assets]],FIND(" - ",Table58[[#This Row],[Assets]])-1)</f>
        <v>HS2-00002PXL6</v>
      </c>
      <c r="N1514" s="239" t="e">
        <f>INDEX(TrackerTbl[#Data],MATCH(Table58[[#This Row],[L2]],TrackerTbl[Cleansed_UAID_2],0),5)</f>
        <v>#N/A</v>
      </c>
      <c r="O1514" s="9" t="e">
        <f>INDEX(TrackerTbl[#Data],MATCH(Table58[[#This Row],[L2]],TrackerTbl[Cleansed_UAID_2],0),6)</f>
        <v>#N/A</v>
      </c>
      <c r="P1514" s="239" t="e">
        <f>INDEX(TrackerTbl[#Data],MATCH(Table58[[#This Row],[L2]],TrackerTbl[Cleansed_UAID_2],0),7)</f>
        <v>#N/A</v>
      </c>
    </row>
    <row r="1515" spans="1:16">
      <c r="A1515" s="9">
        <v>221.5</v>
      </c>
      <c r="B1515" t="s">
        <v>6660</v>
      </c>
      <c r="C1515" t="str">
        <f>IF(LEFT(TrackerTbl[[#This Row],[WorkPackage]],1)="U",TrackerTbl[[#This Row],[WorkPackage]],"IDR "&amp;TRIM(TrackerTbl[[#This Row],[WorkPackage]]))</f>
        <v>IDR 221.5</v>
      </c>
      <c r="D1515" t="str">
        <f>TRIM(TrackerTbl[[#This Row],[UAID_2]])</f>
        <v>HS2-00002CTA8</v>
      </c>
      <c r="E1515" s="74">
        <f>_xlfn.MAXIFS(Central_Team!G:G,Central_Team!C:C,TrackerTbl[[#This Row],[UAID_2]])</f>
        <v>45582</v>
      </c>
      <c r="F1515" t="str" cm="1">
        <f t="array" ref="F1515">INDEX(MainTracker[#Data],MATCH(1,(TrackerTbl[[#This Row],[UAID_2]]=MainTracker[UAID_2])*(TrackerTbl[[#This Row],[Request Date]]=MainTracker[Request sent on (Date)])*1,0),21)</f>
        <v>10 - Complete</v>
      </c>
      <c r="G1515" s="74" cm="1">
        <f t="array" ref="G1515">INDEX(MainTracker[#Data],MATCH(1,(TrackerTbl[[#This Row],[UAID_2]]=MainTracker[UAID_2])*(TrackerTbl[[#This Row],[Request Date]]=MainTracker[Request sent on (Date)])*1,0),9)</f>
        <v>45595</v>
      </c>
      <c r="J1515" t="s">
        <v>10675</v>
      </c>
      <c r="K1515" s="238" t="s">
        <v>10672</v>
      </c>
      <c r="L1515" t="e">
        <f>LEFT(Table58[[#This Row],[L3 (Last Work Package only)]],FIND(" - ",Table58[[#This Row],[L3 (Last Work Package only)]])-1)</f>
        <v>#VALUE!</v>
      </c>
      <c r="M1515" t="str">
        <f>LEFT(Table58[[#This Row],[Assets]],FIND(" - ",Table58[[#This Row],[Assets]])-1)</f>
        <v>HS2-00002PXEC</v>
      </c>
      <c r="N1515" s="239" t="e">
        <f>INDEX(TrackerTbl[#Data],MATCH(Table58[[#This Row],[L2]],TrackerTbl[Cleansed_UAID_2],0),5)</f>
        <v>#N/A</v>
      </c>
      <c r="O1515" s="9" t="e">
        <f>INDEX(TrackerTbl[#Data],MATCH(Table58[[#This Row],[L2]],TrackerTbl[Cleansed_UAID_2],0),6)</f>
        <v>#N/A</v>
      </c>
      <c r="P1515" s="239" t="e">
        <f>INDEX(TrackerTbl[#Data],MATCH(Table58[[#This Row],[L2]],TrackerTbl[Cleansed_UAID_2],0),7)</f>
        <v>#N/A</v>
      </c>
    </row>
    <row r="1516" spans="1:16">
      <c r="A1516" s="9">
        <v>221.5</v>
      </c>
      <c r="B1516" t="s">
        <v>6666</v>
      </c>
      <c r="C1516" t="str">
        <f>IF(LEFT(TrackerTbl[[#This Row],[WorkPackage]],1)="U",TrackerTbl[[#This Row],[WorkPackage]],"IDR "&amp;TRIM(TrackerTbl[[#This Row],[WorkPackage]]))</f>
        <v>IDR 221.5</v>
      </c>
      <c r="D1516" t="str">
        <f>TRIM(TrackerTbl[[#This Row],[UAID_2]])</f>
        <v>HS2-00002CTBB</v>
      </c>
      <c r="E1516" s="74">
        <f>_xlfn.MAXIFS(Central_Team!G:G,Central_Team!C:C,TrackerTbl[[#This Row],[UAID_2]])</f>
        <v>45582</v>
      </c>
      <c r="F1516" t="str" cm="1">
        <f t="array" ref="F1516">INDEX(MainTracker[#Data],MATCH(1,(TrackerTbl[[#This Row],[UAID_2]]=MainTracker[UAID_2])*(TrackerTbl[[#This Row],[Request Date]]=MainTracker[Request sent on (Date)])*1,0),21)</f>
        <v>10 - Complete</v>
      </c>
      <c r="G1516" s="74" cm="1">
        <f t="array" ref="G1516">INDEX(MainTracker[#Data],MATCH(1,(TrackerTbl[[#This Row],[UAID_2]]=MainTracker[UAID_2])*(TrackerTbl[[#This Row],[Request Date]]=MainTracker[Request sent on (Date)])*1,0),9)</f>
        <v>45588</v>
      </c>
      <c r="J1516" t="s">
        <v>10676</v>
      </c>
      <c r="K1516" s="238" t="s">
        <v>10672</v>
      </c>
      <c r="L1516" t="e">
        <f>LEFT(Table58[[#This Row],[L3 (Last Work Package only)]],FIND(" - ",Table58[[#This Row],[L3 (Last Work Package only)]])-1)</f>
        <v>#VALUE!</v>
      </c>
      <c r="M1516" t="str">
        <f>LEFT(Table58[[#This Row],[Assets]],FIND(" - ",Table58[[#This Row],[Assets]])-1)</f>
        <v>HS2-00002PXED</v>
      </c>
      <c r="N1516" s="239" t="e">
        <f>INDEX(TrackerTbl[#Data],MATCH(Table58[[#This Row],[L2]],TrackerTbl[Cleansed_UAID_2],0),5)</f>
        <v>#N/A</v>
      </c>
      <c r="O1516" s="9" t="e">
        <f>INDEX(TrackerTbl[#Data],MATCH(Table58[[#This Row],[L2]],TrackerTbl[Cleansed_UAID_2],0),6)</f>
        <v>#N/A</v>
      </c>
      <c r="P1516" s="239" t="e">
        <f>INDEX(TrackerTbl[#Data],MATCH(Table58[[#This Row],[L2]],TrackerTbl[Cleansed_UAID_2],0),7)</f>
        <v>#N/A</v>
      </c>
    </row>
    <row r="1517" spans="1:16">
      <c r="A1517" s="9">
        <v>221.5</v>
      </c>
      <c r="B1517" t="s">
        <v>6670</v>
      </c>
      <c r="C1517" t="str">
        <f>IF(LEFT(TrackerTbl[[#This Row],[WorkPackage]],1)="U",TrackerTbl[[#This Row],[WorkPackage]],"IDR "&amp;TRIM(TrackerTbl[[#This Row],[WorkPackage]]))</f>
        <v>IDR 221.5</v>
      </c>
      <c r="D1517" t="str">
        <f>TRIM(TrackerTbl[[#This Row],[UAID_2]])</f>
        <v>HS2-00002CTB9</v>
      </c>
      <c r="E1517" s="74">
        <f>_xlfn.MAXIFS(Central_Team!G:G,Central_Team!C:C,TrackerTbl[[#This Row],[UAID_2]])</f>
        <v>45582</v>
      </c>
      <c r="F1517" t="str" cm="1">
        <f t="array" ref="F1517">INDEX(MainTracker[#Data],MATCH(1,(TrackerTbl[[#This Row],[UAID_2]]=MainTracker[UAID_2])*(TrackerTbl[[#This Row],[Request Date]]=MainTracker[Request sent on (Date)])*1,0),21)</f>
        <v>10 - Complete</v>
      </c>
      <c r="G1517" s="74" cm="1">
        <f t="array" ref="G1517">INDEX(MainTracker[#Data],MATCH(1,(TrackerTbl[[#This Row],[UAID_2]]=MainTracker[UAID_2])*(TrackerTbl[[#This Row],[Request Date]]=MainTracker[Request sent on (Date)])*1,0),9)</f>
        <v>45588</v>
      </c>
      <c r="J1517" t="s">
        <v>10677</v>
      </c>
      <c r="K1517" s="238" t="s">
        <v>10672</v>
      </c>
      <c r="L1517" t="e">
        <f>LEFT(Table58[[#This Row],[L3 (Last Work Package only)]],FIND(" - ",Table58[[#This Row],[L3 (Last Work Package only)]])-1)</f>
        <v>#VALUE!</v>
      </c>
      <c r="M1517" t="str">
        <f>LEFT(Table58[[#This Row],[Assets]],FIND(" - ",Table58[[#This Row],[Assets]])-1)</f>
        <v>HS2-00002PXH6</v>
      </c>
      <c r="N1517" s="239" t="e">
        <f>INDEX(TrackerTbl[#Data],MATCH(Table58[[#This Row],[L2]],TrackerTbl[Cleansed_UAID_2],0),5)</f>
        <v>#N/A</v>
      </c>
      <c r="O1517" s="9" t="e">
        <f>INDEX(TrackerTbl[#Data],MATCH(Table58[[#This Row],[L2]],TrackerTbl[Cleansed_UAID_2],0),6)</f>
        <v>#N/A</v>
      </c>
      <c r="P1517" s="239" t="e">
        <f>INDEX(TrackerTbl[#Data],MATCH(Table58[[#This Row],[L2]],TrackerTbl[Cleansed_UAID_2],0),7)</f>
        <v>#N/A</v>
      </c>
    </row>
    <row r="1518" spans="1:16">
      <c r="A1518" s="9">
        <v>219.1</v>
      </c>
      <c r="B1518" t="s">
        <v>6674</v>
      </c>
      <c r="C1518" t="str">
        <f>IF(LEFT(TrackerTbl[[#This Row],[WorkPackage]],1)="U",TrackerTbl[[#This Row],[WorkPackage]],"IDR "&amp;TRIM(TrackerTbl[[#This Row],[WorkPackage]]))</f>
        <v>IDR 219.1</v>
      </c>
      <c r="D1518" t="str">
        <f>TRIM(TrackerTbl[[#This Row],[UAID_2]])</f>
        <v>HS2-00002CT9Z</v>
      </c>
      <c r="E1518" s="74">
        <f>_xlfn.MAXIFS(Central_Team!G:G,Central_Team!C:C,TrackerTbl[[#This Row],[UAID_2]])</f>
        <v>45632</v>
      </c>
      <c r="F1518" t="str" cm="1">
        <f t="array" ref="F1518">INDEX(MainTracker[#Data],MATCH(1,(TrackerTbl[[#This Row],[UAID_2]]=MainTracker[UAID_2])*(TrackerTbl[[#This Row],[Request Date]]=MainTracker[Request sent on (Date)])*1,0),21)</f>
        <v>10 - Complete</v>
      </c>
      <c r="G1518" s="74" cm="1">
        <f t="array" ref="G1518">INDEX(MainTracker[#Data],MATCH(1,(TrackerTbl[[#This Row],[UAID_2]]=MainTracker[UAID_2])*(TrackerTbl[[#This Row],[Request Date]]=MainTracker[Request sent on (Date)])*1,0),9)</f>
        <v>45644</v>
      </c>
      <c r="J1518" t="s">
        <v>10678</v>
      </c>
      <c r="K1518" s="238" t="s">
        <v>10672</v>
      </c>
      <c r="L1518" t="e">
        <f>LEFT(Table58[[#This Row],[L3 (Last Work Package only)]],FIND(" - ",Table58[[#This Row],[L3 (Last Work Package only)]])-1)</f>
        <v>#VALUE!</v>
      </c>
      <c r="M1518" t="str">
        <f>LEFT(Table58[[#This Row],[Assets]],FIND(" - ",Table58[[#This Row],[Assets]])-1)</f>
        <v>HS2-00002PXL7</v>
      </c>
      <c r="N1518" s="239" t="e">
        <f>INDEX(TrackerTbl[#Data],MATCH(Table58[[#This Row],[L2]],TrackerTbl[Cleansed_UAID_2],0),5)</f>
        <v>#N/A</v>
      </c>
      <c r="O1518" s="9" t="e">
        <f>INDEX(TrackerTbl[#Data],MATCH(Table58[[#This Row],[L2]],TrackerTbl[Cleansed_UAID_2],0),6)</f>
        <v>#N/A</v>
      </c>
      <c r="P1518" s="239" t="e">
        <f>INDEX(TrackerTbl[#Data],MATCH(Table58[[#This Row],[L2]],TrackerTbl[Cleansed_UAID_2],0),7)</f>
        <v>#N/A</v>
      </c>
    </row>
    <row r="1519" spans="1:16">
      <c r="A1519" s="9" t="s">
        <v>41</v>
      </c>
      <c r="B1519" t="s">
        <v>6680</v>
      </c>
      <c r="C1519" t="str">
        <f>IF(LEFT(TrackerTbl[[#This Row],[WorkPackage]],1)="U",TrackerTbl[[#This Row],[WorkPackage]],"IDR "&amp;TRIM(TrackerTbl[[#This Row],[WorkPackage]]))</f>
        <v>IDR 213.07-1</v>
      </c>
      <c r="D1519" t="str">
        <f>TRIM(TrackerTbl[[#This Row],[UAID_2]])</f>
        <v>HS2-00003LH5P</v>
      </c>
      <c r="E1519" s="74">
        <f>_xlfn.MAXIFS(Central_Team!G:G,Central_Team!C:C,TrackerTbl[[#This Row],[UAID_2]])</f>
        <v>45583</v>
      </c>
      <c r="F1519" t="str" cm="1">
        <f t="array" ref="F1519">INDEX(MainTracker[#Data],MATCH(1,(TrackerTbl[[#This Row],[UAID_2]]=MainTracker[UAID_2])*(TrackerTbl[[#This Row],[Request Date]]=MainTracker[Request sent on (Date)])*1,0),21)</f>
        <v>10 - Complete</v>
      </c>
      <c r="G1519" s="74" cm="1">
        <f t="array" ref="G1519">INDEX(MainTracker[#Data],MATCH(1,(TrackerTbl[[#This Row],[UAID_2]]=MainTracker[UAID_2])*(TrackerTbl[[#This Row],[Request Date]]=MainTracker[Request sent on (Date)])*1,0),9)</f>
        <v>45593</v>
      </c>
      <c r="J1519" t="s">
        <v>10679</v>
      </c>
      <c r="K1519" s="238" t="s">
        <v>10672</v>
      </c>
      <c r="L1519" t="e">
        <f>LEFT(Table58[[#This Row],[L3 (Last Work Package only)]],FIND(" - ",Table58[[#This Row],[L3 (Last Work Package only)]])-1)</f>
        <v>#VALUE!</v>
      </c>
      <c r="M1519" t="str">
        <f>LEFT(Table58[[#This Row],[Assets]],FIND(" - ",Table58[[#This Row],[Assets]])-1)</f>
        <v>HS2-00002QSFK</v>
      </c>
      <c r="N1519" s="239" t="e">
        <f>INDEX(TrackerTbl[#Data],MATCH(Table58[[#This Row],[L2]],TrackerTbl[Cleansed_UAID_2],0),5)</f>
        <v>#N/A</v>
      </c>
      <c r="O1519" s="9" t="e">
        <f>INDEX(TrackerTbl[#Data],MATCH(Table58[[#This Row],[L2]],TrackerTbl[Cleansed_UAID_2],0),6)</f>
        <v>#N/A</v>
      </c>
      <c r="P1519" s="239" t="e">
        <f>INDEX(TrackerTbl[#Data],MATCH(Table58[[#This Row],[L2]],TrackerTbl[Cleansed_UAID_2],0),7)</f>
        <v>#N/A</v>
      </c>
    </row>
    <row r="1520" spans="1:16">
      <c r="A1520" s="9">
        <v>229.03</v>
      </c>
      <c r="B1520" t="s">
        <v>6372</v>
      </c>
      <c r="C1520" t="str">
        <f>IF(LEFT(TrackerTbl[[#This Row],[WorkPackage]],1)="U",TrackerTbl[[#This Row],[WorkPackage]],"IDR "&amp;TRIM(TrackerTbl[[#This Row],[WorkPackage]]))</f>
        <v>IDR 229.03</v>
      </c>
      <c r="D1520" t="str">
        <f>TRIM(TrackerTbl[[#This Row],[UAID_2]])</f>
        <v>HS2-000001071</v>
      </c>
      <c r="E1520" s="74">
        <f>_xlfn.MAXIFS(Central_Team!G:G,Central_Team!C:C,TrackerTbl[[#This Row],[UAID_2]])</f>
        <v>45583</v>
      </c>
      <c r="F1520" t="str" cm="1">
        <f t="array" ref="F1520">INDEX(MainTracker[#Data],MATCH(1,(TrackerTbl[[#This Row],[UAID_2]]=MainTracker[UAID_2])*(TrackerTbl[[#This Row],[Request Date]]=MainTracker[Request sent on (Date)])*1,0),21)</f>
        <v>10 - Complete</v>
      </c>
      <c r="G1520" s="74" cm="1">
        <f t="array" ref="G1520">INDEX(MainTracker[#Data],MATCH(1,(TrackerTbl[[#This Row],[UAID_2]]=MainTracker[UAID_2])*(TrackerTbl[[#This Row],[Request Date]]=MainTracker[Request sent on (Date)])*1,0),9)</f>
        <v>45588</v>
      </c>
      <c r="J1520" t="s">
        <v>10680</v>
      </c>
      <c r="K1520" s="238" t="s">
        <v>10672</v>
      </c>
      <c r="L1520" t="e">
        <f>LEFT(Table58[[#This Row],[L3 (Last Work Package only)]],FIND(" - ",Table58[[#This Row],[L3 (Last Work Package only)]])-1)</f>
        <v>#VALUE!</v>
      </c>
      <c r="M1520" t="str">
        <f>LEFT(Table58[[#This Row],[Assets]],FIND(" - ",Table58[[#This Row],[Assets]])-1)</f>
        <v>HS2-00002QSNR</v>
      </c>
      <c r="N1520" s="239" t="e">
        <f>INDEX(TrackerTbl[#Data],MATCH(Table58[[#This Row],[L2]],TrackerTbl[Cleansed_UAID_2],0),5)</f>
        <v>#N/A</v>
      </c>
      <c r="O1520" s="9" t="e">
        <f>INDEX(TrackerTbl[#Data],MATCH(Table58[[#This Row],[L2]],TrackerTbl[Cleansed_UAID_2],0),6)</f>
        <v>#N/A</v>
      </c>
      <c r="P1520" s="239" t="e">
        <f>INDEX(TrackerTbl[#Data],MATCH(Table58[[#This Row],[L2]],TrackerTbl[Cleansed_UAID_2],0),7)</f>
        <v>#N/A</v>
      </c>
    </row>
    <row r="1521" spans="1:16">
      <c r="A1521" s="9">
        <v>221.5</v>
      </c>
      <c r="B1521" t="s">
        <v>6686</v>
      </c>
      <c r="C1521" t="str">
        <f>IF(LEFT(TrackerTbl[[#This Row],[WorkPackage]],1)="U",TrackerTbl[[#This Row],[WorkPackage]],"IDR "&amp;TRIM(TrackerTbl[[#This Row],[WorkPackage]]))</f>
        <v>IDR 221.5</v>
      </c>
      <c r="D1521" t="str">
        <f>TRIM(TrackerTbl[[#This Row],[UAID_2]])</f>
        <v>HS2-00002CTAN</v>
      </c>
      <c r="E1521" s="74">
        <f>_xlfn.MAXIFS(Central_Team!G:G,Central_Team!C:C,TrackerTbl[[#This Row],[UAID_2]])</f>
        <v>45583</v>
      </c>
      <c r="F1521" t="str" cm="1">
        <f t="array" ref="F1521">INDEX(MainTracker[#Data],MATCH(1,(TrackerTbl[[#This Row],[UAID_2]]=MainTracker[UAID_2])*(TrackerTbl[[#This Row],[Request Date]]=MainTracker[Request sent on (Date)])*1,0),21)</f>
        <v>10 - Complete</v>
      </c>
      <c r="G1521" s="74" cm="1">
        <f t="array" ref="G1521">INDEX(MainTracker[#Data],MATCH(1,(TrackerTbl[[#This Row],[UAID_2]]=MainTracker[UAID_2])*(TrackerTbl[[#This Row],[Request Date]]=MainTracker[Request sent on (Date)])*1,0),9)</f>
        <v>45588</v>
      </c>
      <c r="J1521" t="s">
        <v>10681</v>
      </c>
      <c r="K1521" s="238" t="s">
        <v>10672</v>
      </c>
      <c r="L1521" t="e">
        <f>LEFT(Table58[[#This Row],[L3 (Last Work Package only)]],FIND(" - ",Table58[[#This Row],[L3 (Last Work Package only)]])-1)</f>
        <v>#VALUE!</v>
      </c>
      <c r="M1521" t="str">
        <f>LEFT(Table58[[#This Row],[Assets]],FIND(" - ",Table58[[#This Row],[Assets]])-1)</f>
        <v>HS2-00002QSR2</v>
      </c>
      <c r="N1521" s="239" t="e">
        <f>INDEX(TrackerTbl[#Data],MATCH(Table58[[#This Row],[L2]],TrackerTbl[Cleansed_UAID_2],0),5)</f>
        <v>#N/A</v>
      </c>
      <c r="O1521" s="9" t="e">
        <f>INDEX(TrackerTbl[#Data],MATCH(Table58[[#This Row],[L2]],TrackerTbl[Cleansed_UAID_2],0),6)</f>
        <v>#N/A</v>
      </c>
      <c r="P1521" s="239" t="e">
        <f>INDEX(TrackerTbl[#Data],MATCH(Table58[[#This Row],[L2]],TrackerTbl[Cleansed_UAID_2],0),7)</f>
        <v>#N/A</v>
      </c>
    </row>
    <row r="1522" spans="1:16">
      <c r="A1522" s="9">
        <v>221.5</v>
      </c>
      <c r="B1522" t="s">
        <v>6690</v>
      </c>
      <c r="C1522" t="str">
        <f>IF(LEFT(TrackerTbl[[#This Row],[WorkPackage]],1)="U",TrackerTbl[[#This Row],[WorkPackage]],"IDR "&amp;TRIM(TrackerTbl[[#This Row],[WorkPackage]]))</f>
        <v>IDR 221.5</v>
      </c>
      <c r="D1522" t="str">
        <f>TRIM(TrackerTbl[[#This Row],[UAID_2]])</f>
        <v>HS2-00002Y0AU</v>
      </c>
      <c r="E1522" s="74">
        <f>_xlfn.MAXIFS(Central_Team!G:G,Central_Team!C:C,TrackerTbl[[#This Row],[UAID_2]])</f>
        <v>45583</v>
      </c>
      <c r="F1522" t="str" cm="1">
        <f t="array" ref="F1522">INDEX(MainTracker[#Data],MATCH(1,(TrackerTbl[[#This Row],[UAID_2]]=MainTracker[UAID_2])*(TrackerTbl[[#This Row],[Request Date]]=MainTracker[Request sent on (Date)])*1,0),21)</f>
        <v>10 - Complete</v>
      </c>
      <c r="G1522" s="74" cm="1">
        <f t="array" ref="G1522">INDEX(MainTracker[#Data],MATCH(1,(TrackerTbl[[#This Row],[UAID_2]]=MainTracker[UAID_2])*(TrackerTbl[[#This Row],[Request Date]]=MainTracker[Request sent on (Date)])*1,0),9)</f>
        <v>45589</v>
      </c>
      <c r="J1522" t="s">
        <v>10682</v>
      </c>
      <c r="K1522" s="238" t="s">
        <v>10672</v>
      </c>
      <c r="L1522" t="e">
        <f>LEFT(Table58[[#This Row],[L3 (Last Work Package only)]],FIND(" - ",Table58[[#This Row],[L3 (Last Work Package only)]])-1)</f>
        <v>#VALUE!</v>
      </c>
      <c r="M1522" t="str">
        <f>LEFT(Table58[[#This Row],[Assets]],FIND(" - ",Table58[[#This Row],[Assets]])-1)</f>
        <v>HS2-00002QSFL</v>
      </c>
      <c r="N1522" s="239" t="e">
        <f>INDEX(TrackerTbl[#Data],MATCH(Table58[[#This Row],[L2]],TrackerTbl[Cleansed_UAID_2],0),5)</f>
        <v>#N/A</v>
      </c>
      <c r="O1522" s="9" t="e">
        <f>INDEX(TrackerTbl[#Data],MATCH(Table58[[#This Row],[L2]],TrackerTbl[Cleansed_UAID_2],0),6)</f>
        <v>#N/A</v>
      </c>
      <c r="P1522" s="239" t="e">
        <f>INDEX(TrackerTbl[#Data],MATCH(Table58[[#This Row],[L2]],TrackerTbl[Cleansed_UAID_2],0),7)</f>
        <v>#N/A</v>
      </c>
    </row>
    <row r="1523" spans="1:16">
      <c r="A1523" s="9">
        <v>215.03</v>
      </c>
      <c r="B1523" t="s">
        <v>6695</v>
      </c>
      <c r="C1523" t="str">
        <f>IF(LEFT(TrackerTbl[[#This Row],[WorkPackage]],1)="U",TrackerTbl[[#This Row],[WorkPackage]],"IDR "&amp;TRIM(TrackerTbl[[#This Row],[WorkPackage]]))</f>
        <v>IDR 215.03</v>
      </c>
      <c r="D1523" t="str">
        <f>TRIM(TrackerTbl[[#This Row],[UAID_2]])</f>
        <v>HS2-00002CT94</v>
      </c>
      <c r="E1523" s="74">
        <f>_xlfn.MAXIFS(Central_Team!G:G,Central_Team!C:C,TrackerTbl[[#This Row],[UAID_2]])</f>
        <v>45583</v>
      </c>
      <c r="F1523" t="str" cm="1">
        <f t="array" ref="F1523">INDEX(MainTracker[#Data],MATCH(1,(TrackerTbl[[#This Row],[UAID_2]]=MainTracker[UAID_2])*(TrackerTbl[[#This Row],[Request Date]]=MainTracker[Request sent on (Date)])*1,0),21)</f>
        <v>10 - Complete</v>
      </c>
      <c r="G1523" s="74" cm="1">
        <f t="array" ref="G1523">INDEX(MainTracker[#Data],MATCH(1,(TrackerTbl[[#This Row],[UAID_2]]=MainTracker[UAID_2])*(TrackerTbl[[#This Row],[Request Date]]=MainTracker[Request sent on (Date)])*1,0),9)</f>
        <v>45589</v>
      </c>
      <c r="J1523" t="s">
        <v>10683</v>
      </c>
      <c r="K1523" s="238" t="s">
        <v>10672</v>
      </c>
      <c r="L1523" t="e">
        <f>LEFT(Table58[[#This Row],[L3 (Last Work Package only)]],FIND(" - ",Table58[[#This Row],[L3 (Last Work Package only)]])-1)</f>
        <v>#VALUE!</v>
      </c>
      <c r="M1523" t="str">
        <f>LEFT(Table58[[#This Row],[Assets]],FIND(" - ",Table58[[#This Row],[Assets]])-1)</f>
        <v>HS2-00002QSNA</v>
      </c>
      <c r="N1523" s="239" t="e">
        <f>INDEX(TrackerTbl[#Data],MATCH(Table58[[#This Row],[L2]],TrackerTbl[Cleansed_UAID_2],0),5)</f>
        <v>#N/A</v>
      </c>
      <c r="O1523" s="9" t="e">
        <f>INDEX(TrackerTbl[#Data],MATCH(Table58[[#This Row],[L2]],TrackerTbl[Cleansed_UAID_2],0),6)</f>
        <v>#N/A</v>
      </c>
      <c r="P1523" s="239" t="e">
        <f>INDEX(TrackerTbl[#Data],MATCH(Table58[[#This Row],[L2]],TrackerTbl[Cleansed_UAID_2],0),7)</f>
        <v>#N/A</v>
      </c>
    </row>
    <row r="1524" spans="1:16">
      <c r="A1524" s="9">
        <v>215.03</v>
      </c>
      <c r="B1524" t="s">
        <v>6701</v>
      </c>
      <c r="C1524" t="str">
        <f>IF(LEFT(TrackerTbl[[#This Row],[WorkPackage]],1)="U",TrackerTbl[[#This Row],[WorkPackage]],"IDR "&amp;TRIM(TrackerTbl[[#This Row],[WorkPackage]]))</f>
        <v>IDR 215.03</v>
      </c>
      <c r="D1524" t="str">
        <f>TRIM(TrackerTbl[[#This Row],[UAID_2]])</f>
        <v>HS2-00002CT92</v>
      </c>
      <c r="E1524" s="74">
        <f>_xlfn.MAXIFS(Central_Team!G:G,Central_Team!C:C,TrackerTbl[[#This Row],[UAID_2]])</f>
        <v>45583</v>
      </c>
      <c r="F1524" t="str" cm="1">
        <f t="array" ref="F1524">INDEX(MainTracker[#Data],MATCH(1,(TrackerTbl[[#This Row],[UAID_2]]=MainTracker[UAID_2])*(TrackerTbl[[#This Row],[Request Date]]=MainTracker[Request sent on (Date)])*1,0),21)</f>
        <v>10 - Complete</v>
      </c>
      <c r="G1524" s="74" cm="1">
        <f t="array" ref="G1524">INDEX(MainTracker[#Data],MATCH(1,(TrackerTbl[[#This Row],[UAID_2]]=MainTracker[UAID_2])*(TrackerTbl[[#This Row],[Request Date]]=MainTracker[Request sent on (Date)])*1,0),9)</f>
        <v>45593</v>
      </c>
      <c r="J1524" t="s">
        <v>10684</v>
      </c>
      <c r="K1524" s="238" t="s">
        <v>10672</v>
      </c>
      <c r="L1524" t="e">
        <f>LEFT(Table58[[#This Row],[L3 (Last Work Package only)]],FIND(" - ",Table58[[#This Row],[L3 (Last Work Package only)]])-1)</f>
        <v>#VALUE!</v>
      </c>
      <c r="M1524" t="str">
        <f>LEFT(Table58[[#This Row],[Assets]],FIND(" - ",Table58[[#This Row],[Assets]])-1)</f>
        <v>HS2-00002QSFM</v>
      </c>
      <c r="N1524" s="239" t="e">
        <f>INDEX(TrackerTbl[#Data],MATCH(Table58[[#This Row],[L2]],TrackerTbl[Cleansed_UAID_2],0),5)</f>
        <v>#N/A</v>
      </c>
      <c r="O1524" s="9" t="e">
        <f>INDEX(TrackerTbl[#Data],MATCH(Table58[[#This Row],[L2]],TrackerTbl[Cleansed_UAID_2],0),6)</f>
        <v>#N/A</v>
      </c>
      <c r="P1524" s="239" t="e">
        <f>INDEX(TrackerTbl[#Data],MATCH(Table58[[#This Row],[L2]],TrackerTbl[Cleansed_UAID_2],0),7)</f>
        <v>#N/A</v>
      </c>
    </row>
    <row r="1525" spans="1:16">
      <c r="A1525" s="9" t="s">
        <v>49</v>
      </c>
      <c r="B1525" t="s">
        <v>6705</v>
      </c>
      <c r="C1525" t="str">
        <f>IF(LEFT(TrackerTbl[[#This Row],[WorkPackage]],1)="U",TrackerTbl[[#This Row],[WorkPackage]],"IDR "&amp;TRIM(TrackerTbl[[#This Row],[WorkPackage]]))</f>
        <v>IDR 229.01-2</v>
      </c>
      <c r="D1525" t="str">
        <f>TRIM(TrackerTbl[[#This Row],[UAID_2]])</f>
        <v>HS2-00002NJ04</v>
      </c>
      <c r="E1525" s="74">
        <f>_xlfn.MAXIFS(Central_Team!G:G,Central_Team!C:C,TrackerTbl[[#This Row],[UAID_2]])</f>
        <v>45586</v>
      </c>
      <c r="F1525" t="str" cm="1">
        <f t="array" ref="F1525">INDEX(MainTracker[#Data],MATCH(1,(TrackerTbl[[#This Row],[UAID_2]]=MainTracker[UAID_2])*(TrackerTbl[[#This Row],[Request Date]]=MainTracker[Request sent on (Date)])*1,0),21)</f>
        <v>10 - Complete</v>
      </c>
      <c r="G1525" s="74" cm="1">
        <f t="array" ref="G1525">INDEX(MainTracker[#Data],MATCH(1,(TrackerTbl[[#This Row],[UAID_2]]=MainTracker[UAID_2])*(TrackerTbl[[#This Row],[Request Date]]=MainTracker[Request sent on (Date)])*1,0),9)</f>
        <v>45665</v>
      </c>
      <c r="J1525" t="s">
        <v>10685</v>
      </c>
      <c r="K1525" s="238" t="s">
        <v>10672</v>
      </c>
      <c r="L1525" t="e">
        <f>LEFT(Table58[[#This Row],[L3 (Last Work Package only)]],FIND(" - ",Table58[[#This Row],[L3 (Last Work Package only)]])-1)</f>
        <v>#VALUE!</v>
      </c>
      <c r="M1525" t="str">
        <f>LEFT(Table58[[#This Row],[Assets]],FIND(" - ",Table58[[#This Row],[Assets]])-1)</f>
        <v>HS2-00002QSNB</v>
      </c>
      <c r="N1525" s="239" t="e">
        <f>INDEX(TrackerTbl[#Data],MATCH(Table58[[#This Row],[L2]],TrackerTbl[Cleansed_UAID_2],0),5)</f>
        <v>#N/A</v>
      </c>
      <c r="O1525" s="9" t="e">
        <f>INDEX(TrackerTbl[#Data],MATCH(Table58[[#This Row],[L2]],TrackerTbl[Cleansed_UAID_2],0),6)</f>
        <v>#N/A</v>
      </c>
      <c r="P1525" s="239" t="e">
        <f>INDEX(TrackerTbl[#Data],MATCH(Table58[[#This Row],[L2]],TrackerTbl[Cleansed_UAID_2],0),7)</f>
        <v>#N/A</v>
      </c>
    </row>
    <row r="1526" spans="1:16">
      <c r="A1526" s="9" t="s">
        <v>49</v>
      </c>
      <c r="B1526" t="s">
        <v>6705</v>
      </c>
      <c r="C1526" t="str">
        <f>IF(LEFT(TrackerTbl[[#This Row],[WorkPackage]],1)="U",TrackerTbl[[#This Row],[WorkPackage]],"IDR "&amp;TRIM(TrackerTbl[[#This Row],[WorkPackage]]))</f>
        <v>IDR 229.01-2</v>
      </c>
      <c r="D1526" t="str">
        <f>TRIM(TrackerTbl[[#This Row],[UAID_2]])</f>
        <v>HS2-00002NJ04</v>
      </c>
      <c r="E1526" s="74">
        <f>_xlfn.MAXIFS(Central_Team!G:G,Central_Team!C:C,TrackerTbl[[#This Row],[UAID_2]])</f>
        <v>45586</v>
      </c>
      <c r="F1526" t="str" cm="1">
        <f t="array" ref="F1526">INDEX(MainTracker[#Data],MATCH(1,(TrackerTbl[[#This Row],[UAID_2]]=MainTracker[UAID_2])*(TrackerTbl[[#This Row],[Request Date]]=MainTracker[Request sent on (Date)])*1,0),21)</f>
        <v>10 - Complete</v>
      </c>
      <c r="G1526" s="74" cm="1">
        <f t="array" ref="G1526">INDEX(MainTracker[#Data],MATCH(1,(TrackerTbl[[#This Row],[UAID_2]]=MainTracker[UAID_2])*(TrackerTbl[[#This Row],[Request Date]]=MainTracker[Request sent on (Date)])*1,0),9)</f>
        <v>45665</v>
      </c>
      <c r="J1526" t="s">
        <v>10686</v>
      </c>
      <c r="K1526" s="238" t="s">
        <v>10672</v>
      </c>
      <c r="L1526" t="e">
        <f>LEFT(Table58[[#This Row],[L3 (Last Work Package only)]],FIND(" - ",Table58[[#This Row],[L3 (Last Work Package only)]])-1)</f>
        <v>#VALUE!</v>
      </c>
      <c r="M1526" t="str">
        <f>LEFT(Table58[[#This Row],[Assets]],FIND(" - ",Table58[[#This Row],[Assets]])-1)</f>
        <v>HS2-00002QSFN</v>
      </c>
      <c r="N1526" s="239" t="e">
        <f>INDEX(TrackerTbl[#Data],MATCH(Table58[[#This Row],[L2]],TrackerTbl[Cleansed_UAID_2],0),5)</f>
        <v>#N/A</v>
      </c>
      <c r="O1526" s="9" t="e">
        <f>INDEX(TrackerTbl[#Data],MATCH(Table58[[#This Row],[L2]],TrackerTbl[Cleansed_UAID_2],0),6)</f>
        <v>#N/A</v>
      </c>
      <c r="P1526" s="239" t="e">
        <f>INDEX(TrackerTbl[#Data],MATCH(Table58[[#This Row],[L2]],TrackerTbl[Cleansed_UAID_2],0),7)</f>
        <v>#N/A</v>
      </c>
    </row>
    <row r="1527" spans="1:16">
      <c r="A1527" s="9" t="s">
        <v>49</v>
      </c>
      <c r="B1527" t="s">
        <v>6705</v>
      </c>
      <c r="C1527" t="str">
        <f>IF(LEFT(TrackerTbl[[#This Row],[WorkPackage]],1)="U",TrackerTbl[[#This Row],[WorkPackage]],"IDR "&amp;TRIM(TrackerTbl[[#This Row],[WorkPackage]]))</f>
        <v>IDR 229.01-2</v>
      </c>
      <c r="D1527" t="str">
        <f>TRIM(TrackerTbl[[#This Row],[UAID_2]])</f>
        <v>HS2-00002NJ04</v>
      </c>
      <c r="E1527" s="74">
        <f>_xlfn.MAXIFS(Central_Team!G:G,Central_Team!C:C,TrackerTbl[[#This Row],[UAID_2]])</f>
        <v>45586</v>
      </c>
      <c r="F1527" t="str" cm="1">
        <f t="array" ref="F1527">INDEX(MainTracker[#Data],MATCH(1,(TrackerTbl[[#This Row],[UAID_2]]=MainTracker[UAID_2])*(TrackerTbl[[#This Row],[Request Date]]=MainTracker[Request sent on (Date)])*1,0),21)</f>
        <v>10 - Complete</v>
      </c>
      <c r="G1527" s="74" cm="1">
        <f t="array" ref="G1527">INDEX(MainTracker[#Data],MATCH(1,(TrackerTbl[[#This Row],[UAID_2]]=MainTracker[UAID_2])*(TrackerTbl[[#This Row],[Request Date]]=MainTracker[Request sent on (Date)])*1,0),9)</f>
        <v>45665</v>
      </c>
      <c r="J1527" t="s">
        <v>10687</v>
      </c>
      <c r="K1527" s="238" t="s">
        <v>10672</v>
      </c>
      <c r="L1527" t="e">
        <f>LEFT(Table58[[#This Row],[L3 (Last Work Package only)]],FIND(" - ",Table58[[#This Row],[L3 (Last Work Package only)]])-1)</f>
        <v>#VALUE!</v>
      </c>
      <c r="M1527" t="str">
        <f>LEFT(Table58[[#This Row],[Assets]],FIND(" - ",Table58[[#This Row],[Assets]])-1)</f>
        <v>HS2-00002QSNP</v>
      </c>
      <c r="N1527" s="239" t="e">
        <f>INDEX(TrackerTbl[#Data],MATCH(Table58[[#This Row],[L2]],TrackerTbl[Cleansed_UAID_2],0),5)</f>
        <v>#N/A</v>
      </c>
      <c r="O1527" s="9" t="e">
        <f>INDEX(TrackerTbl[#Data],MATCH(Table58[[#This Row],[L2]],TrackerTbl[Cleansed_UAID_2],0),6)</f>
        <v>#N/A</v>
      </c>
      <c r="P1527" s="239" t="e">
        <f>INDEX(TrackerTbl[#Data],MATCH(Table58[[#This Row],[L2]],TrackerTbl[Cleansed_UAID_2],0),7)</f>
        <v>#N/A</v>
      </c>
    </row>
    <row r="1528" spans="1:16">
      <c r="A1528" s="9" t="s">
        <v>6714</v>
      </c>
      <c r="B1528" t="s">
        <v>6715</v>
      </c>
      <c r="C1528" t="str">
        <f>IF(LEFT(TrackerTbl[[#This Row],[WorkPackage]],1)="U",TrackerTbl[[#This Row],[WorkPackage]],"IDR "&amp;TRIM(TrackerTbl[[#This Row],[WorkPackage]]))</f>
        <v>IDR 214.03-1</v>
      </c>
      <c r="D1528" t="str">
        <f>TRIM(TrackerTbl[[#This Row],[UAID_2]])</f>
        <v>HS2-00002KRAP</v>
      </c>
      <c r="E1528" s="74">
        <f>_xlfn.MAXIFS(Central_Team!G:G,Central_Team!C:C,TrackerTbl[[#This Row],[UAID_2]])</f>
        <v>45586</v>
      </c>
      <c r="F1528" t="str" cm="1">
        <f t="array" ref="F1528">INDEX(MainTracker[#Data],MATCH(1,(TrackerTbl[[#This Row],[UAID_2]]=MainTracker[UAID_2])*(TrackerTbl[[#This Row],[Request Date]]=MainTracker[Request sent on (Date)])*1,0),21)</f>
        <v>10 - Complete</v>
      </c>
      <c r="G1528" s="74" cm="1">
        <f t="array" ref="G1528">INDEX(MainTracker[#Data],MATCH(1,(TrackerTbl[[#This Row],[UAID_2]]=MainTracker[UAID_2])*(TrackerTbl[[#This Row],[Request Date]]=MainTracker[Request sent on (Date)])*1,0),9)</f>
        <v>45595</v>
      </c>
      <c r="J1528" t="s">
        <v>10688</v>
      </c>
      <c r="K1528" s="238" t="s">
        <v>10672</v>
      </c>
      <c r="L1528" t="e">
        <f>LEFT(Table58[[#This Row],[L3 (Last Work Package only)]],FIND(" - ",Table58[[#This Row],[L3 (Last Work Package only)]])-1)</f>
        <v>#VALUE!</v>
      </c>
      <c r="M1528" t="str">
        <f>LEFT(Table58[[#This Row],[Assets]],FIND(" - ",Table58[[#This Row],[Assets]])-1)</f>
        <v>HS2-00002QSFP</v>
      </c>
      <c r="N1528" s="239" t="e">
        <f>INDEX(TrackerTbl[#Data],MATCH(Table58[[#This Row],[L2]],TrackerTbl[Cleansed_UAID_2],0),5)</f>
        <v>#N/A</v>
      </c>
      <c r="O1528" s="9" t="e">
        <f>INDEX(TrackerTbl[#Data],MATCH(Table58[[#This Row],[L2]],TrackerTbl[Cleansed_UAID_2],0),6)</f>
        <v>#N/A</v>
      </c>
      <c r="P1528" s="239" t="e">
        <f>INDEX(TrackerTbl[#Data],MATCH(Table58[[#This Row],[L2]],TrackerTbl[Cleansed_UAID_2],0),7)</f>
        <v>#N/A</v>
      </c>
    </row>
    <row r="1529" spans="1:16">
      <c r="A1529" s="9" t="s">
        <v>6721</v>
      </c>
      <c r="B1529" t="s">
        <v>6722</v>
      </c>
      <c r="C1529" t="str">
        <f>IF(LEFT(TrackerTbl[[#This Row],[WorkPackage]],1)="U",TrackerTbl[[#This Row],[WorkPackage]],"IDR "&amp;TRIM(TrackerTbl[[#This Row],[WorkPackage]]))</f>
        <v>IDR 213.02-1</v>
      </c>
      <c r="D1529" t="str">
        <f>TRIM(TrackerTbl[[#This Row],[UAID_2]])</f>
        <v>HS2-00002BVGH</v>
      </c>
      <c r="E1529" s="74">
        <f>_xlfn.MAXIFS(Central_Team!G:G,Central_Team!C:C,TrackerTbl[[#This Row],[UAID_2]])</f>
        <v>45586</v>
      </c>
      <c r="F1529" t="str" cm="1">
        <f t="array" ref="F1529">INDEX(MainTracker[#Data],MATCH(1,(TrackerTbl[[#This Row],[UAID_2]]=MainTracker[UAID_2])*(TrackerTbl[[#This Row],[Request Date]]=MainTracker[Request sent on (Date)])*1,0),21)</f>
        <v>10 - Complete</v>
      </c>
      <c r="G1529" s="74" cm="1">
        <f t="array" ref="G1529">INDEX(MainTracker[#Data],MATCH(1,(TrackerTbl[[#This Row],[UAID_2]]=MainTracker[UAID_2])*(TrackerTbl[[#This Row],[Request Date]]=MainTracker[Request sent on (Date)])*1,0),9)</f>
        <v>45595</v>
      </c>
      <c r="J1529" t="s">
        <v>10689</v>
      </c>
      <c r="K1529" s="238" t="s">
        <v>10672</v>
      </c>
      <c r="L1529" t="e">
        <f>LEFT(Table58[[#This Row],[L3 (Last Work Package only)]],FIND(" - ",Table58[[#This Row],[L3 (Last Work Package only)]])-1)</f>
        <v>#VALUE!</v>
      </c>
      <c r="M1529" t="str">
        <f>LEFT(Table58[[#This Row],[Assets]],FIND(" - ",Table58[[#This Row],[Assets]])-1)</f>
        <v>HS2-00002QSNU</v>
      </c>
      <c r="N1529" s="239" t="e">
        <f>INDEX(TrackerTbl[#Data],MATCH(Table58[[#This Row],[L2]],TrackerTbl[Cleansed_UAID_2],0),5)</f>
        <v>#N/A</v>
      </c>
      <c r="O1529" s="9" t="e">
        <f>INDEX(TrackerTbl[#Data],MATCH(Table58[[#This Row],[L2]],TrackerTbl[Cleansed_UAID_2],0),6)</f>
        <v>#N/A</v>
      </c>
      <c r="P1529" s="239" t="e">
        <f>INDEX(TrackerTbl[#Data],MATCH(Table58[[#This Row],[L2]],TrackerTbl[Cleansed_UAID_2],0),7)</f>
        <v>#N/A</v>
      </c>
    </row>
    <row r="1530" spans="1:16">
      <c r="A1530" s="9" t="s">
        <v>4661</v>
      </c>
      <c r="B1530" t="s">
        <v>6559</v>
      </c>
      <c r="C1530" t="str">
        <f>IF(LEFT(TrackerTbl[[#This Row],[WorkPackage]],1)="U",TrackerTbl[[#This Row],[WorkPackage]],"IDR "&amp;TRIM(TrackerTbl[[#This Row],[WorkPackage]]))</f>
        <v>IDR 230.05-2</v>
      </c>
      <c r="D1530" t="str">
        <f>TRIM(TrackerTbl[[#This Row],[UAID_2]])</f>
        <v>HS2-00002TTH0</v>
      </c>
      <c r="E1530" s="74">
        <f>_xlfn.MAXIFS(Central_Team!G:G,Central_Team!C:C,TrackerTbl[[#This Row],[UAID_2]])</f>
        <v>45587</v>
      </c>
      <c r="F1530" t="str" cm="1">
        <f t="array" ref="F1530">INDEX(MainTracker[#Data],MATCH(1,(TrackerTbl[[#This Row],[UAID_2]]=MainTracker[UAID_2])*(TrackerTbl[[#This Row],[Request Date]]=MainTracker[Request sent on (Date)])*1,0),21)</f>
        <v>10 - Complete</v>
      </c>
      <c r="G1530" s="74" cm="1">
        <f t="array" ref="G1530">INDEX(MainTracker[#Data],MATCH(1,(TrackerTbl[[#This Row],[UAID_2]]=MainTracker[UAID_2])*(TrackerTbl[[#This Row],[Request Date]]=MainTracker[Request sent on (Date)])*1,0),9)</f>
        <v>45589</v>
      </c>
      <c r="J1530" t="s">
        <v>10690</v>
      </c>
      <c r="K1530" s="238" t="s">
        <v>10672</v>
      </c>
      <c r="L1530" t="e">
        <f>LEFT(Table58[[#This Row],[L3 (Last Work Package only)]],FIND(" - ",Table58[[#This Row],[L3 (Last Work Package only)]])-1)</f>
        <v>#VALUE!</v>
      </c>
      <c r="M1530" t="str">
        <f>LEFT(Table58[[#This Row],[Assets]],FIND(" - ",Table58[[#This Row],[Assets]])-1)</f>
        <v>HS2-00002QSR5</v>
      </c>
      <c r="N1530" s="239" t="e">
        <f>INDEX(TrackerTbl[#Data],MATCH(Table58[[#This Row],[L2]],TrackerTbl[Cleansed_UAID_2],0),5)</f>
        <v>#N/A</v>
      </c>
      <c r="O1530" s="9" t="e">
        <f>INDEX(TrackerTbl[#Data],MATCH(Table58[[#This Row],[L2]],TrackerTbl[Cleansed_UAID_2],0),6)</f>
        <v>#N/A</v>
      </c>
      <c r="P1530" s="239" t="e">
        <f>INDEX(TrackerTbl[#Data],MATCH(Table58[[#This Row],[L2]],TrackerTbl[Cleansed_UAID_2],0),7)</f>
        <v>#N/A</v>
      </c>
    </row>
    <row r="1531" spans="1:16">
      <c r="A1531" s="9" t="s">
        <v>49</v>
      </c>
      <c r="B1531" t="s">
        <v>6728</v>
      </c>
      <c r="C1531" t="str">
        <f>IF(LEFT(TrackerTbl[[#This Row],[WorkPackage]],1)="U",TrackerTbl[[#This Row],[WorkPackage]],"IDR "&amp;TRIM(TrackerTbl[[#This Row],[WorkPackage]]))</f>
        <v>IDR 229.01-2</v>
      </c>
      <c r="D1531" t="str">
        <f>TRIM(TrackerTbl[[#This Row],[UAID_2]])</f>
        <v>HS2-00002CTF6</v>
      </c>
      <c r="E1531" s="74">
        <f>_xlfn.MAXIFS(Central_Team!G:G,Central_Team!C:C,TrackerTbl[[#This Row],[UAID_2]])</f>
        <v>45587</v>
      </c>
      <c r="F1531" t="str" cm="1">
        <f t="array" ref="F1531">INDEX(MainTracker[#Data],MATCH(1,(TrackerTbl[[#This Row],[UAID_2]]=MainTracker[UAID_2])*(TrackerTbl[[#This Row],[Request Date]]=MainTracker[Request sent on (Date)])*1,0),21)</f>
        <v>10 - Complete</v>
      </c>
      <c r="G1531" s="74" cm="1">
        <f t="array" ref="G1531">INDEX(MainTracker[#Data],MATCH(1,(TrackerTbl[[#This Row],[UAID_2]]=MainTracker[UAID_2])*(TrackerTbl[[#This Row],[Request Date]]=MainTracker[Request sent on (Date)])*1,0),9)</f>
        <v>45590</v>
      </c>
      <c r="J1531" t="s">
        <v>10691</v>
      </c>
      <c r="K1531" s="238" t="s">
        <v>10672</v>
      </c>
      <c r="L1531" t="e">
        <f>LEFT(Table58[[#This Row],[L3 (Last Work Package only)]],FIND(" - ",Table58[[#This Row],[L3 (Last Work Package only)]])-1)</f>
        <v>#VALUE!</v>
      </c>
      <c r="M1531" t="str">
        <f>LEFT(Table58[[#This Row],[Assets]],FIND(" - ",Table58[[#This Row],[Assets]])-1)</f>
        <v>HS2-00002QSFQ</v>
      </c>
      <c r="N1531" s="239" t="e">
        <f>INDEX(TrackerTbl[#Data],MATCH(Table58[[#This Row],[L2]],TrackerTbl[Cleansed_UAID_2],0),5)</f>
        <v>#N/A</v>
      </c>
      <c r="O1531" s="9" t="e">
        <f>INDEX(TrackerTbl[#Data],MATCH(Table58[[#This Row],[L2]],TrackerTbl[Cleansed_UAID_2],0),6)</f>
        <v>#N/A</v>
      </c>
      <c r="P1531" s="239" t="e">
        <f>INDEX(TrackerTbl[#Data],MATCH(Table58[[#This Row],[L2]],TrackerTbl[Cleansed_UAID_2],0),7)</f>
        <v>#N/A</v>
      </c>
    </row>
    <row r="1532" spans="1:16">
      <c r="A1532" s="9" t="s">
        <v>151</v>
      </c>
      <c r="B1532" t="s">
        <v>6733</v>
      </c>
      <c r="C1532" t="str">
        <f>IF(LEFT(TrackerTbl[[#This Row],[WorkPackage]],1)="U",TrackerTbl[[#This Row],[WorkPackage]],"IDR "&amp;TRIM(TrackerTbl[[#This Row],[WorkPackage]]))</f>
        <v>IDR 216.01-2</v>
      </c>
      <c r="D1532" t="str">
        <f>TRIM(TrackerTbl[[#This Row],[UAID_2]])</f>
        <v>HS2-00002CW0B</v>
      </c>
      <c r="E1532" s="74">
        <f>_xlfn.MAXIFS(Central_Team!G:G,Central_Team!C:C,TrackerTbl[[#This Row],[UAID_2]])</f>
        <v>45587</v>
      </c>
      <c r="F1532" t="str" cm="1">
        <f t="array" ref="F1532">INDEX(MainTracker[#Data],MATCH(1,(TrackerTbl[[#This Row],[UAID_2]]=MainTracker[UAID_2])*(TrackerTbl[[#This Row],[Request Date]]=MainTracker[Request sent on (Date)])*1,0),21)</f>
        <v>10 - Complete</v>
      </c>
      <c r="G1532" s="74" cm="1">
        <f t="array" ref="G1532">INDEX(MainTracker[#Data],MATCH(1,(TrackerTbl[[#This Row],[UAID_2]]=MainTracker[UAID_2])*(TrackerTbl[[#This Row],[Request Date]]=MainTracker[Request sent on (Date)])*1,0),9)</f>
        <v>45608</v>
      </c>
      <c r="J1532" t="s">
        <v>10692</v>
      </c>
      <c r="K1532" s="238" t="s">
        <v>10672</v>
      </c>
      <c r="L1532" t="e">
        <f>LEFT(Table58[[#This Row],[L3 (Last Work Package only)]],FIND(" - ",Table58[[#This Row],[L3 (Last Work Package only)]])-1)</f>
        <v>#VALUE!</v>
      </c>
      <c r="M1532" t="str">
        <f>LEFT(Table58[[#This Row],[Assets]],FIND(" - ",Table58[[#This Row],[Assets]])-1)</f>
        <v>HS2-00002QSNS</v>
      </c>
      <c r="N1532" s="239" t="e">
        <f>INDEX(TrackerTbl[#Data],MATCH(Table58[[#This Row],[L2]],TrackerTbl[Cleansed_UAID_2],0),5)</f>
        <v>#N/A</v>
      </c>
      <c r="O1532" s="9" t="e">
        <f>INDEX(TrackerTbl[#Data],MATCH(Table58[[#This Row],[L2]],TrackerTbl[Cleansed_UAID_2],0),6)</f>
        <v>#N/A</v>
      </c>
      <c r="P1532" s="239" t="e">
        <f>INDEX(TrackerTbl[#Data],MATCH(Table58[[#This Row],[L2]],TrackerTbl[Cleansed_UAID_2],0),7)</f>
        <v>#N/A</v>
      </c>
    </row>
    <row r="1533" spans="1:16">
      <c r="A1533" s="9">
        <v>237.02</v>
      </c>
      <c r="B1533" t="s">
        <v>1141</v>
      </c>
      <c r="C1533" t="str">
        <f>IF(LEFT(TrackerTbl[[#This Row],[WorkPackage]],1)="U",TrackerTbl[[#This Row],[WorkPackage]],"IDR "&amp;TRIM(TrackerTbl[[#This Row],[WorkPackage]]))</f>
        <v>IDR 237.02</v>
      </c>
      <c r="D1533" t="str">
        <f>TRIM(TrackerTbl[[#This Row],[UAID_2]])</f>
        <v>HS2-00003GSK0</v>
      </c>
      <c r="E1533" s="74">
        <f>_xlfn.MAXIFS(Central_Team!G:G,Central_Team!C:C,TrackerTbl[[#This Row],[UAID_2]])</f>
        <v>45587</v>
      </c>
      <c r="F1533" t="str" cm="1">
        <f t="array" ref="F1533">INDEX(MainTracker[#Data],MATCH(1,(TrackerTbl[[#This Row],[UAID_2]]=MainTracker[UAID_2])*(TrackerTbl[[#This Row],[Request Date]]=MainTracker[Request sent on (Date)])*1,0),21)</f>
        <v>10 - Complete</v>
      </c>
      <c r="G1533" s="74" cm="1">
        <f t="array" ref="G1533">INDEX(MainTracker[#Data],MATCH(1,(TrackerTbl[[#This Row],[UAID_2]]=MainTracker[UAID_2])*(TrackerTbl[[#This Row],[Request Date]]=MainTracker[Request sent on (Date)])*1,0),9)</f>
        <v>45589</v>
      </c>
      <c r="J1533" t="s">
        <v>10693</v>
      </c>
      <c r="K1533" s="238" t="s">
        <v>10672</v>
      </c>
      <c r="L1533" t="e">
        <f>LEFT(Table58[[#This Row],[L3 (Last Work Package only)]],FIND(" - ",Table58[[#This Row],[L3 (Last Work Package only)]])-1)</f>
        <v>#VALUE!</v>
      </c>
      <c r="M1533" t="str">
        <f>LEFT(Table58[[#This Row],[Assets]],FIND(" - ",Table58[[#This Row],[Assets]])-1)</f>
        <v>HS2-00002QSR3</v>
      </c>
      <c r="N1533" s="239" t="e">
        <f>INDEX(TrackerTbl[#Data],MATCH(Table58[[#This Row],[L2]],TrackerTbl[Cleansed_UAID_2],0),5)</f>
        <v>#N/A</v>
      </c>
      <c r="O1533" s="9" t="e">
        <f>INDEX(TrackerTbl[#Data],MATCH(Table58[[#This Row],[L2]],TrackerTbl[Cleansed_UAID_2],0),6)</f>
        <v>#N/A</v>
      </c>
      <c r="P1533" s="239" t="e">
        <f>INDEX(TrackerTbl[#Data],MATCH(Table58[[#This Row],[L2]],TrackerTbl[Cleansed_UAID_2],0),7)</f>
        <v>#N/A</v>
      </c>
    </row>
    <row r="1534" spans="1:16">
      <c r="A1534" s="9">
        <v>237.02</v>
      </c>
      <c r="B1534" t="s">
        <v>1146</v>
      </c>
      <c r="C1534" t="str">
        <f>IF(LEFT(TrackerTbl[[#This Row],[WorkPackage]],1)="U",TrackerTbl[[#This Row],[WorkPackage]],"IDR "&amp;TRIM(TrackerTbl[[#This Row],[WorkPackage]]))</f>
        <v>IDR 237.02</v>
      </c>
      <c r="D1534" t="str">
        <f>TRIM(TrackerTbl[[#This Row],[UAID_2]])</f>
        <v>HS2-00003GSK1</v>
      </c>
      <c r="E1534" s="74">
        <f>_xlfn.MAXIFS(Central_Team!G:G,Central_Team!C:C,TrackerTbl[[#This Row],[UAID_2]])</f>
        <v>45587</v>
      </c>
      <c r="F1534" t="str" cm="1">
        <f t="array" ref="F1534">INDEX(MainTracker[#Data],MATCH(1,(TrackerTbl[[#This Row],[UAID_2]]=MainTracker[UAID_2])*(TrackerTbl[[#This Row],[Request Date]]=MainTracker[Request sent on (Date)])*1,0),21)</f>
        <v>10 - Complete</v>
      </c>
      <c r="G1534" s="74" cm="1">
        <f t="array" ref="G1534">INDEX(MainTracker[#Data],MATCH(1,(TrackerTbl[[#This Row],[UAID_2]]=MainTracker[UAID_2])*(TrackerTbl[[#This Row],[Request Date]]=MainTracker[Request sent on (Date)])*1,0),9)</f>
        <v>45589</v>
      </c>
      <c r="J1534" t="s">
        <v>10694</v>
      </c>
      <c r="K1534" s="238" t="s">
        <v>10672</v>
      </c>
      <c r="L1534" t="e">
        <f>LEFT(Table58[[#This Row],[L3 (Last Work Package only)]],FIND(" - ",Table58[[#This Row],[L3 (Last Work Package only)]])-1)</f>
        <v>#VALUE!</v>
      </c>
      <c r="M1534" t="str">
        <f>LEFT(Table58[[#This Row],[Assets]],FIND(" - ",Table58[[#This Row],[Assets]])-1)</f>
        <v>HS2-00002QSFR</v>
      </c>
      <c r="N1534" s="239" t="e">
        <f>INDEX(TrackerTbl[#Data],MATCH(Table58[[#This Row],[L2]],TrackerTbl[Cleansed_UAID_2],0),5)</f>
        <v>#N/A</v>
      </c>
      <c r="O1534" s="9" t="e">
        <f>INDEX(TrackerTbl[#Data],MATCH(Table58[[#This Row],[L2]],TrackerTbl[Cleansed_UAID_2],0),6)</f>
        <v>#N/A</v>
      </c>
      <c r="P1534" s="239" t="e">
        <f>INDEX(TrackerTbl[#Data],MATCH(Table58[[#This Row],[L2]],TrackerTbl[Cleansed_UAID_2],0),7)</f>
        <v>#N/A</v>
      </c>
    </row>
    <row r="1535" spans="1:16">
      <c r="A1535" s="9">
        <v>237.02</v>
      </c>
      <c r="B1535" t="s">
        <v>1150</v>
      </c>
      <c r="C1535" t="str">
        <f>IF(LEFT(TrackerTbl[[#This Row],[WorkPackage]],1)="U",TrackerTbl[[#This Row],[WorkPackage]],"IDR "&amp;TRIM(TrackerTbl[[#This Row],[WorkPackage]]))</f>
        <v>IDR 237.02</v>
      </c>
      <c r="D1535" t="str">
        <f>TRIM(TrackerTbl[[#This Row],[UAID_2]])</f>
        <v>HS2-00003GSK2</v>
      </c>
      <c r="E1535" s="74">
        <f>_xlfn.MAXIFS(Central_Team!G:G,Central_Team!C:C,TrackerTbl[[#This Row],[UAID_2]])</f>
        <v>45587</v>
      </c>
      <c r="F1535" t="str" cm="1">
        <f t="array" ref="F1535">INDEX(MainTracker[#Data],MATCH(1,(TrackerTbl[[#This Row],[UAID_2]]=MainTracker[UAID_2])*(TrackerTbl[[#This Row],[Request Date]]=MainTracker[Request sent on (Date)])*1,0),21)</f>
        <v>10 - Complete</v>
      </c>
      <c r="G1535" s="74" cm="1">
        <f t="array" ref="G1535">INDEX(MainTracker[#Data],MATCH(1,(TrackerTbl[[#This Row],[UAID_2]]=MainTracker[UAID_2])*(TrackerTbl[[#This Row],[Request Date]]=MainTracker[Request sent on (Date)])*1,0),9)</f>
        <v>45589</v>
      </c>
      <c r="J1535" t="s">
        <v>10695</v>
      </c>
      <c r="K1535" s="238" t="s">
        <v>10672</v>
      </c>
      <c r="L1535" t="e">
        <f>LEFT(Table58[[#This Row],[L3 (Last Work Package only)]],FIND(" - ",Table58[[#This Row],[L3 (Last Work Package only)]])-1)</f>
        <v>#VALUE!</v>
      </c>
      <c r="M1535" t="str">
        <f>LEFT(Table58[[#This Row],[Assets]],FIND(" - ",Table58[[#This Row],[Assets]])-1)</f>
        <v>HS2-00002QSNV</v>
      </c>
      <c r="N1535" s="239" t="e">
        <f>INDEX(TrackerTbl[#Data],MATCH(Table58[[#This Row],[L2]],TrackerTbl[Cleansed_UAID_2],0),5)</f>
        <v>#N/A</v>
      </c>
      <c r="O1535" s="9" t="e">
        <f>INDEX(TrackerTbl[#Data],MATCH(Table58[[#This Row],[L2]],TrackerTbl[Cleansed_UAID_2],0),6)</f>
        <v>#N/A</v>
      </c>
      <c r="P1535" s="239" t="e">
        <f>INDEX(TrackerTbl[#Data],MATCH(Table58[[#This Row],[L2]],TrackerTbl[Cleansed_UAID_2],0),7)</f>
        <v>#N/A</v>
      </c>
    </row>
    <row r="1536" spans="1:16">
      <c r="A1536" s="9">
        <v>237.02</v>
      </c>
      <c r="B1536" t="s">
        <v>1154</v>
      </c>
      <c r="C1536" t="str">
        <f>IF(LEFT(TrackerTbl[[#This Row],[WorkPackage]],1)="U",TrackerTbl[[#This Row],[WorkPackage]],"IDR "&amp;TRIM(TrackerTbl[[#This Row],[WorkPackage]]))</f>
        <v>IDR 237.02</v>
      </c>
      <c r="D1536" t="str">
        <f>TRIM(TrackerTbl[[#This Row],[UAID_2]])</f>
        <v>HS2-00003GSK3</v>
      </c>
      <c r="E1536" s="74">
        <f>_xlfn.MAXIFS(Central_Team!G:G,Central_Team!C:C,TrackerTbl[[#This Row],[UAID_2]])</f>
        <v>45587</v>
      </c>
      <c r="F1536" t="str" cm="1">
        <f t="array" ref="F1536">INDEX(MainTracker[#Data],MATCH(1,(TrackerTbl[[#This Row],[UAID_2]]=MainTracker[UAID_2])*(TrackerTbl[[#This Row],[Request Date]]=MainTracker[Request sent on (Date)])*1,0),21)</f>
        <v>10 - Complete</v>
      </c>
      <c r="G1536" s="74" cm="1">
        <f t="array" ref="G1536">INDEX(MainTracker[#Data],MATCH(1,(TrackerTbl[[#This Row],[UAID_2]]=MainTracker[UAID_2])*(TrackerTbl[[#This Row],[Request Date]]=MainTracker[Request sent on (Date)])*1,0),9)</f>
        <v>45589</v>
      </c>
      <c r="J1536" t="s">
        <v>10696</v>
      </c>
      <c r="K1536" s="238" t="s">
        <v>10672</v>
      </c>
      <c r="L1536" t="e">
        <f>LEFT(Table58[[#This Row],[L3 (Last Work Package only)]],FIND(" - ",Table58[[#This Row],[L3 (Last Work Package only)]])-1)</f>
        <v>#VALUE!</v>
      </c>
      <c r="M1536" t="str">
        <f>LEFT(Table58[[#This Row],[Assets]],FIND(" - ",Table58[[#This Row],[Assets]])-1)</f>
        <v>HS2-00002QSR6</v>
      </c>
      <c r="N1536" s="239" t="e">
        <f>INDEX(TrackerTbl[#Data],MATCH(Table58[[#This Row],[L2]],TrackerTbl[Cleansed_UAID_2],0),5)</f>
        <v>#N/A</v>
      </c>
      <c r="O1536" s="9" t="e">
        <f>INDEX(TrackerTbl[#Data],MATCH(Table58[[#This Row],[L2]],TrackerTbl[Cleansed_UAID_2],0),6)</f>
        <v>#N/A</v>
      </c>
      <c r="P1536" s="239" t="e">
        <f>INDEX(TrackerTbl[#Data],MATCH(Table58[[#This Row],[L2]],TrackerTbl[Cleansed_UAID_2],0),7)</f>
        <v>#N/A</v>
      </c>
    </row>
    <row r="1537" spans="1:16">
      <c r="A1537" s="9">
        <v>237.02</v>
      </c>
      <c r="B1537" t="s">
        <v>1158</v>
      </c>
      <c r="C1537" t="str">
        <f>IF(LEFT(TrackerTbl[[#This Row],[WorkPackage]],1)="U",TrackerTbl[[#This Row],[WorkPackage]],"IDR "&amp;TRIM(TrackerTbl[[#This Row],[WorkPackage]]))</f>
        <v>IDR 237.02</v>
      </c>
      <c r="D1537" t="str">
        <f>TRIM(TrackerTbl[[#This Row],[UAID_2]])</f>
        <v>HS2-00003GSK4</v>
      </c>
      <c r="E1537" s="74">
        <f>_xlfn.MAXIFS(Central_Team!G:G,Central_Team!C:C,TrackerTbl[[#This Row],[UAID_2]])</f>
        <v>45587</v>
      </c>
      <c r="F1537" t="str" cm="1">
        <f t="array" ref="F1537">INDEX(MainTracker[#Data],MATCH(1,(TrackerTbl[[#This Row],[UAID_2]]=MainTracker[UAID_2])*(TrackerTbl[[#This Row],[Request Date]]=MainTracker[Request sent on (Date)])*1,0),21)</f>
        <v>10 - Complete</v>
      </c>
      <c r="G1537" s="74" cm="1">
        <f t="array" ref="G1537">INDEX(MainTracker[#Data],MATCH(1,(TrackerTbl[[#This Row],[UAID_2]]=MainTracker[UAID_2])*(TrackerTbl[[#This Row],[Request Date]]=MainTracker[Request sent on (Date)])*1,0),9)</f>
        <v>45589</v>
      </c>
      <c r="J1537" t="s">
        <v>10697</v>
      </c>
      <c r="K1537" s="238" t="s">
        <v>10672</v>
      </c>
      <c r="L1537" t="e">
        <f>LEFT(Table58[[#This Row],[L3 (Last Work Package only)]],FIND(" - ",Table58[[#This Row],[L3 (Last Work Package only)]])-1)</f>
        <v>#VALUE!</v>
      </c>
      <c r="M1537" t="str">
        <f>LEFT(Table58[[#This Row],[Assets]],FIND(" - ",Table58[[#This Row],[Assets]])-1)</f>
        <v>HS2-00002QSFS</v>
      </c>
      <c r="N1537" s="239" t="e">
        <f>INDEX(TrackerTbl[#Data],MATCH(Table58[[#This Row],[L2]],TrackerTbl[Cleansed_UAID_2],0),5)</f>
        <v>#N/A</v>
      </c>
      <c r="O1537" s="9" t="e">
        <f>INDEX(TrackerTbl[#Data],MATCH(Table58[[#This Row],[L2]],TrackerTbl[Cleansed_UAID_2],0),6)</f>
        <v>#N/A</v>
      </c>
      <c r="P1537" s="239" t="e">
        <f>INDEX(TrackerTbl[#Data],MATCH(Table58[[#This Row],[L2]],TrackerTbl[Cleansed_UAID_2],0),7)</f>
        <v>#N/A</v>
      </c>
    </row>
    <row r="1538" spans="1:16">
      <c r="A1538" s="9">
        <v>237.02</v>
      </c>
      <c r="B1538" t="s">
        <v>1162</v>
      </c>
      <c r="C1538" t="str">
        <f>IF(LEFT(TrackerTbl[[#This Row],[WorkPackage]],1)="U",TrackerTbl[[#This Row],[WorkPackage]],"IDR "&amp;TRIM(TrackerTbl[[#This Row],[WorkPackage]]))</f>
        <v>IDR 237.02</v>
      </c>
      <c r="D1538" t="str">
        <f>TRIM(TrackerTbl[[#This Row],[UAID_2]])</f>
        <v>HS2-00003GSK5</v>
      </c>
      <c r="E1538" s="74">
        <f>_xlfn.MAXIFS(Central_Team!G:G,Central_Team!C:C,TrackerTbl[[#This Row],[UAID_2]])</f>
        <v>45587</v>
      </c>
      <c r="F1538" t="str" cm="1">
        <f t="array" ref="F1538">INDEX(MainTracker[#Data],MATCH(1,(TrackerTbl[[#This Row],[UAID_2]]=MainTracker[UAID_2])*(TrackerTbl[[#This Row],[Request Date]]=MainTracker[Request sent on (Date)])*1,0),21)</f>
        <v>10 - Complete</v>
      </c>
      <c r="G1538" s="74" cm="1">
        <f t="array" ref="G1538">INDEX(MainTracker[#Data],MATCH(1,(TrackerTbl[[#This Row],[UAID_2]]=MainTracker[UAID_2])*(TrackerTbl[[#This Row],[Request Date]]=MainTracker[Request sent on (Date)])*1,0),9)</f>
        <v>45589</v>
      </c>
      <c r="J1538" t="s">
        <v>10698</v>
      </c>
      <c r="K1538" s="238" t="s">
        <v>10672</v>
      </c>
      <c r="L1538" t="e">
        <f>LEFT(Table58[[#This Row],[L3 (Last Work Package only)]],FIND(" - ",Table58[[#This Row],[L3 (Last Work Package only)]])-1)</f>
        <v>#VALUE!</v>
      </c>
      <c r="M1538" t="str">
        <f>LEFT(Table58[[#This Row],[Assets]],FIND(" - ",Table58[[#This Row],[Assets]])-1)</f>
        <v>HS2-00002QSNT</v>
      </c>
      <c r="N1538" s="239" t="e">
        <f>INDEX(TrackerTbl[#Data],MATCH(Table58[[#This Row],[L2]],TrackerTbl[Cleansed_UAID_2],0),5)</f>
        <v>#N/A</v>
      </c>
      <c r="O1538" s="9" t="e">
        <f>INDEX(TrackerTbl[#Data],MATCH(Table58[[#This Row],[L2]],TrackerTbl[Cleansed_UAID_2],0),6)</f>
        <v>#N/A</v>
      </c>
      <c r="P1538" s="239" t="e">
        <f>INDEX(TrackerTbl[#Data],MATCH(Table58[[#This Row],[L2]],TrackerTbl[Cleansed_UAID_2],0),7)</f>
        <v>#N/A</v>
      </c>
    </row>
    <row r="1539" spans="1:16">
      <c r="A1539" s="9">
        <v>221.5</v>
      </c>
      <c r="B1539" t="s">
        <v>6740</v>
      </c>
      <c r="C1539" t="str">
        <f>IF(LEFT(TrackerTbl[[#This Row],[WorkPackage]],1)="U",TrackerTbl[[#This Row],[WorkPackage]],"IDR "&amp;TRIM(TrackerTbl[[#This Row],[WorkPackage]]))</f>
        <v>IDR 221.5</v>
      </c>
      <c r="D1539" t="str">
        <f>TRIM(TrackerTbl[[#This Row],[UAID_2]])</f>
        <v>HS2-00003BPJP</v>
      </c>
      <c r="E1539" s="74">
        <f>_xlfn.MAXIFS(Central_Team!G:G,Central_Team!C:C,TrackerTbl[[#This Row],[UAID_2]])</f>
        <v>45587</v>
      </c>
      <c r="F1539" t="str" cm="1">
        <f t="array" ref="F1539">INDEX(MainTracker[#Data],MATCH(1,(TrackerTbl[[#This Row],[UAID_2]]=MainTracker[UAID_2])*(TrackerTbl[[#This Row],[Request Date]]=MainTracker[Request sent on (Date)])*1,0),21)</f>
        <v>10 - Complete</v>
      </c>
      <c r="G1539" s="74" cm="1">
        <f t="array" ref="G1539">INDEX(MainTracker[#Data],MATCH(1,(TrackerTbl[[#This Row],[UAID_2]]=MainTracker[UAID_2])*(TrackerTbl[[#This Row],[Request Date]]=MainTracker[Request sent on (Date)])*1,0),9)</f>
        <v>45594</v>
      </c>
      <c r="J1539" t="s">
        <v>10699</v>
      </c>
      <c r="K1539" s="238" t="s">
        <v>10672</v>
      </c>
      <c r="L1539" t="e">
        <f>LEFT(Table58[[#This Row],[L3 (Last Work Package only)]],FIND(" - ",Table58[[#This Row],[L3 (Last Work Package only)]])-1)</f>
        <v>#VALUE!</v>
      </c>
      <c r="M1539" t="str">
        <f>LEFT(Table58[[#This Row],[Assets]],FIND(" - ",Table58[[#This Row],[Assets]])-1)</f>
        <v>HS2-00002QSR4</v>
      </c>
      <c r="N1539" s="239" t="e">
        <f>INDEX(TrackerTbl[#Data],MATCH(Table58[[#This Row],[L2]],TrackerTbl[Cleansed_UAID_2],0),5)</f>
        <v>#N/A</v>
      </c>
      <c r="O1539" s="9" t="e">
        <f>INDEX(TrackerTbl[#Data],MATCH(Table58[[#This Row],[L2]],TrackerTbl[Cleansed_UAID_2],0),6)</f>
        <v>#N/A</v>
      </c>
      <c r="P1539" s="239" t="e">
        <f>INDEX(TrackerTbl[#Data],MATCH(Table58[[#This Row],[L2]],TrackerTbl[Cleansed_UAID_2],0),7)</f>
        <v>#N/A</v>
      </c>
    </row>
    <row r="1540" spans="1:16">
      <c r="A1540" s="9">
        <v>221.5</v>
      </c>
      <c r="B1540" t="s">
        <v>6744</v>
      </c>
      <c r="C1540" t="str">
        <f>IF(LEFT(TrackerTbl[[#This Row],[WorkPackage]],1)="U",TrackerTbl[[#This Row],[WorkPackage]],"IDR "&amp;TRIM(TrackerTbl[[#This Row],[WorkPackage]]))</f>
        <v>IDR 221.5</v>
      </c>
      <c r="D1540" t="str">
        <f>TRIM(TrackerTbl[[#This Row],[UAID_2]])</f>
        <v>HS2-00003BPJQ</v>
      </c>
      <c r="E1540" s="74">
        <f>_xlfn.MAXIFS(Central_Team!G:G,Central_Team!C:C,TrackerTbl[[#This Row],[UAID_2]])</f>
        <v>45587</v>
      </c>
      <c r="F1540" t="str" cm="1">
        <f t="array" ref="F1540">INDEX(MainTracker[#Data],MATCH(1,(TrackerTbl[[#This Row],[UAID_2]]=MainTracker[UAID_2])*(TrackerTbl[[#This Row],[Request Date]]=MainTracker[Request sent on (Date)])*1,0),21)</f>
        <v>10 - Complete</v>
      </c>
      <c r="G1540" s="74" cm="1">
        <f t="array" ref="G1540">INDEX(MainTracker[#Data],MATCH(1,(TrackerTbl[[#This Row],[UAID_2]]=MainTracker[UAID_2])*(TrackerTbl[[#This Row],[Request Date]]=MainTracker[Request sent on (Date)])*1,0),9)</f>
        <v>45594</v>
      </c>
      <c r="J1540" t="s">
        <v>10700</v>
      </c>
      <c r="K1540" s="238" t="s">
        <v>10672</v>
      </c>
      <c r="L1540" t="e">
        <f>LEFT(Table58[[#This Row],[L3 (Last Work Package only)]],FIND(" - ",Table58[[#This Row],[L3 (Last Work Package only)]])-1)</f>
        <v>#VALUE!</v>
      </c>
      <c r="M1540" t="str">
        <f>LEFT(Table58[[#This Row],[Assets]],FIND(" - ",Table58[[#This Row],[Assets]])-1)</f>
        <v>HS2-00002PXEE</v>
      </c>
      <c r="N1540" s="239" t="e">
        <f>INDEX(TrackerTbl[#Data],MATCH(Table58[[#This Row],[L2]],TrackerTbl[Cleansed_UAID_2],0),5)</f>
        <v>#N/A</v>
      </c>
      <c r="O1540" s="9" t="e">
        <f>INDEX(TrackerTbl[#Data],MATCH(Table58[[#This Row],[L2]],TrackerTbl[Cleansed_UAID_2],0),6)</f>
        <v>#N/A</v>
      </c>
      <c r="P1540" s="239" t="e">
        <f>INDEX(TrackerTbl[#Data],MATCH(Table58[[#This Row],[L2]],TrackerTbl[Cleansed_UAID_2],0),7)</f>
        <v>#N/A</v>
      </c>
    </row>
    <row r="1541" spans="1:16">
      <c r="A1541" s="9">
        <v>221.5</v>
      </c>
      <c r="B1541" t="s">
        <v>6748</v>
      </c>
      <c r="C1541" t="str">
        <f>IF(LEFT(TrackerTbl[[#This Row],[WorkPackage]],1)="U",TrackerTbl[[#This Row],[WorkPackage]],"IDR "&amp;TRIM(TrackerTbl[[#This Row],[WorkPackage]]))</f>
        <v>IDR 221.5</v>
      </c>
      <c r="D1541" t="str">
        <f>TRIM(TrackerTbl[[#This Row],[UAID_2]])</f>
        <v>HS2-00003BPJM</v>
      </c>
      <c r="E1541" s="74">
        <f>_xlfn.MAXIFS(Central_Team!G:G,Central_Team!C:C,TrackerTbl[[#This Row],[UAID_2]])</f>
        <v>45587</v>
      </c>
      <c r="F1541" t="str" cm="1">
        <f t="array" ref="F1541">INDEX(MainTracker[#Data],MATCH(1,(TrackerTbl[[#This Row],[UAID_2]]=MainTracker[UAID_2])*(TrackerTbl[[#This Row],[Request Date]]=MainTracker[Request sent on (Date)])*1,0),21)</f>
        <v>10 - Complete</v>
      </c>
      <c r="G1541" s="74" cm="1">
        <f t="array" ref="G1541">INDEX(MainTracker[#Data],MATCH(1,(TrackerTbl[[#This Row],[UAID_2]]=MainTracker[UAID_2])*(TrackerTbl[[#This Row],[Request Date]]=MainTracker[Request sent on (Date)])*1,0),9)</f>
        <v>45595</v>
      </c>
      <c r="J1541" t="s">
        <v>10701</v>
      </c>
      <c r="K1541" s="238" t="s">
        <v>10672</v>
      </c>
      <c r="L1541" t="e">
        <f>LEFT(Table58[[#This Row],[L3 (Last Work Package only)]],FIND(" - ",Table58[[#This Row],[L3 (Last Work Package only)]])-1)</f>
        <v>#VALUE!</v>
      </c>
      <c r="M1541" t="str">
        <f>LEFT(Table58[[#This Row],[Assets]],FIND(" - ",Table58[[#This Row],[Assets]])-1)</f>
        <v>HS2-00002PXH7</v>
      </c>
      <c r="N1541" s="239" t="e">
        <f>INDEX(TrackerTbl[#Data],MATCH(Table58[[#This Row],[L2]],TrackerTbl[Cleansed_UAID_2],0),5)</f>
        <v>#N/A</v>
      </c>
      <c r="O1541" s="9" t="e">
        <f>INDEX(TrackerTbl[#Data],MATCH(Table58[[#This Row],[L2]],TrackerTbl[Cleansed_UAID_2],0),6)</f>
        <v>#N/A</v>
      </c>
      <c r="P1541" s="239" t="e">
        <f>INDEX(TrackerTbl[#Data],MATCH(Table58[[#This Row],[L2]],TrackerTbl[Cleansed_UAID_2],0),7)</f>
        <v>#N/A</v>
      </c>
    </row>
    <row r="1542" spans="1:16">
      <c r="A1542" s="9">
        <v>221.5</v>
      </c>
      <c r="B1542" t="s">
        <v>6752</v>
      </c>
      <c r="C1542" t="str">
        <f>IF(LEFT(TrackerTbl[[#This Row],[WorkPackage]],1)="U",TrackerTbl[[#This Row],[WorkPackage]],"IDR "&amp;TRIM(TrackerTbl[[#This Row],[WorkPackage]]))</f>
        <v>IDR 221.5</v>
      </c>
      <c r="D1542" t="str">
        <f>TRIM(TrackerTbl[[#This Row],[UAID_2]])</f>
        <v>HS2-00003BPJN</v>
      </c>
      <c r="E1542" s="74">
        <f>_xlfn.MAXIFS(Central_Team!G:G,Central_Team!C:C,TrackerTbl[[#This Row],[UAID_2]])</f>
        <v>45587</v>
      </c>
      <c r="F1542" t="str" cm="1">
        <f t="array" ref="F1542">INDEX(MainTracker[#Data],MATCH(1,(TrackerTbl[[#This Row],[UAID_2]]=MainTracker[UAID_2])*(TrackerTbl[[#This Row],[Request Date]]=MainTracker[Request sent on (Date)])*1,0),21)</f>
        <v>10 - Complete</v>
      </c>
      <c r="G1542" s="74" cm="1">
        <f t="array" ref="G1542">INDEX(MainTracker[#Data],MATCH(1,(TrackerTbl[[#This Row],[UAID_2]]=MainTracker[UAID_2])*(TrackerTbl[[#This Row],[Request Date]]=MainTracker[Request sent on (Date)])*1,0),9)</f>
        <v>45595</v>
      </c>
      <c r="J1542" t="s">
        <v>10702</v>
      </c>
      <c r="K1542" s="238" t="s">
        <v>10672</v>
      </c>
      <c r="L1542" t="e">
        <f>LEFT(Table58[[#This Row],[L3 (Last Work Package only)]],FIND(" - ",Table58[[#This Row],[L3 (Last Work Package only)]])-1)</f>
        <v>#VALUE!</v>
      </c>
      <c r="M1542" t="str">
        <f>LEFT(Table58[[#This Row],[Assets]],FIND(" - ",Table58[[#This Row],[Assets]])-1)</f>
        <v>HS2-00002QSE1</v>
      </c>
      <c r="N1542" s="239" t="e">
        <f>INDEX(TrackerTbl[#Data],MATCH(Table58[[#This Row],[L2]],TrackerTbl[Cleansed_UAID_2],0),5)</f>
        <v>#N/A</v>
      </c>
      <c r="O1542" s="9" t="e">
        <f>INDEX(TrackerTbl[#Data],MATCH(Table58[[#This Row],[L2]],TrackerTbl[Cleansed_UAID_2],0),6)</f>
        <v>#N/A</v>
      </c>
      <c r="P1542" s="239" t="e">
        <f>INDEX(TrackerTbl[#Data],MATCH(Table58[[#This Row],[L2]],TrackerTbl[Cleansed_UAID_2],0),7)</f>
        <v>#N/A</v>
      </c>
    </row>
    <row r="1543" spans="1:16">
      <c r="A1543" s="9">
        <v>221.5</v>
      </c>
      <c r="B1543" t="s">
        <v>6756</v>
      </c>
      <c r="C1543" t="str">
        <f>IF(LEFT(TrackerTbl[[#This Row],[WorkPackage]],1)="U",TrackerTbl[[#This Row],[WorkPackage]],"IDR "&amp;TRIM(TrackerTbl[[#This Row],[WorkPackage]]))</f>
        <v>IDR 221.5</v>
      </c>
      <c r="D1543" t="str">
        <f>TRIM(TrackerTbl[[#This Row],[UAID_2]])</f>
        <v>HS2-00003BPJK</v>
      </c>
      <c r="E1543" s="74">
        <f>_xlfn.MAXIFS(Central_Team!G:G,Central_Team!C:C,TrackerTbl[[#This Row],[UAID_2]])</f>
        <v>45587</v>
      </c>
      <c r="F1543" t="str" cm="1">
        <f t="array" ref="F1543">INDEX(MainTracker[#Data],MATCH(1,(TrackerTbl[[#This Row],[UAID_2]]=MainTracker[UAID_2])*(TrackerTbl[[#This Row],[Request Date]]=MainTracker[Request sent on (Date)])*1,0),21)</f>
        <v>10 - Complete</v>
      </c>
      <c r="G1543" s="74" cm="1">
        <f t="array" ref="G1543">INDEX(MainTracker[#Data],MATCH(1,(TrackerTbl[[#This Row],[UAID_2]]=MainTracker[UAID_2])*(TrackerTbl[[#This Row],[Request Date]]=MainTracker[Request sent on (Date)])*1,0),9)</f>
        <v>45590</v>
      </c>
      <c r="J1543" t="s">
        <v>10703</v>
      </c>
      <c r="K1543" s="238" t="s">
        <v>10672</v>
      </c>
      <c r="L1543" t="e">
        <f>LEFT(Table58[[#This Row],[L3 (Last Work Package only)]],FIND(" - ",Table58[[#This Row],[L3 (Last Work Package only)]])-1)</f>
        <v>#VALUE!</v>
      </c>
      <c r="M1543" t="str">
        <f>LEFT(Table58[[#This Row],[Assets]],FIND(" - ",Table58[[#This Row],[Assets]])-1)</f>
        <v>HS2-00002QSFT</v>
      </c>
      <c r="N1543" s="239" t="e">
        <f>INDEX(TrackerTbl[#Data],MATCH(Table58[[#This Row],[L2]],TrackerTbl[Cleansed_UAID_2],0),5)</f>
        <v>#N/A</v>
      </c>
      <c r="O1543" s="9" t="e">
        <f>INDEX(TrackerTbl[#Data],MATCH(Table58[[#This Row],[L2]],TrackerTbl[Cleansed_UAID_2],0),6)</f>
        <v>#N/A</v>
      </c>
      <c r="P1543" s="239" t="e">
        <f>INDEX(TrackerTbl[#Data],MATCH(Table58[[#This Row],[L2]],TrackerTbl[Cleansed_UAID_2],0),7)</f>
        <v>#N/A</v>
      </c>
    </row>
    <row r="1544" spans="1:16">
      <c r="A1544" s="9">
        <v>221.5</v>
      </c>
      <c r="B1544" t="s">
        <v>6760</v>
      </c>
      <c r="C1544" t="str">
        <f>IF(LEFT(TrackerTbl[[#This Row],[WorkPackage]],1)="U",TrackerTbl[[#This Row],[WorkPackage]],"IDR "&amp;TRIM(TrackerTbl[[#This Row],[WorkPackage]]))</f>
        <v>IDR 221.5</v>
      </c>
      <c r="D1544" t="str">
        <f>TRIM(TrackerTbl[[#This Row],[UAID_2]])</f>
        <v>HS2-00003BPJL</v>
      </c>
      <c r="E1544" s="74">
        <f>_xlfn.MAXIFS(Central_Team!G:G,Central_Team!C:C,TrackerTbl[[#This Row],[UAID_2]])</f>
        <v>45587</v>
      </c>
      <c r="F1544" t="str" cm="1">
        <f t="array" ref="F1544">INDEX(MainTracker[#Data],MATCH(1,(TrackerTbl[[#This Row],[UAID_2]]=MainTracker[UAID_2])*(TrackerTbl[[#This Row],[Request Date]]=MainTracker[Request sent on (Date)])*1,0),21)</f>
        <v>10 - Complete</v>
      </c>
      <c r="G1544" s="74" cm="1">
        <f t="array" ref="G1544">INDEX(MainTracker[#Data],MATCH(1,(TrackerTbl[[#This Row],[UAID_2]]=MainTracker[UAID_2])*(TrackerTbl[[#This Row],[Request Date]]=MainTracker[Request sent on (Date)])*1,0),9)</f>
        <v>45595</v>
      </c>
      <c r="J1544" t="s">
        <v>10704</v>
      </c>
      <c r="K1544" s="238" t="s">
        <v>10672</v>
      </c>
      <c r="L1544" t="e">
        <f>LEFT(Table58[[#This Row],[L3 (Last Work Package only)]],FIND(" - ",Table58[[#This Row],[L3 (Last Work Package only)]])-1)</f>
        <v>#VALUE!</v>
      </c>
      <c r="M1544" t="str">
        <f>LEFT(Table58[[#This Row],[Assets]],FIND(" - ",Table58[[#This Row],[Assets]])-1)</f>
        <v>HS2-00002QSNQ</v>
      </c>
      <c r="N1544" s="239" t="e">
        <f>INDEX(TrackerTbl[#Data],MATCH(Table58[[#This Row],[L2]],TrackerTbl[Cleansed_UAID_2],0),5)</f>
        <v>#N/A</v>
      </c>
      <c r="O1544" s="9" t="e">
        <f>INDEX(TrackerTbl[#Data],MATCH(Table58[[#This Row],[L2]],TrackerTbl[Cleansed_UAID_2],0),6)</f>
        <v>#N/A</v>
      </c>
      <c r="P1544" s="239" t="e">
        <f>INDEX(TrackerTbl[#Data],MATCH(Table58[[#This Row],[L2]],TrackerTbl[Cleansed_UAID_2],0),7)</f>
        <v>#N/A</v>
      </c>
    </row>
    <row r="1545" spans="1:16">
      <c r="A1545" s="9">
        <v>221.5</v>
      </c>
      <c r="B1545" t="s">
        <v>6764</v>
      </c>
      <c r="C1545" t="str">
        <f>IF(LEFT(TrackerTbl[[#This Row],[WorkPackage]],1)="U",TrackerTbl[[#This Row],[WorkPackage]],"IDR "&amp;TRIM(TrackerTbl[[#This Row],[WorkPackage]]))</f>
        <v>IDR 221.5</v>
      </c>
      <c r="D1545" t="str">
        <f>TRIM(TrackerTbl[[#This Row],[UAID_2]])</f>
        <v>HS2-00003BPJJ</v>
      </c>
      <c r="E1545" s="74">
        <f>_xlfn.MAXIFS(Central_Team!G:G,Central_Team!C:C,TrackerTbl[[#This Row],[UAID_2]])</f>
        <v>45587</v>
      </c>
      <c r="F1545" t="str" cm="1">
        <f t="array" ref="F1545">INDEX(MainTracker[#Data],MATCH(1,(TrackerTbl[[#This Row],[UAID_2]]=MainTracker[UAID_2])*(TrackerTbl[[#This Row],[Request Date]]=MainTracker[Request sent on (Date)])*1,0),21)</f>
        <v>10 - Complete</v>
      </c>
      <c r="G1545" s="74" cm="1">
        <f t="array" ref="G1545">INDEX(MainTracker[#Data],MATCH(1,(TrackerTbl[[#This Row],[UAID_2]]=MainTracker[UAID_2])*(TrackerTbl[[#This Row],[Request Date]]=MainTracker[Request sent on (Date)])*1,0),9)</f>
        <v>45590</v>
      </c>
      <c r="J1545" t="s">
        <v>10705</v>
      </c>
      <c r="K1545" s="238" t="s">
        <v>10672</v>
      </c>
      <c r="L1545" t="e">
        <f>LEFT(Table58[[#This Row],[L3 (Last Work Package only)]],FIND(" - ",Table58[[#This Row],[L3 (Last Work Package only)]])-1)</f>
        <v>#VALUE!</v>
      </c>
      <c r="M1545" t="str">
        <f>LEFT(Table58[[#This Row],[Assets]],FIND(" - ",Table58[[#This Row],[Assets]])-1)</f>
        <v>HS2-00002QSR1</v>
      </c>
      <c r="N1545" s="239" t="e">
        <f>INDEX(TrackerTbl[#Data],MATCH(Table58[[#This Row],[L2]],TrackerTbl[Cleansed_UAID_2],0),5)</f>
        <v>#N/A</v>
      </c>
      <c r="O1545" s="9" t="e">
        <f>INDEX(TrackerTbl[#Data],MATCH(Table58[[#This Row],[L2]],TrackerTbl[Cleansed_UAID_2],0),6)</f>
        <v>#N/A</v>
      </c>
      <c r="P1545" s="239" t="e">
        <f>INDEX(TrackerTbl[#Data],MATCH(Table58[[#This Row],[L2]],TrackerTbl[Cleansed_UAID_2],0),7)</f>
        <v>#N/A</v>
      </c>
    </row>
    <row r="1546" spans="1:16">
      <c r="A1546" s="9">
        <v>221.5</v>
      </c>
      <c r="B1546" t="s">
        <v>6768</v>
      </c>
      <c r="C1546" t="str">
        <f>IF(LEFT(TrackerTbl[[#This Row],[WorkPackage]],1)="U",TrackerTbl[[#This Row],[WorkPackage]],"IDR "&amp;TRIM(TrackerTbl[[#This Row],[WorkPackage]]))</f>
        <v>IDR 221.5</v>
      </c>
      <c r="D1546" t="str">
        <f>TRIM(TrackerTbl[[#This Row],[UAID_2]])</f>
        <v>HS2-00003BPK2</v>
      </c>
      <c r="E1546" s="74">
        <f>_xlfn.MAXIFS(Central_Team!G:G,Central_Team!C:C,TrackerTbl[[#This Row],[UAID_2]])</f>
        <v>45587</v>
      </c>
      <c r="F1546" t="str" cm="1">
        <f t="array" ref="F1546">INDEX(MainTracker[#Data],MATCH(1,(TrackerTbl[[#This Row],[UAID_2]]=MainTracker[UAID_2])*(TrackerTbl[[#This Row],[Request Date]]=MainTracker[Request sent on (Date)])*1,0),21)</f>
        <v>10 - Complete</v>
      </c>
      <c r="G1546" s="74" cm="1">
        <f t="array" ref="G1546">INDEX(MainTracker[#Data],MATCH(1,(TrackerTbl[[#This Row],[UAID_2]]=MainTracker[UAID_2])*(TrackerTbl[[#This Row],[Request Date]]=MainTracker[Request sent on (Date)])*1,0),9)</f>
        <v>45594</v>
      </c>
      <c r="J1546" t="s">
        <v>10706</v>
      </c>
      <c r="K1546" s="238" t="s">
        <v>10672</v>
      </c>
      <c r="L1546" t="e">
        <f>LEFT(Table58[[#This Row],[L3 (Last Work Package only)]],FIND(" - ",Table58[[#This Row],[L3 (Last Work Package only)]])-1)</f>
        <v>#VALUE!</v>
      </c>
      <c r="M1546" t="str">
        <f>LEFT(Table58[[#This Row],[Assets]],FIND(" - ",Table58[[#This Row],[Assets]])-1)</f>
        <v>HS2-00002QSFU</v>
      </c>
      <c r="N1546" s="239" t="e">
        <f>INDEX(TrackerTbl[#Data],MATCH(Table58[[#This Row],[L2]],TrackerTbl[Cleansed_UAID_2],0),5)</f>
        <v>#N/A</v>
      </c>
      <c r="O1546" s="9" t="e">
        <f>INDEX(TrackerTbl[#Data],MATCH(Table58[[#This Row],[L2]],TrackerTbl[Cleansed_UAID_2],0),6)</f>
        <v>#N/A</v>
      </c>
      <c r="P1546" s="239" t="e">
        <f>INDEX(TrackerTbl[#Data],MATCH(Table58[[#This Row],[L2]],TrackerTbl[Cleansed_UAID_2],0),7)</f>
        <v>#N/A</v>
      </c>
    </row>
    <row r="1547" spans="1:16">
      <c r="A1547" s="9">
        <v>221.5</v>
      </c>
      <c r="B1547" t="s">
        <v>6772</v>
      </c>
      <c r="C1547" t="str">
        <f>IF(LEFT(TrackerTbl[[#This Row],[WorkPackage]],1)="U",TrackerTbl[[#This Row],[WorkPackage]],"IDR "&amp;TRIM(TrackerTbl[[#This Row],[WorkPackage]]))</f>
        <v>IDR 221.5</v>
      </c>
      <c r="D1547" t="str">
        <f>TRIM(TrackerTbl[[#This Row],[UAID_2]])</f>
        <v>HS2-00003BPJY</v>
      </c>
      <c r="E1547" s="74">
        <f>_xlfn.MAXIFS(Central_Team!G:G,Central_Team!C:C,TrackerTbl[[#This Row],[UAID_2]])</f>
        <v>45587</v>
      </c>
      <c r="F1547" t="str" cm="1">
        <f t="array" ref="F1547">INDEX(MainTracker[#Data],MATCH(1,(TrackerTbl[[#This Row],[UAID_2]]=MainTracker[UAID_2])*(TrackerTbl[[#This Row],[Request Date]]=MainTracker[Request sent on (Date)])*1,0),21)</f>
        <v>10 - Complete</v>
      </c>
      <c r="G1547" s="74" cm="1">
        <f t="array" ref="G1547">INDEX(MainTracker[#Data],MATCH(1,(TrackerTbl[[#This Row],[UAID_2]]=MainTracker[UAID_2])*(TrackerTbl[[#This Row],[Request Date]]=MainTracker[Request sent on (Date)])*1,0),9)</f>
        <v>45595</v>
      </c>
      <c r="J1547" t="s">
        <v>10707</v>
      </c>
      <c r="K1547" s="238" t="s">
        <v>10672</v>
      </c>
      <c r="L1547" t="e">
        <f>LEFT(Table58[[#This Row],[L3 (Last Work Package only)]],FIND(" - ",Table58[[#This Row],[L3 (Last Work Package only)]])-1)</f>
        <v>#VALUE!</v>
      </c>
      <c r="M1547" t="str">
        <f>LEFT(Table58[[#This Row],[Assets]],FIND(" - ",Table58[[#This Row],[Assets]])-1)</f>
        <v>HS2-00002QSR7</v>
      </c>
      <c r="N1547" s="239" t="e">
        <f>INDEX(TrackerTbl[#Data],MATCH(Table58[[#This Row],[L2]],TrackerTbl[Cleansed_UAID_2],0),5)</f>
        <v>#N/A</v>
      </c>
      <c r="O1547" s="9" t="e">
        <f>INDEX(TrackerTbl[#Data],MATCH(Table58[[#This Row],[L2]],TrackerTbl[Cleansed_UAID_2],0),6)</f>
        <v>#N/A</v>
      </c>
      <c r="P1547" s="239" t="e">
        <f>INDEX(TrackerTbl[#Data],MATCH(Table58[[#This Row],[L2]],TrackerTbl[Cleansed_UAID_2],0),7)</f>
        <v>#N/A</v>
      </c>
    </row>
    <row r="1548" spans="1:16">
      <c r="A1548" s="9">
        <v>221.5</v>
      </c>
      <c r="B1548" t="s">
        <v>6776</v>
      </c>
      <c r="C1548" t="str">
        <f>IF(LEFT(TrackerTbl[[#This Row],[WorkPackage]],1)="U",TrackerTbl[[#This Row],[WorkPackage]],"IDR "&amp;TRIM(TrackerTbl[[#This Row],[WorkPackage]]))</f>
        <v>IDR 221.5</v>
      </c>
      <c r="D1548" t="str">
        <f>TRIM(TrackerTbl[[#This Row],[UAID_2]])</f>
        <v>HS2-00003BPJZ</v>
      </c>
      <c r="E1548" s="74">
        <f>_xlfn.MAXIFS(Central_Team!G:G,Central_Team!C:C,TrackerTbl[[#This Row],[UAID_2]])</f>
        <v>45587</v>
      </c>
      <c r="F1548" t="str" cm="1">
        <f t="array" ref="F1548">INDEX(MainTracker[#Data],MATCH(1,(TrackerTbl[[#This Row],[UAID_2]]=MainTracker[UAID_2])*(TrackerTbl[[#This Row],[Request Date]]=MainTracker[Request sent on (Date)])*1,0),21)</f>
        <v>10 - Complete</v>
      </c>
      <c r="G1548" s="74" cm="1">
        <f t="array" ref="G1548">INDEX(MainTracker[#Data],MATCH(1,(TrackerTbl[[#This Row],[UAID_2]]=MainTracker[UAID_2])*(TrackerTbl[[#This Row],[Request Date]]=MainTracker[Request sent on (Date)])*1,0),9)</f>
        <v>45595</v>
      </c>
      <c r="J1548" t="s">
        <v>10708</v>
      </c>
      <c r="K1548" s="238" t="s">
        <v>10672</v>
      </c>
      <c r="L1548" t="e">
        <f>LEFT(Table58[[#This Row],[L3 (Last Work Package only)]],FIND(" - ",Table58[[#This Row],[L3 (Last Work Package only)]])-1)</f>
        <v>#VALUE!</v>
      </c>
      <c r="M1548" t="str">
        <f>LEFT(Table58[[#This Row],[Assets]],FIND(" - ",Table58[[#This Row],[Assets]])-1)</f>
        <v>HS2-00002QSFV</v>
      </c>
      <c r="N1548" s="239" t="e">
        <f>INDEX(TrackerTbl[#Data],MATCH(Table58[[#This Row],[L2]],TrackerTbl[Cleansed_UAID_2],0),5)</f>
        <v>#N/A</v>
      </c>
      <c r="O1548" s="9" t="e">
        <f>INDEX(TrackerTbl[#Data],MATCH(Table58[[#This Row],[L2]],TrackerTbl[Cleansed_UAID_2],0),6)</f>
        <v>#N/A</v>
      </c>
      <c r="P1548" s="239" t="e">
        <f>INDEX(TrackerTbl[#Data],MATCH(Table58[[#This Row],[L2]],TrackerTbl[Cleansed_UAID_2],0),7)</f>
        <v>#N/A</v>
      </c>
    </row>
    <row r="1549" spans="1:16">
      <c r="A1549" s="9">
        <v>221.5</v>
      </c>
      <c r="B1549" t="s">
        <v>6780</v>
      </c>
      <c r="C1549" t="str">
        <f>IF(LEFT(TrackerTbl[[#This Row],[WorkPackage]],1)="U",TrackerTbl[[#This Row],[WorkPackage]],"IDR "&amp;TRIM(TrackerTbl[[#This Row],[WorkPackage]]))</f>
        <v>IDR 221.5</v>
      </c>
      <c r="D1549" t="str">
        <f>TRIM(TrackerTbl[[#This Row],[UAID_2]])</f>
        <v>HS2-00003BPK3</v>
      </c>
      <c r="E1549" s="74">
        <f>_xlfn.MAXIFS(Central_Team!G:G,Central_Team!C:C,TrackerTbl[[#This Row],[UAID_2]])</f>
        <v>45587</v>
      </c>
      <c r="F1549" t="str" cm="1">
        <f t="array" ref="F1549">INDEX(MainTracker[#Data],MATCH(1,(TrackerTbl[[#This Row],[UAID_2]]=MainTracker[UAID_2])*(TrackerTbl[[#This Row],[Request Date]]=MainTracker[Request sent on (Date)])*1,0),21)</f>
        <v>10 - Complete</v>
      </c>
      <c r="G1549" s="74" cm="1">
        <f t="array" ref="G1549">INDEX(MainTracker[#Data],MATCH(1,(TrackerTbl[[#This Row],[UAID_2]]=MainTracker[UAID_2])*(TrackerTbl[[#This Row],[Request Date]]=MainTracker[Request sent on (Date)])*1,0),9)</f>
        <v>45595</v>
      </c>
      <c r="J1549" t="s">
        <v>10709</v>
      </c>
      <c r="K1549" s="238" t="s">
        <v>10672</v>
      </c>
      <c r="L1549" t="e">
        <f>LEFT(Table58[[#This Row],[L3 (Last Work Package only)]],FIND(" - ",Table58[[#This Row],[L3 (Last Work Package only)]])-1)</f>
        <v>#VALUE!</v>
      </c>
      <c r="M1549" t="str">
        <f>LEFT(Table58[[#This Row],[Assets]],FIND(" - ",Table58[[#This Row],[Assets]])-1)</f>
        <v>HS2-00002QSPY</v>
      </c>
      <c r="N1549" s="239" t="e">
        <f>INDEX(TrackerTbl[#Data],MATCH(Table58[[#This Row],[L2]],TrackerTbl[Cleansed_UAID_2],0),5)</f>
        <v>#N/A</v>
      </c>
      <c r="O1549" s="9" t="e">
        <f>INDEX(TrackerTbl[#Data],MATCH(Table58[[#This Row],[L2]],TrackerTbl[Cleansed_UAID_2],0),6)</f>
        <v>#N/A</v>
      </c>
      <c r="P1549" s="239" t="e">
        <f>INDEX(TrackerTbl[#Data],MATCH(Table58[[#This Row],[L2]],TrackerTbl[Cleansed_UAID_2],0),7)</f>
        <v>#N/A</v>
      </c>
    </row>
    <row r="1550" spans="1:16">
      <c r="A1550" s="9">
        <v>221.5</v>
      </c>
      <c r="B1550" t="s">
        <v>6784</v>
      </c>
      <c r="C1550" t="str">
        <f>IF(LEFT(TrackerTbl[[#This Row],[WorkPackage]],1)="U",TrackerTbl[[#This Row],[WorkPackage]],"IDR "&amp;TRIM(TrackerTbl[[#This Row],[WorkPackage]]))</f>
        <v>IDR 221.5</v>
      </c>
      <c r="D1550" t="str">
        <f>TRIM(TrackerTbl[[#This Row],[UAID_2]])</f>
        <v>HS2-00003BPK0</v>
      </c>
      <c r="E1550" s="74">
        <f>_xlfn.MAXIFS(Central_Team!G:G,Central_Team!C:C,TrackerTbl[[#This Row],[UAID_2]])</f>
        <v>45587</v>
      </c>
      <c r="F1550" t="str" cm="1">
        <f t="array" ref="F1550">INDEX(MainTracker[#Data],MATCH(1,(TrackerTbl[[#This Row],[UAID_2]]=MainTracker[UAID_2])*(TrackerTbl[[#This Row],[Request Date]]=MainTracker[Request sent on (Date)])*1,0),21)</f>
        <v>10 - Complete</v>
      </c>
      <c r="G1550" s="74" cm="1">
        <f t="array" ref="G1550">INDEX(MainTracker[#Data],MATCH(1,(TrackerTbl[[#This Row],[UAID_2]]=MainTracker[UAID_2])*(TrackerTbl[[#This Row],[Request Date]]=MainTracker[Request sent on (Date)])*1,0),9)</f>
        <v>45601</v>
      </c>
      <c r="J1550" t="s">
        <v>10710</v>
      </c>
      <c r="K1550" s="238" t="s">
        <v>10672</v>
      </c>
      <c r="L1550" t="e">
        <f>LEFT(Table58[[#This Row],[L3 (Last Work Package only)]],FIND(" - ",Table58[[#This Row],[L3 (Last Work Package only)]])-1)</f>
        <v>#VALUE!</v>
      </c>
      <c r="M1550" t="str">
        <f>LEFT(Table58[[#This Row],[Assets]],FIND(" - ",Table58[[#This Row],[Assets]])-1)</f>
        <v>HS2-00002QSFW</v>
      </c>
      <c r="N1550" s="239" t="e">
        <f>INDEX(TrackerTbl[#Data],MATCH(Table58[[#This Row],[L2]],TrackerTbl[Cleansed_UAID_2],0),5)</f>
        <v>#N/A</v>
      </c>
      <c r="O1550" s="9" t="e">
        <f>INDEX(TrackerTbl[#Data],MATCH(Table58[[#This Row],[L2]],TrackerTbl[Cleansed_UAID_2],0),6)</f>
        <v>#N/A</v>
      </c>
      <c r="P1550" s="239" t="e">
        <f>INDEX(TrackerTbl[#Data],MATCH(Table58[[#This Row],[L2]],TrackerTbl[Cleansed_UAID_2],0),7)</f>
        <v>#N/A</v>
      </c>
    </row>
    <row r="1551" spans="1:16">
      <c r="A1551" s="9">
        <v>221.5</v>
      </c>
      <c r="B1551" t="s">
        <v>6788</v>
      </c>
      <c r="C1551" t="str">
        <f>IF(LEFT(TrackerTbl[[#This Row],[WorkPackage]],1)="U",TrackerTbl[[#This Row],[WorkPackage]],"IDR "&amp;TRIM(TrackerTbl[[#This Row],[WorkPackage]]))</f>
        <v>IDR 221.5</v>
      </c>
      <c r="D1551" t="str">
        <f>TRIM(TrackerTbl[[#This Row],[UAID_2]])</f>
        <v>HS2-00003BPK5</v>
      </c>
      <c r="E1551" s="74">
        <f>_xlfn.MAXIFS(Central_Team!G:G,Central_Team!C:C,TrackerTbl[[#This Row],[UAID_2]])</f>
        <v>45587</v>
      </c>
      <c r="F1551" t="str" cm="1">
        <f t="array" ref="F1551">INDEX(MainTracker[#Data],MATCH(1,(TrackerTbl[[#This Row],[UAID_2]]=MainTracker[UAID_2])*(TrackerTbl[[#This Row],[Request Date]]=MainTracker[Request sent on (Date)])*1,0),21)</f>
        <v>10 - Complete</v>
      </c>
      <c r="G1551" s="74" cm="1">
        <f t="array" ref="G1551">INDEX(MainTracker[#Data],MATCH(1,(TrackerTbl[[#This Row],[UAID_2]]=MainTracker[UAID_2])*(TrackerTbl[[#This Row],[Request Date]]=MainTracker[Request sent on (Date)])*1,0),9)</f>
        <v>45600</v>
      </c>
      <c r="J1551" t="s">
        <v>10711</v>
      </c>
      <c r="K1551" s="238" t="s">
        <v>10672</v>
      </c>
      <c r="L1551" t="e">
        <f>LEFT(Table58[[#This Row],[L3 (Last Work Package only)]],FIND(" - ",Table58[[#This Row],[L3 (Last Work Package only)]])-1)</f>
        <v>#VALUE!</v>
      </c>
      <c r="M1551" t="str">
        <f>LEFT(Table58[[#This Row],[Assets]],FIND(" - ",Table58[[#This Row],[Assets]])-1)</f>
        <v>HS2-00002QSRA</v>
      </c>
      <c r="N1551" s="239" t="e">
        <f>INDEX(TrackerTbl[#Data],MATCH(Table58[[#This Row],[L2]],TrackerTbl[Cleansed_UAID_2],0),5)</f>
        <v>#N/A</v>
      </c>
      <c r="O1551" s="9" t="e">
        <f>INDEX(TrackerTbl[#Data],MATCH(Table58[[#This Row],[L2]],TrackerTbl[Cleansed_UAID_2],0),6)</f>
        <v>#N/A</v>
      </c>
      <c r="P1551" s="239" t="e">
        <f>INDEX(TrackerTbl[#Data],MATCH(Table58[[#This Row],[L2]],TrackerTbl[Cleansed_UAID_2],0),7)</f>
        <v>#N/A</v>
      </c>
    </row>
    <row r="1552" spans="1:16">
      <c r="A1552" s="9">
        <v>221.5</v>
      </c>
      <c r="B1552" t="s">
        <v>6792</v>
      </c>
      <c r="C1552" t="str">
        <f>IF(LEFT(TrackerTbl[[#This Row],[WorkPackage]],1)="U",TrackerTbl[[#This Row],[WorkPackage]],"IDR "&amp;TRIM(TrackerTbl[[#This Row],[WorkPackage]]))</f>
        <v>IDR 221.5</v>
      </c>
      <c r="D1552" t="str">
        <f>TRIM(TrackerTbl[[#This Row],[UAID_2]])</f>
        <v>HS2-00003BPK1</v>
      </c>
      <c r="E1552" s="74">
        <f>_xlfn.MAXIFS(Central_Team!G:G,Central_Team!C:C,TrackerTbl[[#This Row],[UAID_2]])</f>
        <v>45587</v>
      </c>
      <c r="F1552" t="str" cm="1">
        <f t="array" ref="F1552">INDEX(MainTracker[#Data],MATCH(1,(TrackerTbl[[#This Row],[UAID_2]]=MainTracker[UAID_2])*(TrackerTbl[[#This Row],[Request Date]]=MainTracker[Request sent on (Date)])*1,0),21)</f>
        <v>10 - Complete</v>
      </c>
      <c r="G1552" s="74" cm="1">
        <f t="array" ref="G1552">INDEX(MainTracker[#Data],MATCH(1,(TrackerTbl[[#This Row],[UAID_2]]=MainTracker[UAID_2])*(TrackerTbl[[#This Row],[Request Date]]=MainTracker[Request sent on (Date)])*1,0),9)</f>
        <v>45600</v>
      </c>
      <c r="J1552" t="s">
        <v>10712</v>
      </c>
      <c r="K1552" s="238" t="s">
        <v>10672</v>
      </c>
      <c r="L1552" t="e">
        <f>LEFT(Table58[[#This Row],[L3 (Last Work Package only)]],FIND(" - ",Table58[[#This Row],[L3 (Last Work Package only)]])-1)</f>
        <v>#VALUE!</v>
      </c>
      <c r="M1552" t="str">
        <f>LEFT(Table58[[#This Row],[Assets]],FIND(" - ",Table58[[#This Row],[Assets]])-1)</f>
        <v>HS2-00002QSFX</v>
      </c>
      <c r="N1552" s="239" t="e">
        <f>INDEX(TrackerTbl[#Data],MATCH(Table58[[#This Row],[L2]],TrackerTbl[Cleansed_UAID_2],0),5)</f>
        <v>#N/A</v>
      </c>
      <c r="O1552" s="9" t="e">
        <f>INDEX(TrackerTbl[#Data],MATCH(Table58[[#This Row],[L2]],TrackerTbl[Cleansed_UAID_2],0),6)</f>
        <v>#N/A</v>
      </c>
      <c r="P1552" s="239" t="e">
        <f>INDEX(TrackerTbl[#Data],MATCH(Table58[[#This Row],[L2]],TrackerTbl[Cleansed_UAID_2],0),7)</f>
        <v>#N/A</v>
      </c>
    </row>
    <row r="1553" spans="1:16">
      <c r="A1553" s="9">
        <v>221.5</v>
      </c>
      <c r="B1553" t="s">
        <v>6796</v>
      </c>
      <c r="C1553" t="str">
        <f>IF(LEFT(TrackerTbl[[#This Row],[WorkPackage]],1)="U",TrackerTbl[[#This Row],[WorkPackage]],"IDR "&amp;TRIM(TrackerTbl[[#This Row],[WorkPackage]]))</f>
        <v>IDR 221.5</v>
      </c>
      <c r="D1553" t="str">
        <f>TRIM(TrackerTbl[[#This Row],[UAID_2]])</f>
        <v>HS2-00003BPK8</v>
      </c>
      <c r="E1553" s="74">
        <f>_xlfn.MAXIFS(Central_Team!G:G,Central_Team!C:C,TrackerTbl[[#This Row],[UAID_2]])</f>
        <v>45587</v>
      </c>
      <c r="F1553" t="str" cm="1">
        <f t="array" ref="F1553">INDEX(MainTracker[#Data],MATCH(1,(TrackerTbl[[#This Row],[UAID_2]]=MainTracker[UAID_2])*(TrackerTbl[[#This Row],[Request Date]]=MainTracker[Request sent on (Date)])*1,0),21)</f>
        <v>10 - Complete</v>
      </c>
      <c r="G1553" s="74" cm="1">
        <f t="array" ref="G1553">INDEX(MainTracker[#Data],MATCH(1,(TrackerTbl[[#This Row],[UAID_2]]=MainTracker[UAID_2])*(TrackerTbl[[#This Row],[Request Date]]=MainTracker[Request sent on (Date)])*1,0),9)</f>
        <v>45600</v>
      </c>
      <c r="J1553" t="s">
        <v>10713</v>
      </c>
      <c r="K1553" s="238" t="s">
        <v>10672</v>
      </c>
      <c r="L1553" t="e">
        <f>LEFT(Table58[[#This Row],[L3 (Last Work Package only)]],FIND(" - ",Table58[[#This Row],[L3 (Last Work Package only)]])-1)</f>
        <v>#VALUE!</v>
      </c>
      <c r="M1553" t="str">
        <f>LEFT(Table58[[#This Row],[Assets]],FIND(" - ",Table58[[#This Row],[Assets]])-1)</f>
        <v>HS2-00002QSR9</v>
      </c>
      <c r="N1553" s="239" t="e">
        <f>INDEX(TrackerTbl[#Data],MATCH(Table58[[#This Row],[L2]],TrackerTbl[Cleansed_UAID_2],0),5)</f>
        <v>#N/A</v>
      </c>
      <c r="O1553" s="9" t="e">
        <f>INDEX(TrackerTbl[#Data],MATCH(Table58[[#This Row],[L2]],TrackerTbl[Cleansed_UAID_2],0),6)</f>
        <v>#N/A</v>
      </c>
      <c r="P1553" s="239" t="e">
        <f>INDEX(TrackerTbl[#Data],MATCH(Table58[[#This Row],[L2]],TrackerTbl[Cleansed_UAID_2],0),7)</f>
        <v>#N/A</v>
      </c>
    </row>
    <row r="1554" spans="1:16">
      <c r="A1554" s="9">
        <v>221.5</v>
      </c>
      <c r="B1554" t="s">
        <v>6800</v>
      </c>
      <c r="C1554" t="str">
        <f>IF(LEFT(TrackerTbl[[#This Row],[WorkPackage]],1)="U",TrackerTbl[[#This Row],[WorkPackage]],"IDR "&amp;TRIM(TrackerTbl[[#This Row],[WorkPackage]]))</f>
        <v>IDR 221.5</v>
      </c>
      <c r="D1554" t="str">
        <f>TRIM(TrackerTbl[[#This Row],[UAID_2]])</f>
        <v>HS2-00003BPKB</v>
      </c>
      <c r="E1554" s="74">
        <f>_xlfn.MAXIFS(Central_Team!G:G,Central_Team!C:C,TrackerTbl[[#This Row],[UAID_2]])</f>
        <v>45587</v>
      </c>
      <c r="F1554" t="str" cm="1">
        <f t="array" ref="F1554">INDEX(MainTracker[#Data],MATCH(1,(TrackerTbl[[#This Row],[UAID_2]]=MainTracker[UAID_2])*(TrackerTbl[[#This Row],[Request Date]]=MainTracker[Request sent on (Date)])*1,0),21)</f>
        <v>10 - Complete</v>
      </c>
      <c r="G1554" s="74" cm="1">
        <f t="array" ref="G1554">INDEX(MainTracker[#Data],MATCH(1,(TrackerTbl[[#This Row],[UAID_2]]=MainTracker[UAID_2])*(TrackerTbl[[#This Row],[Request Date]]=MainTracker[Request sent on (Date)])*1,0),9)</f>
        <v>45600</v>
      </c>
      <c r="J1554" t="s">
        <v>10714</v>
      </c>
      <c r="K1554" s="238" t="s">
        <v>10672</v>
      </c>
      <c r="L1554" t="e">
        <f>LEFT(Table58[[#This Row],[L3 (Last Work Package only)]],FIND(" - ",Table58[[#This Row],[L3 (Last Work Package only)]])-1)</f>
        <v>#VALUE!</v>
      </c>
      <c r="M1554" t="str">
        <f>LEFT(Table58[[#This Row],[Assets]],FIND(" - ",Table58[[#This Row],[Assets]])-1)</f>
        <v>HS2-00002QSRB</v>
      </c>
      <c r="N1554" s="239" t="e">
        <f>INDEX(TrackerTbl[#Data],MATCH(Table58[[#This Row],[L2]],TrackerTbl[Cleansed_UAID_2],0),5)</f>
        <v>#N/A</v>
      </c>
      <c r="O1554" s="9" t="e">
        <f>INDEX(TrackerTbl[#Data],MATCH(Table58[[#This Row],[L2]],TrackerTbl[Cleansed_UAID_2],0),6)</f>
        <v>#N/A</v>
      </c>
      <c r="P1554" s="239" t="e">
        <f>INDEX(TrackerTbl[#Data],MATCH(Table58[[#This Row],[L2]],TrackerTbl[Cleansed_UAID_2],0),7)</f>
        <v>#N/A</v>
      </c>
    </row>
    <row r="1555" spans="1:16">
      <c r="A1555" s="9">
        <v>221.5</v>
      </c>
      <c r="B1555" t="s">
        <v>6804</v>
      </c>
      <c r="C1555" t="str">
        <f>IF(LEFT(TrackerTbl[[#This Row],[WorkPackage]],1)="U",TrackerTbl[[#This Row],[WorkPackage]],"IDR "&amp;TRIM(TrackerTbl[[#This Row],[WorkPackage]]))</f>
        <v>IDR 221.5</v>
      </c>
      <c r="D1555" t="str">
        <f>TRIM(TrackerTbl[[#This Row],[UAID_2]])</f>
        <v>HS2-00003BPKD</v>
      </c>
      <c r="E1555" s="74">
        <f>_xlfn.MAXIFS(Central_Team!G:G,Central_Team!C:C,TrackerTbl[[#This Row],[UAID_2]])</f>
        <v>45587</v>
      </c>
      <c r="F1555" t="str" cm="1">
        <f t="array" ref="F1555">INDEX(MainTracker[#Data],MATCH(1,(TrackerTbl[[#This Row],[UAID_2]]=MainTracker[UAID_2])*(TrackerTbl[[#This Row],[Request Date]]=MainTracker[Request sent on (Date)])*1,0),21)</f>
        <v>10 - Complete</v>
      </c>
      <c r="G1555" s="74" cm="1">
        <f t="array" ref="G1555">INDEX(MainTracker[#Data],MATCH(1,(TrackerTbl[[#This Row],[UAID_2]]=MainTracker[UAID_2])*(TrackerTbl[[#This Row],[Request Date]]=MainTracker[Request sent on (Date)])*1,0),9)</f>
        <v>45600</v>
      </c>
      <c r="J1555" t="s">
        <v>10715</v>
      </c>
      <c r="K1555" s="238" t="s">
        <v>10672</v>
      </c>
      <c r="L1555" t="e">
        <f>LEFT(Table58[[#This Row],[L3 (Last Work Package only)]],FIND(" - ",Table58[[#This Row],[L3 (Last Work Package only)]])-1)</f>
        <v>#VALUE!</v>
      </c>
      <c r="M1555" t="str">
        <f>LEFT(Table58[[#This Row],[Assets]],FIND(" - ",Table58[[#This Row],[Assets]])-1)</f>
        <v>HS2-00002QSR8</v>
      </c>
      <c r="N1555" s="239" t="e">
        <f>INDEX(TrackerTbl[#Data],MATCH(Table58[[#This Row],[L2]],TrackerTbl[Cleansed_UAID_2],0),5)</f>
        <v>#N/A</v>
      </c>
      <c r="O1555" s="9" t="e">
        <f>INDEX(TrackerTbl[#Data],MATCH(Table58[[#This Row],[L2]],TrackerTbl[Cleansed_UAID_2],0),6)</f>
        <v>#N/A</v>
      </c>
      <c r="P1555" s="239" t="e">
        <f>INDEX(TrackerTbl[#Data],MATCH(Table58[[#This Row],[L2]],TrackerTbl[Cleansed_UAID_2],0),7)</f>
        <v>#N/A</v>
      </c>
    </row>
    <row r="1556" spans="1:16">
      <c r="A1556" s="9">
        <v>221.5</v>
      </c>
      <c r="B1556" t="s">
        <v>6808</v>
      </c>
      <c r="C1556" t="str">
        <f>IF(LEFT(TrackerTbl[[#This Row],[WorkPackage]],1)="U",TrackerTbl[[#This Row],[WorkPackage]],"IDR "&amp;TRIM(TrackerTbl[[#This Row],[WorkPackage]]))</f>
        <v>IDR 221.5</v>
      </c>
      <c r="D1556" t="str">
        <f>TRIM(TrackerTbl[[#This Row],[UAID_2]])</f>
        <v>HS2-00003BPKE</v>
      </c>
      <c r="E1556" s="74">
        <f>_xlfn.MAXIFS(Central_Team!G:G,Central_Team!C:C,TrackerTbl[[#This Row],[UAID_2]])</f>
        <v>45587</v>
      </c>
      <c r="F1556" t="str" cm="1">
        <f t="array" ref="F1556">INDEX(MainTracker[#Data],MATCH(1,(TrackerTbl[[#This Row],[UAID_2]]=MainTracker[UAID_2])*(TrackerTbl[[#This Row],[Request Date]]=MainTracker[Request sent on (Date)])*1,0),21)</f>
        <v>10 - Complete</v>
      </c>
      <c r="G1556" s="74" cm="1">
        <f t="array" ref="G1556">INDEX(MainTracker[#Data],MATCH(1,(TrackerTbl[[#This Row],[UAID_2]]=MainTracker[UAID_2])*(TrackerTbl[[#This Row],[Request Date]]=MainTracker[Request sent on (Date)])*1,0),9)</f>
        <v>45600</v>
      </c>
      <c r="J1556" t="s">
        <v>10716</v>
      </c>
      <c r="K1556" s="238" t="s">
        <v>10717</v>
      </c>
      <c r="L1556" t="e">
        <f>LEFT(Table58[[#This Row],[L3 (Last Work Package only)]],FIND(" - ",Table58[[#This Row],[L3 (Last Work Package only)]])-1)</f>
        <v>#VALUE!</v>
      </c>
      <c r="M1556" t="str">
        <f>LEFT(Table58[[#This Row],[Assets]],FIND(" - ",Table58[[#This Row],[Assets]])-1)</f>
        <v>HS2-00002PXGX</v>
      </c>
      <c r="N1556" s="239" t="e">
        <f>INDEX(TrackerTbl[#Data],MATCH(Table58[[#This Row],[L2]],TrackerTbl[Cleansed_UAID_2],0),5)</f>
        <v>#N/A</v>
      </c>
      <c r="O1556" s="9" t="e">
        <f>INDEX(TrackerTbl[#Data],MATCH(Table58[[#This Row],[L2]],TrackerTbl[Cleansed_UAID_2],0),6)</f>
        <v>#N/A</v>
      </c>
      <c r="P1556" s="239" t="e">
        <f>INDEX(TrackerTbl[#Data],MATCH(Table58[[#This Row],[L2]],TrackerTbl[Cleansed_UAID_2],0),7)</f>
        <v>#N/A</v>
      </c>
    </row>
    <row r="1557" spans="1:16">
      <c r="A1557" s="9">
        <v>221.5</v>
      </c>
      <c r="B1557" t="s">
        <v>6812</v>
      </c>
      <c r="C1557" t="str">
        <f>IF(LEFT(TrackerTbl[[#This Row],[WorkPackage]],1)="U",TrackerTbl[[#This Row],[WorkPackage]],"IDR "&amp;TRIM(TrackerTbl[[#This Row],[WorkPackage]]))</f>
        <v>IDR 221.5</v>
      </c>
      <c r="D1557" t="str">
        <f>TRIM(TrackerTbl[[#This Row],[UAID_2]])</f>
        <v>HS2-00003BPK6</v>
      </c>
      <c r="E1557" s="74">
        <f>_xlfn.MAXIFS(Central_Team!G:G,Central_Team!C:C,TrackerTbl[[#This Row],[UAID_2]])</f>
        <v>45587</v>
      </c>
      <c r="F1557" t="str" cm="1">
        <f t="array" ref="F1557">INDEX(MainTracker[#Data],MATCH(1,(TrackerTbl[[#This Row],[UAID_2]]=MainTracker[UAID_2])*(TrackerTbl[[#This Row],[Request Date]]=MainTracker[Request sent on (Date)])*1,0),21)</f>
        <v>10 - Complete</v>
      </c>
      <c r="G1557" s="74" cm="1">
        <f t="array" ref="G1557">INDEX(MainTracker[#Data],MATCH(1,(TrackerTbl[[#This Row],[UAID_2]]=MainTracker[UAID_2])*(TrackerTbl[[#This Row],[Request Date]]=MainTracker[Request sent on (Date)])*1,0),9)</f>
        <v>45600</v>
      </c>
      <c r="J1557" t="s">
        <v>10718</v>
      </c>
      <c r="K1557" s="238" t="s">
        <v>10717</v>
      </c>
      <c r="L1557" t="e">
        <f>LEFT(Table58[[#This Row],[L3 (Last Work Package only)]],FIND(" - ",Table58[[#This Row],[L3 (Last Work Package only)]])-1)</f>
        <v>#VALUE!</v>
      </c>
      <c r="M1557" t="str">
        <f>LEFT(Table58[[#This Row],[Assets]],FIND(" - ",Table58[[#This Row],[Assets]])-1)</f>
        <v>HS2-00002PXL2</v>
      </c>
      <c r="N1557" s="239" t="e">
        <f>INDEX(TrackerTbl[#Data],MATCH(Table58[[#This Row],[L2]],TrackerTbl[Cleansed_UAID_2],0),5)</f>
        <v>#N/A</v>
      </c>
      <c r="O1557" s="9" t="e">
        <f>INDEX(TrackerTbl[#Data],MATCH(Table58[[#This Row],[L2]],TrackerTbl[Cleansed_UAID_2],0),6)</f>
        <v>#N/A</v>
      </c>
      <c r="P1557" s="239" t="e">
        <f>INDEX(TrackerTbl[#Data],MATCH(Table58[[#This Row],[L2]],TrackerTbl[Cleansed_UAID_2],0),7)</f>
        <v>#N/A</v>
      </c>
    </row>
    <row r="1558" spans="1:16">
      <c r="A1558" s="9">
        <v>221.5</v>
      </c>
      <c r="B1558" t="s">
        <v>6816</v>
      </c>
      <c r="C1558" t="str">
        <f>IF(LEFT(TrackerTbl[[#This Row],[WorkPackage]],1)="U",TrackerTbl[[#This Row],[WorkPackage]],"IDR "&amp;TRIM(TrackerTbl[[#This Row],[WorkPackage]]))</f>
        <v>IDR 221.5</v>
      </c>
      <c r="D1558" t="str">
        <f>TRIM(TrackerTbl[[#This Row],[UAID_2]])</f>
        <v>HS2-00003BPK4</v>
      </c>
      <c r="E1558" s="74">
        <f>_xlfn.MAXIFS(Central_Team!G:G,Central_Team!C:C,TrackerTbl[[#This Row],[UAID_2]])</f>
        <v>45587</v>
      </c>
      <c r="F1558" t="str" cm="1">
        <f t="array" ref="F1558">INDEX(MainTracker[#Data],MATCH(1,(TrackerTbl[[#This Row],[UAID_2]]=MainTracker[UAID_2])*(TrackerTbl[[#This Row],[Request Date]]=MainTracker[Request sent on (Date)])*1,0),21)</f>
        <v>10 - Complete</v>
      </c>
      <c r="G1558" s="74" cm="1">
        <f t="array" ref="G1558">INDEX(MainTracker[#Data],MATCH(1,(TrackerTbl[[#This Row],[UAID_2]]=MainTracker[UAID_2])*(TrackerTbl[[#This Row],[Request Date]]=MainTracker[Request sent on (Date)])*1,0),9)</f>
        <v>45600</v>
      </c>
      <c r="J1558" t="s">
        <v>10719</v>
      </c>
      <c r="K1558" s="238" t="s">
        <v>10717</v>
      </c>
      <c r="L1558" t="e">
        <f>LEFT(Table58[[#This Row],[L3 (Last Work Package only)]],FIND(" - ",Table58[[#This Row],[L3 (Last Work Package only)]])-1)</f>
        <v>#VALUE!</v>
      </c>
      <c r="M1558" t="str">
        <f>LEFT(Table58[[#This Row],[Assets]],FIND(" - ",Table58[[#This Row],[Assets]])-1)</f>
        <v>HS2-00002PXM6</v>
      </c>
      <c r="N1558" s="239" t="e">
        <f>INDEX(TrackerTbl[#Data],MATCH(Table58[[#This Row],[L2]],TrackerTbl[Cleansed_UAID_2],0),5)</f>
        <v>#N/A</v>
      </c>
      <c r="O1558" s="9" t="e">
        <f>INDEX(TrackerTbl[#Data],MATCH(Table58[[#This Row],[L2]],TrackerTbl[Cleansed_UAID_2],0),6)</f>
        <v>#N/A</v>
      </c>
      <c r="P1558" s="239" t="e">
        <f>INDEX(TrackerTbl[#Data],MATCH(Table58[[#This Row],[L2]],TrackerTbl[Cleansed_UAID_2],0),7)</f>
        <v>#N/A</v>
      </c>
    </row>
    <row r="1559" spans="1:16">
      <c r="A1559" s="9">
        <v>221.5</v>
      </c>
      <c r="B1559" t="s">
        <v>6820</v>
      </c>
      <c r="C1559" t="str">
        <f>IF(LEFT(TrackerTbl[[#This Row],[WorkPackage]],1)="U",TrackerTbl[[#This Row],[WorkPackage]],"IDR "&amp;TRIM(TrackerTbl[[#This Row],[WorkPackage]]))</f>
        <v>IDR 221.5</v>
      </c>
      <c r="D1559" t="str">
        <f>TRIM(TrackerTbl[[#This Row],[UAID_2]])</f>
        <v>HS2-00003BPK9</v>
      </c>
      <c r="E1559" s="74">
        <f>_xlfn.MAXIFS(Central_Team!G:G,Central_Team!C:C,TrackerTbl[[#This Row],[UAID_2]])</f>
        <v>45587</v>
      </c>
      <c r="F1559" t="str" cm="1">
        <f t="array" ref="F1559">INDEX(MainTracker[#Data],MATCH(1,(TrackerTbl[[#This Row],[UAID_2]]=MainTracker[UAID_2])*(TrackerTbl[[#This Row],[Request Date]]=MainTracker[Request sent on (Date)])*1,0),21)</f>
        <v>10 - Complete</v>
      </c>
      <c r="G1559" s="74" cm="1">
        <f t="array" ref="G1559">INDEX(MainTracker[#Data],MATCH(1,(TrackerTbl[[#This Row],[UAID_2]]=MainTracker[UAID_2])*(TrackerTbl[[#This Row],[Request Date]]=MainTracker[Request sent on (Date)])*1,0),9)</f>
        <v>45601</v>
      </c>
      <c r="J1559" t="s">
        <v>10720</v>
      </c>
      <c r="K1559" s="238" t="s">
        <v>10717</v>
      </c>
      <c r="L1559" t="e">
        <f>LEFT(Table58[[#This Row],[L3 (Last Work Package only)]],FIND(" - ",Table58[[#This Row],[L3 (Last Work Package only)]])-1)</f>
        <v>#VALUE!</v>
      </c>
      <c r="M1559" t="str">
        <f>LEFT(Table58[[#This Row],[Assets]],FIND(" - ",Table58[[#This Row],[Assets]])-1)</f>
        <v>HS2-00002QSEE</v>
      </c>
      <c r="N1559" s="239" t="e">
        <f>INDEX(TrackerTbl[#Data],MATCH(Table58[[#This Row],[L2]],TrackerTbl[Cleansed_UAID_2],0),5)</f>
        <v>#N/A</v>
      </c>
      <c r="O1559" s="9" t="e">
        <f>INDEX(TrackerTbl[#Data],MATCH(Table58[[#This Row],[L2]],TrackerTbl[Cleansed_UAID_2],0),6)</f>
        <v>#N/A</v>
      </c>
      <c r="P1559" s="239" t="e">
        <f>INDEX(TrackerTbl[#Data],MATCH(Table58[[#This Row],[L2]],TrackerTbl[Cleansed_UAID_2],0),7)</f>
        <v>#N/A</v>
      </c>
    </row>
    <row r="1560" spans="1:16">
      <c r="A1560" s="9">
        <v>221.5</v>
      </c>
      <c r="B1560" t="s">
        <v>6824</v>
      </c>
      <c r="C1560" t="str">
        <f>IF(LEFT(TrackerTbl[[#This Row],[WorkPackage]],1)="U",TrackerTbl[[#This Row],[WorkPackage]],"IDR "&amp;TRIM(TrackerTbl[[#This Row],[WorkPackage]]))</f>
        <v>IDR 221.5</v>
      </c>
      <c r="D1560" t="str">
        <f>TRIM(TrackerTbl[[#This Row],[UAID_2]])</f>
        <v>HS2-00003BPK7</v>
      </c>
      <c r="E1560" s="74">
        <f>_xlfn.MAXIFS(Central_Team!G:G,Central_Team!C:C,TrackerTbl[[#This Row],[UAID_2]])</f>
        <v>45587</v>
      </c>
      <c r="F1560" t="str" cm="1">
        <f t="array" ref="F1560">INDEX(MainTracker[#Data],MATCH(1,(TrackerTbl[[#This Row],[UAID_2]]=MainTracker[UAID_2])*(TrackerTbl[[#This Row],[Request Date]]=MainTracker[Request sent on (Date)])*1,0),21)</f>
        <v>10 - Complete</v>
      </c>
      <c r="G1560" s="74" cm="1">
        <f t="array" ref="G1560">INDEX(MainTracker[#Data],MATCH(1,(TrackerTbl[[#This Row],[UAID_2]]=MainTracker[UAID_2])*(TrackerTbl[[#This Row],[Request Date]]=MainTracker[Request sent on (Date)])*1,0),9)</f>
        <v>45600</v>
      </c>
      <c r="J1560" t="s">
        <v>10721</v>
      </c>
      <c r="K1560" s="238" t="s">
        <v>10717</v>
      </c>
      <c r="L1560" t="e">
        <f>LEFT(Table58[[#This Row],[L3 (Last Work Package only)]],FIND(" - ",Table58[[#This Row],[L3 (Last Work Package only)]])-1)</f>
        <v>#VALUE!</v>
      </c>
      <c r="M1560" t="str">
        <f>LEFT(Table58[[#This Row],[Assets]],FIND(" - ",Table58[[#This Row],[Assets]])-1)</f>
        <v>HS2-00002QSPG</v>
      </c>
      <c r="N1560" s="239" t="e">
        <f>INDEX(TrackerTbl[#Data],MATCH(Table58[[#This Row],[L2]],TrackerTbl[Cleansed_UAID_2],0),5)</f>
        <v>#N/A</v>
      </c>
      <c r="O1560" s="9" t="e">
        <f>INDEX(TrackerTbl[#Data],MATCH(Table58[[#This Row],[L2]],TrackerTbl[Cleansed_UAID_2],0),6)</f>
        <v>#N/A</v>
      </c>
      <c r="P1560" s="239" t="e">
        <f>INDEX(TrackerTbl[#Data],MATCH(Table58[[#This Row],[L2]],TrackerTbl[Cleansed_UAID_2],0),7)</f>
        <v>#N/A</v>
      </c>
    </row>
    <row r="1561" spans="1:16">
      <c r="A1561" s="9">
        <v>221.5</v>
      </c>
      <c r="B1561" t="s">
        <v>6828</v>
      </c>
      <c r="C1561" t="str">
        <f>IF(LEFT(TrackerTbl[[#This Row],[WorkPackage]],1)="U",TrackerTbl[[#This Row],[WorkPackage]],"IDR "&amp;TRIM(TrackerTbl[[#This Row],[WorkPackage]]))</f>
        <v>IDR 221.5</v>
      </c>
      <c r="D1561" t="str">
        <f>TRIM(TrackerTbl[[#This Row],[UAID_2]])</f>
        <v>HS2-00003BPKA</v>
      </c>
      <c r="E1561" s="74">
        <f>_xlfn.MAXIFS(Central_Team!G:G,Central_Team!C:C,TrackerTbl[[#This Row],[UAID_2]])</f>
        <v>45587</v>
      </c>
      <c r="F1561" t="str" cm="1">
        <f t="array" ref="F1561">INDEX(MainTracker[#Data],MATCH(1,(TrackerTbl[[#This Row],[UAID_2]]=MainTracker[UAID_2])*(TrackerTbl[[#This Row],[Request Date]]=MainTracker[Request sent on (Date)])*1,0),21)</f>
        <v>10 - Complete</v>
      </c>
      <c r="G1561" s="74" cm="1">
        <f t="array" ref="G1561">INDEX(MainTracker[#Data],MATCH(1,(TrackerTbl[[#This Row],[UAID_2]]=MainTracker[UAID_2])*(TrackerTbl[[#This Row],[Request Date]]=MainTracker[Request sent on (Date)])*1,0),9)</f>
        <v>45593</v>
      </c>
      <c r="J1561" t="s">
        <v>10722</v>
      </c>
      <c r="K1561" s="238" t="s">
        <v>10717</v>
      </c>
      <c r="L1561" t="e">
        <f>LEFT(Table58[[#This Row],[L3 (Last Work Package only)]],FIND(" - ",Table58[[#This Row],[L3 (Last Work Package only)]])-1)</f>
        <v>#VALUE!</v>
      </c>
      <c r="M1561" t="str">
        <f>LEFT(Table58[[#This Row],[Assets]],FIND(" - ",Table58[[#This Row],[Assets]])-1)</f>
        <v>HS2-00002PXE8</v>
      </c>
      <c r="N1561" s="239" t="e">
        <f>INDEX(TrackerTbl[#Data],MATCH(Table58[[#This Row],[L2]],TrackerTbl[Cleansed_UAID_2],0),5)</f>
        <v>#N/A</v>
      </c>
      <c r="O1561" s="9" t="e">
        <f>INDEX(TrackerTbl[#Data],MATCH(Table58[[#This Row],[L2]],TrackerTbl[Cleansed_UAID_2],0),6)</f>
        <v>#N/A</v>
      </c>
      <c r="P1561" s="239" t="e">
        <f>INDEX(TrackerTbl[#Data],MATCH(Table58[[#This Row],[L2]],TrackerTbl[Cleansed_UAID_2],0),7)</f>
        <v>#N/A</v>
      </c>
    </row>
    <row r="1562" spans="1:16">
      <c r="A1562" s="9">
        <v>221.5</v>
      </c>
      <c r="B1562" t="s">
        <v>6833</v>
      </c>
      <c r="C1562" t="str">
        <f>IF(LEFT(TrackerTbl[[#This Row],[WorkPackage]],1)="U",TrackerTbl[[#This Row],[WorkPackage]],"IDR "&amp;TRIM(TrackerTbl[[#This Row],[WorkPackage]]))</f>
        <v>IDR 221.5</v>
      </c>
      <c r="D1562" t="str">
        <f>TRIM(TrackerTbl[[#This Row],[UAID_2]])</f>
        <v>HS2-00003BPKC</v>
      </c>
      <c r="E1562" s="74">
        <f>_xlfn.MAXIFS(Central_Team!G:G,Central_Team!C:C,TrackerTbl[[#This Row],[UAID_2]])</f>
        <v>45587</v>
      </c>
      <c r="F1562" t="str" cm="1">
        <f t="array" ref="F1562">INDEX(MainTracker[#Data],MATCH(1,(TrackerTbl[[#This Row],[UAID_2]]=MainTracker[UAID_2])*(TrackerTbl[[#This Row],[Request Date]]=MainTracker[Request sent on (Date)])*1,0),21)</f>
        <v>10 - Complete</v>
      </c>
      <c r="G1562" s="74" cm="1">
        <f t="array" ref="G1562">INDEX(MainTracker[#Data],MATCH(1,(TrackerTbl[[#This Row],[UAID_2]]=MainTracker[UAID_2])*(TrackerTbl[[#This Row],[Request Date]]=MainTracker[Request sent on (Date)])*1,0),9)</f>
        <v>45594</v>
      </c>
      <c r="J1562" t="s">
        <v>10723</v>
      </c>
      <c r="K1562" s="238" t="s">
        <v>10717</v>
      </c>
      <c r="L1562" t="e">
        <f>LEFT(Table58[[#This Row],[L3 (Last Work Package only)]],FIND(" - ",Table58[[#This Row],[L3 (Last Work Package only)]])-1)</f>
        <v>#VALUE!</v>
      </c>
      <c r="M1562" t="str">
        <f>LEFT(Table58[[#This Row],[Assets]],FIND(" - ",Table58[[#This Row],[Assets]])-1)</f>
        <v>HS2-00002QSEN</v>
      </c>
      <c r="N1562" s="239" t="e">
        <f>INDEX(TrackerTbl[#Data],MATCH(Table58[[#This Row],[L2]],TrackerTbl[Cleansed_UAID_2],0),5)</f>
        <v>#N/A</v>
      </c>
      <c r="O1562" s="9" t="e">
        <f>INDEX(TrackerTbl[#Data],MATCH(Table58[[#This Row],[L2]],TrackerTbl[Cleansed_UAID_2],0),6)</f>
        <v>#N/A</v>
      </c>
      <c r="P1562" s="239" t="e">
        <f>INDEX(TrackerTbl[#Data],MATCH(Table58[[#This Row],[L2]],TrackerTbl[Cleansed_UAID_2],0),7)</f>
        <v>#N/A</v>
      </c>
    </row>
    <row r="1563" spans="1:16">
      <c r="A1563" s="9">
        <v>221.5</v>
      </c>
      <c r="B1563" t="s">
        <v>6837</v>
      </c>
      <c r="C1563" t="str">
        <f>IF(LEFT(TrackerTbl[[#This Row],[WorkPackage]],1)="U",TrackerTbl[[#This Row],[WorkPackage]],"IDR "&amp;TRIM(TrackerTbl[[#This Row],[WorkPackage]]))</f>
        <v>IDR 221.5</v>
      </c>
      <c r="D1563" t="str">
        <f>TRIM(TrackerTbl[[#This Row],[UAID_2]])</f>
        <v>HS2-00003BPJS</v>
      </c>
      <c r="E1563" s="74">
        <f>_xlfn.MAXIFS(Central_Team!G:G,Central_Team!C:C,TrackerTbl[[#This Row],[UAID_2]])</f>
        <v>45587</v>
      </c>
      <c r="F1563" t="str" cm="1">
        <f t="array" ref="F1563">INDEX(MainTracker[#Data],MATCH(1,(TrackerTbl[[#This Row],[UAID_2]]=MainTracker[UAID_2])*(TrackerTbl[[#This Row],[Request Date]]=MainTracker[Request sent on (Date)])*1,0),21)</f>
        <v>10 - Complete</v>
      </c>
      <c r="G1563" s="74" cm="1">
        <f t="array" ref="G1563">INDEX(MainTracker[#Data],MATCH(1,(TrackerTbl[[#This Row],[UAID_2]]=MainTracker[UAID_2])*(TrackerTbl[[#This Row],[Request Date]]=MainTracker[Request sent on (Date)])*1,0),9)</f>
        <v>45594</v>
      </c>
      <c r="J1563" t="s">
        <v>10724</v>
      </c>
      <c r="K1563" s="238" t="s">
        <v>10717</v>
      </c>
      <c r="L1563" t="e">
        <f>LEFT(Table58[[#This Row],[L3 (Last Work Package only)]],FIND(" - ",Table58[[#This Row],[L3 (Last Work Package only)]])-1)</f>
        <v>#VALUE!</v>
      </c>
      <c r="M1563" t="str">
        <f>LEFT(Table58[[#This Row],[Assets]],FIND(" - ",Table58[[#This Row],[Assets]])-1)</f>
        <v>HS2-00002QSPH</v>
      </c>
      <c r="N1563" s="239" t="e">
        <f>INDEX(TrackerTbl[#Data],MATCH(Table58[[#This Row],[L2]],TrackerTbl[Cleansed_UAID_2],0),5)</f>
        <v>#N/A</v>
      </c>
      <c r="O1563" s="9" t="e">
        <f>INDEX(TrackerTbl[#Data],MATCH(Table58[[#This Row],[L2]],TrackerTbl[Cleansed_UAID_2],0),6)</f>
        <v>#N/A</v>
      </c>
      <c r="P1563" s="239" t="e">
        <f>INDEX(TrackerTbl[#Data],MATCH(Table58[[#This Row],[L2]],TrackerTbl[Cleansed_UAID_2],0),7)</f>
        <v>#N/A</v>
      </c>
    </row>
    <row r="1564" spans="1:16">
      <c r="A1564" s="9">
        <v>221.5</v>
      </c>
      <c r="B1564" t="s">
        <v>6841</v>
      </c>
      <c r="C1564" t="str">
        <f>IF(LEFT(TrackerTbl[[#This Row],[WorkPackage]],1)="U",TrackerTbl[[#This Row],[WorkPackage]],"IDR "&amp;TRIM(TrackerTbl[[#This Row],[WorkPackage]]))</f>
        <v>IDR 221.5</v>
      </c>
      <c r="D1564" t="str">
        <f>TRIM(TrackerTbl[[#This Row],[UAID_2]])</f>
        <v>HS2-00003BPJT</v>
      </c>
      <c r="E1564" s="74">
        <f>_xlfn.MAXIFS(Central_Team!G:G,Central_Team!C:C,TrackerTbl[[#This Row],[UAID_2]])</f>
        <v>45587</v>
      </c>
      <c r="F1564" t="str" cm="1">
        <f t="array" ref="F1564">INDEX(MainTracker[#Data],MATCH(1,(TrackerTbl[[#This Row],[UAID_2]]=MainTracker[UAID_2])*(TrackerTbl[[#This Row],[Request Date]]=MainTracker[Request sent on (Date)])*1,0),21)</f>
        <v>10 - Complete</v>
      </c>
      <c r="G1564" s="74" cm="1">
        <f t="array" ref="G1564">INDEX(MainTracker[#Data],MATCH(1,(TrackerTbl[[#This Row],[UAID_2]]=MainTracker[UAID_2])*(TrackerTbl[[#This Row],[Request Date]]=MainTracker[Request sent on (Date)])*1,0),9)</f>
        <v>45594</v>
      </c>
      <c r="J1564" t="s">
        <v>10725</v>
      </c>
      <c r="K1564" s="238" t="s">
        <v>10717</v>
      </c>
      <c r="L1564" t="e">
        <f>LEFT(Table58[[#This Row],[L3 (Last Work Package only)]],FIND(" - ",Table58[[#This Row],[L3 (Last Work Package only)]])-1)</f>
        <v>#VALUE!</v>
      </c>
      <c r="M1564" t="str">
        <f>LEFT(Table58[[#This Row],[Assets]],FIND(" - ",Table58[[#This Row],[Assets]])-1)</f>
        <v>HS2-00002QSEP</v>
      </c>
      <c r="N1564" s="239" t="e">
        <f>INDEX(TrackerTbl[#Data],MATCH(Table58[[#This Row],[L2]],TrackerTbl[Cleansed_UAID_2],0),5)</f>
        <v>#N/A</v>
      </c>
      <c r="O1564" s="9" t="e">
        <f>INDEX(TrackerTbl[#Data],MATCH(Table58[[#This Row],[L2]],TrackerTbl[Cleansed_UAID_2],0),6)</f>
        <v>#N/A</v>
      </c>
      <c r="P1564" s="239" t="e">
        <f>INDEX(TrackerTbl[#Data],MATCH(Table58[[#This Row],[L2]],TrackerTbl[Cleansed_UAID_2],0),7)</f>
        <v>#N/A</v>
      </c>
    </row>
    <row r="1565" spans="1:16">
      <c r="A1565" s="9">
        <v>221.5</v>
      </c>
      <c r="B1565" t="s">
        <v>6845</v>
      </c>
      <c r="C1565" t="str">
        <f>IF(LEFT(TrackerTbl[[#This Row],[WorkPackage]],1)="U",TrackerTbl[[#This Row],[WorkPackage]],"IDR "&amp;TRIM(TrackerTbl[[#This Row],[WorkPackage]]))</f>
        <v>IDR 221.5</v>
      </c>
      <c r="D1565" t="str">
        <f>TRIM(TrackerTbl[[#This Row],[UAID_2]])</f>
        <v>HS2-00003BPJR</v>
      </c>
      <c r="E1565" s="74">
        <f>_xlfn.MAXIFS(Central_Team!G:G,Central_Team!C:C,TrackerTbl[[#This Row],[UAID_2]])</f>
        <v>45587</v>
      </c>
      <c r="F1565" t="str" cm="1">
        <f t="array" ref="F1565">INDEX(MainTracker[#Data],MATCH(1,(TrackerTbl[[#This Row],[UAID_2]]=MainTracker[UAID_2])*(TrackerTbl[[#This Row],[Request Date]]=MainTracker[Request sent on (Date)])*1,0),21)</f>
        <v>10 - Complete</v>
      </c>
      <c r="G1565" s="74" cm="1">
        <f t="array" ref="G1565">INDEX(MainTracker[#Data],MATCH(1,(TrackerTbl[[#This Row],[UAID_2]]=MainTracker[UAID_2])*(TrackerTbl[[#This Row],[Request Date]]=MainTracker[Request sent on (Date)])*1,0),9)</f>
        <v>45594</v>
      </c>
      <c r="J1565" t="s">
        <v>10726</v>
      </c>
      <c r="K1565" s="238" t="s">
        <v>10717</v>
      </c>
      <c r="L1565" t="e">
        <f>LEFT(Table58[[#This Row],[L3 (Last Work Package only)]],FIND(" - ",Table58[[#This Row],[L3 (Last Work Package only)]])-1)</f>
        <v>#VALUE!</v>
      </c>
      <c r="M1565" t="str">
        <f>LEFT(Table58[[#This Row],[Assets]],FIND(" - ",Table58[[#This Row],[Assets]])-1)</f>
        <v>HS2-00002QSPK</v>
      </c>
      <c r="N1565" s="239" t="e">
        <f>INDEX(TrackerTbl[#Data],MATCH(Table58[[#This Row],[L2]],TrackerTbl[Cleansed_UAID_2],0),5)</f>
        <v>#N/A</v>
      </c>
      <c r="O1565" s="9" t="e">
        <f>INDEX(TrackerTbl[#Data],MATCH(Table58[[#This Row],[L2]],TrackerTbl[Cleansed_UAID_2],0),6)</f>
        <v>#N/A</v>
      </c>
      <c r="P1565" s="239" t="e">
        <f>INDEX(TrackerTbl[#Data],MATCH(Table58[[#This Row],[L2]],TrackerTbl[Cleansed_UAID_2],0),7)</f>
        <v>#N/A</v>
      </c>
    </row>
    <row r="1566" spans="1:16">
      <c r="A1566" s="9">
        <v>221.5</v>
      </c>
      <c r="B1566" t="s">
        <v>6849</v>
      </c>
      <c r="C1566" t="str">
        <f>IF(LEFT(TrackerTbl[[#This Row],[WorkPackage]],1)="U",TrackerTbl[[#This Row],[WorkPackage]],"IDR "&amp;TRIM(TrackerTbl[[#This Row],[WorkPackage]]))</f>
        <v>IDR 221.5</v>
      </c>
      <c r="D1566" t="str">
        <f>TRIM(TrackerTbl[[#This Row],[UAID_2]])</f>
        <v>HS2-00003BPJU</v>
      </c>
      <c r="E1566" s="74">
        <f>_xlfn.MAXIFS(Central_Team!G:G,Central_Team!C:C,TrackerTbl[[#This Row],[UAID_2]])</f>
        <v>45587</v>
      </c>
      <c r="F1566" t="str" cm="1">
        <f t="array" ref="F1566">INDEX(MainTracker[#Data],MATCH(1,(TrackerTbl[[#This Row],[UAID_2]]=MainTracker[UAID_2])*(TrackerTbl[[#This Row],[Request Date]]=MainTracker[Request sent on (Date)])*1,0),21)</f>
        <v>10 - Complete</v>
      </c>
      <c r="G1566" s="74" cm="1">
        <f t="array" ref="G1566">INDEX(MainTracker[#Data],MATCH(1,(TrackerTbl[[#This Row],[UAID_2]]=MainTracker[UAID_2])*(TrackerTbl[[#This Row],[Request Date]]=MainTracker[Request sent on (Date)])*1,0),9)</f>
        <v>45601</v>
      </c>
      <c r="J1566" t="s">
        <v>10727</v>
      </c>
      <c r="K1566" s="238" t="s">
        <v>10717</v>
      </c>
      <c r="L1566" t="e">
        <f>LEFT(Table58[[#This Row],[L3 (Last Work Package only)]],FIND(" - ",Table58[[#This Row],[L3 (Last Work Package only)]])-1)</f>
        <v>#VALUE!</v>
      </c>
      <c r="M1566" t="str">
        <f>LEFT(Table58[[#This Row],[Assets]],FIND(" - ",Table58[[#This Row],[Assets]])-1)</f>
        <v>HS2-00002QSEQ</v>
      </c>
      <c r="N1566" s="239" t="e">
        <f>INDEX(TrackerTbl[#Data],MATCH(Table58[[#This Row],[L2]],TrackerTbl[Cleansed_UAID_2],0),5)</f>
        <v>#N/A</v>
      </c>
      <c r="O1566" s="9" t="e">
        <f>INDEX(TrackerTbl[#Data],MATCH(Table58[[#This Row],[L2]],TrackerTbl[Cleansed_UAID_2],0),6)</f>
        <v>#N/A</v>
      </c>
      <c r="P1566" s="239" t="e">
        <f>INDEX(TrackerTbl[#Data],MATCH(Table58[[#This Row],[L2]],TrackerTbl[Cleansed_UAID_2],0),7)</f>
        <v>#N/A</v>
      </c>
    </row>
    <row r="1567" spans="1:16">
      <c r="A1567" s="9">
        <v>221.5</v>
      </c>
      <c r="B1567" t="s">
        <v>6853</v>
      </c>
      <c r="C1567" t="str">
        <f>IF(LEFT(TrackerTbl[[#This Row],[WorkPackage]],1)="U",TrackerTbl[[#This Row],[WorkPackage]],"IDR "&amp;TRIM(TrackerTbl[[#This Row],[WorkPackage]]))</f>
        <v>IDR 221.5</v>
      </c>
      <c r="D1567" t="str">
        <f>TRIM(TrackerTbl[[#This Row],[UAID_2]])</f>
        <v>HS2-00003BPJV</v>
      </c>
      <c r="E1567" s="74">
        <f>_xlfn.MAXIFS(Central_Team!G:G,Central_Team!C:C,TrackerTbl[[#This Row],[UAID_2]])</f>
        <v>45587</v>
      </c>
      <c r="F1567" t="str" cm="1">
        <f t="array" ref="F1567">INDEX(MainTracker[#Data],MATCH(1,(TrackerTbl[[#This Row],[UAID_2]]=MainTracker[UAID_2])*(TrackerTbl[[#This Row],[Request Date]]=MainTracker[Request sent on (Date)])*1,0),21)</f>
        <v>10 - Complete</v>
      </c>
      <c r="G1567" s="74" cm="1">
        <f t="array" ref="G1567">INDEX(MainTracker[#Data],MATCH(1,(TrackerTbl[[#This Row],[UAID_2]]=MainTracker[UAID_2])*(TrackerTbl[[#This Row],[Request Date]]=MainTracker[Request sent on (Date)])*1,0),9)</f>
        <v>45601</v>
      </c>
      <c r="J1567" t="s">
        <v>10728</v>
      </c>
      <c r="K1567" s="238" t="s">
        <v>10717</v>
      </c>
      <c r="L1567" t="e">
        <f>LEFT(Table58[[#This Row],[L3 (Last Work Package only)]],FIND(" - ",Table58[[#This Row],[L3 (Last Work Package only)]])-1)</f>
        <v>#VALUE!</v>
      </c>
      <c r="M1567" t="str">
        <f>LEFT(Table58[[#This Row],[Assets]],FIND(" - ",Table58[[#This Row],[Assets]])-1)</f>
        <v>HS2-00002QSER</v>
      </c>
      <c r="N1567" s="239" t="e">
        <f>INDEX(TrackerTbl[#Data],MATCH(Table58[[#This Row],[L2]],TrackerTbl[Cleansed_UAID_2],0),5)</f>
        <v>#N/A</v>
      </c>
      <c r="O1567" s="9" t="e">
        <f>INDEX(TrackerTbl[#Data],MATCH(Table58[[#This Row],[L2]],TrackerTbl[Cleansed_UAID_2],0),6)</f>
        <v>#N/A</v>
      </c>
      <c r="P1567" s="239" t="e">
        <f>INDEX(TrackerTbl[#Data],MATCH(Table58[[#This Row],[L2]],TrackerTbl[Cleansed_UAID_2],0),7)</f>
        <v>#N/A</v>
      </c>
    </row>
    <row r="1568" spans="1:16">
      <c r="A1568" s="9">
        <v>221.5</v>
      </c>
      <c r="B1568" t="s">
        <v>6857</v>
      </c>
      <c r="C1568" t="str">
        <f>IF(LEFT(TrackerTbl[[#This Row],[WorkPackage]],1)="U",TrackerTbl[[#This Row],[WorkPackage]],"IDR "&amp;TRIM(TrackerTbl[[#This Row],[WorkPackage]]))</f>
        <v>IDR 221.5</v>
      </c>
      <c r="D1568" t="str">
        <f>TRIM(TrackerTbl[[#This Row],[UAID_2]])</f>
        <v>HS2-00003BPJX</v>
      </c>
      <c r="E1568" s="74">
        <f>_xlfn.MAXIFS(Central_Team!G:G,Central_Team!C:C,TrackerTbl[[#This Row],[UAID_2]])</f>
        <v>45587</v>
      </c>
      <c r="F1568" t="str" cm="1">
        <f t="array" ref="F1568">INDEX(MainTracker[#Data],MATCH(1,(TrackerTbl[[#This Row],[UAID_2]]=MainTracker[UAID_2])*(TrackerTbl[[#This Row],[Request Date]]=MainTracker[Request sent on (Date)])*1,0),21)</f>
        <v>10 - Complete</v>
      </c>
      <c r="G1568" s="74" cm="1">
        <f t="array" ref="G1568">INDEX(MainTracker[#Data],MATCH(1,(TrackerTbl[[#This Row],[UAID_2]]=MainTracker[UAID_2])*(TrackerTbl[[#This Row],[Request Date]]=MainTracker[Request sent on (Date)])*1,0),9)</f>
        <v>45601</v>
      </c>
      <c r="J1568" t="s">
        <v>10729</v>
      </c>
      <c r="K1568" s="238" t="s">
        <v>10717</v>
      </c>
      <c r="L1568" t="e">
        <f>LEFT(Table58[[#This Row],[L3 (Last Work Package only)]],FIND(" - ",Table58[[#This Row],[L3 (Last Work Package only)]])-1)</f>
        <v>#VALUE!</v>
      </c>
      <c r="M1568" t="str">
        <f>LEFT(Table58[[#This Row],[Assets]],FIND(" - ",Table58[[#This Row],[Assets]])-1)</f>
        <v>HS2-00002PXGY</v>
      </c>
      <c r="N1568" s="239" t="e">
        <f>INDEX(TrackerTbl[#Data],MATCH(Table58[[#This Row],[L2]],TrackerTbl[Cleansed_UAID_2],0),5)</f>
        <v>#N/A</v>
      </c>
      <c r="O1568" s="9" t="e">
        <f>INDEX(TrackerTbl[#Data],MATCH(Table58[[#This Row],[L2]],TrackerTbl[Cleansed_UAID_2],0),6)</f>
        <v>#N/A</v>
      </c>
      <c r="P1568" s="239" t="e">
        <f>INDEX(TrackerTbl[#Data],MATCH(Table58[[#This Row],[L2]],TrackerTbl[Cleansed_UAID_2],0),7)</f>
        <v>#N/A</v>
      </c>
    </row>
    <row r="1569" spans="1:16">
      <c r="A1569" s="9">
        <v>221.5</v>
      </c>
      <c r="B1569" t="s">
        <v>6861</v>
      </c>
      <c r="C1569" t="str">
        <f>IF(LEFT(TrackerTbl[[#This Row],[WorkPackage]],1)="U",TrackerTbl[[#This Row],[WorkPackage]],"IDR "&amp;TRIM(TrackerTbl[[#This Row],[WorkPackage]]))</f>
        <v>IDR 221.5</v>
      </c>
      <c r="D1569" t="str">
        <f>TRIM(TrackerTbl[[#This Row],[UAID_2]])</f>
        <v>HS2-00003BPJW</v>
      </c>
      <c r="E1569" s="74">
        <f>_xlfn.MAXIFS(Central_Team!G:G,Central_Team!C:C,TrackerTbl[[#This Row],[UAID_2]])</f>
        <v>45587</v>
      </c>
      <c r="F1569" t="str" cm="1">
        <f t="array" ref="F1569">INDEX(MainTracker[#Data],MATCH(1,(TrackerTbl[[#This Row],[UAID_2]]=MainTracker[UAID_2])*(TrackerTbl[[#This Row],[Request Date]]=MainTracker[Request sent on (Date)])*1,0),21)</f>
        <v>10 - Complete</v>
      </c>
      <c r="G1569" s="74" cm="1">
        <f t="array" ref="G1569">INDEX(MainTracker[#Data],MATCH(1,(TrackerTbl[[#This Row],[UAID_2]]=MainTracker[UAID_2])*(TrackerTbl[[#This Row],[Request Date]]=MainTracker[Request sent on (Date)])*1,0),9)</f>
        <v>45601</v>
      </c>
      <c r="J1569" t="s">
        <v>10730</v>
      </c>
      <c r="K1569" s="238" t="s">
        <v>10717</v>
      </c>
      <c r="L1569" t="e">
        <f>LEFT(Table58[[#This Row],[L3 (Last Work Package only)]],FIND(" - ",Table58[[#This Row],[L3 (Last Work Package only)]])-1)</f>
        <v>#VALUE!</v>
      </c>
      <c r="M1569" t="str">
        <f>LEFT(Table58[[#This Row],[Assets]],FIND(" - ",Table58[[#This Row],[Assets]])-1)</f>
        <v>HS2-00002PXL3</v>
      </c>
      <c r="N1569" s="239" t="e">
        <f>INDEX(TrackerTbl[#Data],MATCH(Table58[[#This Row],[L2]],TrackerTbl[Cleansed_UAID_2],0),5)</f>
        <v>#N/A</v>
      </c>
      <c r="O1569" s="9" t="e">
        <f>INDEX(TrackerTbl[#Data],MATCH(Table58[[#This Row],[L2]],TrackerTbl[Cleansed_UAID_2],0),6)</f>
        <v>#N/A</v>
      </c>
      <c r="P1569" s="239" t="e">
        <f>INDEX(TrackerTbl[#Data],MATCH(Table58[[#This Row],[L2]],TrackerTbl[Cleansed_UAID_2],0),7)</f>
        <v>#N/A</v>
      </c>
    </row>
    <row r="1570" spans="1:16">
      <c r="A1570" s="9">
        <v>221.5</v>
      </c>
      <c r="B1570" t="s">
        <v>6865</v>
      </c>
      <c r="C1570" t="str">
        <f>IF(LEFT(TrackerTbl[[#This Row],[WorkPackage]],1)="U",TrackerTbl[[#This Row],[WorkPackage]],"IDR "&amp;TRIM(TrackerTbl[[#This Row],[WorkPackage]]))</f>
        <v>IDR 221.5</v>
      </c>
      <c r="D1570" t="str">
        <f>TRIM(TrackerTbl[[#This Row],[UAID_2]])</f>
        <v>HS2-00003BPKG</v>
      </c>
      <c r="E1570" s="74">
        <f>_xlfn.MAXIFS(Central_Team!G:G,Central_Team!C:C,TrackerTbl[[#This Row],[UAID_2]])</f>
        <v>45587</v>
      </c>
      <c r="F1570" t="str" cm="1">
        <f t="array" ref="F1570">INDEX(MainTracker[#Data],MATCH(1,(TrackerTbl[[#This Row],[UAID_2]]=MainTracker[UAID_2])*(TrackerTbl[[#This Row],[Request Date]]=MainTracker[Request sent on (Date)])*1,0),21)</f>
        <v>10 - Complete</v>
      </c>
      <c r="G1570" s="74" cm="1">
        <f t="array" ref="G1570">INDEX(MainTracker[#Data],MATCH(1,(TrackerTbl[[#This Row],[UAID_2]]=MainTracker[UAID_2])*(TrackerTbl[[#This Row],[Request Date]]=MainTracker[Request sent on (Date)])*1,0),9)</f>
        <v>45601</v>
      </c>
      <c r="J1570" t="s">
        <v>10731</v>
      </c>
      <c r="K1570" s="238" t="s">
        <v>10717</v>
      </c>
      <c r="L1570" t="e">
        <f>LEFT(Table58[[#This Row],[L3 (Last Work Package only)]],FIND(" - ",Table58[[#This Row],[L3 (Last Work Package only)]])-1)</f>
        <v>#VALUE!</v>
      </c>
      <c r="M1570" t="str">
        <f>LEFT(Table58[[#This Row],[Assets]],FIND(" - ",Table58[[#This Row],[Assets]])-1)</f>
        <v>HS2-00002PXM7</v>
      </c>
      <c r="N1570" s="239" t="e">
        <f>INDEX(TrackerTbl[#Data],MATCH(Table58[[#This Row],[L2]],TrackerTbl[Cleansed_UAID_2],0),5)</f>
        <v>#N/A</v>
      </c>
      <c r="O1570" s="9" t="e">
        <f>INDEX(TrackerTbl[#Data],MATCH(Table58[[#This Row],[L2]],TrackerTbl[Cleansed_UAID_2],0),6)</f>
        <v>#N/A</v>
      </c>
      <c r="P1570" s="239" t="e">
        <f>INDEX(TrackerTbl[#Data],MATCH(Table58[[#This Row],[L2]],TrackerTbl[Cleansed_UAID_2],0),7)</f>
        <v>#N/A</v>
      </c>
    </row>
    <row r="1571" spans="1:16">
      <c r="A1571" s="9">
        <v>221.5</v>
      </c>
      <c r="B1571" t="s">
        <v>6869</v>
      </c>
      <c r="C1571" t="str">
        <f>IF(LEFT(TrackerTbl[[#This Row],[WorkPackage]],1)="U",TrackerTbl[[#This Row],[WorkPackage]],"IDR "&amp;TRIM(TrackerTbl[[#This Row],[WorkPackage]]))</f>
        <v>IDR 221.5</v>
      </c>
      <c r="D1571" t="str">
        <f>TRIM(TrackerTbl[[#This Row],[UAID_2]])</f>
        <v>HS2-00003BPKJ</v>
      </c>
      <c r="E1571" s="74">
        <f>_xlfn.MAXIFS(Central_Team!G:G,Central_Team!C:C,TrackerTbl[[#This Row],[UAID_2]])</f>
        <v>45587</v>
      </c>
      <c r="F1571" t="str" cm="1">
        <f t="array" ref="F1571">INDEX(MainTracker[#Data],MATCH(1,(TrackerTbl[[#This Row],[UAID_2]]=MainTracker[UAID_2])*(TrackerTbl[[#This Row],[Request Date]]=MainTracker[Request sent on (Date)])*1,0),21)</f>
        <v>10 - Complete</v>
      </c>
      <c r="G1571" s="74" cm="1">
        <f t="array" ref="G1571">INDEX(MainTracker[#Data],MATCH(1,(TrackerTbl[[#This Row],[UAID_2]]=MainTracker[UAID_2])*(TrackerTbl[[#This Row],[Request Date]]=MainTracker[Request sent on (Date)])*1,0),9)</f>
        <v>45603</v>
      </c>
      <c r="J1571" t="s">
        <v>10732</v>
      </c>
      <c r="K1571" s="238" t="s">
        <v>10717</v>
      </c>
      <c r="L1571" t="e">
        <f>LEFT(Table58[[#This Row],[L3 (Last Work Package only)]],FIND(" - ",Table58[[#This Row],[L3 (Last Work Package only)]])-1)</f>
        <v>#VALUE!</v>
      </c>
      <c r="M1571" t="str">
        <f>LEFT(Table58[[#This Row],[Assets]],FIND(" - ",Table58[[#This Row],[Assets]])-1)</f>
        <v>HS2-00002PXGZ</v>
      </c>
      <c r="N1571" s="239" t="e">
        <f>INDEX(TrackerTbl[#Data],MATCH(Table58[[#This Row],[L2]],TrackerTbl[Cleansed_UAID_2],0),5)</f>
        <v>#N/A</v>
      </c>
      <c r="O1571" s="9" t="e">
        <f>INDEX(TrackerTbl[#Data],MATCH(Table58[[#This Row],[L2]],TrackerTbl[Cleansed_UAID_2],0),6)</f>
        <v>#N/A</v>
      </c>
      <c r="P1571" s="239" t="e">
        <f>INDEX(TrackerTbl[#Data],MATCH(Table58[[#This Row],[L2]],TrackerTbl[Cleansed_UAID_2],0),7)</f>
        <v>#N/A</v>
      </c>
    </row>
    <row r="1572" spans="1:16">
      <c r="A1572" s="9">
        <v>221.5</v>
      </c>
      <c r="B1572" t="s">
        <v>6873</v>
      </c>
      <c r="C1572" t="str">
        <f>IF(LEFT(TrackerTbl[[#This Row],[WorkPackage]],1)="U",TrackerTbl[[#This Row],[WorkPackage]],"IDR "&amp;TRIM(TrackerTbl[[#This Row],[WorkPackage]]))</f>
        <v>IDR 221.5</v>
      </c>
      <c r="D1572" t="str">
        <f>TRIM(TrackerTbl[[#This Row],[UAID_2]])</f>
        <v>HS2-00003BPKH</v>
      </c>
      <c r="E1572" s="74">
        <f>_xlfn.MAXIFS(Central_Team!G:G,Central_Team!C:C,TrackerTbl[[#This Row],[UAID_2]])</f>
        <v>45587</v>
      </c>
      <c r="F1572" t="str" cm="1">
        <f t="array" ref="F1572">INDEX(MainTracker[#Data],MATCH(1,(TrackerTbl[[#This Row],[UAID_2]]=MainTracker[UAID_2])*(TrackerTbl[[#This Row],[Request Date]]=MainTracker[Request sent on (Date)])*1,0),21)</f>
        <v>10 - Complete</v>
      </c>
      <c r="G1572" s="74" cm="1">
        <f t="array" ref="G1572">INDEX(MainTracker[#Data],MATCH(1,(TrackerTbl[[#This Row],[UAID_2]]=MainTracker[UAID_2])*(TrackerTbl[[#This Row],[Request Date]]=MainTracker[Request sent on (Date)])*1,0),9)</f>
        <v>45603</v>
      </c>
      <c r="J1572" t="s">
        <v>10733</v>
      </c>
      <c r="K1572" s="238" t="s">
        <v>10717</v>
      </c>
      <c r="L1572" t="e">
        <f>LEFT(Table58[[#This Row],[L3 (Last Work Package only)]],FIND(" - ",Table58[[#This Row],[L3 (Last Work Package only)]])-1)</f>
        <v>#VALUE!</v>
      </c>
      <c r="M1572" t="str">
        <f>LEFT(Table58[[#This Row],[Assets]],FIND(" - ",Table58[[#This Row],[Assets]])-1)</f>
        <v>HS2-00002PXL4</v>
      </c>
      <c r="N1572" s="239" t="e">
        <f>INDEX(TrackerTbl[#Data],MATCH(Table58[[#This Row],[L2]],TrackerTbl[Cleansed_UAID_2],0),5)</f>
        <v>#N/A</v>
      </c>
      <c r="O1572" s="9" t="e">
        <f>INDEX(TrackerTbl[#Data],MATCH(Table58[[#This Row],[L2]],TrackerTbl[Cleansed_UAID_2],0),6)</f>
        <v>#N/A</v>
      </c>
      <c r="P1572" s="239" t="e">
        <f>INDEX(TrackerTbl[#Data],MATCH(Table58[[#This Row],[L2]],TrackerTbl[Cleansed_UAID_2],0),7)</f>
        <v>#N/A</v>
      </c>
    </row>
    <row r="1573" spans="1:16">
      <c r="A1573" s="9">
        <v>221.5</v>
      </c>
      <c r="B1573" t="s">
        <v>6877</v>
      </c>
      <c r="C1573" t="str">
        <f>IF(LEFT(TrackerTbl[[#This Row],[WorkPackage]],1)="U",TrackerTbl[[#This Row],[WorkPackage]],"IDR "&amp;TRIM(TrackerTbl[[#This Row],[WorkPackage]]))</f>
        <v>IDR 221.5</v>
      </c>
      <c r="D1573" t="str">
        <f>TRIM(TrackerTbl[[#This Row],[UAID_2]])</f>
        <v>HS2-00003BPKF</v>
      </c>
      <c r="E1573" s="74">
        <f>_xlfn.MAXIFS(Central_Team!G:G,Central_Team!C:C,TrackerTbl[[#This Row],[UAID_2]])</f>
        <v>45587</v>
      </c>
      <c r="F1573" t="str" cm="1">
        <f t="array" ref="F1573">INDEX(MainTracker[#Data],MATCH(1,(TrackerTbl[[#This Row],[UAID_2]]=MainTracker[UAID_2])*(TrackerTbl[[#This Row],[Request Date]]=MainTracker[Request sent on (Date)])*1,0),21)</f>
        <v>10 - Complete</v>
      </c>
      <c r="G1573" s="74" cm="1">
        <f t="array" ref="G1573">INDEX(MainTracker[#Data],MATCH(1,(TrackerTbl[[#This Row],[UAID_2]]=MainTracker[UAID_2])*(TrackerTbl[[#This Row],[Request Date]]=MainTracker[Request sent on (Date)])*1,0),9)</f>
        <v>45603</v>
      </c>
      <c r="J1573" t="s">
        <v>10734</v>
      </c>
      <c r="K1573" s="238" t="s">
        <v>10717</v>
      </c>
      <c r="L1573" t="e">
        <f>LEFT(Table58[[#This Row],[L3 (Last Work Package only)]],FIND(" - ",Table58[[#This Row],[L3 (Last Work Package only)]])-1)</f>
        <v>#VALUE!</v>
      </c>
      <c r="M1573" t="str">
        <f>LEFT(Table58[[#This Row],[Assets]],FIND(" - ",Table58[[#This Row],[Assets]])-1)</f>
        <v>HS2-00002PXM8</v>
      </c>
      <c r="N1573" s="239" t="e">
        <f>INDEX(TrackerTbl[#Data],MATCH(Table58[[#This Row],[L2]],TrackerTbl[Cleansed_UAID_2],0),5)</f>
        <v>#N/A</v>
      </c>
      <c r="O1573" s="9" t="e">
        <f>INDEX(TrackerTbl[#Data],MATCH(Table58[[#This Row],[L2]],TrackerTbl[Cleansed_UAID_2],0),6)</f>
        <v>#N/A</v>
      </c>
      <c r="P1573" s="239" t="e">
        <f>INDEX(TrackerTbl[#Data],MATCH(Table58[[#This Row],[L2]],TrackerTbl[Cleansed_UAID_2],0),7)</f>
        <v>#N/A</v>
      </c>
    </row>
    <row r="1574" spans="1:16">
      <c r="A1574" s="9" t="s">
        <v>185</v>
      </c>
      <c r="B1574" t="s">
        <v>6881</v>
      </c>
      <c r="C1574" t="str">
        <f>IF(LEFT(TrackerTbl[[#This Row],[WorkPackage]],1)="U",TrackerTbl[[#This Row],[WorkPackage]],"IDR "&amp;TRIM(TrackerTbl[[#This Row],[WorkPackage]]))</f>
        <v>IDR 235.01-1</v>
      </c>
      <c r="D1574" t="str">
        <f>TRIM(TrackerTbl[[#This Row],[UAID_2]])</f>
        <v>HS2-00003LGKV</v>
      </c>
      <c r="E1574" s="74">
        <f>_xlfn.MAXIFS(Central_Team!G:G,Central_Team!C:C,TrackerTbl[[#This Row],[UAID_2]])</f>
        <v>45588</v>
      </c>
      <c r="F1574" t="str" cm="1">
        <f t="array" ref="F1574">INDEX(MainTracker[#Data],MATCH(1,(TrackerTbl[[#This Row],[UAID_2]]=MainTracker[UAID_2])*(TrackerTbl[[#This Row],[Request Date]]=MainTracker[Request sent on (Date)])*1,0),21)</f>
        <v>10 - Complete</v>
      </c>
      <c r="G1574" s="74" cm="1">
        <f t="array" ref="G1574">INDEX(MainTracker[#Data],MATCH(1,(TrackerTbl[[#This Row],[UAID_2]]=MainTracker[UAID_2])*(TrackerTbl[[#This Row],[Request Date]]=MainTracker[Request sent on (Date)])*1,0),9)</f>
        <v>45590</v>
      </c>
      <c r="J1574" t="s">
        <v>10735</v>
      </c>
      <c r="K1574" s="238" t="s">
        <v>10717</v>
      </c>
      <c r="L1574" t="e">
        <f>LEFT(Table58[[#This Row],[L3 (Last Work Package only)]],FIND(" - ",Table58[[#This Row],[L3 (Last Work Package only)]])-1)</f>
        <v>#VALUE!</v>
      </c>
      <c r="M1574" t="str">
        <f>LEFT(Table58[[#This Row],[Assets]],FIND(" - ",Table58[[#This Row],[Assets]])-1)</f>
        <v>HS2-00002PXE9</v>
      </c>
      <c r="N1574" s="239" t="e">
        <f>INDEX(TrackerTbl[#Data],MATCH(Table58[[#This Row],[L2]],TrackerTbl[Cleansed_UAID_2],0),5)</f>
        <v>#N/A</v>
      </c>
      <c r="O1574" s="9" t="e">
        <f>INDEX(TrackerTbl[#Data],MATCH(Table58[[#This Row],[L2]],TrackerTbl[Cleansed_UAID_2],0),6)</f>
        <v>#N/A</v>
      </c>
      <c r="P1574" s="239" t="e">
        <f>INDEX(TrackerTbl[#Data],MATCH(Table58[[#This Row],[L2]],TrackerTbl[Cleansed_UAID_2],0),7)</f>
        <v>#N/A</v>
      </c>
    </row>
    <row r="1575" spans="1:16">
      <c r="A1575" s="9" t="s">
        <v>49</v>
      </c>
      <c r="B1575" t="s">
        <v>6887</v>
      </c>
      <c r="C1575" t="str">
        <f>IF(LEFT(TrackerTbl[[#This Row],[WorkPackage]],1)="U",TrackerTbl[[#This Row],[WorkPackage]],"IDR "&amp;TRIM(TrackerTbl[[#This Row],[WorkPackage]]))</f>
        <v>IDR 229.01-2</v>
      </c>
      <c r="D1575" t="str">
        <f>TRIM(TrackerTbl[[#This Row],[UAID_2]])</f>
        <v>HS2-00002CUCC</v>
      </c>
      <c r="E1575" s="74">
        <f>_xlfn.MAXIFS(Central_Team!G:G,Central_Team!C:C,TrackerTbl[[#This Row],[UAID_2]])</f>
        <v>45588</v>
      </c>
      <c r="F1575" t="str" cm="1">
        <f t="array" ref="F1575">INDEX(MainTracker[#Data],MATCH(1,(TrackerTbl[[#This Row],[UAID_2]]=MainTracker[UAID_2])*(TrackerTbl[[#This Row],[Request Date]]=MainTracker[Request sent on (Date)])*1,0),21)</f>
        <v>10 - Complete</v>
      </c>
      <c r="G1575" s="74" cm="1">
        <f t="array" ref="G1575">INDEX(MainTracker[#Data],MATCH(1,(TrackerTbl[[#This Row],[UAID_2]]=MainTracker[UAID_2])*(TrackerTbl[[#This Row],[Request Date]]=MainTracker[Request sent on (Date)])*1,0),9)</f>
        <v>45600</v>
      </c>
      <c r="J1575" t="s">
        <v>10736</v>
      </c>
      <c r="K1575" s="238" t="s">
        <v>10717</v>
      </c>
      <c r="L1575" t="e">
        <f>LEFT(Table58[[#This Row],[L3 (Last Work Package only)]],FIND(" - ",Table58[[#This Row],[L3 (Last Work Package only)]])-1)</f>
        <v>#VALUE!</v>
      </c>
      <c r="M1575" t="str">
        <f>LEFT(Table58[[#This Row],[Assets]],FIND(" - ",Table58[[#This Row],[Assets]])-1)</f>
        <v>HS2-00002QSES</v>
      </c>
      <c r="N1575" s="239" t="e">
        <f>INDEX(TrackerTbl[#Data],MATCH(Table58[[#This Row],[L2]],TrackerTbl[Cleansed_UAID_2],0),5)</f>
        <v>#N/A</v>
      </c>
      <c r="O1575" s="9" t="e">
        <f>INDEX(TrackerTbl[#Data],MATCH(Table58[[#This Row],[L2]],TrackerTbl[Cleansed_UAID_2],0),6)</f>
        <v>#N/A</v>
      </c>
      <c r="P1575" s="239" t="e">
        <f>INDEX(TrackerTbl[#Data],MATCH(Table58[[#This Row],[L2]],TrackerTbl[Cleansed_UAID_2],0),7)</f>
        <v>#N/A</v>
      </c>
    </row>
    <row r="1576" spans="1:16">
      <c r="A1576" s="9" t="s">
        <v>1822</v>
      </c>
      <c r="B1576" t="s">
        <v>3315</v>
      </c>
      <c r="C1576" t="str">
        <f>IF(LEFT(TrackerTbl[[#This Row],[WorkPackage]],1)="U",TrackerTbl[[#This Row],[WorkPackage]],"IDR "&amp;TRIM(TrackerTbl[[#This Row],[WorkPackage]]))</f>
        <v>IDR 229.01-1</v>
      </c>
      <c r="D1576" t="str">
        <f>TRIM(TrackerTbl[[#This Row],[UAID_2]])</f>
        <v>HS2-00002TMF3</v>
      </c>
      <c r="E1576" s="74">
        <f>_xlfn.MAXIFS(Central_Team!G:G,Central_Team!C:C,TrackerTbl[[#This Row],[UAID_2]])</f>
        <v>45649</v>
      </c>
      <c r="F1576" t="str" cm="1">
        <f t="array" ref="F1576">INDEX(MainTracker[#Data],MATCH(1,(TrackerTbl[[#This Row],[UAID_2]]=MainTracker[UAID_2])*(TrackerTbl[[#This Row],[Request Date]]=MainTracker[Request sent on (Date)])*1,0),21)</f>
        <v>10 - Complete</v>
      </c>
      <c r="G1576" s="74" cm="1">
        <f t="array" ref="G1576">INDEX(MainTracker[#Data],MATCH(1,(TrackerTbl[[#This Row],[UAID_2]]=MainTracker[UAID_2])*(TrackerTbl[[#This Row],[Request Date]]=MainTracker[Request sent on (Date)])*1,0),9)</f>
        <v>45674</v>
      </c>
      <c r="J1576" t="s">
        <v>10737</v>
      </c>
      <c r="K1576" s="238" t="s">
        <v>10717</v>
      </c>
      <c r="L1576" t="e">
        <f>LEFT(Table58[[#This Row],[L3 (Last Work Package only)]],FIND(" - ",Table58[[#This Row],[L3 (Last Work Package only)]])-1)</f>
        <v>#VALUE!</v>
      </c>
      <c r="M1576" t="str">
        <f>LEFT(Table58[[#This Row],[Assets]],FIND(" - ",Table58[[#This Row],[Assets]])-1)</f>
        <v>HS2-00002PXH0</v>
      </c>
      <c r="N1576" s="239" t="e">
        <f>INDEX(TrackerTbl[#Data],MATCH(Table58[[#This Row],[L2]],TrackerTbl[Cleansed_UAID_2],0),5)</f>
        <v>#N/A</v>
      </c>
      <c r="O1576" s="9" t="e">
        <f>INDEX(TrackerTbl[#Data],MATCH(Table58[[#This Row],[L2]],TrackerTbl[Cleansed_UAID_2],0),6)</f>
        <v>#N/A</v>
      </c>
      <c r="P1576" s="239" t="e">
        <f>INDEX(TrackerTbl[#Data],MATCH(Table58[[#This Row],[L2]],TrackerTbl[Cleansed_UAID_2],0),7)</f>
        <v>#N/A</v>
      </c>
    </row>
    <row r="1577" spans="1:16">
      <c r="A1577" s="9" t="s">
        <v>6382</v>
      </c>
      <c r="B1577" t="s">
        <v>566</v>
      </c>
      <c r="C1577" t="str">
        <f>IF(LEFT(TrackerTbl[[#This Row],[WorkPackage]],1)="U",TrackerTbl[[#This Row],[WorkPackage]],"IDR "&amp;TRIM(TrackerTbl[[#This Row],[WorkPackage]]))</f>
        <v>IDR 201.3-2</v>
      </c>
      <c r="D1577" t="str">
        <f>TRIM(TrackerTbl[[#This Row],[UAID_2]])</f>
        <v>HS2-000020134</v>
      </c>
      <c r="E1577" s="74">
        <f>_xlfn.MAXIFS(Central_Team!G:G,Central_Team!C:C,TrackerTbl[[#This Row],[UAID_2]])</f>
        <v>45588</v>
      </c>
      <c r="F1577" t="str" cm="1">
        <f t="array" ref="F1577">INDEX(MainTracker[#Data],MATCH(1,(TrackerTbl[[#This Row],[UAID_2]]=MainTracker[UAID_2])*(TrackerTbl[[#This Row],[Request Date]]=MainTracker[Request sent on (Date)])*1,0),21)</f>
        <v>10 - Complete</v>
      </c>
      <c r="G1577" s="74" cm="1">
        <f t="array" ref="G1577">INDEX(MainTracker[#Data],MATCH(1,(TrackerTbl[[#This Row],[UAID_2]]=MainTracker[UAID_2])*(TrackerTbl[[#This Row],[Request Date]]=MainTracker[Request sent on (Date)])*1,0),9)</f>
        <v>45609</v>
      </c>
      <c r="J1577" t="s">
        <v>10738</v>
      </c>
      <c r="K1577" s="238" t="s">
        <v>10717</v>
      </c>
      <c r="L1577" t="e">
        <f>LEFT(Table58[[#This Row],[L3 (Last Work Package only)]],FIND(" - ",Table58[[#This Row],[L3 (Last Work Package only)]])-1)</f>
        <v>#VALUE!</v>
      </c>
      <c r="M1577" t="str">
        <f>LEFT(Table58[[#This Row],[Assets]],FIND(" - ",Table58[[#This Row],[Assets]])-1)</f>
        <v>HS2-00002PXL5</v>
      </c>
      <c r="N1577" s="239" t="e">
        <f>INDEX(TrackerTbl[#Data],MATCH(Table58[[#This Row],[L2]],TrackerTbl[Cleansed_UAID_2],0),5)</f>
        <v>#N/A</v>
      </c>
      <c r="O1577" s="9" t="e">
        <f>INDEX(TrackerTbl[#Data],MATCH(Table58[[#This Row],[L2]],TrackerTbl[Cleansed_UAID_2],0),6)</f>
        <v>#N/A</v>
      </c>
      <c r="P1577" s="239" t="e">
        <f>INDEX(TrackerTbl[#Data],MATCH(Table58[[#This Row],[L2]],TrackerTbl[Cleansed_UAID_2],0),7)</f>
        <v>#N/A</v>
      </c>
    </row>
    <row r="1578" spans="1:16">
      <c r="A1578" s="9" t="s">
        <v>35</v>
      </c>
      <c r="B1578" t="s">
        <v>6895</v>
      </c>
      <c r="C1578" t="str">
        <f>IF(LEFT(TrackerTbl[[#This Row],[WorkPackage]],1)="U",TrackerTbl[[#This Row],[WorkPackage]],"IDR "&amp;TRIM(TrackerTbl[[#This Row],[WorkPackage]]))</f>
        <v>IDR 233.01-3</v>
      </c>
      <c r="D1578" t="str">
        <f>TRIM(TrackerTbl[[#This Row],[UAID_2]])</f>
        <v>HS2-000035Q9A</v>
      </c>
      <c r="E1578" s="74">
        <f>_xlfn.MAXIFS(Central_Team!G:G,Central_Team!C:C,TrackerTbl[[#This Row],[UAID_2]])</f>
        <v>45590</v>
      </c>
      <c r="F1578" t="str" cm="1">
        <f t="array" ref="F1578">INDEX(MainTracker[#Data],MATCH(1,(TrackerTbl[[#This Row],[UAID_2]]=MainTracker[UAID_2])*(TrackerTbl[[#This Row],[Request Date]]=MainTracker[Request sent on (Date)])*1,0),21)</f>
        <v>10 - Complete</v>
      </c>
      <c r="G1578" s="74" cm="1">
        <f t="array" ref="G1578">INDEX(MainTracker[#Data],MATCH(1,(TrackerTbl[[#This Row],[UAID_2]]=MainTracker[UAID_2])*(TrackerTbl[[#This Row],[Request Date]]=MainTracker[Request sent on (Date)])*1,0),9)</f>
        <v>45601</v>
      </c>
      <c r="J1578" t="s">
        <v>10739</v>
      </c>
      <c r="K1578" s="238" t="s">
        <v>10717</v>
      </c>
      <c r="L1578" t="e">
        <f>LEFT(Table58[[#This Row],[L3 (Last Work Package only)]],FIND(" - ",Table58[[#This Row],[L3 (Last Work Package only)]])-1)</f>
        <v>#VALUE!</v>
      </c>
      <c r="M1578" t="str">
        <f>LEFT(Table58[[#This Row],[Assets]],FIND(" - ",Table58[[#This Row],[Assets]])-1)</f>
        <v>HS2-00002PXM9</v>
      </c>
      <c r="N1578" s="239" t="e">
        <f>INDEX(TrackerTbl[#Data],MATCH(Table58[[#This Row],[L2]],TrackerTbl[Cleansed_UAID_2],0),5)</f>
        <v>#N/A</v>
      </c>
      <c r="O1578" s="9" t="e">
        <f>INDEX(TrackerTbl[#Data],MATCH(Table58[[#This Row],[L2]],TrackerTbl[Cleansed_UAID_2],0),6)</f>
        <v>#N/A</v>
      </c>
      <c r="P1578" s="239" t="e">
        <f>INDEX(TrackerTbl[#Data],MATCH(Table58[[#This Row],[L2]],TrackerTbl[Cleansed_UAID_2],0),7)</f>
        <v>#N/A</v>
      </c>
    </row>
    <row r="1579" spans="1:16">
      <c r="A1579" s="9" t="s">
        <v>35</v>
      </c>
      <c r="B1579" t="s">
        <v>6401</v>
      </c>
      <c r="C1579" t="str">
        <f>IF(LEFT(TrackerTbl[[#This Row],[WorkPackage]],1)="U",TrackerTbl[[#This Row],[WorkPackage]],"IDR "&amp;TRIM(TrackerTbl[[#This Row],[WorkPackage]]))</f>
        <v>IDR 233.01-3</v>
      </c>
      <c r="D1579" t="str">
        <f>TRIM(TrackerTbl[[#This Row],[UAID_2]])</f>
        <v>HS2-00003H5JH</v>
      </c>
      <c r="E1579" s="74">
        <f>_xlfn.MAXIFS(Central_Team!G:G,Central_Team!C:C,TrackerTbl[[#This Row],[UAID_2]])</f>
        <v>45590</v>
      </c>
      <c r="F1579" t="str" cm="1">
        <f t="array" ref="F1579">INDEX(MainTracker[#Data],MATCH(1,(TrackerTbl[[#This Row],[UAID_2]]=MainTracker[UAID_2])*(TrackerTbl[[#This Row],[Request Date]]=MainTracker[Request sent on (Date)])*1,0),21)</f>
        <v>10 - Complete</v>
      </c>
      <c r="G1579" s="74" cm="1">
        <f t="array" ref="G1579">INDEX(MainTracker[#Data],MATCH(1,(TrackerTbl[[#This Row],[UAID_2]]=MainTracker[UAID_2])*(TrackerTbl[[#This Row],[Request Date]]=MainTracker[Request sent on (Date)])*1,0),9)</f>
        <v>45601</v>
      </c>
      <c r="J1579" t="s">
        <v>10740</v>
      </c>
      <c r="K1579" s="238" t="s">
        <v>10717</v>
      </c>
      <c r="L1579" t="e">
        <f>LEFT(Table58[[#This Row],[L3 (Last Work Package only)]],FIND(" - ",Table58[[#This Row],[L3 (Last Work Package only)]])-1)</f>
        <v>#VALUE!</v>
      </c>
      <c r="M1579" t="str">
        <f>LEFT(Table58[[#This Row],[Assets]],FIND(" - ",Table58[[#This Row],[Assets]])-1)</f>
        <v>HS2-00002PXH1</v>
      </c>
      <c r="N1579" s="239" t="e">
        <f>INDEX(TrackerTbl[#Data],MATCH(Table58[[#This Row],[L2]],TrackerTbl[Cleansed_UAID_2],0),5)</f>
        <v>#N/A</v>
      </c>
      <c r="O1579" s="9" t="e">
        <f>INDEX(TrackerTbl[#Data],MATCH(Table58[[#This Row],[L2]],TrackerTbl[Cleansed_UAID_2],0),6)</f>
        <v>#N/A</v>
      </c>
      <c r="P1579" s="239" t="e">
        <f>INDEX(TrackerTbl[#Data],MATCH(Table58[[#This Row],[L2]],TrackerTbl[Cleansed_UAID_2],0),7)</f>
        <v>#N/A</v>
      </c>
    </row>
    <row r="1580" spans="1:16">
      <c r="A1580" s="9" t="s">
        <v>39</v>
      </c>
      <c r="B1580" t="s">
        <v>6899</v>
      </c>
      <c r="C1580" t="str">
        <f>IF(LEFT(TrackerTbl[[#This Row],[WorkPackage]],1)="U",TrackerTbl[[#This Row],[WorkPackage]],"IDR "&amp;TRIM(TrackerTbl[[#This Row],[WorkPackage]]))</f>
        <v>UFDR 211.A</v>
      </c>
      <c r="D1580" t="str">
        <f>TRIM(TrackerTbl[[#This Row],[UAID_2]])</f>
        <v>HS2-00003KUMA</v>
      </c>
      <c r="E1580" s="74">
        <f>_xlfn.MAXIFS(Central_Team!G:G,Central_Team!C:C,TrackerTbl[[#This Row],[UAID_2]])</f>
        <v>45638</v>
      </c>
      <c r="F1580" t="str" cm="1">
        <f t="array" ref="F1580">INDEX(MainTracker[#Data],MATCH(1,(TrackerTbl[[#This Row],[UAID_2]]=MainTracker[UAID_2])*(TrackerTbl[[#This Row],[Request Date]]=MainTracker[Request sent on (Date)])*1,0),21)</f>
        <v>10 - Complete</v>
      </c>
      <c r="G1580" s="74" cm="1">
        <f t="array" ref="G1580">INDEX(MainTracker[#Data],MATCH(1,(TrackerTbl[[#This Row],[UAID_2]]=MainTracker[UAID_2])*(TrackerTbl[[#This Row],[Request Date]]=MainTracker[Request sent on (Date)])*1,0),9)</f>
        <v>45639</v>
      </c>
      <c r="J1580" t="s">
        <v>10741</v>
      </c>
      <c r="K1580" s="238" t="s">
        <v>10717</v>
      </c>
      <c r="L1580" t="e">
        <f>LEFT(Table58[[#This Row],[L3 (Last Work Package only)]],FIND(" - ",Table58[[#This Row],[L3 (Last Work Package only)]])-1)</f>
        <v>#VALUE!</v>
      </c>
      <c r="M1580" t="str">
        <f>LEFT(Table58[[#This Row],[Assets]],FIND(" - ",Table58[[#This Row],[Assets]])-1)</f>
        <v>HS2-00002QSET</v>
      </c>
      <c r="N1580" s="239" t="e">
        <f>INDEX(TrackerTbl[#Data],MATCH(Table58[[#This Row],[L2]],TrackerTbl[Cleansed_UAID_2],0),5)</f>
        <v>#N/A</v>
      </c>
      <c r="O1580" s="9" t="e">
        <f>INDEX(TrackerTbl[#Data],MATCH(Table58[[#This Row],[L2]],TrackerTbl[Cleansed_UAID_2],0),6)</f>
        <v>#N/A</v>
      </c>
      <c r="P1580" s="239" t="e">
        <f>INDEX(TrackerTbl[#Data],MATCH(Table58[[#This Row],[L2]],TrackerTbl[Cleansed_UAID_2],0),7)</f>
        <v>#N/A</v>
      </c>
    </row>
    <row r="1581" spans="1:16">
      <c r="A1581" s="9" t="s">
        <v>35</v>
      </c>
      <c r="B1581" t="s">
        <v>6904</v>
      </c>
      <c r="C1581" t="str">
        <f>IF(LEFT(TrackerTbl[[#This Row],[WorkPackage]],1)="U",TrackerTbl[[#This Row],[WorkPackage]],"IDR "&amp;TRIM(TrackerTbl[[#This Row],[WorkPackage]]))</f>
        <v>IDR 233.01-3</v>
      </c>
      <c r="D1581" t="str">
        <f>TRIM(TrackerTbl[[#This Row],[UAID_2]])</f>
        <v>HS2-00003FV0R</v>
      </c>
      <c r="E1581" s="74">
        <f>_xlfn.MAXIFS(Central_Team!G:G,Central_Team!C:C,TrackerTbl[[#This Row],[UAID_2]])</f>
        <v>45590</v>
      </c>
      <c r="F1581" t="str" cm="1">
        <f t="array" ref="F1581">INDEX(MainTracker[#Data],MATCH(1,(TrackerTbl[[#This Row],[UAID_2]]=MainTracker[UAID_2])*(TrackerTbl[[#This Row],[Request Date]]=MainTracker[Request sent on (Date)])*1,0),21)</f>
        <v>10 - Complete</v>
      </c>
      <c r="G1581" s="74" cm="1">
        <f t="array" ref="G1581">INDEX(MainTracker[#Data],MATCH(1,(TrackerTbl[[#This Row],[UAID_2]]=MainTracker[UAID_2])*(TrackerTbl[[#This Row],[Request Date]]=MainTracker[Request sent on (Date)])*1,0),9)</f>
        <v>45601</v>
      </c>
      <c r="J1581" t="s">
        <v>10742</v>
      </c>
      <c r="K1581" s="238" t="s">
        <v>10717</v>
      </c>
      <c r="L1581" t="e">
        <f>LEFT(Table58[[#This Row],[L3 (Last Work Package only)]],FIND(" - ",Table58[[#This Row],[L3 (Last Work Package only)]])-1)</f>
        <v>#VALUE!</v>
      </c>
      <c r="M1581" t="str">
        <f>LEFT(Table58[[#This Row],[Assets]],FIND(" - ",Table58[[#This Row],[Assets]])-1)</f>
        <v>HS2-00002QSPL</v>
      </c>
      <c r="N1581" s="239" t="e">
        <f>INDEX(TrackerTbl[#Data],MATCH(Table58[[#This Row],[L2]],TrackerTbl[Cleansed_UAID_2],0),5)</f>
        <v>#N/A</v>
      </c>
      <c r="O1581" s="9" t="e">
        <f>INDEX(TrackerTbl[#Data],MATCH(Table58[[#This Row],[L2]],TrackerTbl[Cleansed_UAID_2],0),6)</f>
        <v>#N/A</v>
      </c>
      <c r="P1581" s="239" t="e">
        <f>INDEX(TrackerTbl[#Data],MATCH(Table58[[#This Row],[L2]],TrackerTbl[Cleansed_UAID_2],0),7)</f>
        <v>#N/A</v>
      </c>
    </row>
    <row r="1582" spans="1:16">
      <c r="A1582" s="9">
        <v>229.03</v>
      </c>
      <c r="B1582" t="s">
        <v>6213</v>
      </c>
      <c r="C1582" t="str">
        <f>IF(LEFT(TrackerTbl[[#This Row],[WorkPackage]],1)="U",TrackerTbl[[#This Row],[WorkPackage]],"IDR "&amp;TRIM(TrackerTbl[[#This Row],[WorkPackage]]))</f>
        <v>IDR 229.03</v>
      </c>
      <c r="D1582" t="str">
        <f>TRIM(TrackerTbl[[#This Row],[UAID_2]])</f>
        <v>HS2-00002CTEU</v>
      </c>
      <c r="E1582" s="74">
        <f>_xlfn.MAXIFS(Central_Team!G:G,Central_Team!C:C,TrackerTbl[[#This Row],[UAID_2]])</f>
        <v>45590</v>
      </c>
      <c r="F1582" t="str" cm="1">
        <f t="array" ref="F1582">INDEX(MainTracker[#Data],MATCH(1,(TrackerTbl[[#This Row],[UAID_2]]=MainTracker[UAID_2])*(TrackerTbl[[#This Row],[Request Date]]=MainTracker[Request sent on (Date)])*1,0),21)</f>
        <v>10 - Complete</v>
      </c>
      <c r="G1582" s="74" cm="1">
        <f t="array" ref="G1582">INDEX(MainTracker[#Data],MATCH(1,(TrackerTbl[[#This Row],[UAID_2]]=MainTracker[UAID_2])*(TrackerTbl[[#This Row],[Request Date]]=MainTracker[Request sent on (Date)])*1,0),9)</f>
        <v>45595</v>
      </c>
      <c r="J1582" t="s">
        <v>10743</v>
      </c>
      <c r="K1582" s="238" t="s">
        <v>10717</v>
      </c>
      <c r="L1582" t="e">
        <f>LEFT(Table58[[#This Row],[L3 (Last Work Package only)]],FIND(" - ",Table58[[#This Row],[L3 (Last Work Package only)]])-1)</f>
        <v>#VALUE!</v>
      </c>
      <c r="M1582" t="str">
        <f>LEFT(Table58[[#This Row],[Assets]],FIND(" - ",Table58[[#This Row],[Assets]])-1)</f>
        <v>HS2-00002QSEU</v>
      </c>
      <c r="N1582" s="239" t="e">
        <f>INDEX(TrackerTbl[#Data],MATCH(Table58[[#This Row],[L2]],TrackerTbl[Cleansed_UAID_2],0),5)</f>
        <v>#N/A</v>
      </c>
      <c r="O1582" s="9" t="e">
        <f>INDEX(TrackerTbl[#Data],MATCH(Table58[[#This Row],[L2]],TrackerTbl[Cleansed_UAID_2],0),6)</f>
        <v>#N/A</v>
      </c>
      <c r="P1582" s="239" t="e">
        <f>INDEX(TrackerTbl[#Data],MATCH(Table58[[#This Row],[L2]],TrackerTbl[Cleansed_UAID_2],0),7)</f>
        <v>#N/A</v>
      </c>
    </row>
    <row r="1583" spans="1:16">
      <c r="A1583" s="9">
        <v>214.06</v>
      </c>
      <c r="B1583" t="s">
        <v>6908</v>
      </c>
      <c r="C1583" t="str">
        <f>IF(LEFT(TrackerTbl[[#This Row],[WorkPackage]],1)="U",TrackerTbl[[#This Row],[WorkPackage]],"IDR "&amp;TRIM(TrackerTbl[[#This Row],[WorkPackage]]))</f>
        <v>IDR 214.06</v>
      </c>
      <c r="D1583" t="str">
        <f>TRIM(TrackerTbl[[#This Row],[UAID_2]])</f>
        <v>HS2-000001310</v>
      </c>
      <c r="E1583" s="74">
        <f>_xlfn.MAXIFS(Central_Team!G:G,Central_Team!C:C,TrackerTbl[[#This Row],[UAID_2]])</f>
        <v>45590</v>
      </c>
      <c r="F1583" t="str" cm="1">
        <f t="array" ref="F1583">INDEX(MainTracker[#Data],MATCH(1,(TrackerTbl[[#This Row],[UAID_2]]=MainTracker[UAID_2])*(TrackerTbl[[#This Row],[Request Date]]=MainTracker[Request sent on (Date)])*1,0),21)</f>
        <v>10 - Complete</v>
      </c>
      <c r="G1583" s="74" cm="1">
        <f t="array" ref="G1583">INDEX(MainTracker[#Data],MATCH(1,(TrackerTbl[[#This Row],[UAID_2]]=MainTracker[UAID_2])*(TrackerTbl[[#This Row],[Request Date]]=MainTracker[Request sent on (Date)])*1,0),9)</f>
        <v>45602</v>
      </c>
      <c r="J1583" t="s">
        <v>10744</v>
      </c>
      <c r="K1583" s="238" t="s">
        <v>10717</v>
      </c>
      <c r="L1583" t="e">
        <f>LEFT(Table58[[#This Row],[L3 (Last Work Package only)]],FIND(" - ",Table58[[#This Row],[L3 (Last Work Package only)]])-1)</f>
        <v>#VALUE!</v>
      </c>
      <c r="M1583" t="str">
        <f>LEFT(Table58[[#This Row],[Assets]],FIND(" - ",Table58[[#This Row],[Assets]])-1)</f>
        <v>HS2-00002PXH2</v>
      </c>
      <c r="N1583" s="239" t="e">
        <f>INDEX(TrackerTbl[#Data],MATCH(Table58[[#This Row],[L2]],TrackerTbl[Cleansed_UAID_2],0),5)</f>
        <v>#N/A</v>
      </c>
      <c r="O1583" s="9" t="e">
        <f>INDEX(TrackerTbl[#Data],MATCH(Table58[[#This Row],[L2]],TrackerTbl[Cleansed_UAID_2],0),6)</f>
        <v>#N/A</v>
      </c>
      <c r="P1583" s="239" t="e">
        <f>INDEX(TrackerTbl[#Data],MATCH(Table58[[#This Row],[L2]],TrackerTbl[Cleansed_UAID_2],0),7)</f>
        <v>#N/A</v>
      </c>
    </row>
    <row r="1584" spans="1:16">
      <c r="A1584" s="9" t="s">
        <v>43</v>
      </c>
      <c r="B1584" t="s">
        <v>6027</v>
      </c>
      <c r="C1584" t="str">
        <f>IF(LEFT(TrackerTbl[[#This Row],[WorkPackage]],1)="U",TrackerTbl[[#This Row],[WorkPackage]],"IDR "&amp;TRIM(TrackerTbl[[#This Row],[WorkPackage]]))</f>
        <v>UFDR 214.A</v>
      </c>
      <c r="D1584" t="str">
        <f>TRIM(TrackerTbl[[#This Row],[UAID_2]])</f>
        <v>HS2-00002TUPJ</v>
      </c>
      <c r="E1584" s="74">
        <f>_xlfn.MAXIFS(Central_Team!G:G,Central_Team!C:C,TrackerTbl[[#This Row],[UAID_2]])</f>
        <v>45590</v>
      </c>
      <c r="F1584" t="str" cm="1">
        <f t="array" ref="F1584">INDEX(MainTracker[#Data],MATCH(1,(TrackerTbl[[#This Row],[UAID_2]]=MainTracker[UAID_2])*(TrackerTbl[[#This Row],[Request Date]]=MainTracker[Request sent on (Date)])*1,0),21)</f>
        <v>10 - Complete</v>
      </c>
      <c r="G1584" s="74" cm="1">
        <f t="array" ref="G1584">INDEX(MainTracker[#Data],MATCH(1,(TrackerTbl[[#This Row],[UAID_2]]=MainTracker[UAID_2])*(TrackerTbl[[#This Row],[Request Date]]=MainTracker[Request sent on (Date)])*1,0),9)</f>
        <v>45596</v>
      </c>
      <c r="J1584" t="s">
        <v>10745</v>
      </c>
      <c r="K1584" s="238" t="s">
        <v>10717</v>
      </c>
      <c r="L1584" t="e">
        <f>LEFT(Table58[[#This Row],[L3 (Last Work Package only)]],FIND(" - ",Table58[[#This Row],[L3 (Last Work Package only)]])-1)</f>
        <v>#VALUE!</v>
      </c>
      <c r="M1584" t="str">
        <f>LEFT(Table58[[#This Row],[Assets]],FIND(" - ",Table58[[#This Row],[Assets]])-1)</f>
        <v>HS2-00002PXMA</v>
      </c>
      <c r="N1584" s="239" t="e">
        <f>INDEX(TrackerTbl[#Data],MATCH(Table58[[#This Row],[L2]],TrackerTbl[Cleansed_UAID_2],0),5)</f>
        <v>#N/A</v>
      </c>
      <c r="O1584" s="9" t="e">
        <f>INDEX(TrackerTbl[#Data],MATCH(Table58[[#This Row],[L2]],TrackerTbl[Cleansed_UAID_2],0),6)</f>
        <v>#N/A</v>
      </c>
      <c r="P1584" s="239" t="e">
        <f>INDEX(TrackerTbl[#Data],MATCH(Table58[[#This Row],[L2]],TrackerTbl[Cleansed_UAID_2],0),7)</f>
        <v>#N/A</v>
      </c>
    </row>
    <row r="1585" spans="1:16">
      <c r="A1585" s="9" t="s">
        <v>43</v>
      </c>
      <c r="B1585" t="s">
        <v>6912</v>
      </c>
      <c r="C1585" t="str">
        <f>IF(LEFT(TrackerTbl[[#This Row],[WorkPackage]],1)="U",TrackerTbl[[#This Row],[WorkPackage]],"IDR "&amp;TRIM(TrackerTbl[[#This Row],[WorkPackage]]))</f>
        <v>UFDR 214.A</v>
      </c>
      <c r="D1585" t="str">
        <f>TRIM(TrackerTbl[[#This Row],[UAID_2]])</f>
        <v>HS2-00002TUPF</v>
      </c>
      <c r="E1585" s="74">
        <f>_xlfn.MAXIFS(Central_Team!G:G,Central_Team!C:C,TrackerTbl[[#This Row],[UAID_2]])</f>
        <v>45590</v>
      </c>
      <c r="F1585" t="str" cm="1">
        <f t="array" ref="F1585">INDEX(MainTracker[#Data],MATCH(1,(TrackerTbl[[#This Row],[UAID_2]]=MainTracker[UAID_2])*(TrackerTbl[[#This Row],[Request Date]]=MainTracker[Request sent on (Date)])*1,0),21)</f>
        <v>10 - Complete</v>
      </c>
      <c r="G1585" s="74" cm="1">
        <f t="array" ref="G1585">INDEX(MainTracker[#Data],MATCH(1,(TrackerTbl[[#This Row],[UAID_2]]=MainTracker[UAID_2])*(TrackerTbl[[#This Row],[Request Date]]=MainTracker[Request sent on (Date)])*1,0),9)</f>
        <v>45595</v>
      </c>
      <c r="J1585" t="s">
        <v>10746</v>
      </c>
      <c r="K1585" s="238" t="s">
        <v>10717</v>
      </c>
      <c r="L1585" t="e">
        <f>LEFT(Table58[[#This Row],[L3 (Last Work Package only)]],FIND(" - ",Table58[[#This Row],[L3 (Last Work Package only)]])-1)</f>
        <v>#VALUE!</v>
      </c>
      <c r="M1585" t="str">
        <f>LEFT(Table58[[#This Row],[Assets]],FIND(" - ",Table58[[#This Row],[Assets]])-1)</f>
        <v>HS2-00002QSEV</v>
      </c>
      <c r="N1585" s="239" t="e">
        <f>INDEX(TrackerTbl[#Data],MATCH(Table58[[#This Row],[L2]],TrackerTbl[Cleansed_UAID_2],0),5)</f>
        <v>#N/A</v>
      </c>
      <c r="O1585" s="9" t="e">
        <f>INDEX(TrackerTbl[#Data],MATCH(Table58[[#This Row],[L2]],TrackerTbl[Cleansed_UAID_2],0),6)</f>
        <v>#N/A</v>
      </c>
      <c r="P1585" s="239" t="e">
        <f>INDEX(TrackerTbl[#Data],MATCH(Table58[[#This Row],[L2]],TrackerTbl[Cleansed_UAID_2],0),7)</f>
        <v>#N/A</v>
      </c>
    </row>
    <row r="1586" spans="1:16">
      <c r="A1586" s="9" t="s">
        <v>43</v>
      </c>
      <c r="B1586" t="s">
        <v>6916</v>
      </c>
      <c r="C1586" t="str">
        <f>IF(LEFT(TrackerTbl[[#This Row],[WorkPackage]],1)="U",TrackerTbl[[#This Row],[WorkPackage]],"IDR "&amp;TRIM(TrackerTbl[[#This Row],[WorkPackage]]))</f>
        <v>UFDR 214.A</v>
      </c>
      <c r="D1586" t="str">
        <f>TRIM(TrackerTbl[[#This Row],[UAID_2]])</f>
        <v>HS2-00003KFPT</v>
      </c>
      <c r="E1586" s="74">
        <f>_xlfn.MAXIFS(Central_Team!G:G,Central_Team!C:C,TrackerTbl[[#This Row],[UAID_2]])</f>
        <v>45590</v>
      </c>
      <c r="F1586" t="str" cm="1">
        <f t="array" ref="F1586">INDEX(MainTracker[#Data],MATCH(1,(TrackerTbl[[#This Row],[UAID_2]]=MainTracker[UAID_2])*(TrackerTbl[[#This Row],[Request Date]]=MainTracker[Request sent on (Date)])*1,0),21)</f>
        <v>10 - Complete</v>
      </c>
      <c r="G1586" s="74" cm="1">
        <f t="array" ref="G1586">INDEX(MainTracker[#Data],MATCH(1,(TrackerTbl[[#This Row],[UAID_2]]=MainTracker[UAID_2])*(TrackerTbl[[#This Row],[Request Date]]=MainTracker[Request sent on (Date)])*1,0),9)</f>
        <v>45595</v>
      </c>
      <c r="J1586" t="s">
        <v>10747</v>
      </c>
      <c r="K1586" s="238" t="s">
        <v>10717</v>
      </c>
      <c r="L1586" t="e">
        <f>LEFT(Table58[[#This Row],[L3 (Last Work Package only)]],FIND(" - ",Table58[[#This Row],[L3 (Last Work Package only)]])-1)</f>
        <v>#VALUE!</v>
      </c>
      <c r="M1586" t="str">
        <f>LEFT(Table58[[#This Row],[Assets]],FIND(" - ",Table58[[#This Row],[Assets]])-1)</f>
        <v>HS2-00002QSPR</v>
      </c>
      <c r="N1586" s="239" t="e">
        <f>INDEX(TrackerTbl[#Data],MATCH(Table58[[#This Row],[L2]],TrackerTbl[Cleansed_UAID_2],0),5)</f>
        <v>#N/A</v>
      </c>
      <c r="O1586" s="9" t="e">
        <f>INDEX(TrackerTbl[#Data],MATCH(Table58[[#This Row],[L2]],TrackerTbl[Cleansed_UAID_2],0),6)</f>
        <v>#N/A</v>
      </c>
      <c r="P1586" s="239" t="e">
        <f>INDEX(TrackerTbl[#Data],MATCH(Table58[[#This Row],[L2]],TrackerTbl[Cleansed_UAID_2],0),7)</f>
        <v>#N/A</v>
      </c>
    </row>
    <row r="1587" spans="1:16">
      <c r="A1587" s="9" t="s">
        <v>43</v>
      </c>
      <c r="B1587" t="s">
        <v>6921</v>
      </c>
      <c r="C1587" t="str">
        <f>IF(LEFT(TrackerTbl[[#This Row],[WorkPackage]],1)="U",TrackerTbl[[#This Row],[WorkPackage]],"IDR "&amp;TRIM(TrackerTbl[[#This Row],[WorkPackage]]))</f>
        <v>UFDR 214.A</v>
      </c>
      <c r="D1587" t="str">
        <f>TRIM(TrackerTbl[[#This Row],[UAID_2]])</f>
        <v>HS2-00003E24S</v>
      </c>
      <c r="E1587" s="74">
        <f>_xlfn.MAXIFS(Central_Team!G:G,Central_Team!C:C,TrackerTbl[[#This Row],[UAID_2]])</f>
        <v>45590</v>
      </c>
      <c r="F1587" t="str" cm="1">
        <f t="array" ref="F1587">INDEX(MainTracker[#Data],MATCH(1,(TrackerTbl[[#This Row],[UAID_2]]=MainTracker[UAID_2])*(TrackerTbl[[#This Row],[Request Date]]=MainTracker[Request sent on (Date)])*1,0),21)</f>
        <v>10 - Complete</v>
      </c>
      <c r="G1587" s="74" cm="1">
        <f t="array" ref="G1587">INDEX(MainTracker[#Data],MATCH(1,(TrackerTbl[[#This Row],[UAID_2]]=MainTracker[UAID_2])*(TrackerTbl[[#This Row],[Request Date]]=MainTracker[Request sent on (Date)])*1,0),9)</f>
        <v>45595</v>
      </c>
      <c r="J1587" t="s">
        <v>10748</v>
      </c>
      <c r="K1587" s="238" t="s">
        <v>10717</v>
      </c>
      <c r="L1587" t="e">
        <f>LEFT(Table58[[#This Row],[L3 (Last Work Package only)]],FIND(" - ",Table58[[#This Row],[L3 (Last Work Package only)]])-1)</f>
        <v>#VALUE!</v>
      </c>
      <c r="M1587" t="str">
        <f>LEFT(Table58[[#This Row],[Assets]],FIND(" - ",Table58[[#This Row],[Assets]])-1)</f>
        <v>HS2-00002QSEW</v>
      </c>
      <c r="N1587" s="239" t="e">
        <f>INDEX(TrackerTbl[#Data],MATCH(Table58[[#This Row],[L2]],TrackerTbl[Cleansed_UAID_2],0),5)</f>
        <v>#N/A</v>
      </c>
      <c r="O1587" s="9" t="e">
        <f>INDEX(TrackerTbl[#Data],MATCH(Table58[[#This Row],[L2]],TrackerTbl[Cleansed_UAID_2],0),6)</f>
        <v>#N/A</v>
      </c>
      <c r="P1587" s="239" t="e">
        <f>INDEX(TrackerTbl[#Data],MATCH(Table58[[#This Row],[L2]],TrackerTbl[Cleansed_UAID_2],0),7)</f>
        <v>#N/A</v>
      </c>
    </row>
    <row r="1588" spans="1:16">
      <c r="A1588" s="9" t="s">
        <v>43</v>
      </c>
      <c r="B1588" t="s">
        <v>6926</v>
      </c>
      <c r="C1588" t="str">
        <f>IF(LEFT(TrackerTbl[[#This Row],[WorkPackage]],1)="U",TrackerTbl[[#This Row],[WorkPackage]],"IDR "&amp;TRIM(TrackerTbl[[#This Row],[WorkPackage]]))</f>
        <v>UFDR 214.A</v>
      </c>
      <c r="D1588" t="str">
        <f>TRIM(TrackerTbl[[#This Row],[UAID_2]])</f>
        <v>HS2-00002YCLK</v>
      </c>
      <c r="E1588" s="74">
        <f>_xlfn.MAXIFS(Central_Team!G:G,Central_Team!C:C,TrackerTbl[[#This Row],[UAID_2]])</f>
        <v>45590</v>
      </c>
      <c r="F1588" t="str" cm="1">
        <f t="array" ref="F1588">INDEX(MainTracker[#Data],MATCH(1,(TrackerTbl[[#This Row],[UAID_2]]=MainTracker[UAID_2])*(TrackerTbl[[#This Row],[Request Date]]=MainTracker[Request sent on (Date)])*1,0),21)</f>
        <v>10 - Complete</v>
      </c>
      <c r="G1588" s="74" cm="1">
        <f t="array" ref="G1588">INDEX(MainTracker[#Data],MATCH(1,(TrackerTbl[[#This Row],[UAID_2]]=MainTracker[UAID_2])*(TrackerTbl[[#This Row],[Request Date]]=MainTracker[Request sent on (Date)])*1,0),9)</f>
        <v>45596</v>
      </c>
      <c r="J1588" t="s">
        <v>10749</v>
      </c>
      <c r="K1588" s="238" t="s">
        <v>10717</v>
      </c>
      <c r="L1588" t="e">
        <f>LEFT(Table58[[#This Row],[L3 (Last Work Package only)]],FIND(" - ",Table58[[#This Row],[L3 (Last Work Package only)]])-1)</f>
        <v>#VALUE!</v>
      </c>
      <c r="M1588" t="str">
        <f>LEFT(Table58[[#This Row],[Assets]],FIND(" - ",Table58[[#This Row],[Assets]])-1)</f>
        <v>HS2-00002QSPS</v>
      </c>
      <c r="N1588" s="239" t="e">
        <f>INDEX(TrackerTbl[#Data],MATCH(Table58[[#This Row],[L2]],TrackerTbl[Cleansed_UAID_2],0),5)</f>
        <v>#N/A</v>
      </c>
      <c r="O1588" s="9" t="e">
        <f>INDEX(TrackerTbl[#Data],MATCH(Table58[[#This Row],[L2]],TrackerTbl[Cleansed_UAID_2],0),6)</f>
        <v>#N/A</v>
      </c>
      <c r="P1588" s="239" t="e">
        <f>INDEX(TrackerTbl[#Data],MATCH(Table58[[#This Row],[L2]],TrackerTbl[Cleansed_UAID_2],0),7)</f>
        <v>#N/A</v>
      </c>
    </row>
    <row r="1589" spans="1:16">
      <c r="A1589" s="9" t="s">
        <v>43</v>
      </c>
      <c r="B1589" t="s">
        <v>6930</v>
      </c>
      <c r="C1589" t="str">
        <f>IF(LEFT(TrackerTbl[[#This Row],[WorkPackage]],1)="U",TrackerTbl[[#This Row],[WorkPackage]],"IDR "&amp;TRIM(TrackerTbl[[#This Row],[WorkPackage]]))</f>
        <v>UFDR 214.A</v>
      </c>
      <c r="D1589" t="str">
        <f>TRIM(TrackerTbl[[#This Row],[UAID_2]])</f>
        <v>HS2-00002TUPG</v>
      </c>
      <c r="E1589" s="74">
        <f>_xlfn.MAXIFS(Central_Team!G:G,Central_Team!C:C,TrackerTbl[[#This Row],[UAID_2]])</f>
        <v>45590</v>
      </c>
      <c r="F1589" t="str" cm="1">
        <f t="array" ref="F1589">INDEX(MainTracker[#Data],MATCH(1,(TrackerTbl[[#This Row],[UAID_2]]=MainTracker[UAID_2])*(TrackerTbl[[#This Row],[Request Date]]=MainTracker[Request sent on (Date)])*1,0),21)</f>
        <v>10 - Complete</v>
      </c>
      <c r="G1589" s="74" cm="1">
        <f t="array" ref="G1589">INDEX(MainTracker[#Data],MATCH(1,(TrackerTbl[[#This Row],[UAID_2]]=MainTracker[UAID_2])*(TrackerTbl[[#This Row],[Request Date]]=MainTracker[Request sent on (Date)])*1,0),9)</f>
        <v>45595</v>
      </c>
      <c r="J1589" t="s">
        <v>10750</v>
      </c>
      <c r="K1589" s="238" t="s">
        <v>10717</v>
      </c>
      <c r="L1589" t="e">
        <f>LEFT(Table58[[#This Row],[L3 (Last Work Package only)]],FIND(" - ",Table58[[#This Row],[L3 (Last Work Package only)]])-1)</f>
        <v>#VALUE!</v>
      </c>
      <c r="M1589" t="str">
        <f>LEFT(Table58[[#This Row],[Assets]],FIND(" - ",Table58[[#This Row],[Assets]])-1)</f>
        <v>HS2-00002QSEY</v>
      </c>
      <c r="N1589" s="239" t="e">
        <f>INDEX(TrackerTbl[#Data],MATCH(Table58[[#This Row],[L2]],TrackerTbl[Cleansed_UAID_2],0),5)</f>
        <v>#N/A</v>
      </c>
      <c r="O1589" s="9" t="e">
        <f>INDEX(TrackerTbl[#Data],MATCH(Table58[[#This Row],[L2]],TrackerTbl[Cleansed_UAID_2],0),6)</f>
        <v>#N/A</v>
      </c>
      <c r="P1589" s="239" t="e">
        <f>INDEX(TrackerTbl[#Data],MATCH(Table58[[#This Row],[L2]],TrackerTbl[Cleansed_UAID_2],0),7)</f>
        <v>#N/A</v>
      </c>
    </row>
    <row r="1590" spans="1:16">
      <c r="A1590" s="9" t="s">
        <v>43</v>
      </c>
      <c r="B1590" t="s">
        <v>6936</v>
      </c>
      <c r="C1590" t="str">
        <f>IF(LEFT(TrackerTbl[[#This Row],[WorkPackage]],1)="U",TrackerTbl[[#This Row],[WorkPackage]],"IDR "&amp;TRIM(TrackerTbl[[#This Row],[WorkPackage]]))</f>
        <v>UFDR 214.A</v>
      </c>
      <c r="D1590" t="str">
        <f>TRIM(TrackerTbl[[#This Row],[UAID_2]])</f>
        <v>HS2-00002TUPH</v>
      </c>
      <c r="E1590" s="74">
        <f>_xlfn.MAXIFS(Central_Team!G:G,Central_Team!C:C,TrackerTbl[[#This Row],[UAID_2]])</f>
        <v>45596</v>
      </c>
      <c r="F1590" t="str" cm="1">
        <f t="array" ref="F1590">INDEX(MainTracker[#Data],MATCH(1,(TrackerTbl[[#This Row],[UAID_2]]=MainTracker[UAID_2])*(TrackerTbl[[#This Row],[Request Date]]=MainTracker[Request sent on (Date)])*1,0),21)</f>
        <v>10 - Complete</v>
      </c>
      <c r="G1590" s="74" cm="1">
        <f t="array" ref="G1590">INDEX(MainTracker[#Data],MATCH(1,(TrackerTbl[[#This Row],[UAID_2]]=MainTracker[UAID_2])*(TrackerTbl[[#This Row],[Request Date]]=MainTracker[Request sent on (Date)])*1,0),9)</f>
        <v>45600</v>
      </c>
      <c r="J1590" t="s">
        <v>10751</v>
      </c>
      <c r="K1590" s="238" t="s">
        <v>10717</v>
      </c>
      <c r="L1590" t="e">
        <f>LEFT(Table58[[#This Row],[L3 (Last Work Package only)]],FIND(" - ",Table58[[#This Row],[L3 (Last Work Package only)]])-1)</f>
        <v>#VALUE!</v>
      </c>
      <c r="M1590" t="str">
        <f>LEFT(Table58[[#This Row],[Assets]],FIND(" - ",Table58[[#This Row],[Assets]])-1)</f>
        <v>HS2-00002QSEZ</v>
      </c>
      <c r="N1590" s="239" t="e">
        <f>INDEX(TrackerTbl[#Data],MATCH(Table58[[#This Row],[L2]],TrackerTbl[Cleansed_UAID_2],0),5)</f>
        <v>#N/A</v>
      </c>
      <c r="O1590" s="9" t="e">
        <f>INDEX(TrackerTbl[#Data],MATCH(Table58[[#This Row],[L2]],TrackerTbl[Cleansed_UAID_2],0),6)</f>
        <v>#N/A</v>
      </c>
      <c r="P1590" s="239" t="e">
        <f>INDEX(TrackerTbl[#Data],MATCH(Table58[[#This Row],[L2]],TrackerTbl[Cleansed_UAID_2],0),7)</f>
        <v>#N/A</v>
      </c>
    </row>
    <row r="1591" spans="1:16">
      <c r="A1591" s="9">
        <v>226.2</v>
      </c>
      <c r="B1591" t="s">
        <v>6940</v>
      </c>
      <c r="C1591" t="str">
        <f>IF(LEFT(TrackerTbl[[#This Row],[WorkPackage]],1)="U",TrackerTbl[[#This Row],[WorkPackage]],"IDR "&amp;TRIM(TrackerTbl[[#This Row],[WorkPackage]]))</f>
        <v>IDR 226.2</v>
      </c>
      <c r="D1591" t="str">
        <f>TRIM(TrackerTbl[[#This Row],[UAID_2]])</f>
        <v>HS2-00002Y4JL</v>
      </c>
      <c r="E1591" s="74">
        <f>_xlfn.MAXIFS(Central_Team!G:G,Central_Team!C:C,TrackerTbl[[#This Row],[UAID_2]])</f>
        <v>45681</v>
      </c>
      <c r="F1591" t="str" cm="1">
        <f t="array" ref="F1591">INDEX(MainTracker[#Data],MATCH(1,(TrackerTbl[[#This Row],[UAID_2]]=MainTracker[UAID_2])*(TrackerTbl[[#This Row],[Request Date]]=MainTracker[Request sent on (Date)])*1,0),21)</f>
        <v>10 - Complete</v>
      </c>
      <c r="G1591" s="74" cm="1">
        <f t="array" ref="G1591">INDEX(MainTracker[#Data],MATCH(1,(TrackerTbl[[#This Row],[UAID_2]]=MainTracker[UAID_2])*(TrackerTbl[[#This Row],[Request Date]]=MainTracker[Request sent on (Date)])*1,0),9)</f>
        <v>45687</v>
      </c>
      <c r="J1591" t="s">
        <v>10752</v>
      </c>
      <c r="K1591" s="238" t="s">
        <v>10717</v>
      </c>
      <c r="L1591" t="e">
        <f>LEFT(Table58[[#This Row],[L3 (Last Work Package only)]],FIND(" - ",Table58[[#This Row],[L3 (Last Work Package only)]])-1)</f>
        <v>#VALUE!</v>
      </c>
      <c r="M1591" t="str">
        <f>LEFT(Table58[[#This Row],[Assets]],FIND(" - ",Table58[[#This Row],[Assets]])-1)</f>
        <v>HS2-00002QSPQ</v>
      </c>
      <c r="N1591" s="239" t="e">
        <f>INDEX(TrackerTbl[#Data],MATCH(Table58[[#This Row],[L2]],TrackerTbl[Cleansed_UAID_2],0),5)</f>
        <v>#N/A</v>
      </c>
      <c r="O1591" s="9" t="e">
        <f>INDEX(TrackerTbl[#Data],MATCH(Table58[[#This Row],[L2]],TrackerTbl[Cleansed_UAID_2],0),6)</f>
        <v>#N/A</v>
      </c>
      <c r="P1591" s="239" t="e">
        <f>INDEX(TrackerTbl[#Data],MATCH(Table58[[#This Row],[L2]],TrackerTbl[Cleansed_UAID_2],0),7)</f>
        <v>#N/A</v>
      </c>
    </row>
    <row r="1592" spans="1:16">
      <c r="A1592" s="9">
        <v>222.9</v>
      </c>
      <c r="B1592" t="s">
        <v>6944</v>
      </c>
      <c r="C1592" t="str">
        <f>IF(LEFT(TrackerTbl[[#This Row],[WorkPackage]],1)="U",TrackerTbl[[#This Row],[WorkPackage]],"IDR "&amp;TRIM(TrackerTbl[[#This Row],[WorkPackage]]))</f>
        <v>IDR 222.9</v>
      </c>
      <c r="D1592" t="str">
        <f>TRIM(TrackerTbl[[#This Row],[UAID_2]])</f>
        <v>HS2-00003D82W</v>
      </c>
      <c r="E1592" s="74">
        <f>_xlfn.MAXIFS(Central_Team!G:G,Central_Team!C:C,TrackerTbl[[#This Row],[UAID_2]])</f>
        <v>45593</v>
      </c>
      <c r="F1592" t="str" cm="1">
        <f t="array" ref="F1592">INDEX(MainTracker[#Data],MATCH(1,(TrackerTbl[[#This Row],[UAID_2]]=MainTracker[UAID_2])*(TrackerTbl[[#This Row],[Request Date]]=MainTracker[Request sent on (Date)])*1,0),21)</f>
        <v>10 - Complete</v>
      </c>
      <c r="G1592" s="74" cm="1">
        <f t="array" ref="G1592">INDEX(MainTracker[#Data],MATCH(1,(TrackerTbl[[#This Row],[UAID_2]]=MainTracker[UAID_2])*(TrackerTbl[[#This Row],[Request Date]]=MainTracker[Request sent on (Date)])*1,0),9)</f>
        <v>45603</v>
      </c>
      <c r="J1592" t="s">
        <v>10753</v>
      </c>
      <c r="K1592" s="238" t="s">
        <v>10717</v>
      </c>
      <c r="L1592" t="e">
        <f>LEFT(Table58[[#This Row],[L3 (Last Work Package only)]],FIND(" - ",Table58[[#This Row],[L3 (Last Work Package only)]])-1)</f>
        <v>#VALUE!</v>
      </c>
      <c r="M1592" t="str">
        <f>LEFT(Table58[[#This Row],[Assets]],FIND(" - ",Table58[[#This Row],[Assets]])-1)</f>
        <v>HS2-00002QSF0</v>
      </c>
      <c r="N1592" s="239" t="e">
        <f>INDEX(TrackerTbl[#Data],MATCH(Table58[[#This Row],[L2]],TrackerTbl[Cleansed_UAID_2],0),5)</f>
        <v>#N/A</v>
      </c>
      <c r="O1592" s="9" t="e">
        <f>INDEX(TrackerTbl[#Data],MATCH(Table58[[#This Row],[L2]],TrackerTbl[Cleansed_UAID_2],0),6)</f>
        <v>#N/A</v>
      </c>
      <c r="P1592" s="239" t="e">
        <f>INDEX(TrackerTbl[#Data],MATCH(Table58[[#This Row],[L2]],TrackerTbl[Cleansed_UAID_2],0),7)</f>
        <v>#N/A</v>
      </c>
    </row>
    <row r="1593" spans="1:16">
      <c r="A1593" s="9">
        <v>222.9</v>
      </c>
      <c r="B1593" t="s">
        <v>6949</v>
      </c>
      <c r="C1593" t="str">
        <f>IF(LEFT(TrackerTbl[[#This Row],[WorkPackage]],1)="U",TrackerTbl[[#This Row],[WorkPackage]],"IDR "&amp;TRIM(TrackerTbl[[#This Row],[WorkPackage]]))</f>
        <v>IDR 222.9</v>
      </c>
      <c r="D1593" t="str">
        <f>TRIM(TrackerTbl[[#This Row],[UAID_2]])</f>
        <v>HS2-00003D82X</v>
      </c>
      <c r="E1593" s="74">
        <f>_xlfn.MAXIFS(Central_Team!G:G,Central_Team!C:C,TrackerTbl[[#This Row],[UAID_2]])</f>
        <v>45593</v>
      </c>
      <c r="F1593" t="str" cm="1">
        <f t="array" ref="F1593">INDEX(MainTracker[#Data],MATCH(1,(TrackerTbl[[#This Row],[UAID_2]]=MainTracker[UAID_2])*(TrackerTbl[[#This Row],[Request Date]]=MainTracker[Request sent on (Date)])*1,0),21)</f>
        <v>10 - Complete</v>
      </c>
      <c r="G1593" s="74" cm="1">
        <f t="array" ref="G1593">INDEX(MainTracker[#Data],MATCH(1,(TrackerTbl[[#This Row],[UAID_2]]=MainTracker[UAID_2])*(TrackerTbl[[#This Row],[Request Date]]=MainTracker[Request sent on (Date)])*1,0),9)</f>
        <v>45603</v>
      </c>
      <c r="J1593" t="s">
        <v>10754</v>
      </c>
      <c r="K1593" s="238" t="s">
        <v>10717</v>
      </c>
      <c r="L1593" t="e">
        <f>LEFT(Table58[[#This Row],[L3 (Last Work Package only)]],FIND(" - ",Table58[[#This Row],[L3 (Last Work Package only)]])-1)</f>
        <v>#VALUE!</v>
      </c>
      <c r="M1593" t="str">
        <f>LEFT(Table58[[#This Row],[Assets]],FIND(" - ",Table58[[#This Row],[Assets]])-1)</f>
        <v>HS2-00002QSPM</v>
      </c>
      <c r="N1593" s="239" t="e">
        <f>INDEX(TrackerTbl[#Data],MATCH(Table58[[#This Row],[L2]],TrackerTbl[Cleansed_UAID_2],0),5)</f>
        <v>#N/A</v>
      </c>
      <c r="O1593" s="9" t="e">
        <f>INDEX(TrackerTbl[#Data],MATCH(Table58[[#This Row],[L2]],TrackerTbl[Cleansed_UAID_2],0),6)</f>
        <v>#N/A</v>
      </c>
      <c r="P1593" s="239" t="e">
        <f>INDEX(TrackerTbl[#Data],MATCH(Table58[[#This Row],[L2]],TrackerTbl[Cleansed_UAID_2],0),7)</f>
        <v>#N/A</v>
      </c>
    </row>
    <row r="1594" spans="1:16">
      <c r="A1594" s="9">
        <v>222.9</v>
      </c>
      <c r="B1594" t="s">
        <v>6953</v>
      </c>
      <c r="C1594" t="str">
        <f>IF(LEFT(TrackerTbl[[#This Row],[WorkPackage]],1)="U",TrackerTbl[[#This Row],[WorkPackage]],"IDR "&amp;TRIM(TrackerTbl[[#This Row],[WorkPackage]]))</f>
        <v>IDR 222.9</v>
      </c>
      <c r="D1594" t="str">
        <f>TRIM(TrackerTbl[[#This Row],[UAID_2]])</f>
        <v>HS2-00003D82Y</v>
      </c>
      <c r="E1594" s="74">
        <f>_xlfn.MAXIFS(Central_Team!G:G,Central_Team!C:C,TrackerTbl[[#This Row],[UAID_2]])</f>
        <v>45593</v>
      </c>
      <c r="F1594" t="str" cm="1">
        <f t="array" ref="F1594">INDEX(MainTracker[#Data],MATCH(1,(TrackerTbl[[#This Row],[UAID_2]]=MainTracker[UAID_2])*(TrackerTbl[[#This Row],[Request Date]]=MainTracker[Request sent on (Date)])*1,0),21)</f>
        <v>10 - Complete</v>
      </c>
      <c r="G1594" s="74" cm="1">
        <f t="array" ref="G1594">INDEX(MainTracker[#Data],MATCH(1,(TrackerTbl[[#This Row],[UAID_2]]=MainTracker[UAID_2])*(TrackerTbl[[#This Row],[Request Date]]=MainTracker[Request sent on (Date)])*1,0),9)</f>
        <v>45603</v>
      </c>
      <c r="J1594" t="s">
        <v>10755</v>
      </c>
      <c r="K1594" s="238" t="s">
        <v>10717</v>
      </c>
      <c r="L1594" t="e">
        <f>LEFT(Table58[[#This Row],[L3 (Last Work Package only)]],FIND(" - ",Table58[[#This Row],[L3 (Last Work Package only)]])-1)</f>
        <v>#VALUE!</v>
      </c>
      <c r="M1594" t="str">
        <f>LEFT(Table58[[#This Row],[Assets]],FIND(" - ",Table58[[#This Row],[Assets]])-1)</f>
        <v>HS2-00002QSF1</v>
      </c>
      <c r="N1594" s="239" t="e">
        <f>INDEX(TrackerTbl[#Data],MATCH(Table58[[#This Row],[L2]],TrackerTbl[Cleansed_UAID_2],0),5)</f>
        <v>#N/A</v>
      </c>
      <c r="O1594" s="9" t="e">
        <f>INDEX(TrackerTbl[#Data],MATCH(Table58[[#This Row],[L2]],TrackerTbl[Cleansed_UAID_2],0),6)</f>
        <v>#N/A</v>
      </c>
      <c r="P1594" s="239" t="e">
        <f>INDEX(TrackerTbl[#Data],MATCH(Table58[[#This Row],[L2]],TrackerTbl[Cleansed_UAID_2],0),7)</f>
        <v>#N/A</v>
      </c>
    </row>
    <row r="1595" spans="1:16">
      <c r="A1595" s="9">
        <v>222.9</v>
      </c>
      <c r="B1595" t="s">
        <v>6957</v>
      </c>
      <c r="C1595" t="str">
        <f>IF(LEFT(TrackerTbl[[#This Row],[WorkPackage]],1)="U",TrackerTbl[[#This Row],[WorkPackage]],"IDR "&amp;TRIM(TrackerTbl[[#This Row],[WorkPackage]]))</f>
        <v>IDR 222.9</v>
      </c>
      <c r="D1595" t="str">
        <f>TRIM(TrackerTbl[[#This Row],[UAID_2]])</f>
        <v>HS2-00003D82Z</v>
      </c>
      <c r="E1595" s="74">
        <f>_xlfn.MAXIFS(Central_Team!G:G,Central_Team!C:C,TrackerTbl[[#This Row],[UAID_2]])</f>
        <v>45593</v>
      </c>
      <c r="F1595" t="str" cm="1">
        <f t="array" ref="F1595">INDEX(MainTracker[#Data],MATCH(1,(TrackerTbl[[#This Row],[UAID_2]]=MainTracker[UAID_2])*(TrackerTbl[[#This Row],[Request Date]]=MainTracker[Request sent on (Date)])*1,0),21)</f>
        <v>10 - Complete</v>
      </c>
      <c r="G1595" s="74" cm="1">
        <f t="array" ref="G1595">INDEX(MainTracker[#Data],MATCH(1,(TrackerTbl[[#This Row],[UAID_2]]=MainTracker[UAID_2])*(TrackerTbl[[#This Row],[Request Date]]=MainTracker[Request sent on (Date)])*1,0),9)</f>
        <v>45603</v>
      </c>
      <c r="J1595" t="s">
        <v>10756</v>
      </c>
      <c r="K1595" s="238" t="s">
        <v>10717</v>
      </c>
      <c r="L1595" t="e">
        <f>LEFT(Table58[[#This Row],[L3 (Last Work Package only)]],FIND(" - ",Table58[[#This Row],[L3 (Last Work Package only)]])-1)</f>
        <v>#VALUE!</v>
      </c>
      <c r="M1595" t="str">
        <f>LEFT(Table58[[#This Row],[Assets]],FIND(" - ",Table58[[#This Row],[Assets]])-1)</f>
        <v>HS2-00002QSPU</v>
      </c>
      <c r="N1595" s="239" t="e">
        <f>INDEX(TrackerTbl[#Data],MATCH(Table58[[#This Row],[L2]],TrackerTbl[Cleansed_UAID_2],0),5)</f>
        <v>#N/A</v>
      </c>
      <c r="O1595" s="9" t="e">
        <f>INDEX(TrackerTbl[#Data],MATCH(Table58[[#This Row],[L2]],TrackerTbl[Cleansed_UAID_2],0),6)</f>
        <v>#N/A</v>
      </c>
      <c r="P1595" s="239" t="e">
        <f>INDEX(TrackerTbl[#Data],MATCH(Table58[[#This Row],[L2]],TrackerTbl[Cleansed_UAID_2],0),7)</f>
        <v>#N/A</v>
      </c>
    </row>
    <row r="1596" spans="1:16">
      <c r="A1596" s="9">
        <v>222.9</v>
      </c>
      <c r="B1596" t="s">
        <v>6961</v>
      </c>
      <c r="C1596" t="str">
        <f>IF(LEFT(TrackerTbl[[#This Row],[WorkPackage]],1)="U",TrackerTbl[[#This Row],[WorkPackage]],"IDR "&amp;TRIM(TrackerTbl[[#This Row],[WorkPackage]]))</f>
        <v>IDR 222.9</v>
      </c>
      <c r="D1596" t="str">
        <f>TRIM(TrackerTbl[[#This Row],[UAID_2]])</f>
        <v>HS2-00003D832</v>
      </c>
      <c r="E1596" s="74">
        <f>_xlfn.MAXIFS(Central_Team!G:G,Central_Team!C:C,TrackerTbl[[#This Row],[UAID_2]])</f>
        <v>45593</v>
      </c>
      <c r="F1596" t="str" cm="1">
        <f t="array" ref="F1596">INDEX(MainTracker[#Data],MATCH(1,(TrackerTbl[[#This Row],[UAID_2]]=MainTracker[UAID_2])*(TrackerTbl[[#This Row],[Request Date]]=MainTracker[Request sent on (Date)])*1,0),21)</f>
        <v>10 - Complete</v>
      </c>
      <c r="G1596" s="74" cm="1">
        <f t="array" ref="G1596">INDEX(MainTracker[#Data],MATCH(1,(TrackerTbl[[#This Row],[UAID_2]]=MainTracker[UAID_2])*(TrackerTbl[[#This Row],[Request Date]]=MainTracker[Request sent on (Date)])*1,0),9)</f>
        <v>45607</v>
      </c>
      <c r="J1596" t="s">
        <v>10757</v>
      </c>
      <c r="K1596" s="238" t="s">
        <v>10717</v>
      </c>
      <c r="L1596" t="e">
        <f>LEFT(Table58[[#This Row],[L3 (Last Work Package only)]],FIND(" - ",Table58[[#This Row],[L3 (Last Work Package only)]])-1)</f>
        <v>#VALUE!</v>
      </c>
      <c r="M1596" t="str">
        <f>LEFT(Table58[[#This Row],[Assets]],FIND(" - ",Table58[[#This Row],[Assets]])-1)</f>
        <v>HS2-00002PXEA</v>
      </c>
      <c r="N1596" s="239" t="e">
        <f>INDEX(TrackerTbl[#Data],MATCH(Table58[[#This Row],[L2]],TrackerTbl[Cleansed_UAID_2],0),5)</f>
        <v>#N/A</v>
      </c>
      <c r="O1596" s="9" t="e">
        <f>INDEX(TrackerTbl[#Data],MATCH(Table58[[#This Row],[L2]],TrackerTbl[Cleansed_UAID_2],0),6)</f>
        <v>#N/A</v>
      </c>
      <c r="P1596" s="239" t="e">
        <f>INDEX(TrackerTbl[#Data],MATCH(Table58[[#This Row],[L2]],TrackerTbl[Cleansed_UAID_2],0),7)</f>
        <v>#N/A</v>
      </c>
    </row>
    <row r="1597" spans="1:16">
      <c r="A1597" s="9">
        <v>222.9</v>
      </c>
      <c r="B1597" t="s">
        <v>6965</v>
      </c>
      <c r="C1597" t="str">
        <f>IF(LEFT(TrackerTbl[[#This Row],[WorkPackage]],1)="U",TrackerTbl[[#This Row],[WorkPackage]],"IDR "&amp;TRIM(TrackerTbl[[#This Row],[WorkPackage]]))</f>
        <v>IDR 222.9</v>
      </c>
      <c r="D1597" t="str">
        <f>TRIM(TrackerTbl[[#This Row],[UAID_2]])</f>
        <v>HS2-00003D833</v>
      </c>
      <c r="E1597" s="74">
        <f>_xlfn.MAXIFS(Central_Team!G:G,Central_Team!C:C,TrackerTbl[[#This Row],[UAID_2]])</f>
        <v>45593</v>
      </c>
      <c r="F1597" t="str" cm="1">
        <f t="array" ref="F1597">INDEX(MainTracker[#Data],MATCH(1,(TrackerTbl[[#This Row],[UAID_2]]=MainTracker[UAID_2])*(TrackerTbl[[#This Row],[Request Date]]=MainTracker[Request sent on (Date)])*1,0),21)</f>
        <v>10 - Complete</v>
      </c>
      <c r="G1597" s="74" cm="1">
        <f t="array" ref="G1597">INDEX(MainTracker[#Data],MATCH(1,(TrackerTbl[[#This Row],[UAID_2]]=MainTracker[UAID_2])*(TrackerTbl[[#This Row],[Request Date]]=MainTracker[Request sent on (Date)])*1,0),9)</f>
        <v>45604</v>
      </c>
      <c r="J1597" t="s">
        <v>10758</v>
      </c>
      <c r="K1597" s="238" t="s">
        <v>10717</v>
      </c>
      <c r="L1597" t="e">
        <f>LEFT(Table58[[#This Row],[L3 (Last Work Package only)]],FIND(" - ",Table58[[#This Row],[L3 (Last Work Package only)]])-1)</f>
        <v>#VALUE!</v>
      </c>
      <c r="M1597" t="str">
        <f>LEFT(Table58[[#This Row],[Assets]],FIND(" - ",Table58[[#This Row],[Assets]])-1)</f>
        <v>HS2-00002PXH3</v>
      </c>
      <c r="N1597" s="239" t="e">
        <f>INDEX(TrackerTbl[#Data],MATCH(Table58[[#This Row],[L2]],TrackerTbl[Cleansed_UAID_2],0),5)</f>
        <v>#N/A</v>
      </c>
      <c r="O1597" s="9" t="e">
        <f>INDEX(TrackerTbl[#Data],MATCH(Table58[[#This Row],[L2]],TrackerTbl[Cleansed_UAID_2],0),6)</f>
        <v>#N/A</v>
      </c>
      <c r="P1597" s="239" t="e">
        <f>INDEX(TrackerTbl[#Data],MATCH(Table58[[#This Row],[L2]],TrackerTbl[Cleansed_UAID_2],0),7)</f>
        <v>#N/A</v>
      </c>
    </row>
    <row r="1598" spans="1:16">
      <c r="A1598" s="9">
        <v>222.9</v>
      </c>
      <c r="B1598" t="s">
        <v>6969</v>
      </c>
      <c r="C1598" t="str">
        <f>IF(LEFT(TrackerTbl[[#This Row],[WorkPackage]],1)="U",TrackerTbl[[#This Row],[WorkPackage]],"IDR "&amp;TRIM(TrackerTbl[[#This Row],[WorkPackage]]))</f>
        <v>IDR 222.9</v>
      </c>
      <c r="D1598" t="str">
        <f>TRIM(TrackerTbl[[#This Row],[UAID_2]])</f>
        <v>HS2-00003D834</v>
      </c>
      <c r="E1598" s="74">
        <f>_xlfn.MAXIFS(Central_Team!G:G,Central_Team!C:C,TrackerTbl[[#This Row],[UAID_2]])</f>
        <v>45593</v>
      </c>
      <c r="F1598" t="str" cm="1">
        <f t="array" ref="F1598">INDEX(MainTracker[#Data],MATCH(1,(TrackerTbl[[#This Row],[UAID_2]]=MainTracker[UAID_2])*(TrackerTbl[[#This Row],[Request Date]]=MainTracker[Request sent on (Date)])*1,0),21)</f>
        <v>10 - Complete</v>
      </c>
      <c r="G1598" s="74" cm="1">
        <f t="array" ref="G1598">INDEX(MainTracker[#Data],MATCH(1,(TrackerTbl[[#This Row],[UAID_2]]=MainTracker[UAID_2])*(TrackerTbl[[#This Row],[Request Date]]=MainTracker[Request sent on (Date)])*1,0),9)</f>
        <v>45607</v>
      </c>
      <c r="J1598" t="s">
        <v>10759</v>
      </c>
      <c r="K1598" s="238" t="s">
        <v>10717</v>
      </c>
      <c r="L1598" t="e">
        <f>LEFT(Table58[[#This Row],[L3 (Last Work Package only)]],FIND(" - ",Table58[[#This Row],[L3 (Last Work Package only)]])-1)</f>
        <v>#VALUE!</v>
      </c>
      <c r="M1598" t="str">
        <f>LEFT(Table58[[#This Row],[Assets]],FIND(" - ",Table58[[#This Row],[Assets]])-1)</f>
        <v>HS2-00002PXMB</v>
      </c>
      <c r="N1598" s="239" t="e">
        <f>INDEX(TrackerTbl[#Data],MATCH(Table58[[#This Row],[L2]],TrackerTbl[Cleansed_UAID_2],0),5)</f>
        <v>#N/A</v>
      </c>
      <c r="O1598" s="9" t="e">
        <f>INDEX(TrackerTbl[#Data],MATCH(Table58[[#This Row],[L2]],TrackerTbl[Cleansed_UAID_2],0),6)</f>
        <v>#N/A</v>
      </c>
      <c r="P1598" s="239" t="e">
        <f>INDEX(TrackerTbl[#Data],MATCH(Table58[[#This Row],[L2]],TrackerTbl[Cleansed_UAID_2],0),7)</f>
        <v>#N/A</v>
      </c>
    </row>
    <row r="1599" spans="1:16">
      <c r="A1599" s="9">
        <v>222.9</v>
      </c>
      <c r="B1599" t="s">
        <v>6973</v>
      </c>
      <c r="C1599" t="str">
        <f>IF(LEFT(TrackerTbl[[#This Row],[WorkPackage]],1)="U",TrackerTbl[[#This Row],[WorkPackage]],"IDR "&amp;TRIM(TrackerTbl[[#This Row],[WorkPackage]]))</f>
        <v>IDR 222.9</v>
      </c>
      <c r="D1599" t="str">
        <f>TRIM(TrackerTbl[[#This Row],[UAID_2]])</f>
        <v>HS2-00003D835</v>
      </c>
      <c r="E1599" s="74">
        <f>_xlfn.MAXIFS(Central_Team!G:G,Central_Team!C:C,TrackerTbl[[#This Row],[UAID_2]])</f>
        <v>45593</v>
      </c>
      <c r="F1599" t="str" cm="1">
        <f t="array" ref="F1599">INDEX(MainTracker[#Data],MATCH(1,(TrackerTbl[[#This Row],[UAID_2]]=MainTracker[UAID_2])*(TrackerTbl[[#This Row],[Request Date]]=MainTracker[Request sent on (Date)])*1,0),21)</f>
        <v>10 - Complete</v>
      </c>
      <c r="G1599" s="74" cm="1">
        <f t="array" ref="G1599">INDEX(MainTracker[#Data],MATCH(1,(TrackerTbl[[#This Row],[UAID_2]]=MainTracker[UAID_2])*(TrackerTbl[[#This Row],[Request Date]]=MainTracker[Request sent on (Date)])*1,0),9)</f>
        <v>45607</v>
      </c>
      <c r="J1599" t="s">
        <v>10760</v>
      </c>
      <c r="K1599" s="238" t="s">
        <v>10717</v>
      </c>
      <c r="L1599" t="e">
        <f>LEFT(Table58[[#This Row],[L3 (Last Work Package only)]],FIND(" - ",Table58[[#This Row],[L3 (Last Work Package only)]])-1)</f>
        <v>#VALUE!</v>
      </c>
      <c r="M1599" t="str">
        <f>LEFT(Table58[[#This Row],[Assets]],FIND(" - ",Table58[[#This Row],[Assets]])-1)</f>
        <v>HS2-00002PXEB</v>
      </c>
      <c r="N1599" s="239" t="e">
        <f>INDEX(TrackerTbl[#Data],MATCH(Table58[[#This Row],[L2]],TrackerTbl[Cleansed_UAID_2],0),5)</f>
        <v>#N/A</v>
      </c>
      <c r="O1599" s="9" t="e">
        <f>INDEX(TrackerTbl[#Data],MATCH(Table58[[#This Row],[L2]],TrackerTbl[Cleansed_UAID_2],0),6)</f>
        <v>#N/A</v>
      </c>
      <c r="P1599" s="239" t="e">
        <f>INDEX(TrackerTbl[#Data],MATCH(Table58[[#This Row],[L2]],TrackerTbl[Cleansed_UAID_2],0),7)</f>
        <v>#N/A</v>
      </c>
    </row>
    <row r="1600" spans="1:16">
      <c r="A1600" s="9">
        <v>222.9</v>
      </c>
      <c r="B1600" t="s">
        <v>6977</v>
      </c>
      <c r="C1600" t="str">
        <f>IF(LEFT(TrackerTbl[[#This Row],[WorkPackage]],1)="U",TrackerTbl[[#This Row],[WorkPackage]],"IDR "&amp;TRIM(TrackerTbl[[#This Row],[WorkPackage]]))</f>
        <v>IDR 222.9</v>
      </c>
      <c r="D1600" t="str">
        <f>TRIM(TrackerTbl[[#This Row],[UAID_2]])</f>
        <v>HS2-00003D836</v>
      </c>
      <c r="E1600" s="74">
        <f>_xlfn.MAXIFS(Central_Team!G:G,Central_Team!C:C,TrackerTbl[[#This Row],[UAID_2]])</f>
        <v>45593</v>
      </c>
      <c r="F1600" t="str" cm="1">
        <f t="array" ref="F1600">INDEX(MainTracker[#Data],MATCH(1,(TrackerTbl[[#This Row],[UAID_2]]=MainTracker[UAID_2])*(TrackerTbl[[#This Row],[Request Date]]=MainTracker[Request sent on (Date)])*1,0),21)</f>
        <v>10 - Complete</v>
      </c>
      <c r="G1600" s="74" cm="1">
        <f t="array" ref="G1600">INDEX(MainTracker[#Data],MATCH(1,(TrackerTbl[[#This Row],[UAID_2]]=MainTracker[UAID_2])*(TrackerTbl[[#This Row],[Request Date]]=MainTracker[Request sent on (Date)])*1,0),9)</f>
        <v>45607</v>
      </c>
      <c r="J1600" t="s">
        <v>10761</v>
      </c>
      <c r="K1600" s="238" t="s">
        <v>10717</v>
      </c>
      <c r="L1600" t="e">
        <f>LEFT(Table58[[#This Row],[L3 (Last Work Package only)]],FIND(" - ",Table58[[#This Row],[L3 (Last Work Package only)]])-1)</f>
        <v>#VALUE!</v>
      </c>
      <c r="M1600" t="str">
        <f>LEFT(Table58[[#This Row],[Assets]],FIND(" - ",Table58[[#This Row],[Assets]])-1)</f>
        <v>HS2-00002QSF2</v>
      </c>
      <c r="N1600" s="239" t="e">
        <f>INDEX(TrackerTbl[#Data],MATCH(Table58[[#This Row],[L2]],TrackerTbl[Cleansed_UAID_2],0),5)</f>
        <v>#N/A</v>
      </c>
      <c r="O1600" s="9" t="e">
        <f>INDEX(TrackerTbl[#Data],MATCH(Table58[[#This Row],[L2]],TrackerTbl[Cleansed_UAID_2],0),6)</f>
        <v>#N/A</v>
      </c>
      <c r="P1600" s="239" t="e">
        <f>INDEX(TrackerTbl[#Data],MATCH(Table58[[#This Row],[L2]],TrackerTbl[Cleansed_UAID_2],0),7)</f>
        <v>#N/A</v>
      </c>
    </row>
    <row r="1601" spans="1:16">
      <c r="A1601" s="9">
        <v>222.9</v>
      </c>
      <c r="B1601" t="s">
        <v>6981</v>
      </c>
      <c r="C1601" t="str">
        <f>IF(LEFT(TrackerTbl[[#This Row],[WorkPackage]],1)="U",TrackerTbl[[#This Row],[WorkPackage]],"IDR "&amp;TRIM(TrackerTbl[[#This Row],[WorkPackage]]))</f>
        <v>IDR 222.9</v>
      </c>
      <c r="D1601" t="str">
        <f>TRIM(TrackerTbl[[#This Row],[UAID_2]])</f>
        <v>HS2-00003D837</v>
      </c>
      <c r="E1601" s="74">
        <f>_xlfn.MAXIFS(Central_Team!G:G,Central_Team!C:C,TrackerTbl[[#This Row],[UAID_2]])</f>
        <v>45593</v>
      </c>
      <c r="F1601" t="str" cm="1">
        <f t="array" ref="F1601">INDEX(MainTracker[#Data],MATCH(1,(TrackerTbl[[#This Row],[UAID_2]]=MainTracker[UAID_2])*(TrackerTbl[[#This Row],[Request Date]]=MainTracker[Request sent on (Date)])*1,0),21)</f>
        <v>10 - Complete</v>
      </c>
      <c r="G1601" s="74" cm="1">
        <f t="array" ref="G1601">INDEX(MainTracker[#Data],MATCH(1,(TrackerTbl[[#This Row],[UAID_2]]=MainTracker[UAID_2])*(TrackerTbl[[#This Row],[Request Date]]=MainTracker[Request sent on (Date)])*1,0),9)</f>
        <v>45607</v>
      </c>
      <c r="J1601" t="s">
        <v>10762</v>
      </c>
      <c r="K1601" s="238" t="s">
        <v>10717</v>
      </c>
      <c r="L1601" t="e">
        <f>LEFT(Table58[[#This Row],[L3 (Last Work Package only)]],FIND(" - ",Table58[[#This Row],[L3 (Last Work Package only)]])-1)</f>
        <v>#VALUE!</v>
      </c>
      <c r="M1601" t="str">
        <f>LEFT(Table58[[#This Row],[Assets]],FIND(" - ",Table58[[#This Row],[Assets]])-1)</f>
        <v>HS2-00002QSPT</v>
      </c>
      <c r="N1601" s="239" t="e">
        <f>INDEX(TrackerTbl[#Data],MATCH(Table58[[#This Row],[L2]],TrackerTbl[Cleansed_UAID_2],0),5)</f>
        <v>#N/A</v>
      </c>
      <c r="O1601" s="9" t="e">
        <f>INDEX(TrackerTbl[#Data],MATCH(Table58[[#This Row],[L2]],TrackerTbl[Cleansed_UAID_2],0),6)</f>
        <v>#N/A</v>
      </c>
      <c r="P1601" s="239" t="e">
        <f>INDEX(TrackerTbl[#Data],MATCH(Table58[[#This Row],[L2]],TrackerTbl[Cleansed_UAID_2],0),7)</f>
        <v>#N/A</v>
      </c>
    </row>
    <row r="1602" spans="1:16">
      <c r="A1602" s="9">
        <v>222.9</v>
      </c>
      <c r="B1602" t="s">
        <v>6985</v>
      </c>
      <c r="C1602" t="str">
        <f>IF(LEFT(TrackerTbl[[#This Row],[WorkPackage]],1)="U",TrackerTbl[[#This Row],[WorkPackage]],"IDR "&amp;TRIM(TrackerTbl[[#This Row],[WorkPackage]]))</f>
        <v>IDR 222.9</v>
      </c>
      <c r="D1602" t="str">
        <f>TRIM(TrackerTbl[[#This Row],[UAID_2]])</f>
        <v>HS2-00003D838</v>
      </c>
      <c r="E1602" s="74">
        <f>_xlfn.MAXIFS(Central_Team!G:G,Central_Team!C:C,TrackerTbl[[#This Row],[UAID_2]])</f>
        <v>45593</v>
      </c>
      <c r="F1602" t="str" cm="1">
        <f t="array" ref="F1602">INDEX(MainTracker[#Data],MATCH(1,(TrackerTbl[[#This Row],[UAID_2]]=MainTracker[UAID_2])*(TrackerTbl[[#This Row],[Request Date]]=MainTracker[Request sent on (Date)])*1,0),21)</f>
        <v>10 - Complete</v>
      </c>
      <c r="G1602" s="74" cm="1">
        <f t="array" ref="G1602">INDEX(MainTracker[#Data],MATCH(1,(TrackerTbl[[#This Row],[UAID_2]]=MainTracker[UAID_2])*(TrackerTbl[[#This Row],[Request Date]]=MainTracker[Request sent on (Date)])*1,0),9)</f>
        <v>45607</v>
      </c>
      <c r="J1602" t="s">
        <v>10763</v>
      </c>
      <c r="K1602" s="238" t="s">
        <v>10717</v>
      </c>
      <c r="L1602" t="e">
        <f>LEFT(Table58[[#This Row],[L3 (Last Work Package only)]],FIND(" - ",Table58[[#This Row],[L3 (Last Work Package only)]])-1)</f>
        <v>#VALUE!</v>
      </c>
      <c r="M1602" t="str">
        <f>LEFT(Table58[[#This Row],[Assets]],FIND(" - ",Table58[[#This Row],[Assets]])-1)</f>
        <v>HS2-00002QSF3</v>
      </c>
      <c r="N1602" s="239" t="e">
        <f>INDEX(TrackerTbl[#Data],MATCH(Table58[[#This Row],[L2]],TrackerTbl[Cleansed_UAID_2],0),5)</f>
        <v>#N/A</v>
      </c>
      <c r="O1602" s="9" t="e">
        <f>INDEX(TrackerTbl[#Data],MATCH(Table58[[#This Row],[L2]],TrackerTbl[Cleansed_UAID_2],0),6)</f>
        <v>#N/A</v>
      </c>
      <c r="P1602" s="239" t="e">
        <f>INDEX(TrackerTbl[#Data],MATCH(Table58[[#This Row],[L2]],TrackerTbl[Cleansed_UAID_2],0),7)</f>
        <v>#N/A</v>
      </c>
    </row>
    <row r="1603" spans="1:16">
      <c r="A1603" s="9">
        <v>222.9</v>
      </c>
      <c r="B1603" t="s">
        <v>6989</v>
      </c>
      <c r="C1603" t="str">
        <f>IF(LEFT(TrackerTbl[[#This Row],[WorkPackage]],1)="U",TrackerTbl[[#This Row],[WorkPackage]],"IDR "&amp;TRIM(TrackerTbl[[#This Row],[WorkPackage]]))</f>
        <v>IDR 222.9</v>
      </c>
      <c r="D1603" t="str">
        <f>TRIM(TrackerTbl[[#This Row],[UAID_2]])</f>
        <v>HS2-00003D839</v>
      </c>
      <c r="E1603" s="74">
        <f>_xlfn.MAXIFS(Central_Team!G:G,Central_Team!C:C,TrackerTbl[[#This Row],[UAID_2]])</f>
        <v>45593</v>
      </c>
      <c r="F1603" t="str" cm="1">
        <f t="array" ref="F1603">INDEX(MainTracker[#Data],MATCH(1,(TrackerTbl[[#This Row],[UAID_2]]=MainTracker[UAID_2])*(TrackerTbl[[#This Row],[Request Date]]=MainTracker[Request sent on (Date)])*1,0),21)</f>
        <v>10 - Complete</v>
      </c>
      <c r="G1603" s="74" cm="1">
        <f t="array" ref="G1603">INDEX(MainTracker[#Data],MATCH(1,(TrackerTbl[[#This Row],[UAID_2]]=MainTracker[UAID_2])*(TrackerTbl[[#This Row],[Request Date]]=MainTracker[Request sent on (Date)])*1,0),9)</f>
        <v>45607</v>
      </c>
      <c r="J1603" t="s">
        <v>10764</v>
      </c>
      <c r="K1603" s="238" t="s">
        <v>10717</v>
      </c>
      <c r="L1603" t="e">
        <f>LEFT(Table58[[#This Row],[L3 (Last Work Package only)]],FIND(" - ",Table58[[#This Row],[L3 (Last Work Package only)]])-1)</f>
        <v>#VALUE!</v>
      </c>
      <c r="M1603" t="str">
        <f>LEFT(Table58[[#This Row],[Assets]],FIND(" - ",Table58[[#This Row],[Assets]])-1)</f>
        <v>HS2-00002QSPV</v>
      </c>
      <c r="N1603" s="239" t="e">
        <f>INDEX(TrackerTbl[#Data],MATCH(Table58[[#This Row],[L2]],TrackerTbl[Cleansed_UAID_2],0),5)</f>
        <v>#N/A</v>
      </c>
      <c r="O1603" s="9" t="e">
        <f>INDEX(TrackerTbl[#Data],MATCH(Table58[[#This Row],[L2]],TrackerTbl[Cleansed_UAID_2],0),6)</f>
        <v>#N/A</v>
      </c>
      <c r="P1603" s="239" t="e">
        <f>INDEX(TrackerTbl[#Data],MATCH(Table58[[#This Row],[L2]],TrackerTbl[Cleansed_UAID_2],0),7)</f>
        <v>#N/A</v>
      </c>
    </row>
    <row r="1604" spans="1:16">
      <c r="A1604" s="9">
        <v>222.9</v>
      </c>
      <c r="B1604" t="s">
        <v>6993</v>
      </c>
      <c r="C1604" t="str">
        <f>IF(LEFT(TrackerTbl[[#This Row],[WorkPackage]],1)="U",TrackerTbl[[#This Row],[WorkPackage]],"IDR "&amp;TRIM(TrackerTbl[[#This Row],[WorkPackage]]))</f>
        <v>IDR 222.9</v>
      </c>
      <c r="D1604" t="str">
        <f>TRIM(TrackerTbl[[#This Row],[UAID_2]])</f>
        <v>HS2-00003D83A</v>
      </c>
      <c r="E1604" s="74">
        <f>_xlfn.MAXIFS(Central_Team!G:G,Central_Team!C:C,TrackerTbl[[#This Row],[UAID_2]])</f>
        <v>45593</v>
      </c>
      <c r="F1604" t="str" cm="1">
        <f t="array" ref="F1604">INDEX(MainTracker[#Data],MATCH(1,(TrackerTbl[[#This Row],[UAID_2]]=MainTracker[UAID_2])*(TrackerTbl[[#This Row],[Request Date]]=MainTracker[Request sent on (Date)])*1,0),21)</f>
        <v>10 - Complete</v>
      </c>
      <c r="G1604" s="74" cm="1">
        <f t="array" ref="G1604">INDEX(MainTracker[#Data],MATCH(1,(TrackerTbl[[#This Row],[UAID_2]]=MainTracker[UAID_2])*(TrackerTbl[[#This Row],[Request Date]]=MainTracker[Request sent on (Date)])*1,0),9)</f>
        <v>45607</v>
      </c>
      <c r="J1604" t="s">
        <v>10765</v>
      </c>
      <c r="K1604" s="238" t="s">
        <v>10717</v>
      </c>
      <c r="L1604" t="e">
        <f>LEFT(Table58[[#This Row],[L3 (Last Work Package only)]],FIND(" - ",Table58[[#This Row],[L3 (Last Work Package only)]])-1)</f>
        <v>#VALUE!</v>
      </c>
      <c r="M1604" t="str">
        <f>LEFT(Table58[[#This Row],[Assets]],FIND(" - ",Table58[[#This Row],[Assets]])-1)</f>
        <v>HS2-00002PXH4</v>
      </c>
      <c r="N1604" s="239" t="e">
        <f>INDEX(TrackerTbl[#Data],MATCH(Table58[[#This Row],[L2]],TrackerTbl[Cleansed_UAID_2],0),5)</f>
        <v>#N/A</v>
      </c>
      <c r="O1604" s="9" t="e">
        <f>INDEX(TrackerTbl[#Data],MATCH(Table58[[#This Row],[L2]],TrackerTbl[Cleansed_UAID_2],0),6)</f>
        <v>#N/A</v>
      </c>
      <c r="P1604" s="239" t="e">
        <f>INDEX(TrackerTbl[#Data],MATCH(Table58[[#This Row],[L2]],TrackerTbl[Cleansed_UAID_2],0),7)</f>
        <v>#N/A</v>
      </c>
    </row>
    <row r="1605" spans="1:16">
      <c r="A1605" s="9">
        <v>222.9</v>
      </c>
      <c r="B1605" t="s">
        <v>6997</v>
      </c>
      <c r="C1605" t="str">
        <f>IF(LEFT(TrackerTbl[[#This Row],[WorkPackage]],1)="U",TrackerTbl[[#This Row],[WorkPackage]],"IDR "&amp;TRIM(TrackerTbl[[#This Row],[WorkPackage]]))</f>
        <v>IDR 222.9</v>
      </c>
      <c r="D1605" t="str">
        <f>TRIM(TrackerTbl[[#This Row],[UAID_2]])</f>
        <v>HS2-00003D83B</v>
      </c>
      <c r="E1605" s="74">
        <f>_xlfn.MAXIFS(Central_Team!G:G,Central_Team!C:C,TrackerTbl[[#This Row],[UAID_2]])</f>
        <v>45593</v>
      </c>
      <c r="F1605" t="str" cm="1">
        <f t="array" ref="F1605">INDEX(MainTracker[#Data],MATCH(1,(TrackerTbl[[#This Row],[UAID_2]]=MainTracker[UAID_2])*(TrackerTbl[[#This Row],[Request Date]]=MainTracker[Request sent on (Date)])*1,0),21)</f>
        <v>10 - Complete</v>
      </c>
      <c r="G1605" s="74" cm="1">
        <f t="array" ref="G1605">INDEX(MainTracker[#Data],MATCH(1,(TrackerTbl[[#This Row],[UAID_2]]=MainTracker[UAID_2])*(TrackerTbl[[#This Row],[Request Date]]=MainTracker[Request sent on (Date)])*1,0),9)</f>
        <v>45608</v>
      </c>
      <c r="J1605" t="s">
        <v>10766</v>
      </c>
      <c r="K1605" s="238" t="s">
        <v>10717</v>
      </c>
      <c r="L1605" t="e">
        <f>LEFT(Table58[[#This Row],[L3 (Last Work Package only)]],FIND(" - ",Table58[[#This Row],[L3 (Last Work Package only)]])-1)</f>
        <v>#VALUE!</v>
      </c>
      <c r="M1605" t="str">
        <f>LEFT(Table58[[#This Row],[Assets]],FIND(" - ",Table58[[#This Row],[Assets]])-1)</f>
        <v>HS2-00002PXMC</v>
      </c>
      <c r="N1605" s="239" t="e">
        <f>INDEX(TrackerTbl[#Data],MATCH(Table58[[#This Row],[L2]],TrackerTbl[Cleansed_UAID_2],0),5)</f>
        <v>#N/A</v>
      </c>
      <c r="O1605" s="9" t="e">
        <f>INDEX(TrackerTbl[#Data],MATCH(Table58[[#This Row],[L2]],TrackerTbl[Cleansed_UAID_2],0),6)</f>
        <v>#N/A</v>
      </c>
      <c r="P1605" s="239" t="e">
        <f>INDEX(TrackerTbl[#Data],MATCH(Table58[[#This Row],[L2]],TrackerTbl[Cleansed_UAID_2],0),7)</f>
        <v>#N/A</v>
      </c>
    </row>
    <row r="1606" spans="1:16">
      <c r="A1606" s="9">
        <v>222.9</v>
      </c>
      <c r="B1606" t="s">
        <v>7001</v>
      </c>
      <c r="C1606" t="str">
        <f>IF(LEFT(TrackerTbl[[#This Row],[WorkPackage]],1)="U",TrackerTbl[[#This Row],[WorkPackage]],"IDR "&amp;TRIM(TrackerTbl[[#This Row],[WorkPackage]]))</f>
        <v>IDR 222.9</v>
      </c>
      <c r="D1606" t="str">
        <f>TRIM(TrackerTbl[[#This Row],[UAID_2]])</f>
        <v>HS2-00003D83C</v>
      </c>
      <c r="E1606" s="74">
        <f>_xlfn.MAXIFS(Central_Team!G:G,Central_Team!C:C,TrackerTbl[[#This Row],[UAID_2]])</f>
        <v>45593</v>
      </c>
      <c r="F1606" t="str" cm="1">
        <f t="array" ref="F1606">INDEX(MainTracker[#Data],MATCH(1,(TrackerTbl[[#This Row],[UAID_2]]=MainTracker[UAID_2])*(TrackerTbl[[#This Row],[Request Date]]=MainTracker[Request sent on (Date)])*1,0),21)</f>
        <v>10 - Complete</v>
      </c>
      <c r="G1606" s="74" cm="1">
        <f t="array" ref="G1606">INDEX(MainTracker[#Data],MATCH(1,(TrackerTbl[[#This Row],[UAID_2]]=MainTracker[UAID_2])*(TrackerTbl[[#This Row],[Request Date]]=MainTracker[Request sent on (Date)])*1,0),9)</f>
        <v>45608</v>
      </c>
      <c r="J1606" t="s">
        <v>10767</v>
      </c>
      <c r="K1606" s="238" t="s">
        <v>10717</v>
      </c>
      <c r="L1606" t="e">
        <f>LEFT(Table58[[#This Row],[L3 (Last Work Package only)]],FIND(" - ",Table58[[#This Row],[L3 (Last Work Package only)]])-1)</f>
        <v>#VALUE!</v>
      </c>
      <c r="M1606" t="str">
        <f>LEFT(Table58[[#This Row],[Assets]],FIND(" - ",Table58[[#This Row],[Assets]])-1)</f>
        <v>HS2-00002QSF4</v>
      </c>
      <c r="N1606" s="239" t="e">
        <f>INDEX(TrackerTbl[#Data],MATCH(Table58[[#This Row],[L2]],TrackerTbl[Cleansed_UAID_2],0),5)</f>
        <v>#N/A</v>
      </c>
      <c r="O1606" s="9" t="e">
        <f>INDEX(TrackerTbl[#Data],MATCH(Table58[[#This Row],[L2]],TrackerTbl[Cleansed_UAID_2],0),6)</f>
        <v>#N/A</v>
      </c>
      <c r="P1606" s="239" t="e">
        <f>INDEX(TrackerTbl[#Data],MATCH(Table58[[#This Row],[L2]],TrackerTbl[Cleansed_UAID_2],0),7)</f>
        <v>#N/A</v>
      </c>
    </row>
    <row r="1607" spans="1:16">
      <c r="A1607" s="9">
        <v>222.9</v>
      </c>
      <c r="B1607" t="s">
        <v>7005</v>
      </c>
      <c r="C1607" t="str">
        <f>IF(LEFT(TrackerTbl[[#This Row],[WorkPackage]],1)="U",TrackerTbl[[#This Row],[WorkPackage]],"IDR "&amp;TRIM(TrackerTbl[[#This Row],[WorkPackage]]))</f>
        <v>IDR 222.9</v>
      </c>
      <c r="D1607" t="str">
        <f>TRIM(TrackerTbl[[#This Row],[UAID_2]])</f>
        <v>HS2-00003D83D</v>
      </c>
      <c r="E1607" s="74">
        <f>_xlfn.MAXIFS(Central_Team!G:G,Central_Team!C:C,TrackerTbl[[#This Row],[UAID_2]])</f>
        <v>45593</v>
      </c>
      <c r="F1607" t="str" cm="1">
        <f t="array" ref="F1607">INDEX(MainTracker[#Data],MATCH(1,(TrackerTbl[[#This Row],[UAID_2]]=MainTracker[UAID_2])*(TrackerTbl[[#This Row],[Request Date]]=MainTracker[Request sent on (Date)])*1,0),21)</f>
        <v>10 - Complete</v>
      </c>
      <c r="G1607" s="74" cm="1">
        <f t="array" ref="G1607">INDEX(MainTracker[#Data],MATCH(1,(TrackerTbl[[#This Row],[UAID_2]]=MainTracker[UAID_2])*(TrackerTbl[[#This Row],[Request Date]]=MainTracker[Request sent on (Date)])*1,0),9)</f>
        <v>45608</v>
      </c>
      <c r="J1607" t="s">
        <v>10768</v>
      </c>
      <c r="K1607" s="238" t="s">
        <v>10717</v>
      </c>
      <c r="L1607" t="e">
        <f>LEFT(Table58[[#This Row],[L3 (Last Work Package only)]],FIND(" - ",Table58[[#This Row],[L3 (Last Work Package only)]])-1)</f>
        <v>#VALUE!</v>
      </c>
      <c r="M1607" t="str">
        <f>LEFT(Table58[[#This Row],[Assets]],FIND(" - ",Table58[[#This Row],[Assets]])-1)</f>
        <v>HS2-00002QSPP</v>
      </c>
      <c r="N1607" s="239" t="e">
        <f>INDEX(TrackerTbl[#Data],MATCH(Table58[[#This Row],[L2]],TrackerTbl[Cleansed_UAID_2],0),5)</f>
        <v>#N/A</v>
      </c>
      <c r="O1607" s="9" t="e">
        <f>INDEX(TrackerTbl[#Data],MATCH(Table58[[#This Row],[L2]],TrackerTbl[Cleansed_UAID_2],0),6)</f>
        <v>#N/A</v>
      </c>
      <c r="P1607" s="239" t="e">
        <f>INDEX(TrackerTbl[#Data],MATCH(Table58[[#This Row],[L2]],TrackerTbl[Cleansed_UAID_2],0),7)</f>
        <v>#N/A</v>
      </c>
    </row>
    <row r="1608" spans="1:16">
      <c r="A1608" s="9">
        <v>222.9</v>
      </c>
      <c r="B1608" t="s">
        <v>7009</v>
      </c>
      <c r="C1608" t="str">
        <f>IF(LEFT(TrackerTbl[[#This Row],[WorkPackage]],1)="U",TrackerTbl[[#This Row],[WorkPackage]],"IDR "&amp;TRIM(TrackerTbl[[#This Row],[WorkPackage]]))</f>
        <v>IDR 222.9</v>
      </c>
      <c r="D1608" t="str">
        <f>TRIM(TrackerTbl[[#This Row],[UAID_2]])</f>
        <v>HS2-00003D83E</v>
      </c>
      <c r="E1608" s="74">
        <f>_xlfn.MAXIFS(Central_Team!G:G,Central_Team!C:C,TrackerTbl[[#This Row],[UAID_2]])</f>
        <v>45593</v>
      </c>
      <c r="F1608" t="str" cm="1">
        <f t="array" ref="F1608">INDEX(MainTracker[#Data],MATCH(1,(TrackerTbl[[#This Row],[UAID_2]]=MainTracker[UAID_2])*(TrackerTbl[[#This Row],[Request Date]]=MainTracker[Request sent on (Date)])*1,0),21)</f>
        <v>10 - Complete</v>
      </c>
      <c r="G1608" s="74" cm="1">
        <f t="array" ref="G1608">INDEX(MainTracker[#Data],MATCH(1,(TrackerTbl[[#This Row],[UAID_2]]=MainTracker[UAID_2])*(TrackerTbl[[#This Row],[Request Date]]=MainTracker[Request sent on (Date)])*1,0),9)</f>
        <v>45608</v>
      </c>
      <c r="J1608" t="s">
        <v>10769</v>
      </c>
      <c r="K1608" s="238" t="s">
        <v>10717</v>
      </c>
      <c r="L1608" t="e">
        <f>LEFT(Table58[[#This Row],[L3 (Last Work Package only)]],FIND(" - ",Table58[[#This Row],[L3 (Last Work Package only)]])-1)</f>
        <v>#VALUE!</v>
      </c>
      <c r="M1608" t="str">
        <f>LEFT(Table58[[#This Row],[Assets]],FIND(" - ",Table58[[#This Row],[Assets]])-1)</f>
        <v>HS2-00002QSF5</v>
      </c>
      <c r="N1608" s="239" t="e">
        <f>INDEX(TrackerTbl[#Data],MATCH(Table58[[#This Row],[L2]],TrackerTbl[Cleansed_UAID_2],0),5)</f>
        <v>#N/A</v>
      </c>
      <c r="O1608" s="9" t="e">
        <f>INDEX(TrackerTbl[#Data],MATCH(Table58[[#This Row],[L2]],TrackerTbl[Cleansed_UAID_2],0),6)</f>
        <v>#N/A</v>
      </c>
      <c r="P1608" s="239" t="e">
        <f>INDEX(TrackerTbl[#Data],MATCH(Table58[[#This Row],[L2]],TrackerTbl[Cleansed_UAID_2],0),7)</f>
        <v>#N/A</v>
      </c>
    </row>
    <row r="1609" spans="1:16">
      <c r="A1609" s="9">
        <v>222.9</v>
      </c>
      <c r="B1609" t="s">
        <v>7013</v>
      </c>
      <c r="C1609" t="str">
        <f>IF(LEFT(TrackerTbl[[#This Row],[WorkPackage]],1)="U",TrackerTbl[[#This Row],[WorkPackage]],"IDR "&amp;TRIM(TrackerTbl[[#This Row],[WorkPackage]]))</f>
        <v>IDR 222.9</v>
      </c>
      <c r="D1609" t="str">
        <f>TRIM(TrackerTbl[[#This Row],[UAID_2]])</f>
        <v>HS2-00003D83F</v>
      </c>
      <c r="E1609" s="74">
        <f>_xlfn.MAXIFS(Central_Team!G:G,Central_Team!C:C,TrackerTbl[[#This Row],[UAID_2]])</f>
        <v>45593</v>
      </c>
      <c r="F1609" t="str" cm="1">
        <f t="array" ref="F1609">INDEX(MainTracker[#Data],MATCH(1,(TrackerTbl[[#This Row],[UAID_2]]=MainTracker[UAID_2])*(TrackerTbl[[#This Row],[Request Date]]=MainTracker[Request sent on (Date)])*1,0),21)</f>
        <v>10 - Complete</v>
      </c>
      <c r="G1609" s="74" cm="1">
        <f t="array" ref="G1609">INDEX(MainTracker[#Data],MATCH(1,(TrackerTbl[[#This Row],[UAID_2]]=MainTracker[UAID_2])*(TrackerTbl[[#This Row],[Request Date]]=MainTracker[Request sent on (Date)])*1,0),9)</f>
        <v>45609</v>
      </c>
      <c r="J1609" t="s">
        <v>10770</v>
      </c>
      <c r="K1609" s="238" t="s">
        <v>10717</v>
      </c>
      <c r="L1609" t="e">
        <f>LEFT(Table58[[#This Row],[L3 (Last Work Package only)]],FIND(" - ",Table58[[#This Row],[L3 (Last Work Package only)]])-1)</f>
        <v>#VALUE!</v>
      </c>
      <c r="M1609" t="str">
        <f>LEFT(Table58[[#This Row],[Assets]],FIND(" - ",Table58[[#This Row],[Assets]])-1)</f>
        <v>HS2-00002QSPX</v>
      </c>
      <c r="N1609" s="239" t="e">
        <f>INDEX(TrackerTbl[#Data],MATCH(Table58[[#This Row],[L2]],TrackerTbl[Cleansed_UAID_2],0),5)</f>
        <v>#N/A</v>
      </c>
      <c r="O1609" s="9" t="e">
        <f>INDEX(TrackerTbl[#Data],MATCH(Table58[[#This Row],[L2]],TrackerTbl[Cleansed_UAID_2],0),6)</f>
        <v>#N/A</v>
      </c>
      <c r="P1609" s="239" t="e">
        <f>INDEX(TrackerTbl[#Data],MATCH(Table58[[#This Row],[L2]],TrackerTbl[Cleansed_UAID_2],0),7)</f>
        <v>#N/A</v>
      </c>
    </row>
    <row r="1610" spans="1:16">
      <c r="A1610" s="9">
        <v>222.9</v>
      </c>
      <c r="B1610" t="s">
        <v>7017</v>
      </c>
      <c r="C1610" t="str">
        <f>IF(LEFT(TrackerTbl[[#This Row],[WorkPackage]],1)="U",TrackerTbl[[#This Row],[WorkPackage]],"IDR "&amp;TRIM(TrackerTbl[[#This Row],[WorkPackage]]))</f>
        <v>IDR 222.9</v>
      </c>
      <c r="D1610" t="str">
        <f>TRIM(TrackerTbl[[#This Row],[UAID_2]])</f>
        <v>HS2-00003D83G</v>
      </c>
      <c r="E1610" s="74">
        <f>_xlfn.MAXIFS(Central_Team!G:G,Central_Team!C:C,TrackerTbl[[#This Row],[UAID_2]])</f>
        <v>45593</v>
      </c>
      <c r="F1610" t="str" cm="1">
        <f t="array" ref="F1610">INDEX(MainTracker[#Data],MATCH(1,(TrackerTbl[[#This Row],[UAID_2]]=MainTracker[UAID_2])*(TrackerTbl[[#This Row],[Request Date]]=MainTracker[Request sent on (Date)])*1,0),21)</f>
        <v>10 - Complete</v>
      </c>
      <c r="G1610" s="74" cm="1">
        <f t="array" ref="G1610">INDEX(MainTracker[#Data],MATCH(1,(TrackerTbl[[#This Row],[UAID_2]]=MainTracker[UAID_2])*(TrackerTbl[[#This Row],[Request Date]]=MainTracker[Request sent on (Date)])*1,0),9)</f>
        <v>45609</v>
      </c>
      <c r="J1610" t="s">
        <v>10771</v>
      </c>
      <c r="K1610" s="238" t="s">
        <v>10717</v>
      </c>
      <c r="L1610" t="e">
        <f>LEFT(Table58[[#This Row],[L3 (Last Work Package only)]],FIND(" - ",Table58[[#This Row],[L3 (Last Work Package only)]])-1)</f>
        <v>#VALUE!</v>
      </c>
      <c r="M1610" t="str">
        <f>LEFT(Table58[[#This Row],[Assets]],FIND(" - ",Table58[[#This Row],[Assets]])-1)</f>
        <v>HS2-00002QSF6</v>
      </c>
      <c r="N1610" s="239" t="e">
        <f>INDEX(TrackerTbl[#Data],MATCH(Table58[[#This Row],[L2]],TrackerTbl[Cleansed_UAID_2],0),5)</f>
        <v>#N/A</v>
      </c>
      <c r="O1610" s="9" t="e">
        <f>INDEX(TrackerTbl[#Data],MATCH(Table58[[#This Row],[L2]],TrackerTbl[Cleansed_UAID_2],0),6)</f>
        <v>#N/A</v>
      </c>
      <c r="P1610" s="239" t="e">
        <f>INDEX(TrackerTbl[#Data],MATCH(Table58[[#This Row],[L2]],TrackerTbl[Cleansed_UAID_2],0),7)</f>
        <v>#N/A</v>
      </c>
    </row>
    <row r="1611" spans="1:16">
      <c r="A1611" s="9">
        <v>222.9</v>
      </c>
      <c r="B1611" t="s">
        <v>7021</v>
      </c>
      <c r="C1611" t="str">
        <f>IF(LEFT(TrackerTbl[[#This Row],[WorkPackage]],1)="U",TrackerTbl[[#This Row],[WorkPackage]],"IDR "&amp;TRIM(TrackerTbl[[#This Row],[WorkPackage]]))</f>
        <v>IDR 222.9</v>
      </c>
      <c r="D1611" t="str">
        <f>TRIM(TrackerTbl[[#This Row],[UAID_2]])</f>
        <v>HS2-00003D83J</v>
      </c>
      <c r="E1611" s="74">
        <f>_xlfn.MAXIFS(Central_Team!G:G,Central_Team!C:C,TrackerTbl[[#This Row],[UAID_2]])</f>
        <v>45593</v>
      </c>
      <c r="F1611" t="str" cm="1">
        <f t="array" ref="F1611">INDEX(MainTracker[#Data],MATCH(1,(TrackerTbl[[#This Row],[UAID_2]]=MainTracker[UAID_2])*(TrackerTbl[[#This Row],[Request Date]]=MainTracker[Request sent on (Date)])*1,0),21)</f>
        <v>10 - Complete</v>
      </c>
      <c r="G1611" s="74" cm="1">
        <f t="array" ref="G1611">INDEX(MainTracker[#Data],MATCH(1,(TrackerTbl[[#This Row],[UAID_2]]=MainTracker[UAID_2])*(TrackerTbl[[#This Row],[Request Date]]=MainTracker[Request sent on (Date)])*1,0),9)</f>
        <v>45609</v>
      </c>
      <c r="J1611" t="s">
        <v>10772</v>
      </c>
      <c r="K1611" s="238" t="s">
        <v>10717</v>
      </c>
      <c r="L1611" t="e">
        <f>LEFT(Table58[[#This Row],[L3 (Last Work Package only)]],FIND(" - ",Table58[[#This Row],[L3 (Last Work Package only)]])-1)</f>
        <v>#VALUE!</v>
      </c>
      <c r="M1611" t="str">
        <f>LEFT(Table58[[#This Row],[Assets]],FIND(" - ",Table58[[#This Row],[Assets]])-1)</f>
        <v>HS2-00002QSPN</v>
      </c>
      <c r="N1611" s="239" t="e">
        <f>INDEX(TrackerTbl[#Data],MATCH(Table58[[#This Row],[L2]],TrackerTbl[Cleansed_UAID_2],0),5)</f>
        <v>#N/A</v>
      </c>
      <c r="O1611" s="9" t="e">
        <f>INDEX(TrackerTbl[#Data],MATCH(Table58[[#This Row],[L2]],TrackerTbl[Cleansed_UAID_2],0),6)</f>
        <v>#N/A</v>
      </c>
      <c r="P1611" s="239" t="e">
        <f>INDEX(TrackerTbl[#Data],MATCH(Table58[[#This Row],[L2]],TrackerTbl[Cleansed_UAID_2],0),7)</f>
        <v>#N/A</v>
      </c>
    </row>
    <row r="1612" spans="1:16">
      <c r="A1612" s="9">
        <v>222.9</v>
      </c>
      <c r="B1612" t="s">
        <v>7025</v>
      </c>
      <c r="C1612" t="str">
        <f>IF(LEFT(TrackerTbl[[#This Row],[WorkPackage]],1)="U",TrackerTbl[[#This Row],[WorkPackage]],"IDR "&amp;TRIM(TrackerTbl[[#This Row],[WorkPackage]]))</f>
        <v>IDR 222.9</v>
      </c>
      <c r="D1612" t="str">
        <f>TRIM(TrackerTbl[[#This Row],[UAID_2]])</f>
        <v>HS2-00003D83K</v>
      </c>
      <c r="E1612" s="74">
        <f>_xlfn.MAXIFS(Central_Team!G:G,Central_Team!C:C,TrackerTbl[[#This Row],[UAID_2]])</f>
        <v>45593</v>
      </c>
      <c r="F1612" t="str" cm="1">
        <f t="array" ref="F1612">INDEX(MainTracker[#Data],MATCH(1,(TrackerTbl[[#This Row],[UAID_2]]=MainTracker[UAID_2])*(TrackerTbl[[#This Row],[Request Date]]=MainTracker[Request sent on (Date)])*1,0),21)</f>
        <v>10 - Complete</v>
      </c>
      <c r="G1612" s="74" cm="1">
        <f t="array" ref="G1612">INDEX(MainTracker[#Data],MATCH(1,(TrackerTbl[[#This Row],[UAID_2]]=MainTracker[UAID_2])*(TrackerTbl[[#This Row],[Request Date]]=MainTracker[Request sent on (Date)])*1,0),9)</f>
        <v>45681</v>
      </c>
      <c r="J1612" t="s">
        <v>10773</v>
      </c>
      <c r="K1612" s="238" t="s">
        <v>10717</v>
      </c>
      <c r="L1612" t="e">
        <f>LEFT(Table58[[#This Row],[L3 (Last Work Package only)]],FIND(" - ",Table58[[#This Row],[L3 (Last Work Package only)]])-1)</f>
        <v>#VALUE!</v>
      </c>
      <c r="M1612" t="str">
        <f>LEFT(Table58[[#This Row],[Assets]],FIND(" - ",Table58[[#This Row],[Assets]])-1)</f>
        <v>HS2-00002QSF7</v>
      </c>
      <c r="N1612" s="239" t="e">
        <f>INDEX(TrackerTbl[#Data],MATCH(Table58[[#This Row],[L2]],TrackerTbl[Cleansed_UAID_2],0),5)</f>
        <v>#N/A</v>
      </c>
      <c r="O1612" s="9" t="e">
        <f>INDEX(TrackerTbl[#Data],MATCH(Table58[[#This Row],[L2]],TrackerTbl[Cleansed_UAID_2],0),6)</f>
        <v>#N/A</v>
      </c>
      <c r="P1612" s="239" t="e">
        <f>INDEX(TrackerTbl[#Data],MATCH(Table58[[#This Row],[L2]],TrackerTbl[Cleansed_UAID_2],0),7)</f>
        <v>#N/A</v>
      </c>
    </row>
    <row r="1613" spans="1:16">
      <c r="A1613" s="9">
        <v>222.9</v>
      </c>
      <c r="B1613" t="s">
        <v>7031</v>
      </c>
      <c r="C1613" t="str">
        <f>IF(LEFT(TrackerTbl[[#This Row],[WorkPackage]],1)="U",TrackerTbl[[#This Row],[WorkPackage]],"IDR "&amp;TRIM(TrackerTbl[[#This Row],[WorkPackage]]))</f>
        <v>IDR 222.9</v>
      </c>
      <c r="D1613" t="str">
        <f>TRIM(TrackerTbl[[#This Row],[UAID_2]])</f>
        <v>HS2-00003D83L</v>
      </c>
      <c r="E1613" s="74">
        <f>_xlfn.MAXIFS(Central_Team!G:G,Central_Team!C:C,TrackerTbl[[#This Row],[UAID_2]])</f>
        <v>45593</v>
      </c>
      <c r="F1613" t="str" cm="1">
        <f t="array" ref="F1613">INDEX(MainTracker[#Data],MATCH(1,(TrackerTbl[[#This Row],[UAID_2]]=MainTracker[UAID_2])*(TrackerTbl[[#This Row],[Request Date]]=MainTracker[Request sent on (Date)])*1,0),21)</f>
        <v>10 - Complete</v>
      </c>
      <c r="G1613" s="74" cm="1">
        <f t="array" ref="G1613">INDEX(MainTracker[#Data],MATCH(1,(TrackerTbl[[#This Row],[UAID_2]]=MainTracker[UAID_2])*(TrackerTbl[[#This Row],[Request Date]]=MainTracker[Request sent on (Date)])*1,0),9)</f>
        <v>45610</v>
      </c>
      <c r="J1613" t="s">
        <v>10774</v>
      </c>
      <c r="K1613" s="238" t="s">
        <v>10717</v>
      </c>
      <c r="L1613" t="e">
        <f>LEFT(Table58[[#This Row],[L3 (Last Work Package only)]],FIND(" - ",Table58[[#This Row],[L3 (Last Work Package only)]])-1)</f>
        <v>#VALUE!</v>
      </c>
      <c r="M1613" t="str">
        <f>LEFT(Table58[[#This Row],[Assets]],FIND(" - ",Table58[[#This Row],[Assets]])-1)</f>
        <v>HS2-00002QSPW</v>
      </c>
      <c r="N1613" s="239" t="e">
        <f>INDEX(TrackerTbl[#Data],MATCH(Table58[[#This Row],[L2]],TrackerTbl[Cleansed_UAID_2],0),5)</f>
        <v>#N/A</v>
      </c>
      <c r="O1613" s="9" t="e">
        <f>INDEX(TrackerTbl[#Data],MATCH(Table58[[#This Row],[L2]],TrackerTbl[Cleansed_UAID_2],0),6)</f>
        <v>#N/A</v>
      </c>
      <c r="P1613" s="239" t="e">
        <f>INDEX(TrackerTbl[#Data],MATCH(Table58[[#This Row],[L2]],TrackerTbl[Cleansed_UAID_2],0),7)</f>
        <v>#N/A</v>
      </c>
    </row>
    <row r="1614" spans="1:16">
      <c r="A1614" s="9">
        <v>222.9</v>
      </c>
      <c r="B1614" t="s">
        <v>7035</v>
      </c>
      <c r="C1614" t="str">
        <f>IF(LEFT(TrackerTbl[[#This Row],[WorkPackage]],1)="U",TrackerTbl[[#This Row],[WorkPackage]],"IDR "&amp;TRIM(TrackerTbl[[#This Row],[WorkPackage]]))</f>
        <v>IDR 222.9</v>
      </c>
      <c r="D1614" t="str">
        <f>TRIM(TrackerTbl[[#This Row],[UAID_2]])</f>
        <v>HS2-00003D83M</v>
      </c>
      <c r="E1614" s="74">
        <f>_xlfn.MAXIFS(Central_Team!G:G,Central_Team!C:C,TrackerTbl[[#This Row],[UAID_2]])</f>
        <v>45593</v>
      </c>
      <c r="F1614" t="str" cm="1">
        <f t="array" ref="F1614">INDEX(MainTracker[#Data],MATCH(1,(TrackerTbl[[#This Row],[UAID_2]]=MainTracker[UAID_2])*(TrackerTbl[[#This Row],[Request Date]]=MainTracker[Request sent on (Date)])*1,0),21)</f>
        <v>10 - Complete</v>
      </c>
      <c r="G1614" s="74" cm="1">
        <f t="array" ref="G1614">INDEX(MainTracker[#Data],MATCH(1,(TrackerTbl[[#This Row],[UAID_2]]=MainTracker[UAID_2])*(TrackerTbl[[#This Row],[Request Date]]=MainTracker[Request sent on (Date)])*1,0),9)</f>
        <v>45610</v>
      </c>
      <c r="J1614" t="s">
        <v>10775</v>
      </c>
      <c r="K1614" s="238" t="s">
        <v>10776</v>
      </c>
      <c r="L1614" t="str">
        <f>LEFT(Table58[[#This Row],[L3 (Last Work Package only)]],FIND(" - ",Table58[[#This Row],[L3 (Last Work Package only)]])-1)</f>
        <v>PXA</v>
      </c>
      <c r="M1614" t="str">
        <f>LEFT(Table58[[#This Row],[Assets]],FIND(" - ",Table58[[#This Row],[Assets]])-1)</f>
        <v>HS2-000037YM0</v>
      </c>
      <c r="N1614" s="239" t="e">
        <f>INDEX(TrackerTbl[#Data],MATCH(Table58[[#This Row],[L2]],TrackerTbl[Cleansed_UAID_2],0),5)</f>
        <v>#N/A</v>
      </c>
      <c r="O1614" s="9" t="e">
        <f>INDEX(TrackerTbl[#Data],MATCH(Table58[[#This Row],[L2]],TrackerTbl[Cleansed_UAID_2],0),6)</f>
        <v>#N/A</v>
      </c>
      <c r="P1614" s="239" t="e">
        <f>INDEX(TrackerTbl[#Data],MATCH(Table58[[#This Row],[L2]],TrackerTbl[Cleansed_UAID_2],0),7)</f>
        <v>#N/A</v>
      </c>
    </row>
    <row r="1615" spans="1:16">
      <c r="A1615" s="9">
        <v>222.9</v>
      </c>
      <c r="B1615" t="s">
        <v>7039</v>
      </c>
      <c r="C1615" t="str">
        <f>IF(LEFT(TrackerTbl[[#This Row],[WorkPackage]],1)="U",TrackerTbl[[#This Row],[WorkPackage]],"IDR "&amp;TRIM(TrackerTbl[[#This Row],[WorkPackage]]))</f>
        <v>IDR 222.9</v>
      </c>
      <c r="D1615" t="str">
        <f>TRIM(TrackerTbl[[#This Row],[UAID_2]])</f>
        <v>HS2-00003D83N</v>
      </c>
      <c r="E1615" s="74">
        <f>_xlfn.MAXIFS(Central_Team!G:G,Central_Team!C:C,TrackerTbl[[#This Row],[UAID_2]])</f>
        <v>45593</v>
      </c>
      <c r="F1615" t="str" cm="1">
        <f t="array" ref="F1615">INDEX(MainTracker[#Data],MATCH(1,(TrackerTbl[[#This Row],[UAID_2]]=MainTracker[UAID_2])*(TrackerTbl[[#This Row],[Request Date]]=MainTracker[Request sent on (Date)])*1,0),21)</f>
        <v>10 - Complete</v>
      </c>
      <c r="G1615" s="74" cm="1">
        <f t="array" ref="G1615">INDEX(MainTracker[#Data],MATCH(1,(TrackerTbl[[#This Row],[UAID_2]]=MainTracker[UAID_2])*(TrackerTbl[[#This Row],[Request Date]]=MainTracker[Request sent on (Date)])*1,0),9)</f>
        <v>45610</v>
      </c>
      <c r="J1615" t="s">
        <v>10777</v>
      </c>
      <c r="K1615" s="238" t="s">
        <v>10778</v>
      </c>
      <c r="L1615" t="str">
        <f>LEFT(Table58[[#This Row],[L3 (Last Work Package only)]],FIND(" - ",Table58[[#This Row],[L3 (Last Work Package only)]])-1)</f>
        <v>PE 0003</v>
      </c>
      <c r="M1615" t="str">
        <f>LEFT(Table58[[#This Row],[Assets]],FIND(" - ",Table58[[#This Row],[Assets]])-1)</f>
        <v>HS2-00002CT42</v>
      </c>
      <c r="N1615" s="239" t="e">
        <f>INDEX(TrackerTbl[#Data],MATCH(Table58[[#This Row],[L2]],TrackerTbl[Cleansed_UAID_2],0),5)</f>
        <v>#N/A</v>
      </c>
      <c r="O1615" s="9" t="e">
        <f>INDEX(TrackerTbl[#Data],MATCH(Table58[[#This Row],[L2]],TrackerTbl[Cleansed_UAID_2],0),6)</f>
        <v>#N/A</v>
      </c>
      <c r="P1615" s="239" t="e">
        <f>INDEX(TrackerTbl[#Data],MATCH(Table58[[#This Row],[L2]],TrackerTbl[Cleansed_UAID_2],0),7)</f>
        <v>#N/A</v>
      </c>
    </row>
    <row r="1616" spans="1:16">
      <c r="A1616" s="9">
        <v>222.9</v>
      </c>
      <c r="B1616" t="s">
        <v>7043</v>
      </c>
      <c r="C1616" t="str">
        <f>IF(LEFT(TrackerTbl[[#This Row],[WorkPackage]],1)="U",TrackerTbl[[#This Row],[WorkPackage]],"IDR "&amp;TRIM(TrackerTbl[[#This Row],[WorkPackage]]))</f>
        <v>IDR 222.9</v>
      </c>
      <c r="D1616" t="str">
        <f>TRIM(TrackerTbl[[#This Row],[UAID_2]])</f>
        <v>HS2-00003D83P</v>
      </c>
      <c r="E1616" s="74">
        <f>_xlfn.MAXIFS(Central_Team!G:G,Central_Team!C:C,TrackerTbl[[#This Row],[UAID_2]])</f>
        <v>45593</v>
      </c>
      <c r="F1616" t="str" cm="1">
        <f t="array" ref="F1616">INDEX(MainTracker[#Data],MATCH(1,(TrackerTbl[[#This Row],[UAID_2]]=MainTracker[UAID_2])*(TrackerTbl[[#This Row],[Request Date]]=MainTracker[Request sent on (Date)])*1,0),21)</f>
        <v>10 - Complete</v>
      </c>
      <c r="G1616" s="74" cm="1">
        <f t="array" ref="G1616">INDEX(MainTracker[#Data],MATCH(1,(TrackerTbl[[#This Row],[UAID_2]]=MainTracker[UAID_2])*(TrackerTbl[[#This Row],[Request Date]]=MainTracker[Request sent on (Date)])*1,0),9)</f>
        <v>45610</v>
      </c>
      <c r="J1616" t="s">
        <v>10779</v>
      </c>
      <c r="K1616" s="238" t="s">
        <v>10778</v>
      </c>
      <c r="L1616" t="str">
        <f>LEFT(Table58[[#This Row],[L3 (Last Work Package only)]],FIND(" - ",Table58[[#This Row],[L3 (Last Work Package only)]])-1)</f>
        <v>PE 0003</v>
      </c>
      <c r="M1616" t="str">
        <f>LEFT(Table58[[#This Row],[Assets]],FIND(" - ",Table58[[#This Row],[Assets]])-1)</f>
        <v>HS2-00002BVP2</v>
      </c>
      <c r="N1616" s="239" t="e">
        <f>INDEX(TrackerTbl[#Data],MATCH(Table58[[#This Row],[L2]],TrackerTbl[Cleansed_UAID_2],0),5)</f>
        <v>#N/A</v>
      </c>
      <c r="O1616" s="9" t="e">
        <f>INDEX(TrackerTbl[#Data],MATCH(Table58[[#This Row],[L2]],TrackerTbl[Cleansed_UAID_2],0),6)</f>
        <v>#N/A</v>
      </c>
      <c r="P1616" s="239" t="e">
        <f>INDEX(TrackerTbl[#Data],MATCH(Table58[[#This Row],[L2]],TrackerTbl[Cleansed_UAID_2],0),7)</f>
        <v>#N/A</v>
      </c>
    </row>
    <row r="1617" spans="1:16">
      <c r="A1617" s="9">
        <v>222.9</v>
      </c>
      <c r="B1617" t="s">
        <v>7047</v>
      </c>
      <c r="C1617" t="str">
        <f>IF(LEFT(TrackerTbl[[#This Row],[WorkPackage]],1)="U",TrackerTbl[[#This Row],[WorkPackage]],"IDR "&amp;TRIM(TrackerTbl[[#This Row],[WorkPackage]]))</f>
        <v>IDR 222.9</v>
      </c>
      <c r="D1617" t="str">
        <f>TRIM(TrackerTbl[[#This Row],[UAID_2]])</f>
        <v>HS2-00003D83Q</v>
      </c>
      <c r="E1617" s="74">
        <f>_xlfn.MAXIFS(Central_Team!G:G,Central_Team!C:C,TrackerTbl[[#This Row],[UAID_2]])</f>
        <v>45593</v>
      </c>
      <c r="F1617" t="str" cm="1">
        <f t="array" ref="F1617">INDEX(MainTracker[#Data],MATCH(1,(TrackerTbl[[#This Row],[UAID_2]]=MainTracker[UAID_2])*(TrackerTbl[[#This Row],[Request Date]]=MainTracker[Request sent on (Date)])*1,0),21)</f>
        <v>10 - Complete</v>
      </c>
      <c r="G1617" s="74" cm="1">
        <f t="array" ref="G1617">INDEX(MainTracker[#Data],MATCH(1,(TrackerTbl[[#This Row],[UAID_2]]=MainTracker[UAID_2])*(TrackerTbl[[#This Row],[Request Date]]=MainTracker[Request sent on (Date)])*1,0),9)</f>
        <v>45610</v>
      </c>
      <c r="J1617" t="s">
        <v>10780</v>
      </c>
      <c r="K1617" s="238" t="s">
        <v>10778</v>
      </c>
      <c r="L1617" t="str">
        <f>LEFT(Table58[[#This Row],[L3 (Last Work Package only)]],FIND(" - ",Table58[[#This Row],[L3 (Last Work Package only)]])-1)</f>
        <v>PE 0003</v>
      </c>
      <c r="M1617" t="str">
        <f>LEFT(Table58[[#This Row],[Assets]],FIND(" - ",Table58[[#This Row],[Assets]])-1)</f>
        <v>HS2-000001406</v>
      </c>
      <c r="N1617" s="239" t="e">
        <f>INDEX(TrackerTbl[#Data],MATCH(Table58[[#This Row],[L2]],TrackerTbl[Cleansed_UAID_2],0),5)</f>
        <v>#N/A</v>
      </c>
      <c r="O1617" s="9" t="e">
        <f>INDEX(TrackerTbl[#Data],MATCH(Table58[[#This Row],[L2]],TrackerTbl[Cleansed_UAID_2],0),6)</f>
        <v>#N/A</v>
      </c>
      <c r="P1617" s="239" t="e">
        <f>INDEX(TrackerTbl[#Data],MATCH(Table58[[#This Row],[L2]],TrackerTbl[Cleansed_UAID_2],0),7)</f>
        <v>#N/A</v>
      </c>
    </row>
    <row r="1618" spans="1:16">
      <c r="A1618" s="9">
        <v>222.9</v>
      </c>
      <c r="B1618" t="s">
        <v>7051</v>
      </c>
      <c r="C1618" t="str">
        <f>IF(LEFT(TrackerTbl[[#This Row],[WorkPackage]],1)="U",TrackerTbl[[#This Row],[WorkPackage]],"IDR "&amp;TRIM(TrackerTbl[[#This Row],[WorkPackage]]))</f>
        <v>IDR 222.9</v>
      </c>
      <c r="D1618" t="str">
        <f>TRIM(TrackerTbl[[#This Row],[UAID_2]])</f>
        <v>HS2-00003D83R</v>
      </c>
      <c r="E1618" s="74">
        <f>_xlfn.MAXIFS(Central_Team!G:G,Central_Team!C:C,TrackerTbl[[#This Row],[UAID_2]])</f>
        <v>45593</v>
      </c>
      <c r="F1618" t="str" cm="1">
        <f t="array" ref="F1618">INDEX(MainTracker[#Data],MATCH(1,(TrackerTbl[[#This Row],[UAID_2]]=MainTracker[UAID_2])*(TrackerTbl[[#This Row],[Request Date]]=MainTracker[Request sent on (Date)])*1,0),21)</f>
        <v>10 - Complete</v>
      </c>
      <c r="G1618" s="74" cm="1">
        <f t="array" ref="G1618">INDEX(MainTracker[#Data],MATCH(1,(TrackerTbl[[#This Row],[UAID_2]]=MainTracker[UAID_2])*(TrackerTbl[[#This Row],[Request Date]]=MainTracker[Request sent on (Date)])*1,0),9)</f>
        <v>45610</v>
      </c>
      <c r="J1618" t="s">
        <v>10781</v>
      </c>
      <c r="K1618" s="238" t="s">
        <v>10778</v>
      </c>
      <c r="L1618" t="str">
        <f>LEFT(Table58[[#This Row],[L3 (Last Work Package only)]],FIND(" - ",Table58[[#This Row],[L3 (Last Work Package only)]])-1)</f>
        <v>PE 0003</v>
      </c>
      <c r="M1618" t="str">
        <f>LEFT(Table58[[#This Row],[Assets]],FIND(" - ",Table58[[#This Row],[Assets]])-1)</f>
        <v>HS2-00002TUPR</v>
      </c>
      <c r="N1618" s="239" t="e">
        <f>INDEX(TrackerTbl[#Data],MATCH(Table58[[#This Row],[L2]],TrackerTbl[Cleansed_UAID_2],0),5)</f>
        <v>#N/A</v>
      </c>
      <c r="O1618" s="9" t="e">
        <f>INDEX(TrackerTbl[#Data],MATCH(Table58[[#This Row],[L2]],TrackerTbl[Cleansed_UAID_2],0),6)</f>
        <v>#N/A</v>
      </c>
      <c r="P1618" s="239" t="e">
        <f>INDEX(TrackerTbl[#Data],MATCH(Table58[[#This Row],[L2]],TrackerTbl[Cleansed_UAID_2],0),7)</f>
        <v>#N/A</v>
      </c>
    </row>
    <row r="1619" spans="1:16">
      <c r="A1619" s="9">
        <v>222.9</v>
      </c>
      <c r="B1619" t="s">
        <v>7055</v>
      </c>
      <c r="C1619" t="str">
        <f>IF(LEFT(TrackerTbl[[#This Row],[WorkPackage]],1)="U",TrackerTbl[[#This Row],[WorkPackage]],"IDR "&amp;TRIM(TrackerTbl[[#This Row],[WorkPackage]]))</f>
        <v>IDR 222.9</v>
      </c>
      <c r="D1619" t="str">
        <f>TRIM(TrackerTbl[[#This Row],[UAID_2]])</f>
        <v>HS2-00003D83S</v>
      </c>
      <c r="E1619" s="74">
        <f>_xlfn.MAXIFS(Central_Team!G:G,Central_Team!C:C,TrackerTbl[[#This Row],[UAID_2]])</f>
        <v>45593</v>
      </c>
      <c r="F1619" t="str" cm="1">
        <f t="array" ref="F1619">INDEX(MainTracker[#Data],MATCH(1,(TrackerTbl[[#This Row],[UAID_2]]=MainTracker[UAID_2])*(TrackerTbl[[#This Row],[Request Date]]=MainTracker[Request sent on (Date)])*1,0),21)</f>
        <v>10 - Complete</v>
      </c>
      <c r="G1619" s="74" cm="1">
        <f t="array" ref="G1619">INDEX(MainTracker[#Data],MATCH(1,(TrackerTbl[[#This Row],[UAID_2]]=MainTracker[UAID_2])*(TrackerTbl[[#This Row],[Request Date]]=MainTracker[Request sent on (Date)])*1,0),9)</f>
        <v>45610</v>
      </c>
      <c r="J1619" t="s">
        <v>10782</v>
      </c>
      <c r="K1619" s="238" t="s">
        <v>10778</v>
      </c>
      <c r="L1619" t="str">
        <f>LEFT(Table58[[#This Row],[L3 (Last Work Package only)]],FIND(" - ",Table58[[#This Row],[L3 (Last Work Package only)]])-1)</f>
        <v>PE 0003</v>
      </c>
      <c r="M1619" t="str">
        <f>LEFT(Table58[[#This Row],[Assets]],FIND(" - ",Table58[[#This Row],[Assets]])-1)</f>
        <v>HS2-00002NNJ0</v>
      </c>
      <c r="N1619" s="239" t="e">
        <f>INDEX(TrackerTbl[#Data],MATCH(Table58[[#This Row],[L2]],TrackerTbl[Cleansed_UAID_2],0),5)</f>
        <v>#N/A</v>
      </c>
      <c r="O1619" s="9" t="e">
        <f>INDEX(TrackerTbl[#Data],MATCH(Table58[[#This Row],[L2]],TrackerTbl[Cleansed_UAID_2],0),6)</f>
        <v>#N/A</v>
      </c>
      <c r="P1619" s="239" t="e">
        <f>INDEX(TrackerTbl[#Data],MATCH(Table58[[#This Row],[L2]],TrackerTbl[Cleansed_UAID_2],0),7)</f>
        <v>#N/A</v>
      </c>
    </row>
    <row r="1620" spans="1:16">
      <c r="A1620" s="9">
        <v>222.9</v>
      </c>
      <c r="B1620" t="s">
        <v>7059</v>
      </c>
      <c r="C1620" t="str">
        <f>IF(LEFT(TrackerTbl[[#This Row],[WorkPackage]],1)="U",TrackerTbl[[#This Row],[WorkPackage]],"IDR "&amp;TRIM(TrackerTbl[[#This Row],[WorkPackage]]))</f>
        <v>IDR 222.9</v>
      </c>
      <c r="D1620" t="str">
        <f>TRIM(TrackerTbl[[#This Row],[UAID_2]])</f>
        <v>HS2-00003D83T</v>
      </c>
      <c r="E1620" s="74">
        <f>_xlfn.MAXIFS(Central_Team!G:G,Central_Team!C:C,TrackerTbl[[#This Row],[UAID_2]])</f>
        <v>45593</v>
      </c>
      <c r="F1620" t="str" cm="1">
        <f t="array" ref="F1620">INDEX(MainTracker[#Data],MATCH(1,(TrackerTbl[[#This Row],[UAID_2]]=MainTracker[UAID_2])*(TrackerTbl[[#This Row],[Request Date]]=MainTracker[Request sent on (Date)])*1,0),21)</f>
        <v>10 - Complete</v>
      </c>
      <c r="G1620" s="74" cm="1">
        <f t="array" ref="G1620">INDEX(MainTracker[#Data],MATCH(1,(TrackerTbl[[#This Row],[UAID_2]]=MainTracker[UAID_2])*(TrackerTbl[[#This Row],[Request Date]]=MainTracker[Request sent on (Date)])*1,0),9)</f>
        <v>45610</v>
      </c>
      <c r="J1620" t="s">
        <v>10783</v>
      </c>
      <c r="K1620" s="238" t="s">
        <v>10778</v>
      </c>
      <c r="L1620" t="str">
        <f>LEFT(Table58[[#This Row],[L3 (Last Work Package only)]],FIND(" - ",Table58[[#This Row],[L3 (Last Work Package only)]])-1)</f>
        <v>PE 0003</v>
      </c>
      <c r="M1620" t="str">
        <f>LEFT(Table58[[#This Row],[Assets]],FIND(" - ",Table58[[#This Row],[Assets]])-1)</f>
        <v>HS2-00002TTR5</v>
      </c>
      <c r="N1620" s="239" t="e">
        <f>INDEX(TrackerTbl[#Data],MATCH(Table58[[#This Row],[L2]],TrackerTbl[Cleansed_UAID_2],0),5)</f>
        <v>#N/A</v>
      </c>
      <c r="O1620" s="9" t="e">
        <f>INDEX(TrackerTbl[#Data],MATCH(Table58[[#This Row],[L2]],TrackerTbl[Cleansed_UAID_2],0),6)</f>
        <v>#N/A</v>
      </c>
      <c r="P1620" s="239" t="e">
        <f>INDEX(TrackerTbl[#Data],MATCH(Table58[[#This Row],[L2]],TrackerTbl[Cleansed_UAID_2],0),7)</f>
        <v>#N/A</v>
      </c>
    </row>
    <row r="1621" spans="1:16">
      <c r="A1621" s="9">
        <v>222.9</v>
      </c>
      <c r="B1621" t="s">
        <v>7063</v>
      </c>
      <c r="C1621" t="str">
        <f>IF(LEFT(TrackerTbl[[#This Row],[WorkPackage]],1)="U",TrackerTbl[[#This Row],[WorkPackage]],"IDR "&amp;TRIM(TrackerTbl[[#This Row],[WorkPackage]]))</f>
        <v>IDR 222.9</v>
      </c>
      <c r="D1621" t="str">
        <f>TRIM(TrackerTbl[[#This Row],[UAID_2]])</f>
        <v>HS2-00003D83U</v>
      </c>
      <c r="E1621" s="74">
        <f>_xlfn.MAXIFS(Central_Team!G:G,Central_Team!C:C,TrackerTbl[[#This Row],[UAID_2]])</f>
        <v>45593</v>
      </c>
      <c r="F1621" t="str" cm="1">
        <f t="array" ref="F1621">INDEX(MainTracker[#Data],MATCH(1,(TrackerTbl[[#This Row],[UAID_2]]=MainTracker[UAID_2])*(TrackerTbl[[#This Row],[Request Date]]=MainTracker[Request sent on (Date)])*1,0),21)</f>
        <v>10 - Complete</v>
      </c>
      <c r="G1621" s="74" cm="1">
        <f t="array" ref="G1621">INDEX(MainTracker[#Data],MATCH(1,(TrackerTbl[[#This Row],[UAID_2]]=MainTracker[UAID_2])*(TrackerTbl[[#This Row],[Request Date]]=MainTracker[Request sent on (Date)])*1,0),9)</f>
        <v>45610</v>
      </c>
      <c r="J1621" t="s">
        <v>10784</v>
      </c>
      <c r="K1621" s="238" t="s">
        <v>10778</v>
      </c>
      <c r="L1621" t="str">
        <f>LEFT(Table58[[#This Row],[L3 (Last Work Package only)]],FIND(" - ",Table58[[#This Row],[L3 (Last Work Package only)]])-1)</f>
        <v>PE 0003</v>
      </c>
      <c r="M1621" t="str">
        <f>LEFT(Table58[[#This Row],[Assets]],FIND(" - ",Table58[[#This Row],[Assets]])-1)</f>
        <v>HS2-000020CFY</v>
      </c>
      <c r="N1621" s="239" t="e">
        <f>INDEX(TrackerTbl[#Data],MATCH(Table58[[#This Row],[L2]],TrackerTbl[Cleansed_UAID_2],0),5)</f>
        <v>#N/A</v>
      </c>
      <c r="O1621" s="9" t="e">
        <f>INDEX(TrackerTbl[#Data],MATCH(Table58[[#This Row],[L2]],TrackerTbl[Cleansed_UAID_2],0),6)</f>
        <v>#N/A</v>
      </c>
      <c r="P1621" s="239" t="e">
        <f>INDEX(TrackerTbl[#Data],MATCH(Table58[[#This Row],[L2]],TrackerTbl[Cleansed_UAID_2],0),7)</f>
        <v>#N/A</v>
      </c>
    </row>
    <row r="1622" spans="1:16">
      <c r="A1622" s="9">
        <v>222.9</v>
      </c>
      <c r="B1622" t="s">
        <v>7067</v>
      </c>
      <c r="C1622" t="str">
        <f>IF(LEFT(TrackerTbl[[#This Row],[WorkPackage]],1)="U",TrackerTbl[[#This Row],[WorkPackage]],"IDR "&amp;TRIM(TrackerTbl[[#This Row],[WorkPackage]]))</f>
        <v>IDR 222.9</v>
      </c>
      <c r="D1622" t="str">
        <f>TRIM(TrackerTbl[[#This Row],[UAID_2]])</f>
        <v>HS2-00003D83V</v>
      </c>
      <c r="E1622" s="74">
        <f>_xlfn.MAXIFS(Central_Team!G:G,Central_Team!C:C,TrackerTbl[[#This Row],[UAID_2]])</f>
        <v>45593</v>
      </c>
      <c r="F1622" t="str" cm="1">
        <f t="array" ref="F1622">INDEX(MainTracker[#Data],MATCH(1,(TrackerTbl[[#This Row],[UAID_2]]=MainTracker[UAID_2])*(TrackerTbl[[#This Row],[Request Date]]=MainTracker[Request sent on (Date)])*1,0),21)</f>
        <v>10 - Complete</v>
      </c>
      <c r="G1622" s="74" cm="1">
        <f t="array" ref="G1622">INDEX(MainTracker[#Data],MATCH(1,(TrackerTbl[[#This Row],[UAID_2]]=MainTracker[UAID_2])*(TrackerTbl[[#This Row],[Request Date]]=MainTracker[Request sent on (Date)])*1,0),9)</f>
        <v>45610</v>
      </c>
      <c r="J1622" t="s">
        <v>10785</v>
      </c>
      <c r="K1622" s="238" t="s">
        <v>10778</v>
      </c>
      <c r="L1622" t="str">
        <f>LEFT(Table58[[#This Row],[L3 (Last Work Package only)]],FIND(" - ",Table58[[#This Row],[L3 (Last Work Package only)]])-1)</f>
        <v>PE 0003</v>
      </c>
      <c r="M1622" t="str">
        <f>LEFT(Table58[[#This Row],[Assets]],FIND(" - ",Table58[[#This Row],[Assets]])-1)</f>
        <v>HS2-00002TTR4</v>
      </c>
      <c r="N1622" s="239" t="e">
        <f>INDEX(TrackerTbl[#Data],MATCH(Table58[[#This Row],[L2]],TrackerTbl[Cleansed_UAID_2],0),5)</f>
        <v>#N/A</v>
      </c>
      <c r="O1622" s="9" t="e">
        <f>INDEX(TrackerTbl[#Data],MATCH(Table58[[#This Row],[L2]],TrackerTbl[Cleansed_UAID_2],0),6)</f>
        <v>#N/A</v>
      </c>
      <c r="P1622" s="239" t="e">
        <f>INDEX(TrackerTbl[#Data],MATCH(Table58[[#This Row],[L2]],TrackerTbl[Cleansed_UAID_2],0),7)</f>
        <v>#N/A</v>
      </c>
    </row>
    <row r="1623" spans="1:16">
      <c r="A1623" s="9">
        <v>222.9</v>
      </c>
      <c r="B1623" t="s">
        <v>7071</v>
      </c>
      <c r="C1623" t="str">
        <f>IF(LEFT(TrackerTbl[[#This Row],[WorkPackage]],1)="U",TrackerTbl[[#This Row],[WorkPackage]],"IDR "&amp;TRIM(TrackerTbl[[#This Row],[WorkPackage]]))</f>
        <v>IDR 222.9</v>
      </c>
      <c r="D1623" t="str">
        <f>TRIM(TrackerTbl[[#This Row],[UAID_2]])</f>
        <v>HS2-00003D84T</v>
      </c>
      <c r="E1623" s="74">
        <f>_xlfn.MAXIFS(Central_Team!G:G,Central_Team!C:C,TrackerTbl[[#This Row],[UAID_2]])</f>
        <v>45593</v>
      </c>
      <c r="F1623" t="str" cm="1">
        <f t="array" ref="F1623">INDEX(MainTracker[#Data],MATCH(1,(TrackerTbl[[#This Row],[UAID_2]]=MainTracker[UAID_2])*(TrackerTbl[[#This Row],[Request Date]]=MainTracker[Request sent on (Date)])*1,0),21)</f>
        <v>10 - Complete</v>
      </c>
      <c r="G1623" s="74" cm="1">
        <f t="array" ref="G1623">INDEX(MainTracker[#Data],MATCH(1,(TrackerTbl[[#This Row],[UAID_2]]=MainTracker[UAID_2])*(TrackerTbl[[#This Row],[Request Date]]=MainTracker[Request sent on (Date)])*1,0),9)</f>
        <v>45610</v>
      </c>
      <c r="J1623" t="s">
        <v>10786</v>
      </c>
      <c r="K1623" s="238" t="s">
        <v>10778</v>
      </c>
      <c r="L1623" t="str">
        <f>LEFT(Table58[[#This Row],[L3 (Last Work Package only)]],FIND(" - ",Table58[[#This Row],[L3 (Last Work Package only)]])-1)</f>
        <v>PE 0003</v>
      </c>
      <c r="M1623" t="str">
        <f>LEFT(Table58[[#This Row],[Assets]],FIND(" - ",Table58[[#This Row],[Assets]])-1)</f>
        <v>HS2-00002FE9L</v>
      </c>
      <c r="N1623" s="239" t="e">
        <f>INDEX(TrackerTbl[#Data],MATCH(Table58[[#This Row],[L2]],TrackerTbl[Cleansed_UAID_2],0),5)</f>
        <v>#N/A</v>
      </c>
      <c r="O1623" s="9" t="e">
        <f>INDEX(TrackerTbl[#Data],MATCH(Table58[[#This Row],[L2]],TrackerTbl[Cleansed_UAID_2],0),6)</f>
        <v>#N/A</v>
      </c>
      <c r="P1623" s="239" t="e">
        <f>INDEX(TrackerTbl[#Data],MATCH(Table58[[#This Row],[L2]],TrackerTbl[Cleansed_UAID_2],0),7)</f>
        <v>#N/A</v>
      </c>
    </row>
    <row r="1624" spans="1:16">
      <c r="A1624" s="9">
        <v>222.9</v>
      </c>
      <c r="B1624" t="s">
        <v>7075</v>
      </c>
      <c r="C1624" t="str">
        <f>IF(LEFT(TrackerTbl[[#This Row],[WorkPackage]],1)="U",TrackerTbl[[#This Row],[WorkPackage]],"IDR "&amp;TRIM(TrackerTbl[[#This Row],[WorkPackage]]))</f>
        <v>IDR 222.9</v>
      </c>
      <c r="D1624" t="str">
        <f>TRIM(TrackerTbl[[#This Row],[UAID_2]])</f>
        <v>HS2-00003D84U</v>
      </c>
      <c r="E1624" s="74">
        <f>_xlfn.MAXIFS(Central_Team!G:G,Central_Team!C:C,TrackerTbl[[#This Row],[UAID_2]])</f>
        <v>45593</v>
      </c>
      <c r="F1624" t="str" cm="1">
        <f t="array" ref="F1624">INDEX(MainTracker[#Data],MATCH(1,(TrackerTbl[[#This Row],[UAID_2]]=MainTracker[UAID_2])*(TrackerTbl[[#This Row],[Request Date]]=MainTracker[Request sent on (Date)])*1,0),21)</f>
        <v>10 - Complete</v>
      </c>
      <c r="G1624" s="74" cm="1">
        <f t="array" ref="G1624">INDEX(MainTracker[#Data],MATCH(1,(TrackerTbl[[#This Row],[UAID_2]]=MainTracker[UAID_2])*(TrackerTbl[[#This Row],[Request Date]]=MainTracker[Request sent on (Date)])*1,0),9)</f>
        <v>45610</v>
      </c>
      <c r="J1624" t="s">
        <v>10787</v>
      </c>
      <c r="K1624" s="238" t="s">
        <v>10778</v>
      </c>
      <c r="L1624" t="str">
        <f>LEFT(Table58[[#This Row],[L3 (Last Work Package only)]],FIND(" - ",Table58[[#This Row],[L3 (Last Work Package only)]])-1)</f>
        <v>PE 0003</v>
      </c>
      <c r="M1624" t="str">
        <f>LEFT(Table58[[#This Row],[Assets]],FIND(" - ",Table58[[#This Row],[Assets]])-1)</f>
        <v>HS2-00002PW6A</v>
      </c>
      <c r="N1624" s="239" t="e">
        <f>INDEX(TrackerTbl[#Data],MATCH(Table58[[#This Row],[L2]],TrackerTbl[Cleansed_UAID_2],0),5)</f>
        <v>#N/A</v>
      </c>
      <c r="O1624" s="9" t="e">
        <f>INDEX(TrackerTbl[#Data],MATCH(Table58[[#This Row],[L2]],TrackerTbl[Cleansed_UAID_2],0),6)</f>
        <v>#N/A</v>
      </c>
      <c r="P1624" s="239" t="e">
        <f>INDEX(TrackerTbl[#Data],MATCH(Table58[[#This Row],[L2]],TrackerTbl[Cleansed_UAID_2],0),7)</f>
        <v>#N/A</v>
      </c>
    </row>
    <row r="1625" spans="1:16">
      <c r="A1625" s="9">
        <v>222.9</v>
      </c>
      <c r="B1625" t="s">
        <v>7079</v>
      </c>
      <c r="C1625" t="str">
        <f>IF(LEFT(TrackerTbl[[#This Row],[WorkPackage]],1)="U",TrackerTbl[[#This Row],[WorkPackage]],"IDR "&amp;TRIM(TrackerTbl[[#This Row],[WorkPackage]]))</f>
        <v>IDR 222.9</v>
      </c>
      <c r="D1625" t="str">
        <f>TRIM(TrackerTbl[[#This Row],[UAID_2]])</f>
        <v>HS2-00003D84Z</v>
      </c>
      <c r="E1625" s="74">
        <f>_xlfn.MAXIFS(Central_Team!G:G,Central_Team!C:C,TrackerTbl[[#This Row],[UAID_2]])</f>
        <v>45593</v>
      </c>
      <c r="F1625" t="str" cm="1">
        <f t="array" ref="F1625">INDEX(MainTracker[#Data],MATCH(1,(TrackerTbl[[#This Row],[UAID_2]]=MainTracker[UAID_2])*(TrackerTbl[[#This Row],[Request Date]]=MainTracker[Request sent on (Date)])*1,0),21)</f>
        <v>10 - Complete</v>
      </c>
      <c r="G1625" s="74" cm="1">
        <f t="array" ref="G1625">INDEX(MainTracker[#Data],MATCH(1,(TrackerTbl[[#This Row],[UAID_2]]=MainTracker[UAID_2])*(TrackerTbl[[#This Row],[Request Date]]=MainTracker[Request sent on (Date)])*1,0),9)</f>
        <v>45681</v>
      </c>
      <c r="J1625" t="s">
        <v>10788</v>
      </c>
      <c r="K1625" s="238" t="s">
        <v>10778</v>
      </c>
      <c r="L1625" t="str">
        <f>LEFT(Table58[[#This Row],[L3 (Last Work Package only)]],FIND(" - ",Table58[[#This Row],[L3 (Last Work Package only)]])-1)</f>
        <v>PE 0003</v>
      </c>
      <c r="M1625" t="str">
        <f>LEFT(Table58[[#This Row],[Assets]],FIND(" - ",Table58[[#This Row],[Assets]])-1)</f>
        <v>HS2-00002VZUJ</v>
      </c>
      <c r="N1625" s="239" t="e">
        <f>INDEX(TrackerTbl[#Data],MATCH(Table58[[#This Row],[L2]],TrackerTbl[Cleansed_UAID_2],0),5)</f>
        <v>#N/A</v>
      </c>
      <c r="O1625" s="9" t="e">
        <f>INDEX(TrackerTbl[#Data],MATCH(Table58[[#This Row],[L2]],TrackerTbl[Cleansed_UAID_2],0),6)</f>
        <v>#N/A</v>
      </c>
      <c r="P1625" s="239" t="e">
        <f>INDEX(TrackerTbl[#Data],MATCH(Table58[[#This Row],[L2]],TrackerTbl[Cleansed_UAID_2],0),7)</f>
        <v>#N/A</v>
      </c>
    </row>
    <row r="1626" spans="1:16">
      <c r="A1626" s="9">
        <v>222.9</v>
      </c>
      <c r="B1626" t="s">
        <v>7083</v>
      </c>
      <c r="C1626" t="str">
        <f>IF(LEFT(TrackerTbl[[#This Row],[WorkPackage]],1)="U",TrackerTbl[[#This Row],[WorkPackage]],"IDR "&amp;TRIM(TrackerTbl[[#This Row],[WorkPackage]]))</f>
        <v>IDR 222.9</v>
      </c>
      <c r="D1626" t="str">
        <f>TRIM(TrackerTbl[[#This Row],[UAID_2]])</f>
        <v>HS2-00003D850</v>
      </c>
      <c r="E1626" s="74">
        <f>_xlfn.MAXIFS(Central_Team!G:G,Central_Team!C:C,TrackerTbl[[#This Row],[UAID_2]])</f>
        <v>45593</v>
      </c>
      <c r="F1626" t="str" cm="1">
        <f t="array" ref="F1626">INDEX(MainTracker[#Data],MATCH(1,(TrackerTbl[[#This Row],[UAID_2]]=MainTracker[UAID_2])*(TrackerTbl[[#This Row],[Request Date]]=MainTracker[Request sent on (Date)])*1,0),21)</f>
        <v>10 - Complete</v>
      </c>
      <c r="G1626" s="74" cm="1">
        <f t="array" ref="G1626">INDEX(MainTracker[#Data],MATCH(1,(TrackerTbl[[#This Row],[UAID_2]]=MainTracker[UAID_2])*(TrackerTbl[[#This Row],[Request Date]]=MainTracker[Request sent on (Date)])*1,0),9)</f>
        <v>45681</v>
      </c>
      <c r="J1626" t="s">
        <v>10789</v>
      </c>
      <c r="K1626" s="238" t="s">
        <v>10778</v>
      </c>
      <c r="L1626" t="str">
        <f>LEFT(Table58[[#This Row],[L3 (Last Work Package only)]],FIND(" - ",Table58[[#This Row],[L3 (Last Work Package only)]])-1)</f>
        <v>PE 0003</v>
      </c>
      <c r="M1626" t="str">
        <f>LEFT(Table58[[#This Row],[Assets]],FIND(" - ",Table58[[#This Row],[Assets]])-1)</f>
        <v>HS2-0000245ZL</v>
      </c>
      <c r="N1626" s="239" t="e">
        <f>INDEX(TrackerTbl[#Data],MATCH(Table58[[#This Row],[L2]],TrackerTbl[Cleansed_UAID_2],0),5)</f>
        <v>#N/A</v>
      </c>
      <c r="O1626" s="9" t="e">
        <f>INDEX(TrackerTbl[#Data],MATCH(Table58[[#This Row],[L2]],TrackerTbl[Cleansed_UAID_2],0),6)</f>
        <v>#N/A</v>
      </c>
      <c r="P1626" s="239" t="e">
        <f>INDEX(TrackerTbl[#Data],MATCH(Table58[[#This Row],[L2]],TrackerTbl[Cleansed_UAID_2],0),7)</f>
        <v>#N/A</v>
      </c>
    </row>
    <row r="1627" spans="1:16">
      <c r="A1627" s="9">
        <v>222.9</v>
      </c>
      <c r="B1627" t="s">
        <v>7087</v>
      </c>
      <c r="C1627" t="str">
        <f>IF(LEFT(TrackerTbl[[#This Row],[WorkPackage]],1)="U",TrackerTbl[[#This Row],[WorkPackage]],"IDR "&amp;TRIM(TrackerTbl[[#This Row],[WorkPackage]]))</f>
        <v>IDR 222.9</v>
      </c>
      <c r="D1627" t="str">
        <f>TRIM(TrackerTbl[[#This Row],[UAID_2]])</f>
        <v>HS2-00003D854</v>
      </c>
      <c r="E1627" s="74">
        <f>_xlfn.MAXIFS(Central_Team!G:G,Central_Team!C:C,TrackerTbl[[#This Row],[UAID_2]])</f>
        <v>45593</v>
      </c>
      <c r="F1627" t="str" cm="1">
        <f t="array" ref="F1627">INDEX(MainTracker[#Data],MATCH(1,(TrackerTbl[[#This Row],[UAID_2]]=MainTracker[UAID_2])*(TrackerTbl[[#This Row],[Request Date]]=MainTracker[Request sent on (Date)])*1,0),21)</f>
        <v>10 - Complete</v>
      </c>
      <c r="G1627" s="74" cm="1">
        <f t="array" ref="G1627">INDEX(MainTracker[#Data],MATCH(1,(TrackerTbl[[#This Row],[UAID_2]]=MainTracker[UAID_2])*(TrackerTbl[[#This Row],[Request Date]]=MainTracker[Request sent on (Date)])*1,0),9)</f>
        <v>45680</v>
      </c>
      <c r="J1627" t="s">
        <v>10790</v>
      </c>
      <c r="K1627" s="238" t="s">
        <v>10778</v>
      </c>
      <c r="L1627" t="str">
        <f>LEFT(Table58[[#This Row],[L3 (Last Work Package only)]],FIND(" - ",Table58[[#This Row],[L3 (Last Work Package only)]])-1)</f>
        <v>PE 0003</v>
      </c>
      <c r="M1627" t="str">
        <f>LEFT(Table58[[#This Row],[Assets]],FIND(" - ",Table58[[#This Row],[Assets]])-1)</f>
        <v>HS2-000020CJB</v>
      </c>
      <c r="N1627" s="239" t="e">
        <f>INDEX(TrackerTbl[#Data],MATCH(Table58[[#This Row],[L2]],TrackerTbl[Cleansed_UAID_2],0),5)</f>
        <v>#N/A</v>
      </c>
      <c r="O1627" s="9" t="e">
        <f>INDEX(TrackerTbl[#Data],MATCH(Table58[[#This Row],[L2]],TrackerTbl[Cleansed_UAID_2],0),6)</f>
        <v>#N/A</v>
      </c>
      <c r="P1627" s="239" t="e">
        <f>INDEX(TrackerTbl[#Data],MATCH(Table58[[#This Row],[L2]],TrackerTbl[Cleansed_UAID_2],0),7)</f>
        <v>#N/A</v>
      </c>
    </row>
    <row r="1628" spans="1:16">
      <c r="A1628" s="9">
        <v>222.9</v>
      </c>
      <c r="B1628" t="s">
        <v>7091</v>
      </c>
      <c r="C1628" t="str">
        <f>IF(LEFT(TrackerTbl[[#This Row],[WorkPackage]],1)="U",TrackerTbl[[#This Row],[WorkPackage]],"IDR "&amp;TRIM(TrackerTbl[[#This Row],[WorkPackage]]))</f>
        <v>IDR 222.9</v>
      </c>
      <c r="D1628" t="str">
        <f>TRIM(TrackerTbl[[#This Row],[UAID_2]])</f>
        <v>HS2-00003FV0S</v>
      </c>
      <c r="E1628" s="74">
        <f>_xlfn.MAXIFS(Central_Team!G:G,Central_Team!C:C,TrackerTbl[[#This Row],[UAID_2]])</f>
        <v>45593</v>
      </c>
      <c r="F1628" t="str" cm="1">
        <f t="array" ref="F1628">INDEX(MainTracker[#Data],MATCH(1,(TrackerTbl[[#This Row],[UAID_2]]=MainTracker[UAID_2])*(TrackerTbl[[#This Row],[Request Date]]=MainTracker[Request sent on (Date)])*1,0),21)</f>
        <v>10 - Complete</v>
      </c>
      <c r="G1628" s="74" cm="1">
        <f t="array" ref="G1628">INDEX(MainTracker[#Data],MATCH(1,(TrackerTbl[[#This Row],[UAID_2]]=MainTracker[UAID_2])*(TrackerTbl[[#This Row],[Request Date]]=MainTracker[Request sent on (Date)])*1,0),9)</f>
        <v>45680</v>
      </c>
      <c r="J1628" t="s">
        <v>10791</v>
      </c>
      <c r="K1628" s="238" t="s">
        <v>10778</v>
      </c>
      <c r="L1628" t="str">
        <f>LEFT(Table58[[#This Row],[L3 (Last Work Package only)]],FIND(" - ",Table58[[#This Row],[L3 (Last Work Package only)]])-1)</f>
        <v>PE 0003</v>
      </c>
      <c r="M1628" t="str">
        <f>LEFT(Table58[[#This Row],[Assets]],FIND(" - ",Table58[[#This Row],[Assets]])-1)</f>
        <v>HS2-000020CJC</v>
      </c>
      <c r="N1628" s="239" t="e">
        <f>INDEX(TrackerTbl[#Data],MATCH(Table58[[#This Row],[L2]],TrackerTbl[Cleansed_UAID_2],0),5)</f>
        <v>#N/A</v>
      </c>
      <c r="O1628" s="9" t="e">
        <f>INDEX(TrackerTbl[#Data],MATCH(Table58[[#This Row],[L2]],TrackerTbl[Cleansed_UAID_2],0),6)</f>
        <v>#N/A</v>
      </c>
      <c r="P1628" s="239" t="e">
        <f>INDEX(TrackerTbl[#Data],MATCH(Table58[[#This Row],[L2]],TrackerTbl[Cleansed_UAID_2],0),7)</f>
        <v>#N/A</v>
      </c>
    </row>
    <row r="1629" spans="1:16">
      <c r="A1629" s="9">
        <v>222.9</v>
      </c>
      <c r="B1629" t="s">
        <v>7095</v>
      </c>
      <c r="C1629" t="str">
        <f>IF(LEFT(TrackerTbl[[#This Row],[WorkPackage]],1)="U",TrackerTbl[[#This Row],[WorkPackage]],"IDR "&amp;TRIM(TrackerTbl[[#This Row],[WorkPackage]]))</f>
        <v>IDR 222.9</v>
      </c>
      <c r="D1629" t="str">
        <f>TRIM(TrackerTbl[[#This Row],[UAID_2]])</f>
        <v>HS2-00003D855</v>
      </c>
      <c r="E1629" s="74">
        <f>_xlfn.MAXIFS(Central_Team!G:G,Central_Team!C:C,TrackerTbl[[#This Row],[UAID_2]])</f>
        <v>45593</v>
      </c>
      <c r="F1629" t="str" cm="1">
        <f t="array" ref="F1629">INDEX(MainTracker[#Data],MATCH(1,(TrackerTbl[[#This Row],[UAID_2]]=MainTracker[UAID_2])*(TrackerTbl[[#This Row],[Request Date]]=MainTracker[Request sent on (Date)])*1,0),21)</f>
        <v>10 - Complete</v>
      </c>
      <c r="G1629" s="74" cm="1">
        <f t="array" ref="G1629">INDEX(MainTracker[#Data],MATCH(1,(TrackerTbl[[#This Row],[UAID_2]]=MainTracker[UAID_2])*(TrackerTbl[[#This Row],[Request Date]]=MainTracker[Request sent on (Date)])*1,0),9)</f>
        <v>45680</v>
      </c>
      <c r="J1629" t="s">
        <v>10792</v>
      </c>
      <c r="K1629" s="238" t="s">
        <v>10778</v>
      </c>
      <c r="L1629" t="str">
        <f>LEFT(Table58[[#This Row],[L3 (Last Work Package only)]],FIND(" - ",Table58[[#This Row],[L3 (Last Work Package only)]])-1)</f>
        <v>PE 0003</v>
      </c>
      <c r="M1629" t="str">
        <f>LEFT(Table58[[#This Row],[Assets]],FIND(" - ",Table58[[#This Row],[Assets]])-1)</f>
        <v>HS2-00002FEA2</v>
      </c>
      <c r="N1629" s="239" t="e">
        <f>INDEX(TrackerTbl[#Data],MATCH(Table58[[#This Row],[L2]],TrackerTbl[Cleansed_UAID_2],0),5)</f>
        <v>#N/A</v>
      </c>
      <c r="O1629" s="9" t="e">
        <f>INDEX(TrackerTbl[#Data],MATCH(Table58[[#This Row],[L2]],TrackerTbl[Cleansed_UAID_2],0),6)</f>
        <v>#N/A</v>
      </c>
      <c r="P1629" s="239" t="e">
        <f>INDEX(TrackerTbl[#Data],MATCH(Table58[[#This Row],[L2]],TrackerTbl[Cleansed_UAID_2],0),7)</f>
        <v>#N/A</v>
      </c>
    </row>
    <row r="1630" spans="1:16">
      <c r="A1630" s="9">
        <v>222.9</v>
      </c>
      <c r="B1630" t="s">
        <v>7099</v>
      </c>
      <c r="C1630" t="str">
        <f>IF(LEFT(TrackerTbl[[#This Row],[WorkPackage]],1)="U",TrackerTbl[[#This Row],[WorkPackage]],"IDR "&amp;TRIM(TrackerTbl[[#This Row],[WorkPackage]]))</f>
        <v>IDR 222.9</v>
      </c>
      <c r="D1630" t="str">
        <f>TRIM(TrackerTbl[[#This Row],[UAID_2]])</f>
        <v>HS2-00003D857</v>
      </c>
      <c r="E1630" s="74">
        <f>_xlfn.MAXIFS(Central_Team!G:G,Central_Team!C:C,TrackerTbl[[#This Row],[UAID_2]])</f>
        <v>45593</v>
      </c>
      <c r="F1630" t="str" cm="1">
        <f t="array" ref="F1630">INDEX(MainTracker[#Data],MATCH(1,(TrackerTbl[[#This Row],[UAID_2]]=MainTracker[UAID_2])*(TrackerTbl[[#This Row],[Request Date]]=MainTracker[Request sent on (Date)])*1,0),21)</f>
        <v>10 - Complete</v>
      </c>
      <c r="G1630" s="74" cm="1">
        <f t="array" ref="G1630">INDEX(MainTracker[#Data],MATCH(1,(TrackerTbl[[#This Row],[UAID_2]]=MainTracker[UAID_2])*(TrackerTbl[[#This Row],[Request Date]]=MainTracker[Request sent on (Date)])*1,0),9)</f>
        <v>45680</v>
      </c>
      <c r="J1630" t="s">
        <v>10793</v>
      </c>
      <c r="K1630" s="238" t="s">
        <v>10778</v>
      </c>
      <c r="L1630" t="str">
        <f>LEFT(Table58[[#This Row],[L3 (Last Work Package only)]],FIND(" - ",Table58[[#This Row],[L3 (Last Work Package only)]])-1)</f>
        <v>PE 0003</v>
      </c>
      <c r="M1630" t="str">
        <f>LEFT(Table58[[#This Row],[Assets]],FIND(" - ",Table58[[#This Row],[Assets]])-1)</f>
        <v>HS2-00002VZUG</v>
      </c>
      <c r="N1630" s="239" t="e">
        <f>INDEX(TrackerTbl[#Data],MATCH(Table58[[#This Row],[L2]],TrackerTbl[Cleansed_UAID_2],0),5)</f>
        <v>#N/A</v>
      </c>
      <c r="O1630" s="9" t="e">
        <f>INDEX(TrackerTbl[#Data],MATCH(Table58[[#This Row],[L2]],TrackerTbl[Cleansed_UAID_2],0),6)</f>
        <v>#N/A</v>
      </c>
      <c r="P1630" s="239" t="e">
        <f>INDEX(TrackerTbl[#Data],MATCH(Table58[[#This Row],[L2]],TrackerTbl[Cleansed_UAID_2],0),7)</f>
        <v>#N/A</v>
      </c>
    </row>
    <row r="1631" spans="1:16">
      <c r="A1631" s="9">
        <v>222.9</v>
      </c>
      <c r="B1631" t="s">
        <v>7103</v>
      </c>
      <c r="C1631" t="str">
        <f>IF(LEFT(TrackerTbl[[#This Row],[WorkPackage]],1)="U",TrackerTbl[[#This Row],[WorkPackage]],"IDR "&amp;TRIM(TrackerTbl[[#This Row],[WorkPackage]]))</f>
        <v>IDR 222.9</v>
      </c>
      <c r="D1631" t="str">
        <f>TRIM(TrackerTbl[[#This Row],[UAID_2]])</f>
        <v>HS2-00003D858</v>
      </c>
      <c r="E1631" s="74">
        <f>_xlfn.MAXIFS(Central_Team!G:G,Central_Team!C:C,TrackerTbl[[#This Row],[UAID_2]])</f>
        <v>45593</v>
      </c>
      <c r="F1631" t="str" cm="1">
        <f t="array" ref="F1631">INDEX(MainTracker[#Data],MATCH(1,(TrackerTbl[[#This Row],[UAID_2]]=MainTracker[UAID_2])*(TrackerTbl[[#This Row],[Request Date]]=MainTracker[Request sent on (Date)])*1,0),21)</f>
        <v>10 - Complete</v>
      </c>
      <c r="G1631" s="74" cm="1">
        <f t="array" ref="G1631">INDEX(MainTracker[#Data],MATCH(1,(TrackerTbl[[#This Row],[UAID_2]]=MainTracker[UAID_2])*(TrackerTbl[[#This Row],[Request Date]]=MainTracker[Request sent on (Date)])*1,0),9)</f>
        <v>45680</v>
      </c>
      <c r="J1631" t="s">
        <v>10794</v>
      </c>
      <c r="K1631" s="238" t="s">
        <v>10778</v>
      </c>
      <c r="L1631" t="str">
        <f>LEFT(Table58[[#This Row],[L3 (Last Work Package only)]],FIND(" - ",Table58[[#This Row],[L3 (Last Work Package only)]])-1)</f>
        <v>PE 0003</v>
      </c>
      <c r="M1631" t="str">
        <f>LEFT(Table58[[#This Row],[Assets]],FIND(" - ",Table58[[#This Row],[Assets]])-1)</f>
        <v>HS2-00002VZUH</v>
      </c>
      <c r="N1631" s="239" t="e">
        <f>INDEX(TrackerTbl[#Data],MATCH(Table58[[#This Row],[L2]],TrackerTbl[Cleansed_UAID_2],0),5)</f>
        <v>#N/A</v>
      </c>
      <c r="O1631" s="9" t="e">
        <f>INDEX(TrackerTbl[#Data],MATCH(Table58[[#This Row],[L2]],TrackerTbl[Cleansed_UAID_2],0),6)</f>
        <v>#N/A</v>
      </c>
      <c r="P1631" s="239" t="e">
        <f>INDEX(TrackerTbl[#Data],MATCH(Table58[[#This Row],[L2]],TrackerTbl[Cleansed_UAID_2],0),7)</f>
        <v>#N/A</v>
      </c>
    </row>
    <row r="1632" spans="1:16">
      <c r="A1632" s="9">
        <v>222.9</v>
      </c>
      <c r="B1632" t="s">
        <v>7107</v>
      </c>
      <c r="C1632" t="str">
        <f>IF(LEFT(TrackerTbl[[#This Row],[WorkPackage]],1)="U",TrackerTbl[[#This Row],[WorkPackage]],"IDR "&amp;TRIM(TrackerTbl[[#This Row],[WorkPackage]]))</f>
        <v>IDR 222.9</v>
      </c>
      <c r="D1632" t="str">
        <f>TRIM(TrackerTbl[[#This Row],[UAID_2]])</f>
        <v>HS2-00003D85A</v>
      </c>
      <c r="E1632" s="74">
        <f>_xlfn.MAXIFS(Central_Team!G:G,Central_Team!C:C,TrackerTbl[[#This Row],[UAID_2]])</f>
        <v>45593</v>
      </c>
      <c r="F1632" t="str" cm="1">
        <f t="array" ref="F1632">INDEX(MainTracker[#Data],MATCH(1,(TrackerTbl[[#This Row],[UAID_2]]=MainTracker[UAID_2])*(TrackerTbl[[#This Row],[Request Date]]=MainTracker[Request sent on (Date)])*1,0),21)</f>
        <v>10 - Complete</v>
      </c>
      <c r="G1632" s="74" cm="1">
        <f t="array" ref="G1632">INDEX(MainTracker[#Data],MATCH(1,(TrackerTbl[[#This Row],[UAID_2]]=MainTracker[UAID_2])*(TrackerTbl[[#This Row],[Request Date]]=MainTracker[Request sent on (Date)])*1,0),9)</f>
        <v>45680</v>
      </c>
      <c r="J1632" t="s">
        <v>10795</v>
      </c>
      <c r="K1632" s="238" t="s">
        <v>10778</v>
      </c>
      <c r="L1632" t="str">
        <f>LEFT(Table58[[#This Row],[L3 (Last Work Package only)]],FIND(" - ",Table58[[#This Row],[L3 (Last Work Package only)]])-1)</f>
        <v>PE 0003</v>
      </c>
      <c r="M1632" t="str">
        <f>LEFT(Table58[[#This Row],[Assets]],FIND(" - ",Table58[[#This Row],[Assets]])-1)</f>
        <v>HS2-0000245ZW</v>
      </c>
      <c r="N1632" s="239" t="e">
        <f>INDEX(TrackerTbl[#Data],MATCH(Table58[[#This Row],[L2]],TrackerTbl[Cleansed_UAID_2],0),5)</f>
        <v>#N/A</v>
      </c>
      <c r="O1632" s="9" t="e">
        <f>INDEX(TrackerTbl[#Data],MATCH(Table58[[#This Row],[L2]],TrackerTbl[Cleansed_UAID_2],0),6)</f>
        <v>#N/A</v>
      </c>
      <c r="P1632" s="239" t="e">
        <f>INDEX(TrackerTbl[#Data],MATCH(Table58[[#This Row],[L2]],TrackerTbl[Cleansed_UAID_2],0),7)</f>
        <v>#N/A</v>
      </c>
    </row>
    <row r="1633" spans="1:16">
      <c r="A1633" s="9">
        <v>222.9</v>
      </c>
      <c r="B1633" t="s">
        <v>7111</v>
      </c>
      <c r="C1633" t="str">
        <f>IF(LEFT(TrackerTbl[[#This Row],[WorkPackage]],1)="U",TrackerTbl[[#This Row],[WorkPackage]],"IDR "&amp;TRIM(TrackerTbl[[#This Row],[WorkPackage]]))</f>
        <v>IDR 222.9</v>
      </c>
      <c r="D1633" t="str">
        <f>TRIM(TrackerTbl[[#This Row],[UAID_2]])</f>
        <v>HS2-00003D85B</v>
      </c>
      <c r="E1633" s="74">
        <f>_xlfn.MAXIFS(Central_Team!G:G,Central_Team!C:C,TrackerTbl[[#This Row],[UAID_2]])</f>
        <v>45593</v>
      </c>
      <c r="F1633" t="str" cm="1">
        <f t="array" ref="F1633">INDEX(MainTracker[#Data],MATCH(1,(TrackerTbl[[#This Row],[UAID_2]]=MainTracker[UAID_2])*(TrackerTbl[[#This Row],[Request Date]]=MainTracker[Request sent on (Date)])*1,0),21)</f>
        <v>10 - Complete</v>
      </c>
      <c r="G1633" s="74" cm="1">
        <f t="array" ref="G1633">INDEX(MainTracker[#Data],MATCH(1,(TrackerTbl[[#This Row],[UAID_2]]=MainTracker[UAID_2])*(TrackerTbl[[#This Row],[Request Date]]=MainTracker[Request sent on (Date)])*1,0),9)</f>
        <v>45680</v>
      </c>
      <c r="J1633" t="s">
        <v>10796</v>
      </c>
      <c r="K1633" s="238" t="s">
        <v>10778</v>
      </c>
      <c r="L1633" t="str">
        <f>LEFT(Table58[[#This Row],[L3 (Last Work Package only)]],FIND(" - ",Table58[[#This Row],[L3 (Last Work Package only)]])-1)</f>
        <v>PE 0003</v>
      </c>
      <c r="M1633" t="str">
        <f>LEFT(Table58[[#This Row],[Assets]],FIND(" - ",Table58[[#This Row],[Assets]])-1)</f>
        <v>HS2-0000245ZX</v>
      </c>
      <c r="N1633" s="239" t="e">
        <f>INDEX(TrackerTbl[#Data],MATCH(Table58[[#This Row],[L2]],TrackerTbl[Cleansed_UAID_2],0),5)</f>
        <v>#N/A</v>
      </c>
      <c r="O1633" s="9" t="e">
        <f>INDEX(TrackerTbl[#Data],MATCH(Table58[[#This Row],[L2]],TrackerTbl[Cleansed_UAID_2],0),6)</f>
        <v>#N/A</v>
      </c>
      <c r="P1633" s="239" t="e">
        <f>INDEX(TrackerTbl[#Data],MATCH(Table58[[#This Row],[L2]],TrackerTbl[Cleansed_UAID_2],0),7)</f>
        <v>#N/A</v>
      </c>
    </row>
    <row r="1634" spans="1:16">
      <c r="A1634" s="9">
        <v>222.9</v>
      </c>
      <c r="B1634" t="s">
        <v>7115</v>
      </c>
      <c r="C1634" t="str">
        <f>IF(LEFT(TrackerTbl[[#This Row],[WorkPackage]],1)="U",TrackerTbl[[#This Row],[WorkPackage]],"IDR "&amp;TRIM(TrackerTbl[[#This Row],[WorkPackage]]))</f>
        <v>IDR 222.9</v>
      </c>
      <c r="D1634" t="str">
        <f>TRIM(TrackerTbl[[#This Row],[UAID_2]])</f>
        <v>HS2-00003D85C</v>
      </c>
      <c r="E1634" s="74">
        <f>_xlfn.MAXIFS(Central_Team!G:G,Central_Team!C:C,TrackerTbl[[#This Row],[UAID_2]])</f>
        <v>45593</v>
      </c>
      <c r="F1634" t="str" cm="1">
        <f t="array" ref="F1634">INDEX(MainTracker[#Data],MATCH(1,(TrackerTbl[[#This Row],[UAID_2]]=MainTracker[UAID_2])*(TrackerTbl[[#This Row],[Request Date]]=MainTracker[Request sent on (Date)])*1,0),21)</f>
        <v>10 - Complete</v>
      </c>
      <c r="G1634" s="74" cm="1">
        <f t="array" ref="G1634">INDEX(MainTracker[#Data],MATCH(1,(TrackerTbl[[#This Row],[UAID_2]]=MainTracker[UAID_2])*(TrackerTbl[[#This Row],[Request Date]]=MainTracker[Request sent on (Date)])*1,0),9)</f>
        <v>45680</v>
      </c>
      <c r="J1634" t="s">
        <v>10797</v>
      </c>
      <c r="K1634" s="238" t="s">
        <v>10778</v>
      </c>
      <c r="L1634" t="str">
        <f>LEFT(Table58[[#This Row],[L3 (Last Work Package only)]],FIND(" - ",Table58[[#This Row],[L3 (Last Work Package only)]])-1)</f>
        <v>PE 0003</v>
      </c>
      <c r="M1634" t="str">
        <f>LEFT(Table58[[#This Row],[Assets]],FIND(" - ",Table58[[#This Row],[Assets]])-1)</f>
        <v>HS2-00002UU9M</v>
      </c>
      <c r="N1634" s="239" t="e">
        <f>INDEX(TrackerTbl[#Data],MATCH(Table58[[#This Row],[L2]],TrackerTbl[Cleansed_UAID_2],0),5)</f>
        <v>#N/A</v>
      </c>
      <c r="O1634" s="9" t="e">
        <f>INDEX(TrackerTbl[#Data],MATCH(Table58[[#This Row],[L2]],TrackerTbl[Cleansed_UAID_2],0),6)</f>
        <v>#N/A</v>
      </c>
      <c r="P1634" s="239" t="e">
        <f>INDEX(TrackerTbl[#Data],MATCH(Table58[[#This Row],[L2]],TrackerTbl[Cleansed_UAID_2],0),7)</f>
        <v>#N/A</v>
      </c>
    </row>
    <row r="1635" spans="1:16">
      <c r="A1635" s="9">
        <v>222.9</v>
      </c>
      <c r="B1635" t="s">
        <v>7119</v>
      </c>
      <c r="C1635" t="str">
        <f>IF(LEFT(TrackerTbl[[#This Row],[WorkPackage]],1)="U",TrackerTbl[[#This Row],[WorkPackage]],"IDR "&amp;TRIM(TrackerTbl[[#This Row],[WorkPackage]]))</f>
        <v>IDR 222.9</v>
      </c>
      <c r="D1635" t="str">
        <f>TRIM(TrackerTbl[[#This Row],[UAID_2]])</f>
        <v>HS2-00003D85D</v>
      </c>
      <c r="E1635" s="74">
        <f>_xlfn.MAXIFS(Central_Team!G:G,Central_Team!C:C,TrackerTbl[[#This Row],[UAID_2]])</f>
        <v>45593</v>
      </c>
      <c r="F1635" t="str" cm="1">
        <f t="array" ref="F1635">INDEX(MainTracker[#Data],MATCH(1,(TrackerTbl[[#This Row],[UAID_2]]=MainTracker[UAID_2])*(TrackerTbl[[#This Row],[Request Date]]=MainTracker[Request sent on (Date)])*1,0),21)</f>
        <v>10 - Complete</v>
      </c>
      <c r="G1635" s="74" cm="1">
        <f t="array" ref="G1635">INDEX(MainTracker[#Data],MATCH(1,(TrackerTbl[[#This Row],[UAID_2]]=MainTracker[UAID_2])*(TrackerTbl[[#This Row],[Request Date]]=MainTracker[Request sent on (Date)])*1,0),9)</f>
        <v>45680</v>
      </c>
      <c r="J1635" t="s">
        <v>10798</v>
      </c>
      <c r="K1635" s="238" t="s">
        <v>10778</v>
      </c>
      <c r="L1635" t="str">
        <f>LEFT(Table58[[#This Row],[L3 (Last Work Package only)]],FIND(" - ",Table58[[#This Row],[L3 (Last Work Package only)]])-1)</f>
        <v>PE 0003</v>
      </c>
      <c r="M1635" t="str">
        <f>LEFT(Table58[[#This Row],[Assets]],FIND(" - ",Table58[[#This Row],[Assets]])-1)</f>
        <v>HS2-00002UU9N</v>
      </c>
      <c r="N1635" s="239" t="e">
        <f>INDEX(TrackerTbl[#Data],MATCH(Table58[[#This Row],[L2]],TrackerTbl[Cleansed_UAID_2],0),5)</f>
        <v>#N/A</v>
      </c>
      <c r="O1635" s="9" t="e">
        <f>INDEX(TrackerTbl[#Data],MATCH(Table58[[#This Row],[L2]],TrackerTbl[Cleansed_UAID_2],0),6)</f>
        <v>#N/A</v>
      </c>
      <c r="P1635" s="239" t="e">
        <f>INDEX(TrackerTbl[#Data],MATCH(Table58[[#This Row],[L2]],TrackerTbl[Cleansed_UAID_2],0),7)</f>
        <v>#N/A</v>
      </c>
    </row>
    <row r="1636" spans="1:16">
      <c r="A1636" s="9">
        <v>222.9</v>
      </c>
      <c r="B1636" t="s">
        <v>7123</v>
      </c>
      <c r="C1636" t="str">
        <f>IF(LEFT(TrackerTbl[[#This Row],[WorkPackage]],1)="U",TrackerTbl[[#This Row],[WorkPackage]],"IDR "&amp;TRIM(TrackerTbl[[#This Row],[WorkPackage]]))</f>
        <v>IDR 222.9</v>
      </c>
      <c r="D1636" t="str">
        <f>TRIM(TrackerTbl[[#This Row],[UAID_2]])</f>
        <v>HS2-00003D85E</v>
      </c>
      <c r="E1636" s="74">
        <f>_xlfn.MAXIFS(Central_Team!G:G,Central_Team!C:C,TrackerTbl[[#This Row],[UAID_2]])</f>
        <v>45593</v>
      </c>
      <c r="F1636" t="str" cm="1">
        <f t="array" ref="F1636">INDEX(MainTracker[#Data],MATCH(1,(TrackerTbl[[#This Row],[UAID_2]]=MainTracker[UAID_2])*(TrackerTbl[[#This Row],[Request Date]]=MainTracker[Request sent on (Date)])*1,0),21)</f>
        <v>10 - Complete</v>
      </c>
      <c r="G1636" s="74" cm="1">
        <f t="array" ref="G1636">INDEX(MainTracker[#Data],MATCH(1,(TrackerTbl[[#This Row],[UAID_2]]=MainTracker[UAID_2])*(TrackerTbl[[#This Row],[Request Date]]=MainTracker[Request sent on (Date)])*1,0),9)</f>
        <v>45680</v>
      </c>
      <c r="J1636" t="s">
        <v>10799</v>
      </c>
      <c r="K1636" s="238" t="s">
        <v>10778</v>
      </c>
      <c r="L1636" t="str">
        <f>LEFT(Table58[[#This Row],[L3 (Last Work Package only)]],FIND(" - ",Table58[[#This Row],[L3 (Last Work Package only)]])-1)</f>
        <v>PE 0003</v>
      </c>
      <c r="M1636" t="str">
        <f>LEFT(Table58[[#This Row],[Assets]],FIND(" - ",Table58[[#This Row],[Assets]])-1)</f>
        <v>HS2-00002XP3R</v>
      </c>
      <c r="N1636" s="239" t="e">
        <f>INDEX(TrackerTbl[#Data],MATCH(Table58[[#This Row],[L2]],TrackerTbl[Cleansed_UAID_2],0),5)</f>
        <v>#N/A</v>
      </c>
      <c r="O1636" s="9" t="e">
        <f>INDEX(TrackerTbl[#Data],MATCH(Table58[[#This Row],[L2]],TrackerTbl[Cleansed_UAID_2],0),6)</f>
        <v>#N/A</v>
      </c>
      <c r="P1636" s="239" t="e">
        <f>INDEX(TrackerTbl[#Data],MATCH(Table58[[#This Row],[L2]],TrackerTbl[Cleansed_UAID_2],0),7)</f>
        <v>#N/A</v>
      </c>
    </row>
    <row r="1637" spans="1:16">
      <c r="A1637" s="9" t="s">
        <v>35</v>
      </c>
      <c r="B1637" t="s">
        <v>7127</v>
      </c>
      <c r="C1637" t="str">
        <f>IF(LEFT(TrackerTbl[[#This Row],[WorkPackage]],1)="U",TrackerTbl[[#This Row],[WorkPackage]],"IDR "&amp;TRIM(TrackerTbl[[#This Row],[WorkPackage]]))</f>
        <v>IDR 233.01-3</v>
      </c>
      <c r="D1637" t="str">
        <f>TRIM(TrackerTbl[[#This Row],[UAID_2]])</f>
        <v>HS2-00003LCQE</v>
      </c>
      <c r="E1637" s="74">
        <f>_xlfn.MAXIFS(Central_Team!G:G,Central_Team!C:C,TrackerTbl[[#This Row],[UAID_2]])</f>
        <v>45593</v>
      </c>
      <c r="F1637" t="str" cm="1">
        <f t="array" ref="F1637">INDEX(MainTracker[#Data],MATCH(1,(TrackerTbl[[#This Row],[UAID_2]]=MainTracker[UAID_2])*(TrackerTbl[[#This Row],[Request Date]]=MainTracker[Request sent on (Date)])*1,0),21)</f>
        <v>10 - Complete</v>
      </c>
      <c r="G1637" s="74" cm="1">
        <f t="array" ref="G1637">INDEX(MainTracker[#Data],MATCH(1,(TrackerTbl[[#This Row],[UAID_2]]=MainTracker[UAID_2])*(TrackerTbl[[#This Row],[Request Date]]=MainTracker[Request sent on (Date)])*1,0),9)</f>
        <v>45621</v>
      </c>
      <c r="J1637" t="s">
        <v>10800</v>
      </c>
      <c r="K1637" s="238" t="s">
        <v>10778</v>
      </c>
      <c r="L1637" t="str">
        <f>LEFT(Table58[[#This Row],[L3 (Last Work Package only)]],FIND(" - ",Table58[[#This Row],[L3 (Last Work Package only)]])-1)</f>
        <v>PE 0003</v>
      </c>
      <c r="M1637" t="str">
        <f>LEFT(Table58[[#This Row],[Assets]],FIND(" - ",Table58[[#This Row],[Assets]])-1)</f>
        <v>HS2-00002XP3S</v>
      </c>
      <c r="N1637" s="239" t="e">
        <f>INDEX(TrackerTbl[#Data],MATCH(Table58[[#This Row],[L2]],TrackerTbl[Cleansed_UAID_2],0),5)</f>
        <v>#N/A</v>
      </c>
      <c r="O1637" s="9" t="e">
        <f>INDEX(TrackerTbl[#Data],MATCH(Table58[[#This Row],[L2]],TrackerTbl[Cleansed_UAID_2],0),6)</f>
        <v>#N/A</v>
      </c>
      <c r="P1637" s="239" t="e">
        <f>INDEX(TrackerTbl[#Data],MATCH(Table58[[#This Row],[L2]],TrackerTbl[Cleansed_UAID_2],0),7)</f>
        <v>#N/A</v>
      </c>
    </row>
    <row r="1638" spans="1:16">
      <c r="A1638" s="9" t="s">
        <v>35</v>
      </c>
      <c r="B1638" t="s">
        <v>7132</v>
      </c>
      <c r="C1638" t="str">
        <f>IF(LEFT(TrackerTbl[[#This Row],[WorkPackage]],1)="U",TrackerTbl[[#This Row],[WorkPackage]],"IDR "&amp;TRIM(TrackerTbl[[#This Row],[WorkPackage]]))</f>
        <v>IDR 233.01-3</v>
      </c>
      <c r="D1638" t="str">
        <f>TRIM(TrackerTbl[[#This Row],[UAID_2]])</f>
        <v>HS2-00003LCQD</v>
      </c>
      <c r="E1638" s="74">
        <f>_xlfn.MAXIFS(Central_Team!G:G,Central_Team!C:C,TrackerTbl[[#This Row],[UAID_2]])</f>
        <v>45593</v>
      </c>
      <c r="F1638" t="str" cm="1">
        <f t="array" ref="F1638">INDEX(MainTracker[#Data],MATCH(1,(TrackerTbl[[#This Row],[UAID_2]]=MainTracker[UAID_2])*(TrackerTbl[[#This Row],[Request Date]]=MainTracker[Request sent on (Date)])*1,0),21)</f>
        <v>10 - Complete</v>
      </c>
      <c r="G1638" s="74" cm="1">
        <f t="array" ref="G1638">INDEX(MainTracker[#Data],MATCH(1,(TrackerTbl[[#This Row],[UAID_2]]=MainTracker[UAID_2])*(TrackerTbl[[#This Row],[Request Date]]=MainTracker[Request sent on (Date)])*1,0),9)</f>
        <v>45602</v>
      </c>
      <c r="J1638" t="s">
        <v>10801</v>
      </c>
      <c r="K1638" s="238" t="s">
        <v>10778</v>
      </c>
      <c r="L1638" t="str">
        <f>LEFT(Table58[[#This Row],[L3 (Last Work Package only)]],FIND(" - ",Table58[[#This Row],[L3 (Last Work Package only)]])-1)</f>
        <v>PE 0003</v>
      </c>
      <c r="M1638" t="str">
        <f>LEFT(Table58[[#This Row],[Assets]],FIND(" - ",Table58[[#This Row],[Assets]])-1)</f>
        <v>HS2-00002XP3T</v>
      </c>
      <c r="N1638" s="239" t="e">
        <f>INDEX(TrackerTbl[#Data],MATCH(Table58[[#This Row],[L2]],TrackerTbl[Cleansed_UAID_2],0),5)</f>
        <v>#N/A</v>
      </c>
      <c r="O1638" s="9" t="e">
        <f>INDEX(TrackerTbl[#Data],MATCH(Table58[[#This Row],[L2]],TrackerTbl[Cleansed_UAID_2],0),6)</f>
        <v>#N/A</v>
      </c>
      <c r="P1638" s="239" t="e">
        <f>INDEX(TrackerTbl[#Data],MATCH(Table58[[#This Row],[L2]],TrackerTbl[Cleansed_UAID_2],0),7)</f>
        <v>#N/A</v>
      </c>
    </row>
    <row r="1639" spans="1:16">
      <c r="A1639" s="9">
        <v>222.9</v>
      </c>
      <c r="B1639" t="s">
        <v>7136</v>
      </c>
      <c r="C1639" t="str">
        <f>IF(LEFT(TrackerTbl[[#This Row],[WorkPackage]],1)="U",TrackerTbl[[#This Row],[WorkPackage]],"IDR "&amp;TRIM(TrackerTbl[[#This Row],[WorkPackage]]))</f>
        <v>IDR 222.9</v>
      </c>
      <c r="D1639" t="str">
        <f>TRIM(TrackerTbl[[#This Row],[UAID_2]])</f>
        <v>HS2-00003KX2V</v>
      </c>
      <c r="E1639" s="74">
        <f>_xlfn.MAXIFS(Central_Team!G:G,Central_Team!C:C,TrackerTbl[[#This Row],[UAID_2]])</f>
        <v>45593</v>
      </c>
      <c r="F1639" t="str" cm="1">
        <f t="array" ref="F1639">INDEX(MainTracker[#Data],MATCH(1,(TrackerTbl[[#This Row],[UAID_2]]=MainTracker[UAID_2])*(TrackerTbl[[#This Row],[Request Date]]=MainTracker[Request sent on (Date)])*1,0),21)</f>
        <v>10 - Complete</v>
      </c>
      <c r="G1639" s="74" cm="1">
        <f t="array" ref="G1639">INDEX(MainTracker[#Data],MATCH(1,(TrackerTbl[[#This Row],[UAID_2]]=MainTracker[UAID_2])*(TrackerTbl[[#This Row],[Request Date]]=MainTracker[Request sent on (Date)])*1,0),9)</f>
        <v>45649</v>
      </c>
      <c r="J1639" t="s">
        <v>10802</v>
      </c>
      <c r="K1639" s="238" t="s">
        <v>10778</v>
      </c>
      <c r="L1639" t="str">
        <f>LEFT(Table58[[#This Row],[L3 (Last Work Package only)]],FIND(" - ",Table58[[#This Row],[L3 (Last Work Package only)]])-1)</f>
        <v>PE 0003</v>
      </c>
      <c r="M1639" t="str">
        <f>LEFT(Table58[[#This Row],[Assets]],FIND(" - ",Table58[[#This Row],[Assets]])-1)</f>
        <v>HS2-00002XP3U</v>
      </c>
      <c r="N1639" s="239" t="e">
        <f>INDEX(TrackerTbl[#Data],MATCH(Table58[[#This Row],[L2]],TrackerTbl[Cleansed_UAID_2],0),5)</f>
        <v>#N/A</v>
      </c>
      <c r="O1639" s="9" t="e">
        <f>INDEX(TrackerTbl[#Data],MATCH(Table58[[#This Row],[L2]],TrackerTbl[Cleansed_UAID_2],0),6)</f>
        <v>#N/A</v>
      </c>
      <c r="P1639" s="239" t="e">
        <f>INDEX(TrackerTbl[#Data],MATCH(Table58[[#This Row],[L2]],TrackerTbl[Cleansed_UAID_2],0),7)</f>
        <v>#N/A</v>
      </c>
    </row>
    <row r="1640" spans="1:16">
      <c r="A1640" s="9">
        <v>222.9</v>
      </c>
      <c r="B1640" t="s">
        <v>7141</v>
      </c>
      <c r="C1640" t="str">
        <f>IF(LEFT(TrackerTbl[[#This Row],[WorkPackage]],1)="U",TrackerTbl[[#This Row],[WorkPackage]],"IDR "&amp;TRIM(TrackerTbl[[#This Row],[WorkPackage]]))</f>
        <v>IDR 222.9</v>
      </c>
      <c r="D1640" t="str">
        <f>TRIM(TrackerTbl[[#This Row],[UAID_2]])</f>
        <v>HS2-00003KX2W</v>
      </c>
      <c r="E1640" s="74">
        <f>_xlfn.MAXIFS(Central_Team!G:G,Central_Team!C:C,TrackerTbl[[#This Row],[UAID_2]])</f>
        <v>45593</v>
      </c>
      <c r="F1640" t="str" cm="1">
        <f t="array" ref="F1640">INDEX(MainTracker[#Data],MATCH(1,(TrackerTbl[[#This Row],[UAID_2]]=MainTracker[UAID_2])*(TrackerTbl[[#This Row],[Request Date]]=MainTracker[Request sent on (Date)])*1,0),21)</f>
        <v>10 - Complete</v>
      </c>
      <c r="G1640" s="74" cm="1">
        <f t="array" ref="G1640">INDEX(MainTracker[#Data],MATCH(1,(TrackerTbl[[#This Row],[UAID_2]]=MainTracker[UAID_2])*(TrackerTbl[[#This Row],[Request Date]]=MainTracker[Request sent on (Date)])*1,0),9)</f>
        <v>45649</v>
      </c>
      <c r="J1640" t="s">
        <v>10803</v>
      </c>
      <c r="K1640" s="238" t="s">
        <v>10778</v>
      </c>
      <c r="L1640" t="str">
        <f>LEFT(Table58[[#This Row],[L3 (Last Work Package only)]],FIND(" - ",Table58[[#This Row],[L3 (Last Work Package only)]])-1)</f>
        <v>PE 0003</v>
      </c>
      <c r="M1640" t="str">
        <f>LEFT(Table58[[#This Row],[Assets]],FIND(" - ",Table58[[#This Row],[Assets]])-1)</f>
        <v>HS2-00002XP3V</v>
      </c>
      <c r="N1640" s="239" t="e">
        <f>INDEX(TrackerTbl[#Data],MATCH(Table58[[#This Row],[L2]],TrackerTbl[Cleansed_UAID_2],0),5)</f>
        <v>#N/A</v>
      </c>
      <c r="O1640" s="9" t="e">
        <f>INDEX(TrackerTbl[#Data],MATCH(Table58[[#This Row],[L2]],TrackerTbl[Cleansed_UAID_2],0),6)</f>
        <v>#N/A</v>
      </c>
      <c r="P1640" s="239" t="e">
        <f>INDEX(TrackerTbl[#Data],MATCH(Table58[[#This Row],[L2]],TrackerTbl[Cleansed_UAID_2],0),7)</f>
        <v>#N/A</v>
      </c>
    </row>
    <row r="1641" spans="1:16">
      <c r="A1641" s="9">
        <v>222.9</v>
      </c>
      <c r="B1641" t="s">
        <v>7145</v>
      </c>
      <c r="C1641" t="str">
        <f>IF(LEFT(TrackerTbl[[#This Row],[WorkPackage]],1)="U",TrackerTbl[[#This Row],[WorkPackage]],"IDR "&amp;TRIM(TrackerTbl[[#This Row],[WorkPackage]]))</f>
        <v>IDR 222.9</v>
      </c>
      <c r="D1641" t="str">
        <f>TRIM(TrackerTbl[[#This Row],[UAID_2]])</f>
        <v>HS2-0000386UD</v>
      </c>
      <c r="E1641" s="74">
        <f>_xlfn.MAXIFS(Central_Team!G:G,Central_Team!C:C,TrackerTbl[[#This Row],[UAID_2]])</f>
        <v>45593</v>
      </c>
      <c r="F1641" t="str" cm="1">
        <f t="array" ref="F1641">INDEX(MainTracker[#Data],MATCH(1,(TrackerTbl[[#This Row],[UAID_2]]=MainTracker[UAID_2])*(TrackerTbl[[#This Row],[Request Date]]=MainTracker[Request sent on (Date)])*1,0),21)</f>
        <v>10 - Complete</v>
      </c>
      <c r="G1641" s="74" cm="1">
        <f t="array" ref="G1641">INDEX(MainTracker[#Data],MATCH(1,(TrackerTbl[[#This Row],[UAID_2]]=MainTracker[UAID_2])*(TrackerTbl[[#This Row],[Request Date]]=MainTracker[Request sent on (Date)])*1,0),9)</f>
        <v>45649</v>
      </c>
      <c r="J1641" t="s">
        <v>10804</v>
      </c>
      <c r="K1641" s="238" t="s">
        <v>10778</v>
      </c>
      <c r="L1641" t="str">
        <f>LEFT(Table58[[#This Row],[L3 (Last Work Package only)]],FIND(" - ",Table58[[#This Row],[L3 (Last Work Package only)]])-1)</f>
        <v>PE 0003</v>
      </c>
      <c r="M1641" t="str">
        <f>LEFT(Table58[[#This Row],[Assets]],FIND(" - ",Table58[[#This Row],[Assets]])-1)</f>
        <v>HS2-00002XP3W</v>
      </c>
      <c r="N1641" s="239" t="e">
        <f>INDEX(TrackerTbl[#Data],MATCH(Table58[[#This Row],[L2]],TrackerTbl[Cleansed_UAID_2],0),5)</f>
        <v>#N/A</v>
      </c>
      <c r="O1641" s="9" t="e">
        <f>INDEX(TrackerTbl[#Data],MATCH(Table58[[#This Row],[L2]],TrackerTbl[Cleansed_UAID_2],0),6)</f>
        <v>#N/A</v>
      </c>
      <c r="P1641" s="239" t="e">
        <f>INDEX(TrackerTbl[#Data],MATCH(Table58[[#This Row],[L2]],TrackerTbl[Cleansed_UAID_2],0),7)</f>
        <v>#N/A</v>
      </c>
    </row>
    <row r="1642" spans="1:16">
      <c r="A1642" s="9" t="s">
        <v>4661</v>
      </c>
      <c r="B1642" t="s">
        <v>4662</v>
      </c>
      <c r="C1642" t="str">
        <f>IF(LEFT(TrackerTbl[[#This Row],[WorkPackage]],1)="U",TrackerTbl[[#This Row],[WorkPackage]],"IDR "&amp;TRIM(TrackerTbl[[#This Row],[WorkPackage]]))</f>
        <v>IDR 230.05-2</v>
      </c>
      <c r="D1642" t="str">
        <f>TRIM(TrackerTbl[[#This Row],[UAID_2]])</f>
        <v>HS2-00002CTG8</v>
      </c>
      <c r="E1642" s="74">
        <f>_xlfn.MAXIFS(Central_Team!G:G,Central_Team!C:C,TrackerTbl[[#This Row],[UAID_2]])</f>
        <v>45593</v>
      </c>
      <c r="F1642" t="str" cm="1">
        <f t="array" ref="F1642">INDEX(MainTracker[#Data],MATCH(1,(TrackerTbl[[#This Row],[UAID_2]]=MainTracker[UAID_2])*(TrackerTbl[[#This Row],[Request Date]]=MainTracker[Request sent on (Date)])*1,0),21)</f>
        <v>10 - Complete</v>
      </c>
      <c r="G1642" s="74" cm="1">
        <f t="array" ref="G1642">INDEX(MainTracker[#Data],MATCH(1,(TrackerTbl[[#This Row],[UAID_2]]=MainTracker[UAID_2])*(TrackerTbl[[#This Row],[Request Date]]=MainTracker[Request sent on (Date)])*1,0),9)</f>
        <v>45595</v>
      </c>
      <c r="J1642" t="s">
        <v>10805</v>
      </c>
      <c r="K1642" s="238" t="s">
        <v>10778</v>
      </c>
      <c r="L1642" t="str">
        <f>LEFT(Table58[[#This Row],[L3 (Last Work Package only)]],FIND(" - ",Table58[[#This Row],[L3 (Last Work Package only)]])-1)</f>
        <v>PE 0003</v>
      </c>
      <c r="M1642" t="str">
        <f>LEFT(Table58[[#This Row],[Assets]],FIND(" - ",Table58[[#This Row],[Assets]])-1)</f>
        <v>HS2-00002XP3X</v>
      </c>
      <c r="N1642" s="239" t="e">
        <f>INDEX(TrackerTbl[#Data],MATCH(Table58[[#This Row],[L2]],TrackerTbl[Cleansed_UAID_2],0),5)</f>
        <v>#N/A</v>
      </c>
      <c r="O1642" s="9" t="e">
        <f>INDEX(TrackerTbl[#Data],MATCH(Table58[[#This Row],[L2]],TrackerTbl[Cleansed_UAID_2],0),6)</f>
        <v>#N/A</v>
      </c>
      <c r="P1642" s="239" t="e">
        <f>INDEX(TrackerTbl[#Data],MATCH(Table58[[#This Row],[L2]],TrackerTbl[Cleansed_UAID_2],0),7)</f>
        <v>#N/A</v>
      </c>
    </row>
    <row r="1643" spans="1:16">
      <c r="A1643" s="9">
        <v>215.03</v>
      </c>
      <c r="B1643" t="s">
        <v>6098</v>
      </c>
      <c r="C1643" t="str">
        <f>IF(LEFT(TrackerTbl[[#This Row],[WorkPackage]],1)="U",TrackerTbl[[#This Row],[WorkPackage]],"IDR "&amp;TRIM(TrackerTbl[[#This Row],[WorkPackage]]))</f>
        <v>IDR 215.03</v>
      </c>
      <c r="D1643" t="str">
        <f>TRIM(TrackerTbl[[#This Row],[UAID_2]])</f>
        <v>HS2-00003GEER</v>
      </c>
      <c r="E1643" s="74">
        <f>_xlfn.MAXIFS(Central_Team!G:G,Central_Team!C:C,TrackerTbl[[#This Row],[UAID_2]])</f>
        <v>45593</v>
      </c>
      <c r="F1643" t="str" cm="1">
        <f t="array" ref="F1643">INDEX(MainTracker[#Data],MATCH(1,(TrackerTbl[[#This Row],[UAID_2]]=MainTracker[UAID_2])*(TrackerTbl[[#This Row],[Request Date]]=MainTracker[Request sent on (Date)])*1,0),21)</f>
        <v>10 - Complete</v>
      </c>
      <c r="G1643" s="74" cm="1">
        <f t="array" ref="G1643">INDEX(MainTracker[#Data],MATCH(1,(TrackerTbl[[#This Row],[UAID_2]]=MainTracker[UAID_2])*(TrackerTbl[[#This Row],[Request Date]]=MainTracker[Request sent on (Date)])*1,0),9)</f>
        <v>45610</v>
      </c>
      <c r="J1643" t="s">
        <v>10806</v>
      </c>
      <c r="K1643" s="238" t="s">
        <v>10778</v>
      </c>
      <c r="L1643" t="str">
        <f>LEFT(Table58[[#This Row],[L3 (Last Work Package only)]],FIND(" - ",Table58[[#This Row],[L3 (Last Work Package only)]])-1)</f>
        <v>PE 0003</v>
      </c>
      <c r="M1643" t="str">
        <f>LEFT(Table58[[#This Row],[Assets]],FIND(" - ",Table58[[#This Row],[Assets]])-1)</f>
        <v>HS2-00002XP3Y</v>
      </c>
      <c r="N1643" s="239" t="e">
        <f>INDEX(TrackerTbl[#Data],MATCH(Table58[[#This Row],[L2]],TrackerTbl[Cleansed_UAID_2],0),5)</f>
        <v>#N/A</v>
      </c>
      <c r="O1643" s="9" t="e">
        <f>INDEX(TrackerTbl[#Data],MATCH(Table58[[#This Row],[L2]],TrackerTbl[Cleansed_UAID_2],0),6)</f>
        <v>#N/A</v>
      </c>
      <c r="P1643" s="239" t="e">
        <f>INDEX(TrackerTbl[#Data],MATCH(Table58[[#This Row],[L2]],TrackerTbl[Cleansed_UAID_2],0),7)</f>
        <v>#N/A</v>
      </c>
    </row>
    <row r="1644" spans="1:16">
      <c r="A1644" s="9">
        <v>208.2</v>
      </c>
      <c r="B1644" t="s">
        <v>1131</v>
      </c>
      <c r="C1644" t="str">
        <f>IF(LEFT(TrackerTbl[[#This Row],[WorkPackage]],1)="U",TrackerTbl[[#This Row],[WorkPackage]],"IDR "&amp;TRIM(TrackerTbl[[#This Row],[WorkPackage]]))</f>
        <v>IDR 208.2</v>
      </c>
      <c r="D1644" t="str">
        <f>TRIM(TrackerTbl[[#This Row],[UAID_2]])</f>
        <v>HS2-00002SZLX</v>
      </c>
      <c r="E1644" s="74">
        <f>_xlfn.MAXIFS(Central_Team!G:G,Central_Team!C:C,TrackerTbl[[#This Row],[UAID_2]])</f>
        <v>45594</v>
      </c>
      <c r="F1644" t="str" cm="1">
        <f t="array" ref="F1644">INDEX(MainTracker[#Data],MATCH(1,(TrackerTbl[[#This Row],[UAID_2]]=MainTracker[UAID_2])*(TrackerTbl[[#This Row],[Request Date]]=MainTracker[Request sent on (Date)])*1,0),21)</f>
        <v>30 - Sent back to team</v>
      </c>
      <c r="G1644" s="74" cm="1">
        <f t="array" ref="G1644">INDEX(MainTracker[#Data],MATCH(1,(TrackerTbl[[#This Row],[UAID_2]]=MainTracker[UAID_2])*(TrackerTbl[[#This Row],[Request Date]]=MainTracker[Request sent on (Date)])*1,0),9)</f>
        <v>0</v>
      </c>
      <c r="J1644" t="s">
        <v>10807</v>
      </c>
      <c r="K1644" s="238" t="s">
        <v>10778</v>
      </c>
      <c r="L1644" t="str">
        <f>LEFT(Table58[[#This Row],[L3 (Last Work Package only)]],FIND(" - ",Table58[[#This Row],[L3 (Last Work Package only)]])-1)</f>
        <v>PE 0003</v>
      </c>
      <c r="M1644" t="str">
        <f>LEFT(Table58[[#This Row],[Assets]],FIND(" - ",Table58[[#This Row],[Assets]])-1)</f>
        <v>HS2-00002XP3Z</v>
      </c>
      <c r="N1644" s="239" t="e">
        <f>INDEX(TrackerTbl[#Data],MATCH(Table58[[#This Row],[L2]],TrackerTbl[Cleansed_UAID_2],0),5)</f>
        <v>#N/A</v>
      </c>
      <c r="O1644" s="9" t="e">
        <f>INDEX(TrackerTbl[#Data],MATCH(Table58[[#This Row],[L2]],TrackerTbl[Cleansed_UAID_2],0),6)</f>
        <v>#N/A</v>
      </c>
      <c r="P1644" s="239" t="e">
        <f>INDEX(TrackerTbl[#Data],MATCH(Table58[[#This Row],[L2]],TrackerTbl[Cleansed_UAID_2],0),7)</f>
        <v>#N/A</v>
      </c>
    </row>
    <row r="1645" spans="1:16">
      <c r="A1645" s="9" t="s">
        <v>7156</v>
      </c>
      <c r="B1645" t="s">
        <v>7157</v>
      </c>
      <c r="C1645" t="str">
        <f>IF(LEFT(TrackerTbl[[#This Row],[WorkPackage]],1)="U",TrackerTbl[[#This Row],[WorkPackage]],"IDR "&amp;TRIM(TrackerTbl[[#This Row],[WorkPackage]]))</f>
        <v>IDR 206.1-2</v>
      </c>
      <c r="D1645" t="str">
        <f>TRIM(TrackerTbl[[#This Row],[UAID_2]])</f>
        <v>HS2-00002WUTU</v>
      </c>
      <c r="E1645" s="74">
        <f>_xlfn.MAXIFS(Central_Team!G:G,Central_Team!C:C,TrackerTbl[[#This Row],[UAID_2]])</f>
        <v>45594</v>
      </c>
      <c r="F1645" t="str" cm="1">
        <f t="array" ref="F1645">INDEX(MainTracker[#Data],MATCH(1,(TrackerTbl[[#This Row],[UAID_2]]=MainTracker[UAID_2])*(TrackerTbl[[#This Row],[Request Date]]=MainTracker[Request sent on (Date)])*1,0),21)</f>
        <v>10 - Complete</v>
      </c>
      <c r="G1645" s="74" cm="1">
        <f t="array" ref="G1645">INDEX(MainTracker[#Data],MATCH(1,(TrackerTbl[[#This Row],[UAID_2]]=MainTracker[UAID_2])*(TrackerTbl[[#This Row],[Request Date]]=MainTracker[Request sent on (Date)])*1,0),9)</f>
        <v>45604</v>
      </c>
      <c r="J1645" t="s">
        <v>10808</v>
      </c>
      <c r="K1645" s="238" t="s">
        <v>10778</v>
      </c>
      <c r="L1645" t="str">
        <f>LEFT(Table58[[#This Row],[L3 (Last Work Package only)]],FIND(" - ",Table58[[#This Row],[L3 (Last Work Package only)]])-1)</f>
        <v>PE 0003</v>
      </c>
      <c r="M1645" t="str">
        <f>LEFT(Table58[[#This Row],[Assets]],FIND(" - ",Table58[[#This Row],[Assets]])-1)</f>
        <v>HS2-00002XP40</v>
      </c>
      <c r="N1645" s="239" t="e">
        <f>INDEX(TrackerTbl[#Data],MATCH(Table58[[#This Row],[L2]],TrackerTbl[Cleansed_UAID_2],0),5)</f>
        <v>#N/A</v>
      </c>
      <c r="O1645" s="9" t="e">
        <f>INDEX(TrackerTbl[#Data],MATCH(Table58[[#This Row],[L2]],TrackerTbl[Cleansed_UAID_2],0),6)</f>
        <v>#N/A</v>
      </c>
      <c r="P1645" s="239" t="e">
        <f>INDEX(TrackerTbl[#Data],MATCH(Table58[[#This Row],[L2]],TrackerTbl[Cleansed_UAID_2],0),7)</f>
        <v>#N/A</v>
      </c>
    </row>
    <row r="1646" spans="1:16">
      <c r="A1646" s="9" t="s">
        <v>7156</v>
      </c>
      <c r="B1646" t="s">
        <v>7161</v>
      </c>
      <c r="C1646" t="str">
        <f>IF(LEFT(TrackerTbl[[#This Row],[WorkPackage]],1)="U",TrackerTbl[[#This Row],[WorkPackage]],"IDR "&amp;TRIM(TrackerTbl[[#This Row],[WorkPackage]]))</f>
        <v>IDR 206.1-2</v>
      </c>
      <c r="D1646" t="str">
        <f>TRIM(TrackerTbl[[#This Row],[UAID_2]])</f>
        <v>HS2-00002WUTV</v>
      </c>
      <c r="E1646" s="74">
        <f>_xlfn.MAXIFS(Central_Team!G:G,Central_Team!C:C,TrackerTbl[[#This Row],[UAID_2]])</f>
        <v>45594</v>
      </c>
      <c r="F1646" t="str" cm="1">
        <f t="array" ref="F1646">INDEX(MainTracker[#Data],MATCH(1,(TrackerTbl[[#This Row],[UAID_2]]=MainTracker[UAID_2])*(TrackerTbl[[#This Row],[Request Date]]=MainTracker[Request sent on (Date)])*1,0),21)</f>
        <v>10 - Complete</v>
      </c>
      <c r="G1646" s="74" cm="1">
        <f t="array" ref="G1646">INDEX(MainTracker[#Data],MATCH(1,(TrackerTbl[[#This Row],[UAID_2]]=MainTracker[UAID_2])*(TrackerTbl[[#This Row],[Request Date]]=MainTracker[Request sent on (Date)])*1,0),9)</f>
        <v>45604</v>
      </c>
      <c r="J1646" t="s">
        <v>10809</v>
      </c>
      <c r="K1646" s="238" t="s">
        <v>10778</v>
      </c>
      <c r="L1646" t="str">
        <f>LEFT(Table58[[#This Row],[L3 (Last Work Package only)]],FIND(" - ",Table58[[#This Row],[L3 (Last Work Package only)]])-1)</f>
        <v>PE 0003</v>
      </c>
      <c r="M1646" t="str">
        <f>LEFT(Table58[[#This Row],[Assets]],FIND(" - ",Table58[[#This Row],[Assets]])-1)</f>
        <v>HS2-00002XP41</v>
      </c>
      <c r="N1646" s="239" t="e">
        <f>INDEX(TrackerTbl[#Data],MATCH(Table58[[#This Row],[L2]],TrackerTbl[Cleansed_UAID_2],0),5)</f>
        <v>#N/A</v>
      </c>
      <c r="O1646" s="9" t="e">
        <f>INDEX(TrackerTbl[#Data],MATCH(Table58[[#This Row],[L2]],TrackerTbl[Cleansed_UAID_2],0),6)</f>
        <v>#N/A</v>
      </c>
      <c r="P1646" s="239" t="e">
        <f>INDEX(TrackerTbl[#Data],MATCH(Table58[[#This Row],[L2]],TrackerTbl[Cleansed_UAID_2],0),7)</f>
        <v>#N/A</v>
      </c>
    </row>
    <row r="1647" spans="1:16">
      <c r="A1647" s="9" t="s">
        <v>7156</v>
      </c>
      <c r="B1647" t="s">
        <v>7165</v>
      </c>
      <c r="C1647" t="str">
        <f>IF(LEFT(TrackerTbl[[#This Row],[WorkPackage]],1)="U",TrackerTbl[[#This Row],[WorkPackage]],"IDR "&amp;TRIM(TrackerTbl[[#This Row],[WorkPackage]]))</f>
        <v>IDR 206.1-2</v>
      </c>
      <c r="D1647" t="str">
        <f>TRIM(TrackerTbl[[#This Row],[UAID_2]])</f>
        <v>HS2-00002WUTW</v>
      </c>
      <c r="E1647" s="74">
        <f>_xlfn.MAXIFS(Central_Team!G:G,Central_Team!C:C,TrackerTbl[[#This Row],[UAID_2]])</f>
        <v>45594</v>
      </c>
      <c r="F1647" t="str" cm="1">
        <f t="array" ref="F1647">INDEX(MainTracker[#Data],MATCH(1,(TrackerTbl[[#This Row],[UAID_2]]=MainTracker[UAID_2])*(TrackerTbl[[#This Row],[Request Date]]=MainTracker[Request sent on (Date)])*1,0),21)</f>
        <v>10 - Complete</v>
      </c>
      <c r="G1647" s="74" cm="1">
        <f t="array" ref="G1647">INDEX(MainTracker[#Data],MATCH(1,(TrackerTbl[[#This Row],[UAID_2]]=MainTracker[UAID_2])*(TrackerTbl[[#This Row],[Request Date]]=MainTracker[Request sent on (Date)])*1,0),9)</f>
        <v>45604</v>
      </c>
      <c r="J1647" t="s">
        <v>10810</v>
      </c>
      <c r="K1647" s="238" t="s">
        <v>10778</v>
      </c>
      <c r="L1647" t="str">
        <f>LEFT(Table58[[#This Row],[L3 (Last Work Package only)]],FIND(" - ",Table58[[#This Row],[L3 (Last Work Package only)]])-1)</f>
        <v>PE 0003</v>
      </c>
      <c r="M1647" t="str">
        <f>LEFT(Table58[[#This Row],[Assets]],FIND(" - ",Table58[[#This Row],[Assets]])-1)</f>
        <v>HS2-00002XP42</v>
      </c>
      <c r="N1647" s="239" t="e">
        <f>INDEX(TrackerTbl[#Data],MATCH(Table58[[#This Row],[L2]],TrackerTbl[Cleansed_UAID_2],0),5)</f>
        <v>#N/A</v>
      </c>
      <c r="O1647" s="9" t="e">
        <f>INDEX(TrackerTbl[#Data],MATCH(Table58[[#This Row],[L2]],TrackerTbl[Cleansed_UAID_2],0),6)</f>
        <v>#N/A</v>
      </c>
      <c r="P1647" s="239" t="e">
        <f>INDEX(TrackerTbl[#Data],MATCH(Table58[[#This Row],[L2]],TrackerTbl[Cleansed_UAID_2],0),7)</f>
        <v>#N/A</v>
      </c>
    </row>
    <row r="1648" spans="1:16">
      <c r="A1648" s="9" t="s">
        <v>7156</v>
      </c>
      <c r="B1648" t="s">
        <v>7169</v>
      </c>
      <c r="C1648" t="str">
        <f>IF(LEFT(TrackerTbl[[#This Row],[WorkPackage]],1)="U",TrackerTbl[[#This Row],[WorkPackage]],"IDR "&amp;TRIM(TrackerTbl[[#This Row],[WorkPackage]]))</f>
        <v>IDR 206.1-2</v>
      </c>
      <c r="D1648" t="str">
        <f>TRIM(TrackerTbl[[#This Row],[UAID_2]])</f>
        <v>HS2-00002WUTX</v>
      </c>
      <c r="E1648" s="74">
        <f>_xlfn.MAXIFS(Central_Team!G:G,Central_Team!C:C,TrackerTbl[[#This Row],[UAID_2]])</f>
        <v>45594</v>
      </c>
      <c r="F1648" t="str" cm="1">
        <f t="array" ref="F1648">INDEX(MainTracker[#Data],MATCH(1,(TrackerTbl[[#This Row],[UAID_2]]=MainTracker[UAID_2])*(TrackerTbl[[#This Row],[Request Date]]=MainTracker[Request sent on (Date)])*1,0),21)</f>
        <v>10 - Complete</v>
      </c>
      <c r="G1648" s="74" cm="1">
        <f t="array" ref="G1648">INDEX(MainTracker[#Data],MATCH(1,(TrackerTbl[[#This Row],[UAID_2]]=MainTracker[UAID_2])*(TrackerTbl[[#This Row],[Request Date]]=MainTracker[Request sent on (Date)])*1,0),9)</f>
        <v>45604</v>
      </c>
      <c r="J1648" t="s">
        <v>10811</v>
      </c>
      <c r="K1648" s="238" t="s">
        <v>10778</v>
      </c>
      <c r="L1648" t="str">
        <f>LEFT(Table58[[#This Row],[L3 (Last Work Package only)]],FIND(" - ",Table58[[#This Row],[L3 (Last Work Package only)]])-1)</f>
        <v>PE 0003</v>
      </c>
      <c r="M1648" t="str">
        <f>LEFT(Table58[[#This Row],[Assets]],FIND(" - ",Table58[[#This Row],[Assets]])-1)</f>
        <v>HS2-00002XP43</v>
      </c>
      <c r="N1648" s="239" t="e">
        <f>INDEX(TrackerTbl[#Data],MATCH(Table58[[#This Row],[L2]],TrackerTbl[Cleansed_UAID_2],0),5)</f>
        <v>#N/A</v>
      </c>
      <c r="O1648" s="9" t="e">
        <f>INDEX(TrackerTbl[#Data],MATCH(Table58[[#This Row],[L2]],TrackerTbl[Cleansed_UAID_2],0),6)</f>
        <v>#N/A</v>
      </c>
      <c r="P1648" s="239" t="e">
        <f>INDEX(TrackerTbl[#Data],MATCH(Table58[[#This Row],[L2]],TrackerTbl[Cleansed_UAID_2],0),7)</f>
        <v>#N/A</v>
      </c>
    </row>
    <row r="1649" spans="1:16">
      <c r="A1649" s="9" t="s">
        <v>7156</v>
      </c>
      <c r="B1649" t="s">
        <v>7173</v>
      </c>
      <c r="C1649" t="str">
        <f>IF(LEFT(TrackerTbl[[#This Row],[WorkPackage]],1)="U",TrackerTbl[[#This Row],[WorkPackage]],"IDR "&amp;TRIM(TrackerTbl[[#This Row],[WorkPackage]]))</f>
        <v>IDR 206.1-2</v>
      </c>
      <c r="D1649" t="str">
        <f>TRIM(TrackerTbl[[#This Row],[UAID_2]])</f>
        <v>HS2-00002WUTY</v>
      </c>
      <c r="E1649" s="74">
        <f>_xlfn.MAXIFS(Central_Team!G:G,Central_Team!C:C,TrackerTbl[[#This Row],[UAID_2]])</f>
        <v>45594</v>
      </c>
      <c r="F1649" t="str" cm="1">
        <f t="array" ref="F1649">INDEX(MainTracker[#Data],MATCH(1,(TrackerTbl[[#This Row],[UAID_2]]=MainTracker[UAID_2])*(TrackerTbl[[#This Row],[Request Date]]=MainTracker[Request sent on (Date)])*1,0),21)</f>
        <v>10 - Complete</v>
      </c>
      <c r="G1649" s="74" cm="1">
        <f t="array" ref="G1649">INDEX(MainTracker[#Data],MATCH(1,(TrackerTbl[[#This Row],[UAID_2]]=MainTracker[UAID_2])*(TrackerTbl[[#This Row],[Request Date]]=MainTracker[Request sent on (Date)])*1,0),9)</f>
        <v>45604</v>
      </c>
      <c r="J1649" t="s">
        <v>10812</v>
      </c>
      <c r="K1649" s="238" t="s">
        <v>10778</v>
      </c>
      <c r="L1649" t="str">
        <f>LEFT(Table58[[#This Row],[L3 (Last Work Package only)]],FIND(" - ",Table58[[#This Row],[L3 (Last Work Package only)]])-1)</f>
        <v>PE 0003</v>
      </c>
      <c r="M1649" t="str">
        <f>LEFT(Table58[[#This Row],[Assets]],FIND(" - ",Table58[[#This Row],[Assets]])-1)</f>
        <v>HS2-00002XP44</v>
      </c>
      <c r="N1649" s="239" t="e">
        <f>INDEX(TrackerTbl[#Data],MATCH(Table58[[#This Row],[L2]],TrackerTbl[Cleansed_UAID_2],0),5)</f>
        <v>#N/A</v>
      </c>
      <c r="O1649" s="9" t="e">
        <f>INDEX(TrackerTbl[#Data],MATCH(Table58[[#This Row],[L2]],TrackerTbl[Cleansed_UAID_2],0),6)</f>
        <v>#N/A</v>
      </c>
      <c r="P1649" s="239" t="e">
        <f>INDEX(TrackerTbl[#Data],MATCH(Table58[[#This Row],[L2]],TrackerTbl[Cleansed_UAID_2],0),7)</f>
        <v>#N/A</v>
      </c>
    </row>
    <row r="1650" spans="1:16">
      <c r="A1650" s="9" t="s">
        <v>7156</v>
      </c>
      <c r="B1650" t="s">
        <v>7177</v>
      </c>
      <c r="C1650" t="str">
        <f>IF(LEFT(TrackerTbl[[#This Row],[WorkPackage]],1)="U",TrackerTbl[[#This Row],[WorkPackage]],"IDR "&amp;TRIM(TrackerTbl[[#This Row],[WorkPackage]]))</f>
        <v>IDR 206.1-2</v>
      </c>
      <c r="D1650" t="str">
        <f>TRIM(TrackerTbl[[#This Row],[UAID_2]])</f>
        <v>HS2-00002WUTZ</v>
      </c>
      <c r="E1650" s="74">
        <f>_xlfn.MAXIFS(Central_Team!G:G,Central_Team!C:C,TrackerTbl[[#This Row],[UAID_2]])</f>
        <v>45594</v>
      </c>
      <c r="F1650" t="str" cm="1">
        <f t="array" ref="F1650">INDEX(MainTracker[#Data],MATCH(1,(TrackerTbl[[#This Row],[UAID_2]]=MainTracker[UAID_2])*(TrackerTbl[[#This Row],[Request Date]]=MainTracker[Request sent on (Date)])*1,0),21)</f>
        <v>10 - Complete</v>
      </c>
      <c r="G1650" s="74" cm="1">
        <f t="array" ref="G1650">INDEX(MainTracker[#Data],MATCH(1,(TrackerTbl[[#This Row],[UAID_2]]=MainTracker[UAID_2])*(TrackerTbl[[#This Row],[Request Date]]=MainTracker[Request sent on (Date)])*1,0),9)</f>
        <v>45604</v>
      </c>
      <c r="J1650" t="s">
        <v>10813</v>
      </c>
      <c r="K1650" s="238" t="s">
        <v>10778</v>
      </c>
      <c r="L1650" t="str">
        <f>LEFT(Table58[[#This Row],[L3 (Last Work Package only)]],FIND(" - ",Table58[[#This Row],[L3 (Last Work Package only)]])-1)</f>
        <v>PE 0003</v>
      </c>
      <c r="M1650" t="str">
        <f>LEFT(Table58[[#This Row],[Assets]],FIND(" - ",Table58[[#This Row],[Assets]])-1)</f>
        <v>HS2-00002XP45</v>
      </c>
      <c r="N1650" s="239" t="e">
        <f>INDEX(TrackerTbl[#Data],MATCH(Table58[[#This Row],[L2]],TrackerTbl[Cleansed_UAID_2],0),5)</f>
        <v>#N/A</v>
      </c>
      <c r="O1650" s="9" t="e">
        <f>INDEX(TrackerTbl[#Data],MATCH(Table58[[#This Row],[L2]],TrackerTbl[Cleansed_UAID_2],0),6)</f>
        <v>#N/A</v>
      </c>
      <c r="P1650" s="239" t="e">
        <f>INDEX(TrackerTbl[#Data],MATCH(Table58[[#This Row],[L2]],TrackerTbl[Cleansed_UAID_2],0),7)</f>
        <v>#N/A</v>
      </c>
    </row>
    <row r="1651" spans="1:16">
      <c r="A1651" s="9">
        <v>208.2</v>
      </c>
      <c r="B1651" t="s">
        <v>834</v>
      </c>
      <c r="C1651" t="str">
        <f>IF(LEFT(TrackerTbl[[#This Row],[WorkPackage]],1)="U",TrackerTbl[[#This Row],[WorkPackage]],"IDR "&amp;TRIM(TrackerTbl[[#This Row],[WorkPackage]]))</f>
        <v>IDR 208.2</v>
      </c>
      <c r="D1651" t="str">
        <f>TRIM(TrackerTbl[[#This Row],[UAID_2]])</f>
        <v>HS2-00002CT5P</v>
      </c>
      <c r="E1651" s="74">
        <f>_xlfn.MAXIFS(Central_Team!G:G,Central_Team!C:C,TrackerTbl[[#This Row],[UAID_2]])</f>
        <v>45594</v>
      </c>
      <c r="F1651" t="str" cm="1">
        <f t="array" ref="F1651">INDEX(MainTracker[#Data],MATCH(1,(TrackerTbl[[#This Row],[UAID_2]]=MainTracker[UAID_2])*(TrackerTbl[[#This Row],[Request Date]]=MainTracker[Request sent on (Date)])*1,0),21)</f>
        <v>10 - Complete</v>
      </c>
      <c r="G1651" s="74" cm="1">
        <f t="array" ref="G1651">INDEX(MainTracker[#Data],MATCH(1,(TrackerTbl[[#This Row],[UAID_2]]=MainTracker[UAID_2])*(TrackerTbl[[#This Row],[Request Date]]=MainTracker[Request sent on (Date)])*1,0),9)</f>
        <v>45608</v>
      </c>
      <c r="J1651" t="s">
        <v>10814</v>
      </c>
      <c r="K1651" s="238" t="s">
        <v>10778</v>
      </c>
      <c r="L1651" t="str">
        <f>LEFT(Table58[[#This Row],[L3 (Last Work Package only)]],FIND(" - ",Table58[[#This Row],[L3 (Last Work Package only)]])-1)</f>
        <v>PE 0003</v>
      </c>
      <c r="M1651" t="str">
        <f>LEFT(Table58[[#This Row],[Assets]],FIND(" - ",Table58[[#This Row],[Assets]])-1)</f>
        <v>HS2-00002XP46</v>
      </c>
      <c r="N1651" s="239" t="e">
        <f>INDEX(TrackerTbl[#Data],MATCH(Table58[[#This Row],[L2]],TrackerTbl[Cleansed_UAID_2],0),5)</f>
        <v>#N/A</v>
      </c>
      <c r="O1651" s="9" t="e">
        <f>INDEX(TrackerTbl[#Data],MATCH(Table58[[#This Row],[L2]],TrackerTbl[Cleansed_UAID_2],0),6)</f>
        <v>#N/A</v>
      </c>
      <c r="P1651" s="239" t="e">
        <f>INDEX(TrackerTbl[#Data],MATCH(Table58[[#This Row],[L2]],TrackerTbl[Cleansed_UAID_2],0),7)</f>
        <v>#N/A</v>
      </c>
    </row>
    <row r="1652" spans="1:16">
      <c r="A1652" s="9" t="s">
        <v>6405</v>
      </c>
      <c r="B1652" t="s">
        <v>7187</v>
      </c>
      <c r="C1652" t="str">
        <f>IF(LEFT(TrackerTbl[[#This Row],[WorkPackage]],1)="U",TrackerTbl[[#This Row],[WorkPackage]],"IDR "&amp;TRIM(TrackerTbl[[#This Row],[WorkPackage]]))</f>
        <v>IDR 215.01-2</v>
      </c>
      <c r="D1652" t="str">
        <f>TRIM(TrackerTbl[[#This Row],[UAID_2]])</f>
        <v>HS2-000001044</v>
      </c>
      <c r="E1652" s="74">
        <f>_xlfn.MAXIFS(Central_Team!G:G,Central_Team!C:C,TrackerTbl[[#This Row],[UAID_2]])</f>
        <v>45617</v>
      </c>
      <c r="F1652" t="str" cm="1">
        <f t="array" ref="F1652">INDEX(MainTracker[#Data],MATCH(1,(TrackerTbl[[#This Row],[UAID_2]]=MainTracker[UAID_2])*(TrackerTbl[[#This Row],[Request Date]]=MainTracker[Request sent on (Date)])*1,0),21)</f>
        <v>10 - Complete</v>
      </c>
      <c r="G1652" s="74" cm="1">
        <f t="array" ref="G1652">INDEX(MainTracker[#Data],MATCH(1,(TrackerTbl[[#This Row],[UAID_2]]=MainTracker[UAID_2])*(TrackerTbl[[#This Row],[Request Date]]=MainTracker[Request sent on (Date)])*1,0),9)</f>
        <v>45664</v>
      </c>
      <c r="J1652" t="s">
        <v>10815</v>
      </c>
      <c r="K1652" s="238" t="s">
        <v>10778</v>
      </c>
      <c r="L1652" t="str">
        <f>LEFT(Table58[[#This Row],[L3 (Last Work Package only)]],FIND(" - ",Table58[[#This Row],[L3 (Last Work Package only)]])-1)</f>
        <v>PE 0003</v>
      </c>
      <c r="M1652" t="str">
        <f>LEFT(Table58[[#This Row],[Assets]],FIND(" - ",Table58[[#This Row],[Assets]])-1)</f>
        <v>HS2-00002XP47</v>
      </c>
      <c r="N1652" s="239" t="e">
        <f>INDEX(TrackerTbl[#Data],MATCH(Table58[[#This Row],[L2]],TrackerTbl[Cleansed_UAID_2],0),5)</f>
        <v>#N/A</v>
      </c>
      <c r="O1652" s="9" t="e">
        <f>INDEX(TrackerTbl[#Data],MATCH(Table58[[#This Row],[L2]],TrackerTbl[Cleansed_UAID_2],0),6)</f>
        <v>#N/A</v>
      </c>
      <c r="P1652" s="239" t="e">
        <f>INDEX(TrackerTbl[#Data],MATCH(Table58[[#This Row],[L2]],TrackerTbl[Cleansed_UAID_2],0),7)</f>
        <v>#N/A</v>
      </c>
    </row>
    <row r="1653" spans="1:16">
      <c r="A1653" s="9">
        <v>222.9</v>
      </c>
      <c r="B1653" t="s">
        <v>7193</v>
      </c>
      <c r="C1653" t="str">
        <f>IF(LEFT(TrackerTbl[[#This Row],[WorkPackage]],1)="U",TrackerTbl[[#This Row],[WorkPackage]],"IDR "&amp;TRIM(TrackerTbl[[#This Row],[WorkPackage]]))</f>
        <v>IDR 222.9</v>
      </c>
      <c r="D1653" t="str">
        <f>TRIM(TrackerTbl[[#This Row],[UAID_2]])</f>
        <v>HS2-00003JAYD</v>
      </c>
      <c r="E1653" s="74">
        <f>_xlfn.MAXIFS(Central_Team!G:G,Central_Team!C:C,TrackerTbl[[#This Row],[UAID_2]])</f>
        <v>45594</v>
      </c>
      <c r="F1653" t="str" cm="1">
        <f t="array" ref="F1653">INDEX(MainTracker[#Data],MATCH(1,(TrackerTbl[[#This Row],[UAID_2]]=MainTracker[UAID_2])*(TrackerTbl[[#This Row],[Request Date]]=MainTracker[Request sent on (Date)])*1,0),21)</f>
        <v>10 - Complete</v>
      </c>
      <c r="G1653" s="74" cm="1">
        <f t="array" ref="G1653">INDEX(MainTracker[#Data],MATCH(1,(TrackerTbl[[#This Row],[UAID_2]]=MainTracker[UAID_2])*(TrackerTbl[[#This Row],[Request Date]]=MainTracker[Request sent on (Date)])*1,0),9)</f>
        <v>45610</v>
      </c>
      <c r="J1653" t="s">
        <v>10816</v>
      </c>
      <c r="K1653" s="238" t="s">
        <v>10778</v>
      </c>
      <c r="L1653" t="str">
        <f>LEFT(Table58[[#This Row],[L3 (Last Work Package only)]],FIND(" - ",Table58[[#This Row],[L3 (Last Work Package only)]])-1)</f>
        <v>PE 0003</v>
      </c>
      <c r="M1653" t="str">
        <f>LEFT(Table58[[#This Row],[Assets]],FIND(" - ",Table58[[#This Row],[Assets]])-1)</f>
        <v>HS2-00002XP48</v>
      </c>
      <c r="N1653" s="239" t="e">
        <f>INDEX(TrackerTbl[#Data],MATCH(Table58[[#This Row],[L2]],TrackerTbl[Cleansed_UAID_2],0),5)</f>
        <v>#N/A</v>
      </c>
      <c r="O1653" s="9" t="e">
        <f>INDEX(TrackerTbl[#Data],MATCH(Table58[[#This Row],[L2]],TrackerTbl[Cleansed_UAID_2],0),6)</f>
        <v>#N/A</v>
      </c>
      <c r="P1653" s="239" t="e">
        <f>INDEX(TrackerTbl[#Data],MATCH(Table58[[#This Row],[L2]],TrackerTbl[Cleansed_UAID_2],0),7)</f>
        <v>#N/A</v>
      </c>
    </row>
    <row r="1654" spans="1:16">
      <c r="A1654" s="9">
        <v>222.9</v>
      </c>
      <c r="B1654" t="s">
        <v>7197</v>
      </c>
      <c r="C1654" t="str">
        <f>IF(LEFT(TrackerTbl[[#This Row],[WorkPackage]],1)="U",TrackerTbl[[#This Row],[WorkPackage]],"IDR "&amp;TRIM(TrackerTbl[[#This Row],[WorkPackage]]))</f>
        <v>IDR 222.9</v>
      </c>
      <c r="D1654" t="str">
        <f>TRIM(TrackerTbl[[#This Row],[UAID_2]])</f>
        <v>HS2-00003JAYE</v>
      </c>
      <c r="E1654" s="74">
        <f>_xlfn.MAXIFS(Central_Team!G:G,Central_Team!C:C,TrackerTbl[[#This Row],[UAID_2]])</f>
        <v>45594</v>
      </c>
      <c r="F1654" t="str" cm="1">
        <f t="array" ref="F1654">INDEX(MainTracker[#Data],MATCH(1,(TrackerTbl[[#This Row],[UAID_2]]=MainTracker[UAID_2])*(TrackerTbl[[#This Row],[Request Date]]=MainTracker[Request sent on (Date)])*1,0),21)</f>
        <v>10 - Complete</v>
      </c>
      <c r="G1654" s="74" cm="1">
        <f t="array" ref="G1654">INDEX(MainTracker[#Data],MATCH(1,(TrackerTbl[[#This Row],[UAID_2]]=MainTracker[UAID_2])*(TrackerTbl[[#This Row],[Request Date]]=MainTracker[Request sent on (Date)])*1,0),9)</f>
        <v>45609</v>
      </c>
      <c r="J1654" t="s">
        <v>10817</v>
      </c>
      <c r="K1654" s="238" t="s">
        <v>10778</v>
      </c>
      <c r="L1654" t="str">
        <f>LEFT(Table58[[#This Row],[L3 (Last Work Package only)]],FIND(" - ",Table58[[#This Row],[L3 (Last Work Package only)]])-1)</f>
        <v>PE 0003</v>
      </c>
      <c r="M1654" t="str">
        <f>LEFT(Table58[[#This Row],[Assets]],FIND(" - ",Table58[[#This Row],[Assets]])-1)</f>
        <v>HS2-00002XP49</v>
      </c>
      <c r="N1654" s="239" t="e">
        <f>INDEX(TrackerTbl[#Data],MATCH(Table58[[#This Row],[L2]],TrackerTbl[Cleansed_UAID_2],0),5)</f>
        <v>#N/A</v>
      </c>
      <c r="O1654" s="9" t="e">
        <f>INDEX(TrackerTbl[#Data],MATCH(Table58[[#This Row],[L2]],TrackerTbl[Cleansed_UAID_2],0),6)</f>
        <v>#N/A</v>
      </c>
      <c r="P1654" s="239" t="e">
        <f>INDEX(TrackerTbl[#Data],MATCH(Table58[[#This Row],[L2]],TrackerTbl[Cleansed_UAID_2],0),7)</f>
        <v>#N/A</v>
      </c>
    </row>
    <row r="1655" spans="1:16">
      <c r="A1655" s="9" t="s">
        <v>35</v>
      </c>
      <c r="B1655" t="s">
        <v>7201</v>
      </c>
      <c r="C1655" t="str">
        <f>IF(LEFT(TrackerTbl[[#This Row],[WorkPackage]],1)="U",TrackerTbl[[#This Row],[WorkPackage]],"IDR "&amp;TRIM(TrackerTbl[[#This Row],[WorkPackage]]))</f>
        <v>IDR 233.01-3</v>
      </c>
      <c r="D1655" t="str">
        <f>TRIM(TrackerTbl[[#This Row],[UAID_2]])</f>
        <v>HS2-00003LGKW</v>
      </c>
      <c r="E1655" s="74">
        <f>_xlfn.MAXIFS(Central_Team!G:G,Central_Team!C:C,TrackerTbl[[#This Row],[UAID_2]])</f>
        <v>45595</v>
      </c>
      <c r="F1655" t="str" cm="1">
        <f t="array" ref="F1655">INDEX(MainTracker[#Data],MATCH(1,(TrackerTbl[[#This Row],[UAID_2]]=MainTracker[UAID_2])*(TrackerTbl[[#This Row],[Request Date]]=MainTracker[Request sent on (Date)])*1,0),21)</f>
        <v>10 - Complete</v>
      </c>
      <c r="G1655" s="74" cm="1">
        <f t="array" ref="G1655">INDEX(MainTracker[#Data],MATCH(1,(TrackerTbl[[#This Row],[UAID_2]]=MainTracker[UAID_2])*(TrackerTbl[[#This Row],[Request Date]]=MainTracker[Request sent on (Date)])*1,0),9)</f>
        <v>45607</v>
      </c>
      <c r="J1655" t="s">
        <v>10818</v>
      </c>
      <c r="K1655" s="238" t="s">
        <v>10778</v>
      </c>
      <c r="L1655" t="str">
        <f>LEFT(Table58[[#This Row],[L3 (Last Work Package only)]],FIND(" - ",Table58[[#This Row],[L3 (Last Work Package only)]])-1)</f>
        <v>PE 0003</v>
      </c>
      <c r="M1655" t="str">
        <f>LEFT(Table58[[#This Row],[Assets]],FIND(" - ",Table58[[#This Row],[Assets]])-1)</f>
        <v>HS2-00002XP4A</v>
      </c>
      <c r="N1655" s="239" t="e">
        <f>INDEX(TrackerTbl[#Data],MATCH(Table58[[#This Row],[L2]],TrackerTbl[Cleansed_UAID_2],0),5)</f>
        <v>#N/A</v>
      </c>
      <c r="O1655" s="9" t="e">
        <f>INDEX(TrackerTbl[#Data],MATCH(Table58[[#This Row],[L2]],TrackerTbl[Cleansed_UAID_2],0),6)</f>
        <v>#N/A</v>
      </c>
      <c r="P1655" s="239" t="e">
        <f>INDEX(TrackerTbl[#Data],MATCH(Table58[[#This Row],[L2]],TrackerTbl[Cleansed_UAID_2],0),7)</f>
        <v>#N/A</v>
      </c>
    </row>
    <row r="1656" spans="1:16">
      <c r="A1656" s="9" t="s">
        <v>35</v>
      </c>
      <c r="B1656" t="s">
        <v>7207</v>
      </c>
      <c r="C1656" t="str">
        <f>IF(LEFT(TrackerTbl[[#This Row],[WorkPackage]],1)="U",TrackerTbl[[#This Row],[WorkPackage]],"IDR "&amp;TRIM(TrackerTbl[[#This Row],[WorkPackage]]))</f>
        <v>IDR 233.01-3</v>
      </c>
      <c r="D1656" t="str">
        <f>TRIM(TrackerTbl[[#This Row],[UAID_2]])</f>
        <v>HS2-00003LGKX</v>
      </c>
      <c r="E1656" s="74">
        <f>_xlfn.MAXIFS(Central_Team!G:G,Central_Team!C:C,TrackerTbl[[#This Row],[UAID_2]])</f>
        <v>45595</v>
      </c>
      <c r="F1656" t="str" cm="1">
        <f t="array" ref="F1656">INDEX(MainTracker[#Data],MATCH(1,(TrackerTbl[[#This Row],[UAID_2]]=MainTracker[UAID_2])*(TrackerTbl[[#This Row],[Request Date]]=MainTracker[Request sent on (Date)])*1,0),21)</f>
        <v>10 - Complete</v>
      </c>
      <c r="G1656" s="74" cm="1">
        <f t="array" ref="G1656">INDEX(MainTracker[#Data],MATCH(1,(TrackerTbl[[#This Row],[UAID_2]]=MainTracker[UAID_2])*(TrackerTbl[[#This Row],[Request Date]]=MainTracker[Request sent on (Date)])*1,0),9)</f>
        <v>45604</v>
      </c>
      <c r="J1656" t="s">
        <v>10819</v>
      </c>
      <c r="K1656" s="238" t="s">
        <v>10778</v>
      </c>
      <c r="L1656" t="str">
        <f>LEFT(Table58[[#This Row],[L3 (Last Work Package only)]],FIND(" - ",Table58[[#This Row],[L3 (Last Work Package only)]])-1)</f>
        <v>PE 0003</v>
      </c>
      <c r="M1656" t="str">
        <f>LEFT(Table58[[#This Row],[Assets]],FIND(" - ",Table58[[#This Row],[Assets]])-1)</f>
        <v>HS2-00002XP4B</v>
      </c>
      <c r="N1656" s="239" t="e">
        <f>INDEX(TrackerTbl[#Data],MATCH(Table58[[#This Row],[L2]],TrackerTbl[Cleansed_UAID_2],0),5)</f>
        <v>#N/A</v>
      </c>
      <c r="O1656" s="9" t="e">
        <f>INDEX(TrackerTbl[#Data],MATCH(Table58[[#This Row],[L2]],TrackerTbl[Cleansed_UAID_2],0),6)</f>
        <v>#N/A</v>
      </c>
      <c r="P1656" s="239" t="e">
        <f>INDEX(TrackerTbl[#Data],MATCH(Table58[[#This Row],[L2]],TrackerTbl[Cleansed_UAID_2],0),7)</f>
        <v>#N/A</v>
      </c>
    </row>
    <row r="1657" spans="1:16">
      <c r="A1657" s="9">
        <v>215.03</v>
      </c>
      <c r="B1657" t="s">
        <v>7212</v>
      </c>
      <c r="C1657" t="str">
        <f>IF(LEFT(TrackerTbl[[#This Row],[WorkPackage]],1)="U",TrackerTbl[[#This Row],[WorkPackage]],"IDR "&amp;TRIM(TrackerTbl[[#This Row],[WorkPackage]]))</f>
        <v>IDR 215.03</v>
      </c>
      <c r="D1657" t="str">
        <f>TRIM(TrackerTbl[[#This Row],[UAID_2]])</f>
        <v>HS2-00003GNA4</v>
      </c>
      <c r="E1657" s="74">
        <f>_xlfn.MAXIFS(Central_Team!G:G,Central_Team!C:C,TrackerTbl[[#This Row],[UAID_2]])</f>
        <v>45596</v>
      </c>
      <c r="F1657" t="str" cm="1">
        <f t="array" ref="F1657">INDEX(MainTracker[#Data],MATCH(1,(TrackerTbl[[#This Row],[UAID_2]]=MainTracker[UAID_2])*(TrackerTbl[[#This Row],[Request Date]]=MainTracker[Request sent on (Date)])*1,0),21)</f>
        <v>10 - Complete</v>
      </c>
      <c r="G1657" s="74" cm="1">
        <f t="array" ref="G1657">INDEX(MainTracker[#Data],MATCH(1,(TrackerTbl[[#This Row],[UAID_2]]=MainTracker[UAID_2])*(TrackerTbl[[#This Row],[Request Date]]=MainTracker[Request sent on (Date)])*1,0),9)</f>
        <v>45603</v>
      </c>
      <c r="J1657" t="s">
        <v>10820</v>
      </c>
      <c r="K1657" s="238" t="s">
        <v>10778</v>
      </c>
      <c r="L1657" t="str">
        <f>LEFT(Table58[[#This Row],[L3 (Last Work Package only)]],FIND(" - ",Table58[[#This Row],[L3 (Last Work Package only)]])-1)</f>
        <v>PE 0003</v>
      </c>
      <c r="M1657" t="str">
        <f>LEFT(Table58[[#This Row],[Assets]],FIND(" - ",Table58[[#This Row],[Assets]])-1)</f>
        <v>HS2-00002XP4C</v>
      </c>
      <c r="N1657" s="239" t="e">
        <f>INDEX(TrackerTbl[#Data],MATCH(Table58[[#This Row],[L2]],TrackerTbl[Cleansed_UAID_2],0),5)</f>
        <v>#N/A</v>
      </c>
      <c r="O1657" s="9" t="e">
        <f>INDEX(TrackerTbl[#Data],MATCH(Table58[[#This Row],[L2]],TrackerTbl[Cleansed_UAID_2],0),6)</f>
        <v>#N/A</v>
      </c>
      <c r="P1657" s="239" t="e">
        <f>INDEX(TrackerTbl[#Data],MATCH(Table58[[#This Row],[L2]],TrackerTbl[Cleansed_UAID_2],0),7)</f>
        <v>#N/A</v>
      </c>
    </row>
    <row r="1658" spans="1:16">
      <c r="A1658" s="9">
        <v>215.03</v>
      </c>
      <c r="B1658" t="s">
        <v>7218</v>
      </c>
      <c r="C1658" t="str">
        <f>IF(LEFT(TrackerTbl[[#This Row],[WorkPackage]],1)="U",TrackerTbl[[#This Row],[WorkPackage]],"IDR "&amp;TRIM(TrackerTbl[[#This Row],[WorkPackage]]))</f>
        <v>IDR 215.03</v>
      </c>
      <c r="D1658" t="str">
        <f>TRIM(TrackerTbl[[#This Row],[UAID_2]])</f>
        <v>HS2-00003GNA3</v>
      </c>
      <c r="E1658" s="74">
        <f>_xlfn.MAXIFS(Central_Team!G:G,Central_Team!C:C,TrackerTbl[[#This Row],[UAID_2]])</f>
        <v>45596</v>
      </c>
      <c r="F1658" t="str" cm="1">
        <f t="array" ref="F1658">INDEX(MainTracker[#Data],MATCH(1,(TrackerTbl[[#This Row],[UAID_2]]=MainTracker[UAID_2])*(TrackerTbl[[#This Row],[Request Date]]=MainTracker[Request sent on (Date)])*1,0),21)</f>
        <v>10 - Complete</v>
      </c>
      <c r="G1658" s="74" cm="1">
        <f t="array" ref="G1658">INDEX(MainTracker[#Data],MATCH(1,(TrackerTbl[[#This Row],[UAID_2]]=MainTracker[UAID_2])*(TrackerTbl[[#This Row],[Request Date]]=MainTracker[Request sent on (Date)])*1,0),9)</f>
        <v>45602</v>
      </c>
      <c r="J1658" t="s">
        <v>10821</v>
      </c>
      <c r="K1658" s="238" t="s">
        <v>10778</v>
      </c>
      <c r="L1658" t="str">
        <f>LEFT(Table58[[#This Row],[L3 (Last Work Package only)]],FIND(" - ",Table58[[#This Row],[L3 (Last Work Package only)]])-1)</f>
        <v>PE 0003</v>
      </c>
      <c r="M1658" t="str">
        <f>LEFT(Table58[[#This Row],[Assets]],FIND(" - ",Table58[[#This Row],[Assets]])-1)</f>
        <v>HS2-00002XP4D</v>
      </c>
      <c r="N1658" s="239" t="e">
        <f>INDEX(TrackerTbl[#Data],MATCH(Table58[[#This Row],[L2]],TrackerTbl[Cleansed_UAID_2],0),5)</f>
        <v>#N/A</v>
      </c>
      <c r="O1658" s="9" t="e">
        <f>INDEX(TrackerTbl[#Data],MATCH(Table58[[#This Row],[L2]],TrackerTbl[Cleansed_UAID_2],0),6)</f>
        <v>#N/A</v>
      </c>
      <c r="P1658" s="239" t="e">
        <f>INDEX(TrackerTbl[#Data],MATCH(Table58[[#This Row],[L2]],TrackerTbl[Cleansed_UAID_2],0),7)</f>
        <v>#N/A</v>
      </c>
    </row>
    <row r="1659" spans="1:16">
      <c r="A1659" s="9">
        <v>215.03</v>
      </c>
      <c r="B1659" t="s">
        <v>7222</v>
      </c>
      <c r="C1659" t="str">
        <f>IF(LEFT(TrackerTbl[[#This Row],[WorkPackage]],1)="U",TrackerTbl[[#This Row],[WorkPackage]],"IDR "&amp;TRIM(TrackerTbl[[#This Row],[WorkPackage]]))</f>
        <v>IDR 215.03</v>
      </c>
      <c r="D1659" t="str">
        <f>TRIM(TrackerTbl[[#This Row],[UAID_2]])</f>
        <v>HS2-00002TTH1</v>
      </c>
      <c r="E1659" s="74">
        <f>_xlfn.MAXIFS(Central_Team!G:G,Central_Team!C:C,TrackerTbl[[#This Row],[UAID_2]])</f>
        <v>45596</v>
      </c>
      <c r="F1659" t="str" cm="1">
        <f t="array" ref="F1659">INDEX(MainTracker[#Data],MATCH(1,(TrackerTbl[[#This Row],[UAID_2]]=MainTracker[UAID_2])*(TrackerTbl[[#This Row],[Request Date]]=MainTracker[Request sent on (Date)])*1,0),21)</f>
        <v>10 - Complete</v>
      </c>
      <c r="G1659" s="74" cm="1">
        <f t="array" ref="G1659">INDEX(MainTracker[#Data],MATCH(1,(TrackerTbl[[#This Row],[UAID_2]]=MainTracker[UAID_2])*(TrackerTbl[[#This Row],[Request Date]]=MainTracker[Request sent on (Date)])*1,0),9)</f>
        <v>45602</v>
      </c>
      <c r="J1659" t="s">
        <v>10822</v>
      </c>
      <c r="K1659" s="238" t="s">
        <v>10778</v>
      </c>
      <c r="L1659" t="str">
        <f>LEFT(Table58[[#This Row],[L3 (Last Work Package only)]],FIND(" - ",Table58[[#This Row],[L3 (Last Work Package only)]])-1)</f>
        <v>PE 0003</v>
      </c>
      <c r="M1659" t="str">
        <f>LEFT(Table58[[#This Row],[Assets]],FIND(" - ",Table58[[#This Row],[Assets]])-1)</f>
        <v>HS2-00002XP4E</v>
      </c>
      <c r="N1659" s="239" t="e">
        <f>INDEX(TrackerTbl[#Data],MATCH(Table58[[#This Row],[L2]],TrackerTbl[Cleansed_UAID_2],0),5)</f>
        <v>#N/A</v>
      </c>
      <c r="O1659" s="9" t="e">
        <f>INDEX(TrackerTbl[#Data],MATCH(Table58[[#This Row],[L2]],TrackerTbl[Cleansed_UAID_2],0),6)</f>
        <v>#N/A</v>
      </c>
      <c r="P1659" s="239" t="e">
        <f>INDEX(TrackerTbl[#Data],MATCH(Table58[[#This Row],[L2]],TrackerTbl[Cleansed_UAID_2],0),7)</f>
        <v>#N/A</v>
      </c>
    </row>
    <row r="1660" spans="1:16">
      <c r="A1660" s="9">
        <v>229.03</v>
      </c>
      <c r="B1660" t="s">
        <v>7226</v>
      </c>
      <c r="C1660" t="str">
        <f>IF(LEFT(TrackerTbl[[#This Row],[WorkPackage]],1)="U",TrackerTbl[[#This Row],[WorkPackage]],"IDR "&amp;TRIM(TrackerTbl[[#This Row],[WorkPackage]]))</f>
        <v>IDR 229.03</v>
      </c>
      <c r="D1660" t="str">
        <f>TRIM(TrackerTbl[[#This Row],[UAID_2]])</f>
        <v>HS2-00003JYH5</v>
      </c>
      <c r="E1660" s="74">
        <f>_xlfn.MAXIFS(Central_Team!G:G,Central_Team!C:C,TrackerTbl[[#This Row],[UAID_2]])</f>
        <v>45596</v>
      </c>
      <c r="F1660" t="str" cm="1">
        <f t="array" ref="F1660">INDEX(MainTracker[#Data],MATCH(1,(TrackerTbl[[#This Row],[UAID_2]]=MainTracker[UAID_2])*(TrackerTbl[[#This Row],[Request Date]]=MainTracker[Request sent on (Date)])*1,0),21)</f>
        <v>10 - Complete</v>
      </c>
      <c r="G1660" s="74" cm="1">
        <f t="array" ref="G1660">INDEX(MainTracker[#Data],MATCH(1,(TrackerTbl[[#This Row],[UAID_2]]=MainTracker[UAID_2])*(TrackerTbl[[#This Row],[Request Date]]=MainTracker[Request sent on (Date)])*1,0),9)</f>
        <v>45603</v>
      </c>
      <c r="J1660" t="s">
        <v>10823</v>
      </c>
      <c r="K1660" s="238" t="s">
        <v>10778</v>
      </c>
      <c r="L1660" t="str">
        <f>LEFT(Table58[[#This Row],[L3 (Last Work Package only)]],FIND(" - ",Table58[[#This Row],[L3 (Last Work Package only)]])-1)</f>
        <v>PE 0003</v>
      </c>
      <c r="M1660" t="str">
        <f>LEFT(Table58[[#This Row],[Assets]],FIND(" - ",Table58[[#This Row],[Assets]])-1)</f>
        <v>HS2-00002XP4F</v>
      </c>
      <c r="N1660" s="239" t="e">
        <f>INDEX(TrackerTbl[#Data],MATCH(Table58[[#This Row],[L2]],TrackerTbl[Cleansed_UAID_2],0),5)</f>
        <v>#N/A</v>
      </c>
      <c r="O1660" s="9" t="e">
        <f>INDEX(TrackerTbl[#Data],MATCH(Table58[[#This Row],[L2]],TrackerTbl[Cleansed_UAID_2],0),6)</f>
        <v>#N/A</v>
      </c>
      <c r="P1660" s="239" t="e">
        <f>INDEX(TrackerTbl[#Data],MATCH(Table58[[#This Row],[L2]],TrackerTbl[Cleansed_UAID_2],0),7)</f>
        <v>#N/A</v>
      </c>
    </row>
    <row r="1661" spans="1:16">
      <c r="A1661" s="9">
        <v>229.03</v>
      </c>
      <c r="B1661" t="s">
        <v>7231</v>
      </c>
      <c r="C1661" t="str">
        <f>IF(LEFT(TrackerTbl[[#This Row],[WorkPackage]],1)="U",TrackerTbl[[#This Row],[WorkPackage]],"IDR "&amp;TRIM(TrackerTbl[[#This Row],[WorkPackage]]))</f>
        <v>IDR 229.03</v>
      </c>
      <c r="D1661" t="str">
        <f>TRIM(TrackerTbl[[#This Row],[UAID_2]])</f>
        <v>HS2-00003JYH6</v>
      </c>
      <c r="E1661" s="74">
        <f>_xlfn.MAXIFS(Central_Team!G:G,Central_Team!C:C,TrackerTbl[[#This Row],[UAID_2]])</f>
        <v>45596</v>
      </c>
      <c r="F1661" t="str" cm="1">
        <f t="array" ref="F1661">INDEX(MainTracker[#Data],MATCH(1,(TrackerTbl[[#This Row],[UAID_2]]=MainTracker[UAID_2])*(TrackerTbl[[#This Row],[Request Date]]=MainTracker[Request sent on (Date)])*1,0),21)</f>
        <v>10 - Complete</v>
      </c>
      <c r="G1661" s="74" cm="1">
        <f t="array" ref="G1661">INDEX(MainTracker[#Data],MATCH(1,(TrackerTbl[[#This Row],[UAID_2]]=MainTracker[UAID_2])*(TrackerTbl[[#This Row],[Request Date]]=MainTracker[Request sent on (Date)])*1,0),9)</f>
        <v>45603</v>
      </c>
      <c r="J1661" t="s">
        <v>10824</v>
      </c>
      <c r="K1661" s="238" t="s">
        <v>10778</v>
      </c>
      <c r="L1661" t="str">
        <f>LEFT(Table58[[#This Row],[L3 (Last Work Package only)]],FIND(" - ",Table58[[#This Row],[L3 (Last Work Package only)]])-1)</f>
        <v>PE 0003</v>
      </c>
      <c r="M1661" t="str">
        <f>LEFT(Table58[[#This Row],[Assets]],FIND(" - ",Table58[[#This Row],[Assets]])-1)</f>
        <v>HS2-00002XP4G</v>
      </c>
      <c r="N1661" s="239" t="e">
        <f>INDEX(TrackerTbl[#Data],MATCH(Table58[[#This Row],[L2]],TrackerTbl[Cleansed_UAID_2],0),5)</f>
        <v>#N/A</v>
      </c>
      <c r="O1661" s="9" t="e">
        <f>INDEX(TrackerTbl[#Data],MATCH(Table58[[#This Row],[L2]],TrackerTbl[Cleansed_UAID_2],0),6)</f>
        <v>#N/A</v>
      </c>
      <c r="P1661" s="239" t="e">
        <f>INDEX(TrackerTbl[#Data],MATCH(Table58[[#This Row],[L2]],TrackerTbl[Cleansed_UAID_2],0),7)</f>
        <v>#N/A</v>
      </c>
    </row>
    <row r="1662" spans="1:16">
      <c r="A1662" s="9">
        <v>229.03</v>
      </c>
      <c r="B1662" t="s">
        <v>7235</v>
      </c>
      <c r="C1662" t="str">
        <f>IF(LEFT(TrackerTbl[[#This Row],[WorkPackage]],1)="U",TrackerTbl[[#This Row],[WorkPackage]],"IDR "&amp;TRIM(TrackerTbl[[#This Row],[WorkPackage]]))</f>
        <v>IDR 229.03</v>
      </c>
      <c r="D1662" t="str">
        <f>TRIM(TrackerTbl[[#This Row],[UAID_2]])</f>
        <v>HS2-00003JYH7</v>
      </c>
      <c r="E1662" s="74">
        <f>_xlfn.MAXIFS(Central_Team!G:G,Central_Team!C:C,TrackerTbl[[#This Row],[UAID_2]])</f>
        <v>45596</v>
      </c>
      <c r="F1662" t="str" cm="1">
        <f t="array" ref="F1662">INDEX(MainTracker[#Data],MATCH(1,(TrackerTbl[[#This Row],[UAID_2]]=MainTracker[UAID_2])*(TrackerTbl[[#This Row],[Request Date]]=MainTracker[Request sent on (Date)])*1,0),21)</f>
        <v>10 - Complete</v>
      </c>
      <c r="G1662" s="74" cm="1">
        <f t="array" ref="G1662">INDEX(MainTracker[#Data],MATCH(1,(TrackerTbl[[#This Row],[UAID_2]]=MainTracker[UAID_2])*(TrackerTbl[[#This Row],[Request Date]]=MainTracker[Request sent on (Date)])*1,0),9)</f>
        <v>45603</v>
      </c>
      <c r="J1662" t="s">
        <v>10825</v>
      </c>
      <c r="K1662" s="238" t="s">
        <v>10778</v>
      </c>
      <c r="L1662" t="str">
        <f>LEFT(Table58[[#This Row],[L3 (Last Work Package only)]],FIND(" - ",Table58[[#This Row],[L3 (Last Work Package only)]])-1)</f>
        <v>PE 0003</v>
      </c>
      <c r="M1662" t="str">
        <f>LEFT(Table58[[#This Row],[Assets]],FIND(" - ",Table58[[#This Row],[Assets]])-1)</f>
        <v>HS2-00002XP4H</v>
      </c>
      <c r="N1662" s="239" t="e">
        <f>INDEX(TrackerTbl[#Data],MATCH(Table58[[#This Row],[L2]],TrackerTbl[Cleansed_UAID_2],0),5)</f>
        <v>#N/A</v>
      </c>
      <c r="O1662" s="9" t="e">
        <f>INDEX(TrackerTbl[#Data],MATCH(Table58[[#This Row],[L2]],TrackerTbl[Cleansed_UAID_2],0),6)</f>
        <v>#N/A</v>
      </c>
      <c r="P1662" s="239" t="e">
        <f>INDEX(TrackerTbl[#Data],MATCH(Table58[[#This Row],[L2]],TrackerTbl[Cleansed_UAID_2],0),7)</f>
        <v>#N/A</v>
      </c>
    </row>
    <row r="1663" spans="1:16">
      <c r="A1663" s="9">
        <v>229.03</v>
      </c>
      <c r="B1663" t="s">
        <v>7239</v>
      </c>
      <c r="C1663" t="str">
        <f>IF(LEFT(TrackerTbl[[#This Row],[WorkPackage]],1)="U",TrackerTbl[[#This Row],[WorkPackage]],"IDR "&amp;TRIM(TrackerTbl[[#This Row],[WorkPackage]]))</f>
        <v>IDR 229.03</v>
      </c>
      <c r="D1663" t="str">
        <f>TRIM(TrackerTbl[[#This Row],[UAID_2]])</f>
        <v>HS2-00003JYH2</v>
      </c>
      <c r="E1663" s="74">
        <f>_xlfn.MAXIFS(Central_Team!G:G,Central_Team!C:C,TrackerTbl[[#This Row],[UAID_2]])</f>
        <v>45596</v>
      </c>
      <c r="F1663" t="str" cm="1">
        <f t="array" ref="F1663">INDEX(MainTracker[#Data],MATCH(1,(TrackerTbl[[#This Row],[UAID_2]]=MainTracker[UAID_2])*(TrackerTbl[[#This Row],[Request Date]]=MainTracker[Request sent on (Date)])*1,0),21)</f>
        <v>10 - Complete</v>
      </c>
      <c r="G1663" s="74" cm="1">
        <f t="array" ref="G1663">INDEX(MainTracker[#Data],MATCH(1,(TrackerTbl[[#This Row],[UAID_2]]=MainTracker[UAID_2])*(TrackerTbl[[#This Row],[Request Date]]=MainTracker[Request sent on (Date)])*1,0),9)</f>
        <v>45603</v>
      </c>
      <c r="J1663" t="s">
        <v>10826</v>
      </c>
      <c r="K1663" s="238" t="s">
        <v>10778</v>
      </c>
      <c r="L1663" t="str">
        <f>LEFT(Table58[[#This Row],[L3 (Last Work Package only)]],FIND(" - ",Table58[[#This Row],[L3 (Last Work Package only)]])-1)</f>
        <v>PE 0003</v>
      </c>
      <c r="M1663" t="str">
        <f>LEFT(Table58[[#This Row],[Assets]],FIND(" - ",Table58[[#This Row],[Assets]])-1)</f>
        <v>HS2-00002XP4J</v>
      </c>
      <c r="N1663" s="239" t="e">
        <f>INDEX(TrackerTbl[#Data],MATCH(Table58[[#This Row],[L2]],TrackerTbl[Cleansed_UAID_2],0),5)</f>
        <v>#N/A</v>
      </c>
      <c r="O1663" s="9" t="e">
        <f>INDEX(TrackerTbl[#Data],MATCH(Table58[[#This Row],[L2]],TrackerTbl[Cleansed_UAID_2],0),6)</f>
        <v>#N/A</v>
      </c>
      <c r="P1663" s="239" t="e">
        <f>INDEX(TrackerTbl[#Data],MATCH(Table58[[#This Row],[L2]],TrackerTbl[Cleansed_UAID_2],0),7)</f>
        <v>#N/A</v>
      </c>
    </row>
    <row r="1664" spans="1:16">
      <c r="A1664" s="9">
        <v>229.03</v>
      </c>
      <c r="B1664" t="s">
        <v>7243</v>
      </c>
      <c r="C1664" t="str">
        <f>IF(LEFT(TrackerTbl[[#This Row],[WorkPackage]],1)="U",TrackerTbl[[#This Row],[WorkPackage]],"IDR "&amp;TRIM(TrackerTbl[[#This Row],[WorkPackage]]))</f>
        <v>IDR 229.03</v>
      </c>
      <c r="D1664" t="str">
        <f>TRIM(TrackerTbl[[#This Row],[UAID_2]])</f>
        <v>HS2-00003JYH3</v>
      </c>
      <c r="E1664" s="74">
        <f>_xlfn.MAXIFS(Central_Team!G:G,Central_Team!C:C,TrackerTbl[[#This Row],[UAID_2]])</f>
        <v>45596</v>
      </c>
      <c r="F1664" t="str" cm="1">
        <f t="array" ref="F1664">INDEX(MainTracker[#Data],MATCH(1,(TrackerTbl[[#This Row],[UAID_2]]=MainTracker[UAID_2])*(TrackerTbl[[#This Row],[Request Date]]=MainTracker[Request sent on (Date)])*1,0),21)</f>
        <v>10 - Complete</v>
      </c>
      <c r="G1664" s="74" cm="1">
        <f t="array" ref="G1664">INDEX(MainTracker[#Data],MATCH(1,(TrackerTbl[[#This Row],[UAID_2]]=MainTracker[UAID_2])*(TrackerTbl[[#This Row],[Request Date]]=MainTracker[Request sent on (Date)])*1,0),9)</f>
        <v>45603</v>
      </c>
      <c r="J1664" t="s">
        <v>10827</v>
      </c>
      <c r="K1664" s="238" t="s">
        <v>10778</v>
      </c>
      <c r="L1664" t="str">
        <f>LEFT(Table58[[#This Row],[L3 (Last Work Package only)]],FIND(" - ",Table58[[#This Row],[L3 (Last Work Package only)]])-1)</f>
        <v>PE 0003</v>
      </c>
      <c r="M1664" t="str">
        <f>LEFT(Table58[[#This Row],[Assets]],FIND(" - ",Table58[[#This Row],[Assets]])-1)</f>
        <v>HS2-00002XP4K</v>
      </c>
      <c r="N1664" s="239" t="e">
        <f>INDEX(TrackerTbl[#Data],MATCH(Table58[[#This Row],[L2]],TrackerTbl[Cleansed_UAID_2],0),5)</f>
        <v>#N/A</v>
      </c>
      <c r="O1664" s="9" t="e">
        <f>INDEX(TrackerTbl[#Data],MATCH(Table58[[#This Row],[L2]],TrackerTbl[Cleansed_UAID_2],0),6)</f>
        <v>#N/A</v>
      </c>
      <c r="P1664" s="239" t="e">
        <f>INDEX(TrackerTbl[#Data],MATCH(Table58[[#This Row],[L2]],TrackerTbl[Cleansed_UAID_2],0),7)</f>
        <v>#N/A</v>
      </c>
    </row>
    <row r="1665" spans="1:16">
      <c r="A1665" s="9">
        <v>229.03</v>
      </c>
      <c r="B1665" t="s">
        <v>7247</v>
      </c>
      <c r="C1665" t="str">
        <f>IF(LEFT(TrackerTbl[[#This Row],[WorkPackage]],1)="U",TrackerTbl[[#This Row],[WorkPackage]],"IDR "&amp;TRIM(TrackerTbl[[#This Row],[WorkPackage]]))</f>
        <v>IDR 229.03</v>
      </c>
      <c r="D1665" t="str">
        <f>TRIM(TrackerTbl[[#This Row],[UAID_2]])</f>
        <v>HS2-00003JYH4</v>
      </c>
      <c r="E1665" s="74">
        <f>_xlfn.MAXIFS(Central_Team!G:G,Central_Team!C:C,TrackerTbl[[#This Row],[UAID_2]])</f>
        <v>45596</v>
      </c>
      <c r="F1665" t="str" cm="1">
        <f t="array" ref="F1665">INDEX(MainTracker[#Data],MATCH(1,(TrackerTbl[[#This Row],[UAID_2]]=MainTracker[UAID_2])*(TrackerTbl[[#This Row],[Request Date]]=MainTracker[Request sent on (Date)])*1,0),21)</f>
        <v>10 - Complete</v>
      </c>
      <c r="G1665" s="74" cm="1">
        <f t="array" ref="G1665">INDEX(MainTracker[#Data],MATCH(1,(TrackerTbl[[#This Row],[UAID_2]]=MainTracker[UAID_2])*(TrackerTbl[[#This Row],[Request Date]]=MainTracker[Request sent on (Date)])*1,0),9)</f>
        <v>45603</v>
      </c>
      <c r="J1665" t="s">
        <v>10828</v>
      </c>
      <c r="K1665" s="238" t="s">
        <v>10778</v>
      </c>
      <c r="L1665" t="str">
        <f>LEFT(Table58[[#This Row],[L3 (Last Work Package only)]],FIND(" - ",Table58[[#This Row],[L3 (Last Work Package only)]])-1)</f>
        <v>PE 0003</v>
      </c>
      <c r="M1665" t="str">
        <f>LEFT(Table58[[#This Row],[Assets]],FIND(" - ",Table58[[#This Row],[Assets]])-1)</f>
        <v>HS2-00002XP4L</v>
      </c>
      <c r="N1665" s="239" t="e">
        <f>INDEX(TrackerTbl[#Data],MATCH(Table58[[#This Row],[L2]],TrackerTbl[Cleansed_UAID_2],0),5)</f>
        <v>#N/A</v>
      </c>
      <c r="O1665" s="9" t="e">
        <f>INDEX(TrackerTbl[#Data],MATCH(Table58[[#This Row],[L2]],TrackerTbl[Cleansed_UAID_2],0),6)</f>
        <v>#N/A</v>
      </c>
      <c r="P1665" s="239" t="e">
        <f>INDEX(TrackerTbl[#Data],MATCH(Table58[[#This Row],[L2]],TrackerTbl[Cleansed_UAID_2],0),7)</f>
        <v>#N/A</v>
      </c>
    </row>
    <row r="1666" spans="1:16">
      <c r="A1666" s="9">
        <v>212.5</v>
      </c>
      <c r="B1666" t="s">
        <v>7251</v>
      </c>
      <c r="C1666" t="str">
        <f>IF(LEFT(TrackerTbl[[#This Row],[WorkPackage]],1)="U",TrackerTbl[[#This Row],[WorkPackage]],"IDR "&amp;TRIM(TrackerTbl[[#This Row],[WorkPackage]]))</f>
        <v>IDR 212.5</v>
      </c>
      <c r="D1666" t="str">
        <f>TRIM(TrackerTbl[[#This Row],[UAID_2]])</f>
        <v>HS2-00003KFPP</v>
      </c>
      <c r="E1666" s="74">
        <f>_xlfn.MAXIFS(Central_Team!G:G,Central_Team!C:C,TrackerTbl[[#This Row],[UAID_2]])</f>
        <v>45596</v>
      </c>
      <c r="F1666" t="str" cm="1">
        <f t="array" ref="F1666">INDEX(MainTracker[#Data],MATCH(1,(TrackerTbl[[#This Row],[UAID_2]]=MainTracker[UAID_2])*(TrackerTbl[[#This Row],[Request Date]]=MainTracker[Request sent on (Date)])*1,0),21)</f>
        <v>10 - Complete</v>
      </c>
      <c r="G1666" s="74" cm="1">
        <f t="array" ref="G1666">INDEX(MainTracker[#Data],MATCH(1,(TrackerTbl[[#This Row],[UAID_2]]=MainTracker[UAID_2])*(TrackerTbl[[#This Row],[Request Date]]=MainTracker[Request sent on (Date)])*1,0),9)</f>
        <v>45610</v>
      </c>
      <c r="J1666" t="s">
        <v>10829</v>
      </c>
      <c r="K1666" s="238" t="s">
        <v>10778</v>
      </c>
      <c r="L1666" t="str">
        <f>LEFT(Table58[[#This Row],[L3 (Last Work Package only)]],FIND(" - ",Table58[[#This Row],[L3 (Last Work Package only)]])-1)</f>
        <v>PE 0003</v>
      </c>
      <c r="M1666" t="str">
        <f>LEFT(Table58[[#This Row],[Assets]],FIND(" - ",Table58[[#This Row],[Assets]])-1)</f>
        <v>HS2-00002XP4M</v>
      </c>
      <c r="N1666" s="239" t="e">
        <f>INDEX(TrackerTbl[#Data],MATCH(Table58[[#This Row],[L2]],TrackerTbl[Cleansed_UAID_2],0),5)</f>
        <v>#N/A</v>
      </c>
      <c r="O1666" s="9" t="e">
        <f>INDEX(TrackerTbl[#Data],MATCH(Table58[[#This Row],[L2]],TrackerTbl[Cleansed_UAID_2],0),6)</f>
        <v>#N/A</v>
      </c>
      <c r="P1666" s="239" t="e">
        <f>INDEX(TrackerTbl[#Data],MATCH(Table58[[#This Row],[L2]],TrackerTbl[Cleansed_UAID_2],0),7)</f>
        <v>#N/A</v>
      </c>
    </row>
    <row r="1667" spans="1:16">
      <c r="A1667" s="9">
        <v>212.5</v>
      </c>
      <c r="B1667" t="s">
        <v>7255</v>
      </c>
      <c r="C1667" t="str">
        <f>IF(LEFT(TrackerTbl[[#This Row],[WorkPackage]],1)="U",TrackerTbl[[#This Row],[WorkPackage]],"IDR "&amp;TRIM(TrackerTbl[[#This Row],[WorkPackage]]))</f>
        <v>IDR 212.5</v>
      </c>
      <c r="D1667" t="str">
        <f>TRIM(TrackerTbl[[#This Row],[UAID_2]])</f>
        <v>HS2-00003KFPQ</v>
      </c>
      <c r="E1667" s="74">
        <f>_xlfn.MAXIFS(Central_Team!G:G,Central_Team!C:C,TrackerTbl[[#This Row],[UAID_2]])</f>
        <v>45596</v>
      </c>
      <c r="F1667" t="str" cm="1">
        <f t="array" ref="F1667">INDEX(MainTracker[#Data],MATCH(1,(TrackerTbl[[#This Row],[UAID_2]]=MainTracker[UAID_2])*(TrackerTbl[[#This Row],[Request Date]]=MainTracker[Request sent on (Date)])*1,0),21)</f>
        <v>10 - Complete</v>
      </c>
      <c r="G1667" s="74" cm="1">
        <f t="array" ref="G1667">INDEX(MainTracker[#Data],MATCH(1,(TrackerTbl[[#This Row],[UAID_2]]=MainTracker[UAID_2])*(TrackerTbl[[#This Row],[Request Date]]=MainTracker[Request sent on (Date)])*1,0),9)</f>
        <v>45615</v>
      </c>
      <c r="J1667" t="s">
        <v>10830</v>
      </c>
      <c r="K1667" s="238" t="s">
        <v>10778</v>
      </c>
      <c r="L1667" t="str">
        <f>LEFT(Table58[[#This Row],[L3 (Last Work Package only)]],FIND(" - ",Table58[[#This Row],[L3 (Last Work Package only)]])-1)</f>
        <v>PE 0003</v>
      </c>
      <c r="M1667" t="str">
        <f>LEFT(Table58[[#This Row],[Assets]],FIND(" - ",Table58[[#This Row],[Assets]])-1)</f>
        <v>HS2-00002XP4N</v>
      </c>
      <c r="N1667" s="239" t="e">
        <f>INDEX(TrackerTbl[#Data],MATCH(Table58[[#This Row],[L2]],TrackerTbl[Cleansed_UAID_2],0),5)</f>
        <v>#N/A</v>
      </c>
      <c r="O1667" s="9" t="e">
        <f>INDEX(TrackerTbl[#Data],MATCH(Table58[[#This Row],[L2]],TrackerTbl[Cleansed_UAID_2],0),6)</f>
        <v>#N/A</v>
      </c>
      <c r="P1667" s="239" t="e">
        <f>INDEX(TrackerTbl[#Data],MATCH(Table58[[#This Row],[L2]],TrackerTbl[Cleansed_UAID_2],0),7)</f>
        <v>#N/A</v>
      </c>
    </row>
    <row r="1668" spans="1:16">
      <c r="A1668" s="9">
        <v>212.5</v>
      </c>
      <c r="B1668" t="s">
        <v>7259</v>
      </c>
      <c r="C1668" t="str">
        <f>IF(LEFT(TrackerTbl[[#This Row],[WorkPackage]],1)="U",TrackerTbl[[#This Row],[WorkPackage]],"IDR "&amp;TRIM(TrackerTbl[[#This Row],[WorkPackage]]))</f>
        <v>IDR 212.5</v>
      </c>
      <c r="D1668" t="str">
        <f>TRIM(TrackerTbl[[#This Row],[UAID_2]])</f>
        <v>HS2-00003KFPR</v>
      </c>
      <c r="E1668" s="74">
        <f>_xlfn.MAXIFS(Central_Team!G:G,Central_Team!C:C,TrackerTbl[[#This Row],[UAID_2]])</f>
        <v>45596</v>
      </c>
      <c r="F1668" t="str" cm="1">
        <f t="array" ref="F1668">INDEX(MainTracker[#Data],MATCH(1,(TrackerTbl[[#This Row],[UAID_2]]=MainTracker[UAID_2])*(TrackerTbl[[#This Row],[Request Date]]=MainTracker[Request sent on (Date)])*1,0),21)</f>
        <v>10 - Complete</v>
      </c>
      <c r="G1668" s="74" cm="1">
        <f t="array" ref="G1668">INDEX(MainTracker[#Data],MATCH(1,(TrackerTbl[[#This Row],[UAID_2]]=MainTracker[UAID_2])*(TrackerTbl[[#This Row],[Request Date]]=MainTracker[Request sent on (Date)])*1,0),9)</f>
        <v>45615</v>
      </c>
      <c r="J1668" t="s">
        <v>10831</v>
      </c>
      <c r="K1668" s="238" t="s">
        <v>10778</v>
      </c>
      <c r="L1668" t="str">
        <f>LEFT(Table58[[#This Row],[L3 (Last Work Package only)]],FIND(" - ",Table58[[#This Row],[L3 (Last Work Package only)]])-1)</f>
        <v>PE 0003</v>
      </c>
      <c r="M1668" t="str">
        <f>LEFT(Table58[[#This Row],[Assets]],FIND(" - ",Table58[[#This Row],[Assets]])-1)</f>
        <v>HS2-00002XP4P</v>
      </c>
      <c r="N1668" s="239" t="e">
        <f>INDEX(TrackerTbl[#Data],MATCH(Table58[[#This Row],[L2]],TrackerTbl[Cleansed_UAID_2],0),5)</f>
        <v>#N/A</v>
      </c>
      <c r="O1668" s="9" t="e">
        <f>INDEX(TrackerTbl[#Data],MATCH(Table58[[#This Row],[L2]],TrackerTbl[Cleansed_UAID_2],0),6)</f>
        <v>#N/A</v>
      </c>
      <c r="P1668" s="239" t="e">
        <f>INDEX(TrackerTbl[#Data],MATCH(Table58[[#This Row],[L2]],TrackerTbl[Cleansed_UAID_2],0),7)</f>
        <v>#N/A</v>
      </c>
    </row>
    <row r="1669" spans="1:16">
      <c r="A1669" s="9">
        <v>212.5</v>
      </c>
      <c r="B1669" t="s">
        <v>7263</v>
      </c>
      <c r="C1669" t="str">
        <f>IF(LEFT(TrackerTbl[[#This Row],[WorkPackage]],1)="U",TrackerTbl[[#This Row],[WorkPackage]],"IDR "&amp;TRIM(TrackerTbl[[#This Row],[WorkPackage]]))</f>
        <v>IDR 212.5</v>
      </c>
      <c r="D1669" t="str">
        <f>TRIM(TrackerTbl[[#This Row],[UAID_2]])</f>
        <v>HS2-00003KFPS</v>
      </c>
      <c r="E1669" s="74">
        <f>_xlfn.MAXIFS(Central_Team!G:G,Central_Team!C:C,TrackerTbl[[#This Row],[UAID_2]])</f>
        <v>45596</v>
      </c>
      <c r="F1669" t="str" cm="1">
        <f t="array" ref="F1669">INDEX(MainTracker[#Data],MATCH(1,(TrackerTbl[[#This Row],[UAID_2]]=MainTracker[UAID_2])*(TrackerTbl[[#This Row],[Request Date]]=MainTracker[Request sent on (Date)])*1,0),21)</f>
        <v>10 - Complete</v>
      </c>
      <c r="G1669" s="74" cm="1">
        <f t="array" ref="G1669">INDEX(MainTracker[#Data],MATCH(1,(TrackerTbl[[#This Row],[UAID_2]]=MainTracker[UAID_2])*(TrackerTbl[[#This Row],[Request Date]]=MainTracker[Request sent on (Date)])*1,0),9)</f>
        <v>45615</v>
      </c>
      <c r="J1669" t="s">
        <v>10832</v>
      </c>
      <c r="K1669" s="238" t="s">
        <v>10778</v>
      </c>
      <c r="L1669" t="str">
        <f>LEFT(Table58[[#This Row],[L3 (Last Work Package only)]],FIND(" - ",Table58[[#This Row],[L3 (Last Work Package only)]])-1)</f>
        <v>PE 0003</v>
      </c>
      <c r="M1669" t="str">
        <f>LEFT(Table58[[#This Row],[Assets]],FIND(" - ",Table58[[#This Row],[Assets]])-1)</f>
        <v>HS2-00002XP4Q</v>
      </c>
      <c r="N1669" s="239" t="e">
        <f>INDEX(TrackerTbl[#Data],MATCH(Table58[[#This Row],[L2]],TrackerTbl[Cleansed_UAID_2],0),5)</f>
        <v>#N/A</v>
      </c>
      <c r="O1669" s="9" t="e">
        <f>INDEX(TrackerTbl[#Data],MATCH(Table58[[#This Row],[L2]],TrackerTbl[Cleansed_UAID_2],0),6)</f>
        <v>#N/A</v>
      </c>
      <c r="P1669" s="239" t="e">
        <f>INDEX(TrackerTbl[#Data],MATCH(Table58[[#This Row],[L2]],TrackerTbl[Cleansed_UAID_2],0),7)</f>
        <v>#N/A</v>
      </c>
    </row>
    <row r="1670" spans="1:16">
      <c r="A1670" s="9" t="s">
        <v>45</v>
      </c>
      <c r="B1670" t="s">
        <v>7267</v>
      </c>
      <c r="C1670" t="str">
        <f>IF(LEFT(TrackerTbl[[#This Row],[WorkPackage]],1)="U",TrackerTbl[[#This Row],[WorkPackage]],"IDR "&amp;TRIM(TrackerTbl[[#This Row],[WorkPackage]]))</f>
        <v>UFDR 216.I</v>
      </c>
      <c r="D1670" t="str">
        <f>TRIM(TrackerTbl[[#This Row],[UAID_2]])</f>
        <v>HS2-00003GEEP</v>
      </c>
      <c r="E1670" s="74">
        <f>_xlfn.MAXIFS(Central_Team!G:G,Central_Team!C:C,TrackerTbl[[#This Row],[UAID_2]])</f>
        <v>45596</v>
      </c>
      <c r="F1670" t="str" cm="1">
        <f t="array" ref="F1670">INDEX(MainTracker[#Data],MATCH(1,(TrackerTbl[[#This Row],[UAID_2]]=MainTracker[UAID_2])*(TrackerTbl[[#This Row],[Request Date]]=MainTracker[Request sent on (Date)])*1,0),21)</f>
        <v>10 - Complete</v>
      </c>
      <c r="G1670" s="74" cm="1">
        <f t="array" ref="G1670">INDEX(MainTracker[#Data],MATCH(1,(TrackerTbl[[#This Row],[UAID_2]]=MainTracker[UAID_2])*(TrackerTbl[[#This Row],[Request Date]]=MainTracker[Request sent on (Date)])*1,0),9)</f>
        <v>45629</v>
      </c>
      <c r="J1670" t="s">
        <v>10833</v>
      </c>
      <c r="K1670" s="238" t="s">
        <v>10778</v>
      </c>
      <c r="L1670" t="str">
        <f>LEFT(Table58[[#This Row],[L3 (Last Work Package only)]],FIND(" - ",Table58[[#This Row],[L3 (Last Work Package only)]])-1)</f>
        <v>PE 0003</v>
      </c>
      <c r="M1670" t="str">
        <f>LEFT(Table58[[#This Row],[Assets]],FIND(" - ",Table58[[#This Row],[Assets]])-1)</f>
        <v>HS2-00002XP4R</v>
      </c>
      <c r="N1670" s="239" t="e">
        <f>INDEX(TrackerTbl[#Data],MATCH(Table58[[#This Row],[L2]],TrackerTbl[Cleansed_UAID_2],0),5)</f>
        <v>#N/A</v>
      </c>
      <c r="O1670" s="9" t="e">
        <f>INDEX(TrackerTbl[#Data],MATCH(Table58[[#This Row],[L2]],TrackerTbl[Cleansed_UAID_2],0),6)</f>
        <v>#N/A</v>
      </c>
      <c r="P1670" s="239" t="e">
        <f>INDEX(TrackerTbl[#Data],MATCH(Table58[[#This Row],[L2]],TrackerTbl[Cleansed_UAID_2],0),7)</f>
        <v>#N/A</v>
      </c>
    </row>
    <row r="1671" spans="1:16">
      <c r="A1671" s="9">
        <v>215.03</v>
      </c>
      <c r="B1671" t="s">
        <v>7272</v>
      </c>
      <c r="C1671" t="str">
        <f>IF(LEFT(TrackerTbl[[#This Row],[WorkPackage]],1)="U",TrackerTbl[[#This Row],[WorkPackage]],"IDR "&amp;TRIM(TrackerTbl[[#This Row],[WorkPackage]]))</f>
        <v>IDR 215.03</v>
      </c>
      <c r="D1671" t="str">
        <f>TRIM(TrackerTbl[[#This Row],[UAID_2]])</f>
        <v>HS2-00003LGKQ</v>
      </c>
      <c r="E1671" s="74">
        <f>_xlfn.MAXIFS(Central_Team!G:G,Central_Team!C:C,TrackerTbl[[#This Row],[UAID_2]])</f>
        <v>45597</v>
      </c>
      <c r="F1671" t="str" cm="1">
        <f t="array" ref="F1671">INDEX(MainTracker[#Data],MATCH(1,(TrackerTbl[[#This Row],[UAID_2]]=MainTracker[UAID_2])*(TrackerTbl[[#This Row],[Request Date]]=MainTracker[Request sent on (Date)])*1,0),21)</f>
        <v>10 - Complete</v>
      </c>
      <c r="G1671" s="74" cm="1">
        <f t="array" ref="G1671">INDEX(MainTracker[#Data],MATCH(1,(TrackerTbl[[#This Row],[UAID_2]]=MainTracker[UAID_2])*(TrackerTbl[[#This Row],[Request Date]]=MainTracker[Request sent on (Date)])*1,0),9)</f>
        <v>45607</v>
      </c>
      <c r="J1671" t="s">
        <v>10834</v>
      </c>
      <c r="K1671" s="238" t="s">
        <v>10778</v>
      </c>
      <c r="L1671" t="str">
        <f>LEFT(Table58[[#This Row],[L3 (Last Work Package only)]],FIND(" - ",Table58[[#This Row],[L3 (Last Work Package only)]])-1)</f>
        <v>PE 0003</v>
      </c>
      <c r="M1671" t="str">
        <f>LEFT(Table58[[#This Row],[Assets]],FIND(" - ",Table58[[#This Row],[Assets]])-1)</f>
        <v>HS2-00002XP4S</v>
      </c>
      <c r="N1671" s="239" t="e">
        <f>INDEX(TrackerTbl[#Data],MATCH(Table58[[#This Row],[L2]],TrackerTbl[Cleansed_UAID_2],0),5)</f>
        <v>#N/A</v>
      </c>
      <c r="O1671" s="9" t="e">
        <f>INDEX(TrackerTbl[#Data],MATCH(Table58[[#This Row],[L2]],TrackerTbl[Cleansed_UAID_2],0),6)</f>
        <v>#N/A</v>
      </c>
      <c r="P1671" s="239" t="e">
        <f>INDEX(TrackerTbl[#Data],MATCH(Table58[[#This Row],[L2]],TrackerTbl[Cleansed_UAID_2],0),7)</f>
        <v>#N/A</v>
      </c>
    </row>
    <row r="1672" spans="1:16">
      <c r="A1672" s="9" t="s">
        <v>23</v>
      </c>
      <c r="B1672" t="s">
        <v>7277</v>
      </c>
      <c r="C1672" t="str">
        <f>IF(LEFT(TrackerTbl[[#This Row],[WorkPackage]],1)="U",TrackerTbl[[#This Row],[WorkPackage]],"IDR "&amp;TRIM(TrackerTbl[[#This Row],[WorkPackage]]))</f>
        <v>IDR 201.0-1</v>
      </c>
      <c r="D1672" t="str">
        <f>TRIM(TrackerTbl[[#This Row],[UAID_2]])</f>
        <v>HS2-00002CT2G</v>
      </c>
      <c r="E1672" s="74">
        <f>_xlfn.MAXIFS(Central_Team!G:G,Central_Team!C:C,TrackerTbl[[#This Row],[UAID_2]])</f>
        <v>45600</v>
      </c>
      <c r="F1672" t="str" cm="1">
        <f t="array" ref="F1672">INDEX(MainTracker[#Data],MATCH(1,(TrackerTbl[[#This Row],[UAID_2]]=MainTracker[UAID_2])*(TrackerTbl[[#This Row],[Request Date]]=MainTracker[Request sent on (Date)])*1,0),21)</f>
        <v>10 - Complete</v>
      </c>
      <c r="G1672" s="74" cm="1">
        <f t="array" ref="G1672">INDEX(MainTracker[#Data],MATCH(1,(TrackerTbl[[#This Row],[UAID_2]]=MainTracker[UAID_2])*(TrackerTbl[[#This Row],[Request Date]]=MainTracker[Request sent on (Date)])*1,0),9)</f>
        <v>45625</v>
      </c>
      <c r="J1672" t="s">
        <v>10835</v>
      </c>
      <c r="K1672" s="238" t="s">
        <v>10778</v>
      </c>
      <c r="L1672" t="str">
        <f>LEFT(Table58[[#This Row],[L3 (Last Work Package only)]],FIND(" - ",Table58[[#This Row],[L3 (Last Work Package only)]])-1)</f>
        <v>PE 0003</v>
      </c>
      <c r="M1672" t="str">
        <f>LEFT(Table58[[#This Row],[Assets]],FIND(" - ",Table58[[#This Row],[Assets]])-1)</f>
        <v>HS2-00002XP4T</v>
      </c>
      <c r="N1672" s="239" t="e">
        <f>INDEX(TrackerTbl[#Data],MATCH(Table58[[#This Row],[L2]],TrackerTbl[Cleansed_UAID_2],0),5)</f>
        <v>#N/A</v>
      </c>
      <c r="O1672" s="9" t="e">
        <f>INDEX(TrackerTbl[#Data],MATCH(Table58[[#This Row],[L2]],TrackerTbl[Cleansed_UAID_2],0),6)</f>
        <v>#N/A</v>
      </c>
      <c r="P1672" s="239" t="e">
        <f>INDEX(TrackerTbl[#Data],MATCH(Table58[[#This Row],[L2]],TrackerTbl[Cleansed_UAID_2],0),7)</f>
        <v>#N/A</v>
      </c>
    </row>
    <row r="1673" spans="1:16">
      <c r="A1673" s="9">
        <v>212.5</v>
      </c>
      <c r="B1673" t="s">
        <v>7282</v>
      </c>
      <c r="C1673" t="str">
        <f>IF(LEFT(TrackerTbl[[#This Row],[WorkPackage]],1)="U",TrackerTbl[[#This Row],[WorkPackage]],"IDR "&amp;TRIM(TrackerTbl[[#This Row],[WorkPackage]]))</f>
        <v>IDR 212.5</v>
      </c>
      <c r="D1673" t="str">
        <f>TRIM(TrackerTbl[[#This Row],[UAID_2]])</f>
        <v>HS2-00003KR5H</v>
      </c>
      <c r="E1673" s="74">
        <f>_xlfn.MAXIFS(Central_Team!G:G,Central_Team!C:C,TrackerTbl[[#This Row],[UAID_2]])</f>
        <v>45601</v>
      </c>
      <c r="F1673" t="str" cm="1">
        <f t="array" ref="F1673">INDEX(MainTracker[#Data],MATCH(1,(TrackerTbl[[#This Row],[UAID_2]]=MainTracker[UAID_2])*(TrackerTbl[[#This Row],[Request Date]]=MainTracker[Request sent on (Date)])*1,0),21)</f>
        <v>10 - Complete</v>
      </c>
      <c r="G1673" s="74" cm="1">
        <f t="array" ref="G1673">INDEX(MainTracker[#Data],MATCH(1,(TrackerTbl[[#This Row],[UAID_2]]=MainTracker[UAID_2])*(TrackerTbl[[#This Row],[Request Date]]=MainTracker[Request sent on (Date)])*1,0),9)</f>
        <v>45615</v>
      </c>
      <c r="J1673" t="s">
        <v>10836</v>
      </c>
      <c r="K1673" s="238" t="s">
        <v>10778</v>
      </c>
      <c r="L1673" t="str">
        <f>LEFT(Table58[[#This Row],[L3 (Last Work Package only)]],FIND(" - ",Table58[[#This Row],[L3 (Last Work Package only)]])-1)</f>
        <v>PE 0003</v>
      </c>
      <c r="M1673" t="str">
        <f>LEFT(Table58[[#This Row],[Assets]],FIND(" - ",Table58[[#This Row],[Assets]])-1)</f>
        <v>HS2-00002XP4U</v>
      </c>
      <c r="N1673" s="239" t="e">
        <f>INDEX(TrackerTbl[#Data],MATCH(Table58[[#This Row],[L2]],TrackerTbl[Cleansed_UAID_2],0),5)</f>
        <v>#N/A</v>
      </c>
      <c r="O1673" s="9" t="e">
        <f>INDEX(TrackerTbl[#Data],MATCH(Table58[[#This Row],[L2]],TrackerTbl[Cleansed_UAID_2],0),6)</f>
        <v>#N/A</v>
      </c>
      <c r="P1673" s="239" t="e">
        <f>INDEX(TrackerTbl[#Data],MATCH(Table58[[#This Row],[L2]],TrackerTbl[Cleansed_UAID_2],0),7)</f>
        <v>#N/A</v>
      </c>
    </row>
    <row r="1674" spans="1:16">
      <c r="A1674" s="9">
        <v>212.5</v>
      </c>
      <c r="B1674" t="s">
        <v>7286</v>
      </c>
      <c r="C1674" t="str">
        <f>IF(LEFT(TrackerTbl[[#This Row],[WorkPackage]],1)="U",TrackerTbl[[#This Row],[WorkPackage]],"IDR "&amp;TRIM(TrackerTbl[[#This Row],[WorkPackage]]))</f>
        <v>IDR 212.5</v>
      </c>
      <c r="D1674" t="str">
        <f>TRIM(TrackerTbl[[#This Row],[UAID_2]])</f>
        <v>HS2-00003KR5J</v>
      </c>
      <c r="E1674" s="74">
        <f>_xlfn.MAXIFS(Central_Team!G:G,Central_Team!C:C,TrackerTbl[[#This Row],[UAID_2]])</f>
        <v>45601</v>
      </c>
      <c r="F1674" t="str" cm="1">
        <f t="array" ref="F1674">INDEX(MainTracker[#Data],MATCH(1,(TrackerTbl[[#This Row],[UAID_2]]=MainTracker[UAID_2])*(TrackerTbl[[#This Row],[Request Date]]=MainTracker[Request sent on (Date)])*1,0),21)</f>
        <v>10 - Complete</v>
      </c>
      <c r="G1674" s="74" cm="1">
        <f t="array" ref="G1674">INDEX(MainTracker[#Data],MATCH(1,(TrackerTbl[[#This Row],[UAID_2]]=MainTracker[UAID_2])*(TrackerTbl[[#This Row],[Request Date]]=MainTracker[Request sent on (Date)])*1,0),9)</f>
        <v>45615</v>
      </c>
      <c r="J1674" t="s">
        <v>10837</v>
      </c>
      <c r="K1674" s="238" t="s">
        <v>10778</v>
      </c>
      <c r="L1674" t="str">
        <f>LEFT(Table58[[#This Row],[L3 (Last Work Package only)]],FIND(" - ",Table58[[#This Row],[L3 (Last Work Package only)]])-1)</f>
        <v>PE 0003</v>
      </c>
      <c r="M1674" t="str">
        <f>LEFT(Table58[[#This Row],[Assets]],FIND(" - ",Table58[[#This Row],[Assets]])-1)</f>
        <v>HS2-00002XP4V</v>
      </c>
      <c r="N1674" s="239" t="e">
        <f>INDEX(TrackerTbl[#Data],MATCH(Table58[[#This Row],[L2]],TrackerTbl[Cleansed_UAID_2],0),5)</f>
        <v>#N/A</v>
      </c>
      <c r="O1674" s="9" t="e">
        <f>INDEX(TrackerTbl[#Data],MATCH(Table58[[#This Row],[L2]],TrackerTbl[Cleansed_UAID_2],0),6)</f>
        <v>#N/A</v>
      </c>
      <c r="P1674" s="239" t="e">
        <f>INDEX(TrackerTbl[#Data],MATCH(Table58[[#This Row],[L2]],TrackerTbl[Cleansed_UAID_2],0),7)</f>
        <v>#N/A</v>
      </c>
    </row>
    <row r="1675" spans="1:16">
      <c r="A1675" s="9">
        <v>212.5</v>
      </c>
      <c r="B1675" t="s">
        <v>7290</v>
      </c>
      <c r="C1675" t="str">
        <f>IF(LEFT(TrackerTbl[[#This Row],[WorkPackage]],1)="U",TrackerTbl[[#This Row],[WorkPackage]],"IDR "&amp;TRIM(TrackerTbl[[#This Row],[WorkPackage]]))</f>
        <v>IDR 212.5</v>
      </c>
      <c r="D1675" t="str">
        <f>TRIM(TrackerTbl[[#This Row],[UAID_2]])</f>
        <v>HS2-00003LCQ9</v>
      </c>
      <c r="E1675" s="74">
        <f>_xlfn.MAXIFS(Central_Team!G:G,Central_Team!C:C,TrackerTbl[[#This Row],[UAID_2]])</f>
        <v>45601</v>
      </c>
      <c r="F1675" t="str" cm="1">
        <f t="array" ref="F1675">INDEX(MainTracker[#Data],MATCH(1,(TrackerTbl[[#This Row],[UAID_2]]=MainTracker[UAID_2])*(TrackerTbl[[#This Row],[Request Date]]=MainTracker[Request sent on (Date)])*1,0),21)</f>
        <v>10 - Complete</v>
      </c>
      <c r="G1675" s="74" cm="1">
        <f t="array" ref="G1675">INDEX(MainTracker[#Data],MATCH(1,(TrackerTbl[[#This Row],[UAID_2]]=MainTracker[UAID_2])*(TrackerTbl[[#This Row],[Request Date]]=MainTracker[Request sent on (Date)])*1,0),9)</f>
        <v>45615</v>
      </c>
      <c r="J1675" t="s">
        <v>10838</v>
      </c>
      <c r="K1675" s="238" t="s">
        <v>10778</v>
      </c>
      <c r="L1675" t="str">
        <f>LEFT(Table58[[#This Row],[L3 (Last Work Package only)]],FIND(" - ",Table58[[#This Row],[L3 (Last Work Package only)]])-1)</f>
        <v>PE 0003</v>
      </c>
      <c r="M1675" t="str">
        <f>LEFT(Table58[[#This Row],[Assets]],FIND(" - ",Table58[[#This Row],[Assets]])-1)</f>
        <v>HS2-00002XP4W</v>
      </c>
      <c r="N1675" s="239" t="e">
        <f>INDEX(TrackerTbl[#Data],MATCH(Table58[[#This Row],[L2]],TrackerTbl[Cleansed_UAID_2],0),5)</f>
        <v>#N/A</v>
      </c>
      <c r="O1675" s="9" t="e">
        <f>INDEX(TrackerTbl[#Data],MATCH(Table58[[#This Row],[L2]],TrackerTbl[Cleansed_UAID_2],0),6)</f>
        <v>#N/A</v>
      </c>
      <c r="P1675" s="239" t="e">
        <f>INDEX(TrackerTbl[#Data],MATCH(Table58[[#This Row],[L2]],TrackerTbl[Cleansed_UAID_2],0),7)</f>
        <v>#N/A</v>
      </c>
    </row>
    <row r="1676" spans="1:16">
      <c r="A1676" s="9">
        <v>212.5</v>
      </c>
      <c r="B1676" t="s">
        <v>7294</v>
      </c>
      <c r="C1676" t="str">
        <f>IF(LEFT(TrackerTbl[[#This Row],[WorkPackage]],1)="U",TrackerTbl[[#This Row],[WorkPackage]],"IDR "&amp;TRIM(TrackerTbl[[#This Row],[WorkPackage]]))</f>
        <v>IDR 212.5</v>
      </c>
      <c r="D1676" t="str">
        <f>TRIM(TrackerTbl[[#This Row],[UAID_2]])</f>
        <v>HS2-00003LCQA</v>
      </c>
      <c r="E1676" s="74">
        <f>_xlfn.MAXIFS(Central_Team!G:G,Central_Team!C:C,TrackerTbl[[#This Row],[UAID_2]])</f>
        <v>45601</v>
      </c>
      <c r="F1676" t="str" cm="1">
        <f t="array" ref="F1676">INDEX(MainTracker[#Data],MATCH(1,(TrackerTbl[[#This Row],[UAID_2]]=MainTracker[UAID_2])*(TrackerTbl[[#This Row],[Request Date]]=MainTracker[Request sent on (Date)])*1,0),21)</f>
        <v>10 - Complete</v>
      </c>
      <c r="G1676" s="74" cm="1">
        <f t="array" ref="G1676">INDEX(MainTracker[#Data],MATCH(1,(TrackerTbl[[#This Row],[UAID_2]]=MainTracker[UAID_2])*(TrackerTbl[[#This Row],[Request Date]]=MainTracker[Request sent on (Date)])*1,0),9)</f>
        <v>45615</v>
      </c>
      <c r="J1676" t="s">
        <v>10839</v>
      </c>
      <c r="K1676" s="238" t="s">
        <v>10778</v>
      </c>
      <c r="L1676" t="str">
        <f>LEFT(Table58[[#This Row],[L3 (Last Work Package only)]],FIND(" - ",Table58[[#This Row],[L3 (Last Work Package only)]])-1)</f>
        <v>PE 0003</v>
      </c>
      <c r="M1676" t="str">
        <f>LEFT(Table58[[#This Row],[Assets]],FIND(" - ",Table58[[#This Row],[Assets]])-1)</f>
        <v>HS2-00002XP4X</v>
      </c>
      <c r="N1676" s="239" t="e">
        <f>INDEX(TrackerTbl[#Data],MATCH(Table58[[#This Row],[L2]],TrackerTbl[Cleansed_UAID_2],0),5)</f>
        <v>#N/A</v>
      </c>
      <c r="O1676" s="9" t="e">
        <f>INDEX(TrackerTbl[#Data],MATCH(Table58[[#This Row],[L2]],TrackerTbl[Cleansed_UAID_2],0),6)</f>
        <v>#N/A</v>
      </c>
      <c r="P1676" s="239" t="e">
        <f>INDEX(TrackerTbl[#Data],MATCH(Table58[[#This Row],[L2]],TrackerTbl[Cleansed_UAID_2],0),7)</f>
        <v>#N/A</v>
      </c>
    </row>
    <row r="1677" spans="1:16">
      <c r="A1677" s="9">
        <v>212.5</v>
      </c>
      <c r="B1677" t="s">
        <v>7298</v>
      </c>
      <c r="C1677" t="str">
        <f>IF(LEFT(TrackerTbl[[#This Row],[WorkPackage]],1)="U",TrackerTbl[[#This Row],[WorkPackage]],"IDR "&amp;TRIM(TrackerTbl[[#This Row],[WorkPackage]]))</f>
        <v>IDR 212.5</v>
      </c>
      <c r="D1677" t="str">
        <f>TRIM(TrackerTbl[[#This Row],[UAID_2]])</f>
        <v>HS2-00003LGKN</v>
      </c>
      <c r="E1677" s="74">
        <f>_xlfn.MAXIFS(Central_Team!G:G,Central_Team!C:C,TrackerTbl[[#This Row],[UAID_2]])</f>
        <v>45601</v>
      </c>
      <c r="F1677" t="str" cm="1">
        <f t="array" ref="F1677">INDEX(MainTracker[#Data],MATCH(1,(TrackerTbl[[#This Row],[UAID_2]]=MainTracker[UAID_2])*(TrackerTbl[[#This Row],[Request Date]]=MainTracker[Request sent on (Date)])*1,0),21)</f>
        <v>10 - Complete</v>
      </c>
      <c r="G1677" s="74" cm="1">
        <f t="array" ref="G1677">INDEX(MainTracker[#Data],MATCH(1,(TrackerTbl[[#This Row],[UAID_2]]=MainTracker[UAID_2])*(TrackerTbl[[#This Row],[Request Date]]=MainTracker[Request sent on (Date)])*1,0),9)</f>
        <v>45615</v>
      </c>
      <c r="J1677" t="s">
        <v>10840</v>
      </c>
      <c r="K1677" s="238" t="s">
        <v>10778</v>
      </c>
      <c r="L1677" t="str">
        <f>LEFT(Table58[[#This Row],[L3 (Last Work Package only)]],FIND(" - ",Table58[[#This Row],[L3 (Last Work Package only)]])-1)</f>
        <v>PE 0003</v>
      </c>
      <c r="M1677" t="str">
        <f>LEFT(Table58[[#This Row],[Assets]],FIND(" - ",Table58[[#This Row],[Assets]])-1)</f>
        <v>HS2-00002XP4Y</v>
      </c>
      <c r="N1677" s="239" t="e">
        <f>INDEX(TrackerTbl[#Data],MATCH(Table58[[#This Row],[L2]],TrackerTbl[Cleansed_UAID_2],0),5)</f>
        <v>#N/A</v>
      </c>
      <c r="O1677" s="9" t="e">
        <f>INDEX(TrackerTbl[#Data],MATCH(Table58[[#This Row],[L2]],TrackerTbl[Cleansed_UAID_2],0),6)</f>
        <v>#N/A</v>
      </c>
      <c r="P1677" s="239" t="e">
        <f>INDEX(TrackerTbl[#Data],MATCH(Table58[[#This Row],[L2]],TrackerTbl[Cleansed_UAID_2],0),7)</f>
        <v>#N/A</v>
      </c>
    </row>
    <row r="1678" spans="1:16">
      <c r="A1678" s="9">
        <v>212.5</v>
      </c>
      <c r="B1678" t="s">
        <v>7302</v>
      </c>
      <c r="C1678" t="str">
        <f>IF(LEFT(TrackerTbl[[#This Row],[WorkPackage]],1)="U",TrackerTbl[[#This Row],[WorkPackage]],"IDR "&amp;TRIM(TrackerTbl[[#This Row],[WorkPackage]]))</f>
        <v>IDR 212.5</v>
      </c>
      <c r="D1678" t="str">
        <f>TRIM(TrackerTbl[[#This Row],[UAID_2]])</f>
        <v>HS2-00003LGKP</v>
      </c>
      <c r="E1678" s="74">
        <f>_xlfn.MAXIFS(Central_Team!G:G,Central_Team!C:C,TrackerTbl[[#This Row],[UAID_2]])</f>
        <v>45616</v>
      </c>
      <c r="F1678" t="str" cm="1">
        <f t="array" ref="F1678">INDEX(MainTracker[#Data],MATCH(1,(TrackerTbl[[#This Row],[UAID_2]]=MainTracker[UAID_2])*(TrackerTbl[[#This Row],[Request Date]]=MainTracker[Request sent on (Date)])*1,0),21)</f>
        <v>10 - Complete</v>
      </c>
      <c r="G1678" s="74" cm="1">
        <f t="array" ref="G1678">INDEX(MainTracker[#Data],MATCH(1,(TrackerTbl[[#This Row],[UAID_2]]=MainTracker[UAID_2])*(TrackerTbl[[#This Row],[Request Date]]=MainTracker[Request sent on (Date)])*1,0),9)</f>
        <v>45618</v>
      </c>
      <c r="J1678" t="s">
        <v>10841</v>
      </c>
      <c r="K1678" s="238" t="s">
        <v>10778</v>
      </c>
      <c r="L1678" t="str">
        <f>LEFT(Table58[[#This Row],[L3 (Last Work Package only)]],FIND(" - ",Table58[[#This Row],[L3 (Last Work Package only)]])-1)</f>
        <v>PE 0003</v>
      </c>
      <c r="M1678" t="str">
        <f>LEFT(Table58[[#This Row],[Assets]],FIND(" - ",Table58[[#This Row],[Assets]])-1)</f>
        <v>HS2-00002XP4Z</v>
      </c>
      <c r="N1678" s="239" t="e">
        <f>INDEX(TrackerTbl[#Data],MATCH(Table58[[#This Row],[L2]],TrackerTbl[Cleansed_UAID_2],0),5)</f>
        <v>#N/A</v>
      </c>
      <c r="O1678" s="9" t="e">
        <f>INDEX(TrackerTbl[#Data],MATCH(Table58[[#This Row],[L2]],TrackerTbl[Cleansed_UAID_2],0),6)</f>
        <v>#N/A</v>
      </c>
      <c r="P1678" s="239" t="e">
        <f>INDEX(TrackerTbl[#Data],MATCH(Table58[[#This Row],[L2]],TrackerTbl[Cleansed_UAID_2],0),7)</f>
        <v>#N/A</v>
      </c>
    </row>
    <row r="1679" spans="1:16">
      <c r="A1679" s="9">
        <v>235.01</v>
      </c>
      <c r="B1679" t="s">
        <v>7307</v>
      </c>
      <c r="C1679" t="str">
        <f>IF(LEFT(TrackerTbl[[#This Row],[WorkPackage]],1)="U",TrackerTbl[[#This Row],[WorkPackage]],"IDR "&amp;TRIM(TrackerTbl[[#This Row],[WorkPackage]]))</f>
        <v>IDR 235.01</v>
      </c>
      <c r="D1679" t="str">
        <f>TRIM(TrackerTbl[[#This Row],[UAID_2]])</f>
        <v>HS2-00003LA5C</v>
      </c>
      <c r="E1679" s="74">
        <f>_xlfn.MAXIFS(Central_Team!G:G,Central_Team!C:C,TrackerTbl[[#This Row],[UAID_2]])</f>
        <v>45601</v>
      </c>
      <c r="F1679" t="str" cm="1">
        <f t="array" ref="F1679">INDEX(MainTracker[#Data],MATCH(1,(TrackerTbl[[#This Row],[UAID_2]]=MainTracker[UAID_2])*(TrackerTbl[[#This Row],[Request Date]]=MainTracker[Request sent on (Date)])*1,0),21)</f>
        <v>10 - Complete</v>
      </c>
      <c r="G1679" s="74" cm="1">
        <f t="array" ref="G1679">INDEX(MainTracker[#Data],MATCH(1,(TrackerTbl[[#This Row],[UAID_2]]=MainTracker[UAID_2])*(TrackerTbl[[#This Row],[Request Date]]=MainTracker[Request sent on (Date)])*1,0),9)</f>
        <v>45608</v>
      </c>
      <c r="J1679" t="s">
        <v>10842</v>
      </c>
      <c r="K1679" s="238" t="s">
        <v>10778</v>
      </c>
      <c r="L1679" t="str">
        <f>LEFT(Table58[[#This Row],[L3 (Last Work Package only)]],FIND(" - ",Table58[[#This Row],[L3 (Last Work Package only)]])-1)</f>
        <v>PE 0003</v>
      </c>
      <c r="M1679" t="str">
        <f>LEFT(Table58[[#This Row],[Assets]],FIND(" - ",Table58[[#This Row],[Assets]])-1)</f>
        <v>HS2-00002XRJX</v>
      </c>
      <c r="N1679" s="239" t="e">
        <f>INDEX(TrackerTbl[#Data],MATCH(Table58[[#This Row],[L2]],TrackerTbl[Cleansed_UAID_2],0),5)</f>
        <v>#N/A</v>
      </c>
      <c r="O1679" s="9" t="e">
        <f>INDEX(TrackerTbl[#Data],MATCH(Table58[[#This Row],[L2]],TrackerTbl[Cleansed_UAID_2],0),6)</f>
        <v>#N/A</v>
      </c>
      <c r="P1679" s="239" t="e">
        <f>INDEX(TrackerTbl[#Data],MATCH(Table58[[#This Row],[L2]],TrackerTbl[Cleansed_UAID_2],0),7)</f>
        <v>#N/A</v>
      </c>
    </row>
    <row r="1680" spans="1:16">
      <c r="A1680" s="9">
        <v>235.01</v>
      </c>
      <c r="B1680" t="s">
        <v>7310</v>
      </c>
      <c r="C1680" t="str">
        <f>IF(LEFT(TrackerTbl[[#This Row],[WorkPackage]],1)="U",TrackerTbl[[#This Row],[WorkPackage]],"IDR "&amp;TRIM(TrackerTbl[[#This Row],[WorkPackage]]))</f>
        <v>IDR 235.01</v>
      </c>
      <c r="D1680" t="str">
        <f>TRIM(TrackerTbl[[#This Row],[UAID_2]])</f>
        <v>HS2-00003LA5D</v>
      </c>
      <c r="E1680" s="74">
        <f>_xlfn.MAXIFS(Central_Team!G:G,Central_Team!C:C,TrackerTbl[[#This Row],[UAID_2]])</f>
        <v>45601</v>
      </c>
      <c r="F1680" t="str" cm="1">
        <f t="array" ref="F1680">INDEX(MainTracker[#Data],MATCH(1,(TrackerTbl[[#This Row],[UAID_2]]=MainTracker[UAID_2])*(TrackerTbl[[#This Row],[Request Date]]=MainTracker[Request sent on (Date)])*1,0),21)</f>
        <v>10 - Complete</v>
      </c>
      <c r="G1680" s="74" cm="1">
        <f t="array" ref="G1680">INDEX(MainTracker[#Data],MATCH(1,(TrackerTbl[[#This Row],[UAID_2]]=MainTracker[UAID_2])*(TrackerTbl[[#This Row],[Request Date]]=MainTracker[Request sent on (Date)])*1,0),9)</f>
        <v>45608</v>
      </c>
      <c r="J1680" t="s">
        <v>10843</v>
      </c>
      <c r="K1680" s="238" t="s">
        <v>10778</v>
      </c>
      <c r="L1680" t="str">
        <f>LEFT(Table58[[#This Row],[L3 (Last Work Package only)]],FIND(" - ",Table58[[#This Row],[L3 (Last Work Package only)]])-1)</f>
        <v>PE 0003</v>
      </c>
      <c r="M1680" t="str">
        <f>LEFT(Table58[[#This Row],[Assets]],FIND(" - ",Table58[[#This Row],[Assets]])-1)</f>
        <v>HS2-00002XRJY</v>
      </c>
      <c r="N1680" s="239" t="e">
        <f>INDEX(TrackerTbl[#Data],MATCH(Table58[[#This Row],[L2]],TrackerTbl[Cleansed_UAID_2],0),5)</f>
        <v>#N/A</v>
      </c>
      <c r="O1680" s="9" t="e">
        <f>INDEX(TrackerTbl[#Data],MATCH(Table58[[#This Row],[L2]],TrackerTbl[Cleansed_UAID_2],0),6)</f>
        <v>#N/A</v>
      </c>
      <c r="P1680" s="239" t="e">
        <f>INDEX(TrackerTbl[#Data],MATCH(Table58[[#This Row],[L2]],TrackerTbl[Cleansed_UAID_2],0),7)</f>
        <v>#N/A</v>
      </c>
    </row>
    <row r="1681" spans="1:16">
      <c r="A1681" s="9" t="s">
        <v>23</v>
      </c>
      <c r="B1681" t="s">
        <v>7313</v>
      </c>
      <c r="C1681" t="str">
        <f>IF(LEFT(TrackerTbl[[#This Row],[WorkPackage]],1)="U",TrackerTbl[[#This Row],[WorkPackage]],"IDR "&amp;TRIM(TrackerTbl[[#This Row],[WorkPackage]]))</f>
        <v>IDR 201.0-1</v>
      </c>
      <c r="D1681" t="str">
        <f>TRIM(TrackerTbl[[#This Row],[UAID_2]])</f>
        <v>HS2-00002CT2D</v>
      </c>
      <c r="E1681" s="74">
        <f>_xlfn.MAXIFS(Central_Team!G:G,Central_Team!C:C,TrackerTbl[[#This Row],[UAID_2]])</f>
        <v>45601</v>
      </c>
      <c r="F1681" t="str" cm="1">
        <f t="array" ref="F1681">INDEX(MainTracker[#Data],MATCH(1,(TrackerTbl[[#This Row],[UAID_2]]=MainTracker[UAID_2])*(TrackerTbl[[#This Row],[Request Date]]=MainTracker[Request sent on (Date)])*1,0),21)</f>
        <v>10 - Complete</v>
      </c>
      <c r="G1681" s="74" cm="1">
        <f t="array" ref="G1681">INDEX(MainTracker[#Data],MATCH(1,(TrackerTbl[[#This Row],[UAID_2]]=MainTracker[UAID_2])*(TrackerTbl[[#This Row],[Request Date]]=MainTracker[Request sent on (Date)])*1,0),9)</f>
        <v>45625</v>
      </c>
      <c r="J1681" t="s">
        <v>10844</v>
      </c>
      <c r="K1681" s="238" t="s">
        <v>10778</v>
      </c>
      <c r="L1681" t="str">
        <f>LEFT(Table58[[#This Row],[L3 (Last Work Package only)]],FIND(" - ",Table58[[#This Row],[L3 (Last Work Package only)]])-1)</f>
        <v>PE 0003</v>
      </c>
      <c r="M1681" t="str">
        <f>LEFT(Table58[[#This Row],[Assets]],FIND(" - ",Table58[[#This Row],[Assets]])-1)</f>
        <v>HS2-00002XRJZ</v>
      </c>
      <c r="N1681" s="239" t="e">
        <f>INDEX(TrackerTbl[#Data],MATCH(Table58[[#This Row],[L2]],TrackerTbl[Cleansed_UAID_2],0),5)</f>
        <v>#N/A</v>
      </c>
      <c r="O1681" s="9" t="e">
        <f>INDEX(TrackerTbl[#Data],MATCH(Table58[[#This Row],[L2]],TrackerTbl[Cleansed_UAID_2],0),6)</f>
        <v>#N/A</v>
      </c>
      <c r="P1681" s="239" t="e">
        <f>INDEX(TrackerTbl[#Data],MATCH(Table58[[#This Row],[L2]],TrackerTbl[Cleansed_UAID_2],0),7)</f>
        <v>#N/A</v>
      </c>
    </row>
    <row r="1682" spans="1:16">
      <c r="A1682" s="9">
        <v>212.5</v>
      </c>
      <c r="B1682" t="s">
        <v>7317</v>
      </c>
      <c r="C1682" t="str">
        <f>IF(LEFT(TrackerTbl[[#This Row],[WorkPackage]],1)="U",TrackerTbl[[#This Row],[WorkPackage]],"IDR "&amp;TRIM(TrackerTbl[[#This Row],[WorkPackage]]))</f>
        <v>IDR 212.5</v>
      </c>
      <c r="D1682" t="str">
        <f>TRIM(TrackerTbl[[#This Row],[UAID_2]])</f>
        <v>HS2-00002WULZ</v>
      </c>
      <c r="E1682" s="74">
        <f>_xlfn.MAXIFS(Central_Team!G:G,Central_Team!C:C,TrackerTbl[[#This Row],[UAID_2]])</f>
        <v>45601</v>
      </c>
      <c r="F1682" t="str" cm="1">
        <f t="array" ref="F1682">INDEX(MainTracker[#Data],MATCH(1,(TrackerTbl[[#This Row],[UAID_2]]=MainTracker[UAID_2])*(TrackerTbl[[#This Row],[Request Date]]=MainTracker[Request sent on (Date)])*1,0),21)</f>
        <v>10 - Complete</v>
      </c>
      <c r="G1682" s="74" cm="1">
        <f t="array" ref="G1682">INDEX(MainTracker[#Data],MATCH(1,(TrackerTbl[[#This Row],[UAID_2]]=MainTracker[UAID_2])*(TrackerTbl[[#This Row],[Request Date]]=MainTracker[Request sent on (Date)])*1,0),9)</f>
        <v>45615</v>
      </c>
      <c r="J1682" t="s">
        <v>10845</v>
      </c>
      <c r="K1682" s="238" t="s">
        <v>10778</v>
      </c>
      <c r="L1682" t="str">
        <f>LEFT(Table58[[#This Row],[L3 (Last Work Package only)]],FIND(" - ",Table58[[#This Row],[L3 (Last Work Package only)]])-1)</f>
        <v>PE 0003</v>
      </c>
      <c r="M1682" t="str">
        <f>LEFT(Table58[[#This Row],[Assets]],FIND(" - ",Table58[[#This Row],[Assets]])-1)</f>
        <v>HS2-00002XRK0</v>
      </c>
      <c r="N1682" s="239" t="e">
        <f>INDEX(TrackerTbl[#Data],MATCH(Table58[[#This Row],[L2]],TrackerTbl[Cleansed_UAID_2],0),5)</f>
        <v>#N/A</v>
      </c>
      <c r="O1682" s="9" t="e">
        <f>INDEX(TrackerTbl[#Data],MATCH(Table58[[#This Row],[L2]],TrackerTbl[Cleansed_UAID_2],0),6)</f>
        <v>#N/A</v>
      </c>
      <c r="P1682" s="239" t="e">
        <f>INDEX(TrackerTbl[#Data],MATCH(Table58[[#This Row],[L2]],TrackerTbl[Cleansed_UAID_2],0),7)</f>
        <v>#N/A</v>
      </c>
    </row>
    <row r="1683" spans="1:16">
      <c r="A1683" s="9">
        <v>212.5</v>
      </c>
      <c r="B1683" t="s">
        <v>7322</v>
      </c>
      <c r="C1683" t="str">
        <f>IF(LEFT(TrackerTbl[[#This Row],[WorkPackage]],1)="U",TrackerTbl[[#This Row],[WorkPackage]],"IDR "&amp;TRIM(TrackerTbl[[#This Row],[WorkPackage]]))</f>
        <v>IDR 212.5</v>
      </c>
      <c r="D1683" t="str">
        <f>TRIM(TrackerTbl[[#This Row],[UAID_2]])</f>
        <v>HS2-00002WUM0</v>
      </c>
      <c r="E1683" s="74">
        <f>_xlfn.MAXIFS(Central_Team!G:G,Central_Team!C:C,TrackerTbl[[#This Row],[UAID_2]])</f>
        <v>45601</v>
      </c>
      <c r="F1683" t="str" cm="1">
        <f t="array" ref="F1683">INDEX(MainTracker[#Data],MATCH(1,(TrackerTbl[[#This Row],[UAID_2]]=MainTracker[UAID_2])*(TrackerTbl[[#This Row],[Request Date]]=MainTracker[Request sent on (Date)])*1,0),21)</f>
        <v>10 - Complete</v>
      </c>
      <c r="G1683" s="74" cm="1">
        <f t="array" ref="G1683">INDEX(MainTracker[#Data],MATCH(1,(TrackerTbl[[#This Row],[UAID_2]]=MainTracker[UAID_2])*(TrackerTbl[[#This Row],[Request Date]]=MainTracker[Request sent on (Date)])*1,0),9)</f>
        <v>45615</v>
      </c>
      <c r="J1683" t="s">
        <v>10846</v>
      </c>
      <c r="K1683" s="238" t="s">
        <v>10778</v>
      </c>
      <c r="L1683" t="str">
        <f>LEFT(Table58[[#This Row],[L3 (Last Work Package only)]],FIND(" - ",Table58[[#This Row],[L3 (Last Work Package only)]])-1)</f>
        <v>PE 0003</v>
      </c>
      <c r="M1683" t="str">
        <f>LEFT(Table58[[#This Row],[Assets]],FIND(" - ",Table58[[#This Row],[Assets]])-1)</f>
        <v>HS2-00002XRK1</v>
      </c>
      <c r="N1683" s="239" t="e">
        <f>INDEX(TrackerTbl[#Data],MATCH(Table58[[#This Row],[L2]],TrackerTbl[Cleansed_UAID_2],0),5)</f>
        <v>#N/A</v>
      </c>
      <c r="O1683" s="9" t="e">
        <f>INDEX(TrackerTbl[#Data],MATCH(Table58[[#This Row],[L2]],TrackerTbl[Cleansed_UAID_2],0),6)</f>
        <v>#N/A</v>
      </c>
      <c r="P1683" s="239" t="e">
        <f>INDEX(TrackerTbl[#Data],MATCH(Table58[[#This Row],[L2]],TrackerTbl[Cleansed_UAID_2],0),7)</f>
        <v>#N/A</v>
      </c>
    </row>
    <row r="1684" spans="1:16">
      <c r="A1684" s="9">
        <v>212.5</v>
      </c>
      <c r="B1684" t="s">
        <v>7327</v>
      </c>
      <c r="C1684" t="str">
        <f>IF(LEFT(TrackerTbl[[#This Row],[WorkPackage]],1)="U",TrackerTbl[[#This Row],[WorkPackage]],"IDR "&amp;TRIM(TrackerTbl[[#This Row],[WorkPackage]]))</f>
        <v>IDR 212.5</v>
      </c>
      <c r="D1684" t="str">
        <f>TRIM(TrackerTbl[[#This Row],[UAID_2]])</f>
        <v>HS2-00002WUM1</v>
      </c>
      <c r="E1684" s="74">
        <f>_xlfn.MAXIFS(Central_Team!G:G,Central_Team!C:C,TrackerTbl[[#This Row],[UAID_2]])</f>
        <v>45601</v>
      </c>
      <c r="F1684" t="str" cm="1">
        <f t="array" ref="F1684">INDEX(MainTracker[#Data],MATCH(1,(TrackerTbl[[#This Row],[UAID_2]]=MainTracker[UAID_2])*(TrackerTbl[[#This Row],[Request Date]]=MainTracker[Request sent on (Date)])*1,0),21)</f>
        <v>10 - Complete</v>
      </c>
      <c r="G1684" s="74" cm="1">
        <f t="array" ref="G1684">INDEX(MainTracker[#Data],MATCH(1,(TrackerTbl[[#This Row],[UAID_2]]=MainTracker[UAID_2])*(TrackerTbl[[#This Row],[Request Date]]=MainTracker[Request sent on (Date)])*1,0),9)</f>
        <v>45615</v>
      </c>
      <c r="J1684" t="s">
        <v>10847</v>
      </c>
      <c r="K1684" s="238" t="s">
        <v>10778</v>
      </c>
      <c r="L1684" t="str">
        <f>LEFT(Table58[[#This Row],[L3 (Last Work Package only)]],FIND(" - ",Table58[[#This Row],[L3 (Last Work Package only)]])-1)</f>
        <v>PE 0003</v>
      </c>
      <c r="M1684" t="str">
        <f>LEFT(Table58[[#This Row],[Assets]],FIND(" - ",Table58[[#This Row],[Assets]])-1)</f>
        <v>HS2-00002Y0RQ</v>
      </c>
      <c r="N1684" s="239" t="e">
        <f>INDEX(TrackerTbl[#Data],MATCH(Table58[[#This Row],[L2]],TrackerTbl[Cleansed_UAID_2],0),5)</f>
        <v>#N/A</v>
      </c>
      <c r="O1684" s="9" t="e">
        <f>INDEX(TrackerTbl[#Data],MATCH(Table58[[#This Row],[L2]],TrackerTbl[Cleansed_UAID_2],0),6)</f>
        <v>#N/A</v>
      </c>
      <c r="P1684" s="239" t="e">
        <f>INDEX(TrackerTbl[#Data],MATCH(Table58[[#This Row],[L2]],TrackerTbl[Cleansed_UAID_2],0),7)</f>
        <v>#N/A</v>
      </c>
    </row>
    <row r="1685" spans="1:16">
      <c r="A1685" s="9">
        <v>212.5</v>
      </c>
      <c r="B1685" t="s">
        <v>7331</v>
      </c>
      <c r="C1685" t="str">
        <f>IF(LEFT(TrackerTbl[[#This Row],[WorkPackage]],1)="U",TrackerTbl[[#This Row],[WorkPackage]],"IDR "&amp;TRIM(TrackerTbl[[#This Row],[WorkPackage]]))</f>
        <v>IDR 212.5</v>
      </c>
      <c r="D1685" t="str">
        <f>TRIM(TrackerTbl[[#This Row],[UAID_2]])</f>
        <v>HS2-00002WUM2</v>
      </c>
      <c r="E1685" s="74">
        <f>_xlfn.MAXIFS(Central_Team!G:G,Central_Team!C:C,TrackerTbl[[#This Row],[UAID_2]])</f>
        <v>45601</v>
      </c>
      <c r="F1685" t="str" cm="1">
        <f t="array" ref="F1685">INDEX(MainTracker[#Data],MATCH(1,(TrackerTbl[[#This Row],[UAID_2]]=MainTracker[UAID_2])*(TrackerTbl[[#This Row],[Request Date]]=MainTracker[Request sent on (Date)])*1,0),21)</f>
        <v>10 - Complete</v>
      </c>
      <c r="G1685" s="74" cm="1">
        <f t="array" ref="G1685">INDEX(MainTracker[#Data],MATCH(1,(TrackerTbl[[#This Row],[UAID_2]]=MainTracker[UAID_2])*(TrackerTbl[[#This Row],[Request Date]]=MainTracker[Request sent on (Date)])*1,0),9)</f>
        <v>45617</v>
      </c>
      <c r="J1685" t="s">
        <v>10848</v>
      </c>
      <c r="K1685" s="238" t="s">
        <v>10778</v>
      </c>
      <c r="L1685" t="str">
        <f>LEFT(Table58[[#This Row],[L3 (Last Work Package only)]],FIND(" - ",Table58[[#This Row],[L3 (Last Work Package only)]])-1)</f>
        <v>PE 0003</v>
      </c>
      <c r="M1685" t="str">
        <f>LEFT(Table58[[#This Row],[Assets]],FIND(" - ",Table58[[#This Row],[Assets]])-1)</f>
        <v>HS2-00002YA8D</v>
      </c>
      <c r="N1685" s="239" t="e">
        <f>INDEX(TrackerTbl[#Data],MATCH(Table58[[#This Row],[L2]],TrackerTbl[Cleansed_UAID_2],0),5)</f>
        <v>#N/A</v>
      </c>
      <c r="O1685" s="9" t="e">
        <f>INDEX(TrackerTbl[#Data],MATCH(Table58[[#This Row],[L2]],TrackerTbl[Cleansed_UAID_2],0),6)</f>
        <v>#N/A</v>
      </c>
      <c r="P1685" s="239" t="e">
        <f>INDEX(TrackerTbl[#Data],MATCH(Table58[[#This Row],[L2]],TrackerTbl[Cleansed_UAID_2],0),7)</f>
        <v>#N/A</v>
      </c>
    </row>
    <row r="1686" spans="1:16">
      <c r="A1686" s="9">
        <v>212.5</v>
      </c>
      <c r="B1686" t="s">
        <v>7335</v>
      </c>
      <c r="C1686" t="str">
        <f>IF(LEFT(TrackerTbl[[#This Row],[WorkPackage]],1)="U",TrackerTbl[[#This Row],[WorkPackage]],"IDR "&amp;TRIM(TrackerTbl[[#This Row],[WorkPackage]]))</f>
        <v>IDR 212.5</v>
      </c>
      <c r="D1686" t="str">
        <f>TRIM(TrackerTbl[[#This Row],[UAID_2]])</f>
        <v>HS2-00002WUM3</v>
      </c>
      <c r="E1686" s="74">
        <f>_xlfn.MAXIFS(Central_Team!G:G,Central_Team!C:C,TrackerTbl[[#This Row],[UAID_2]])</f>
        <v>45601</v>
      </c>
      <c r="F1686" t="str" cm="1">
        <f t="array" ref="F1686">INDEX(MainTracker[#Data],MATCH(1,(TrackerTbl[[#This Row],[UAID_2]]=MainTracker[UAID_2])*(TrackerTbl[[#This Row],[Request Date]]=MainTracker[Request sent on (Date)])*1,0),21)</f>
        <v>10 - Complete</v>
      </c>
      <c r="G1686" s="74" cm="1">
        <f t="array" ref="G1686">INDEX(MainTracker[#Data],MATCH(1,(TrackerTbl[[#This Row],[UAID_2]]=MainTracker[UAID_2])*(TrackerTbl[[#This Row],[Request Date]]=MainTracker[Request sent on (Date)])*1,0),9)</f>
        <v>45615</v>
      </c>
      <c r="J1686" t="s">
        <v>10849</v>
      </c>
      <c r="K1686" s="238" t="s">
        <v>10778</v>
      </c>
      <c r="L1686" t="str">
        <f>LEFT(Table58[[#This Row],[L3 (Last Work Package only)]],FIND(" - ",Table58[[#This Row],[L3 (Last Work Package only)]])-1)</f>
        <v>PE 0003</v>
      </c>
      <c r="M1686" t="str">
        <f>LEFT(Table58[[#This Row],[Assets]],FIND(" - ",Table58[[#This Row],[Assets]])-1)</f>
        <v>HS2-00002ZGD0</v>
      </c>
      <c r="N1686" s="239" t="e">
        <f>INDEX(TrackerTbl[#Data],MATCH(Table58[[#This Row],[L2]],TrackerTbl[Cleansed_UAID_2],0),5)</f>
        <v>#N/A</v>
      </c>
      <c r="O1686" s="9" t="e">
        <f>INDEX(TrackerTbl[#Data],MATCH(Table58[[#This Row],[L2]],TrackerTbl[Cleansed_UAID_2],0),6)</f>
        <v>#N/A</v>
      </c>
      <c r="P1686" s="239" t="e">
        <f>INDEX(TrackerTbl[#Data],MATCH(Table58[[#This Row],[L2]],TrackerTbl[Cleansed_UAID_2],0),7)</f>
        <v>#N/A</v>
      </c>
    </row>
    <row r="1687" spans="1:16">
      <c r="A1687" s="9">
        <v>212.5</v>
      </c>
      <c r="B1687" t="s">
        <v>7339</v>
      </c>
      <c r="C1687" t="str">
        <f>IF(LEFT(TrackerTbl[[#This Row],[WorkPackage]],1)="U",TrackerTbl[[#This Row],[WorkPackage]],"IDR "&amp;TRIM(TrackerTbl[[#This Row],[WorkPackage]]))</f>
        <v>IDR 212.5</v>
      </c>
      <c r="D1687" t="str">
        <f>TRIM(TrackerTbl[[#This Row],[UAID_2]])</f>
        <v>HS2-00002WUM4</v>
      </c>
      <c r="E1687" s="74">
        <f>_xlfn.MAXIFS(Central_Team!G:G,Central_Team!C:C,TrackerTbl[[#This Row],[UAID_2]])</f>
        <v>45601</v>
      </c>
      <c r="F1687" t="str" cm="1">
        <f t="array" ref="F1687">INDEX(MainTracker[#Data],MATCH(1,(TrackerTbl[[#This Row],[UAID_2]]=MainTracker[UAID_2])*(TrackerTbl[[#This Row],[Request Date]]=MainTracker[Request sent on (Date)])*1,0),21)</f>
        <v>10 - Complete</v>
      </c>
      <c r="G1687" s="74" cm="1">
        <f t="array" ref="G1687">INDEX(MainTracker[#Data],MATCH(1,(TrackerTbl[[#This Row],[UAID_2]]=MainTracker[UAID_2])*(TrackerTbl[[#This Row],[Request Date]]=MainTracker[Request sent on (Date)])*1,0),9)</f>
        <v>45615</v>
      </c>
      <c r="J1687" t="s">
        <v>10850</v>
      </c>
      <c r="K1687" s="238" t="s">
        <v>10778</v>
      </c>
      <c r="L1687" t="str">
        <f>LEFT(Table58[[#This Row],[L3 (Last Work Package only)]],FIND(" - ",Table58[[#This Row],[L3 (Last Work Package only)]])-1)</f>
        <v>PE 0003</v>
      </c>
      <c r="M1687" t="str">
        <f>LEFT(Table58[[#This Row],[Assets]],FIND(" - ",Table58[[#This Row],[Assets]])-1)</f>
        <v>HS2-000030KBB</v>
      </c>
      <c r="N1687" s="239" t="e">
        <f>INDEX(TrackerTbl[#Data],MATCH(Table58[[#This Row],[L2]],TrackerTbl[Cleansed_UAID_2],0),5)</f>
        <v>#N/A</v>
      </c>
      <c r="O1687" s="9" t="e">
        <f>INDEX(TrackerTbl[#Data],MATCH(Table58[[#This Row],[L2]],TrackerTbl[Cleansed_UAID_2],0),6)</f>
        <v>#N/A</v>
      </c>
      <c r="P1687" s="239" t="e">
        <f>INDEX(TrackerTbl[#Data],MATCH(Table58[[#This Row],[L2]],TrackerTbl[Cleansed_UAID_2],0),7)</f>
        <v>#N/A</v>
      </c>
    </row>
    <row r="1688" spans="1:16">
      <c r="A1688" s="9">
        <v>212.5</v>
      </c>
      <c r="B1688" t="s">
        <v>7343</v>
      </c>
      <c r="C1688" t="str">
        <f>IF(LEFT(TrackerTbl[[#This Row],[WorkPackage]],1)="U",TrackerTbl[[#This Row],[WorkPackage]],"IDR "&amp;TRIM(TrackerTbl[[#This Row],[WorkPackage]]))</f>
        <v>IDR 212.5</v>
      </c>
      <c r="D1688" t="str">
        <f>TRIM(TrackerTbl[[#This Row],[UAID_2]])</f>
        <v>HS2-00002WUM5</v>
      </c>
      <c r="E1688" s="74">
        <f>_xlfn.MAXIFS(Central_Team!G:G,Central_Team!C:C,TrackerTbl[[#This Row],[UAID_2]])</f>
        <v>45601</v>
      </c>
      <c r="F1688" t="str" cm="1">
        <f t="array" ref="F1688">INDEX(MainTracker[#Data],MATCH(1,(TrackerTbl[[#This Row],[UAID_2]]=MainTracker[UAID_2])*(TrackerTbl[[#This Row],[Request Date]]=MainTracker[Request sent on (Date)])*1,0),21)</f>
        <v>10 - Complete</v>
      </c>
      <c r="G1688" s="74" cm="1">
        <f t="array" ref="G1688">INDEX(MainTracker[#Data],MATCH(1,(TrackerTbl[[#This Row],[UAID_2]]=MainTracker[UAID_2])*(TrackerTbl[[#This Row],[Request Date]]=MainTracker[Request sent on (Date)])*1,0),9)</f>
        <v>45615</v>
      </c>
      <c r="J1688" t="s">
        <v>10851</v>
      </c>
      <c r="K1688" s="238" t="s">
        <v>10778</v>
      </c>
      <c r="L1688" t="str">
        <f>LEFT(Table58[[#This Row],[L3 (Last Work Package only)]],FIND(" - ",Table58[[#This Row],[L3 (Last Work Package only)]])-1)</f>
        <v>PE 0003</v>
      </c>
      <c r="M1688" t="str">
        <f>LEFT(Table58[[#This Row],[Assets]],FIND(" - ",Table58[[#This Row],[Assets]])-1)</f>
        <v>HS2-000030KBC</v>
      </c>
      <c r="N1688" s="239" t="e">
        <f>INDEX(TrackerTbl[#Data],MATCH(Table58[[#This Row],[L2]],TrackerTbl[Cleansed_UAID_2],0),5)</f>
        <v>#N/A</v>
      </c>
      <c r="O1688" s="9" t="e">
        <f>INDEX(TrackerTbl[#Data],MATCH(Table58[[#This Row],[L2]],TrackerTbl[Cleansed_UAID_2],0),6)</f>
        <v>#N/A</v>
      </c>
      <c r="P1688" s="239" t="e">
        <f>INDEX(TrackerTbl[#Data],MATCH(Table58[[#This Row],[L2]],TrackerTbl[Cleansed_UAID_2],0),7)</f>
        <v>#N/A</v>
      </c>
    </row>
    <row r="1689" spans="1:16">
      <c r="A1689" s="9">
        <v>212.5</v>
      </c>
      <c r="B1689" t="s">
        <v>7347</v>
      </c>
      <c r="C1689" t="str">
        <f>IF(LEFT(TrackerTbl[[#This Row],[WorkPackage]],1)="U",TrackerTbl[[#This Row],[WorkPackage]],"IDR "&amp;TRIM(TrackerTbl[[#This Row],[WorkPackage]]))</f>
        <v>IDR 212.5</v>
      </c>
      <c r="D1689" t="str">
        <f>TRIM(TrackerTbl[[#This Row],[UAID_2]])</f>
        <v>HS2-00002WUM6</v>
      </c>
      <c r="E1689" s="74">
        <f>_xlfn.MAXIFS(Central_Team!G:G,Central_Team!C:C,TrackerTbl[[#This Row],[UAID_2]])</f>
        <v>45601</v>
      </c>
      <c r="F1689" t="str" cm="1">
        <f t="array" ref="F1689">INDEX(MainTracker[#Data],MATCH(1,(TrackerTbl[[#This Row],[UAID_2]]=MainTracker[UAID_2])*(TrackerTbl[[#This Row],[Request Date]]=MainTracker[Request sent on (Date)])*1,0),21)</f>
        <v>10 - Complete</v>
      </c>
      <c r="G1689" s="74" cm="1">
        <f t="array" ref="G1689">INDEX(MainTracker[#Data],MATCH(1,(TrackerTbl[[#This Row],[UAID_2]]=MainTracker[UAID_2])*(TrackerTbl[[#This Row],[Request Date]]=MainTracker[Request sent on (Date)])*1,0),9)</f>
        <v>45617</v>
      </c>
      <c r="J1689" t="s">
        <v>10852</v>
      </c>
      <c r="K1689" s="238" t="s">
        <v>10778</v>
      </c>
      <c r="L1689" t="str">
        <f>LEFT(Table58[[#This Row],[L3 (Last Work Package only)]],FIND(" - ",Table58[[#This Row],[L3 (Last Work Package only)]])-1)</f>
        <v>PE 0003</v>
      </c>
      <c r="M1689" t="str">
        <f>LEFT(Table58[[#This Row],[Assets]],FIND(" - ",Table58[[#This Row],[Assets]])-1)</f>
        <v>HS2-000030KBD</v>
      </c>
      <c r="N1689" s="239" t="e">
        <f>INDEX(TrackerTbl[#Data],MATCH(Table58[[#This Row],[L2]],TrackerTbl[Cleansed_UAID_2],0),5)</f>
        <v>#N/A</v>
      </c>
      <c r="O1689" s="9" t="e">
        <f>INDEX(TrackerTbl[#Data],MATCH(Table58[[#This Row],[L2]],TrackerTbl[Cleansed_UAID_2],0),6)</f>
        <v>#N/A</v>
      </c>
      <c r="P1689" s="239" t="e">
        <f>INDEX(TrackerTbl[#Data],MATCH(Table58[[#This Row],[L2]],TrackerTbl[Cleansed_UAID_2],0),7)</f>
        <v>#N/A</v>
      </c>
    </row>
    <row r="1690" spans="1:16">
      <c r="A1690" s="9">
        <v>212.5</v>
      </c>
      <c r="B1690" t="s">
        <v>7351</v>
      </c>
      <c r="C1690" t="str">
        <f>IF(LEFT(TrackerTbl[[#This Row],[WorkPackage]],1)="U",TrackerTbl[[#This Row],[WorkPackage]],"IDR "&amp;TRIM(TrackerTbl[[#This Row],[WorkPackage]]))</f>
        <v>IDR 212.5</v>
      </c>
      <c r="D1690" t="str">
        <f>TRIM(TrackerTbl[[#This Row],[UAID_2]])</f>
        <v>HS2-00002WUM7</v>
      </c>
      <c r="E1690" s="74">
        <f>_xlfn.MAXIFS(Central_Team!G:G,Central_Team!C:C,TrackerTbl[[#This Row],[UAID_2]])</f>
        <v>45601</v>
      </c>
      <c r="F1690" t="str" cm="1">
        <f t="array" ref="F1690">INDEX(MainTracker[#Data],MATCH(1,(TrackerTbl[[#This Row],[UAID_2]]=MainTracker[UAID_2])*(TrackerTbl[[#This Row],[Request Date]]=MainTracker[Request sent on (Date)])*1,0),21)</f>
        <v>10 - Complete</v>
      </c>
      <c r="G1690" s="74" cm="1">
        <f t="array" ref="G1690">INDEX(MainTracker[#Data],MATCH(1,(TrackerTbl[[#This Row],[UAID_2]]=MainTracker[UAID_2])*(TrackerTbl[[#This Row],[Request Date]]=MainTracker[Request sent on (Date)])*1,0),9)</f>
        <v>45615</v>
      </c>
      <c r="J1690" t="s">
        <v>10853</v>
      </c>
      <c r="K1690" s="238" t="s">
        <v>10778</v>
      </c>
      <c r="L1690" t="str">
        <f>LEFT(Table58[[#This Row],[L3 (Last Work Package only)]],FIND(" - ",Table58[[#This Row],[L3 (Last Work Package only)]])-1)</f>
        <v>PE 0003</v>
      </c>
      <c r="M1690" t="str">
        <f>LEFT(Table58[[#This Row],[Assets]],FIND(" - ",Table58[[#This Row],[Assets]])-1)</f>
        <v>HS2-000030KBE</v>
      </c>
      <c r="N1690" s="239" t="e">
        <f>INDEX(TrackerTbl[#Data],MATCH(Table58[[#This Row],[L2]],TrackerTbl[Cleansed_UAID_2],0),5)</f>
        <v>#N/A</v>
      </c>
      <c r="O1690" s="9" t="e">
        <f>INDEX(TrackerTbl[#Data],MATCH(Table58[[#This Row],[L2]],TrackerTbl[Cleansed_UAID_2],0),6)</f>
        <v>#N/A</v>
      </c>
      <c r="P1690" s="239" t="e">
        <f>INDEX(TrackerTbl[#Data],MATCH(Table58[[#This Row],[L2]],TrackerTbl[Cleansed_UAID_2],0),7)</f>
        <v>#N/A</v>
      </c>
    </row>
    <row r="1691" spans="1:16">
      <c r="A1691" s="9">
        <v>212.5</v>
      </c>
      <c r="B1691" t="s">
        <v>7355</v>
      </c>
      <c r="C1691" t="str">
        <f>IF(LEFT(TrackerTbl[[#This Row],[WorkPackage]],1)="U",TrackerTbl[[#This Row],[WorkPackage]],"IDR "&amp;TRIM(TrackerTbl[[#This Row],[WorkPackage]]))</f>
        <v>IDR 212.5</v>
      </c>
      <c r="D1691" t="str">
        <f>TRIM(TrackerTbl[[#This Row],[UAID_2]])</f>
        <v>HS2-00002WUM8</v>
      </c>
      <c r="E1691" s="74">
        <f>_xlfn.MAXIFS(Central_Team!G:G,Central_Team!C:C,TrackerTbl[[#This Row],[UAID_2]])</f>
        <v>45601</v>
      </c>
      <c r="F1691" t="str" cm="1">
        <f t="array" ref="F1691">INDEX(MainTracker[#Data],MATCH(1,(TrackerTbl[[#This Row],[UAID_2]]=MainTracker[UAID_2])*(TrackerTbl[[#This Row],[Request Date]]=MainTracker[Request sent on (Date)])*1,0),21)</f>
        <v>10 - Complete</v>
      </c>
      <c r="G1691" s="74" cm="1">
        <f t="array" ref="G1691">INDEX(MainTracker[#Data],MATCH(1,(TrackerTbl[[#This Row],[UAID_2]]=MainTracker[UAID_2])*(TrackerTbl[[#This Row],[Request Date]]=MainTracker[Request sent on (Date)])*1,0),9)</f>
        <v>45617</v>
      </c>
      <c r="J1691" t="s">
        <v>10854</v>
      </c>
      <c r="K1691" s="238" t="s">
        <v>10778</v>
      </c>
      <c r="L1691" t="str">
        <f>LEFT(Table58[[#This Row],[L3 (Last Work Package only)]],FIND(" - ",Table58[[#This Row],[L3 (Last Work Package only)]])-1)</f>
        <v>PE 0003</v>
      </c>
      <c r="M1691" t="str">
        <f>LEFT(Table58[[#This Row],[Assets]],FIND(" - ",Table58[[#This Row],[Assets]])-1)</f>
        <v>HS2-000031GXU</v>
      </c>
      <c r="N1691" s="239" t="e">
        <f>INDEX(TrackerTbl[#Data],MATCH(Table58[[#This Row],[L2]],TrackerTbl[Cleansed_UAID_2],0),5)</f>
        <v>#N/A</v>
      </c>
      <c r="O1691" s="9" t="e">
        <f>INDEX(TrackerTbl[#Data],MATCH(Table58[[#This Row],[L2]],TrackerTbl[Cleansed_UAID_2],0),6)</f>
        <v>#N/A</v>
      </c>
      <c r="P1691" s="239" t="e">
        <f>INDEX(TrackerTbl[#Data],MATCH(Table58[[#This Row],[L2]],TrackerTbl[Cleansed_UAID_2],0),7)</f>
        <v>#N/A</v>
      </c>
    </row>
    <row r="1692" spans="1:16">
      <c r="A1692" s="9">
        <v>212.5</v>
      </c>
      <c r="B1692" t="s">
        <v>7360</v>
      </c>
      <c r="C1692" t="str">
        <f>IF(LEFT(TrackerTbl[[#This Row],[WorkPackage]],1)="U",TrackerTbl[[#This Row],[WorkPackage]],"IDR "&amp;TRIM(TrackerTbl[[#This Row],[WorkPackage]]))</f>
        <v>IDR 212.5</v>
      </c>
      <c r="D1692" t="str">
        <f>TRIM(TrackerTbl[[#This Row],[UAID_2]])</f>
        <v>HS2-00002WUM9</v>
      </c>
      <c r="E1692" s="74">
        <f>_xlfn.MAXIFS(Central_Team!G:G,Central_Team!C:C,TrackerTbl[[#This Row],[UAID_2]])</f>
        <v>45601</v>
      </c>
      <c r="F1692" t="str" cm="1">
        <f t="array" ref="F1692">INDEX(MainTracker[#Data],MATCH(1,(TrackerTbl[[#This Row],[UAID_2]]=MainTracker[UAID_2])*(TrackerTbl[[#This Row],[Request Date]]=MainTracker[Request sent on (Date)])*1,0),21)</f>
        <v>10 - Complete</v>
      </c>
      <c r="G1692" s="74" cm="1">
        <f t="array" ref="G1692">INDEX(MainTracker[#Data],MATCH(1,(TrackerTbl[[#This Row],[UAID_2]]=MainTracker[UAID_2])*(TrackerTbl[[#This Row],[Request Date]]=MainTracker[Request sent on (Date)])*1,0),9)</f>
        <v>45615</v>
      </c>
      <c r="J1692" t="s">
        <v>10855</v>
      </c>
      <c r="K1692" s="238" t="s">
        <v>10778</v>
      </c>
      <c r="L1692" t="str">
        <f>LEFT(Table58[[#This Row],[L3 (Last Work Package only)]],FIND(" - ",Table58[[#This Row],[L3 (Last Work Package only)]])-1)</f>
        <v>PE 0003</v>
      </c>
      <c r="M1692" t="str">
        <f>LEFT(Table58[[#This Row],[Assets]],FIND(" - ",Table58[[#This Row],[Assets]])-1)</f>
        <v>HS2-0000325TL</v>
      </c>
      <c r="N1692" s="239" t="e">
        <f>INDEX(TrackerTbl[#Data],MATCH(Table58[[#This Row],[L2]],TrackerTbl[Cleansed_UAID_2],0),5)</f>
        <v>#N/A</v>
      </c>
      <c r="O1692" s="9" t="e">
        <f>INDEX(TrackerTbl[#Data],MATCH(Table58[[#This Row],[L2]],TrackerTbl[Cleansed_UAID_2],0),6)</f>
        <v>#N/A</v>
      </c>
      <c r="P1692" s="239" t="e">
        <f>INDEX(TrackerTbl[#Data],MATCH(Table58[[#This Row],[L2]],TrackerTbl[Cleansed_UAID_2],0),7)</f>
        <v>#N/A</v>
      </c>
    </row>
    <row r="1693" spans="1:16">
      <c r="A1693" s="9">
        <v>212.5</v>
      </c>
      <c r="B1693" t="s">
        <v>7364</v>
      </c>
      <c r="C1693" t="str">
        <f>IF(LEFT(TrackerTbl[[#This Row],[WorkPackage]],1)="U",TrackerTbl[[#This Row],[WorkPackage]],"IDR "&amp;TRIM(TrackerTbl[[#This Row],[WorkPackage]]))</f>
        <v>IDR 212.5</v>
      </c>
      <c r="D1693" t="str">
        <f>TRIM(TrackerTbl[[#This Row],[UAID_2]])</f>
        <v>HS2-00002WULP</v>
      </c>
      <c r="E1693" s="74">
        <f>_xlfn.MAXIFS(Central_Team!G:G,Central_Team!C:C,TrackerTbl[[#This Row],[UAID_2]])</f>
        <v>45601</v>
      </c>
      <c r="F1693" t="str" cm="1">
        <f t="array" ref="F1693">INDEX(MainTracker[#Data],MATCH(1,(TrackerTbl[[#This Row],[UAID_2]]=MainTracker[UAID_2])*(TrackerTbl[[#This Row],[Request Date]]=MainTracker[Request sent on (Date)])*1,0),21)</f>
        <v>10 - Complete</v>
      </c>
      <c r="G1693" s="74" cm="1">
        <f t="array" ref="G1693">INDEX(MainTracker[#Data],MATCH(1,(TrackerTbl[[#This Row],[UAID_2]]=MainTracker[UAID_2])*(TrackerTbl[[#This Row],[Request Date]]=MainTracker[Request sent on (Date)])*1,0),9)</f>
        <v>45615</v>
      </c>
      <c r="J1693" t="s">
        <v>10856</v>
      </c>
      <c r="K1693" s="238" t="s">
        <v>10778</v>
      </c>
      <c r="L1693" t="str">
        <f>LEFT(Table58[[#This Row],[L3 (Last Work Package only)]],FIND(" - ",Table58[[#This Row],[L3 (Last Work Package only)]])-1)</f>
        <v>PE 0003</v>
      </c>
      <c r="M1693" t="str">
        <f>LEFT(Table58[[#This Row],[Assets]],FIND(" - ",Table58[[#This Row],[Assets]])-1)</f>
        <v>HS2-0000326GV</v>
      </c>
      <c r="N1693" s="239" t="e">
        <f>INDEX(TrackerTbl[#Data],MATCH(Table58[[#This Row],[L2]],TrackerTbl[Cleansed_UAID_2],0),5)</f>
        <v>#N/A</v>
      </c>
      <c r="O1693" s="9" t="e">
        <f>INDEX(TrackerTbl[#Data],MATCH(Table58[[#This Row],[L2]],TrackerTbl[Cleansed_UAID_2],0),6)</f>
        <v>#N/A</v>
      </c>
      <c r="P1693" s="239" t="e">
        <f>INDEX(TrackerTbl[#Data],MATCH(Table58[[#This Row],[L2]],TrackerTbl[Cleansed_UAID_2],0),7)</f>
        <v>#N/A</v>
      </c>
    </row>
    <row r="1694" spans="1:16">
      <c r="A1694" s="9">
        <v>212.5</v>
      </c>
      <c r="B1694" t="s">
        <v>7368</v>
      </c>
      <c r="C1694" t="str">
        <f>IF(LEFT(TrackerTbl[[#This Row],[WorkPackage]],1)="U",TrackerTbl[[#This Row],[WorkPackage]],"IDR "&amp;TRIM(TrackerTbl[[#This Row],[WorkPackage]]))</f>
        <v>IDR 212.5</v>
      </c>
      <c r="D1694" t="str">
        <f>TRIM(TrackerTbl[[#This Row],[UAID_2]])</f>
        <v>HS2-00002WULQ</v>
      </c>
      <c r="E1694" s="74">
        <f>_xlfn.MAXIFS(Central_Team!G:G,Central_Team!C:C,TrackerTbl[[#This Row],[UAID_2]])</f>
        <v>45601</v>
      </c>
      <c r="F1694" t="str" cm="1">
        <f t="array" ref="F1694">INDEX(MainTracker[#Data],MATCH(1,(TrackerTbl[[#This Row],[UAID_2]]=MainTracker[UAID_2])*(TrackerTbl[[#This Row],[Request Date]]=MainTracker[Request sent on (Date)])*1,0),21)</f>
        <v>10 - Complete</v>
      </c>
      <c r="G1694" s="74" cm="1">
        <f t="array" ref="G1694">INDEX(MainTracker[#Data],MATCH(1,(TrackerTbl[[#This Row],[UAID_2]]=MainTracker[UAID_2])*(TrackerTbl[[#This Row],[Request Date]]=MainTracker[Request sent on (Date)])*1,0),9)</f>
        <v>45615</v>
      </c>
      <c r="J1694" t="s">
        <v>10857</v>
      </c>
      <c r="K1694" s="238" t="s">
        <v>10858</v>
      </c>
      <c r="L1694" t="str">
        <f>LEFT(Table58[[#This Row],[L3 (Last Work Package only)]],FIND(" - ",Table58[[#This Row],[L3 (Last Work Package only)]])-1)</f>
        <v>PE 0001</v>
      </c>
      <c r="M1694" t="str">
        <f>LEFT(Table58[[#This Row],[Assets]],FIND(" - ",Table58[[#This Row],[Assets]])-1)</f>
        <v>HS2-00002EKZM</v>
      </c>
      <c r="N1694" s="239" t="e">
        <f>INDEX(TrackerTbl[#Data],MATCH(Table58[[#This Row],[L2]],TrackerTbl[Cleansed_UAID_2],0),5)</f>
        <v>#N/A</v>
      </c>
      <c r="O1694" s="9" t="e">
        <f>INDEX(TrackerTbl[#Data],MATCH(Table58[[#This Row],[L2]],TrackerTbl[Cleansed_UAID_2],0),6)</f>
        <v>#N/A</v>
      </c>
      <c r="P1694" s="239" t="e">
        <f>INDEX(TrackerTbl[#Data],MATCH(Table58[[#This Row],[L2]],TrackerTbl[Cleansed_UAID_2],0),7)</f>
        <v>#N/A</v>
      </c>
    </row>
    <row r="1695" spans="1:16">
      <c r="A1695" s="9">
        <v>212.5</v>
      </c>
      <c r="B1695" t="s">
        <v>7372</v>
      </c>
      <c r="C1695" t="str">
        <f>IF(LEFT(TrackerTbl[[#This Row],[WorkPackage]],1)="U",TrackerTbl[[#This Row],[WorkPackage]],"IDR "&amp;TRIM(TrackerTbl[[#This Row],[WorkPackage]]))</f>
        <v>IDR 212.5</v>
      </c>
      <c r="D1695" t="str">
        <f>TRIM(TrackerTbl[[#This Row],[UAID_2]])</f>
        <v>HS2-00002WULR</v>
      </c>
      <c r="E1695" s="74">
        <f>_xlfn.MAXIFS(Central_Team!G:G,Central_Team!C:C,TrackerTbl[[#This Row],[UAID_2]])</f>
        <v>45601</v>
      </c>
      <c r="F1695" t="str" cm="1">
        <f t="array" ref="F1695">INDEX(MainTracker[#Data],MATCH(1,(TrackerTbl[[#This Row],[UAID_2]]=MainTracker[UAID_2])*(TrackerTbl[[#This Row],[Request Date]]=MainTracker[Request sent on (Date)])*1,0),21)</f>
        <v>10 - Complete</v>
      </c>
      <c r="G1695" s="74" cm="1">
        <f t="array" ref="G1695">INDEX(MainTracker[#Data],MATCH(1,(TrackerTbl[[#This Row],[UAID_2]]=MainTracker[UAID_2])*(TrackerTbl[[#This Row],[Request Date]]=MainTracker[Request sent on (Date)])*1,0),9)</f>
        <v>45616</v>
      </c>
      <c r="J1695" t="s">
        <v>10859</v>
      </c>
      <c r="K1695" s="238" t="s">
        <v>10858</v>
      </c>
      <c r="L1695" t="str">
        <f>LEFT(Table58[[#This Row],[L3 (Last Work Package only)]],FIND(" - ",Table58[[#This Row],[L3 (Last Work Package only)]])-1)</f>
        <v>PE 0001</v>
      </c>
      <c r="M1695" t="str">
        <f>LEFT(Table58[[#This Row],[Assets]],FIND(" - ",Table58[[#This Row],[Assets]])-1)</f>
        <v>HS2-000030TCZ</v>
      </c>
      <c r="N1695" s="239" t="e">
        <f>INDEX(TrackerTbl[#Data],MATCH(Table58[[#This Row],[L2]],TrackerTbl[Cleansed_UAID_2],0),5)</f>
        <v>#N/A</v>
      </c>
      <c r="O1695" s="9" t="e">
        <f>INDEX(TrackerTbl[#Data],MATCH(Table58[[#This Row],[L2]],TrackerTbl[Cleansed_UAID_2],0),6)</f>
        <v>#N/A</v>
      </c>
      <c r="P1695" s="239" t="e">
        <f>INDEX(TrackerTbl[#Data],MATCH(Table58[[#This Row],[L2]],TrackerTbl[Cleansed_UAID_2],0),7)</f>
        <v>#N/A</v>
      </c>
    </row>
    <row r="1696" spans="1:16">
      <c r="A1696" s="9">
        <v>212.5</v>
      </c>
      <c r="B1696" t="s">
        <v>7376</v>
      </c>
      <c r="C1696" t="str">
        <f>IF(LEFT(TrackerTbl[[#This Row],[WorkPackage]],1)="U",TrackerTbl[[#This Row],[WorkPackage]],"IDR "&amp;TRIM(TrackerTbl[[#This Row],[WorkPackage]]))</f>
        <v>IDR 212.5</v>
      </c>
      <c r="D1696" t="str">
        <f>TRIM(TrackerTbl[[#This Row],[UAID_2]])</f>
        <v>HS2-00002WULS</v>
      </c>
      <c r="E1696" s="74">
        <f>_xlfn.MAXIFS(Central_Team!G:G,Central_Team!C:C,TrackerTbl[[#This Row],[UAID_2]])</f>
        <v>45601</v>
      </c>
      <c r="F1696" t="str" cm="1">
        <f t="array" ref="F1696">INDEX(MainTracker[#Data],MATCH(1,(TrackerTbl[[#This Row],[UAID_2]]=MainTracker[UAID_2])*(TrackerTbl[[#This Row],[Request Date]]=MainTracker[Request sent on (Date)])*1,0),21)</f>
        <v>10 - Complete</v>
      </c>
      <c r="G1696" s="74" cm="1">
        <f t="array" ref="G1696">INDEX(MainTracker[#Data],MATCH(1,(TrackerTbl[[#This Row],[UAID_2]]=MainTracker[UAID_2])*(TrackerTbl[[#This Row],[Request Date]]=MainTracker[Request sent on (Date)])*1,0),9)</f>
        <v>45615</v>
      </c>
      <c r="J1696" t="s">
        <v>10860</v>
      </c>
      <c r="K1696" s="238" t="s">
        <v>10858</v>
      </c>
      <c r="L1696" t="str">
        <f>LEFT(Table58[[#This Row],[L3 (Last Work Package only)]],FIND(" - ",Table58[[#This Row],[L3 (Last Work Package only)]])-1)</f>
        <v>PE 0001</v>
      </c>
      <c r="M1696" t="str">
        <f>LEFT(Table58[[#This Row],[Assets]],FIND(" - ",Table58[[#This Row],[Assets]])-1)</f>
        <v>HS2-000030TD0</v>
      </c>
      <c r="N1696" s="239" t="e">
        <f>INDEX(TrackerTbl[#Data],MATCH(Table58[[#This Row],[L2]],TrackerTbl[Cleansed_UAID_2],0),5)</f>
        <v>#N/A</v>
      </c>
      <c r="O1696" s="9" t="e">
        <f>INDEX(TrackerTbl[#Data],MATCH(Table58[[#This Row],[L2]],TrackerTbl[Cleansed_UAID_2],0),6)</f>
        <v>#N/A</v>
      </c>
      <c r="P1696" s="239" t="e">
        <f>INDEX(TrackerTbl[#Data],MATCH(Table58[[#This Row],[L2]],TrackerTbl[Cleansed_UAID_2],0),7)</f>
        <v>#N/A</v>
      </c>
    </row>
    <row r="1697" spans="1:16">
      <c r="A1697" s="9">
        <v>212.5</v>
      </c>
      <c r="B1697" t="s">
        <v>7380</v>
      </c>
      <c r="C1697" t="str">
        <f>IF(LEFT(TrackerTbl[[#This Row],[WorkPackage]],1)="U",TrackerTbl[[#This Row],[WorkPackage]],"IDR "&amp;TRIM(TrackerTbl[[#This Row],[WorkPackage]]))</f>
        <v>IDR 212.5</v>
      </c>
      <c r="D1697" t="str">
        <f>TRIM(TrackerTbl[[#This Row],[UAID_2]])</f>
        <v>HS2-00002WULT</v>
      </c>
      <c r="E1697" s="74">
        <f>_xlfn.MAXIFS(Central_Team!G:G,Central_Team!C:C,TrackerTbl[[#This Row],[UAID_2]])</f>
        <v>45601</v>
      </c>
      <c r="F1697" t="str" cm="1">
        <f t="array" ref="F1697">INDEX(MainTracker[#Data],MATCH(1,(TrackerTbl[[#This Row],[UAID_2]]=MainTracker[UAID_2])*(TrackerTbl[[#This Row],[Request Date]]=MainTracker[Request sent on (Date)])*1,0),21)</f>
        <v>10 - Complete</v>
      </c>
      <c r="G1697" s="74" cm="1">
        <f t="array" ref="G1697">INDEX(MainTracker[#Data],MATCH(1,(TrackerTbl[[#This Row],[UAID_2]]=MainTracker[UAID_2])*(TrackerTbl[[#This Row],[Request Date]]=MainTracker[Request sent on (Date)])*1,0),9)</f>
        <v>45617</v>
      </c>
      <c r="J1697" t="s">
        <v>10861</v>
      </c>
      <c r="K1697" s="238" t="s">
        <v>10858</v>
      </c>
      <c r="L1697" t="str">
        <f>LEFT(Table58[[#This Row],[L3 (Last Work Package only)]],FIND(" - ",Table58[[#This Row],[L3 (Last Work Package only)]])-1)</f>
        <v>PE 0001</v>
      </c>
      <c r="M1697" t="str">
        <f>LEFT(Table58[[#This Row],[Assets]],FIND(" - ",Table58[[#This Row],[Assets]])-1)</f>
        <v>HS2-000030TD1</v>
      </c>
      <c r="N1697" s="239" t="e">
        <f>INDEX(TrackerTbl[#Data],MATCH(Table58[[#This Row],[L2]],TrackerTbl[Cleansed_UAID_2],0),5)</f>
        <v>#N/A</v>
      </c>
      <c r="O1697" s="9" t="e">
        <f>INDEX(TrackerTbl[#Data],MATCH(Table58[[#This Row],[L2]],TrackerTbl[Cleansed_UAID_2],0),6)</f>
        <v>#N/A</v>
      </c>
      <c r="P1697" s="239" t="e">
        <f>INDEX(TrackerTbl[#Data],MATCH(Table58[[#This Row],[L2]],TrackerTbl[Cleansed_UAID_2],0),7)</f>
        <v>#N/A</v>
      </c>
    </row>
    <row r="1698" spans="1:16">
      <c r="A1698" s="9">
        <v>212.5</v>
      </c>
      <c r="B1698" t="s">
        <v>7384</v>
      </c>
      <c r="C1698" t="str">
        <f>IF(LEFT(TrackerTbl[[#This Row],[WorkPackage]],1)="U",TrackerTbl[[#This Row],[WorkPackage]],"IDR "&amp;TRIM(TrackerTbl[[#This Row],[WorkPackage]]))</f>
        <v>IDR 212.5</v>
      </c>
      <c r="D1698" t="str">
        <f>TRIM(TrackerTbl[[#This Row],[UAID_2]])</f>
        <v>HS2-00002WULU</v>
      </c>
      <c r="E1698" s="74">
        <f>_xlfn.MAXIFS(Central_Team!G:G,Central_Team!C:C,TrackerTbl[[#This Row],[UAID_2]])</f>
        <v>45601</v>
      </c>
      <c r="F1698" t="str" cm="1">
        <f t="array" ref="F1698">INDEX(MainTracker[#Data],MATCH(1,(TrackerTbl[[#This Row],[UAID_2]]=MainTracker[UAID_2])*(TrackerTbl[[#This Row],[Request Date]]=MainTracker[Request sent on (Date)])*1,0),21)</f>
        <v>10 - Complete</v>
      </c>
      <c r="G1698" s="74" cm="1">
        <f t="array" ref="G1698">INDEX(MainTracker[#Data],MATCH(1,(TrackerTbl[[#This Row],[UAID_2]]=MainTracker[UAID_2])*(TrackerTbl[[#This Row],[Request Date]]=MainTracker[Request sent on (Date)])*1,0),9)</f>
        <v>0</v>
      </c>
      <c r="J1698" t="s">
        <v>10862</v>
      </c>
      <c r="K1698" s="238" t="s">
        <v>10858</v>
      </c>
      <c r="L1698" t="str">
        <f>LEFT(Table58[[#This Row],[L3 (Last Work Package only)]],FIND(" - ",Table58[[#This Row],[L3 (Last Work Package only)]])-1)</f>
        <v>PE 0001</v>
      </c>
      <c r="M1698" t="str">
        <f>LEFT(Table58[[#This Row],[Assets]],FIND(" - ",Table58[[#This Row],[Assets]])-1)</f>
        <v>HS2-000030TD2</v>
      </c>
      <c r="N1698" s="239" t="e">
        <f>INDEX(TrackerTbl[#Data],MATCH(Table58[[#This Row],[L2]],TrackerTbl[Cleansed_UAID_2],0),5)</f>
        <v>#N/A</v>
      </c>
      <c r="O1698" s="9" t="e">
        <f>INDEX(TrackerTbl[#Data],MATCH(Table58[[#This Row],[L2]],TrackerTbl[Cleansed_UAID_2],0),6)</f>
        <v>#N/A</v>
      </c>
      <c r="P1698" s="239" t="e">
        <f>INDEX(TrackerTbl[#Data],MATCH(Table58[[#This Row],[L2]],TrackerTbl[Cleansed_UAID_2],0),7)</f>
        <v>#N/A</v>
      </c>
    </row>
    <row r="1699" spans="1:16">
      <c r="A1699" s="9">
        <v>212.5</v>
      </c>
      <c r="B1699" t="s">
        <v>7388</v>
      </c>
      <c r="C1699" t="str">
        <f>IF(LEFT(TrackerTbl[[#This Row],[WorkPackage]],1)="U",TrackerTbl[[#This Row],[WorkPackage]],"IDR "&amp;TRIM(TrackerTbl[[#This Row],[WorkPackage]]))</f>
        <v>IDR 212.5</v>
      </c>
      <c r="D1699" t="str">
        <f>TRIM(TrackerTbl[[#This Row],[UAID_2]])</f>
        <v>HS2-00002WULV</v>
      </c>
      <c r="E1699" s="74">
        <f>_xlfn.MAXIFS(Central_Team!G:G,Central_Team!C:C,TrackerTbl[[#This Row],[UAID_2]])</f>
        <v>45601</v>
      </c>
      <c r="F1699" t="str" cm="1">
        <f t="array" ref="F1699">INDEX(MainTracker[#Data],MATCH(1,(TrackerTbl[[#This Row],[UAID_2]]=MainTracker[UAID_2])*(TrackerTbl[[#This Row],[Request Date]]=MainTracker[Request sent on (Date)])*1,0),21)</f>
        <v>10 - Complete</v>
      </c>
      <c r="G1699" s="74" cm="1">
        <f t="array" ref="G1699">INDEX(MainTracker[#Data],MATCH(1,(TrackerTbl[[#This Row],[UAID_2]]=MainTracker[UAID_2])*(TrackerTbl[[#This Row],[Request Date]]=MainTracker[Request sent on (Date)])*1,0),9)</f>
        <v>45617</v>
      </c>
      <c r="J1699" t="s">
        <v>10863</v>
      </c>
      <c r="K1699" s="238" t="s">
        <v>10858</v>
      </c>
      <c r="L1699" t="str">
        <f>LEFT(Table58[[#This Row],[L3 (Last Work Package only)]],FIND(" - ",Table58[[#This Row],[L3 (Last Work Package only)]])-1)</f>
        <v>PE 0001</v>
      </c>
      <c r="M1699" t="str">
        <f>LEFT(Table58[[#This Row],[Assets]],FIND(" - ",Table58[[#This Row],[Assets]])-1)</f>
        <v>HS2-000030TD3</v>
      </c>
      <c r="N1699" s="239" t="e">
        <f>INDEX(TrackerTbl[#Data],MATCH(Table58[[#This Row],[L2]],TrackerTbl[Cleansed_UAID_2],0),5)</f>
        <v>#N/A</v>
      </c>
      <c r="O1699" s="9" t="e">
        <f>INDEX(TrackerTbl[#Data],MATCH(Table58[[#This Row],[L2]],TrackerTbl[Cleansed_UAID_2],0),6)</f>
        <v>#N/A</v>
      </c>
      <c r="P1699" s="239" t="e">
        <f>INDEX(TrackerTbl[#Data],MATCH(Table58[[#This Row],[L2]],TrackerTbl[Cleansed_UAID_2],0),7)</f>
        <v>#N/A</v>
      </c>
    </row>
    <row r="1700" spans="1:16">
      <c r="A1700" s="9">
        <v>212.5</v>
      </c>
      <c r="B1700" t="s">
        <v>7392</v>
      </c>
      <c r="C1700" t="str">
        <f>IF(LEFT(TrackerTbl[[#This Row],[WorkPackage]],1)="U",TrackerTbl[[#This Row],[WorkPackage]],"IDR "&amp;TRIM(TrackerTbl[[#This Row],[WorkPackage]]))</f>
        <v>IDR 212.5</v>
      </c>
      <c r="D1700" t="str">
        <f>TRIM(TrackerTbl[[#This Row],[UAID_2]])</f>
        <v>HS2-00002WULW</v>
      </c>
      <c r="E1700" s="74">
        <f>_xlfn.MAXIFS(Central_Team!G:G,Central_Team!C:C,TrackerTbl[[#This Row],[UAID_2]])</f>
        <v>45601</v>
      </c>
      <c r="F1700" t="str" cm="1">
        <f t="array" ref="F1700">INDEX(MainTracker[#Data],MATCH(1,(TrackerTbl[[#This Row],[UAID_2]]=MainTracker[UAID_2])*(TrackerTbl[[#This Row],[Request Date]]=MainTracker[Request sent on (Date)])*1,0),21)</f>
        <v>10 - Complete</v>
      </c>
      <c r="G1700" s="74" cm="1">
        <f t="array" ref="G1700">INDEX(MainTracker[#Data],MATCH(1,(TrackerTbl[[#This Row],[UAID_2]]=MainTracker[UAID_2])*(TrackerTbl[[#This Row],[Request Date]]=MainTracker[Request sent on (Date)])*1,0),9)</f>
        <v>45617</v>
      </c>
      <c r="J1700" t="s">
        <v>10864</v>
      </c>
      <c r="K1700" s="238" t="s">
        <v>10865</v>
      </c>
      <c r="L1700" t="str">
        <f>LEFT(Table58[[#This Row],[L3 (Last Work Package only)]],FIND(" - ",Table58[[#This Row],[L3 (Last Work Package only)]])-1)</f>
        <v>IM 0004</v>
      </c>
      <c r="M1700" t="str">
        <f>LEFT(Table58[[#This Row],[Assets]],FIND(" - ",Table58[[#This Row],[Assets]])-1)</f>
        <v>HS2-00002TTL1</v>
      </c>
      <c r="N1700" s="239" t="e">
        <f>INDEX(TrackerTbl[#Data],MATCH(Table58[[#This Row],[L2]],TrackerTbl[Cleansed_UAID_2],0),5)</f>
        <v>#N/A</v>
      </c>
      <c r="O1700" s="9" t="e">
        <f>INDEX(TrackerTbl[#Data],MATCH(Table58[[#This Row],[L2]],TrackerTbl[Cleansed_UAID_2],0),6)</f>
        <v>#N/A</v>
      </c>
      <c r="P1700" s="239" t="e">
        <f>INDEX(TrackerTbl[#Data],MATCH(Table58[[#This Row],[L2]],TrackerTbl[Cleansed_UAID_2],0),7)</f>
        <v>#N/A</v>
      </c>
    </row>
    <row r="1701" spans="1:16">
      <c r="A1701" s="9">
        <v>212.5</v>
      </c>
      <c r="B1701" t="s">
        <v>7396</v>
      </c>
      <c r="C1701" t="str">
        <f>IF(LEFT(TrackerTbl[[#This Row],[WorkPackage]],1)="U",TrackerTbl[[#This Row],[WorkPackage]],"IDR "&amp;TRIM(TrackerTbl[[#This Row],[WorkPackage]]))</f>
        <v>IDR 212.5</v>
      </c>
      <c r="D1701" t="str">
        <f>TRIM(TrackerTbl[[#This Row],[UAID_2]])</f>
        <v>HS2-00002WULX</v>
      </c>
      <c r="E1701" s="74">
        <f>_xlfn.MAXIFS(Central_Team!G:G,Central_Team!C:C,TrackerTbl[[#This Row],[UAID_2]])</f>
        <v>45601</v>
      </c>
      <c r="F1701" t="str" cm="1">
        <f t="array" ref="F1701">INDEX(MainTracker[#Data],MATCH(1,(TrackerTbl[[#This Row],[UAID_2]]=MainTracker[UAID_2])*(TrackerTbl[[#This Row],[Request Date]]=MainTracker[Request sent on (Date)])*1,0),21)</f>
        <v>10 - Complete</v>
      </c>
      <c r="G1701" s="74" cm="1">
        <f t="array" ref="G1701">INDEX(MainTracker[#Data],MATCH(1,(TrackerTbl[[#This Row],[UAID_2]]=MainTracker[UAID_2])*(TrackerTbl[[#This Row],[Request Date]]=MainTracker[Request sent on (Date)])*1,0),9)</f>
        <v>45617</v>
      </c>
      <c r="J1701" t="s">
        <v>10866</v>
      </c>
      <c r="K1701" s="238" t="s">
        <v>10865</v>
      </c>
      <c r="L1701" t="str">
        <f>LEFT(Table58[[#This Row],[L3 (Last Work Package only)]],FIND(" - ",Table58[[#This Row],[L3 (Last Work Package only)]])-1)</f>
        <v>IM 0004</v>
      </c>
      <c r="M1701" t="str">
        <f>LEFT(Table58[[#This Row],[Assets]],FIND(" - ",Table58[[#This Row],[Assets]])-1)</f>
        <v>HS2-00002TTHP</v>
      </c>
      <c r="N1701" s="239" t="e">
        <f>INDEX(TrackerTbl[#Data],MATCH(Table58[[#This Row],[L2]],TrackerTbl[Cleansed_UAID_2],0),5)</f>
        <v>#N/A</v>
      </c>
      <c r="O1701" s="9" t="e">
        <f>INDEX(TrackerTbl[#Data],MATCH(Table58[[#This Row],[L2]],TrackerTbl[Cleansed_UAID_2],0),6)</f>
        <v>#N/A</v>
      </c>
      <c r="P1701" s="239" t="e">
        <f>INDEX(TrackerTbl[#Data],MATCH(Table58[[#This Row],[L2]],TrackerTbl[Cleansed_UAID_2],0),7)</f>
        <v>#N/A</v>
      </c>
    </row>
    <row r="1702" spans="1:16">
      <c r="A1702" s="9">
        <v>212.5</v>
      </c>
      <c r="B1702" t="s">
        <v>7401</v>
      </c>
      <c r="C1702" t="str">
        <f>IF(LEFT(TrackerTbl[[#This Row],[WorkPackage]],1)="U",TrackerTbl[[#This Row],[WorkPackage]],"IDR "&amp;TRIM(TrackerTbl[[#This Row],[WorkPackage]]))</f>
        <v>IDR 212.5</v>
      </c>
      <c r="D1702" t="str">
        <f>TRIM(TrackerTbl[[#This Row],[UAID_2]])</f>
        <v>HS2-00002WULY</v>
      </c>
      <c r="E1702" s="74">
        <f>_xlfn.MAXIFS(Central_Team!G:G,Central_Team!C:C,TrackerTbl[[#This Row],[UAID_2]])</f>
        <v>45601</v>
      </c>
      <c r="F1702" t="str" cm="1">
        <f t="array" ref="F1702">INDEX(MainTracker[#Data],MATCH(1,(TrackerTbl[[#This Row],[UAID_2]]=MainTracker[UAID_2])*(TrackerTbl[[#This Row],[Request Date]]=MainTracker[Request sent on (Date)])*1,0),21)</f>
        <v>10 - Complete</v>
      </c>
      <c r="G1702" s="74" cm="1">
        <f t="array" ref="G1702">INDEX(MainTracker[#Data],MATCH(1,(TrackerTbl[[#This Row],[UAID_2]]=MainTracker[UAID_2])*(TrackerTbl[[#This Row],[Request Date]]=MainTracker[Request sent on (Date)])*1,0),9)</f>
        <v>45621</v>
      </c>
      <c r="J1702" t="s">
        <v>10867</v>
      </c>
      <c r="K1702" s="238" t="s">
        <v>10865</v>
      </c>
      <c r="L1702" t="str">
        <f>LEFT(Table58[[#This Row],[L3 (Last Work Package only)]],FIND(" - ",Table58[[#This Row],[L3 (Last Work Package only)]])-1)</f>
        <v>IM 0004</v>
      </c>
      <c r="M1702" t="str">
        <f>LEFT(Table58[[#This Row],[Assets]],FIND(" - ",Table58[[#This Row],[Assets]])-1)</f>
        <v>HS2-00002TTHT</v>
      </c>
      <c r="N1702" s="239" t="e">
        <f>INDEX(TrackerTbl[#Data],MATCH(Table58[[#This Row],[L2]],TrackerTbl[Cleansed_UAID_2],0),5)</f>
        <v>#N/A</v>
      </c>
      <c r="O1702" s="9" t="e">
        <f>INDEX(TrackerTbl[#Data],MATCH(Table58[[#This Row],[L2]],TrackerTbl[Cleansed_UAID_2],0),6)</f>
        <v>#N/A</v>
      </c>
      <c r="P1702" s="239" t="e">
        <f>INDEX(TrackerTbl[#Data],MATCH(Table58[[#This Row],[L2]],TrackerTbl[Cleansed_UAID_2],0),7)</f>
        <v>#N/A</v>
      </c>
    </row>
    <row r="1703" spans="1:16">
      <c r="A1703" s="9">
        <v>212.5</v>
      </c>
      <c r="B1703" t="s">
        <v>7405</v>
      </c>
      <c r="C1703" t="str">
        <f>IF(LEFT(TrackerTbl[[#This Row],[WorkPackage]],1)="U",TrackerTbl[[#This Row],[WorkPackage]],"IDR "&amp;TRIM(TrackerTbl[[#This Row],[WorkPackage]]))</f>
        <v>IDR 212.5</v>
      </c>
      <c r="D1703" t="str">
        <f>TRIM(TrackerTbl[[#This Row],[UAID_2]])</f>
        <v>HS2-00002WUMA</v>
      </c>
      <c r="E1703" s="74">
        <f>_xlfn.MAXIFS(Central_Team!G:G,Central_Team!C:C,TrackerTbl[[#This Row],[UAID_2]])</f>
        <v>45601</v>
      </c>
      <c r="F1703" t="str" cm="1">
        <f t="array" ref="F1703">INDEX(MainTracker[#Data],MATCH(1,(TrackerTbl[[#This Row],[UAID_2]]=MainTracker[UAID_2])*(TrackerTbl[[#This Row],[Request Date]]=MainTracker[Request sent on (Date)])*1,0),21)</f>
        <v>10 - Complete</v>
      </c>
      <c r="G1703" s="74" cm="1">
        <f t="array" ref="G1703">INDEX(MainTracker[#Data],MATCH(1,(TrackerTbl[[#This Row],[UAID_2]]=MainTracker[UAID_2])*(TrackerTbl[[#This Row],[Request Date]]=MainTracker[Request sent on (Date)])*1,0),9)</f>
        <v>45621</v>
      </c>
      <c r="J1703" t="s">
        <v>10868</v>
      </c>
      <c r="K1703" s="238" t="s">
        <v>10865</v>
      </c>
      <c r="L1703" t="str">
        <f>LEFT(Table58[[#This Row],[L3 (Last Work Package only)]],FIND(" - ",Table58[[#This Row],[L3 (Last Work Package only)]])-1)</f>
        <v>IM 0004</v>
      </c>
      <c r="M1703" t="str">
        <f>LEFT(Table58[[#This Row],[Assets]],FIND(" - ",Table58[[#This Row],[Assets]])-1)</f>
        <v>HS2-00002TTHW</v>
      </c>
      <c r="N1703" s="239" t="e">
        <f>INDEX(TrackerTbl[#Data],MATCH(Table58[[#This Row],[L2]],TrackerTbl[Cleansed_UAID_2],0),5)</f>
        <v>#N/A</v>
      </c>
      <c r="O1703" s="9" t="e">
        <f>INDEX(TrackerTbl[#Data],MATCH(Table58[[#This Row],[L2]],TrackerTbl[Cleansed_UAID_2],0),6)</f>
        <v>#N/A</v>
      </c>
      <c r="P1703" s="239" t="e">
        <f>INDEX(TrackerTbl[#Data],MATCH(Table58[[#This Row],[L2]],TrackerTbl[Cleansed_UAID_2],0),7)</f>
        <v>#N/A</v>
      </c>
    </row>
    <row r="1704" spans="1:16">
      <c r="A1704" s="9">
        <v>212.5</v>
      </c>
      <c r="B1704" t="s">
        <v>7409</v>
      </c>
      <c r="C1704" t="str">
        <f>IF(LEFT(TrackerTbl[[#This Row],[WorkPackage]],1)="U",TrackerTbl[[#This Row],[WorkPackage]],"IDR "&amp;TRIM(TrackerTbl[[#This Row],[WorkPackage]]))</f>
        <v>IDR 212.5</v>
      </c>
      <c r="D1704" t="str">
        <f>TRIM(TrackerTbl[[#This Row],[UAID_2]])</f>
        <v>HS2-00002WUMB</v>
      </c>
      <c r="E1704" s="74">
        <f>_xlfn.MAXIFS(Central_Team!G:G,Central_Team!C:C,TrackerTbl[[#This Row],[UAID_2]])</f>
        <v>45601</v>
      </c>
      <c r="F1704" t="str" cm="1">
        <f t="array" ref="F1704">INDEX(MainTracker[#Data],MATCH(1,(TrackerTbl[[#This Row],[UAID_2]]=MainTracker[UAID_2])*(TrackerTbl[[#This Row],[Request Date]]=MainTracker[Request sent on (Date)])*1,0),21)</f>
        <v>10 - Complete</v>
      </c>
      <c r="G1704" s="74" cm="1">
        <f t="array" ref="G1704">INDEX(MainTracker[#Data],MATCH(1,(TrackerTbl[[#This Row],[UAID_2]]=MainTracker[UAID_2])*(TrackerTbl[[#This Row],[Request Date]]=MainTracker[Request sent on (Date)])*1,0),9)</f>
        <v>45621</v>
      </c>
      <c r="J1704" t="s">
        <v>10869</v>
      </c>
      <c r="K1704" s="238" t="s">
        <v>10865</v>
      </c>
      <c r="L1704" t="str">
        <f>LEFT(Table58[[#This Row],[L3 (Last Work Package only)]],FIND(" - ",Table58[[#This Row],[L3 (Last Work Package only)]])-1)</f>
        <v>IM 0004</v>
      </c>
      <c r="M1704" t="str">
        <f>LEFT(Table58[[#This Row],[Assets]],FIND(" - ",Table58[[#This Row],[Assets]])-1)</f>
        <v>HS2-00002TTHX</v>
      </c>
      <c r="N1704" s="239" t="e">
        <f>INDEX(TrackerTbl[#Data],MATCH(Table58[[#This Row],[L2]],TrackerTbl[Cleansed_UAID_2],0),5)</f>
        <v>#N/A</v>
      </c>
      <c r="O1704" s="9" t="e">
        <f>INDEX(TrackerTbl[#Data],MATCH(Table58[[#This Row],[L2]],TrackerTbl[Cleansed_UAID_2],0),6)</f>
        <v>#N/A</v>
      </c>
      <c r="P1704" s="239" t="e">
        <f>INDEX(TrackerTbl[#Data],MATCH(Table58[[#This Row],[L2]],TrackerTbl[Cleansed_UAID_2],0),7)</f>
        <v>#N/A</v>
      </c>
    </row>
    <row r="1705" spans="1:16">
      <c r="A1705" s="9">
        <v>212.5</v>
      </c>
      <c r="B1705" t="s">
        <v>7413</v>
      </c>
      <c r="C1705" t="str">
        <f>IF(LEFT(TrackerTbl[[#This Row],[WorkPackage]],1)="U",TrackerTbl[[#This Row],[WorkPackage]],"IDR "&amp;TRIM(TrackerTbl[[#This Row],[WorkPackage]]))</f>
        <v>IDR 212.5</v>
      </c>
      <c r="D1705" t="str">
        <f>TRIM(TrackerTbl[[#This Row],[UAID_2]])</f>
        <v>HS2-00002WUMC</v>
      </c>
      <c r="E1705" s="74">
        <f>_xlfn.MAXIFS(Central_Team!G:G,Central_Team!C:C,TrackerTbl[[#This Row],[UAID_2]])</f>
        <v>45601</v>
      </c>
      <c r="F1705" t="str" cm="1">
        <f t="array" ref="F1705">INDEX(MainTracker[#Data],MATCH(1,(TrackerTbl[[#This Row],[UAID_2]]=MainTracker[UAID_2])*(TrackerTbl[[#This Row],[Request Date]]=MainTracker[Request sent on (Date)])*1,0),21)</f>
        <v>10 - Complete</v>
      </c>
      <c r="G1705" s="74" cm="1">
        <f t="array" ref="G1705">INDEX(MainTracker[#Data],MATCH(1,(TrackerTbl[[#This Row],[UAID_2]]=MainTracker[UAID_2])*(TrackerTbl[[#This Row],[Request Date]]=MainTracker[Request sent on (Date)])*1,0),9)</f>
        <v>45621</v>
      </c>
      <c r="J1705" t="s">
        <v>10870</v>
      </c>
      <c r="K1705" s="238" t="s">
        <v>10865</v>
      </c>
      <c r="L1705" t="str">
        <f>LEFT(Table58[[#This Row],[L3 (Last Work Package only)]],FIND(" - ",Table58[[#This Row],[L3 (Last Work Package only)]])-1)</f>
        <v>IM 0004</v>
      </c>
      <c r="M1705" t="str">
        <f>LEFT(Table58[[#This Row],[Assets]],FIND(" - ",Table58[[#This Row],[Assets]])-1)</f>
        <v>HS2-00002TTJ8</v>
      </c>
      <c r="N1705" s="239" t="e">
        <f>INDEX(TrackerTbl[#Data],MATCH(Table58[[#This Row],[L2]],TrackerTbl[Cleansed_UAID_2],0),5)</f>
        <v>#N/A</v>
      </c>
      <c r="O1705" s="9" t="e">
        <f>INDEX(TrackerTbl[#Data],MATCH(Table58[[#This Row],[L2]],TrackerTbl[Cleansed_UAID_2],0),6)</f>
        <v>#N/A</v>
      </c>
      <c r="P1705" s="239" t="e">
        <f>INDEX(TrackerTbl[#Data],MATCH(Table58[[#This Row],[L2]],TrackerTbl[Cleansed_UAID_2],0),7)</f>
        <v>#N/A</v>
      </c>
    </row>
    <row r="1706" spans="1:16">
      <c r="A1706" s="9">
        <v>212.5</v>
      </c>
      <c r="B1706" t="s">
        <v>7417</v>
      </c>
      <c r="C1706" t="str">
        <f>IF(LEFT(TrackerTbl[[#This Row],[WorkPackage]],1)="U",TrackerTbl[[#This Row],[WorkPackage]],"IDR "&amp;TRIM(TrackerTbl[[#This Row],[WorkPackage]]))</f>
        <v>IDR 212.5</v>
      </c>
      <c r="D1706" t="str">
        <f>TRIM(TrackerTbl[[#This Row],[UAID_2]])</f>
        <v>HS2-00002WUMD</v>
      </c>
      <c r="E1706" s="74">
        <f>_xlfn.MAXIFS(Central_Team!G:G,Central_Team!C:C,TrackerTbl[[#This Row],[UAID_2]])</f>
        <v>45601</v>
      </c>
      <c r="F1706" t="str" cm="1">
        <f t="array" ref="F1706">INDEX(MainTracker[#Data],MATCH(1,(TrackerTbl[[#This Row],[UAID_2]]=MainTracker[UAID_2])*(TrackerTbl[[#This Row],[Request Date]]=MainTracker[Request sent on (Date)])*1,0),21)</f>
        <v>10 - Complete</v>
      </c>
      <c r="G1706" s="74" cm="1">
        <f t="array" ref="G1706">INDEX(MainTracker[#Data],MATCH(1,(TrackerTbl[[#This Row],[UAID_2]]=MainTracker[UAID_2])*(TrackerTbl[[#This Row],[Request Date]]=MainTracker[Request sent on (Date)])*1,0),9)</f>
        <v>45621</v>
      </c>
      <c r="J1706" t="s">
        <v>10871</v>
      </c>
      <c r="K1706" s="238" t="s">
        <v>10865</v>
      </c>
      <c r="L1706" t="str">
        <f>LEFT(Table58[[#This Row],[L3 (Last Work Package only)]],FIND(" - ",Table58[[#This Row],[L3 (Last Work Package only)]])-1)</f>
        <v>IM 0004</v>
      </c>
      <c r="M1706" t="str">
        <f>LEFT(Table58[[#This Row],[Assets]],FIND(" - ",Table58[[#This Row],[Assets]])-1)</f>
        <v>HS2-00002TTKT</v>
      </c>
      <c r="N1706" s="239" t="e">
        <f>INDEX(TrackerTbl[#Data],MATCH(Table58[[#This Row],[L2]],TrackerTbl[Cleansed_UAID_2],0),5)</f>
        <v>#N/A</v>
      </c>
      <c r="O1706" s="9" t="e">
        <f>INDEX(TrackerTbl[#Data],MATCH(Table58[[#This Row],[L2]],TrackerTbl[Cleansed_UAID_2],0),6)</f>
        <v>#N/A</v>
      </c>
      <c r="P1706" s="239" t="e">
        <f>INDEX(TrackerTbl[#Data],MATCH(Table58[[#This Row],[L2]],TrackerTbl[Cleansed_UAID_2],0),7)</f>
        <v>#N/A</v>
      </c>
    </row>
    <row r="1707" spans="1:16">
      <c r="A1707" s="9">
        <v>212.5</v>
      </c>
      <c r="B1707" t="s">
        <v>7421</v>
      </c>
      <c r="C1707" t="str">
        <f>IF(LEFT(TrackerTbl[[#This Row],[WorkPackage]],1)="U",TrackerTbl[[#This Row],[WorkPackage]],"IDR "&amp;TRIM(TrackerTbl[[#This Row],[WorkPackage]]))</f>
        <v>IDR 212.5</v>
      </c>
      <c r="D1707" t="str">
        <f>TRIM(TrackerTbl[[#This Row],[UAID_2]])</f>
        <v>HS2-00002WUME</v>
      </c>
      <c r="E1707" s="74">
        <f>_xlfn.MAXIFS(Central_Team!G:G,Central_Team!C:C,TrackerTbl[[#This Row],[UAID_2]])</f>
        <v>45601</v>
      </c>
      <c r="F1707" t="str" cm="1">
        <f t="array" ref="F1707">INDEX(MainTracker[#Data],MATCH(1,(TrackerTbl[[#This Row],[UAID_2]]=MainTracker[UAID_2])*(TrackerTbl[[#This Row],[Request Date]]=MainTracker[Request sent on (Date)])*1,0),21)</f>
        <v>10 - Complete</v>
      </c>
      <c r="G1707" s="74" cm="1">
        <f t="array" ref="G1707">INDEX(MainTracker[#Data],MATCH(1,(TrackerTbl[[#This Row],[UAID_2]]=MainTracker[UAID_2])*(TrackerTbl[[#This Row],[Request Date]]=MainTracker[Request sent on (Date)])*1,0),9)</f>
        <v>45621</v>
      </c>
      <c r="J1707" t="s">
        <v>10872</v>
      </c>
      <c r="K1707" s="238" t="s">
        <v>10865</v>
      </c>
      <c r="L1707" t="str">
        <f>LEFT(Table58[[#This Row],[L3 (Last Work Package only)]],FIND(" - ",Table58[[#This Row],[L3 (Last Work Package only)]])-1)</f>
        <v>IM 0004</v>
      </c>
      <c r="M1707" t="str">
        <f>LEFT(Table58[[#This Row],[Assets]],FIND(" - ",Table58[[#This Row],[Assets]])-1)</f>
        <v>HS2-00002TTKV</v>
      </c>
      <c r="N1707" s="239" t="e">
        <f>INDEX(TrackerTbl[#Data],MATCH(Table58[[#This Row],[L2]],TrackerTbl[Cleansed_UAID_2],0),5)</f>
        <v>#N/A</v>
      </c>
      <c r="O1707" s="9" t="e">
        <f>INDEX(TrackerTbl[#Data],MATCH(Table58[[#This Row],[L2]],TrackerTbl[Cleansed_UAID_2],0),6)</f>
        <v>#N/A</v>
      </c>
      <c r="P1707" s="239" t="e">
        <f>INDEX(TrackerTbl[#Data],MATCH(Table58[[#This Row],[L2]],TrackerTbl[Cleansed_UAID_2],0),7)</f>
        <v>#N/A</v>
      </c>
    </row>
    <row r="1708" spans="1:16">
      <c r="A1708" s="9">
        <v>212.5</v>
      </c>
      <c r="B1708" t="s">
        <v>7425</v>
      </c>
      <c r="C1708" t="str">
        <f>IF(LEFT(TrackerTbl[[#This Row],[WorkPackage]],1)="U",TrackerTbl[[#This Row],[WorkPackage]],"IDR "&amp;TRIM(TrackerTbl[[#This Row],[WorkPackage]]))</f>
        <v>IDR 212.5</v>
      </c>
      <c r="D1708" t="str">
        <f>TRIM(TrackerTbl[[#This Row],[UAID_2]])</f>
        <v>HS2-00002WUMF</v>
      </c>
      <c r="E1708" s="74">
        <f>_xlfn.MAXIFS(Central_Team!G:G,Central_Team!C:C,TrackerTbl[[#This Row],[UAID_2]])</f>
        <v>45601</v>
      </c>
      <c r="F1708" t="str" cm="1">
        <f t="array" ref="F1708">INDEX(MainTracker[#Data],MATCH(1,(TrackerTbl[[#This Row],[UAID_2]]=MainTracker[UAID_2])*(TrackerTbl[[#This Row],[Request Date]]=MainTracker[Request sent on (Date)])*1,0),21)</f>
        <v>10 - Complete</v>
      </c>
      <c r="G1708" s="74" cm="1">
        <f t="array" ref="G1708">INDEX(MainTracker[#Data],MATCH(1,(TrackerTbl[[#This Row],[UAID_2]]=MainTracker[UAID_2])*(TrackerTbl[[#This Row],[Request Date]]=MainTracker[Request sent on (Date)])*1,0),9)</f>
        <v>45624</v>
      </c>
      <c r="J1708" t="s">
        <v>10873</v>
      </c>
      <c r="K1708" s="238" t="s">
        <v>10874</v>
      </c>
      <c r="L1708" t="str">
        <f>LEFT(Table58[[#This Row],[L3 (Last Work Package only)]],FIND(" - ",Table58[[#This Row],[L3 (Last Work Package only)]])-1)</f>
        <v>IM 0003</v>
      </c>
      <c r="M1708" t="str">
        <f>LEFT(Table58[[#This Row],[Assets]],FIND(" - ",Table58[[#This Row],[Assets]])-1)</f>
        <v>HS2-00002TTJV</v>
      </c>
      <c r="N1708" s="239" t="e">
        <f>INDEX(TrackerTbl[#Data],MATCH(Table58[[#This Row],[L2]],TrackerTbl[Cleansed_UAID_2],0),5)</f>
        <v>#N/A</v>
      </c>
      <c r="O1708" s="9" t="e">
        <f>INDEX(TrackerTbl[#Data],MATCH(Table58[[#This Row],[L2]],TrackerTbl[Cleansed_UAID_2],0),6)</f>
        <v>#N/A</v>
      </c>
      <c r="P1708" s="239" t="e">
        <f>INDEX(TrackerTbl[#Data],MATCH(Table58[[#This Row],[L2]],TrackerTbl[Cleansed_UAID_2],0),7)</f>
        <v>#N/A</v>
      </c>
    </row>
    <row r="1709" spans="1:16">
      <c r="A1709" s="9">
        <v>212.5</v>
      </c>
      <c r="B1709" t="s">
        <v>7429</v>
      </c>
      <c r="C1709" t="str">
        <f>IF(LEFT(TrackerTbl[[#This Row],[WorkPackage]],1)="U",TrackerTbl[[#This Row],[WorkPackage]],"IDR "&amp;TRIM(TrackerTbl[[#This Row],[WorkPackage]]))</f>
        <v>IDR 212.5</v>
      </c>
      <c r="D1709" t="str">
        <f>TRIM(TrackerTbl[[#This Row],[UAID_2]])</f>
        <v>HS2-00002WUMG</v>
      </c>
      <c r="E1709" s="74">
        <f>_xlfn.MAXIFS(Central_Team!G:G,Central_Team!C:C,TrackerTbl[[#This Row],[UAID_2]])</f>
        <v>45601</v>
      </c>
      <c r="F1709" t="str" cm="1">
        <f t="array" ref="F1709">INDEX(MainTracker[#Data],MATCH(1,(TrackerTbl[[#This Row],[UAID_2]]=MainTracker[UAID_2])*(TrackerTbl[[#This Row],[Request Date]]=MainTracker[Request sent on (Date)])*1,0),21)</f>
        <v>10 - Complete</v>
      </c>
      <c r="G1709" s="74" cm="1">
        <f t="array" ref="G1709">INDEX(MainTracker[#Data],MATCH(1,(TrackerTbl[[#This Row],[UAID_2]]=MainTracker[UAID_2])*(TrackerTbl[[#This Row],[Request Date]]=MainTracker[Request sent on (Date)])*1,0),9)</f>
        <v>45624</v>
      </c>
      <c r="J1709" t="s">
        <v>10875</v>
      </c>
      <c r="K1709" s="238" t="s">
        <v>10876</v>
      </c>
      <c r="L1709" t="str">
        <f>LEFT(Table58[[#This Row],[L3 (Last Work Package only)]],FIND(" - ",Table58[[#This Row],[L3 (Last Work Package only)]])-1)</f>
        <v>IM 0002</v>
      </c>
      <c r="M1709" t="str">
        <f>LEFT(Table58[[#This Row],[Assets]],FIND(" - ",Table58[[#This Row],[Assets]])-1)</f>
        <v>HS2-00002TTHM</v>
      </c>
      <c r="N1709" s="239" t="e">
        <f>INDEX(TrackerTbl[#Data],MATCH(Table58[[#This Row],[L2]],TrackerTbl[Cleansed_UAID_2],0),5)</f>
        <v>#N/A</v>
      </c>
      <c r="O1709" s="9" t="e">
        <f>INDEX(TrackerTbl[#Data],MATCH(Table58[[#This Row],[L2]],TrackerTbl[Cleansed_UAID_2],0),6)</f>
        <v>#N/A</v>
      </c>
      <c r="P1709" s="239" t="e">
        <f>INDEX(TrackerTbl[#Data],MATCH(Table58[[#This Row],[L2]],TrackerTbl[Cleansed_UAID_2],0),7)</f>
        <v>#N/A</v>
      </c>
    </row>
    <row r="1710" spans="1:16">
      <c r="A1710" s="9">
        <v>212.5</v>
      </c>
      <c r="B1710" t="s">
        <v>7433</v>
      </c>
      <c r="C1710" t="str">
        <f>IF(LEFT(TrackerTbl[[#This Row],[WorkPackage]],1)="U",TrackerTbl[[#This Row],[WorkPackage]],"IDR "&amp;TRIM(TrackerTbl[[#This Row],[WorkPackage]]))</f>
        <v>IDR 212.5</v>
      </c>
      <c r="D1710" t="str">
        <f>TRIM(TrackerTbl[[#This Row],[UAID_2]])</f>
        <v>HS2-00002WUMH</v>
      </c>
      <c r="E1710" s="74">
        <f>_xlfn.MAXIFS(Central_Team!G:G,Central_Team!C:C,TrackerTbl[[#This Row],[UAID_2]])</f>
        <v>45601</v>
      </c>
      <c r="F1710" t="str" cm="1">
        <f t="array" ref="F1710">INDEX(MainTracker[#Data],MATCH(1,(TrackerTbl[[#This Row],[UAID_2]]=MainTracker[UAID_2])*(TrackerTbl[[#This Row],[Request Date]]=MainTracker[Request sent on (Date)])*1,0),21)</f>
        <v>10 - Complete</v>
      </c>
      <c r="G1710" s="74" cm="1">
        <f t="array" ref="G1710">INDEX(MainTracker[#Data],MATCH(1,(TrackerTbl[[#This Row],[UAID_2]]=MainTracker[UAID_2])*(TrackerTbl[[#This Row],[Request Date]]=MainTracker[Request sent on (Date)])*1,0),9)</f>
        <v>45624</v>
      </c>
      <c r="J1710" t="s">
        <v>10877</v>
      </c>
      <c r="K1710" s="238" t="s">
        <v>10876</v>
      </c>
      <c r="L1710" t="str">
        <f>LEFT(Table58[[#This Row],[L3 (Last Work Package only)]],FIND(" - ",Table58[[#This Row],[L3 (Last Work Package only)]])-1)</f>
        <v>IM 0002</v>
      </c>
      <c r="M1710" t="str">
        <f>LEFT(Table58[[#This Row],[Assets]],FIND(" - ",Table58[[#This Row],[Assets]])-1)</f>
        <v>HS2-00002TTJH</v>
      </c>
      <c r="N1710" s="239" t="e">
        <f>INDEX(TrackerTbl[#Data],MATCH(Table58[[#This Row],[L2]],TrackerTbl[Cleansed_UAID_2],0),5)</f>
        <v>#N/A</v>
      </c>
      <c r="O1710" s="9" t="e">
        <f>INDEX(TrackerTbl[#Data],MATCH(Table58[[#This Row],[L2]],TrackerTbl[Cleansed_UAID_2],0),6)</f>
        <v>#N/A</v>
      </c>
      <c r="P1710" s="239" t="e">
        <f>INDEX(TrackerTbl[#Data],MATCH(Table58[[#This Row],[L2]],TrackerTbl[Cleansed_UAID_2],0),7)</f>
        <v>#N/A</v>
      </c>
    </row>
    <row r="1711" spans="1:16">
      <c r="A1711" s="9">
        <v>212.5</v>
      </c>
      <c r="B1711" t="s">
        <v>7437</v>
      </c>
      <c r="C1711" t="str">
        <f>IF(LEFT(TrackerTbl[[#This Row],[WorkPackage]],1)="U",TrackerTbl[[#This Row],[WorkPackage]],"IDR "&amp;TRIM(TrackerTbl[[#This Row],[WorkPackage]]))</f>
        <v>IDR 212.5</v>
      </c>
      <c r="D1711" t="str">
        <f>TRIM(TrackerTbl[[#This Row],[UAID_2]])</f>
        <v>HS2-00002WUMJ</v>
      </c>
      <c r="E1711" s="74">
        <f>_xlfn.MAXIFS(Central_Team!G:G,Central_Team!C:C,TrackerTbl[[#This Row],[UAID_2]])</f>
        <v>45601</v>
      </c>
      <c r="F1711" t="str" cm="1">
        <f t="array" ref="F1711">INDEX(MainTracker[#Data],MATCH(1,(TrackerTbl[[#This Row],[UAID_2]]=MainTracker[UAID_2])*(TrackerTbl[[#This Row],[Request Date]]=MainTracker[Request sent on (Date)])*1,0),21)</f>
        <v>10 - Complete</v>
      </c>
      <c r="G1711" s="74" cm="1">
        <f t="array" ref="G1711">INDEX(MainTracker[#Data],MATCH(1,(TrackerTbl[[#This Row],[UAID_2]]=MainTracker[UAID_2])*(TrackerTbl[[#This Row],[Request Date]]=MainTracker[Request sent on (Date)])*1,0),9)</f>
        <v>45624</v>
      </c>
      <c r="J1711" t="s">
        <v>10878</v>
      </c>
      <c r="K1711" s="238" t="s">
        <v>10876</v>
      </c>
      <c r="L1711" t="str">
        <f>LEFT(Table58[[#This Row],[L3 (Last Work Package only)]],FIND(" - ",Table58[[#This Row],[L3 (Last Work Package only)]])-1)</f>
        <v>IM 0002</v>
      </c>
      <c r="M1711" t="str">
        <f>LEFT(Table58[[#This Row],[Assets]],FIND(" - ",Table58[[#This Row],[Assets]])-1)</f>
        <v>HS2-00002TTKK</v>
      </c>
      <c r="N1711" s="239" t="e">
        <f>INDEX(TrackerTbl[#Data],MATCH(Table58[[#This Row],[L2]],TrackerTbl[Cleansed_UAID_2],0),5)</f>
        <v>#N/A</v>
      </c>
      <c r="O1711" s="9" t="e">
        <f>INDEX(TrackerTbl[#Data],MATCH(Table58[[#This Row],[L2]],TrackerTbl[Cleansed_UAID_2],0),6)</f>
        <v>#N/A</v>
      </c>
      <c r="P1711" s="239" t="e">
        <f>INDEX(TrackerTbl[#Data],MATCH(Table58[[#This Row],[L2]],TrackerTbl[Cleansed_UAID_2],0),7)</f>
        <v>#N/A</v>
      </c>
    </row>
    <row r="1712" spans="1:16">
      <c r="A1712" s="9">
        <v>212.5</v>
      </c>
      <c r="B1712" t="s">
        <v>7441</v>
      </c>
      <c r="C1712" t="str">
        <f>IF(LEFT(TrackerTbl[[#This Row],[WorkPackage]],1)="U",TrackerTbl[[#This Row],[WorkPackage]],"IDR "&amp;TRIM(TrackerTbl[[#This Row],[WorkPackage]]))</f>
        <v>IDR 212.5</v>
      </c>
      <c r="D1712" t="str">
        <f>TRIM(TrackerTbl[[#This Row],[UAID_2]])</f>
        <v>HS2-00002WUMK</v>
      </c>
      <c r="E1712" s="74">
        <f>_xlfn.MAXIFS(Central_Team!G:G,Central_Team!C:C,TrackerTbl[[#This Row],[UAID_2]])</f>
        <v>45601</v>
      </c>
      <c r="F1712" t="str" cm="1">
        <f t="array" ref="F1712">INDEX(MainTracker[#Data],MATCH(1,(TrackerTbl[[#This Row],[UAID_2]]=MainTracker[UAID_2])*(TrackerTbl[[#This Row],[Request Date]]=MainTracker[Request sent on (Date)])*1,0),21)</f>
        <v>10 - Complete</v>
      </c>
      <c r="G1712" s="74" cm="1">
        <f t="array" ref="G1712">INDEX(MainTracker[#Data],MATCH(1,(TrackerTbl[[#This Row],[UAID_2]]=MainTracker[UAID_2])*(TrackerTbl[[#This Row],[Request Date]]=MainTracker[Request sent on (Date)])*1,0),9)</f>
        <v>45624</v>
      </c>
      <c r="J1712" t="s">
        <v>10879</v>
      </c>
      <c r="K1712" s="238" t="s">
        <v>10880</v>
      </c>
      <c r="L1712" t="str">
        <f>LEFT(Table58[[#This Row],[L3 (Last Work Package only)]],FIND(" - ",Table58[[#This Row],[L3 (Last Work Package only)]])-1)</f>
        <v>IM 0001</v>
      </c>
      <c r="M1712" t="str">
        <f>LEFT(Table58[[#This Row],[Assets]],FIND(" - ",Table58[[#This Row],[Assets]])-1)</f>
        <v>HS2-00002TTHR</v>
      </c>
      <c r="N1712" s="239" t="e">
        <f>INDEX(TrackerTbl[#Data],MATCH(Table58[[#This Row],[L2]],TrackerTbl[Cleansed_UAID_2],0),5)</f>
        <v>#N/A</v>
      </c>
      <c r="O1712" s="9" t="e">
        <f>INDEX(TrackerTbl[#Data],MATCH(Table58[[#This Row],[L2]],TrackerTbl[Cleansed_UAID_2],0),6)</f>
        <v>#N/A</v>
      </c>
      <c r="P1712" s="239" t="e">
        <f>INDEX(TrackerTbl[#Data],MATCH(Table58[[#This Row],[L2]],TrackerTbl[Cleansed_UAID_2],0),7)</f>
        <v>#N/A</v>
      </c>
    </row>
    <row r="1713" spans="1:16">
      <c r="A1713" s="9">
        <v>212.5</v>
      </c>
      <c r="B1713" t="s">
        <v>7445</v>
      </c>
      <c r="C1713" t="str">
        <f>IF(LEFT(TrackerTbl[[#This Row],[WorkPackage]],1)="U",TrackerTbl[[#This Row],[WorkPackage]],"IDR "&amp;TRIM(TrackerTbl[[#This Row],[WorkPackage]]))</f>
        <v>IDR 212.5</v>
      </c>
      <c r="D1713" t="str">
        <f>TRIM(TrackerTbl[[#This Row],[UAID_2]])</f>
        <v>HS2-00002WUML</v>
      </c>
      <c r="E1713" s="74">
        <f>_xlfn.MAXIFS(Central_Team!G:G,Central_Team!C:C,TrackerTbl[[#This Row],[UAID_2]])</f>
        <v>45601</v>
      </c>
      <c r="F1713" t="str" cm="1">
        <f t="array" ref="F1713">INDEX(MainTracker[#Data],MATCH(1,(TrackerTbl[[#This Row],[UAID_2]]=MainTracker[UAID_2])*(TrackerTbl[[#This Row],[Request Date]]=MainTracker[Request sent on (Date)])*1,0),21)</f>
        <v>10 - Complete</v>
      </c>
      <c r="G1713" s="74" cm="1">
        <f t="array" ref="G1713">INDEX(MainTracker[#Data],MATCH(1,(TrackerTbl[[#This Row],[UAID_2]]=MainTracker[UAID_2])*(TrackerTbl[[#This Row],[Request Date]]=MainTracker[Request sent on (Date)])*1,0),9)</f>
        <v>45624</v>
      </c>
      <c r="J1713" t="s">
        <v>10881</v>
      </c>
      <c r="K1713" s="238" t="s">
        <v>10880</v>
      </c>
      <c r="L1713" t="str">
        <f>LEFT(Table58[[#This Row],[L3 (Last Work Package only)]],FIND(" - ",Table58[[#This Row],[L3 (Last Work Package only)]])-1)</f>
        <v>IM 0001</v>
      </c>
      <c r="M1713" t="str">
        <f>LEFT(Table58[[#This Row],[Assets]],FIND(" - ",Table58[[#This Row],[Assets]])-1)</f>
        <v>HS2-00002TTHZ</v>
      </c>
      <c r="N1713" s="239" t="e">
        <f>INDEX(TrackerTbl[#Data],MATCH(Table58[[#This Row],[L2]],TrackerTbl[Cleansed_UAID_2],0),5)</f>
        <v>#N/A</v>
      </c>
      <c r="O1713" s="9" t="e">
        <f>INDEX(TrackerTbl[#Data],MATCH(Table58[[#This Row],[L2]],TrackerTbl[Cleansed_UAID_2],0),6)</f>
        <v>#N/A</v>
      </c>
      <c r="P1713" s="239" t="e">
        <f>INDEX(TrackerTbl[#Data],MATCH(Table58[[#This Row],[L2]],TrackerTbl[Cleansed_UAID_2],0),7)</f>
        <v>#N/A</v>
      </c>
    </row>
    <row r="1714" spans="1:16">
      <c r="A1714" s="9">
        <v>215.03</v>
      </c>
      <c r="B1714" t="s">
        <v>7449</v>
      </c>
      <c r="C1714" t="str">
        <f>IF(LEFT(TrackerTbl[[#This Row],[WorkPackage]],1)="U",TrackerTbl[[#This Row],[WorkPackage]],"IDR "&amp;TRIM(TrackerTbl[[#This Row],[WorkPackage]]))</f>
        <v>IDR 215.03</v>
      </c>
      <c r="D1714" t="str">
        <f>TRIM(TrackerTbl[[#This Row],[UAID_2]])</f>
        <v>HS2-00003KUM9</v>
      </c>
      <c r="E1714" s="74">
        <f>_xlfn.MAXIFS(Central_Team!G:G,Central_Team!C:C,TrackerTbl[[#This Row],[UAID_2]])</f>
        <v>45601</v>
      </c>
      <c r="F1714" t="str" cm="1">
        <f t="array" ref="F1714">INDEX(MainTracker[#Data],MATCH(1,(TrackerTbl[[#This Row],[UAID_2]]=MainTracker[UAID_2])*(TrackerTbl[[#This Row],[Request Date]]=MainTracker[Request sent on (Date)])*1,0),21)</f>
        <v>10 - Complete</v>
      </c>
      <c r="G1714" s="74" cm="1">
        <f t="array" ref="G1714">INDEX(MainTracker[#Data],MATCH(1,(TrackerTbl[[#This Row],[UAID_2]]=MainTracker[UAID_2])*(TrackerTbl[[#This Row],[Request Date]]=MainTracker[Request sent on (Date)])*1,0),9)</f>
        <v>45610</v>
      </c>
      <c r="J1714" t="s">
        <v>10882</v>
      </c>
      <c r="K1714" s="238" t="s">
        <v>10880</v>
      </c>
      <c r="L1714" t="str">
        <f>LEFT(Table58[[#This Row],[L3 (Last Work Package only)]],FIND(" - ",Table58[[#This Row],[L3 (Last Work Package only)]])-1)</f>
        <v>IM 0001</v>
      </c>
      <c r="M1714" t="str">
        <f>LEFT(Table58[[#This Row],[Assets]],FIND(" - ",Table58[[#This Row],[Assets]])-1)</f>
        <v>HS2-00002TTHB</v>
      </c>
      <c r="N1714" s="239" t="e">
        <f>INDEX(TrackerTbl[#Data],MATCH(Table58[[#This Row],[L2]],TrackerTbl[Cleansed_UAID_2],0),5)</f>
        <v>#N/A</v>
      </c>
      <c r="O1714" s="9" t="e">
        <f>INDEX(TrackerTbl[#Data],MATCH(Table58[[#This Row],[L2]],TrackerTbl[Cleansed_UAID_2],0),6)</f>
        <v>#N/A</v>
      </c>
      <c r="P1714" s="239" t="e">
        <f>INDEX(TrackerTbl[#Data],MATCH(Table58[[#This Row],[L2]],TrackerTbl[Cleansed_UAID_2],0),7)</f>
        <v>#N/A</v>
      </c>
    </row>
    <row r="1715" spans="1:16">
      <c r="A1715" s="9" t="s">
        <v>4234</v>
      </c>
      <c r="B1715" t="s">
        <v>7455</v>
      </c>
      <c r="C1715" t="str">
        <f>IF(LEFT(TrackerTbl[[#This Row],[WorkPackage]],1)="U",TrackerTbl[[#This Row],[WorkPackage]],"IDR "&amp;TRIM(TrackerTbl[[#This Row],[WorkPackage]]))</f>
        <v>UFDR 217.B</v>
      </c>
      <c r="D1715" t="str">
        <f>TRIM(TrackerTbl[[#This Row],[UAID_2]])</f>
        <v>HS2-00002C3X7</v>
      </c>
      <c r="E1715" s="74">
        <f>_xlfn.MAXIFS(Central_Team!G:G,Central_Team!C:C,TrackerTbl[[#This Row],[UAID_2]])</f>
        <v>45601</v>
      </c>
      <c r="F1715" t="str" cm="1">
        <f t="array" ref="F1715">INDEX(MainTracker[#Data],MATCH(1,(TrackerTbl[[#This Row],[UAID_2]]=MainTracker[UAID_2])*(TrackerTbl[[#This Row],[Request Date]]=MainTracker[Request sent on (Date)])*1,0),21)</f>
        <v>10 - Complete</v>
      </c>
      <c r="G1715" s="74" cm="1">
        <f t="array" ref="G1715">INDEX(MainTracker[#Data],MATCH(1,(TrackerTbl[[#This Row],[UAID_2]]=MainTracker[UAID_2])*(TrackerTbl[[#This Row],[Request Date]]=MainTracker[Request sent on (Date)])*1,0),9)</f>
        <v>45630</v>
      </c>
      <c r="J1715" t="s">
        <v>10883</v>
      </c>
      <c r="K1715" s="238" t="s">
        <v>10880</v>
      </c>
      <c r="L1715" t="str">
        <f>LEFT(Table58[[#This Row],[L3 (Last Work Package only)]],FIND(" - ",Table58[[#This Row],[L3 (Last Work Package only)]])-1)</f>
        <v>IM 0001</v>
      </c>
      <c r="M1715" t="str">
        <f>LEFT(Table58[[#This Row],[Assets]],FIND(" - ",Table58[[#This Row],[Assets]])-1)</f>
        <v>HS2-00002TTK2</v>
      </c>
      <c r="N1715" s="239" t="e">
        <f>INDEX(TrackerTbl[#Data],MATCH(Table58[[#This Row],[L2]],TrackerTbl[Cleansed_UAID_2],0),5)</f>
        <v>#N/A</v>
      </c>
      <c r="O1715" s="9" t="e">
        <f>INDEX(TrackerTbl[#Data],MATCH(Table58[[#This Row],[L2]],TrackerTbl[Cleansed_UAID_2],0),6)</f>
        <v>#N/A</v>
      </c>
      <c r="P1715" s="239" t="e">
        <f>INDEX(TrackerTbl[#Data],MATCH(Table58[[#This Row],[L2]],TrackerTbl[Cleansed_UAID_2],0),7)</f>
        <v>#N/A</v>
      </c>
    </row>
    <row r="1716" spans="1:16">
      <c r="A1716" s="9">
        <v>234.05</v>
      </c>
      <c r="B1716" t="s">
        <v>7460</v>
      </c>
      <c r="C1716" t="str">
        <f>IF(LEFT(TrackerTbl[[#This Row],[WorkPackage]],1)="U",TrackerTbl[[#This Row],[WorkPackage]],"IDR "&amp;TRIM(TrackerTbl[[#This Row],[WorkPackage]]))</f>
        <v>IDR 234.05</v>
      </c>
      <c r="D1716" t="str">
        <f>TRIM(TrackerTbl[[#This Row],[UAID_2]])</f>
        <v>HS2-000020351</v>
      </c>
      <c r="E1716" s="74">
        <f>_xlfn.MAXIFS(Central_Team!G:G,Central_Team!C:C,TrackerTbl[[#This Row],[UAID_2]])</f>
        <v>45601</v>
      </c>
      <c r="F1716" t="str" cm="1">
        <f t="array" ref="F1716">INDEX(MainTracker[#Data],MATCH(1,(TrackerTbl[[#This Row],[UAID_2]]=MainTracker[UAID_2])*(TrackerTbl[[#This Row],[Request Date]]=MainTracker[Request sent on (Date)])*1,0),21)</f>
        <v>10 - Complete</v>
      </c>
      <c r="G1716" s="74" cm="1">
        <f t="array" ref="G1716">INDEX(MainTracker[#Data],MATCH(1,(TrackerTbl[[#This Row],[UAID_2]]=MainTracker[UAID_2])*(TrackerTbl[[#This Row],[Request Date]]=MainTracker[Request sent on (Date)])*1,0),9)</f>
        <v>45630</v>
      </c>
      <c r="J1716" t="s">
        <v>10884</v>
      </c>
      <c r="K1716" s="238" t="s">
        <v>10880</v>
      </c>
      <c r="L1716" t="str">
        <f>LEFT(Table58[[#This Row],[L3 (Last Work Package only)]],FIND(" - ",Table58[[#This Row],[L3 (Last Work Package only)]])-1)</f>
        <v>IM 0001</v>
      </c>
      <c r="M1716" t="str">
        <f>LEFT(Table58[[#This Row],[Assets]],FIND(" - ",Table58[[#This Row],[Assets]])-1)</f>
        <v>HS2-00002TTKE</v>
      </c>
      <c r="N1716" s="239" t="e">
        <f>INDEX(TrackerTbl[#Data],MATCH(Table58[[#This Row],[L2]],TrackerTbl[Cleansed_UAID_2],0),5)</f>
        <v>#N/A</v>
      </c>
      <c r="O1716" s="9" t="e">
        <f>INDEX(TrackerTbl[#Data],MATCH(Table58[[#This Row],[L2]],TrackerTbl[Cleansed_UAID_2],0),6)</f>
        <v>#N/A</v>
      </c>
      <c r="P1716" s="239" t="e">
        <f>INDEX(TrackerTbl[#Data],MATCH(Table58[[#This Row],[L2]],TrackerTbl[Cleansed_UAID_2],0),7)</f>
        <v>#N/A</v>
      </c>
    </row>
    <row r="1717" spans="1:16">
      <c r="A1717" s="9">
        <v>215.03</v>
      </c>
      <c r="B1717" t="s">
        <v>7466</v>
      </c>
      <c r="C1717" t="str">
        <f>IF(LEFT(TrackerTbl[[#This Row],[WorkPackage]],1)="U",TrackerTbl[[#This Row],[WorkPackage]],"IDR "&amp;TRIM(TrackerTbl[[#This Row],[WorkPackage]]))</f>
        <v>IDR 215.03</v>
      </c>
      <c r="D1717" t="str">
        <f>TRIM(TrackerTbl[[#This Row],[UAID_2]])</f>
        <v>HS2-00003124D</v>
      </c>
      <c r="E1717" s="74">
        <f>_xlfn.MAXIFS(Central_Team!G:G,Central_Team!C:C,TrackerTbl[[#This Row],[UAID_2]])</f>
        <v>45601</v>
      </c>
      <c r="F1717" t="str" cm="1">
        <f t="array" ref="F1717">INDEX(MainTracker[#Data],MATCH(1,(TrackerTbl[[#This Row],[UAID_2]]=MainTracker[UAID_2])*(TrackerTbl[[#This Row],[Request Date]]=MainTracker[Request sent on (Date)])*1,0),21)</f>
        <v>10 - Complete</v>
      </c>
      <c r="G1717" s="74" cm="1">
        <f t="array" ref="G1717">INDEX(MainTracker[#Data],MATCH(1,(TrackerTbl[[#This Row],[UAID_2]]=MainTracker[UAID_2])*(TrackerTbl[[#This Row],[Request Date]]=MainTracker[Request sent on (Date)])*1,0),9)</f>
        <v>45607</v>
      </c>
      <c r="J1717" t="s">
        <v>10885</v>
      </c>
      <c r="K1717" s="238" t="s">
        <v>10880</v>
      </c>
      <c r="L1717" t="str">
        <f>LEFT(Table58[[#This Row],[L3 (Last Work Package only)]],FIND(" - ",Table58[[#This Row],[L3 (Last Work Package only)]])-1)</f>
        <v>IM 0001</v>
      </c>
      <c r="M1717" t="str">
        <f>LEFT(Table58[[#This Row],[Assets]],FIND(" - ",Table58[[#This Row],[Assets]])-1)</f>
        <v>HS2-00002TTKG</v>
      </c>
      <c r="N1717" s="239" t="e">
        <f>INDEX(TrackerTbl[#Data],MATCH(Table58[[#This Row],[L2]],TrackerTbl[Cleansed_UAID_2],0),5)</f>
        <v>#N/A</v>
      </c>
      <c r="O1717" s="9" t="e">
        <f>INDEX(TrackerTbl[#Data],MATCH(Table58[[#This Row],[L2]],TrackerTbl[Cleansed_UAID_2],0),6)</f>
        <v>#N/A</v>
      </c>
      <c r="P1717" s="239" t="e">
        <f>INDEX(TrackerTbl[#Data],MATCH(Table58[[#This Row],[L2]],TrackerTbl[Cleansed_UAID_2],0),7)</f>
        <v>#N/A</v>
      </c>
    </row>
    <row r="1718" spans="1:16">
      <c r="A1718" s="9">
        <v>215.03</v>
      </c>
      <c r="B1718" t="s">
        <v>7472</v>
      </c>
      <c r="C1718" t="str">
        <f>IF(LEFT(TrackerTbl[[#This Row],[WorkPackage]],1)="U",TrackerTbl[[#This Row],[WorkPackage]],"IDR "&amp;TRIM(TrackerTbl[[#This Row],[WorkPackage]]))</f>
        <v>IDR 215.03</v>
      </c>
      <c r="D1718" t="str">
        <f>TRIM(TrackerTbl[[#This Row],[UAID_2]])</f>
        <v>HS2-00003FV0H</v>
      </c>
      <c r="E1718" s="74">
        <f>_xlfn.MAXIFS(Central_Team!G:G,Central_Team!C:C,TrackerTbl[[#This Row],[UAID_2]])</f>
        <v>45601</v>
      </c>
      <c r="F1718" t="str" cm="1">
        <f t="array" ref="F1718">INDEX(MainTracker[#Data],MATCH(1,(TrackerTbl[[#This Row],[UAID_2]]=MainTracker[UAID_2])*(TrackerTbl[[#This Row],[Request Date]]=MainTracker[Request sent on (Date)])*1,0),21)</f>
        <v>10 - Complete</v>
      </c>
      <c r="G1718" s="74" cm="1">
        <f t="array" ref="G1718">INDEX(MainTracker[#Data],MATCH(1,(TrackerTbl[[#This Row],[UAID_2]]=MainTracker[UAID_2])*(TrackerTbl[[#This Row],[Request Date]]=MainTracker[Request sent on (Date)])*1,0),9)</f>
        <v>45607</v>
      </c>
      <c r="J1718" t="s">
        <v>10886</v>
      </c>
      <c r="K1718" s="238" t="s">
        <v>10887</v>
      </c>
      <c r="L1718" t="str">
        <f>LEFT(Table58[[#This Row],[L3 (Last Work Package only)]],FIND(" - ",Table58[[#This Row],[L3 (Last Work Package only)]])-1)</f>
        <v>IDR 239.04</v>
      </c>
      <c r="M1718" t="str">
        <f>LEFT(Table58[[#This Row],[Assets]],FIND(" - ",Table58[[#This Row],[Assets]])-1)</f>
        <v>HS2-00002CTKS</v>
      </c>
      <c r="N1718" s="239" t="e">
        <f>INDEX(TrackerTbl[#Data],MATCH(Table58[[#This Row],[L2]],TrackerTbl[Cleansed_UAID_2],0),5)</f>
        <v>#N/A</v>
      </c>
      <c r="O1718" s="9" t="e">
        <f>INDEX(TrackerTbl[#Data],MATCH(Table58[[#This Row],[L2]],TrackerTbl[Cleansed_UAID_2],0),6)</f>
        <v>#N/A</v>
      </c>
      <c r="P1718" s="239" t="e">
        <f>INDEX(TrackerTbl[#Data],MATCH(Table58[[#This Row],[L2]],TrackerTbl[Cleansed_UAID_2],0),7)</f>
        <v>#N/A</v>
      </c>
    </row>
    <row r="1719" spans="1:16">
      <c r="A1719" s="9" t="s">
        <v>23</v>
      </c>
      <c r="B1719" t="s">
        <v>7476</v>
      </c>
      <c r="C1719" t="str">
        <f>IF(LEFT(TrackerTbl[[#This Row],[WorkPackage]],1)="U",TrackerTbl[[#This Row],[WorkPackage]],"IDR "&amp;TRIM(TrackerTbl[[#This Row],[WorkPackage]]))</f>
        <v>IDR 201.0-1</v>
      </c>
      <c r="D1719" t="str">
        <f>TRIM(TrackerTbl[[#This Row],[UAID_2]])</f>
        <v>HS2-00002Y849</v>
      </c>
      <c r="E1719" s="74">
        <f>_xlfn.MAXIFS(Central_Team!G:G,Central_Team!C:C,TrackerTbl[[#This Row],[UAID_2]])</f>
        <v>45602</v>
      </c>
      <c r="F1719" t="str" cm="1">
        <f t="array" ref="F1719">INDEX(MainTracker[#Data],MATCH(1,(TrackerTbl[[#This Row],[UAID_2]]=MainTracker[UAID_2])*(TrackerTbl[[#This Row],[Request Date]]=MainTracker[Request sent on (Date)])*1,0),21)</f>
        <v>10 - Complete</v>
      </c>
      <c r="G1719" s="74" cm="1">
        <f t="array" ref="G1719">INDEX(MainTracker[#Data],MATCH(1,(TrackerTbl[[#This Row],[UAID_2]]=MainTracker[UAID_2])*(TrackerTbl[[#This Row],[Request Date]]=MainTracker[Request sent on (Date)])*1,0),9)</f>
        <v>45623</v>
      </c>
      <c r="J1719" t="s">
        <v>10888</v>
      </c>
      <c r="K1719" s="238" t="s">
        <v>10887</v>
      </c>
      <c r="L1719" t="str">
        <f>LEFT(Table58[[#This Row],[L3 (Last Work Package only)]],FIND(" - ",Table58[[#This Row],[L3 (Last Work Package only)]])-1)</f>
        <v>IDR 239.04</v>
      </c>
      <c r="M1719" t="str">
        <f>LEFT(Table58[[#This Row],[Assets]],FIND(" - ",Table58[[#This Row],[Assets]])-1)</f>
        <v>HS2-00002CTKT</v>
      </c>
      <c r="N1719" s="239" t="e">
        <f>INDEX(TrackerTbl[#Data],MATCH(Table58[[#This Row],[L2]],TrackerTbl[Cleansed_UAID_2],0),5)</f>
        <v>#N/A</v>
      </c>
      <c r="O1719" s="9" t="e">
        <f>INDEX(TrackerTbl[#Data],MATCH(Table58[[#This Row],[L2]],TrackerTbl[Cleansed_UAID_2],0),6)</f>
        <v>#N/A</v>
      </c>
      <c r="P1719" s="239" t="e">
        <f>INDEX(TrackerTbl[#Data],MATCH(Table58[[#This Row],[L2]],TrackerTbl[Cleansed_UAID_2],0),7)</f>
        <v>#N/A</v>
      </c>
    </row>
    <row r="1720" spans="1:16">
      <c r="A1720" s="9">
        <v>215.03</v>
      </c>
      <c r="B1720" t="s">
        <v>7482</v>
      </c>
      <c r="C1720" t="str">
        <f>IF(LEFT(TrackerTbl[[#This Row],[WorkPackage]],1)="U",TrackerTbl[[#This Row],[WorkPackage]],"IDR "&amp;TRIM(TrackerTbl[[#This Row],[WorkPackage]]))</f>
        <v>IDR 215.03</v>
      </c>
      <c r="D1720" t="str">
        <f>TRIM(TrackerTbl[[#This Row],[UAID_2]])</f>
        <v>HS2-00003KUM8</v>
      </c>
      <c r="E1720" s="74">
        <f>_xlfn.MAXIFS(Central_Team!G:G,Central_Team!C:C,TrackerTbl[[#This Row],[UAID_2]])</f>
        <v>45603</v>
      </c>
      <c r="F1720" t="str" cm="1">
        <f t="array" ref="F1720">INDEX(MainTracker[#Data],MATCH(1,(TrackerTbl[[#This Row],[UAID_2]]=MainTracker[UAID_2])*(TrackerTbl[[#This Row],[Request Date]]=MainTracker[Request sent on (Date)])*1,0),21)</f>
        <v>10 - Complete</v>
      </c>
      <c r="G1720" s="74" cm="1">
        <f t="array" ref="G1720">INDEX(MainTracker[#Data],MATCH(1,(TrackerTbl[[#This Row],[UAID_2]]=MainTracker[UAID_2])*(TrackerTbl[[#This Row],[Request Date]]=MainTracker[Request sent on (Date)])*1,0),9)</f>
        <v>45610</v>
      </c>
      <c r="J1720" t="s">
        <v>10889</v>
      </c>
      <c r="K1720" s="238" t="s">
        <v>10887</v>
      </c>
      <c r="L1720" t="str">
        <f>LEFT(Table58[[#This Row],[L3 (Last Work Package only)]],FIND(" - ",Table58[[#This Row],[L3 (Last Work Package only)]])-1)</f>
        <v>IDR 239.04</v>
      </c>
      <c r="M1720" t="str">
        <f>LEFT(Table58[[#This Row],[Assets]],FIND(" - ",Table58[[#This Row],[Assets]])-1)</f>
        <v>HS2-000001104</v>
      </c>
      <c r="N1720" s="239" t="e">
        <f>INDEX(TrackerTbl[#Data],MATCH(Table58[[#This Row],[L2]],TrackerTbl[Cleansed_UAID_2],0),5)</f>
        <v>#N/A</v>
      </c>
      <c r="O1720" s="9" t="e">
        <f>INDEX(TrackerTbl[#Data],MATCH(Table58[[#This Row],[L2]],TrackerTbl[Cleansed_UAID_2],0),6)</f>
        <v>#N/A</v>
      </c>
      <c r="P1720" s="239" t="e">
        <f>INDEX(TrackerTbl[#Data],MATCH(Table58[[#This Row],[L2]],TrackerTbl[Cleansed_UAID_2],0),7)</f>
        <v>#N/A</v>
      </c>
    </row>
    <row r="1721" spans="1:16">
      <c r="A1721" s="9">
        <v>223.4</v>
      </c>
      <c r="B1721" t="s">
        <v>7486</v>
      </c>
      <c r="C1721" t="str">
        <f>IF(LEFT(TrackerTbl[[#This Row],[WorkPackage]],1)="U",TrackerTbl[[#This Row],[WorkPackage]],"IDR "&amp;TRIM(TrackerTbl[[#This Row],[WorkPackage]]))</f>
        <v>IDR 223.4</v>
      </c>
      <c r="D1721" t="str">
        <f>TRIM(TrackerTbl[[#This Row],[UAID_2]])</f>
        <v>HS2-000001329</v>
      </c>
      <c r="E1721" s="74">
        <f>_xlfn.MAXIFS(Central_Team!G:G,Central_Team!C:C,TrackerTbl[[#This Row],[UAID_2]])</f>
        <v>45603</v>
      </c>
      <c r="F1721" t="str" cm="1">
        <f t="array" ref="F1721">INDEX(MainTracker[#Data],MATCH(1,(TrackerTbl[[#This Row],[UAID_2]]=MainTracker[UAID_2])*(TrackerTbl[[#This Row],[Request Date]]=MainTracker[Request sent on (Date)])*1,0),21)</f>
        <v>30 - Sent back to team</v>
      </c>
      <c r="G1721" s="74" cm="1">
        <f t="array" ref="G1721">INDEX(MainTracker[#Data],MATCH(1,(TrackerTbl[[#This Row],[UAID_2]]=MainTracker[UAID_2])*(TrackerTbl[[#This Row],[Request Date]]=MainTracker[Request sent on (Date)])*1,0),9)</f>
        <v>0</v>
      </c>
      <c r="J1721" t="s">
        <v>10890</v>
      </c>
      <c r="K1721" s="238" t="s">
        <v>10887</v>
      </c>
      <c r="L1721" t="str">
        <f>LEFT(Table58[[#This Row],[L3 (Last Work Package only)]],FIND(" - ",Table58[[#This Row],[L3 (Last Work Package only)]])-1)</f>
        <v>IDR 239.04</v>
      </c>
      <c r="M1721" t="str">
        <f>LEFT(Table58[[#This Row],[Assets]],FIND(" - ",Table58[[#This Row],[Assets]])-1)</f>
        <v>HS2-00002CTKW</v>
      </c>
      <c r="N1721" s="239" t="e">
        <f>INDEX(TrackerTbl[#Data],MATCH(Table58[[#This Row],[L2]],TrackerTbl[Cleansed_UAID_2],0),5)</f>
        <v>#N/A</v>
      </c>
      <c r="O1721" s="9" t="e">
        <f>INDEX(TrackerTbl[#Data],MATCH(Table58[[#This Row],[L2]],TrackerTbl[Cleansed_UAID_2],0),6)</f>
        <v>#N/A</v>
      </c>
      <c r="P1721" s="239" t="e">
        <f>INDEX(TrackerTbl[#Data],MATCH(Table58[[#This Row],[L2]],TrackerTbl[Cleansed_UAID_2],0),7)</f>
        <v>#N/A</v>
      </c>
    </row>
    <row r="1722" spans="1:16">
      <c r="A1722" s="9">
        <v>220</v>
      </c>
      <c r="B1722" t="s">
        <v>7493</v>
      </c>
      <c r="C1722" t="str">
        <f>IF(LEFT(TrackerTbl[[#This Row],[WorkPackage]],1)="U",TrackerTbl[[#This Row],[WorkPackage]],"IDR "&amp;TRIM(TrackerTbl[[#This Row],[WorkPackage]]))</f>
        <v>IDR 220</v>
      </c>
      <c r="D1722" t="str">
        <f>TRIM(TrackerTbl[[#This Row],[UAID_2]])</f>
        <v>HS2-000001050</v>
      </c>
      <c r="E1722" s="74">
        <f>_xlfn.MAXIFS(Central_Team!G:G,Central_Team!C:C,TrackerTbl[[#This Row],[UAID_2]])</f>
        <v>45604</v>
      </c>
      <c r="F1722" t="str" cm="1">
        <f t="array" ref="F1722">INDEX(MainTracker[#Data],MATCH(1,(TrackerTbl[[#This Row],[UAID_2]]=MainTracker[UAID_2])*(TrackerTbl[[#This Row],[Request Date]]=MainTracker[Request sent on (Date)])*1,0),21)</f>
        <v>50 - HOLD</v>
      </c>
      <c r="G1722" s="74" cm="1">
        <f t="array" ref="G1722">INDEX(MainTracker[#Data],MATCH(1,(TrackerTbl[[#This Row],[UAID_2]]=MainTracker[UAID_2])*(TrackerTbl[[#This Row],[Request Date]]=MainTracker[Request sent on (Date)])*1,0),9)</f>
        <v>0</v>
      </c>
      <c r="J1722" t="s">
        <v>10891</v>
      </c>
      <c r="K1722" s="238" t="s">
        <v>10887</v>
      </c>
      <c r="L1722" t="str">
        <f>LEFT(Table58[[#This Row],[L3 (Last Work Package only)]],FIND(" - ",Table58[[#This Row],[L3 (Last Work Package only)]])-1)</f>
        <v>IDR 239.04</v>
      </c>
      <c r="M1722" t="str">
        <f>LEFT(Table58[[#This Row],[Assets]],FIND(" - ",Table58[[#This Row],[Assets]])-1)</f>
        <v>HS2-000001105</v>
      </c>
      <c r="N1722" s="239" t="e">
        <f>INDEX(TrackerTbl[#Data],MATCH(Table58[[#This Row],[L2]],TrackerTbl[Cleansed_UAID_2],0),5)</f>
        <v>#N/A</v>
      </c>
      <c r="O1722" s="9" t="e">
        <f>INDEX(TrackerTbl[#Data],MATCH(Table58[[#This Row],[L2]],TrackerTbl[Cleansed_UAID_2],0),6)</f>
        <v>#N/A</v>
      </c>
      <c r="P1722" s="239" t="e">
        <f>INDEX(TrackerTbl[#Data],MATCH(Table58[[#This Row],[L2]],TrackerTbl[Cleansed_UAID_2],0),7)</f>
        <v>#N/A</v>
      </c>
    </row>
    <row r="1723" spans="1:16">
      <c r="A1723" s="9">
        <v>220</v>
      </c>
      <c r="B1723" t="s">
        <v>7501</v>
      </c>
      <c r="C1723" t="str">
        <f>IF(LEFT(TrackerTbl[[#This Row],[WorkPackage]],1)="U",TrackerTbl[[#This Row],[WorkPackage]],"IDR "&amp;TRIM(TrackerTbl[[#This Row],[WorkPackage]]))</f>
        <v>IDR 220</v>
      </c>
      <c r="D1723" t="str">
        <f>TRIM(TrackerTbl[[#This Row],[UAID_2]])</f>
        <v>HS2-000001052</v>
      </c>
      <c r="E1723" s="74">
        <f>_xlfn.MAXIFS(Central_Team!G:G,Central_Team!C:C,TrackerTbl[[#This Row],[UAID_2]])</f>
        <v>45604</v>
      </c>
      <c r="F1723" t="str" cm="1">
        <f t="array" ref="F1723">INDEX(MainTracker[#Data],MATCH(1,(TrackerTbl[[#This Row],[UAID_2]]=MainTracker[UAID_2])*(TrackerTbl[[#This Row],[Request Date]]=MainTracker[Request sent on (Date)])*1,0),21)</f>
        <v>50 - HOLD</v>
      </c>
      <c r="G1723" s="74" cm="1">
        <f t="array" ref="G1723">INDEX(MainTracker[#Data],MATCH(1,(TrackerTbl[[#This Row],[UAID_2]]=MainTracker[UAID_2])*(TrackerTbl[[#This Row],[Request Date]]=MainTracker[Request sent on (Date)])*1,0),9)</f>
        <v>0</v>
      </c>
      <c r="J1723" t="s">
        <v>10892</v>
      </c>
      <c r="K1723" s="238" t="s">
        <v>10887</v>
      </c>
      <c r="L1723" t="str">
        <f>LEFT(Table58[[#This Row],[L3 (Last Work Package only)]],FIND(" - ",Table58[[#This Row],[L3 (Last Work Package only)]])-1)</f>
        <v>IDR 239.04</v>
      </c>
      <c r="M1723" t="str">
        <f>LEFT(Table58[[#This Row],[Assets]],FIND(" - ",Table58[[#This Row],[Assets]])-1)</f>
        <v>HS2-00002DVEB</v>
      </c>
      <c r="N1723" s="239" t="e">
        <f>INDEX(TrackerTbl[#Data],MATCH(Table58[[#This Row],[L2]],TrackerTbl[Cleansed_UAID_2],0),5)</f>
        <v>#N/A</v>
      </c>
      <c r="O1723" s="9" t="e">
        <f>INDEX(TrackerTbl[#Data],MATCH(Table58[[#This Row],[L2]],TrackerTbl[Cleansed_UAID_2],0),6)</f>
        <v>#N/A</v>
      </c>
      <c r="P1723" s="239" t="e">
        <f>INDEX(TrackerTbl[#Data],MATCH(Table58[[#This Row],[L2]],TrackerTbl[Cleansed_UAID_2],0),7)</f>
        <v>#N/A</v>
      </c>
    </row>
    <row r="1724" spans="1:16">
      <c r="A1724" s="9" t="s">
        <v>35</v>
      </c>
      <c r="B1724" t="s">
        <v>7506</v>
      </c>
      <c r="C1724" t="str">
        <f>IF(LEFT(TrackerTbl[[#This Row],[WorkPackage]],1)="U",TrackerTbl[[#This Row],[WorkPackage]],"IDR "&amp;TRIM(TrackerTbl[[#This Row],[WorkPackage]]))</f>
        <v>IDR 233.01-3</v>
      </c>
      <c r="D1724" t="str">
        <f>TRIM(TrackerTbl[[#This Row],[UAID_2]])</f>
        <v>HS2-00003JRGA</v>
      </c>
      <c r="E1724" s="74">
        <f>_xlfn.MAXIFS(Central_Team!G:G,Central_Team!C:C,TrackerTbl[[#This Row],[UAID_2]])</f>
        <v>45604</v>
      </c>
      <c r="F1724" t="str" cm="1">
        <f t="array" ref="F1724">INDEX(MainTracker[#Data],MATCH(1,(TrackerTbl[[#This Row],[UAID_2]]=MainTracker[UAID_2])*(TrackerTbl[[#This Row],[Request Date]]=MainTracker[Request sent on (Date)])*1,0),21)</f>
        <v>10 - Complete</v>
      </c>
      <c r="G1724" s="74" cm="1">
        <f t="array" ref="G1724">INDEX(MainTracker[#Data],MATCH(1,(TrackerTbl[[#This Row],[UAID_2]]=MainTracker[UAID_2])*(TrackerTbl[[#This Row],[Request Date]]=MainTracker[Request sent on (Date)])*1,0),9)</f>
        <v>45611</v>
      </c>
      <c r="J1724" t="s">
        <v>10893</v>
      </c>
      <c r="K1724" s="238" t="s">
        <v>10887</v>
      </c>
      <c r="L1724" t="str">
        <f>LEFT(Table58[[#This Row],[L3 (Last Work Package only)]],FIND(" - ",Table58[[#This Row],[L3 (Last Work Package only)]])-1)</f>
        <v>IDR 239.04</v>
      </c>
      <c r="M1724" t="str">
        <f>LEFT(Table58[[#This Row],[Assets]],FIND(" - ",Table58[[#This Row],[Assets]])-1)</f>
        <v>HS2-000020AVK</v>
      </c>
      <c r="N1724" s="239" t="e">
        <f>INDEX(TrackerTbl[#Data],MATCH(Table58[[#This Row],[L2]],TrackerTbl[Cleansed_UAID_2],0),5)</f>
        <v>#N/A</v>
      </c>
      <c r="O1724" s="9" t="e">
        <f>INDEX(TrackerTbl[#Data],MATCH(Table58[[#This Row],[L2]],TrackerTbl[Cleansed_UAID_2],0),6)</f>
        <v>#N/A</v>
      </c>
      <c r="P1724" s="239" t="e">
        <f>INDEX(TrackerTbl[#Data],MATCH(Table58[[#This Row],[L2]],TrackerTbl[Cleansed_UAID_2],0),7)</f>
        <v>#N/A</v>
      </c>
    </row>
    <row r="1725" spans="1:16">
      <c r="A1725" s="9">
        <v>215.03</v>
      </c>
      <c r="B1725" t="s">
        <v>7512</v>
      </c>
      <c r="C1725" t="str">
        <f>IF(LEFT(TrackerTbl[[#This Row],[WorkPackage]],1)="U",TrackerTbl[[#This Row],[WorkPackage]],"IDR "&amp;TRIM(TrackerTbl[[#This Row],[WorkPackage]]))</f>
        <v>IDR 215.03</v>
      </c>
      <c r="D1725" t="str">
        <f>TRIM(TrackerTbl[[#This Row],[UAID_2]])</f>
        <v>HS2-00003JAYB</v>
      </c>
      <c r="E1725" s="74">
        <f>_xlfn.MAXIFS(Central_Team!G:G,Central_Team!C:C,TrackerTbl[[#This Row],[UAID_2]])</f>
        <v>45604</v>
      </c>
      <c r="F1725" t="str" cm="1">
        <f t="array" ref="F1725">INDEX(MainTracker[#Data],MATCH(1,(TrackerTbl[[#This Row],[UAID_2]]=MainTracker[UAID_2])*(TrackerTbl[[#This Row],[Request Date]]=MainTracker[Request sent on (Date)])*1,0),21)</f>
        <v>10 - Complete</v>
      </c>
      <c r="G1725" s="74" cm="1">
        <f t="array" ref="G1725">INDEX(MainTracker[#Data],MATCH(1,(TrackerTbl[[#This Row],[UAID_2]]=MainTracker[UAID_2])*(TrackerTbl[[#This Row],[Request Date]]=MainTracker[Request sent on (Date)])*1,0),9)</f>
        <v>45611</v>
      </c>
      <c r="J1725" t="s">
        <v>10894</v>
      </c>
      <c r="K1725" s="238" t="s">
        <v>10887</v>
      </c>
      <c r="L1725" t="str">
        <f>LEFT(Table58[[#This Row],[L3 (Last Work Package only)]],FIND(" - ",Table58[[#This Row],[L3 (Last Work Package only)]])-1)</f>
        <v>IDR 239.04</v>
      </c>
      <c r="M1725" t="str">
        <f>LEFT(Table58[[#This Row],[Assets]],FIND(" - ",Table58[[#This Row],[Assets]])-1)</f>
        <v>HS2-00002BVNU</v>
      </c>
      <c r="N1725" s="239" t="e">
        <f>INDEX(TrackerTbl[#Data],MATCH(Table58[[#This Row],[L2]],TrackerTbl[Cleansed_UAID_2],0),5)</f>
        <v>#N/A</v>
      </c>
      <c r="O1725" s="9" t="e">
        <f>INDEX(TrackerTbl[#Data],MATCH(Table58[[#This Row],[L2]],TrackerTbl[Cleansed_UAID_2],0),6)</f>
        <v>#N/A</v>
      </c>
      <c r="P1725" s="239" t="e">
        <f>INDEX(TrackerTbl[#Data],MATCH(Table58[[#This Row],[L2]],TrackerTbl[Cleansed_UAID_2],0),7)</f>
        <v>#N/A</v>
      </c>
    </row>
    <row r="1726" spans="1:16">
      <c r="A1726" s="9" t="s">
        <v>41</v>
      </c>
      <c r="B1726" t="s">
        <v>7518</v>
      </c>
      <c r="C1726" t="str">
        <f>IF(LEFT(TrackerTbl[[#This Row],[WorkPackage]],1)="U",TrackerTbl[[#This Row],[WorkPackage]],"IDR "&amp;TRIM(TrackerTbl[[#This Row],[WorkPackage]]))</f>
        <v>IDR 213.07-1</v>
      </c>
      <c r="D1726" t="str">
        <f>TRIM(TrackerTbl[[#This Row],[UAID_2]])</f>
        <v>HS2-00002CT73</v>
      </c>
      <c r="E1726" s="74">
        <f>_xlfn.MAXIFS(Central_Team!G:G,Central_Team!C:C,TrackerTbl[[#This Row],[UAID_2]])</f>
        <v>45607</v>
      </c>
      <c r="F1726" t="str" cm="1">
        <f t="array" ref="F1726">INDEX(MainTracker[#Data],MATCH(1,(TrackerTbl[[#This Row],[UAID_2]]=MainTracker[UAID_2])*(TrackerTbl[[#This Row],[Request Date]]=MainTracker[Request sent on (Date)])*1,0),21)</f>
        <v>10 - Complete</v>
      </c>
      <c r="G1726" s="74" cm="1">
        <f t="array" ref="G1726">INDEX(MainTracker[#Data],MATCH(1,(TrackerTbl[[#This Row],[UAID_2]]=MainTracker[UAID_2])*(TrackerTbl[[#This Row],[Request Date]]=MainTracker[Request sent on (Date)])*1,0),9)</f>
        <v>45636</v>
      </c>
      <c r="J1726" t="s">
        <v>10895</v>
      </c>
      <c r="K1726" s="238" t="s">
        <v>10887</v>
      </c>
      <c r="L1726" t="str">
        <f>LEFT(Table58[[#This Row],[L3 (Last Work Package only)]],FIND(" - ",Table58[[#This Row],[L3 (Last Work Package only)]])-1)</f>
        <v>IDR 239.04</v>
      </c>
      <c r="M1726" t="str">
        <f>LEFT(Table58[[#This Row],[Assets]],FIND(" - ",Table58[[#This Row],[Assets]])-1)</f>
        <v>HS2-000001106</v>
      </c>
      <c r="N1726" s="239" t="e">
        <f>INDEX(TrackerTbl[#Data],MATCH(Table58[[#This Row],[L2]],TrackerTbl[Cleansed_UAID_2],0),5)</f>
        <v>#N/A</v>
      </c>
      <c r="O1726" s="9" t="e">
        <f>INDEX(TrackerTbl[#Data],MATCH(Table58[[#This Row],[L2]],TrackerTbl[Cleansed_UAID_2],0),6)</f>
        <v>#N/A</v>
      </c>
      <c r="P1726" s="239" t="e">
        <f>INDEX(TrackerTbl[#Data],MATCH(Table58[[#This Row],[L2]],TrackerTbl[Cleansed_UAID_2],0),7)</f>
        <v>#N/A</v>
      </c>
    </row>
    <row r="1727" spans="1:16">
      <c r="A1727" s="9" t="s">
        <v>41</v>
      </c>
      <c r="B1727" t="s">
        <v>7524</v>
      </c>
      <c r="C1727" t="str">
        <f>IF(LEFT(TrackerTbl[[#This Row],[WorkPackage]],1)="U",TrackerTbl[[#This Row],[WorkPackage]],"IDR "&amp;TRIM(TrackerTbl[[#This Row],[WorkPackage]]))</f>
        <v>IDR 213.07-1</v>
      </c>
      <c r="D1727" t="str">
        <f>TRIM(TrackerTbl[[#This Row],[UAID_2]])</f>
        <v>HS2-00002CT72</v>
      </c>
      <c r="E1727" s="74">
        <f>_xlfn.MAXIFS(Central_Team!G:G,Central_Team!C:C,TrackerTbl[[#This Row],[UAID_2]])</f>
        <v>45607</v>
      </c>
      <c r="F1727" t="str" cm="1">
        <f t="array" ref="F1727">INDEX(MainTracker[#Data],MATCH(1,(TrackerTbl[[#This Row],[UAID_2]]=MainTracker[UAID_2])*(TrackerTbl[[#This Row],[Request Date]]=MainTracker[Request sent on (Date)])*1,0),21)</f>
        <v>10 - Complete</v>
      </c>
      <c r="G1727" s="74" cm="1">
        <f t="array" ref="G1727">INDEX(MainTracker[#Data],MATCH(1,(TrackerTbl[[#This Row],[UAID_2]]=MainTracker[UAID_2])*(TrackerTbl[[#This Row],[Request Date]]=MainTracker[Request sent on (Date)])*1,0),9)</f>
        <v>45636</v>
      </c>
      <c r="J1727" t="s">
        <v>10896</v>
      </c>
      <c r="K1727" s="238" t="s">
        <v>10887</v>
      </c>
      <c r="L1727" t="str">
        <f>LEFT(Table58[[#This Row],[L3 (Last Work Package only)]],FIND(" - ",Table58[[#This Row],[L3 (Last Work Package only)]])-1)</f>
        <v>IDR 239.04</v>
      </c>
      <c r="M1727" t="str">
        <f>LEFT(Table58[[#This Row],[Assets]],FIND(" - ",Table58[[#This Row],[Assets]])-1)</f>
        <v>HS2-00002WUTR</v>
      </c>
      <c r="N1727" s="239" t="e">
        <f>INDEX(TrackerTbl[#Data],MATCH(Table58[[#This Row],[L2]],TrackerTbl[Cleansed_UAID_2],0),5)</f>
        <v>#N/A</v>
      </c>
      <c r="O1727" s="9" t="e">
        <f>INDEX(TrackerTbl[#Data],MATCH(Table58[[#This Row],[L2]],TrackerTbl[Cleansed_UAID_2],0),6)</f>
        <v>#N/A</v>
      </c>
      <c r="P1727" s="239" t="e">
        <f>INDEX(TrackerTbl[#Data],MATCH(Table58[[#This Row],[L2]],TrackerTbl[Cleansed_UAID_2],0),7)</f>
        <v>#N/A</v>
      </c>
    </row>
    <row r="1728" spans="1:16">
      <c r="A1728" s="9">
        <v>212.4</v>
      </c>
      <c r="B1728" t="s">
        <v>2406</v>
      </c>
      <c r="C1728" t="str">
        <f>IF(LEFT(TrackerTbl[[#This Row],[WorkPackage]],1)="U",TrackerTbl[[#This Row],[WorkPackage]],"IDR "&amp;TRIM(TrackerTbl[[#This Row],[WorkPackage]]))</f>
        <v>IDR 212.4</v>
      </c>
      <c r="D1728" t="str">
        <f>TRIM(TrackerTbl[[#This Row],[UAID_2]])</f>
        <v>HS2-00002Y47A</v>
      </c>
      <c r="E1728" s="74">
        <f>_xlfn.MAXIFS(Central_Team!G:G,Central_Team!C:C,TrackerTbl[[#This Row],[UAID_2]])</f>
        <v>45607</v>
      </c>
      <c r="F1728" t="str" cm="1">
        <f t="array" ref="F1728">INDEX(MainTracker[#Data],MATCH(1,(TrackerTbl[[#This Row],[UAID_2]]=MainTracker[UAID_2])*(TrackerTbl[[#This Row],[Request Date]]=MainTracker[Request sent on (Date)])*1,0),21)</f>
        <v>10 - Complete</v>
      </c>
      <c r="G1728" s="74" cm="1">
        <f t="array" ref="G1728">INDEX(MainTracker[#Data],MATCH(1,(TrackerTbl[[#This Row],[UAID_2]]=MainTracker[UAID_2])*(TrackerTbl[[#This Row],[Request Date]]=MainTracker[Request sent on (Date)])*1,0),9)</f>
        <v>45666</v>
      </c>
      <c r="J1728" t="s">
        <v>10897</v>
      </c>
      <c r="K1728" s="238" t="s">
        <v>10887</v>
      </c>
      <c r="L1728" t="str">
        <f>LEFT(Table58[[#This Row],[L3 (Last Work Package only)]],FIND(" - ",Table58[[#This Row],[L3 (Last Work Package only)]])-1)</f>
        <v>IDR 239.04</v>
      </c>
      <c r="M1728" t="str">
        <f>LEFT(Table58[[#This Row],[Assets]],FIND(" - ",Table58[[#This Row],[Assets]])-1)</f>
        <v>HS2-00002WUTT</v>
      </c>
      <c r="N1728" s="239" t="e">
        <f>INDEX(TrackerTbl[#Data],MATCH(Table58[[#This Row],[L2]],TrackerTbl[Cleansed_UAID_2],0),5)</f>
        <v>#N/A</v>
      </c>
      <c r="O1728" s="9" t="e">
        <f>INDEX(TrackerTbl[#Data],MATCH(Table58[[#This Row],[L2]],TrackerTbl[Cleansed_UAID_2],0),6)</f>
        <v>#N/A</v>
      </c>
      <c r="P1728" s="239" t="e">
        <f>INDEX(TrackerTbl[#Data],MATCH(Table58[[#This Row],[L2]],TrackerTbl[Cleansed_UAID_2],0),7)</f>
        <v>#N/A</v>
      </c>
    </row>
    <row r="1729" spans="1:16">
      <c r="A1729" s="9">
        <v>212.5</v>
      </c>
      <c r="B1729" t="s">
        <v>7530</v>
      </c>
      <c r="C1729" t="str">
        <f>IF(LEFT(TrackerTbl[[#This Row],[WorkPackage]],1)="U",TrackerTbl[[#This Row],[WorkPackage]],"IDR "&amp;TRIM(TrackerTbl[[#This Row],[WorkPackage]]))</f>
        <v>IDR 212.5</v>
      </c>
      <c r="D1729" t="str">
        <f>TRIM(TrackerTbl[[#This Row],[UAID_2]])</f>
        <v>HS2-00003JKXR</v>
      </c>
      <c r="E1729" s="74">
        <f>_xlfn.MAXIFS(Central_Team!G:G,Central_Team!C:C,TrackerTbl[[#This Row],[UAID_2]])</f>
        <v>45607</v>
      </c>
      <c r="F1729" t="str" cm="1">
        <f t="array" ref="F1729">INDEX(MainTracker[#Data],MATCH(1,(TrackerTbl[[#This Row],[UAID_2]]=MainTracker[UAID_2])*(TrackerTbl[[#This Row],[Request Date]]=MainTracker[Request sent on (Date)])*1,0),21)</f>
        <v>10 - Complete</v>
      </c>
      <c r="G1729" s="74" cm="1">
        <f t="array" ref="G1729">INDEX(MainTracker[#Data],MATCH(1,(TrackerTbl[[#This Row],[UAID_2]]=MainTracker[UAID_2])*(TrackerTbl[[#This Row],[Request Date]]=MainTracker[Request sent on (Date)])*1,0),9)</f>
        <v>45615</v>
      </c>
      <c r="J1729" t="s">
        <v>10898</v>
      </c>
      <c r="K1729" s="238" t="s">
        <v>10887</v>
      </c>
      <c r="L1729" t="str">
        <f>LEFT(Table58[[#This Row],[L3 (Last Work Package only)]],FIND(" - ",Table58[[#This Row],[L3 (Last Work Package only)]])-1)</f>
        <v>IDR 239.04</v>
      </c>
      <c r="M1729" t="str">
        <f>LEFT(Table58[[#This Row],[Assets]],FIND(" - ",Table58[[#This Row],[Assets]])-1)</f>
        <v>HS2-00002Y03R</v>
      </c>
      <c r="N1729" s="239" t="e">
        <f>INDEX(TrackerTbl[#Data],MATCH(Table58[[#This Row],[L2]],TrackerTbl[Cleansed_UAID_2],0),5)</f>
        <v>#N/A</v>
      </c>
      <c r="O1729" s="9" t="e">
        <f>INDEX(TrackerTbl[#Data],MATCH(Table58[[#This Row],[L2]],TrackerTbl[Cleansed_UAID_2],0),6)</f>
        <v>#N/A</v>
      </c>
      <c r="P1729" s="239" t="e">
        <f>INDEX(TrackerTbl[#Data],MATCH(Table58[[#This Row],[L2]],TrackerTbl[Cleansed_UAID_2],0),7)</f>
        <v>#N/A</v>
      </c>
    </row>
    <row r="1730" spans="1:16">
      <c r="A1730" s="9" t="s">
        <v>35</v>
      </c>
      <c r="B1730" t="s">
        <v>7534</v>
      </c>
      <c r="C1730" t="str">
        <f>IF(LEFT(TrackerTbl[[#This Row],[WorkPackage]],1)="U",TrackerTbl[[#This Row],[WorkPackage]],"IDR "&amp;TRIM(TrackerTbl[[#This Row],[WorkPackage]]))</f>
        <v>IDR 233.01-3</v>
      </c>
      <c r="D1730" t="str">
        <f>TRIM(TrackerTbl[[#This Row],[UAID_2]])</f>
        <v>HS2-00003JRG9</v>
      </c>
      <c r="E1730" s="74">
        <f>_xlfn.MAXIFS(Central_Team!G:G,Central_Team!C:C,TrackerTbl[[#This Row],[UAID_2]])</f>
        <v>45608</v>
      </c>
      <c r="F1730" t="str" cm="1">
        <f t="array" ref="F1730">INDEX(MainTracker[#Data],MATCH(1,(TrackerTbl[[#This Row],[UAID_2]]=MainTracker[UAID_2])*(TrackerTbl[[#This Row],[Request Date]]=MainTracker[Request sent on (Date)])*1,0),21)</f>
        <v>10 - Complete</v>
      </c>
      <c r="G1730" s="74" cm="1">
        <f t="array" ref="G1730">INDEX(MainTracker[#Data],MATCH(1,(TrackerTbl[[#This Row],[UAID_2]]=MainTracker[UAID_2])*(TrackerTbl[[#This Row],[Request Date]]=MainTracker[Request sent on (Date)])*1,0),9)</f>
        <v>45611</v>
      </c>
      <c r="J1730" t="s">
        <v>10899</v>
      </c>
      <c r="K1730" s="238" t="s">
        <v>10887</v>
      </c>
      <c r="L1730" t="str">
        <f>LEFT(Table58[[#This Row],[L3 (Last Work Package only)]],FIND(" - ",Table58[[#This Row],[L3 (Last Work Package only)]])-1)</f>
        <v>IDR 239.04</v>
      </c>
      <c r="M1730" t="str">
        <f>LEFT(Table58[[#This Row],[Assets]],FIND(" - ",Table58[[#This Row],[Assets]])-1)</f>
        <v>HS2-000031G3Q</v>
      </c>
      <c r="N1730" s="239" t="e">
        <f>INDEX(TrackerTbl[#Data],MATCH(Table58[[#This Row],[L2]],TrackerTbl[Cleansed_UAID_2],0),5)</f>
        <v>#N/A</v>
      </c>
      <c r="O1730" s="9" t="e">
        <f>INDEX(TrackerTbl[#Data],MATCH(Table58[[#This Row],[L2]],TrackerTbl[Cleansed_UAID_2],0),6)</f>
        <v>#N/A</v>
      </c>
      <c r="P1730" s="239" t="e">
        <f>INDEX(TrackerTbl[#Data],MATCH(Table58[[#This Row],[L2]],TrackerTbl[Cleansed_UAID_2],0),7)</f>
        <v>#N/A</v>
      </c>
    </row>
    <row r="1731" spans="1:16">
      <c r="A1731" s="9" t="s">
        <v>151</v>
      </c>
      <c r="B1731" t="s">
        <v>7540</v>
      </c>
      <c r="C1731" t="str">
        <f>IF(LEFT(TrackerTbl[[#This Row],[WorkPackage]],1)="U",TrackerTbl[[#This Row],[WorkPackage]],"IDR "&amp;TRIM(TrackerTbl[[#This Row],[WorkPackage]]))</f>
        <v>IDR 216.01-2</v>
      </c>
      <c r="D1731" t="str">
        <f>TRIM(TrackerTbl[[#This Row],[UAID_2]])</f>
        <v>HS2-00002VK46</v>
      </c>
      <c r="E1731" s="74">
        <f>_xlfn.MAXIFS(Central_Team!G:G,Central_Team!C:C,TrackerTbl[[#This Row],[UAID_2]])</f>
        <v>45608</v>
      </c>
      <c r="F1731" t="str" cm="1">
        <f t="array" ref="F1731">INDEX(MainTracker[#Data],MATCH(1,(TrackerTbl[[#This Row],[UAID_2]]=MainTracker[UAID_2])*(TrackerTbl[[#This Row],[Request Date]]=MainTracker[Request sent on (Date)])*1,0),21)</f>
        <v>10 - Complete</v>
      </c>
      <c r="G1731" s="74" cm="1">
        <f t="array" ref="G1731">INDEX(MainTracker[#Data],MATCH(1,(TrackerTbl[[#This Row],[UAID_2]]=MainTracker[UAID_2])*(TrackerTbl[[#This Row],[Request Date]]=MainTracker[Request sent on (Date)])*1,0),9)</f>
        <v>0</v>
      </c>
      <c r="J1731" t="s">
        <v>10900</v>
      </c>
      <c r="K1731" s="238" t="s">
        <v>10887</v>
      </c>
      <c r="L1731" t="str">
        <f>LEFT(Table58[[#This Row],[L3 (Last Work Package only)]],FIND(" - ",Table58[[#This Row],[L3 (Last Work Package only)]])-1)</f>
        <v>IDR 239.04</v>
      </c>
      <c r="M1731" t="str">
        <f>LEFT(Table58[[#This Row],[Assets]],FIND(" - ",Table58[[#This Row],[Assets]])-1)</f>
        <v>HS2-00003A04E</v>
      </c>
      <c r="N1731" s="239" t="e">
        <f>INDEX(TrackerTbl[#Data],MATCH(Table58[[#This Row],[L2]],TrackerTbl[Cleansed_UAID_2],0),5)</f>
        <v>#N/A</v>
      </c>
      <c r="O1731" s="9" t="e">
        <f>INDEX(TrackerTbl[#Data],MATCH(Table58[[#This Row],[L2]],TrackerTbl[Cleansed_UAID_2],0),6)</f>
        <v>#N/A</v>
      </c>
      <c r="P1731" s="239" t="e">
        <f>INDEX(TrackerTbl[#Data],MATCH(Table58[[#This Row],[L2]],TrackerTbl[Cleansed_UAID_2],0),7)</f>
        <v>#N/A</v>
      </c>
    </row>
    <row r="1732" spans="1:16">
      <c r="A1732" s="9" t="s">
        <v>151</v>
      </c>
      <c r="B1732" t="s">
        <v>7545</v>
      </c>
      <c r="C1732" t="str">
        <f>IF(LEFT(TrackerTbl[[#This Row],[WorkPackage]],1)="U",TrackerTbl[[#This Row],[WorkPackage]],"IDR "&amp;TRIM(TrackerTbl[[#This Row],[WorkPackage]]))</f>
        <v>IDR 216.01-2</v>
      </c>
      <c r="D1732" t="str">
        <f>TRIM(TrackerTbl[[#This Row],[UAID_2]])</f>
        <v>HS2-00002ZJQJ</v>
      </c>
      <c r="E1732" s="74">
        <f>_xlfn.MAXIFS(Central_Team!G:G,Central_Team!C:C,TrackerTbl[[#This Row],[UAID_2]])</f>
        <v>45608</v>
      </c>
      <c r="F1732" t="str" cm="1">
        <f t="array" ref="F1732">INDEX(MainTracker[#Data],MATCH(1,(TrackerTbl[[#This Row],[UAID_2]]=MainTracker[UAID_2])*(TrackerTbl[[#This Row],[Request Date]]=MainTracker[Request sent on (Date)])*1,0),21)</f>
        <v>10 - Complete</v>
      </c>
      <c r="G1732" s="74" cm="1">
        <f t="array" ref="G1732">INDEX(MainTracker[#Data],MATCH(1,(TrackerTbl[[#This Row],[UAID_2]]=MainTracker[UAID_2])*(TrackerTbl[[#This Row],[Request Date]]=MainTracker[Request sent on (Date)])*1,0),9)</f>
        <v>0</v>
      </c>
      <c r="J1732" t="s">
        <v>10901</v>
      </c>
      <c r="K1732" s="238" t="s">
        <v>10887</v>
      </c>
      <c r="L1732" t="str">
        <f>LEFT(Table58[[#This Row],[L3 (Last Work Package only)]],FIND(" - ",Table58[[#This Row],[L3 (Last Work Package only)]])-1)</f>
        <v>IDR 239.04</v>
      </c>
      <c r="M1732" t="str">
        <f>LEFT(Table58[[#This Row],[Assets]],FIND(" - ",Table58[[#This Row],[Assets]])-1)</f>
        <v>HS2-00003A04F</v>
      </c>
      <c r="N1732" s="239" t="e">
        <f>INDEX(TrackerTbl[#Data],MATCH(Table58[[#This Row],[L2]],TrackerTbl[Cleansed_UAID_2],0),5)</f>
        <v>#N/A</v>
      </c>
      <c r="O1732" s="9" t="e">
        <f>INDEX(TrackerTbl[#Data],MATCH(Table58[[#This Row],[L2]],TrackerTbl[Cleansed_UAID_2],0),6)</f>
        <v>#N/A</v>
      </c>
      <c r="P1732" s="239" t="e">
        <f>INDEX(TrackerTbl[#Data],MATCH(Table58[[#This Row],[L2]],TrackerTbl[Cleansed_UAID_2],0),7)</f>
        <v>#N/A</v>
      </c>
    </row>
    <row r="1733" spans="1:16">
      <c r="A1733" s="9" t="s">
        <v>35</v>
      </c>
      <c r="B1733" t="s">
        <v>7549</v>
      </c>
      <c r="C1733" t="str">
        <f>IF(LEFT(TrackerTbl[[#This Row],[WorkPackage]],1)="U",TrackerTbl[[#This Row],[WorkPackage]],"IDR "&amp;TRIM(TrackerTbl[[#This Row],[WorkPackage]]))</f>
        <v>IDR 233.01-3</v>
      </c>
      <c r="D1733" t="str">
        <f>TRIM(TrackerTbl[[#This Row],[UAID_2]])</f>
        <v>HS2-000020NXK</v>
      </c>
      <c r="E1733" s="74">
        <f>_xlfn.MAXIFS(Central_Team!G:G,Central_Team!C:C,TrackerTbl[[#This Row],[UAID_2]])</f>
        <v>45608</v>
      </c>
      <c r="F1733" t="str" cm="1">
        <f t="array" ref="F1733">INDEX(MainTracker[#Data],MATCH(1,(TrackerTbl[[#This Row],[UAID_2]]=MainTracker[UAID_2])*(TrackerTbl[[#This Row],[Request Date]]=MainTracker[Request sent on (Date)])*1,0),21)</f>
        <v>10 - Complete</v>
      </c>
      <c r="G1733" s="74" cm="1">
        <f t="array" ref="G1733">INDEX(MainTracker[#Data],MATCH(1,(TrackerTbl[[#This Row],[UAID_2]]=MainTracker[UAID_2])*(TrackerTbl[[#This Row],[Request Date]]=MainTracker[Request sent on (Date)])*1,0),9)</f>
        <v>45628</v>
      </c>
      <c r="J1733" t="s">
        <v>10902</v>
      </c>
      <c r="K1733" s="238" t="s">
        <v>10887</v>
      </c>
      <c r="L1733" t="str">
        <f>LEFT(Table58[[#This Row],[L3 (Last Work Package only)]],FIND(" - ",Table58[[#This Row],[L3 (Last Work Package only)]])-1)</f>
        <v>IDR 239.04</v>
      </c>
      <c r="M1733" t="str">
        <f>LEFT(Table58[[#This Row],[Assets]],FIND(" - ",Table58[[#This Row],[Assets]])-1)</f>
        <v>HS2-00003CCK9</v>
      </c>
      <c r="N1733" s="239" t="e">
        <f>INDEX(TrackerTbl[#Data],MATCH(Table58[[#This Row],[L2]],TrackerTbl[Cleansed_UAID_2],0),5)</f>
        <v>#N/A</v>
      </c>
      <c r="O1733" s="9" t="e">
        <f>INDEX(TrackerTbl[#Data],MATCH(Table58[[#This Row],[L2]],TrackerTbl[Cleansed_UAID_2],0),6)</f>
        <v>#N/A</v>
      </c>
      <c r="P1733" s="239" t="e">
        <f>INDEX(TrackerTbl[#Data],MATCH(Table58[[#This Row],[L2]],TrackerTbl[Cleansed_UAID_2],0),7)</f>
        <v>#N/A</v>
      </c>
    </row>
    <row r="1734" spans="1:16">
      <c r="A1734" s="9" t="s">
        <v>35</v>
      </c>
      <c r="B1734" t="s">
        <v>4772</v>
      </c>
      <c r="C1734" t="str">
        <f>IF(LEFT(TrackerTbl[[#This Row],[WorkPackage]],1)="U",TrackerTbl[[#This Row],[WorkPackage]],"IDR "&amp;TRIM(TrackerTbl[[#This Row],[WorkPackage]]))</f>
        <v>IDR 233.01-3</v>
      </c>
      <c r="D1734" t="str">
        <f>TRIM(TrackerTbl[[#This Row],[UAID_2]])</f>
        <v>HS2-000020NXM</v>
      </c>
      <c r="E1734" s="74">
        <f>_xlfn.MAXIFS(Central_Team!G:G,Central_Team!C:C,TrackerTbl[[#This Row],[UAID_2]])</f>
        <v>45608</v>
      </c>
      <c r="F1734" t="str" cm="1">
        <f t="array" ref="F1734">INDEX(MainTracker[#Data],MATCH(1,(TrackerTbl[[#This Row],[UAID_2]]=MainTracker[UAID_2])*(TrackerTbl[[#This Row],[Request Date]]=MainTracker[Request sent on (Date)])*1,0),21)</f>
        <v>10 - Complete</v>
      </c>
      <c r="G1734" s="74" cm="1">
        <f t="array" ref="G1734">INDEX(MainTracker[#Data],MATCH(1,(TrackerTbl[[#This Row],[UAID_2]]=MainTracker[UAID_2])*(TrackerTbl[[#This Row],[Request Date]]=MainTracker[Request sent on (Date)])*1,0),9)</f>
        <v>45628</v>
      </c>
      <c r="J1734" t="s">
        <v>10903</v>
      </c>
      <c r="K1734" s="238" t="s">
        <v>10904</v>
      </c>
      <c r="L1734" t="str">
        <f>LEFT(Table58[[#This Row],[L3 (Last Work Package only)]],FIND(" - ",Table58[[#This Row],[L3 (Last Work Package only)]])-1)</f>
        <v>IDR 239.02-2</v>
      </c>
      <c r="M1734" t="str">
        <f>LEFT(Table58[[#This Row],[Assets]],FIND(" - ",Table58[[#This Row],[Assets]])-1)</f>
        <v>HS2-00002BVNK</v>
      </c>
      <c r="N1734" s="239" t="e">
        <f>INDEX(TrackerTbl[#Data],MATCH(Table58[[#This Row],[L2]],TrackerTbl[Cleansed_UAID_2],0),5)</f>
        <v>#N/A</v>
      </c>
      <c r="O1734" s="9" t="e">
        <f>INDEX(TrackerTbl[#Data],MATCH(Table58[[#This Row],[L2]],TrackerTbl[Cleansed_UAID_2],0),6)</f>
        <v>#N/A</v>
      </c>
      <c r="P1734" s="239" t="e">
        <f>INDEX(TrackerTbl[#Data],MATCH(Table58[[#This Row],[L2]],TrackerTbl[Cleansed_UAID_2],0),7)</f>
        <v>#N/A</v>
      </c>
    </row>
    <row r="1735" spans="1:16">
      <c r="A1735" s="9" t="s">
        <v>35</v>
      </c>
      <c r="B1735" t="s">
        <v>7554</v>
      </c>
      <c r="C1735" t="str">
        <f>IF(LEFT(TrackerTbl[[#This Row],[WorkPackage]],1)="U",TrackerTbl[[#This Row],[WorkPackage]],"IDR "&amp;TRIM(TrackerTbl[[#This Row],[WorkPackage]]))</f>
        <v>IDR 233.01-3</v>
      </c>
      <c r="D1735" t="str">
        <f>TRIM(TrackerTbl[[#This Row],[UAID_2]])</f>
        <v>HS2-000035Q99</v>
      </c>
      <c r="E1735" s="74">
        <f>_xlfn.MAXIFS(Central_Team!G:G,Central_Team!C:C,TrackerTbl[[#This Row],[UAID_2]])</f>
        <v>45608</v>
      </c>
      <c r="F1735" t="str" cm="1">
        <f t="array" ref="F1735">INDEX(MainTracker[#Data],MATCH(1,(TrackerTbl[[#This Row],[UAID_2]]=MainTracker[UAID_2])*(TrackerTbl[[#This Row],[Request Date]]=MainTracker[Request sent on (Date)])*1,0),21)</f>
        <v>10 - Complete</v>
      </c>
      <c r="G1735" s="74" cm="1">
        <f t="array" ref="G1735">INDEX(MainTracker[#Data],MATCH(1,(TrackerTbl[[#This Row],[UAID_2]]=MainTracker[UAID_2])*(TrackerTbl[[#This Row],[Request Date]]=MainTracker[Request sent on (Date)])*1,0),9)</f>
        <v>45629</v>
      </c>
      <c r="J1735" t="s">
        <v>10905</v>
      </c>
      <c r="K1735" s="238" t="s">
        <v>10904</v>
      </c>
      <c r="L1735" t="str">
        <f>LEFT(Table58[[#This Row],[L3 (Last Work Package only)]],FIND(" - ",Table58[[#This Row],[L3 (Last Work Package only)]])-1)</f>
        <v>IDR 239.02-2</v>
      </c>
      <c r="M1735" t="str">
        <f>LEFT(Table58[[#This Row],[Assets]],FIND(" - ",Table58[[#This Row],[Assets]])-1)</f>
        <v>HS2-00002BVNM</v>
      </c>
      <c r="N1735" s="239" t="e">
        <f>INDEX(TrackerTbl[#Data],MATCH(Table58[[#This Row],[L2]],TrackerTbl[Cleansed_UAID_2],0),5)</f>
        <v>#N/A</v>
      </c>
      <c r="O1735" s="9" t="e">
        <f>INDEX(TrackerTbl[#Data],MATCH(Table58[[#This Row],[L2]],TrackerTbl[Cleansed_UAID_2],0),6)</f>
        <v>#N/A</v>
      </c>
      <c r="P1735" s="239" t="e">
        <f>INDEX(TrackerTbl[#Data],MATCH(Table58[[#This Row],[L2]],TrackerTbl[Cleansed_UAID_2],0),7)</f>
        <v>#N/A</v>
      </c>
    </row>
    <row r="1736" spans="1:16">
      <c r="A1736" s="9">
        <v>238.02</v>
      </c>
      <c r="B1736" t="s">
        <v>7558</v>
      </c>
      <c r="C1736" t="str">
        <f>IF(LEFT(TrackerTbl[[#This Row],[WorkPackage]],1)="U",TrackerTbl[[#This Row],[WorkPackage]],"IDR "&amp;TRIM(TrackerTbl[[#This Row],[WorkPackage]]))</f>
        <v>IDR 238.02</v>
      </c>
      <c r="D1736" t="str">
        <f>TRIM(TrackerTbl[[#This Row],[UAID_2]])</f>
        <v>HS2-00002J4YY</v>
      </c>
      <c r="E1736" s="74">
        <f>_xlfn.MAXIFS(Central_Team!G:G,Central_Team!C:C,TrackerTbl[[#This Row],[UAID_2]])</f>
        <v>45608</v>
      </c>
      <c r="F1736" t="str" cm="1">
        <f t="array" ref="F1736">INDEX(MainTracker[#Data],MATCH(1,(TrackerTbl[[#This Row],[UAID_2]]=MainTracker[UAID_2])*(TrackerTbl[[#This Row],[Request Date]]=MainTracker[Request sent on (Date)])*1,0),21)</f>
        <v>10 - Complete</v>
      </c>
      <c r="G1736" s="74" cm="1">
        <f t="array" ref="G1736">INDEX(MainTracker[#Data],MATCH(1,(TrackerTbl[[#This Row],[UAID_2]]=MainTracker[UAID_2])*(TrackerTbl[[#This Row],[Request Date]]=MainTracker[Request sent on (Date)])*1,0),9)</f>
        <v>45617</v>
      </c>
      <c r="J1736" t="s">
        <v>10906</v>
      </c>
      <c r="K1736" s="238" t="s">
        <v>10904</v>
      </c>
      <c r="L1736" t="str">
        <f>LEFT(Table58[[#This Row],[L3 (Last Work Package only)]],FIND(" - ",Table58[[#This Row],[L3 (Last Work Package only)]])-1)</f>
        <v>IDR 239.02-2</v>
      </c>
      <c r="M1736" t="str">
        <f>LEFT(Table58[[#This Row],[Assets]],FIND(" - ",Table58[[#This Row],[Assets]])-1)</f>
        <v>HS2-00002CTKN</v>
      </c>
      <c r="N1736" s="239" t="e">
        <f>INDEX(TrackerTbl[#Data],MATCH(Table58[[#This Row],[L2]],TrackerTbl[Cleansed_UAID_2],0),5)</f>
        <v>#N/A</v>
      </c>
      <c r="O1736" s="9" t="e">
        <f>INDEX(TrackerTbl[#Data],MATCH(Table58[[#This Row],[L2]],TrackerTbl[Cleansed_UAID_2],0),6)</f>
        <v>#N/A</v>
      </c>
      <c r="P1736" s="239" t="e">
        <f>INDEX(TrackerTbl[#Data],MATCH(Table58[[#This Row],[L2]],TrackerTbl[Cleansed_UAID_2],0),7)</f>
        <v>#N/A</v>
      </c>
    </row>
    <row r="1737" spans="1:16">
      <c r="A1737" s="9">
        <v>215.03</v>
      </c>
      <c r="B1737" t="s">
        <v>7564</v>
      </c>
      <c r="C1737" t="str">
        <f>IF(LEFT(TrackerTbl[[#This Row],[WorkPackage]],1)="U",TrackerTbl[[#This Row],[WorkPackage]],"IDR "&amp;TRIM(TrackerTbl[[#This Row],[WorkPackage]]))</f>
        <v>IDR 215.03</v>
      </c>
      <c r="D1737" t="str">
        <f>TRIM(TrackerTbl[[#This Row],[UAID_2]])</f>
        <v>HS2-00003H6P1</v>
      </c>
      <c r="E1737" s="74">
        <f>_xlfn.MAXIFS(Central_Team!G:G,Central_Team!C:C,TrackerTbl[[#This Row],[UAID_2]])</f>
        <v>45608</v>
      </c>
      <c r="F1737" t="str" cm="1">
        <f t="array" ref="F1737">INDEX(MainTracker[#Data],MATCH(1,(TrackerTbl[[#This Row],[UAID_2]]=MainTracker[UAID_2])*(TrackerTbl[[#This Row],[Request Date]]=MainTracker[Request sent on (Date)])*1,0),21)</f>
        <v>10 - Complete</v>
      </c>
      <c r="G1737" s="74" cm="1">
        <f t="array" ref="G1737">INDEX(MainTracker[#Data],MATCH(1,(TrackerTbl[[#This Row],[UAID_2]]=MainTracker[UAID_2])*(TrackerTbl[[#This Row],[Request Date]]=MainTracker[Request sent on (Date)])*1,0),9)</f>
        <v>45610</v>
      </c>
      <c r="J1737" t="s">
        <v>10907</v>
      </c>
      <c r="K1737" s="238" t="s">
        <v>10904</v>
      </c>
      <c r="L1737" t="str">
        <f>LEFT(Table58[[#This Row],[L3 (Last Work Package only)]],FIND(" - ",Table58[[#This Row],[L3 (Last Work Package only)]])-1)</f>
        <v>IDR 239.02-2</v>
      </c>
      <c r="M1737" t="str">
        <f>LEFT(Table58[[#This Row],[Assets]],FIND(" - ",Table58[[#This Row],[Assets]])-1)</f>
        <v>HS2-00002CTKP</v>
      </c>
      <c r="N1737" s="239" t="e">
        <f>INDEX(TrackerTbl[#Data],MATCH(Table58[[#This Row],[L2]],TrackerTbl[Cleansed_UAID_2],0),5)</f>
        <v>#N/A</v>
      </c>
      <c r="O1737" s="9" t="e">
        <f>INDEX(TrackerTbl[#Data],MATCH(Table58[[#This Row],[L2]],TrackerTbl[Cleansed_UAID_2],0),6)</f>
        <v>#N/A</v>
      </c>
      <c r="P1737" s="239" t="e">
        <f>INDEX(TrackerTbl[#Data],MATCH(Table58[[#This Row],[L2]],TrackerTbl[Cleansed_UAID_2],0),7)</f>
        <v>#N/A</v>
      </c>
    </row>
    <row r="1738" spans="1:16">
      <c r="A1738" s="9">
        <v>215.03</v>
      </c>
      <c r="B1738" t="s">
        <v>7569</v>
      </c>
      <c r="C1738" t="str">
        <f>IF(LEFT(TrackerTbl[[#This Row],[WorkPackage]],1)="U",TrackerTbl[[#This Row],[WorkPackage]],"IDR "&amp;TRIM(TrackerTbl[[#This Row],[WorkPackage]]))</f>
        <v>IDR 215.03</v>
      </c>
      <c r="D1738" t="str">
        <f>TRIM(TrackerTbl[[#This Row],[UAID_2]])</f>
        <v>HS2-00003H6P2</v>
      </c>
      <c r="E1738" s="74">
        <f>_xlfn.MAXIFS(Central_Team!G:G,Central_Team!C:C,TrackerTbl[[#This Row],[UAID_2]])</f>
        <v>45608</v>
      </c>
      <c r="F1738" t="str" cm="1">
        <f t="array" ref="F1738">INDEX(MainTracker[#Data],MATCH(1,(TrackerTbl[[#This Row],[UAID_2]]=MainTracker[UAID_2])*(TrackerTbl[[#This Row],[Request Date]]=MainTracker[Request sent on (Date)])*1,0),21)</f>
        <v>10 - Complete</v>
      </c>
      <c r="G1738" s="74" cm="1">
        <f t="array" ref="G1738">INDEX(MainTracker[#Data],MATCH(1,(TrackerTbl[[#This Row],[UAID_2]]=MainTracker[UAID_2])*(TrackerTbl[[#This Row],[Request Date]]=MainTracker[Request sent on (Date)])*1,0),9)</f>
        <v>45610</v>
      </c>
      <c r="J1738" t="s">
        <v>10908</v>
      </c>
      <c r="K1738" s="238" t="s">
        <v>10904</v>
      </c>
      <c r="L1738" t="str">
        <f>LEFT(Table58[[#This Row],[L3 (Last Work Package only)]],FIND(" - ",Table58[[#This Row],[L3 (Last Work Package only)]])-1)</f>
        <v>IDR 239.02-2</v>
      </c>
      <c r="M1738" t="str">
        <f>LEFT(Table58[[#This Row],[Assets]],FIND(" - ",Table58[[#This Row],[Assets]])-1)</f>
        <v>HS2-00002CTKQ</v>
      </c>
      <c r="N1738" s="239" t="e">
        <f>INDEX(TrackerTbl[#Data],MATCH(Table58[[#This Row],[L2]],TrackerTbl[Cleansed_UAID_2],0),5)</f>
        <v>#N/A</v>
      </c>
      <c r="O1738" s="9" t="e">
        <f>INDEX(TrackerTbl[#Data],MATCH(Table58[[#This Row],[L2]],TrackerTbl[Cleansed_UAID_2],0),6)</f>
        <v>#N/A</v>
      </c>
      <c r="P1738" s="239" t="e">
        <f>INDEX(TrackerTbl[#Data],MATCH(Table58[[#This Row],[L2]],TrackerTbl[Cleansed_UAID_2],0),7)</f>
        <v>#N/A</v>
      </c>
    </row>
    <row r="1739" spans="1:16">
      <c r="A1739" s="9">
        <v>215.03</v>
      </c>
      <c r="B1739" t="s">
        <v>7573</v>
      </c>
      <c r="C1739" t="str">
        <f>IF(LEFT(TrackerTbl[[#This Row],[WorkPackage]],1)="U",TrackerTbl[[#This Row],[WorkPackage]],"IDR "&amp;TRIM(TrackerTbl[[#This Row],[WorkPackage]]))</f>
        <v>IDR 215.03</v>
      </c>
      <c r="D1739" t="str">
        <f>TRIM(TrackerTbl[[#This Row],[UAID_2]])</f>
        <v>HS2-00003H6P3</v>
      </c>
      <c r="E1739" s="74">
        <f>_xlfn.MAXIFS(Central_Team!G:G,Central_Team!C:C,TrackerTbl[[#This Row],[UAID_2]])</f>
        <v>45608</v>
      </c>
      <c r="F1739" t="str" cm="1">
        <f t="array" ref="F1739">INDEX(MainTracker[#Data],MATCH(1,(TrackerTbl[[#This Row],[UAID_2]]=MainTracker[UAID_2])*(TrackerTbl[[#This Row],[Request Date]]=MainTracker[Request sent on (Date)])*1,0),21)</f>
        <v>10 - Complete</v>
      </c>
      <c r="G1739" s="74" cm="1">
        <f t="array" ref="G1739">INDEX(MainTracker[#Data],MATCH(1,(TrackerTbl[[#This Row],[UAID_2]]=MainTracker[UAID_2])*(TrackerTbl[[#This Row],[Request Date]]=MainTracker[Request sent on (Date)])*1,0),9)</f>
        <v>45610</v>
      </c>
      <c r="J1739" t="s">
        <v>10909</v>
      </c>
      <c r="K1739" s="238" t="s">
        <v>10904</v>
      </c>
      <c r="L1739" t="str">
        <f>LEFT(Table58[[#This Row],[L3 (Last Work Package only)]],FIND(" - ",Table58[[#This Row],[L3 (Last Work Package only)]])-1)</f>
        <v>IDR 239.02-2</v>
      </c>
      <c r="M1739" t="str">
        <f>LEFT(Table58[[#This Row],[Assets]],FIND(" - ",Table58[[#This Row],[Assets]])-1)</f>
        <v>HS2-00002TTKX</v>
      </c>
      <c r="N1739" s="239" t="e">
        <f>INDEX(TrackerTbl[#Data],MATCH(Table58[[#This Row],[L2]],TrackerTbl[Cleansed_UAID_2],0),5)</f>
        <v>#N/A</v>
      </c>
      <c r="O1739" s="9" t="e">
        <f>INDEX(TrackerTbl[#Data],MATCH(Table58[[#This Row],[L2]],TrackerTbl[Cleansed_UAID_2],0),6)</f>
        <v>#N/A</v>
      </c>
      <c r="P1739" s="239" t="e">
        <f>INDEX(TrackerTbl[#Data],MATCH(Table58[[#This Row],[L2]],TrackerTbl[Cleansed_UAID_2],0),7)</f>
        <v>#N/A</v>
      </c>
    </row>
    <row r="1740" spans="1:16">
      <c r="A1740" s="9">
        <v>215.03</v>
      </c>
      <c r="B1740" t="s">
        <v>7577</v>
      </c>
      <c r="C1740" t="str">
        <f>IF(LEFT(TrackerTbl[[#This Row],[WorkPackage]],1)="U",TrackerTbl[[#This Row],[WorkPackage]],"IDR "&amp;TRIM(TrackerTbl[[#This Row],[WorkPackage]]))</f>
        <v>IDR 215.03</v>
      </c>
      <c r="D1740" t="str">
        <f>TRIM(TrackerTbl[[#This Row],[UAID_2]])</f>
        <v>HS2-00003H6P4</v>
      </c>
      <c r="E1740" s="74">
        <f>_xlfn.MAXIFS(Central_Team!G:G,Central_Team!C:C,TrackerTbl[[#This Row],[UAID_2]])</f>
        <v>45608</v>
      </c>
      <c r="F1740" t="str" cm="1">
        <f t="array" ref="F1740">INDEX(MainTracker[#Data],MATCH(1,(TrackerTbl[[#This Row],[UAID_2]]=MainTracker[UAID_2])*(TrackerTbl[[#This Row],[Request Date]]=MainTracker[Request sent on (Date)])*1,0),21)</f>
        <v>10 - Complete</v>
      </c>
      <c r="G1740" s="74" cm="1">
        <f t="array" ref="G1740">INDEX(MainTracker[#Data],MATCH(1,(TrackerTbl[[#This Row],[UAID_2]]=MainTracker[UAID_2])*(TrackerTbl[[#This Row],[Request Date]]=MainTracker[Request sent on (Date)])*1,0),9)</f>
        <v>45610</v>
      </c>
      <c r="J1740" t="s">
        <v>10910</v>
      </c>
      <c r="K1740" s="238" t="s">
        <v>10904</v>
      </c>
      <c r="L1740" t="str">
        <f>LEFT(Table58[[#This Row],[L3 (Last Work Package only)]],FIND(" - ",Table58[[#This Row],[L3 (Last Work Package only)]])-1)</f>
        <v>IDR 239.02-2</v>
      </c>
      <c r="M1740" t="str">
        <f>LEFT(Table58[[#This Row],[Assets]],FIND(" - ",Table58[[#This Row],[Assets]])-1)</f>
        <v>HS2-000001103</v>
      </c>
      <c r="N1740" s="239" t="e">
        <f>INDEX(TrackerTbl[#Data],MATCH(Table58[[#This Row],[L2]],TrackerTbl[Cleansed_UAID_2],0),5)</f>
        <v>#N/A</v>
      </c>
      <c r="O1740" s="9" t="e">
        <f>INDEX(TrackerTbl[#Data],MATCH(Table58[[#This Row],[L2]],TrackerTbl[Cleansed_UAID_2],0),6)</f>
        <v>#N/A</v>
      </c>
      <c r="P1740" s="239" t="e">
        <f>INDEX(TrackerTbl[#Data],MATCH(Table58[[#This Row],[L2]],TrackerTbl[Cleansed_UAID_2],0),7)</f>
        <v>#N/A</v>
      </c>
    </row>
    <row r="1741" spans="1:16">
      <c r="A1741" s="9">
        <v>215.03</v>
      </c>
      <c r="B1741" t="s">
        <v>7581</v>
      </c>
      <c r="C1741" t="str">
        <f>IF(LEFT(TrackerTbl[[#This Row],[WorkPackage]],1)="U",TrackerTbl[[#This Row],[WorkPackage]],"IDR "&amp;TRIM(TrackerTbl[[#This Row],[WorkPackage]]))</f>
        <v>IDR 215.03</v>
      </c>
      <c r="D1741" t="str">
        <f>TRIM(TrackerTbl[[#This Row],[UAID_2]])</f>
        <v>HS2-00003H6P5</v>
      </c>
      <c r="E1741" s="74">
        <f>_xlfn.MAXIFS(Central_Team!G:G,Central_Team!C:C,TrackerTbl[[#This Row],[UAID_2]])</f>
        <v>45608</v>
      </c>
      <c r="F1741" t="str" cm="1">
        <f t="array" ref="F1741">INDEX(MainTracker[#Data],MATCH(1,(TrackerTbl[[#This Row],[UAID_2]]=MainTracker[UAID_2])*(TrackerTbl[[#This Row],[Request Date]]=MainTracker[Request sent on (Date)])*1,0),21)</f>
        <v>10 - Complete</v>
      </c>
      <c r="G1741" s="74" cm="1">
        <f t="array" ref="G1741">INDEX(MainTracker[#Data],MATCH(1,(TrackerTbl[[#This Row],[UAID_2]]=MainTracker[UAID_2])*(TrackerTbl[[#This Row],[Request Date]]=MainTracker[Request sent on (Date)])*1,0),9)</f>
        <v>45610</v>
      </c>
      <c r="J1741" t="s">
        <v>10911</v>
      </c>
      <c r="K1741" s="238" t="s">
        <v>10904</v>
      </c>
      <c r="L1741" t="str">
        <f>LEFT(Table58[[#This Row],[L3 (Last Work Package only)]],FIND(" - ",Table58[[#This Row],[L3 (Last Work Package only)]])-1)</f>
        <v>IDR 239.02-2</v>
      </c>
      <c r="M1741" t="str">
        <f>LEFT(Table58[[#This Row],[Assets]],FIND(" - ",Table58[[#This Row],[Assets]])-1)</f>
        <v>HS2-000020P3A</v>
      </c>
      <c r="N1741" s="239" t="e">
        <f>INDEX(TrackerTbl[#Data],MATCH(Table58[[#This Row],[L2]],TrackerTbl[Cleansed_UAID_2],0),5)</f>
        <v>#N/A</v>
      </c>
      <c r="O1741" s="9" t="e">
        <f>INDEX(TrackerTbl[#Data],MATCH(Table58[[#This Row],[L2]],TrackerTbl[Cleansed_UAID_2],0),6)</f>
        <v>#N/A</v>
      </c>
      <c r="P1741" s="239" t="e">
        <f>INDEX(TrackerTbl[#Data],MATCH(Table58[[#This Row],[L2]],TrackerTbl[Cleansed_UAID_2],0),7)</f>
        <v>#N/A</v>
      </c>
    </row>
    <row r="1742" spans="1:16">
      <c r="A1742" s="9">
        <v>215.03</v>
      </c>
      <c r="B1742" t="s">
        <v>7585</v>
      </c>
      <c r="C1742" t="str">
        <f>IF(LEFT(TrackerTbl[[#This Row],[WorkPackage]],1)="U",TrackerTbl[[#This Row],[WorkPackage]],"IDR "&amp;TRIM(TrackerTbl[[#This Row],[WorkPackage]]))</f>
        <v>IDR 215.03</v>
      </c>
      <c r="D1742" t="str">
        <f>TRIM(TrackerTbl[[#This Row],[UAID_2]])</f>
        <v>HS2-00003H6P6</v>
      </c>
      <c r="E1742" s="74">
        <f>_xlfn.MAXIFS(Central_Team!G:G,Central_Team!C:C,TrackerTbl[[#This Row],[UAID_2]])</f>
        <v>45608</v>
      </c>
      <c r="F1742" t="str" cm="1">
        <f t="array" ref="F1742">INDEX(MainTracker[#Data],MATCH(1,(TrackerTbl[[#This Row],[UAID_2]]=MainTracker[UAID_2])*(TrackerTbl[[#This Row],[Request Date]]=MainTracker[Request sent on (Date)])*1,0),21)</f>
        <v>10 - Complete</v>
      </c>
      <c r="G1742" s="74" cm="1">
        <f t="array" ref="G1742">INDEX(MainTracker[#Data],MATCH(1,(TrackerTbl[[#This Row],[UAID_2]]=MainTracker[UAID_2])*(TrackerTbl[[#This Row],[Request Date]]=MainTracker[Request sent on (Date)])*1,0),9)</f>
        <v>45610</v>
      </c>
      <c r="J1742" t="s">
        <v>10912</v>
      </c>
      <c r="K1742" s="238" t="s">
        <v>10904</v>
      </c>
      <c r="L1742" t="str">
        <f>LEFT(Table58[[#This Row],[L3 (Last Work Package only)]],FIND(" - ",Table58[[#This Row],[L3 (Last Work Package only)]])-1)</f>
        <v>IDR 239.02-2</v>
      </c>
      <c r="M1742" t="str">
        <f>LEFT(Table58[[#This Row],[Assets]],FIND(" - ",Table58[[#This Row],[Assets]])-1)</f>
        <v>HS2-000025B3X</v>
      </c>
      <c r="N1742" s="239" t="e">
        <f>INDEX(TrackerTbl[#Data],MATCH(Table58[[#This Row],[L2]],TrackerTbl[Cleansed_UAID_2],0),5)</f>
        <v>#N/A</v>
      </c>
      <c r="O1742" s="9" t="e">
        <f>INDEX(TrackerTbl[#Data],MATCH(Table58[[#This Row],[L2]],TrackerTbl[Cleansed_UAID_2],0),6)</f>
        <v>#N/A</v>
      </c>
      <c r="P1742" s="239" t="e">
        <f>INDEX(TrackerTbl[#Data],MATCH(Table58[[#This Row],[L2]],TrackerTbl[Cleansed_UAID_2],0),7)</f>
        <v>#N/A</v>
      </c>
    </row>
    <row r="1743" spans="1:16">
      <c r="A1743" s="9">
        <v>215.03</v>
      </c>
      <c r="B1743" t="s">
        <v>7589</v>
      </c>
      <c r="C1743" t="str">
        <f>IF(LEFT(TrackerTbl[[#This Row],[WorkPackage]],1)="U",TrackerTbl[[#This Row],[WorkPackage]],"IDR "&amp;TRIM(TrackerTbl[[#This Row],[WorkPackage]]))</f>
        <v>IDR 215.03</v>
      </c>
      <c r="D1743" t="str">
        <f>TRIM(TrackerTbl[[#This Row],[UAID_2]])</f>
        <v>HS2-00003H6P7</v>
      </c>
      <c r="E1743" s="74">
        <f>_xlfn.MAXIFS(Central_Team!G:G,Central_Team!C:C,TrackerTbl[[#This Row],[UAID_2]])</f>
        <v>45608</v>
      </c>
      <c r="F1743" t="str" cm="1">
        <f t="array" ref="F1743">INDEX(MainTracker[#Data],MATCH(1,(TrackerTbl[[#This Row],[UAID_2]]=MainTracker[UAID_2])*(TrackerTbl[[#This Row],[Request Date]]=MainTracker[Request sent on (Date)])*1,0),21)</f>
        <v>10 - Complete</v>
      </c>
      <c r="G1743" s="74" cm="1">
        <f t="array" ref="G1743">INDEX(MainTracker[#Data],MATCH(1,(TrackerTbl[[#This Row],[UAID_2]]=MainTracker[UAID_2])*(TrackerTbl[[#This Row],[Request Date]]=MainTracker[Request sent on (Date)])*1,0),9)</f>
        <v>45610</v>
      </c>
      <c r="J1743" t="s">
        <v>10913</v>
      </c>
      <c r="K1743" s="238" t="s">
        <v>10904</v>
      </c>
      <c r="L1743" t="str">
        <f>LEFT(Table58[[#This Row],[L3 (Last Work Package only)]],FIND(" - ",Table58[[#This Row],[L3 (Last Work Package only)]])-1)</f>
        <v>IDR 239.02-2</v>
      </c>
      <c r="M1743" t="str">
        <f>LEFT(Table58[[#This Row],[Assets]],FIND(" - ",Table58[[#This Row],[Assets]])-1)</f>
        <v>HS2-00002C3Z5</v>
      </c>
      <c r="N1743" s="239" t="e">
        <f>INDEX(TrackerTbl[#Data],MATCH(Table58[[#This Row],[L2]],TrackerTbl[Cleansed_UAID_2],0),5)</f>
        <v>#N/A</v>
      </c>
      <c r="O1743" s="9" t="e">
        <f>INDEX(TrackerTbl[#Data],MATCH(Table58[[#This Row],[L2]],TrackerTbl[Cleansed_UAID_2],0),6)</f>
        <v>#N/A</v>
      </c>
      <c r="P1743" s="239" t="e">
        <f>INDEX(TrackerTbl[#Data],MATCH(Table58[[#This Row],[L2]],TrackerTbl[Cleansed_UAID_2],0),7)</f>
        <v>#N/A</v>
      </c>
    </row>
    <row r="1744" spans="1:16">
      <c r="A1744" s="9">
        <v>215.03</v>
      </c>
      <c r="B1744" t="s">
        <v>7593</v>
      </c>
      <c r="C1744" t="str">
        <f>IF(LEFT(TrackerTbl[[#This Row],[WorkPackage]],1)="U",TrackerTbl[[#This Row],[WorkPackage]],"IDR "&amp;TRIM(TrackerTbl[[#This Row],[WorkPackage]]))</f>
        <v>IDR 215.03</v>
      </c>
      <c r="D1744" t="str">
        <f>TRIM(TrackerTbl[[#This Row],[UAID_2]])</f>
        <v>HS2-00003H6P8</v>
      </c>
      <c r="E1744" s="74">
        <f>_xlfn.MAXIFS(Central_Team!G:G,Central_Team!C:C,TrackerTbl[[#This Row],[UAID_2]])</f>
        <v>45608</v>
      </c>
      <c r="F1744" t="str" cm="1">
        <f t="array" ref="F1744">INDEX(MainTracker[#Data],MATCH(1,(TrackerTbl[[#This Row],[UAID_2]]=MainTracker[UAID_2])*(TrackerTbl[[#This Row],[Request Date]]=MainTracker[Request sent on (Date)])*1,0),21)</f>
        <v>10 - Complete</v>
      </c>
      <c r="G1744" s="74" cm="1">
        <f t="array" ref="G1744">INDEX(MainTracker[#Data],MATCH(1,(TrackerTbl[[#This Row],[UAID_2]]=MainTracker[UAID_2])*(TrackerTbl[[#This Row],[Request Date]]=MainTracker[Request sent on (Date)])*1,0),9)</f>
        <v>45610</v>
      </c>
      <c r="J1744" t="s">
        <v>10914</v>
      </c>
      <c r="K1744" s="238" t="s">
        <v>10904</v>
      </c>
      <c r="L1744" t="str">
        <f>LEFT(Table58[[#This Row],[L3 (Last Work Package only)]],FIND(" - ",Table58[[#This Row],[L3 (Last Work Package only)]])-1)</f>
        <v>IDR 239.02-2</v>
      </c>
      <c r="M1744" t="str">
        <f>LEFT(Table58[[#This Row],[Assets]],FIND(" - ",Table58[[#This Row],[Assets]])-1)</f>
        <v>HS2-00002V04H</v>
      </c>
      <c r="N1744" s="239" t="e">
        <f>INDEX(TrackerTbl[#Data],MATCH(Table58[[#This Row],[L2]],TrackerTbl[Cleansed_UAID_2],0),5)</f>
        <v>#N/A</v>
      </c>
      <c r="O1744" s="9" t="e">
        <f>INDEX(TrackerTbl[#Data],MATCH(Table58[[#This Row],[L2]],TrackerTbl[Cleansed_UAID_2],0),6)</f>
        <v>#N/A</v>
      </c>
      <c r="P1744" s="239" t="e">
        <f>INDEX(TrackerTbl[#Data],MATCH(Table58[[#This Row],[L2]],TrackerTbl[Cleansed_UAID_2],0),7)</f>
        <v>#N/A</v>
      </c>
    </row>
    <row r="1745" spans="1:16">
      <c r="A1745" s="9">
        <v>215.03</v>
      </c>
      <c r="B1745" t="s">
        <v>7597</v>
      </c>
      <c r="C1745" t="str">
        <f>IF(LEFT(TrackerTbl[[#This Row],[WorkPackage]],1)="U",TrackerTbl[[#This Row],[WorkPackage]],"IDR "&amp;TRIM(TrackerTbl[[#This Row],[WorkPackage]]))</f>
        <v>IDR 215.03</v>
      </c>
      <c r="D1745" t="str">
        <f>TRIM(TrackerTbl[[#This Row],[UAID_2]])</f>
        <v>HS2-00003H6P9</v>
      </c>
      <c r="E1745" s="74">
        <f>_xlfn.MAXIFS(Central_Team!G:G,Central_Team!C:C,TrackerTbl[[#This Row],[UAID_2]])</f>
        <v>45608</v>
      </c>
      <c r="F1745" t="str" cm="1">
        <f t="array" ref="F1745">INDEX(MainTracker[#Data],MATCH(1,(TrackerTbl[[#This Row],[UAID_2]]=MainTracker[UAID_2])*(TrackerTbl[[#This Row],[Request Date]]=MainTracker[Request sent on (Date)])*1,0),21)</f>
        <v>10 - Complete</v>
      </c>
      <c r="G1745" s="74" cm="1">
        <f t="array" ref="G1745">INDEX(MainTracker[#Data],MATCH(1,(TrackerTbl[[#This Row],[UAID_2]]=MainTracker[UAID_2])*(TrackerTbl[[#This Row],[Request Date]]=MainTracker[Request sent on (Date)])*1,0),9)</f>
        <v>45610</v>
      </c>
      <c r="J1745" t="s">
        <v>10915</v>
      </c>
      <c r="K1745" s="238" t="s">
        <v>10904</v>
      </c>
      <c r="L1745" t="str">
        <f>LEFT(Table58[[#This Row],[L3 (Last Work Package only)]],FIND(" - ",Table58[[#This Row],[L3 (Last Work Package only)]])-1)</f>
        <v>IDR 239.02-2</v>
      </c>
      <c r="M1745" t="str">
        <f>LEFT(Table58[[#This Row],[Assets]],FIND(" - ",Table58[[#This Row],[Assets]])-1)</f>
        <v>HS2-00002EKZP</v>
      </c>
      <c r="N1745" s="239" t="e">
        <f>INDEX(TrackerTbl[#Data],MATCH(Table58[[#This Row],[L2]],TrackerTbl[Cleansed_UAID_2],0),5)</f>
        <v>#N/A</v>
      </c>
      <c r="O1745" s="9" t="e">
        <f>INDEX(TrackerTbl[#Data],MATCH(Table58[[#This Row],[L2]],TrackerTbl[Cleansed_UAID_2],0),6)</f>
        <v>#N/A</v>
      </c>
      <c r="P1745" s="239" t="e">
        <f>INDEX(TrackerTbl[#Data],MATCH(Table58[[#This Row],[L2]],TrackerTbl[Cleansed_UAID_2],0),7)</f>
        <v>#N/A</v>
      </c>
    </row>
    <row r="1746" spans="1:16">
      <c r="A1746" s="9">
        <v>215.03</v>
      </c>
      <c r="B1746" t="s">
        <v>7601</v>
      </c>
      <c r="C1746" t="str">
        <f>IF(LEFT(TrackerTbl[[#This Row],[WorkPackage]],1)="U",TrackerTbl[[#This Row],[WorkPackage]],"IDR "&amp;TRIM(TrackerTbl[[#This Row],[WorkPackage]]))</f>
        <v>IDR 215.03</v>
      </c>
      <c r="D1746" t="str">
        <f>TRIM(TrackerTbl[[#This Row],[UAID_2]])</f>
        <v>HS2-00003H6PA</v>
      </c>
      <c r="E1746" s="74">
        <f>_xlfn.MAXIFS(Central_Team!G:G,Central_Team!C:C,TrackerTbl[[#This Row],[UAID_2]])</f>
        <v>45608</v>
      </c>
      <c r="F1746" t="str" cm="1">
        <f t="array" ref="F1746">INDEX(MainTracker[#Data],MATCH(1,(TrackerTbl[[#This Row],[UAID_2]]=MainTracker[UAID_2])*(TrackerTbl[[#This Row],[Request Date]]=MainTracker[Request sent on (Date)])*1,0),21)</f>
        <v>10 - Complete</v>
      </c>
      <c r="G1746" s="74" cm="1">
        <f t="array" ref="G1746">INDEX(MainTracker[#Data],MATCH(1,(TrackerTbl[[#This Row],[UAID_2]]=MainTracker[UAID_2])*(TrackerTbl[[#This Row],[Request Date]]=MainTracker[Request sent on (Date)])*1,0),9)</f>
        <v>45610</v>
      </c>
      <c r="J1746" t="s">
        <v>10916</v>
      </c>
      <c r="K1746" s="238" t="s">
        <v>10904</v>
      </c>
      <c r="L1746" t="str">
        <f>LEFT(Table58[[#This Row],[L3 (Last Work Package only)]],FIND(" - ",Table58[[#This Row],[L3 (Last Work Package only)]])-1)</f>
        <v>IDR 239.02-2</v>
      </c>
      <c r="M1746" t="str">
        <f>LEFT(Table58[[#This Row],[Assets]],FIND(" - ",Table58[[#This Row],[Assets]])-1)</f>
        <v>HS2-00002EKZQ</v>
      </c>
      <c r="N1746" s="239" t="e">
        <f>INDEX(TrackerTbl[#Data],MATCH(Table58[[#This Row],[L2]],TrackerTbl[Cleansed_UAID_2],0),5)</f>
        <v>#N/A</v>
      </c>
      <c r="O1746" s="9" t="e">
        <f>INDEX(TrackerTbl[#Data],MATCH(Table58[[#This Row],[L2]],TrackerTbl[Cleansed_UAID_2],0),6)</f>
        <v>#N/A</v>
      </c>
      <c r="P1746" s="239" t="e">
        <f>INDEX(TrackerTbl[#Data],MATCH(Table58[[#This Row],[L2]],TrackerTbl[Cleansed_UAID_2],0),7)</f>
        <v>#N/A</v>
      </c>
    </row>
    <row r="1747" spans="1:16">
      <c r="A1747" s="9">
        <v>215.03</v>
      </c>
      <c r="B1747" t="s">
        <v>7605</v>
      </c>
      <c r="C1747" t="str">
        <f>IF(LEFT(TrackerTbl[[#This Row],[WorkPackage]],1)="U",TrackerTbl[[#This Row],[WorkPackage]],"IDR "&amp;TRIM(TrackerTbl[[#This Row],[WorkPackage]]))</f>
        <v>IDR 215.03</v>
      </c>
      <c r="D1747" t="str">
        <f>TRIM(TrackerTbl[[#This Row],[UAID_2]])</f>
        <v>HS2-00003H6PB</v>
      </c>
      <c r="E1747" s="74">
        <f>_xlfn.MAXIFS(Central_Team!G:G,Central_Team!C:C,TrackerTbl[[#This Row],[UAID_2]])</f>
        <v>45608</v>
      </c>
      <c r="F1747" t="str" cm="1">
        <f t="array" ref="F1747">INDEX(MainTracker[#Data],MATCH(1,(TrackerTbl[[#This Row],[UAID_2]]=MainTracker[UAID_2])*(TrackerTbl[[#This Row],[Request Date]]=MainTracker[Request sent on (Date)])*1,0),21)</f>
        <v>10 - Complete</v>
      </c>
      <c r="G1747" s="74" cm="1">
        <f t="array" ref="G1747">INDEX(MainTracker[#Data],MATCH(1,(TrackerTbl[[#This Row],[UAID_2]]=MainTracker[UAID_2])*(TrackerTbl[[#This Row],[Request Date]]=MainTracker[Request sent on (Date)])*1,0),9)</f>
        <v>45610</v>
      </c>
      <c r="J1747" t="s">
        <v>10917</v>
      </c>
      <c r="K1747" s="238" t="s">
        <v>10904</v>
      </c>
      <c r="L1747" t="str">
        <f>LEFT(Table58[[#This Row],[L3 (Last Work Package only)]],FIND(" - ",Table58[[#This Row],[L3 (Last Work Package only)]])-1)</f>
        <v>IDR 239.02-2</v>
      </c>
      <c r="M1747" t="str">
        <f>LEFT(Table58[[#This Row],[Assets]],FIND(" - ",Table58[[#This Row],[Assets]])-1)</f>
        <v>HS2-000020P3J</v>
      </c>
      <c r="N1747" s="239" t="e">
        <f>INDEX(TrackerTbl[#Data],MATCH(Table58[[#This Row],[L2]],TrackerTbl[Cleansed_UAID_2],0),5)</f>
        <v>#N/A</v>
      </c>
      <c r="O1747" s="9" t="e">
        <f>INDEX(TrackerTbl[#Data],MATCH(Table58[[#This Row],[L2]],TrackerTbl[Cleansed_UAID_2],0),6)</f>
        <v>#N/A</v>
      </c>
      <c r="P1747" s="239" t="e">
        <f>INDEX(TrackerTbl[#Data],MATCH(Table58[[#This Row],[L2]],TrackerTbl[Cleansed_UAID_2],0),7)</f>
        <v>#N/A</v>
      </c>
    </row>
    <row r="1748" spans="1:16">
      <c r="A1748" s="9">
        <v>215.03</v>
      </c>
      <c r="B1748" t="s">
        <v>7609</v>
      </c>
      <c r="C1748" t="str">
        <f>IF(LEFT(TrackerTbl[[#This Row],[WorkPackage]],1)="U",TrackerTbl[[#This Row],[WorkPackage]],"IDR "&amp;TRIM(TrackerTbl[[#This Row],[WorkPackage]]))</f>
        <v>IDR 215.03</v>
      </c>
      <c r="D1748" t="str">
        <f>TRIM(TrackerTbl[[#This Row],[UAID_2]])</f>
        <v>HS2-00003H6PC</v>
      </c>
      <c r="E1748" s="74">
        <f>_xlfn.MAXIFS(Central_Team!G:G,Central_Team!C:C,TrackerTbl[[#This Row],[UAID_2]])</f>
        <v>45608</v>
      </c>
      <c r="F1748" t="str" cm="1">
        <f t="array" ref="F1748">INDEX(MainTracker[#Data],MATCH(1,(TrackerTbl[[#This Row],[UAID_2]]=MainTracker[UAID_2])*(TrackerTbl[[#This Row],[Request Date]]=MainTracker[Request sent on (Date)])*1,0),21)</f>
        <v>10 - Complete</v>
      </c>
      <c r="G1748" s="74" cm="1">
        <f t="array" ref="G1748">INDEX(MainTracker[#Data],MATCH(1,(TrackerTbl[[#This Row],[UAID_2]]=MainTracker[UAID_2])*(TrackerTbl[[#This Row],[Request Date]]=MainTracker[Request sent on (Date)])*1,0),9)</f>
        <v>45610</v>
      </c>
      <c r="J1748" t="s">
        <v>10918</v>
      </c>
      <c r="K1748" s="238" t="s">
        <v>10904</v>
      </c>
      <c r="L1748" t="str">
        <f>LEFT(Table58[[#This Row],[L3 (Last Work Package only)]],FIND(" - ",Table58[[#This Row],[L3 (Last Work Package only)]])-1)</f>
        <v>IDR 239.02-2</v>
      </c>
      <c r="M1748" t="str">
        <f>LEFT(Table58[[#This Row],[Assets]],FIND(" - ",Table58[[#This Row],[Assets]])-1)</f>
        <v>HS2-00002WUTM</v>
      </c>
      <c r="N1748" s="239" t="e">
        <f>INDEX(TrackerTbl[#Data],MATCH(Table58[[#This Row],[L2]],TrackerTbl[Cleansed_UAID_2],0),5)</f>
        <v>#N/A</v>
      </c>
      <c r="O1748" s="9" t="e">
        <f>INDEX(TrackerTbl[#Data],MATCH(Table58[[#This Row],[L2]],TrackerTbl[Cleansed_UAID_2],0),6)</f>
        <v>#N/A</v>
      </c>
      <c r="P1748" s="239" t="e">
        <f>INDEX(TrackerTbl[#Data],MATCH(Table58[[#This Row],[L2]],TrackerTbl[Cleansed_UAID_2],0),7)</f>
        <v>#N/A</v>
      </c>
    </row>
    <row r="1749" spans="1:16">
      <c r="A1749" s="9">
        <v>215.03</v>
      </c>
      <c r="B1749" t="s">
        <v>7613</v>
      </c>
      <c r="C1749" t="str">
        <f>IF(LEFT(TrackerTbl[[#This Row],[WorkPackage]],1)="U",TrackerTbl[[#This Row],[WorkPackage]],"IDR "&amp;TRIM(TrackerTbl[[#This Row],[WorkPackage]]))</f>
        <v>IDR 215.03</v>
      </c>
      <c r="D1749" t="str">
        <f>TRIM(TrackerTbl[[#This Row],[UAID_2]])</f>
        <v>HS2-00003H6PD</v>
      </c>
      <c r="E1749" s="74">
        <f>_xlfn.MAXIFS(Central_Team!G:G,Central_Team!C:C,TrackerTbl[[#This Row],[UAID_2]])</f>
        <v>45608</v>
      </c>
      <c r="F1749" t="str" cm="1">
        <f t="array" ref="F1749">INDEX(MainTracker[#Data],MATCH(1,(TrackerTbl[[#This Row],[UAID_2]]=MainTracker[UAID_2])*(TrackerTbl[[#This Row],[Request Date]]=MainTracker[Request sent on (Date)])*1,0),21)</f>
        <v>10 - Complete</v>
      </c>
      <c r="G1749" s="74" cm="1">
        <f t="array" ref="G1749">INDEX(MainTracker[#Data],MATCH(1,(TrackerTbl[[#This Row],[UAID_2]]=MainTracker[UAID_2])*(TrackerTbl[[#This Row],[Request Date]]=MainTracker[Request sent on (Date)])*1,0),9)</f>
        <v>45610</v>
      </c>
      <c r="J1749" t="s">
        <v>10919</v>
      </c>
      <c r="K1749" s="238" t="s">
        <v>10904</v>
      </c>
      <c r="L1749" t="str">
        <f>LEFT(Table58[[#This Row],[L3 (Last Work Package only)]],FIND(" - ",Table58[[#This Row],[L3 (Last Work Package only)]])-1)</f>
        <v>IDR 239.02-2</v>
      </c>
      <c r="M1749" t="str">
        <f>LEFT(Table58[[#This Row],[Assets]],FIND(" - ",Table58[[#This Row],[Assets]])-1)</f>
        <v>HS2-00002WUTN</v>
      </c>
      <c r="N1749" s="239" t="e">
        <f>INDEX(TrackerTbl[#Data],MATCH(Table58[[#This Row],[L2]],TrackerTbl[Cleansed_UAID_2],0),5)</f>
        <v>#N/A</v>
      </c>
      <c r="O1749" s="9" t="e">
        <f>INDEX(TrackerTbl[#Data],MATCH(Table58[[#This Row],[L2]],TrackerTbl[Cleansed_UAID_2],0),6)</f>
        <v>#N/A</v>
      </c>
      <c r="P1749" s="239" t="e">
        <f>INDEX(TrackerTbl[#Data],MATCH(Table58[[#This Row],[L2]],TrackerTbl[Cleansed_UAID_2],0),7)</f>
        <v>#N/A</v>
      </c>
    </row>
    <row r="1750" spans="1:16">
      <c r="A1750" s="9">
        <v>215.03</v>
      </c>
      <c r="B1750" t="s">
        <v>7617</v>
      </c>
      <c r="C1750" t="str">
        <f>IF(LEFT(TrackerTbl[[#This Row],[WorkPackage]],1)="U",TrackerTbl[[#This Row],[WorkPackage]],"IDR "&amp;TRIM(TrackerTbl[[#This Row],[WorkPackage]]))</f>
        <v>IDR 215.03</v>
      </c>
      <c r="D1750" t="str">
        <f>TRIM(TrackerTbl[[#This Row],[UAID_2]])</f>
        <v>HS2-00003H6PE</v>
      </c>
      <c r="E1750" s="74">
        <f>_xlfn.MAXIFS(Central_Team!G:G,Central_Team!C:C,TrackerTbl[[#This Row],[UAID_2]])</f>
        <v>45608</v>
      </c>
      <c r="F1750" t="str" cm="1">
        <f t="array" ref="F1750">INDEX(MainTracker[#Data],MATCH(1,(TrackerTbl[[#This Row],[UAID_2]]=MainTracker[UAID_2])*(TrackerTbl[[#This Row],[Request Date]]=MainTracker[Request sent on (Date)])*1,0),21)</f>
        <v>10 - Complete</v>
      </c>
      <c r="G1750" s="74" cm="1">
        <f t="array" ref="G1750">INDEX(MainTracker[#Data],MATCH(1,(TrackerTbl[[#This Row],[UAID_2]]=MainTracker[UAID_2])*(TrackerTbl[[#This Row],[Request Date]]=MainTracker[Request sent on (Date)])*1,0),9)</f>
        <v>45610</v>
      </c>
      <c r="J1750" t="s">
        <v>10920</v>
      </c>
      <c r="K1750" s="238" t="s">
        <v>10904</v>
      </c>
      <c r="L1750" t="str">
        <f>LEFT(Table58[[#This Row],[L3 (Last Work Package only)]],FIND(" - ",Table58[[#This Row],[L3 (Last Work Package only)]])-1)</f>
        <v>IDR 239.02-2</v>
      </c>
      <c r="M1750" t="str">
        <f>LEFT(Table58[[#This Row],[Assets]],FIND(" - ",Table58[[#This Row],[Assets]])-1)</f>
        <v>HS2-00002WUTP</v>
      </c>
      <c r="N1750" s="239" t="e">
        <f>INDEX(TrackerTbl[#Data],MATCH(Table58[[#This Row],[L2]],TrackerTbl[Cleansed_UAID_2],0),5)</f>
        <v>#N/A</v>
      </c>
      <c r="O1750" s="9" t="e">
        <f>INDEX(TrackerTbl[#Data],MATCH(Table58[[#This Row],[L2]],TrackerTbl[Cleansed_UAID_2],0),6)</f>
        <v>#N/A</v>
      </c>
      <c r="P1750" s="239" t="e">
        <f>INDEX(TrackerTbl[#Data],MATCH(Table58[[#This Row],[L2]],TrackerTbl[Cleansed_UAID_2],0),7)</f>
        <v>#N/A</v>
      </c>
    </row>
    <row r="1751" spans="1:16">
      <c r="A1751" s="9" t="s">
        <v>41</v>
      </c>
      <c r="B1751" t="s">
        <v>7621</v>
      </c>
      <c r="C1751" t="str">
        <f>IF(LEFT(TrackerTbl[[#This Row],[WorkPackage]],1)="U",TrackerTbl[[#This Row],[WorkPackage]],"IDR "&amp;TRIM(TrackerTbl[[#This Row],[WorkPackage]]))</f>
        <v>IDR 213.07-1</v>
      </c>
      <c r="D1751" t="str">
        <f>TRIM(TrackerTbl[[#This Row],[UAID_2]])</f>
        <v>HS2-0000307ZS</v>
      </c>
      <c r="E1751" s="74">
        <f>_xlfn.MAXIFS(Central_Team!G:G,Central_Team!C:C,TrackerTbl[[#This Row],[UAID_2]])</f>
        <v>45608</v>
      </c>
      <c r="F1751" t="str" cm="1">
        <f t="array" ref="F1751">INDEX(MainTracker[#Data],MATCH(1,(TrackerTbl[[#This Row],[UAID_2]]=MainTracker[UAID_2])*(TrackerTbl[[#This Row],[Request Date]]=MainTracker[Request sent on (Date)])*1,0),21)</f>
        <v>10 - Complete</v>
      </c>
      <c r="G1751" s="74" cm="1">
        <f t="array" ref="G1751">INDEX(MainTracker[#Data],MATCH(1,(TrackerTbl[[#This Row],[UAID_2]]=MainTracker[UAID_2])*(TrackerTbl[[#This Row],[Request Date]]=MainTracker[Request sent on (Date)])*1,0),9)</f>
        <v>45645</v>
      </c>
      <c r="J1751" t="s">
        <v>10921</v>
      </c>
      <c r="K1751" s="238" t="s">
        <v>10904</v>
      </c>
      <c r="L1751" t="str">
        <f>LEFT(Table58[[#This Row],[L3 (Last Work Package only)]],FIND(" - ",Table58[[#This Row],[L3 (Last Work Package only)]])-1)</f>
        <v>IDR 239.02-2</v>
      </c>
      <c r="M1751" t="str">
        <f>LEFT(Table58[[#This Row],[Assets]],FIND(" - ",Table58[[#This Row],[Assets]])-1)</f>
        <v>HS2-00002WUTQ</v>
      </c>
      <c r="N1751" s="239" t="e">
        <f>INDEX(TrackerTbl[#Data],MATCH(Table58[[#This Row],[L2]],TrackerTbl[Cleansed_UAID_2],0),5)</f>
        <v>#N/A</v>
      </c>
      <c r="O1751" s="9" t="e">
        <f>INDEX(TrackerTbl[#Data],MATCH(Table58[[#This Row],[L2]],TrackerTbl[Cleansed_UAID_2],0),6)</f>
        <v>#N/A</v>
      </c>
      <c r="P1751" s="239" t="e">
        <f>INDEX(TrackerTbl[#Data],MATCH(Table58[[#This Row],[L2]],TrackerTbl[Cleansed_UAID_2],0),7)</f>
        <v>#N/A</v>
      </c>
    </row>
    <row r="1752" spans="1:16">
      <c r="A1752" s="9" t="s">
        <v>41</v>
      </c>
      <c r="B1752" t="s">
        <v>7628</v>
      </c>
      <c r="C1752" t="str">
        <f>IF(LEFT(TrackerTbl[[#This Row],[WorkPackage]],1)="U",TrackerTbl[[#This Row],[WorkPackage]],"IDR "&amp;TRIM(TrackerTbl[[#This Row],[WorkPackage]]))</f>
        <v>IDR 213.07-1</v>
      </c>
      <c r="D1752" t="str">
        <f>TRIM(TrackerTbl[[#This Row],[UAID_2]])</f>
        <v>HS2-00002Z3NH</v>
      </c>
      <c r="E1752" s="74">
        <f>_xlfn.MAXIFS(Central_Team!G:G,Central_Team!C:C,TrackerTbl[[#This Row],[UAID_2]])</f>
        <v>45608</v>
      </c>
      <c r="F1752" t="str" cm="1">
        <f t="array" ref="F1752">INDEX(MainTracker[#Data],MATCH(1,(TrackerTbl[[#This Row],[UAID_2]]=MainTracker[UAID_2])*(TrackerTbl[[#This Row],[Request Date]]=MainTracker[Request sent on (Date)])*1,0),21)</f>
        <v>10 - Complete</v>
      </c>
      <c r="G1752" s="74" cm="1">
        <f t="array" ref="G1752">INDEX(MainTracker[#Data],MATCH(1,(TrackerTbl[[#This Row],[UAID_2]]=MainTracker[UAID_2])*(TrackerTbl[[#This Row],[Request Date]]=MainTracker[Request sent on (Date)])*1,0),9)</f>
        <v>45645</v>
      </c>
      <c r="J1752" t="s">
        <v>10922</v>
      </c>
      <c r="K1752" s="238" t="s">
        <v>10904</v>
      </c>
      <c r="L1752" t="str">
        <f>LEFT(Table58[[#This Row],[L3 (Last Work Package only)]],FIND(" - ",Table58[[#This Row],[L3 (Last Work Package only)]])-1)</f>
        <v>IDR 239.02-2</v>
      </c>
      <c r="M1752" t="str">
        <f>LEFT(Table58[[#This Row],[Assets]],FIND(" - ",Table58[[#This Row],[Assets]])-1)</f>
        <v>HS2-000030RKU</v>
      </c>
      <c r="N1752" s="239" t="e">
        <f>INDEX(TrackerTbl[#Data],MATCH(Table58[[#This Row],[L2]],TrackerTbl[Cleansed_UAID_2],0),5)</f>
        <v>#N/A</v>
      </c>
      <c r="O1752" s="9" t="e">
        <f>INDEX(TrackerTbl[#Data],MATCH(Table58[[#This Row],[L2]],TrackerTbl[Cleansed_UAID_2],0),6)</f>
        <v>#N/A</v>
      </c>
      <c r="P1752" s="239" t="e">
        <f>INDEX(TrackerTbl[#Data],MATCH(Table58[[#This Row],[L2]],TrackerTbl[Cleansed_UAID_2],0),7)</f>
        <v>#N/A</v>
      </c>
    </row>
    <row r="1753" spans="1:16">
      <c r="A1753" s="9">
        <v>212.5</v>
      </c>
      <c r="B1753" t="s">
        <v>7634</v>
      </c>
      <c r="C1753" t="str">
        <f>IF(LEFT(TrackerTbl[[#This Row],[WorkPackage]],1)="U",TrackerTbl[[#This Row],[WorkPackage]],"IDR "&amp;TRIM(TrackerTbl[[#This Row],[WorkPackage]]))</f>
        <v>IDR 212.5</v>
      </c>
      <c r="D1753" t="str">
        <f>TRIM(TrackerTbl[[#This Row],[UAID_2]])</f>
        <v>HS2-00003HWH6</v>
      </c>
      <c r="E1753" s="74">
        <f>_xlfn.MAXIFS(Central_Team!G:G,Central_Team!C:C,TrackerTbl[[#This Row],[UAID_2]])</f>
        <v>45609</v>
      </c>
      <c r="F1753" t="str" cm="1">
        <f t="array" ref="F1753">INDEX(MainTracker[#Data],MATCH(1,(TrackerTbl[[#This Row],[UAID_2]]=MainTracker[UAID_2])*(TrackerTbl[[#This Row],[Request Date]]=MainTracker[Request sent on (Date)])*1,0),21)</f>
        <v>10 - Complete</v>
      </c>
      <c r="G1753" s="74" cm="1">
        <f t="array" ref="G1753">INDEX(MainTracker[#Data],MATCH(1,(TrackerTbl[[#This Row],[UAID_2]]=MainTracker[UAID_2])*(TrackerTbl[[#This Row],[Request Date]]=MainTracker[Request sent on (Date)])*1,0),9)</f>
        <v>45617</v>
      </c>
      <c r="J1753" t="s">
        <v>10923</v>
      </c>
      <c r="K1753" s="238" t="s">
        <v>10904</v>
      </c>
      <c r="L1753" t="str">
        <f>LEFT(Table58[[#This Row],[L3 (Last Work Package only)]],FIND(" - ",Table58[[#This Row],[L3 (Last Work Package only)]])-1)</f>
        <v>IDR 239.02-2</v>
      </c>
      <c r="M1753" t="str">
        <f>LEFT(Table58[[#This Row],[Assets]],FIND(" - ",Table58[[#This Row],[Assets]])-1)</f>
        <v>HS2-000030RKV</v>
      </c>
      <c r="N1753" s="239" t="e">
        <f>INDEX(TrackerTbl[#Data],MATCH(Table58[[#This Row],[L2]],TrackerTbl[Cleansed_UAID_2],0),5)</f>
        <v>#N/A</v>
      </c>
      <c r="O1753" s="9" t="e">
        <f>INDEX(TrackerTbl[#Data],MATCH(Table58[[#This Row],[L2]],TrackerTbl[Cleansed_UAID_2],0),6)</f>
        <v>#N/A</v>
      </c>
      <c r="P1753" s="239" t="e">
        <f>INDEX(TrackerTbl[#Data],MATCH(Table58[[#This Row],[L2]],TrackerTbl[Cleansed_UAID_2],0),7)</f>
        <v>#N/A</v>
      </c>
    </row>
    <row r="1754" spans="1:16">
      <c r="A1754" s="9">
        <v>212.5</v>
      </c>
      <c r="B1754" t="s">
        <v>7639</v>
      </c>
      <c r="C1754" t="str">
        <f>IF(LEFT(TrackerTbl[[#This Row],[WorkPackage]],1)="U",TrackerTbl[[#This Row],[WorkPackage]],"IDR "&amp;TRIM(TrackerTbl[[#This Row],[WorkPackage]]))</f>
        <v>IDR 212.5</v>
      </c>
      <c r="D1754" t="str">
        <f>TRIM(TrackerTbl[[#This Row],[UAID_2]])</f>
        <v>HS2-00003HWH5</v>
      </c>
      <c r="E1754" s="74">
        <f>_xlfn.MAXIFS(Central_Team!G:G,Central_Team!C:C,TrackerTbl[[#This Row],[UAID_2]])</f>
        <v>45609</v>
      </c>
      <c r="F1754" t="str" cm="1">
        <f t="array" ref="F1754">INDEX(MainTracker[#Data],MATCH(1,(TrackerTbl[[#This Row],[UAID_2]]=MainTracker[UAID_2])*(TrackerTbl[[#This Row],[Request Date]]=MainTracker[Request sent on (Date)])*1,0),21)</f>
        <v>10 - Complete</v>
      </c>
      <c r="G1754" s="74" cm="1">
        <f t="array" ref="G1754">INDEX(MainTracker[#Data],MATCH(1,(TrackerTbl[[#This Row],[UAID_2]]=MainTracker[UAID_2])*(TrackerTbl[[#This Row],[Request Date]]=MainTracker[Request sent on (Date)])*1,0),9)</f>
        <v>45617</v>
      </c>
      <c r="J1754" t="s">
        <v>10924</v>
      </c>
      <c r="K1754" s="238" t="s">
        <v>10904</v>
      </c>
      <c r="L1754" t="str">
        <f>LEFT(Table58[[#This Row],[L3 (Last Work Package only)]],FIND(" - ",Table58[[#This Row],[L3 (Last Work Package only)]])-1)</f>
        <v>IDR 239.02-2</v>
      </c>
      <c r="M1754" t="str">
        <f>LEFT(Table58[[#This Row],[Assets]],FIND(" - ",Table58[[#This Row],[Assets]])-1)</f>
        <v>HS2-000031F3K</v>
      </c>
      <c r="N1754" s="239" t="e">
        <f>INDEX(TrackerTbl[#Data],MATCH(Table58[[#This Row],[L2]],TrackerTbl[Cleansed_UAID_2],0),5)</f>
        <v>#N/A</v>
      </c>
      <c r="O1754" s="9" t="e">
        <f>INDEX(TrackerTbl[#Data],MATCH(Table58[[#This Row],[L2]],TrackerTbl[Cleansed_UAID_2],0),6)</f>
        <v>#N/A</v>
      </c>
      <c r="P1754" s="239" t="e">
        <f>INDEX(TrackerTbl[#Data],MATCH(Table58[[#This Row],[L2]],TrackerTbl[Cleansed_UAID_2],0),7)</f>
        <v>#N/A</v>
      </c>
    </row>
    <row r="1755" spans="1:16">
      <c r="A1755" s="9">
        <v>212.5</v>
      </c>
      <c r="B1755" t="s">
        <v>7643</v>
      </c>
      <c r="C1755" t="str">
        <f>IF(LEFT(TrackerTbl[[#This Row],[WorkPackage]],1)="U",TrackerTbl[[#This Row],[WorkPackage]],"IDR "&amp;TRIM(TrackerTbl[[#This Row],[WorkPackage]]))</f>
        <v>IDR 212.5</v>
      </c>
      <c r="D1755" t="str">
        <f>TRIM(TrackerTbl[[#This Row],[UAID_2]])</f>
        <v>HS2-00003HWH4</v>
      </c>
      <c r="E1755" s="74">
        <f>_xlfn.MAXIFS(Central_Team!G:G,Central_Team!C:C,TrackerTbl[[#This Row],[UAID_2]])</f>
        <v>45609</v>
      </c>
      <c r="F1755" t="str" cm="1">
        <f t="array" ref="F1755">INDEX(MainTracker[#Data],MATCH(1,(TrackerTbl[[#This Row],[UAID_2]]=MainTracker[UAID_2])*(TrackerTbl[[#This Row],[Request Date]]=MainTracker[Request sent on (Date)])*1,0),21)</f>
        <v>10 - Complete</v>
      </c>
      <c r="G1755" s="74" cm="1">
        <f t="array" ref="G1755">INDEX(MainTracker[#Data],MATCH(1,(TrackerTbl[[#This Row],[UAID_2]]=MainTracker[UAID_2])*(TrackerTbl[[#This Row],[Request Date]]=MainTracker[Request sent on (Date)])*1,0),9)</f>
        <v>45617</v>
      </c>
      <c r="J1755" t="s">
        <v>10925</v>
      </c>
      <c r="K1755" s="238" t="s">
        <v>10904</v>
      </c>
      <c r="L1755" t="str">
        <f>LEFT(Table58[[#This Row],[L3 (Last Work Package only)]],FIND(" - ",Table58[[#This Row],[L3 (Last Work Package only)]])-1)</f>
        <v>IDR 239.02-2</v>
      </c>
      <c r="M1755" t="str">
        <f>LEFT(Table58[[#This Row],[Assets]],FIND(" - ",Table58[[#This Row],[Assets]])-1)</f>
        <v>HS2-0000367HD</v>
      </c>
      <c r="N1755" s="239" t="e">
        <f>INDEX(TrackerTbl[#Data],MATCH(Table58[[#This Row],[L2]],TrackerTbl[Cleansed_UAID_2],0),5)</f>
        <v>#N/A</v>
      </c>
      <c r="O1755" s="9" t="e">
        <f>INDEX(TrackerTbl[#Data],MATCH(Table58[[#This Row],[L2]],TrackerTbl[Cleansed_UAID_2],0),6)</f>
        <v>#N/A</v>
      </c>
      <c r="P1755" s="239" t="e">
        <f>INDEX(TrackerTbl[#Data],MATCH(Table58[[#This Row],[L2]],TrackerTbl[Cleansed_UAID_2],0),7)</f>
        <v>#N/A</v>
      </c>
    </row>
    <row r="1756" spans="1:16">
      <c r="A1756" s="9">
        <v>212.5</v>
      </c>
      <c r="B1756" t="s">
        <v>7647</v>
      </c>
      <c r="C1756" t="str">
        <f>IF(LEFT(TrackerTbl[[#This Row],[WorkPackage]],1)="U",TrackerTbl[[#This Row],[WorkPackage]],"IDR "&amp;TRIM(TrackerTbl[[#This Row],[WorkPackage]]))</f>
        <v>IDR 212.5</v>
      </c>
      <c r="D1756" t="str">
        <f>TRIM(TrackerTbl[[#This Row],[UAID_2]])</f>
        <v>HS2-00003LQUL</v>
      </c>
      <c r="E1756" s="74">
        <f>_xlfn.MAXIFS(Central_Team!G:G,Central_Team!C:C,TrackerTbl[[#This Row],[UAID_2]])</f>
        <v>45609</v>
      </c>
      <c r="F1756" t="str" cm="1">
        <f t="array" ref="F1756">INDEX(MainTracker[#Data],MATCH(1,(TrackerTbl[[#This Row],[UAID_2]]=MainTracker[UAID_2])*(TrackerTbl[[#This Row],[Request Date]]=MainTracker[Request sent on (Date)])*1,0),21)</f>
        <v>10 - Complete</v>
      </c>
      <c r="G1756" s="74" cm="1">
        <f t="array" ref="G1756">INDEX(MainTracker[#Data],MATCH(1,(TrackerTbl[[#This Row],[UAID_2]]=MainTracker[UAID_2])*(TrackerTbl[[#This Row],[Request Date]]=MainTracker[Request sent on (Date)])*1,0),9)</f>
        <v>45618</v>
      </c>
      <c r="J1756" t="s">
        <v>10926</v>
      </c>
      <c r="K1756" s="238" t="s">
        <v>10904</v>
      </c>
      <c r="L1756" t="str">
        <f>LEFT(Table58[[#This Row],[L3 (Last Work Package only)]],FIND(" - ",Table58[[#This Row],[L3 (Last Work Package only)]])-1)</f>
        <v>IDR 239.02-2</v>
      </c>
      <c r="M1756" t="str">
        <f>LEFT(Table58[[#This Row],[Assets]],FIND(" - ",Table58[[#This Row],[Assets]])-1)</f>
        <v>HS2-000038CDK</v>
      </c>
      <c r="N1756" s="239" t="e">
        <f>INDEX(TrackerTbl[#Data],MATCH(Table58[[#This Row],[L2]],TrackerTbl[Cleansed_UAID_2],0),5)</f>
        <v>#N/A</v>
      </c>
      <c r="O1756" s="9" t="e">
        <f>INDEX(TrackerTbl[#Data],MATCH(Table58[[#This Row],[L2]],TrackerTbl[Cleansed_UAID_2],0),6)</f>
        <v>#N/A</v>
      </c>
      <c r="P1756" s="239" t="e">
        <f>INDEX(TrackerTbl[#Data],MATCH(Table58[[#This Row],[L2]],TrackerTbl[Cleansed_UAID_2],0),7)</f>
        <v>#N/A</v>
      </c>
    </row>
    <row r="1757" spans="1:16">
      <c r="A1757" s="9">
        <v>212.5</v>
      </c>
      <c r="B1757" t="s">
        <v>7651</v>
      </c>
      <c r="C1757" t="str">
        <f>IF(LEFT(TrackerTbl[[#This Row],[WorkPackage]],1)="U",TrackerTbl[[#This Row],[WorkPackage]],"IDR "&amp;TRIM(TrackerTbl[[#This Row],[WorkPackage]]))</f>
        <v>IDR 212.5</v>
      </c>
      <c r="D1757" t="str">
        <f>TRIM(TrackerTbl[[#This Row],[UAID_2]])</f>
        <v>HS2-00003LQUM</v>
      </c>
      <c r="E1757" s="74">
        <f>_xlfn.MAXIFS(Central_Team!G:G,Central_Team!C:C,TrackerTbl[[#This Row],[UAID_2]])</f>
        <v>45609</v>
      </c>
      <c r="F1757" t="str" cm="1">
        <f t="array" ref="F1757">INDEX(MainTracker[#Data],MATCH(1,(TrackerTbl[[#This Row],[UAID_2]]=MainTracker[UAID_2])*(TrackerTbl[[#This Row],[Request Date]]=MainTracker[Request sent on (Date)])*1,0),21)</f>
        <v>10 - Complete</v>
      </c>
      <c r="G1757" s="74" cm="1">
        <f t="array" ref="G1757">INDEX(MainTracker[#Data],MATCH(1,(TrackerTbl[[#This Row],[UAID_2]]=MainTracker[UAID_2])*(TrackerTbl[[#This Row],[Request Date]]=MainTracker[Request sent on (Date)])*1,0),9)</f>
        <v>45618</v>
      </c>
      <c r="J1757" t="s">
        <v>10927</v>
      </c>
      <c r="K1757" s="238" t="s">
        <v>10904</v>
      </c>
      <c r="L1757" t="str">
        <f>LEFT(Table58[[#This Row],[L3 (Last Work Package only)]],FIND(" - ",Table58[[#This Row],[L3 (Last Work Package only)]])-1)</f>
        <v>IDR 239.02-2</v>
      </c>
      <c r="M1757" t="str">
        <f>LEFT(Table58[[#This Row],[Assets]],FIND(" - ",Table58[[#This Row],[Assets]])-1)</f>
        <v>HS2-000038CDL</v>
      </c>
      <c r="N1757" s="239" t="e">
        <f>INDEX(TrackerTbl[#Data],MATCH(Table58[[#This Row],[L2]],TrackerTbl[Cleansed_UAID_2],0),5)</f>
        <v>#N/A</v>
      </c>
      <c r="O1757" s="9" t="e">
        <f>INDEX(TrackerTbl[#Data],MATCH(Table58[[#This Row],[L2]],TrackerTbl[Cleansed_UAID_2],0),6)</f>
        <v>#N/A</v>
      </c>
      <c r="P1757" s="239" t="e">
        <f>INDEX(TrackerTbl[#Data],MATCH(Table58[[#This Row],[L2]],TrackerTbl[Cleansed_UAID_2],0),7)</f>
        <v>#N/A</v>
      </c>
    </row>
    <row r="1758" spans="1:16">
      <c r="A1758" s="9" t="s">
        <v>7655</v>
      </c>
      <c r="B1758" t="s">
        <v>7656</v>
      </c>
      <c r="C1758" t="str">
        <f>IF(LEFT(TrackerTbl[[#This Row],[WorkPackage]],1)="U",TrackerTbl[[#This Row],[WorkPackage]],"IDR "&amp;TRIM(TrackerTbl[[#This Row],[WorkPackage]]))</f>
        <v>IDR 214.01-2</v>
      </c>
      <c r="D1758" t="str">
        <f>TRIM(TrackerTbl[[#This Row],[UAID_2]])</f>
        <v>HS2-00002BJTY</v>
      </c>
      <c r="E1758" s="74">
        <f>_xlfn.MAXIFS(Central_Team!G:G,Central_Team!C:C,TrackerTbl[[#This Row],[UAID_2]])</f>
        <v>45609</v>
      </c>
      <c r="F1758" t="str" cm="1">
        <f t="array" ref="F1758">INDEX(MainTracker[#Data],MATCH(1,(TrackerTbl[[#This Row],[UAID_2]]=MainTracker[UAID_2])*(TrackerTbl[[#This Row],[Request Date]]=MainTracker[Request sent on (Date)])*1,0),21)</f>
        <v>30 - Sent back to team</v>
      </c>
      <c r="G1758" s="74" cm="1">
        <f t="array" ref="G1758">INDEX(MainTracker[#Data],MATCH(1,(TrackerTbl[[#This Row],[UAID_2]]=MainTracker[UAID_2])*(TrackerTbl[[#This Row],[Request Date]]=MainTracker[Request sent on (Date)])*1,0),9)</f>
        <v>0</v>
      </c>
      <c r="J1758" t="s">
        <v>10928</v>
      </c>
      <c r="K1758" s="238" t="s">
        <v>10904</v>
      </c>
      <c r="L1758" t="str">
        <f>LEFT(Table58[[#This Row],[L3 (Last Work Package only)]],FIND(" - ",Table58[[#This Row],[L3 (Last Work Package only)]])-1)</f>
        <v>IDR 239.02-2</v>
      </c>
      <c r="M1758" t="str">
        <f>LEFT(Table58[[#This Row],[Assets]],FIND(" - ",Table58[[#This Row],[Assets]])-1)</f>
        <v>HS2-000038CDN</v>
      </c>
      <c r="N1758" s="239" t="e">
        <f>INDEX(TrackerTbl[#Data],MATCH(Table58[[#This Row],[L2]],TrackerTbl[Cleansed_UAID_2],0),5)</f>
        <v>#N/A</v>
      </c>
      <c r="O1758" s="9" t="e">
        <f>INDEX(TrackerTbl[#Data],MATCH(Table58[[#This Row],[L2]],TrackerTbl[Cleansed_UAID_2],0),6)</f>
        <v>#N/A</v>
      </c>
      <c r="P1758" s="239" t="e">
        <f>INDEX(TrackerTbl[#Data],MATCH(Table58[[#This Row],[L2]],TrackerTbl[Cleansed_UAID_2],0),7)</f>
        <v>#N/A</v>
      </c>
    </row>
    <row r="1759" spans="1:16">
      <c r="A1759" s="9" t="s">
        <v>7655</v>
      </c>
      <c r="B1759" t="s">
        <v>7661</v>
      </c>
      <c r="C1759" t="str">
        <f>IF(LEFT(TrackerTbl[[#This Row],[WorkPackage]],1)="U",TrackerTbl[[#This Row],[WorkPackage]],"IDR "&amp;TRIM(TrackerTbl[[#This Row],[WorkPackage]]))</f>
        <v>IDR 214.01-2</v>
      </c>
      <c r="D1759" t="str">
        <f>TRIM(TrackerTbl[[#This Row],[UAID_2]])</f>
        <v>HS2-00002BJTU</v>
      </c>
      <c r="E1759" s="74">
        <f>_xlfn.MAXIFS(Central_Team!G:G,Central_Team!C:C,TrackerTbl[[#This Row],[UAID_2]])</f>
        <v>45609</v>
      </c>
      <c r="F1759" t="str" cm="1">
        <f t="array" ref="F1759">INDEX(MainTracker[#Data],MATCH(1,(TrackerTbl[[#This Row],[UAID_2]]=MainTracker[UAID_2])*(TrackerTbl[[#This Row],[Request Date]]=MainTracker[Request sent on (Date)])*1,0),21)</f>
        <v>50 - HOLD</v>
      </c>
      <c r="G1759" s="74" cm="1">
        <f t="array" ref="G1759">INDEX(MainTracker[#Data],MATCH(1,(TrackerTbl[[#This Row],[UAID_2]]=MainTracker[UAID_2])*(TrackerTbl[[#This Row],[Request Date]]=MainTracker[Request sent on (Date)])*1,0),9)</f>
        <v>0</v>
      </c>
      <c r="J1759" t="s">
        <v>10929</v>
      </c>
      <c r="K1759" s="238" t="s">
        <v>10904</v>
      </c>
      <c r="L1759" t="str">
        <f>LEFT(Table58[[#This Row],[L3 (Last Work Package only)]],FIND(" - ",Table58[[#This Row],[L3 (Last Work Package only)]])-1)</f>
        <v>IDR 239.02-2</v>
      </c>
      <c r="M1759" t="str">
        <f>LEFT(Table58[[#This Row],[Assets]],FIND(" - ",Table58[[#This Row],[Assets]])-1)</f>
        <v>HS2-000038CDP</v>
      </c>
      <c r="N1759" s="239" t="e">
        <f>INDEX(TrackerTbl[#Data],MATCH(Table58[[#This Row],[L2]],TrackerTbl[Cleansed_UAID_2],0),5)</f>
        <v>#N/A</v>
      </c>
      <c r="O1759" s="9" t="e">
        <f>INDEX(TrackerTbl[#Data],MATCH(Table58[[#This Row],[L2]],TrackerTbl[Cleansed_UAID_2],0),6)</f>
        <v>#N/A</v>
      </c>
      <c r="P1759" s="239" t="e">
        <f>INDEX(TrackerTbl[#Data],MATCH(Table58[[#This Row],[L2]],TrackerTbl[Cleansed_UAID_2],0),7)</f>
        <v>#N/A</v>
      </c>
    </row>
    <row r="1760" spans="1:16">
      <c r="A1760" s="9" t="s">
        <v>7655</v>
      </c>
      <c r="B1760" t="s">
        <v>7665</v>
      </c>
      <c r="C1760" t="str">
        <f>IF(LEFT(TrackerTbl[[#This Row],[WorkPackage]],1)="U",TrackerTbl[[#This Row],[WorkPackage]],"IDR "&amp;TRIM(TrackerTbl[[#This Row],[WorkPackage]]))</f>
        <v>IDR 214.01-2</v>
      </c>
      <c r="D1760" t="str">
        <f>TRIM(TrackerTbl[[#This Row],[UAID_2]])</f>
        <v>HS2-00002BJTX</v>
      </c>
      <c r="E1760" s="74">
        <f>_xlfn.MAXIFS(Central_Team!G:G,Central_Team!C:C,TrackerTbl[[#This Row],[UAID_2]])</f>
        <v>45609</v>
      </c>
      <c r="F1760" t="str" cm="1">
        <f t="array" ref="F1760">INDEX(MainTracker[#Data],MATCH(1,(TrackerTbl[[#This Row],[UAID_2]]=MainTracker[UAID_2])*(TrackerTbl[[#This Row],[Request Date]]=MainTracker[Request sent on (Date)])*1,0),21)</f>
        <v>50 - HOLD</v>
      </c>
      <c r="G1760" s="74" cm="1">
        <f t="array" ref="G1760">INDEX(MainTracker[#Data],MATCH(1,(TrackerTbl[[#This Row],[UAID_2]]=MainTracker[UAID_2])*(TrackerTbl[[#This Row],[Request Date]]=MainTracker[Request sent on (Date)])*1,0),9)</f>
        <v>0</v>
      </c>
      <c r="J1760" t="s">
        <v>10930</v>
      </c>
      <c r="K1760" s="238" t="s">
        <v>10904</v>
      </c>
      <c r="L1760" t="str">
        <f>LEFT(Table58[[#This Row],[L3 (Last Work Package only)]],FIND(" - ",Table58[[#This Row],[L3 (Last Work Package only)]])-1)</f>
        <v>IDR 239.02-2</v>
      </c>
      <c r="M1760" t="str">
        <f>LEFT(Table58[[#This Row],[Assets]],FIND(" - ",Table58[[#This Row],[Assets]])-1)</f>
        <v>HS2-000038CDR</v>
      </c>
      <c r="N1760" s="239" t="e">
        <f>INDEX(TrackerTbl[#Data],MATCH(Table58[[#This Row],[L2]],TrackerTbl[Cleansed_UAID_2],0),5)</f>
        <v>#N/A</v>
      </c>
      <c r="O1760" s="9" t="e">
        <f>INDEX(TrackerTbl[#Data],MATCH(Table58[[#This Row],[L2]],TrackerTbl[Cleansed_UAID_2],0),6)</f>
        <v>#N/A</v>
      </c>
      <c r="P1760" s="239" t="e">
        <f>INDEX(TrackerTbl[#Data],MATCH(Table58[[#This Row],[L2]],TrackerTbl[Cleansed_UAID_2],0),7)</f>
        <v>#N/A</v>
      </c>
    </row>
    <row r="1761" spans="1:16">
      <c r="A1761" s="9" t="s">
        <v>7655</v>
      </c>
      <c r="B1761" t="s">
        <v>7669</v>
      </c>
      <c r="C1761" t="str">
        <f>IF(LEFT(TrackerTbl[[#This Row],[WorkPackage]],1)="U",TrackerTbl[[#This Row],[WorkPackage]],"IDR "&amp;TRIM(TrackerTbl[[#This Row],[WorkPackage]]))</f>
        <v>IDR 214.01-2</v>
      </c>
      <c r="D1761" t="str">
        <f>TRIM(TrackerTbl[[#This Row],[UAID_2]])</f>
        <v>HS2-00002CT82</v>
      </c>
      <c r="E1761" s="74">
        <f>_xlfn.MAXIFS(Central_Team!G:G,Central_Team!C:C,TrackerTbl[[#This Row],[UAID_2]])</f>
        <v>45609</v>
      </c>
      <c r="F1761" t="str" cm="1">
        <f t="array" ref="F1761">INDEX(MainTracker[#Data],MATCH(1,(TrackerTbl[[#This Row],[UAID_2]]=MainTracker[UAID_2])*(TrackerTbl[[#This Row],[Request Date]]=MainTracker[Request sent on (Date)])*1,0),21)</f>
        <v>50 - HOLD</v>
      </c>
      <c r="G1761" s="74" cm="1">
        <f t="array" ref="G1761">INDEX(MainTracker[#Data],MATCH(1,(TrackerTbl[[#This Row],[UAID_2]]=MainTracker[UAID_2])*(TrackerTbl[[#This Row],[Request Date]]=MainTracker[Request sent on (Date)])*1,0),9)</f>
        <v>0</v>
      </c>
      <c r="J1761" t="s">
        <v>10931</v>
      </c>
      <c r="K1761" s="238" t="s">
        <v>10932</v>
      </c>
      <c r="L1761" t="str">
        <f>LEFT(Table58[[#This Row],[L3 (Last Work Package only)]],FIND(" - ",Table58[[#This Row],[L3 (Last Work Package only)]])-1)</f>
        <v>IDR 239.02-1</v>
      </c>
      <c r="M1761" t="str">
        <f>LEFT(Table58[[#This Row],[Assets]],FIND(" - ",Table58[[#This Row],[Assets]])-1)</f>
        <v>HS2-000001466</v>
      </c>
      <c r="N1761" s="239" t="e">
        <f>INDEX(TrackerTbl[#Data],MATCH(Table58[[#This Row],[L2]],TrackerTbl[Cleansed_UAID_2],0),5)</f>
        <v>#N/A</v>
      </c>
      <c r="O1761" s="9" t="e">
        <f>INDEX(TrackerTbl[#Data],MATCH(Table58[[#This Row],[L2]],TrackerTbl[Cleansed_UAID_2],0),6)</f>
        <v>#N/A</v>
      </c>
      <c r="P1761" s="239" t="e">
        <f>INDEX(TrackerTbl[#Data],MATCH(Table58[[#This Row],[L2]],TrackerTbl[Cleansed_UAID_2],0),7)</f>
        <v>#N/A</v>
      </c>
    </row>
    <row r="1762" spans="1:16">
      <c r="A1762" s="9" t="s">
        <v>49</v>
      </c>
      <c r="B1762" t="s">
        <v>7673</v>
      </c>
      <c r="C1762" t="str">
        <f>IF(LEFT(TrackerTbl[[#This Row],[WorkPackage]],1)="U",TrackerTbl[[#This Row],[WorkPackage]],"IDR "&amp;TRIM(TrackerTbl[[#This Row],[WorkPackage]]))</f>
        <v>IDR 229.01-2</v>
      </c>
      <c r="D1762" t="str">
        <f>TRIM(TrackerTbl[[#This Row],[UAID_2]])</f>
        <v>HS2-00002CTF9</v>
      </c>
      <c r="E1762" s="74">
        <f>_xlfn.MAXIFS(Central_Team!G:G,Central_Team!C:C,TrackerTbl[[#This Row],[UAID_2]])</f>
        <v>45609</v>
      </c>
      <c r="F1762" t="str" cm="1">
        <f t="array" ref="F1762">INDEX(MainTracker[#Data],MATCH(1,(TrackerTbl[[#This Row],[UAID_2]]=MainTracker[UAID_2])*(TrackerTbl[[#This Row],[Request Date]]=MainTracker[Request sent on (Date)])*1,0),21)</f>
        <v>10 - Complete</v>
      </c>
      <c r="G1762" s="74" cm="1">
        <f t="array" ref="G1762">INDEX(MainTracker[#Data],MATCH(1,(TrackerTbl[[#This Row],[UAID_2]]=MainTracker[UAID_2])*(TrackerTbl[[#This Row],[Request Date]]=MainTracker[Request sent on (Date)])*1,0),9)</f>
        <v>45636</v>
      </c>
      <c r="J1762" t="s">
        <v>10933</v>
      </c>
      <c r="K1762" s="238" t="s">
        <v>10934</v>
      </c>
      <c r="L1762" t="str">
        <f>LEFT(Table58[[#This Row],[L3 (Last Work Package only)]],FIND(" - ",Table58[[#This Row],[L3 (Last Work Package only)]])-1)</f>
        <v>IDR 239.01-2</v>
      </c>
      <c r="M1762" t="str">
        <f>LEFT(Table58[[#This Row],[Assets]],FIND(" - ",Table58[[#This Row],[Assets]])-1)</f>
        <v>HS2-000001102</v>
      </c>
      <c r="N1762" s="239" t="e">
        <f>INDEX(TrackerTbl[#Data],MATCH(Table58[[#This Row],[L2]],TrackerTbl[Cleansed_UAID_2],0),5)</f>
        <v>#N/A</v>
      </c>
      <c r="O1762" s="9" t="e">
        <f>INDEX(TrackerTbl[#Data],MATCH(Table58[[#This Row],[L2]],TrackerTbl[Cleansed_UAID_2],0),6)</f>
        <v>#N/A</v>
      </c>
      <c r="P1762" s="239" t="e">
        <f>INDEX(TrackerTbl[#Data],MATCH(Table58[[#This Row],[L2]],TrackerTbl[Cleansed_UAID_2],0),7)</f>
        <v>#N/A</v>
      </c>
    </row>
    <row r="1763" spans="1:16">
      <c r="A1763" s="9" t="s">
        <v>49</v>
      </c>
      <c r="B1763" t="s">
        <v>7679</v>
      </c>
      <c r="C1763" t="str">
        <f>IF(LEFT(TrackerTbl[[#This Row],[WorkPackage]],1)="U",TrackerTbl[[#This Row],[WorkPackage]],"IDR "&amp;TRIM(TrackerTbl[[#This Row],[WorkPackage]]))</f>
        <v>IDR 229.01-2</v>
      </c>
      <c r="D1763" t="str">
        <f>TRIM(TrackerTbl[[#This Row],[UAID_2]])</f>
        <v>HS2-00003B2GD</v>
      </c>
      <c r="E1763" s="74">
        <f>_xlfn.MAXIFS(Central_Team!G:G,Central_Team!C:C,TrackerTbl[[#This Row],[UAID_2]])</f>
        <v>45609</v>
      </c>
      <c r="F1763" t="str" cm="1">
        <f t="array" ref="F1763">INDEX(MainTracker[#Data],MATCH(1,(TrackerTbl[[#This Row],[UAID_2]]=MainTracker[UAID_2])*(TrackerTbl[[#This Row],[Request Date]]=MainTracker[Request sent on (Date)])*1,0),21)</f>
        <v>10 - Complete</v>
      </c>
      <c r="G1763" s="74" cm="1">
        <f t="array" ref="G1763">INDEX(MainTracker[#Data],MATCH(1,(TrackerTbl[[#This Row],[UAID_2]]=MainTracker[UAID_2])*(TrackerTbl[[#This Row],[Request Date]]=MainTracker[Request sent on (Date)])*1,0),9)</f>
        <v>45644</v>
      </c>
      <c r="J1763" t="s">
        <v>10935</v>
      </c>
      <c r="K1763" s="238" t="s">
        <v>10934</v>
      </c>
      <c r="L1763" t="str">
        <f>LEFT(Table58[[#This Row],[L3 (Last Work Package only)]],FIND(" - ",Table58[[#This Row],[L3 (Last Work Package only)]])-1)</f>
        <v>IDR 239.01-2</v>
      </c>
      <c r="M1763" t="str">
        <f>LEFT(Table58[[#This Row],[Assets]],FIND(" - ",Table58[[#This Row],[Assets]])-1)</f>
        <v>HS2-00002EKZN</v>
      </c>
      <c r="N1763" s="239" t="e">
        <f>INDEX(TrackerTbl[#Data],MATCH(Table58[[#This Row],[L2]],TrackerTbl[Cleansed_UAID_2],0),5)</f>
        <v>#N/A</v>
      </c>
      <c r="O1763" s="9" t="e">
        <f>INDEX(TrackerTbl[#Data],MATCH(Table58[[#This Row],[L2]],TrackerTbl[Cleansed_UAID_2],0),6)</f>
        <v>#N/A</v>
      </c>
      <c r="P1763" s="239" t="e">
        <f>INDEX(TrackerTbl[#Data],MATCH(Table58[[#This Row],[L2]],TrackerTbl[Cleansed_UAID_2],0),7)</f>
        <v>#N/A</v>
      </c>
    </row>
    <row r="1764" spans="1:16">
      <c r="A1764" s="9">
        <v>221.5</v>
      </c>
      <c r="B1764" t="s">
        <v>4635</v>
      </c>
      <c r="C1764" t="str">
        <f>IF(LEFT(TrackerTbl[[#This Row],[WorkPackage]],1)="U",TrackerTbl[[#This Row],[WorkPackage]],"IDR "&amp;TRIM(TrackerTbl[[#This Row],[WorkPackage]]))</f>
        <v>IDR 221.5</v>
      </c>
      <c r="D1764" t="str">
        <f>TRIM(TrackerTbl[[#This Row],[UAID_2]])</f>
        <v>HS2-00002Y4JJ</v>
      </c>
      <c r="E1764" s="74">
        <f>_xlfn.MAXIFS(Central_Team!G:G,Central_Team!C:C,TrackerTbl[[#This Row],[UAID_2]])</f>
        <v>45609</v>
      </c>
      <c r="F1764" t="str" cm="1">
        <f t="array" ref="F1764">INDEX(MainTracker[#Data],MATCH(1,(TrackerTbl[[#This Row],[UAID_2]]=MainTracker[UAID_2])*(TrackerTbl[[#This Row],[Request Date]]=MainTracker[Request sent on (Date)])*1,0),21)</f>
        <v>10 - Complete</v>
      </c>
      <c r="G1764" s="74" cm="1">
        <f t="array" ref="G1764">INDEX(MainTracker[#Data],MATCH(1,(TrackerTbl[[#This Row],[UAID_2]]=MainTracker[UAID_2])*(TrackerTbl[[#This Row],[Request Date]]=MainTracker[Request sent on (Date)])*1,0),9)</f>
        <v>45610</v>
      </c>
      <c r="J1764" t="s">
        <v>10936</v>
      </c>
      <c r="K1764" s="238" t="s">
        <v>10934</v>
      </c>
      <c r="L1764" t="str">
        <f>LEFT(Table58[[#This Row],[L3 (Last Work Package only)]],FIND(" - ",Table58[[#This Row],[L3 (Last Work Package only)]])-1)</f>
        <v>IDR 239.01-2</v>
      </c>
      <c r="M1764" t="str">
        <f>LEFT(Table58[[#This Row],[Assets]],FIND(" - ",Table58[[#This Row],[Assets]])-1)</f>
        <v>HS2-00002BVNH</v>
      </c>
      <c r="N1764" s="239" t="e">
        <f>INDEX(TrackerTbl[#Data],MATCH(Table58[[#This Row],[L2]],TrackerTbl[Cleansed_UAID_2],0),5)</f>
        <v>#N/A</v>
      </c>
      <c r="O1764" s="9" t="e">
        <f>INDEX(TrackerTbl[#Data],MATCH(Table58[[#This Row],[L2]],TrackerTbl[Cleansed_UAID_2],0),6)</f>
        <v>#N/A</v>
      </c>
      <c r="P1764" s="239" t="e">
        <f>INDEX(TrackerTbl[#Data],MATCH(Table58[[#This Row],[L2]],TrackerTbl[Cleansed_UAID_2],0),7)</f>
        <v>#N/A</v>
      </c>
    </row>
    <row r="1765" spans="1:16">
      <c r="A1765" s="9" t="s">
        <v>17</v>
      </c>
      <c r="B1765" t="s">
        <v>7685</v>
      </c>
      <c r="C1765" t="str">
        <f>IF(LEFT(TrackerTbl[[#This Row],[WorkPackage]],1)="U",TrackerTbl[[#This Row],[WorkPackage]],"IDR "&amp;TRIM(TrackerTbl[[#This Row],[WorkPackage]]))</f>
        <v>UFDR 229.D</v>
      </c>
      <c r="D1765" t="str">
        <f>TRIM(TrackerTbl[[#This Row],[UAID_2]])</f>
        <v>HS2-000020CJ5</v>
      </c>
      <c r="E1765" s="74">
        <f>_xlfn.MAXIFS(Central_Team!G:G,Central_Team!C:C,TrackerTbl[[#This Row],[UAID_2]])</f>
        <v>45609</v>
      </c>
      <c r="F1765" t="str" cm="1">
        <f t="array" ref="F1765">INDEX(MainTracker[#Data],MATCH(1,(TrackerTbl[[#This Row],[UAID_2]]=MainTracker[UAID_2])*(TrackerTbl[[#This Row],[Request Date]]=MainTracker[Request sent on (Date)])*1,0),21)</f>
        <v>10 - Complete</v>
      </c>
      <c r="G1765" s="74" cm="1">
        <f t="array" ref="G1765">INDEX(MainTracker[#Data],MATCH(1,(TrackerTbl[[#This Row],[UAID_2]]=MainTracker[UAID_2])*(TrackerTbl[[#This Row],[Request Date]]=MainTracker[Request sent on (Date)])*1,0),9)</f>
        <v>45617</v>
      </c>
      <c r="J1765" t="s">
        <v>10937</v>
      </c>
      <c r="K1765" s="238" t="s">
        <v>10934</v>
      </c>
      <c r="L1765" t="str">
        <f>LEFT(Table58[[#This Row],[L3 (Last Work Package only)]],FIND(" - ",Table58[[#This Row],[L3 (Last Work Package only)]])-1)</f>
        <v>IDR 239.01-2</v>
      </c>
      <c r="M1765" t="str">
        <f>LEFT(Table58[[#This Row],[Assets]],FIND(" - ",Table58[[#This Row],[Assets]])-1)</f>
        <v>HS2-00002CTKK</v>
      </c>
      <c r="N1765" s="239" t="e">
        <f>INDEX(TrackerTbl[#Data],MATCH(Table58[[#This Row],[L2]],TrackerTbl[Cleansed_UAID_2],0),5)</f>
        <v>#N/A</v>
      </c>
      <c r="O1765" s="9" t="e">
        <f>INDEX(TrackerTbl[#Data],MATCH(Table58[[#This Row],[L2]],TrackerTbl[Cleansed_UAID_2],0),6)</f>
        <v>#N/A</v>
      </c>
      <c r="P1765" s="239" t="e">
        <f>INDEX(TrackerTbl[#Data],MATCH(Table58[[#This Row],[L2]],TrackerTbl[Cleansed_UAID_2],0),7)</f>
        <v>#N/A</v>
      </c>
    </row>
    <row r="1766" spans="1:16">
      <c r="A1766" s="9" t="s">
        <v>17</v>
      </c>
      <c r="B1766" t="s">
        <v>7689</v>
      </c>
      <c r="C1766" t="str">
        <f>IF(LEFT(TrackerTbl[[#This Row],[WorkPackage]],1)="U",TrackerTbl[[#This Row],[WorkPackage]],"IDR "&amp;TRIM(TrackerTbl[[#This Row],[WorkPackage]]))</f>
        <v>UFDR 229.D</v>
      </c>
      <c r="D1766" t="str">
        <f>TRIM(TrackerTbl[[#This Row],[UAID_2]])</f>
        <v>HS2-000020CJ4</v>
      </c>
      <c r="E1766" s="74">
        <f>_xlfn.MAXIFS(Central_Team!G:G,Central_Team!C:C,TrackerTbl[[#This Row],[UAID_2]])</f>
        <v>45609</v>
      </c>
      <c r="F1766" t="str" cm="1">
        <f t="array" ref="F1766">INDEX(MainTracker[#Data],MATCH(1,(TrackerTbl[[#This Row],[UAID_2]]=MainTracker[UAID_2])*(TrackerTbl[[#This Row],[Request Date]]=MainTracker[Request sent on (Date)])*1,0),21)</f>
        <v>10 - Complete</v>
      </c>
      <c r="G1766" s="74" cm="1">
        <f t="array" ref="G1766">INDEX(MainTracker[#Data],MATCH(1,(TrackerTbl[[#This Row],[UAID_2]]=MainTracker[UAID_2])*(TrackerTbl[[#This Row],[Request Date]]=MainTracker[Request sent on (Date)])*1,0),9)</f>
        <v>45617</v>
      </c>
      <c r="J1766" t="s">
        <v>10938</v>
      </c>
      <c r="K1766" s="238" t="s">
        <v>10934</v>
      </c>
      <c r="L1766" t="str">
        <f>LEFT(Table58[[#This Row],[L3 (Last Work Package only)]],FIND(" - ",Table58[[#This Row],[L3 (Last Work Package only)]])-1)</f>
        <v>IDR 239.01-2</v>
      </c>
      <c r="M1766" t="str">
        <f>LEFT(Table58[[#This Row],[Assets]],FIND(" - ",Table58[[#This Row],[Assets]])-1)</f>
        <v>HS2-00002CTKL</v>
      </c>
      <c r="N1766" s="239" t="e">
        <f>INDEX(TrackerTbl[#Data],MATCH(Table58[[#This Row],[L2]],TrackerTbl[Cleansed_UAID_2],0),5)</f>
        <v>#N/A</v>
      </c>
      <c r="O1766" s="9" t="e">
        <f>INDEX(TrackerTbl[#Data],MATCH(Table58[[#This Row],[L2]],TrackerTbl[Cleansed_UAID_2],0),6)</f>
        <v>#N/A</v>
      </c>
      <c r="P1766" s="239" t="e">
        <f>INDEX(TrackerTbl[#Data],MATCH(Table58[[#This Row],[L2]],TrackerTbl[Cleansed_UAID_2],0),7)</f>
        <v>#N/A</v>
      </c>
    </row>
    <row r="1767" spans="1:16">
      <c r="A1767" s="9" t="s">
        <v>17</v>
      </c>
      <c r="B1767" t="s">
        <v>7693</v>
      </c>
      <c r="C1767" t="str">
        <f>IF(LEFT(TrackerTbl[[#This Row],[WorkPackage]],1)="U",TrackerTbl[[#This Row],[WorkPackage]],"IDR "&amp;TRIM(TrackerTbl[[#This Row],[WorkPackage]]))</f>
        <v>UFDR 229.D</v>
      </c>
      <c r="D1767" t="str">
        <f>TRIM(TrackerTbl[[#This Row],[UAID_2]])</f>
        <v>HS2-000020CJ3</v>
      </c>
      <c r="E1767" s="74">
        <f>_xlfn.MAXIFS(Central_Team!G:G,Central_Team!C:C,TrackerTbl[[#This Row],[UAID_2]])</f>
        <v>45609</v>
      </c>
      <c r="F1767" t="str" cm="1">
        <f t="array" ref="F1767">INDEX(MainTracker[#Data],MATCH(1,(TrackerTbl[[#This Row],[UAID_2]]=MainTracker[UAID_2])*(TrackerTbl[[#This Row],[Request Date]]=MainTracker[Request sent on (Date)])*1,0),21)</f>
        <v>10 - Complete</v>
      </c>
      <c r="G1767" s="74" cm="1">
        <f t="array" ref="G1767">INDEX(MainTracker[#Data],MATCH(1,(TrackerTbl[[#This Row],[UAID_2]]=MainTracker[UAID_2])*(TrackerTbl[[#This Row],[Request Date]]=MainTracker[Request sent on (Date)])*1,0),9)</f>
        <v>45617</v>
      </c>
      <c r="J1767" t="s">
        <v>10939</v>
      </c>
      <c r="K1767" s="238" t="s">
        <v>10934</v>
      </c>
      <c r="L1767" t="str">
        <f>LEFT(Table58[[#This Row],[L3 (Last Work Package only)]],FIND(" - ",Table58[[#This Row],[L3 (Last Work Package only)]])-1)</f>
        <v>IDR 239.01-2</v>
      </c>
      <c r="M1767" t="str">
        <f>LEFT(Table58[[#This Row],[Assets]],FIND(" - ",Table58[[#This Row],[Assets]])-1)</f>
        <v>HS2-00002TTKW</v>
      </c>
      <c r="N1767" s="239" t="e">
        <f>INDEX(TrackerTbl[#Data],MATCH(Table58[[#This Row],[L2]],TrackerTbl[Cleansed_UAID_2],0),5)</f>
        <v>#N/A</v>
      </c>
      <c r="O1767" s="9" t="e">
        <f>INDEX(TrackerTbl[#Data],MATCH(Table58[[#This Row],[L2]],TrackerTbl[Cleansed_UAID_2],0),6)</f>
        <v>#N/A</v>
      </c>
      <c r="P1767" s="239" t="e">
        <f>INDEX(TrackerTbl[#Data],MATCH(Table58[[#This Row],[L2]],TrackerTbl[Cleansed_UAID_2],0),7)</f>
        <v>#N/A</v>
      </c>
    </row>
    <row r="1768" spans="1:16">
      <c r="A1768" s="9" t="s">
        <v>17</v>
      </c>
      <c r="B1768" t="s">
        <v>7697</v>
      </c>
      <c r="C1768" t="str">
        <f>IF(LEFT(TrackerTbl[[#This Row],[WorkPackage]],1)="U",TrackerTbl[[#This Row],[WorkPackage]],"IDR "&amp;TRIM(TrackerTbl[[#This Row],[WorkPackage]]))</f>
        <v>UFDR 229.D</v>
      </c>
      <c r="D1768" t="str">
        <f>TRIM(TrackerTbl[[#This Row],[UAID_2]])</f>
        <v>HS2-00003KLDE</v>
      </c>
      <c r="E1768" s="74">
        <f>_xlfn.MAXIFS(Central_Team!G:G,Central_Team!C:C,TrackerTbl[[#This Row],[UAID_2]])</f>
        <v>45609</v>
      </c>
      <c r="F1768" t="str" cm="1">
        <f t="array" ref="F1768">INDEX(MainTracker[#Data],MATCH(1,(TrackerTbl[[#This Row],[UAID_2]]=MainTracker[UAID_2])*(TrackerTbl[[#This Row],[Request Date]]=MainTracker[Request sent on (Date)])*1,0),21)</f>
        <v>10 - Complete</v>
      </c>
      <c r="G1768" s="74" cm="1">
        <f t="array" ref="G1768">INDEX(MainTracker[#Data],MATCH(1,(TrackerTbl[[#This Row],[UAID_2]]=MainTracker[UAID_2])*(TrackerTbl[[#This Row],[Request Date]]=MainTracker[Request sent on (Date)])*1,0),9)</f>
        <v>45617</v>
      </c>
      <c r="J1768" t="s">
        <v>10940</v>
      </c>
      <c r="K1768" s="238" t="s">
        <v>10934</v>
      </c>
      <c r="L1768" t="str">
        <f>LEFT(Table58[[#This Row],[L3 (Last Work Package only)]],FIND(" - ",Table58[[#This Row],[L3 (Last Work Package only)]])-1)</f>
        <v>IDR 239.01-2</v>
      </c>
      <c r="M1768" t="str">
        <f>LEFT(Table58[[#This Row],[Assets]],FIND(" - ",Table58[[#This Row],[Assets]])-1)</f>
        <v>HS2-00002WUTE</v>
      </c>
      <c r="N1768" s="239" t="e">
        <f>INDEX(TrackerTbl[#Data],MATCH(Table58[[#This Row],[L2]],TrackerTbl[Cleansed_UAID_2],0),5)</f>
        <v>#N/A</v>
      </c>
      <c r="O1768" s="9" t="e">
        <f>INDEX(TrackerTbl[#Data],MATCH(Table58[[#This Row],[L2]],TrackerTbl[Cleansed_UAID_2],0),6)</f>
        <v>#N/A</v>
      </c>
      <c r="P1768" s="239" t="e">
        <f>INDEX(TrackerTbl[#Data],MATCH(Table58[[#This Row],[L2]],TrackerTbl[Cleansed_UAID_2],0),7)</f>
        <v>#N/A</v>
      </c>
    </row>
    <row r="1769" spans="1:16">
      <c r="A1769" s="9" t="s">
        <v>17</v>
      </c>
      <c r="B1769" t="s">
        <v>7701</v>
      </c>
      <c r="C1769" t="str">
        <f>IF(LEFT(TrackerTbl[[#This Row],[WorkPackage]],1)="U",TrackerTbl[[#This Row],[WorkPackage]],"IDR "&amp;TRIM(TrackerTbl[[#This Row],[WorkPackage]]))</f>
        <v>UFDR 229.D</v>
      </c>
      <c r="D1769" t="str">
        <f>TRIM(TrackerTbl[[#This Row],[UAID_2]])</f>
        <v>HS2-00003KLDD</v>
      </c>
      <c r="E1769" s="74">
        <f>_xlfn.MAXIFS(Central_Team!G:G,Central_Team!C:C,TrackerTbl[[#This Row],[UAID_2]])</f>
        <v>45609</v>
      </c>
      <c r="F1769" t="str" cm="1">
        <f t="array" ref="F1769">INDEX(MainTracker[#Data],MATCH(1,(TrackerTbl[[#This Row],[UAID_2]]=MainTracker[UAID_2])*(TrackerTbl[[#This Row],[Request Date]]=MainTracker[Request sent on (Date)])*1,0),21)</f>
        <v>10 - Complete</v>
      </c>
      <c r="G1769" s="74" cm="1">
        <f t="array" ref="G1769">INDEX(MainTracker[#Data],MATCH(1,(TrackerTbl[[#This Row],[UAID_2]]=MainTracker[UAID_2])*(TrackerTbl[[#This Row],[Request Date]]=MainTracker[Request sent on (Date)])*1,0),9)</f>
        <v>45617</v>
      </c>
      <c r="J1769" t="s">
        <v>10941</v>
      </c>
      <c r="K1769" s="238" t="s">
        <v>10934</v>
      </c>
      <c r="L1769" t="str">
        <f>LEFT(Table58[[#This Row],[L3 (Last Work Package only)]],FIND(" - ",Table58[[#This Row],[L3 (Last Work Package only)]])-1)</f>
        <v>IDR 239.01-2</v>
      </c>
      <c r="M1769" t="str">
        <f>LEFT(Table58[[#This Row],[Assets]],FIND(" - ",Table58[[#This Row],[Assets]])-1)</f>
        <v>HS2-00002WUTF</v>
      </c>
      <c r="N1769" s="239" t="e">
        <f>INDEX(TrackerTbl[#Data],MATCH(Table58[[#This Row],[L2]],TrackerTbl[Cleansed_UAID_2],0),5)</f>
        <v>#N/A</v>
      </c>
      <c r="O1769" s="9" t="e">
        <f>INDEX(TrackerTbl[#Data],MATCH(Table58[[#This Row],[L2]],TrackerTbl[Cleansed_UAID_2],0),6)</f>
        <v>#N/A</v>
      </c>
      <c r="P1769" s="239" t="e">
        <f>INDEX(TrackerTbl[#Data],MATCH(Table58[[#This Row],[L2]],TrackerTbl[Cleansed_UAID_2],0),7)</f>
        <v>#N/A</v>
      </c>
    </row>
    <row r="1770" spans="1:16">
      <c r="A1770" s="9" t="s">
        <v>17</v>
      </c>
      <c r="B1770" t="s">
        <v>7705</v>
      </c>
      <c r="C1770" t="str">
        <f>IF(LEFT(TrackerTbl[[#This Row],[WorkPackage]],1)="U",TrackerTbl[[#This Row],[WorkPackage]],"IDR "&amp;TRIM(TrackerTbl[[#This Row],[WorkPackage]]))</f>
        <v>UFDR 229.D</v>
      </c>
      <c r="D1770" t="str">
        <f>TRIM(TrackerTbl[[#This Row],[UAID_2]])</f>
        <v>HS2-00003KLDC</v>
      </c>
      <c r="E1770" s="74">
        <f>_xlfn.MAXIFS(Central_Team!G:G,Central_Team!C:C,TrackerTbl[[#This Row],[UAID_2]])</f>
        <v>45609</v>
      </c>
      <c r="F1770" t="str" cm="1">
        <f t="array" ref="F1770">INDEX(MainTracker[#Data],MATCH(1,(TrackerTbl[[#This Row],[UAID_2]]=MainTracker[UAID_2])*(TrackerTbl[[#This Row],[Request Date]]=MainTracker[Request sent on (Date)])*1,0),21)</f>
        <v>10 - Complete</v>
      </c>
      <c r="G1770" s="74" cm="1">
        <f t="array" ref="G1770">INDEX(MainTracker[#Data],MATCH(1,(TrackerTbl[[#This Row],[UAID_2]]=MainTracker[UAID_2])*(TrackerTbl[[#This Row],[Request Date]]=MainTracker[Request sent on (Date)])*1,0),9)</f>
        <v>45617</v>
      </c>
      <c r="J1770" t="s">
        <v>10942</v>
      </c>
      <c r="K1770" s="238" t="s">
        <v>10934</v>
      </c>
      <c r="L1770" t="str">
        <f>LEFT(Table58[[#This Row],[L3 (Last Work Package only)]],FIND(" - ",Table58[[#This Row],[L3 (Last Work Package only)]])-1)</f>
        <v>IDR 239.01-2</v>
      </c>
      <c r="M1770" t="str">
        <f>LEFT(Table58[[#This Row],[Assets]],FIND(" - ",Table58[[#This Row],[Assets]])-1)</f>
        <v>HS2-00002WUTJ</v>
      </c>
      <c r="N1770" s="239" t="e">
        <f>INDEX(TrackerTbl[#Data],MATCH(Table58[[#This Row],[L2]],TrackerTbl[Cleansed_UAID_2],0),5)</f>
        <v>#N/A</v>
      </c>
      <c r="O1770" s="9" t="e">
        <f>INDEX(TrackerTbl[#Data],MATCH(Table58[[#This Row],[L2]],TrackerTbl[Cleansed_UAID_2],0),6)</f>
        <v>#N/A</v>
      </c>
      <c r="P1770" s="239" t="e">
        <f>INDEX(TrackerTbl[#Data],MATCH(Table58[[#This Row],[L2]],TrackerTbl[Cleansed_UAID_2],0),7)</f>
        <v>#N/A</v>
      </c>
    </row>
    <row r="1771" spans="1:16">
      <c r="A1771" s="9" t="s">
        <v>17</v>
      </c>
      <c r="B1771" t="s">
        <v>7709</v>
      </c>
      <c r="C1771" t="str">
        <f>IF(LEFT(TrackerTbl[[#This Row],[WorkPackage]],1)="U",TrackerTbl[[#This Row],[WorkPackage]],"IDR "&amp;TRIM(TrackerTbl[[#This Row],[WorkPackage]]))</f>
        <v>UFDR 229.D</v>
      </c>
      <c r="D1771" t="str">
        <f>TRIM(TrackerTbl[[#This Row],[UAID_2]])</f>
        <v>HS2-00003CPXB</v>
      </c>
      <c r="E1771" s="74">
        <f>_xlfn.MAXIFS(Central_Team!G:G,Central_Team!C:C,TrackerTbl[[#This Row],[UAID_2]])</f>
        <v>45609</v>
      </c>
      <c r="F1771" t="str" cm="1">
        <f t="array" ref="F1771">INDEX(MainTracker[#Data],MATCH(1,(TrackerTbl[[#This Row],[UAID_2]]=MainTracker[UAID_2])*(TrackerTbl[[#This Row],[Request Date]]=MainTracker[Request sent on (Date)])*1,0),21)</f>
        <v>10 - Complete</v>
      </c>
      <c r="G1771" s="74" cm="1">
        <f t="array" ref="G1771">INDEX(MainTracker[#Data],MATCH(1,(TrackerTbl[[#This Row],[UAID_2]]=MainTracker[UAID_2])*(TrackerTbl[[#This Row],[Request Date]]=MainTracker[Request sent on (Date)])*1,0),9)</f>
        <v>45617</v>
      </c>
      <c r="J1771" t="s">
        <v>10943</v>
      </c>
      <c r="K1771" s="238" t="s">
        <v>10934</v>
      </c>
      <c r="L1771" t="str">
        <f>LEFT(Table58[[#This Row],[L3 (Last Work Package only)]],FIND(" - ",Table58[[#This Row],[L3 (Last Work Package only)]])-1)</f>
        <v>IDR 239.01-2</v>
      </c>
      <c r="M1771" t="str">
        <f>LEFT(Table58[[#This Row],[Assets]],FIND(" - ",Table58[[#This Row],[Assets]])-1)</f>
        <v>HS2-00002WUTK</v>
      </c>
      <c r="N1771" s="239" t="e">
        <f>INDEX(TrackerTbl[#Data],MATCH(Table58[[#This Row],[L2]],TrackerTbl[Cleansed_UAID_2],0),5)</f>
        <v>#N/A</v>
      </c>
      <c r="O1771" s="9" t="e">
        <f>INDEX(TrackerTbl[#Data],MATCH(Table58[[#This Row],[L2]],TrackerTbl[Cleansed_UAID_2],0),6)</f>
        <v>#N/A</v>
      </c>
      <c r="P1771" s="239" t="e">
        <f>INDEX(TrackerTbl[#Data],MATCH(Table58[[#This Row],[L2]],TrackerTbl[Cleansed_UAID_2],0),7)</f>
        <v>#N/A</v>
      </c>
    </row>
    <row r="1772" spans="1:16">
      <c r="A1772" s="9">
        <v>227</v>
      </c>
      <c r="B1772" t="s">
        <v>5388</v>
      </c>
      <c r="C1772" t="str">
        <f>IF(LEFT(TrackerTbl[[#This Row],[WorkPackage]],1)="U",TrackerTbl[[#This Row],[WorkPackage]],"IDR "&amp;TRIM(TrackerTbl[[#This Row],[WorkPackage]]))</f>
        <v>IDR 227</v>
      </c>
      <c r="D1772" t="str">
        <f>TRIM(TrackerTbl[[#This Row],[UAID_2]])</f>
        <v>HS2-00002NNHW</v>
      </c>
      <c r="E1772" s="74">
        <f>_xlfn.MAXIFS(Central_Team!G:G,Central_Team!C:C,TrackerTbl[[#This Row],[UAID_2]])</f>
        <v>45611</v>
      </c>
      <c r="F1772" t="str" cm="1">
        <f t="array" ref="F1772">INDEX(MainTracker[#Data],MATCH(1,(TrackerTbl[[#This Row],[UAID_2]]=MainTracker[UAID_2])*(TrackerTbl[[#This Row],[Request Date]]=MainTracker[Request sent on (Date)])*1,0),21)</f>
        <v>10 - Complete</v>
      </c>
      <c r="G1772" s="74" cm="1">
        <f t="array" ref="G1772">INDEX(MainTracker[#Data],MATCH(1,(TrackerTbl[[#This Row],[UAID_2]]=MainTracker[UAID_2])*(TrackerTbl[[#This Row],[Request Date]]=MainTracker[Request sent on (Date)])*1,0),9)</f>
        <v>45630</v>
      </c>
      <c r="J1772" t="s">
        <v>10944</v>
      </c>
      <c r="K1772" s="238" t="s">
        <v>10934</v>
      </c>
      <c r="L1772" t="str">
        <f>LEFT(Table58[[#This Row],[L3 (Last Work Package only)]],FIND(" - ",Table58[[#This Row],[L3 (Last Work Package only)]])-1)</f>
        <v>IDR 239.01-2</v>
      </c>
      <c r="M1772" t="str">
        <f>LEFT(Table58[[#This Row],[Assets]],FIND(" - ",Table58[[#This Row],[Assets]])-1)</f>
        <v>HS2-000030RKX</v>
      </c>
      <c r="N1772" s="239" t="e">
        <f>INDEX(TrackerTbl[#Data],MATCH(Table58[[#This Row],[L2]],TrackerTbl[Cleansed_UAID_2],0),5)</f>
        <v>#N/A</v>
      </c>
      <c r="O1772" s="9" t="e">
        <f>INDEX(TrackerTbl[#Data],MATCH(Table58[[#This Row],[L2]],TrackerTbl[Cleansed_UAID_2],0),6)</f>
        <v>#N/A</v>
      </c>
      <c r="P1772" s="239" t="e">
        <f>INDEX(TrackerTbl[#Data],MATCH(Table58[[#This Row],[L2]],TrackerTbl[Cleansed_UAID_2],0),7)</f>
        <v>#N/A</v>
      </c>
    </row>
    <row r="1773" spans="1:16">
      <c r="A1773" s="9" t="s">
        <v>49</v>
      </c>
      <c r="B1773" t="s">
        <v>7713</v>
      </c>
      <c r="C1773" t="str">
        <f>IF(LEFT(TrackerTbl[[#This Row],[WorkPackage]],1)="U",TrackerTbl[[#This Row],[WorkPackage]],"IDR "&amp;TRIM(TrackerTbl[[#This Row],[WorkPackage]]))</f>
        <v>IDR 229.01-2</v>
      </c>
      <c r="D1773" t="str">
        <f>TRIM(TrackerTbl[[#This Row],[UAID_2]])</f>
        <v>HS2-00002WUPB</v>
      </c>
      <c r="E1773" s="74">
        <f>_xlfn.MAXIFS(Central_Team!G:G,Central_Team!C:C,TrackerTbl[[#This Row],[UAID_2]])</f>
        <v>45611</v>
      </c>
      <c r="F1773" t="str" cm="1">
        <f t="array" ref="F1773">INDEX(MainTracker[#Data],MATCH(1,(TrackerTbl[[#This Row],[UAID_2]]=MainTracker[UAID_2])*(TrackerTbl[[#This Row],[Request Date]]=MainTracker[Request sent on (Date)])*1,0),21)</f>
        <v>10 - Complete</v>
      </c>
      <c r="G1773" s="74" cm="1">
        <f t="array" ref="G1773">INDEX(MainTracker[#Data],MATCH(1,(TrackerTbl[[#This Row],[UAID_2]]=MainTracker[UAID_2])*(TrackerTbl[[#This Row],[Request Date]]=MainTracker[Request sent on (Date)])*1,0),9)</f>
        <v>45637</v>
      </c>
      <c r="J1773" t="s">
        <v>10945</v>
      </c>
      <c r="K1773" s="238" t="s">
        <v>10934</v>
      </c>
      <c r="L1773" t="str">
        <f>LEFT(Table58[[#This Row],[L3 (Last Work Package only)]],FIND(" - ",Table58[[#This Row],[L3 (Last Work Package only)]])-1)</f>
        <v>IDR 239.01-2</v>
      </c>
      <c r="M1773" t="str">
        <f>LEFT(Table58[[#This Row],[Assets]],FIND(" - ",Table58[[#This Row],[Assets]])-1)</f>
        <v>HS2-000031F3M</v>
      </c>
      <c r="N1773" s="239" t="e">
        <f>INDEX(TrackerTbl[#Data],MATCH(Table58[[#This Row],[L2]],TrackerTbl[Cleansed_UAID_2],0),5)</f>
        <v>#N/A</v>
      </c>
      <c r="O1773" s="9" t="e">
        <f>INDEX(TrackerTbl[#Data],MATCH(Table58[[#This Row],[L2]],TrackerTbl[Cleansed_UAID_2],0),6)</f>
        <v>#N/A</v>
      </c>
      <c r="P1773" s="239" t="e">
        <f>INDEX(TrackerTbl[#Data],MATCH(Table58[[#This Row],[L2]],TrackerTbl[Cleansed_UAID_2],0),7)</f>
        <v>#N/A</v>
      </c>
    </row>
    <row r="1774" spans="1:16">
      <c r="A1774" s="9" t="s">
        <v>49</v>
      </c>
      <c r="B1774" t="s">
        <v>7718</v>
      </c>
      <c r="C1774" t="str">
        <f>IF(LEFT(TrackerTbl[[#This Row],[WorkPackage]],1)="U",TrackerTbl[[#This Row],[WorkPackage]],"IDR "&amp;TRIM(TrackerTbl[[#This Row],[WorkPackage]]))</f>
        <v>IDR 229.01-2</v>
      </c>
      <c r="D1774" t="str">
        <f>TRIM(TrackerTbl[[#This Row],[UAID_2]])</f>
        <v>HS2-00002WUPC</v>
      </c>
      <c r="E1774" s="74">
        <f>_xlfn.MAXIFS(Central_Team!G:G,Central_Team!C:C,TrackerTbl[[#This Row],[UAID_2]])</f>
        <v>45611</v>
      </c>
      <c r="F1774" t="str" cm="1">
        <f t="array" ref="F1774">INDEX(MainTracker[#Data],MATCH(1,(TrackerTbl[[#This Row],[UAID_2]]=MainTracker[UAID_2])*(TrackerTbl[[#This Row],[Request Date]]=MainTracker[Request sent on (Date)])*1,0),21)</f>
        <v>10 - Complete</v>
      </c>
      <c r="G1774" s="74" cm="1">
        <f t="array" ref="G1774">INDEX(MainTracker[#Data],MATCH(1,(TrackerTbl[[#This Row],[UAID_2]]=MainTracker[UAID_2])*(TrackerTbl[[#This Row],[Request Date]]=MainTracker[Request sent on (Date)])*1,0),9)</f>
        <v>0</v>
      </c>
      <c r="J1774" t="s">
        <v>10946</v>
      </c>
      <c r="K1774" s="238" t="s">
        <v>10934</v>
      </c>
      <c r="L1774" t="str">
        <f>LEFT(Table58[[#This Row],[L3 (Last Work Package only)]],FIND(" - ",Table58[[#This Row],[L3 (Last Work Package only)]])-1)</f>
        <v>IDR 239.01-2</v>
      </c>
      <c r="M1774" t="str">
        <f>LEFT(Table58[[#This Row],[Assets]],FIND(" - ",Table58[[#This Row],[Assets]])-1)</f>
        <v>HS2-000038DM5</v>
      </c>
      <c r="N1774" s="239" t="e">
        <f>INDEX(TrackerTbl[#Data],MATCH(Table58[[#This Row],[L2]],TrackerTbl[Cleansed_UAID_2],0),5)</f>
        <v>#N/A</v>
      </c>
      <c r="O1774" s="9" t="e">
        <f>INDEX(TrackerTbl[#Data],MATCH(Table58[[#This Row],[L2]],TrackerTbl[Cleansed_UAID_2],0),6)</f>
        <v>#N/A</v>
      </c>
      <c r="P1774" s="239" t="e">
        <f>INDEX(TrackerTbl[#Data],MATCH(Table58[[#This Row],[L2]],TrackerTbl[Cleansed_UAID_2],0),7)</f>
        <v>#N/A</v>
      </c>
    </row>
    <row r="1775" spans="1:16">
      <c r="A1775" s="9" t="s">
        <v>49</v>
      </c>
      <c r="B1775" t="s">
        <v>7722</v>
      </c>
      <c r="C1775" t="str">
        <f>IF(LEFT(TrackerTbl[[#This Row],[WorkPackage]],1)="U",TrackerTbl[[#This Row],[WorkPackage]],"IDR "&amp;TRIM(TrackerTbl[[#This Row],[WorkPackage]]))</f>
        <v>IDR 229.01-2</v>
      </c>
      <c r="D1775" t="str">
        <f>TRIM(TrackerTbl[[#This Row],[UAID_2]])</f>
        <v>HS2-00002WUPD</v>
      </c>
      <c r="E1775" s="74">
        <f>_xlfn.MAXIFS(Central_Team!G:G,Central_Team!C:C,TrackerTbl[[#This Row],[UAID_2]])</f>
        <v>45611</v>
      </c>
      <c r="F1775" t="str" cm="1">
        <f t="array" ref="F1775">INDEX(MainTracker[#Data],MATCH(1,(TrackerTbl[[#This Row],[UAID_2]]=MainTracker[UAID_2])*(TrackerTbl[[#This Row],[Request Date]]=MainTracker[Request sent on (Date)])*1,0),21)</f>
        <v>10 - Complete</v>
      </c>
      <c r="G1775" s="74" cm="1">
        <f t="array" ref="G1775">INDEX(MainTracker[#Data],MATCH(1,(TrackerTbl[[#This Row],[UAID_2]]=MainTracker[UAID_2])*(TrackerTbl[[#This Row],[Request Date]]=MainTracker[Request sent on (Date)])*1,0),9)</f>
        <v>45637</v>
      </c>
      <c r="J1775" t="s">
        <v>10947</v>
      </c>
      <c r="K1775" s="238" t="s">
        <v>10934</v>
      </c>
      <c r="L1775" t="str">
        <f>LEFT(Table58[[#This Row],[L3 (Last Work Package only)]],FIND(" - ",Table58[[#This Row],[L3 (Last Work Package only)]])-1)</f>
        <v>IDR 239.01-2</v>
      </c>
      <c r="M1775" t="str">
        <f>LEFT(Table58[[#This Row],[Assets]],FIND(" - ",Table58[[#This Row],[Assets]])-1)</f>
        <v>HS2-000038DM6</v>
      </c>
      <c r="N1775" s="239" t="e">
        <f>INDEX(TrackerTbl[#Data],MATCH(Table58[[#This Row],[L2]],TrackerTbl[Cleansed_UAID_2],0),5)</f>
        <v>#N/A</v>
      </c>
      <c r="O1775" s="9" t="e">
        <f>INDEX(TrackerTbl[#Data],MATCH(Table58[[#This Row],[L2]],TrackerTbl[Cleansed_UAID_2],0),6)</f>
        <v>#N/A</v>
      </c>
      <c r="P1775" s="239" t="e">
        <f>INDEX(TrackerTbl[#Data],MATCH(Table58[[#This Row],[L2]],TrackerTbl[Cleansed_UAID_2],0),7)</f>
        <v>#N/A</v>
      </c>
    </row>
    <row r="1776" spans="1:16">
      <c r="A1776" s="9" t="s">
        <v>49</v>
      </c>
      <c r="B1776" t="s">
        <v>7726</v>
      </c>
      <c r="C1776" t="str">
        <f>IF(LEFT(TrackerTbl[[#This Row],[WorkPackage]],1)="U",TrackerTbl[[#This Row],[WorkPackage]],"IDR "&amp;TRIM(TrackerTbl[[#This Row],[WorkPackage]]))</f>
        <v>IDR 229.01-2</v>
      </c>
      <c r="D1776" t="str">
        <f>TRIM(TrackerTbl[[#This Row],[UAID_2]])</f>
        <v>HS2-00002WUPE</v>
      </c>
      <c r="E1776" s="74">
        <f>_xlfn.MAXIFS(Central_Team!G:G,Central_Team!C:C,TrackerTbl[[#This Row],[UAID_2]])</f>
        <v>45611</v>
      </c>
      <c r="F1776" t="str" cm="1">
        <f t="array" ref="F1776">INDEX(MainTracker[#Data],MATCH(1,(TrackerTbl[[#This Row],[UAID_2]]=MainTracker[UAID_2])*(TrackerTbl[[#This Row],[Request Date]]=MainTracker[Request sent on (Date)])*1,0),21)</f>
        <v>99 - Cancelled</v>
      </c>
      <c r="G1776" s="74" cm="1">
        <f t="array" ref="G1776">INDEX(MainTracker[#Data],MATCH(1,(TrackerTbl[[#This Row],[UAID_2]]=MainTracker[UAID_2])*(TrackerTbl[[#This Row],[Request Date]]=MainTracker[Request sent on (Date)])*1,0),9)</f>
        <v>0</v>
      </c>
      <c r="J1776" t="s">
        <v>10948</v>
      </c>
      <c r="K1776" s="238" t="s">
        <v>10949</v>
      </c>
      <c r="L1776" t="str">
        <f>LEFT(Table58[[#This Row],[L3 (Last Work Package only)]],FIND(" - ",Table58[[#This Row],[L3 (Last Work Package only)]])-1)</f>
        <v>IDR 239.01-1</v>
      </c>
      <c r="M1776" t="str">
        <f>LEFT(Table58[[#This Row],[Assets]],FIND(" - ",Table58[[#This Row],[Assets]])-1)</f>
        <v>HS2-000001465</v>
      </c>
      <c r="N1776" s="239" t="e">
        <f>INDEX(TrackerTbl[#Data],MATCH(Table58[[#This Row],[L2]],TrackerTbl[Cleansed_UAID_2],0),5)</f>
        <v>#N/A</v>
      </c>
      <c r="O1776" s="9" t="e">
        <f>INDEX(TrackerTbl[#Data],MATCH(Table58[[#This Row],[L2]],TrackerTbl[Cleansed_UAID_2],0),6)</f>
        <v>#N/A</v>
      </c>
      <c r="P1776" s="239" t="e">
        <f>INDEX(TrackerTbl[#Data],MATCH(Table58[[#This Row],[L2]],TrackerTbl[Cleansed_UAID_2],0),7)</f>
        <v>#N/A</v>
      </c>
    </row>
    <row r="1777" spans="1:16">
      <c r="A1777" s="9" t="s">
        <v>49</v>
      </c>
      <c r="B1777" t="s">
        <v>7731</v>
      </c>
      <c r="C1777" t="str">
        <f>IF(LEFT(TrackerTbl[[#This Row],[WorkPackage]],1)="U",TrackerTbl[[#This Row],[WorkPackage]],"IDR "&amp;TRIM(TrackerTbl[[#This Row],[WorkPackage]]))</f>
        <v>IDR 229.01-2</v>
      </c>
      <c r="D1777" t="str">
        <f>TRIM(TrackerTbl[[#This Row],[UAID_2]])</f>
        <v>HS2-00002WUPF</v>
      </c>
      <c r="E1777" s="74">
        <f>_xlfn.MAXIFS(Central_Team!G:G,Central_Team!C:C,TrackerTbl[[#This Row],[UAID_2]])</f>
        <v>45611</v>
      </c>
      <c r="F1777" t="str" cm="1">
        <f t="array" ref="F1777">INDEX(MainTracker[#Data],MATCH(1,(TrackerTbl[[#This Row],[UAID_2]]=MainTracker[UAID_2])*(TrackerTbl[[#This Row],[Request Date]]=MainTracker[Request sent on (Date)])*1,0),21)</f>
        <v>10 - Complete</v>
      </c>
      <c r="G1777" s="74" cm="1">
        <f t="array" ref="G1777">INDEX(MainTracker[#Data],MATCH(1,(TrackerTbl[[#This Row],[UAID_2]]=MainTracker[UAID_2])*(TrackerTbl[[#This Row],[Request Date]]=MainTracker[Request sent on (Date)])*1,0),9)</f>
        <v>45637</v>
      </c>
      <c r="J1777" t="s">
        <v>10950</v>
      </c>
      <c r="K1777" s="238" t="s">
        <v>10949</v>
      </c>
      <c r="L1777" t="str">
        <f>LEFT(Table58[[#This Row],[L3 (Last Work Package only)]],FIND(" - ",Table58[[#This Row],[L3 (Last Work Package only)]])-1)</f>
        <v>IDR 239.01-1</v>
      </c>
      <c r="M1777" t="str">
        <f>LEFT(Table58[[#This Row],[Assets]],FIND(" - ",Table58[[#This Row],[Assets]])-1)</f>
        <v>HS2-00002PBEG</v>
      </c>
      <c r="N1777" s="239" t="e">
        <f>INDEX(TrackerTbl[#Data],MATCH(Table58[[#This Row],[L2]],TrackerTbl[Cleansed_UAID_2],0),5)</f>
        <v>#N/A</v>
      </c>
      <c r="O1777" s="9" t="e">
        <f>INDEX(TrackerTbl[#Data],MATCH(Table58[[#This Row],[L2]],TrackerTbl[Cleansed_UAID_2],0),6)</f>
        <v>#N/A</v>
      </c>
      <c r="P1777" s="239" t="e">
        <f>INDEX(TrackerTbl[#Data],MATCH(Table58[[#This Row],[L2]],TrackerTbl[Cleansed_UAID_2],0),7)</f>
        <v>#N/A</v>
      </c>
    </row>
    <row r="1778" spans="1:16">
      <c r="A1778" s="9" t="s">
        <v>49</v>
      </c>
      <c r="B1778" t="s">
        <v>7735</v>
      </c>
      <c r="C1778" t="str">
        <f>IF(LEFT(TrackerTbl[[#This Row],[WorkPackage]],1)="U",TrackerTbl[[#This Row],[WorkPackage]],"IDR "&amp;TRIM(TrackerTbl[[#This Row],[WorkPackage]]))</f>
        <v>IDR 229.01-2</v>
      </c>
      <c r="D1778" t="str">
        <f>TRIM(TrackerTbl[[#This Row],[UAID_2]])</f>
        <v>HS2-00002WUPG</v>
      </c>
      <c r="E1778" s="74">
        <f>_xlfn.MAXIFS(Central_Team!G:G,Central_Team!C:C,TrackerTbl[[#This Row],[UAID_2]])</f>
        <v>45611</v>
      </c>
      <c r="F1778" t="str" cm="1">
        <f t="array" ref="F1778">INDEX(MainTracker[#Data],MATCH(1,(TrackerTbl[[#This Row],[UAID_2]]=MainTracker[UAID_2])*(TrackerTbl[[#This Row],[Request Date]]=MainTracker[Request sent on (Date)])*1,0),21)</f>
        <v>10 - Complete</v>
      </c>
      <c r="G1778" s="74" cm="1">
        <f t="array" ref="G1778">INDEX(MainTracker[#Data],MATCH(1,(TrackerTbl[[#This Row],[UAID_2]]=MainTracker[UAID_2])*(TrackerTbl[[#This Row],[Request Date]]=MainTracker[Request sent on (Date)])*1,0),9)</f>
        <v>45637</v>
      </c>
      <c r="J1778" t="s">
        <v>10951</v>
      </c>
      <c r="K1778" s="238" t="s">
        <v>10949</v>
      </c>
      <c r="L1778" t="str">
        <f>LEFT(Table58[[#This Row],[L3 (Last Work Package only)]],FIND(" - ",Table58[[#This Row],[L3 (Last Work Package only)]])-1)</f>
        <v>IDR 239.01-1</v>
      </c>
      <c r="M1778" t="str">
        <f>LEFT(Table58[[#This Row],[Assets]],FIND(" - ",Table58[[#This Row],[Assets]])-1)</f>
        <v>HS2-00002PBEH</v>
      </c>
      <c r="N1778" s="239" t="e">
        <f>INDEX(TrackerTbl[#Data],MATCH(Table58[[#This Row],[L2]],TrackerTbl[Cleansed_UAID_2],0),5)</f>
        <v>#N/A</v>
      </c>
      <c r="O1778" s="9" t="e">
        <f>INDEX(TrackerTbl[#Data],MATCH(Table58[[#This Row],[L2]],TrackerTbl[Cleansed_UAID_2],0),6)</f>
        <v>#N/A</v>
      </c>
      <c r="P1778" s="239" t="e">
        <f>INDEX(TrackerTbl[#Data],MATCH(Table58[[#This Row],[L2]],TrackerTbl[Cleansed_UAID_2],0),7)</f>
        <v>#N/A</v>
      </c>
    </row>
    <row r="1779" spans="1:16">
      <c r="A1779" s="9" t="s">
        <v>49</v>
      </c>
      <c r="B1779" t="s">
        <v>7739</v>
      </c>
      <c r="C1779" t="str">
        <f>IF(LEFT(TrackerTbl[[#This Row],[WorkPackage]],1)="U",TrackerTbl[[#This Row],[WorkPackage]],"IDR "&amp;TRIM(TrackerTbl[[#This Row],[WorkPackage]]))</f>
        <v>IDR 229.01-2</v>
      </c>
      <c r="D1779" t="str">
        <f>TRIM(TrackerTbl[[#This Row],[UAID_2]])</f>
        <v>HS2-00002WUPH</v>
      </c>
      <c r="E1779" s="74">
        <f>_xlfn.MAXIFS(Central_Team!G:G,Central_Team!C:C,TrackerTbl[[#This Row],[UAID_2]])</f>
        <v>45611</v>
      </c>
      <c r="F1779" t="str" cm="1">
        <f t="array" ref="F1779">INDEX(MainTracker[#Data],MATCH(1,(TrackerTbl[[#This Row],[UAID_2]]=MainTracker[UAID_2])*(TrackerTbl[[#This Row],[Request Date]]=MainTracker[Request sent on (Date)])*1,0),21)</f>
        <v>10 - Complete</v>
      </c>
      <c r="G1779" s="74" cm="1">
        <f t="array" ref="G1779">INDEX(MainTracker[#Data],MATCH(1,(TrackerTbl[[#This Row],[UAID_2]]=MainTracker[UAID_2])*(TrackerTbl[[#This Row],[Request Date]]=MainTracker[Request sent on (Date)])*1,0),9)</f>
        <v>45638</v>
      </c>
      <c r="J1779" t="s">
        <v>10952</v>
      </c>
      <c r="K1779" s="238" t="s">
        <v>10949</v>
      </c>
      <c r="L1779" t="str">
        <f>LEFT(Table58[[#This Row],[L3 (Last Work Package only)]],FIND(" - ",Table58[[#This Row],[L3 (Last Work Package only)]])-1)</f>
        <v>IDR 239.01-1</v>
      </c>
      <c r="M1779" t="str">
        <f>LEFT(Table58[[#This Row],[Assets]],FIND(" - ",Table58[[#This Row],[Assets]])-1)</f>
        <v>HS2-00002PBEJ</v>
      </c>
      <c r="N1779" s="239" t="e">
        <f>INDEX(TrackerTbl[#Data],MATCH(Table58[[#This Row],[L2]],TrackerTbl[Cleansed_UAID_2],0),5)</f>
        <v>#N/A</v>
      </c>
      <c r="O1779" s="9" t="e">
        <f>INDEX(TrackerTbl[#Data],MATCH(Table58[[#This Row],[L2]],TrackerTbl[Cleansed_UAID_2],0),6)</f>
        <v>#N/A</v>
      </c>
      <c r="P1779" s="239" t="e">
        <f>INDEX(TrackerTbl[#Data],MATCH(Table58[[#This Row],[L2]],TrackerTbl[Cleansed_UAID_2],0),7)</f>
        <v>#N/A</v>
      </c>
    </row>
    <row r="1780" spans="1:16">
      <c r="A1780" s="9" t="s">
        <v>21</v>
      </c>
      <c r="B1780" t="s">
        <v>7744</v>
      </c>
      <c r="C1780" t="str">
        <f>IF(LEFT(TrackerTbl[[#This Row],[WorkPackage]],1)="U",TrackerTbl[[#This Row],[WorkPackage]],"IDR "&amp;TRIM(TrackerTbl[[#This Row],[WorkPackage]]))</f>
        <v>IDR 202.1-3</v>
      </c>
      <c r="D1780" t="str">
        <f>TRIM(TrackerTbl[[#This Row],[UAID_2]])</f>
        <v>HS2-00003H07E</v>
      </c>
      <c r="E1780" s="74">
        <f>_xlfn.MAXIFS(Central_Team!G:G,Central_Team!C:C,TrackerTbl[[#This Row],[UAID_2]])</f>
        <v>45611</v>
      </c>
      <c r="F1780" t="str" cm="1">
        <f t="array" ref="F1780">INDEX(MainTracker[#Data],MATCH(1,(TrackerTbl[[#This Row],[UAID_2]]=MainTracker[UAID_2])*(TrackerTbl[[#This Row],[Request Date]]=MainTracker[Request sent on (Date)])*1,0),21)</f>
        <v>10 - Complete</v>
      </c>
      <c r="G1780" s="74" cm="1">
        <f t="array" ref="G1780">INDEX(MainTracker[#Data],MATCH(1,(TrackerTbl[[#This Row],[UAID_2]]=MainTracker[UAID_2])*(TrackerTbl[[#This Row],[Request Date]]=MainTracker[Request sent on (Date)])*1,0),9)</f>
        <v>45636</v>
      </c>
      <c r="J1780" t="s">
        <v>10953</v>
      </c>
      <c r="K1780" s="238" t="s">
        <v>10954</v>
      </c>
      <c r="L1780" t="str">
        <f>LEFT(Table58[[#This Row],[L3 (Last Work Package only)]],FIND(" - ",Table58[[#This Row],[L3 (Last Work Package only)]])-1)</f>
        <v>IDR 238.03</v>
      </c>
      <c r="M1780" t="str">
        <f>LEFT(Table58[[#This Row],[Assets]],FIND(" - ",Table58[[#This Row],[Assets]])-1)</f>
        <v>HS2-000001464</v>
      </c>
      <c r="N1780" s="239">
        <f>INDEX(TrackerTbl[#Data],MATCH(Table58[[#This Row],[L2]],TrackerTbl[Cleansed_UAID_2],0),5)</f>
        <v>45629</v>
      </c>
      <c r="O1780" s="9" t="str">
        <f>INDEX(TrackerTbl[#Data],MATCH(Table58[[#This Row],[L2]],TrackerTbl[Cleansed_UAID_2],0),6)</f>
        <v>10 - Complete</v>
      </c>
      <c r="P1780" s="239">
        <f>INDEX(TrackerTbl[#Data],MATCH(Table58[[#This Row],[L2]],TrackerTbl[Cleansed_UAID_2],0),7)</f>
        <v>45305</v>
      </c>
    </row>
    <row r="1781" spans="1:16">
      <c r="A1781" s="9" t="s">
        <v>21</v>
      </c>
      <c r="B1781" t="s">
        <v>7748</v>
      </c>
      <c r="C1781" t="str">
        <f>IF(LEFT(TrackerTbl[[#This Row],[WorkPackage]],1)="U",TrackerTbl[[#This Row],[WorkPackage]],"IDR "&amp;TRIM(TrackerTbl[[#This Row],[WorkPackage]]))</f>
        <v>IDR 202.1-3</v>
      </c>
      <c r="D1781" t="str">
        <f>TRIM(TrackerTbl[[#This Row],[UAID_2]])</f>
        <v>HS2-00003H07D</v>
      </c>
      <c r="E1781" s="74">
        <f>_xlfn.MAXIFS(Central_Team!G:G,Central_Team!C:C,TrackerTbl[[#This Row],[UAID_2]])</f>
        <v>45611</v>
      </c>
      <c r="F1781" t="str" cm="1">
        <f t="array" ref="F1781">INDEX(MainTracker[#Data],MATCH(1,(TrackerTbl[[#This Row],[UAID_2]]=MainTracker[UAID_2])*(TrackerTbl[[#This Row],[Request Date]]=MainTracker[Request sent on (Date)])*1,0),21)</f>
        <v>10 - Complete</v>
      </c>
      <c r="G1781" s="74" cm="1">
        <f t="array" ref="G1781">INDEX(MainTracker[#Data],MATCH(1,(TrackerTbl[[#This Row],[UAID_2]]=MainTracker[UAID_2])*(TrackerTbl[[#This Row],[Request Date]]=MainTracker[Request sent on (Date)])*1,0),9)</f>
        <v>45636</v>
      </c>
      <c r="J1781" t="s">
        <v>10955</v>
      </c>
      <c r="K1781" s="238" t="s">
        <v>10956</v>
      </c>
      <c r="L1781" t="str">
        <f>LEFT(Table58[[#This Row],[L3 (Last Work Package only)]],FIND(" - ",Table58[[#This Row],[L3 (Last Work Package only)]])-1)</f>
        <v>IDR 238.02-3</v>
      </c>
      <c r="M1781" t="str">
        <f>LEFT(Table58[[#This Row],[Assets]],FIND(" - ",Table58[[#This Row],[Assets]])-1)</f>
        <v>HS2-00002CTKB</v>
      </c>
      <c r="N1781" s="239" t="e">
        <f>INDEX(TrackerTbl[#Data],MATCH(Table58[[#This Row],[L2]],TrackerTbl[Cleansed_UAID_2],0),5)</f>
        <v>#N/A</v>
      </c>
      <c r="O1781" s="9" t="e">
        <f>INDEX(TrackerTbl[#Data],MATCH(Table58[[#This Row],[L2]],TrackerTbl[Cleansed_UAID_2],0),6)</f>
        <v>#N/A</v>
      </c>
      <c r="P1781" s="239" t="e">
        <f>INDEX(TrackerTbl[#Data],MATCH(Table58[[#This Row],[L2]],TrackerTbl[Cleansed_UAID_2],0),7)</f>
        <v>#N/A</v>
      </c>
    </row>
    <row r="1782" spans="1:16">
      <c r="A1782" s="9" t="s">
        <v>23</v>
      </c>
      <c r="B1782" t="s">
        <v>1661</v>
      </c>
      <c r="C1782" t="str">
        <f>IF(LEFT(TrackerTbl[[#This Row],[WorkPackage]],1)="U",TrackerTbl[[#This Row],[WorkPackage]],"IDR "&amp;TRIM(TrackerTbl[[#This Row],[WorkPackage]]))</f>
        <v>IDR 201.0-1</v>
      </c>
      <c r="D1782" t="str">
        <f>TRIM(TrackerTbl[[#This Row],[UAID_2]])</f>
        <v>HS2-000001016</v>
      </c>
      <c r="E1782" s="74">
        <f>_xlfn.MAXIFS(Central_Team!G:G,Central_Team!C:C,TrackerTbl[[#This Row],[UAID_2]])</f>
        <v>45611</v>
      </c>
      <c r="F1782" t="str" cm="1">
        <f t="array" ref="F1782">INDEX(MainTracker[#Data],MATCH(1,(TrackerTbl[[#This Row],[UAID_2]]=MainTracker[UAID_2])*(TrackerTbl[[#This Row],[Request Date]]=MainTracker[Request sent on (Date)])*1,0),21)</f>
        <v>10 - Complete</v>
      </c>
      <c r="G1782" s="74" cm="1">
        <f t="array" ref="G1782">INDEX(MainTracker[#Data],MATCH(1,(TrackerTbl[[#This Row],[UAID_2]]=MainTracker[UAID_2])*(TrackerTbl[[#This Row],[Request Date]]=MainTracker[Request sent on (Date)])*1,0),9)</f>
        <v>45625</v>
      </c>
      <c r="J1782" t="s">
        <v>10957</v>
      </c>
      <c r="K1782" s="238" t="s">
        <v>10956</v>
      </c>
      <c r="L1782" t="str">
        <f>LEFT(Table58[[#This Row],[L3 (Last Work Package only)]],FIND(" - ",Table58[[#This Row],[L3 (Last Work Package only)]])-1)</f>
        <v>IDR 238.02-3</v>
      </c>
      <c r="M1782" t="str">
        <f>LEFT(Table58[[#This Row],[Assets]],FIND(" - ",Table58[[#This Row],[Assets]])-1)</f>
        <v>HS2-00002DVE7</v>
      </c>
      <c r="N1782" s="239" t="e">
        <f>INDEX(TrackerTbl[#Data],MATCH(Table58[[#This Row],[L2]],TrackerTbl[Cleansed_UAID_2],0),5)</f>
        <v>#N/A</v>
      </c>
      <c r="O1782" s="9" t="e">
        <f>INDEX(TrackerTbl[#Data],MATCH(Table58[[#This Row],[L2]],TrackerTbl[Cleansed_UAID_2],0),6)</f>
        <v>#N/A</v>
      </c>
      <c r="P1782" s="239" t="e">
        <f>INDEX(TrackerTbl[#Data],MATCH(Table58[[#This Row],[L2]],TrackerTbl[Cleansed_UAID_2],0),7)</f>
        <v>#N/A</v>
      </c>
    </row>
    <row r="1783" spans="1:16">
      <c r="A1783" s="9" t="s">
        <v>23</v>
      </c>
      <c r="B1783" t="s">
        <v>7753</v>
      </c>
      <c r="C1783" t="str">
        <f>IF(LEFT(TrackerTbl[[#This Row],[WorkPackage]],1)="U",TrackerTbl[[#This Row],[WorkPackage]],"IDR "&amp;TRIM(TrackerTbl[[#This Row],[WorkPackage]]))</f>
        <v>IDR 201.0-1</v>
      </c>
      <c r="D1783" t="str">
        <f>TRIM(TrackerTbl[[#This Row],[UAID_2]])</f>
        <v>HS2-00002XQ2N</v>
      </c>
      <c r="E1783" s="74">
        <f>_xlfn.MAXIFS(Central_Team!G:G,Central_Team!C:C,TrackerTbl[[#This Row],[UAID_2]])</f>
        <v>45611</v>
      </c>
      <c r="F1783" t="str" cm="1">
        <f t="array" ref="F1783">INDEX(MainTracker[#Data],MATCH(1,(TrackerTbl[[#This Row],[UAID_2]]=MainTracker[UAID_2])*(TrackerTbl[[#This Row],[Request Date]]=MainTracker[Request sent on (Date)])*1,0),21)</f>
        <v>10 - Complete</v>
      </c>
      <c r="G1783" s="74" cm="1">
        <f t="array" ref="G1783">INDEX(MainTracker[#Data],MATCH(1,(TrackerTbl[[#This Row],[UAID_2]]=MainTracker[UAID_2])*(TrackerTbl[[#This Row],[Request Date]]=MainTracker[Request sent on (Date)])*1,0),9)</f>
        <v>45625</v>
      </c>
      <c r="J1783" t="s">
        <v>10958</v>
      </c>
      <c r="K1783" s="238" t="s">
        <v>10956</v>
      </c>
      <c r="L1783" t="str">
        <f>LEFT(Table58[[#This Row],[L3 (Last Work Package only)]],FIND(" - ",Table58[[#This Row],[L3 (Last Work Package only)]])-1)</f>
        <v>IDR 238.02-3</v>
      </c>
      <c r="M1783" t="str">
        <f>LEFT(Table58[[#This Row],[Assets]],FIND(" - ",Table58[[#This Row],[Assets]])-1)</f>
        <v>HS2-00002EKZG</v>
      </c>
      <c r="N1783" s="239" t="e">
        <f>INDEX(TrackerTbl[#Data],MATCH(Table58[[#This Row],[L2]],TrackerTbl[Cleansed_UAID_2],0),5)</f>
        <v>#N/A</v>
      </c>
      <c r="O1783" s="9" t="e">
        <f>INDEX(TrackerTbl[#Data],MATCH(Table58[[#This Row],[L2]],TrackerTbl[Cleansed_UAID_2],0),6)</f>
        <v>#N/A</v>
      </c>
      <c r="P1783" s="239" t="e">
        <f>INDEX(TrackerTbl[#Data],MATCH(Table58[[#This Row],[L2]],TrackerTbl[Cleansed_UAID_2],0),7)</f>
        <v>#N/A</v>
      </c>
    </row>
    <row r="1784" spans="1:16">
      <c r="A1784" s="9">
        <v>222.9</v>
      </c>
      <c r="B1784" t="s">
        <v>7758</v>
      </c>
      <c r="C1784" t="str">
        <f>IF(LEFT(TrackerTbl[[#This Row],[WorkPackage]],1)="U",TrackerTbl[[#This Row],[WorkPackage]],"IDR "&amp;TRIM(TrackerTbl[[#This Row],[WorkPackage]]))</f>
        <v>IDR 222.9</v>
      </c>
      <c r="D1784" t="str">
        <f>TRIM(TrackerTbl[[#This Row],[UAID_2]])</f>
        <v>HS2-00003D830</v>
      </c>
      <c r="E1784" s="74">
        <f>_xlfn.MAXIFS(Central_Team!G:G,Central_Team!C:C,TrackerTbl[[#This Row],[UAID_2]])</f>
        <v>45614</v>
      </c>
      <c r="F1784" t="str" cm="1">
        <f t="array" ref="F1784">INDEX(MainTracker[#Data],MATCH(1,(TrackerTbl[[#This Row],[UAID_2]]=MainTracker[UAID_2])*(TrackerTbl[[#This Row],[Request Date]]=MainTracker[Request sent on (Date)])*1,0),21)</f>
        <v>10 - Complete</v>
      </c>
      <c r="G1784" s="74" cm="1">
        <f t="array" ref="G1784">INDEX(MainTracker[#Data],MATCH(1,(TrackerTbl[[#This Row],[UAID_2]]=MainTracker[UAID_2])*(TrackerTbl[[#This Row],[Request Date]]=MainTracker[Request sent on (Date)])*1,0),9)</f>
        <v>45660</v>
      </c>
      <c r="J1784" t="s">
        <v>10959</v>
      </c>
      <c r="K1784" s="238" t="s">
        <v>10956</v>
      </c>
      <c r="L1784" t="str">
        <f>LEFT(Table58[[#This Row],[L3 (Last Work Package only)]],FIND(" - ",Table58[[#This Row],[L3 (Last Work Package only)]])-1)</f>
        <v>IDR 238.02-3</v>
      </c>
      <c r="M1784" t="str">
        <f>LEFT(Table58[[#This Row],[Assets]],FIND(" - ",Table58[[#This Row],[Assets]])-1)</f>
        <v>HS2-00002EKZH</v>
      </c>
      <c r="N1784" s="239" t="e">
        <f>INDEX(TrackerTbl[#Data],MATCH(Table58[[#This Row],[L2]],TrackerTbl[Cleansed_UAID_2],0),5)</f>
        <v>#N/A</v>
      </c>
      <c r="O1784" s="9" t="e">
        <f>INDEX(TrackerTbl[#Data],MATCH(Table58[[#This Row],[L2]],TrackerTbl[Cleansed_UAID_2],0),6)</f>
        <v>#N/A</v>
      </c>
      <c r="P1784" s="239" t="e">
        <f>INDEX(TrackerTbl[#Data],MATCH(Table58[[#This Row],[L2]],TrackerTbl[Cleansed_UAID_2],0),7)</f>
        <v>#N/A</v>
      </c>
    </row>
    <row r="1785" spans="1:16">
      <c r="A1785" s="9">
        <v>222.9</v>
      </c>
      <c r="B1785" t="s">
        <v>7762</v>
      </c>
      <c r="C1785" t="str">
        <f>IF(LEFT(TrackerTbl[[#This Row],[WorkPackage]],1)="U",TrackerTbl[[#This Row],[WorkPackage]],"IDR "&amp;TRIM(TrackerTbl[[#This Row],[WorkPackage]]))</f>
        <v>IDR 222.9</v>
      </c>
      <c r="D1785" t="str">
        <f>TRIM(TrackerTbl[[#This Row],[UAID_2]])</f>
        <v>HS2-00003D831</v>
      </c>
      <c r="E1785" s="74">
        <f>_xlfn.MAXIFS(Central_Team!G:G,Central_Team!C:C,TrackerTbl[[#This Row],[UAID_2]])</f>
        <v>45614</v>
      </c>
      <c r="F1785" t="str" cm="1">
        <f t="array" ref="F1785">INDEX(MainTracker[#Data],MATCH(1,(TrackerTbl[[#This Row],[UAID_2]]=MainTracker[UAID_2])*(TrackerTbl[[#This Row],[Request Date]]=MainTracker[Request sent on (Date)])*1,0),21)</f>
        <v>10 - Complete</v>
      </c>
      <c r="G1785" s="74" cm="1">
        <f t="array" ref="G1785">INDEX(MainTracker[#Data],MATCH(1,(TrackerTbl[[#This Row],[UAID_2]]=MainTracker[UAID_2])*(TrackerTbl[[#This Row],[Request Date]]=MainTracker[Request sent on (Date)])*1,0),9)</f>
        <v>45660</v>
      </c>
      <c r="J1785" t="s">
        <v>10960</v>
      </c>
      <c r="K1785" s="238" t="s">
        <v>10956</v>
      </c>
      <c r="L1785" t="str">
        <f>LEFT(Table58[[#This Row],[L3 (Last Work Package only)]],FIND(" - ",Table58[[#This Row],[L3 (Last Work Package only)]])-1)</f>
        <v>IDR 238.02-3</v>
      </c>
      <c r="M1785" t="str">
        <f>LEFT(Table58[[#This Row],[Assets]],FIND(" - ",Table58[[#This Row],[Assets]])-1)</f>
        <v>HS2-00002N7UU</v>
      </c>
      <c r="N1785" s="239">
        <f>INDEX(TrackerTbl[#Data],MATCH(Table58[[#This Row],[L2]],TrackerTbl[Cleansed_UAID_2],0),5)</f>
        <v>45275</v>
      </c>
      <c r="O1785" s="9" t="str">
        <f>INDEX(TrackerTbl[#Data],MATCH(Table58[[#This Row],[L2]],TrackerTbl[Cleansed_UAID_2],0),6)</f>
        <v>10 - Complete</v>
      </c>
      <c r="P1785" s="239">
        <f>INDEX(TrackerTbl[#Data],MATCH(Table58[[#This Row],[L2]],TrackerTbl[Cleansed_UAID_2],0),7)</f>
        <v>45278</v>
      </c>
    </row>
    <row r="1786" spans="1:16">
      <c r="A1786" s="9">
        <v>222.9</v>
      </c>
      <c r="B1786" t="s">
        <v>7766</v>
      </c>
      <c r="C1786" t="str">
        <f>IF(LEFT(TrackerTbl[[#This Row],[WorkPackage]],1)="U",TrackerTbl[[#This Row],[WorkPackage]],"IDR "&amp;TRIM(TrackerTbl[[#This Row],[WorkPackage]]))</f>
        <v>IDR 222.9</v>
      </c>
      <c r="D1786" t="str">
        <f>TRIM(TrackerTbl[[#This Row],[UAID_2]])</f>
        <v>HS2-00003D84X</v>
      </c>
      <c r="E1786" s="74">
        <f>_xlfn.MAXIFS(Central_Team!G:G,Central_Team!C:C,TrackerTbl[[#This Row],[UAID_2]])</f>
        <v>45614</v>
      </c>
      <c r="F1786" t="str" cm="1">
        <f t="array" ref="F1786">INDEX(MainTracker[#Data],MATCH(1,(TrackerTbl[[#This Row],[UAID_2]]=MainTracker[UAID_2])*(TrackerTbl[[#This Row],[Request Date]]=MainTracker[Request sent on (Date)])*1,0),21)</f>
        <v>10 - Complete</v>
      </c>
      <c r="G1786" s="74" cm="1">
        <f t="array" ref="G1786">INDEX(MainTracker[#Data],MATCH(1,(TrackerTbl[[#This Row],[UAID_2]]=MainTracker[UAID_2])*(TrackerTbl[[#This Row],[Request Date]]=MainTracker[Request sent on (Date)])*1,0),9)</f>
        <v>45660</v>
      </c>
      <c r="J1786" t="s">
        <v>10961</v>
      </c>
      <c r="K1786" s="238" t="s">
        <v>10956</v>
      </c>
      <c r="L1786" t="str">
        <f>LEFT(Table58[[#This Row],[L3 (Last Work Package only)]],FIND(" - ",Table58[[#This Row],[L3 (Last Work Package only)]])-1)</f>
        <v>IDR 238.02-3</v>
      </c>
      <c r="M1786" t="str">
        <f>LEFT(Table58[[#This Row],[Assets]],FIND(" - ",Table58[[#This Row],[Assets]])-1)</f>
        <v>HS2-00002BK0B</v>
      </c>
      <c r="N1786" s="239" t="e">
        <f>INDEX(TrackerTbl[#Data],MATCH(Table58[[#This Row],[L2]],TrackerTbl[Cleansed_UAID_2],0),5)</f>
        <v>#N/A</v>
      </c>
      <c r="O1786" s="9" t="e">
        <f>INDEX(TrackerTbl[#Data],MATCH(Table58[[#This Row],[L2]],TrackerTbl[Cleansed_UAID_2],0),6)</f>
        <v>#N/A</v>
      </c>
      <c r="P1786" s="239" t="e">
        <f>INDEX(TrackerTbl[#Data],MATCH(Table58[[#This Row],[L2]],TrackerTbl[Cleansed_UAID_2],0),7)</f>
        <v>#N/A</v>
      </c>
    </row>
    <row r="1787" spans="1:16">
      <c r="A1787" s="9">
        <v>222.9</v>
      </c>
      <c r="B1787" t="s">
        <v>7770</v>
      </c>
      <c r="C1787" t="str">
        <f>IF(LEFT(TrackerTbl[[#This Row],[WorkPackage]],1)="U",TrackerTbl[[#This Row],[WorkPackage]],"IDR "&amp;TRIM(TrackerTbl[[#This Row],[WorkPackage]]))</f>
        <v>IDR 222.9</v>
      </c>
      <c r="D1787" t="str">
        <f>TRIM(TrackerTbl[[#This Row],[UAID_2]])</f>
        <v>HS2-00003D84Y</v>
      </c>
      <c r="E1787" s="74">
        <f>_xlfn.MAXIFS(Central_Team!G:G,Central_Team!C:C,TrackerTbl[[#This Row],[UAID_2]])</f>
        <v>45614</v>
      </c>
      <c r="F1787" t="str" cm="1">
        <f t="array" ref="F1787">INDEX(MainTracker[#Data],MATCH(1,(TrackerTbl[[#This Row],[UAID_2]]=MainTracker[UAID_2])*(TrackerTbl[[#This Row],[Request Date]]=MainTracker[Request sent on (Date)])*1,0),21)</f>
        <v>10 - Complete</v>
      </c>
      <c r="G1787" s="74" cm="1">
        <f t="array" ref="G1787">INDEX(MainTracker[#Data],MATCH(1,(TrackerTbl[[#This Row],[UAID_2]]=MainTracker[UAID_2])*(TrackerTbl[[#This Row],[Request Date]]=MainTracker[Request sent on (Date)])*1,0),9)</f>
        <v>45660</v>
      </c>
      <c r="J1787" t="s">
        <v>10962</v>
      </c>
      <c r="K1787" s="238" t="s">
        <v>10956</v>
      </c>
      <c r="L1787" t="str">
        <f>LEFT(Table58[[#This Row],[L3 (Last Work Package only)]],FIND(" - ",Table58[[#This Row],[L3 (Last Work Package only)]])-1)</f>
        <v>IDR 238.02-3</v>
      </c>
      <c r="M1787" t="str">
        <f>LEFT(Table58[[#This Row],[Assets]],FIND(" - ",Table58[[#This Row],[Assets]])-1)</f>
        <v>HS2-00002EKZJ</v>
      </c>
      <c r="N1787" s="239" t="e">
        <f>INDEX(TrackerTbl[#Data],MATCH(Table58[[#This Row],[L2]],TrackerTbl[Cleansed_UAID_2],0),5)</f>
        <v>#N/A</v>
      </c>
      <c r="O1787" s="9" t="e">
        <f>INDEX(TrackerTbl[#Data],MATCH(Table58[[#This Row],[L2]],TrackerTbl[Cleansed_UAID_2],0),6)</f>
        <v>#N/A</v>
      </c>
      <c r="P1787" s="239" t="e">
        <f>INDEX(TrackerTbl[#Data],MATCH(Table58[[#This Row],[L2]],TrackerTbl[Cleansed_UAID_2],0),7)</f>
        <v>#N/A</v>
      </c>
    </row>
    <row r="1788" spans="1:16">
      <c r="A1788" s="9" t="s">
        <v>35</v>
      </c>
      <c r="B1788" t="s">
        <v>7774</v>
      </c>
      <c r="C1788" t="str">
        <f>IF(LEFT(TrackerTbl[[#This Row],[WorkPackage]],1)="U",TrackerTbl[[#This Row],[WorkPackage]],"IDR "&amp;TRIM(TrackerTbl[[#This Row],[WorkPackage]]))</f>
        <v>IDR 233.01-3</v>
      </c>
      <c r="D1788" t="str">
        <f>TRIM(TrackerTbl[[#This Row],[UAID_2]])</f>
        <v>HS2-000020NXG</v>
      </c>
      <c r="E1788" s="74">
        <f>_xlfn.MAXIFS(Central_Team!G:G,Central_Team!C:C,TrackerTbl[[#This Row],[UAID_2]])</f>
        <v>45615</v>
      </c>
      <c r="F1788" t="str" cm="1">
        <f t="array" ref="F1788">INDEX(MainTracker[#Data],MATCH(1,(TrackerTbl[[#This Row],[UAID_2]]=MainTracker[UAID_2])*(TrackerTbl[[#This Row],[Request Date]]=MainTracker[Request sent on (Date)])*1,0),21)</f>
        <v>10 - Complete</v>
      </c>
      <c r="G1788" s="74" cm="1">
        <f t="array" ref="G1788">INDEX(MainTracker[#Data],MATCH(1,(TrackerTbl[[#This Row],[UAID_2]]=MainTracker[UAID_2])*(TrackerTbl[[#This Row],[Request Date]]=MainTracker[Request sent on (Date)])*1,0),9)</f>
        <v>45637</v>
      </c>
      <c r="J1788" t="s">
        <v>10963</v>
      </c>
      <c r="K1788" s="238" t="s">
        <v>10956</v>
      </c>
      <c r="L1788" t="str">
        <f>LEFT(Table58[[#This Row],[L3 (Last Work Package only)]],FIND(" - ",Table58[[#This Row],[L3 (Last Work Package only)]])-1)</f>
        <v>IDR 238.02-3</v>
      </c>
      <c r="M1788" t="str">
        <f>LEFT(Table58[[#This Row],[Assets]],FIND(" - ",Table58[[#This Row],[Assets]])-1)</f>
        <v>HS2-00002VJVV</v>
      </c>
      <c r="N1788" s="239" t="e">
        <f>INDEX(TrackerTbl[#Data],MATCH(Table58[[#This Row],[L2]],TrackerTbl[Cleansed_UAID_2],0),5)</f>
        <v>#N/A</v>
      </c>
      <c r="O1788" s="9" t="e">
        <f>INDEX(TrackerTbl[#Data],MATCH(Table58[[#This Row],[L2]],TrackerTbl[Cleansed_UAID_2],0),6)</f>
        <v>#N/A</v>
      </c>
      <c r="P1788" s="239" t="e">
        <f>INDEX(TrackerTbl[#Data],MATCH(Table58[[#This Row],[L2]],TrackerTbl[Cleansed_UAID_2],0),7)</f>
        <v>#N/A</v>
      </c>
    </row>
    <row r="1789" spans="1:16">
      <c r="A1789" s="9" t="s">
        <v>25</v>
      </c>
      <c r="B1789" t="s">
        <v>7779</v>
      </c>
      <c r="C1789" t="str">
        <f>IF(LEFT(TrackerTbl[[#This Row],[WorkPackage]],1)="U",TrackerTbl[[#This Row],[WorkPackage]],"IDR "&amp;TRIM(TrackerTbl[[#This Row],[WorkPackage]]))</f>
        <v>UFDR 209.A</v>
      </c>
      <c r="D1789" t="str">
        <f>TRIM(TrackerTbl[[#This Row],[UAID_2]])</f>
        <v>HS2-000020CF0</v>
      </c>
      <c r="E1789" s="74">
        <f>_xlfn.MAXIFS(Central_Team!G:G,Central_Team!C:C,TrackerTbl[[#This Row],[UAID_2]])</f>
        <v>45615</v>
      </c>
      <c r="F1789" t="str" cm="1">
        <f t="array" ref="F1789">INDEX(MainTracker[#Data],MATCH(1,(TrackerTbl[[#This Row],[UAID_2]]=MainTracker[UAID_2])*(TrackerTbl[[#This Row],[Request Date]]=MainTracker[Request sent on (Date)])*1,0),21)</f>
        <v>10 - Complete</v>
      </c>
      <c r="G1789" s="74" cm="1">
        <f t="array" ref="G1789">INDEX(MainTracker[#Data],MATCH(1,(TrackerTbl[[#This Row],[UAID_2]]=MainTracker[UAID_2])*(TrackerTbl[[#This Row],[Request Date]]=MainTracker[Request sent on (Date)])*1,0),9)</f>
        <v>45628</v>
      </c>
      <c r="J1789" t="s">
        <v>10964</v>
      </c>
      <c r="K1789" s="238" t="s">
        <v>10956</v>
      </c>
      <c r="L1789" t="str">
        <f>LEFT(Table58[[#This Row],[L3 (Last Work Package only)]],FIND(" - ",Table58[[#This Row],[L3 (Last Work Package only)]])-1)</f>
        <v>IDR 238.02-3</v>
      </c>
      <c r="M1789" t="str">
        <f>LEFT(Table58[[#This Row],[Assets]],FIND(" - ",Table58[[#This Row],[Assets]])-1)</f>
        <v>HS2-000020P27</v>
      </c>
      <c r="N1789" s="239" t="e">
        <f>INDEX(TrackerTbl[#Data],MATCH(Table58[[#This Row],[L2]],TrackerTbl[Cleansed_UAID_2],0),5)</f>
        <v>#N/A</v>
      </c>
      <c r="O1789" s="9" t="e">
        <f>INDEX(TrackerTbl[#Data],MATCH(Table58[[#This Row],[L2]],TrackerTbl[Cleansed_UAID_2],0),6)</f>
        <v>#N/A</v>
      </c>
      <c r="P1789" s="239" t="e">
        <f>INDEX(TrackerTbl[#Data],MATCH(Table58[[#This Row],[L2]],TrackerTbl[Cleansed_UAID_2],0),7)</f>
        <v>#N/A</v>
      </c>
    </row>
    <row r="1790" spans="1:16">
      <c r="A1790" s="9" t="s">
        <v>25</v>
      </c>
      <c r="B1790" t="s">
        <v>7784</v>
      </c>
      <c r="C1790" t="str">
        <f>IF(LEFT(TrackerTbl[[#This Row],[WorkPackage]],1)="U",TrackerTbl[[#This Row],[WorkPackage]],"IDR "&amp;TRIM(TrackerTbl[[#This Row],[WorkPackage]]))</f>
        <v>UFDR 209.A</v>
      </c>
      <c r="D1790" t="str">
        <f>TRIM(TrackerTbl[[#This Row],[UAID_2]])</f>
        <v>HS2-00002SZLY</v>
      </c>
      <c r="E1790" s="74">
        <f>_xlfn.MAXIFS(Central_Team!G:G,Central_Team!C:C,TrackerTbl[[#This Row],[UAID_2]])</f>
        <v>45615</v>
      </c>
      <c r="F1790" t="str" cm="1">
        <f t="array" ref="F1790">INDEX(MainTracker[#Data],MATCH(1,(TrackerTbl[[#This Row],[UAID_2]]=MainTracker[UAID_2])*(TrackerTbl[[#This Row],[Request Date]]=MainTracker[Request sent on (Date)])*1,0),21)</f>
        <v>10 - Complete</v>
      </c>
      <c r="G1790" s="74" cm="1">
        <f t="array" ref="G1790">INDEX(MainTracker[#Data],MATCH(1,(TrackerTbl[[#This Row],[UAID_2]]=MainTracker[UAID_2])*(TrackerTbl[[#This Row],[Request Date]]=MainTracker[Request sent on (Date)])*1,0),9)</f>
        <v>45628</v>
      </c>
      <c r="J1790" t="s">
        <v>10965</v>
      </c>
      <c r="K1790" s="238" t="s">
        <v>10956</v>
      </c>
      <c r="L1790" t="str">
        <f>LEFT(Table58[[#This Row],[L3 (Last Work Package only)]],FIND(" - ",Table58[[#This Row],[L3 (Last Work Package only)]])-1)</f>
        <v>IDR 238.02-3</v>
      </c>
      <c r="M1790" t="str">
        <f>LEFT(Table58[[#This Row],[Assets]],FIND(" - ",Table58[[#This Row],[Assets]])-1)</f>
        <v>HS2-00002EKZK</v>
      </c>
      <c r="N1790" s="239" t="e">
        <f>INDEX(TrackerTbl[#Data],MATCH(Table58[[#This Row],[L2]],TrackerTbl[Cleansed_UAID_2],0),5)</f>
        <v>#N/A</v>
      </c>
      <c r="O1790" s="9" t="e">
        <f>INDEX(TrackerTbl[#Data],MATCH(Table58[[#This Row],[L2]],TrackerTbl[Cleansed_UAID_2],0),6)</f>
        <v>#N/A</v>
      </c>
      <c r="P1790" s="239" t="e">
        <f>INDEX(TrackerTbl[#Data],MATCH(Table58[[#This Row],[L2]],TrackerTbl[Cleansed_UAID_2],0),7)</f>
        <v>#N/A</v>
      </c>
    </row>
    <row r="1791" spans="1:16">
      <c r="A1791" s="9">
        <v>238.02</v>
      </c>
      <c r="B1791" t="s">
        <v>7787</v>
      </c>
      <c r="C1791" t="str">
        <f>IF(LEFT(TrackerTbl[[#This Row],[WorkPackage]],1)="U",TrackerTbl[[#This Row],[WorkPackage]],"IDR "&amp;TRIM(TrackerTbl[[#This Row],[WorkPackage]]))</f>
        <v>IDR 238.02</v>
      </c>
      <c r="D1791" t="str">
        <f>TRIM(TrackerTbl[[#This Row],[UAID_2]])</f>
        <v>HS2-00003LCQC</v>
      </c>
      <c r="E1791" s="74">
        <f>_xlfn.MAXIFS(Central_Team!G:G,Central_Team!C:C,TrackerTbl[[#This Row],[UAID_2]])</f>
        <v>45615</v>
      </c>
      <c r="F1791" t="str" cm="1">
        <f t="array" ref="F1791">INDEX(MainTracker[#Data],MATCH(1,(TrackerTbl[[#This Row],[UAID_2]]=MainTracker[UAID_2])*(TrackerTbl[[#This Row],[Request Date]]=MainTracker[Request sent on (Date)])*1,0),21)</f>
        <v>10 - Complete</v>
      </c>
      <c r="G1791" s="74" cm="1">
        <f t="array" ref="G1791">INDEX(MainTracker[#Data],MATCH(1,(TrackerTbl[[#This Row],[UAID_2]]=MainTracker[UAID_2])*(TrackerTbl[[#This Row],[Request Date]]=MainTracker[Request sent on (Date)])*1,0),9)</f>
        <v>0</v>
      </c>
      <c r="J1791" t="s">
        <v>10966</v>
      </c>
      <c r="K1791" s="238" t="s">
        <v>10956</v>
      </c>
      <c r="L1791" t="str">
        <f>LEFT(Table58[[#This Row],[L3 (Last Work Package only)]],FIND(" - ",Table58[[#This Row],[L3 (Last Work Package only)]])-1)</f>
        <v>IDR 238.02-3</v>
      </c>
      <c r="M1791" t="str">
        <f>LEFT(Table58[[#This Row],[Assets]],FIND(" - ",Table58[[#This Row],[Assets]])-1)</f>
        <v>HS2-00002EKZL</v>
      </c>
      <c r="N1791" s="239" t="e">
        <f>INDEX(TrackerTbl[#Data],MATCH(Table58[[#This Row],[L2]],TrackerTbl[Cleansed_UAID_2],0),5)</f>
        <v>#N/A</v>
      </c>
      <c r="O1791" s="9" t="e">
        <f>INDEX(TrackerTbl[#Data],MATCH(Table58[[#This Row],[L2]],TrackerTbl[Cleansed_UAID_2],0),6)</f>
        <v>#N/A</v>
      </c>
      <c r="P1791" s="239" t="e">
        <f>INDEX(TrackerTbl[#Data],MATCH(Table58[[#This Row],[L2]],TrackerTbl[Cleansed_UAID_2],0),7)</f>
        <v>#N/A</v>
      </c>
    </row>
    <row r="1792" spans="1:16">
      <c r="A1792" s="9" t="s">
        <v>49</v>
      </c>
      <c r="B1792" t="s">
        <v>7792</v>
      </c>
      <c r="C1792" t="str">
        <f>IF(LEFT(TrackerTbl[[#This Row],[WorkPackage]],1)="U",TrackerTbl[[#This Row],[WorkPackage]],"IDR "&amp;TRIM(TrackerTbl[[#This Row],[WorkPackage]]))</f>
        <v>IDR 229.01-2</v>
      </c>
      <c r="D1792" t="str">
        <f>TRIM(TrackerTbl[[#This Row],[UAID_2]])</f>
        <v>HS2-00003B2GE</v>
      </c>
      <c r="E1792" s="74">
        <f>_xlfn.MAXIFS(Central_Team!G:G,Central_Team!C:C,TrackerTbl[[#This Row],[UAID_2]])</f>
        <v>45615</v>
      </c>
      <c r="F1792" t="str" cm="1">
        <f t="array" ref="F1792">INDEX(MainTracker[#Data],MATCH(1,(TrackerTbl[[#This Row],[UAID_2]]=MainTracker[UAID_2])*(TrackerTbl[[#This Row],[Request Date]]=MainTracker[Request sent on (Date)])*1,0),21)</f>
        <v>10 - Complete</v>
      </c>
      <c r="G1792" s="74" cm="1">
        <f t="array" ref="G1792">INDEX(MainTracker[#Data],MATCH(1,(TrackerTbl[[#This Row],[UAID_2]]=MainTracker[UAID_2])*(TrackerTbl[[#This Row],[Request Date]]=MainTracker[Request sent on (Date)])*1,0),9)</f>
        <v>45638</v>
      </c>
      <c r="J1792" t="s">
        <v>10967</v>
      </c>
      <c r="K1792" s="238" t="s">
        <v>10956</v>
      </c>
      <c r="L1792" t="str">
        <f>LEFT(Table58[[#This Row],[L3 (Last Work Package only)]],FIND(" - ",Table58[[#This Row],[L3 (Last Work Package only)]])-1)</f>
        <v>IDR 238.02-3</v>
      </c>
      <c r="M1792" t="str">
        <f>LEFT(Table58[[#This Row],[Assets]],FIND(" - ",Table58[[#This Row],[Assets]])-1)</f>
        <v>HS2-00003LH5J</v>
      </c>
      <c r="N1792" s="239" t="e">
        <f>INDEX(TrackerTbl[#Data],MATCH(Table58[[#This Row],[L2]],TrackerTbl[Cleansed_UAID_2],0),5)</f>
        <v>#N/A</v>
      </c>
      <c r="O1792" s="9" t="e">
        <f>INDEX(TrackerTbl[#Data],MATCH(Table58[[#This Row],[L2]],TrackerTbl[Cleansed_UAID_2],0),6)</f>
        <v>#N/A</v>
      </c>
      <c r="P1792" s="239" t="e">
        <f>INDEX(TrackerTbl[#Data],MATCH(Table58[[#This Row],[L2]],TrackerTbl[Cleansed_UAID_2],0),7)</f>
        <v>#N/A</v>
      </c>
    </row>
    <row r="1793" spans="1:16">
      <c r="A1793" s="9">
        <v>238.02</v>
      </c>
      <c r="B1793" t="s">
        <v>2789</v>
      </c>
      <c r="C1793" t="str">
        <f>IF(LEFT(TrackerTbl[[#This Row],[WorkPackage]],1)="U",TrackerTbl[[#This Row],[WorkPackage]],"IDR "&amp;TRIM(TrackerTbl[[#This Row],[WorkPackage]]))</f>
        <v>IDR 238.02</v>
      </c>
      <c r="D1793" t="str">
        <f>TRIM(TrackerTbl[[#This Row],[UAID_2]])</f>
        <v>HS2-00002CTKE</v>
      </c>
      <c r="E1793" s="74">
        <f>_xlfn.MAXIFS(Central_Team!G:G,Central_Team!C:C,TrackerTbl[[#This Row],[UAID_2]])</f>
        <v>45615</v>
      </c>
      <c r="F1793" t="str" cm="1">
        <f t="array" ref="F1793">INDEX(MainTracker[#Data],MATCH(1,(TrackerTbl[[#This Row],[UAID_2]]=MainTracker[UAID_2])*(TrackerTbl[[#This Row],[Request Date]]=MainTracker[Request sent on (Date)])*1,0),21)</f>
        <v>10 - Complete</v>
      </c>
      <c r="G1793" s="74" cm="1">
        <f t="array" ref="G1793">INDEX(MainTracker[#Data],MATCH(1,(TrackerTbl[[#This Row],[UAID_2]]=MainTracker[UAID_2])*(TrackerTbl[[#This Row],[Request Date]]=MainTracker[Request sent on (Date)])*1,0),9)</f>
        <v>45618</v>
      </c>
      <c r="J1793" t="s">
        <v>10968</v>
      </c>
      <c r="K1793" s="238" t="s">
        <v>10956</v>
      </c>
      <c r="L1793" t="str">
        <f>LEFT(Table58[[#This Row],[L3 (Last Work Package only)]],FIND(" - ",Table58[[#This Row],[L3 (Last Work Package only)]])-1)</f>
        <v>IDR 238.02-3</v>
      </c>
      <c r="M1793" t="str">
        <f>LEFT(Table58[[#This Row],[Assets]],FIND(" - ",Table58[[#This Row],[Assets]])-1)</f>
        <v>HS2-00003LH5K</v>
      </c>
      <c r="N1793" s="239" t="e">
        <f>INDEX(TrackerTbl[#Data],MATCH(Table58[[#This Row],[L2]],TrackerTbl[Cleansed_UAID_2],0),5)</f>
        <v>#N/A</v>
      </c>
      <c r="O1793" s="9" t="e">
        <f>INDEX(TrackerTbl[#Data],MATCH(Table58[[#This Row],[L2]],TrackerTbl[Cleansed_UAID_2],0),6)</f>
        <v>#N/A</v>
      </c>
      <c r="P1793" s="239" t="e">
        <f>INDEX(TrackerTbl[#Data],MATCH(Table58[[#This Row],[L2]],TrackerTbl[Cleansed_UAID_2],0),7)</f>
        <v>#N/A</v>
      </c>
    </row>
    <row r="1794" spans="1:16">
      <c r="A1794" s="9">
        <v>238.02</v>
      </c>
      <c r="B1794" t="s">
        <v>2782</v>
      </c>
      <c r="C1794" t="str">
        <f>IF(LEFT(TrackerTbl[[#This Row],[WorkPackage]],1)="U",TrackerTbl[[#This Row],[WorkPackage]],"IDR "&amp;TRIM(TrackerTbl[[#This Row],[WorkPackage]]))</f>
        <v>IDR 238.02</v>
      </c>
      <c r="D1794" t="str">
        <f>TRIM(TrackerTbl[[#This Row],[UAID_2]])</f>
        <v>HS2-000020P2P</v>
      </c>
      <c r="E1794" s="74">
        <f>_xlfn.MAXIFS(Central_Team!G:G,Central_Team!C:C,TrackerTbl[[#This Row],[UAID_2]])</f>
        <v>45615</v>
      </c>
      <c r="F1794" t="str" cm="1">
        <f t="array" ref="F1794">INDEX(MainTracker[#Data],MATCH(1,(TrackerTbl[[#This Row],[UAID_2]]=MainTracker[UAID_2])*(TrackerTbl[[#This Row],[Request Date]]=MainTracker[Request sent on (Date)])*1,0),21)</f>
        <v>10 - Complete</v>
      </c>
      <c r="G1794" s="74" cm="1">
        <f t="array" ref="G1794">INDEX(MainTracker[#Data],MATCH(1,(TrackerTbl[[#This Row],[UAID_2]]=MainTracker[UAID_2])*(TrackerTbl[[#This Row],[Request Date]]=MainTracker[Request sent on (Date)])*1,0),9)</f>
        <v>45621</v>
      </c>
      <c r="J1794" t="s">
        <v>10969</v>
      </c>
      <c r="K1794" s="238" t="s">
        <v>10956</v>
      </c>
      <c r="L1794" t="str">
        <f>LEFT(Table58[[#This Row],[L3 (Last Work Package only)]],FIND(" - ",Table58[[#This Row],[L3 (Last Work Package only)]])-1)</f>
        <v>IDR 238.02-3</v>
      </c>
      <c r="M1794" t="str">
        <f>LEFT(Table58[[#This Row],[Assets]],FIND(" - ",Table58[[#This Row],[Assets]])-1)</f>
        <v>HS2-00003LH5L</v>
      </c>
      <c r="N1794" s="239" t="e">
        <f>INDEX(TrackerTbl[#Data],MATCH(Table58[[#This Row],[L2]],TrackerTbl[Cleansed_UAID_2],0),5)</f>
        <v>#N/A</v>
      </c>
      <c r="O1794" s="9" t="e">
        <f>INDEX(TrackerTbl[#Data],MATCH(Table58[[#This Row],[L2]],TrackerTbl[Cleansed_UAID_2],0),6)</f>
        <v>#N/A</v>
      </c>
      <c r="P1794" s="239" t="e">
        <f>INDEX(TrackerTbl[#Data],MATCH(Table58[[#This Row],[L2]],TrackerTbl[Cleansed_UAID_2],0),7)</f>
        <v>#N/A</v>
      </c>
    </row>
    <row r="1795" spans="1:16">
      <c r="A1795" s="9">
        <v>238.02</v>
      </c>
      <c r="B1795" t="s">
        <v>3528</v>
      </c>
      <c r="C1795" t="str">
        <f>IF(LEFT(TrackerTbl[[#This Row],[WorkPackage]],1)="U",TrackerTbl[[#This Row],[WorkPackage]],"IDR "&amp;TRIM(TrackerTbl[[#This Row],[WorkPackage]]))</f>
        <v>IDR 238.02</v>
      </c>
      <c r="D1795" t="str">
        <f>TRIM(TrackerTbl[[#This Row],[UAID_2]])</f>
        <v>HS2-00002C3Z1</v>
      </c>
      <c r="E1795" s="74">
        <f>_xlfn.MAXIFS(Central_Team!G:G,Central_Team!C:C,TrackerTbl[[#This Row],[UAID_2]])</f>
        <v>45615</v>
      </c>
      <c r="F1795" t="str" cm="1">
        <f t="array" ref="F1795">INDEX(MainTracker[#Data],MATCH(1,(TrackerTbl[[#This Row],[UAID_2]]=MainTracker[UAID_2])*(TrackerTbl[[#This Row],[Request Date]]=MainTracker[Request sent on (Date)])*1,0),21)</f>
        <v>10 - Complete</v>
      </c>
      <c r="G1795" s="74" cm="1">
        <f t="array" ref="G1795">INDEX(MainTracker[#Data],MATCH(1,(TrackerTbl[[#This Row],[UAID_2]]=MainTracker[UAID_2])*(TrackerTbl[[#This Row],[Request Date]]=MainTracker[Request sent on (Date)])*1,0),9)</f>
        <v>45622</v>
      </c>
      <c r="J1795" t="s">
        <v>10970</v>
      </c>
      <c r="K1795" s="238" t="s">
        <v>10971</v>
      </c>
      <c r="L1795" t="str">
        <f>LEFT(Table58[[#This Row],[L3 (Last Work Package only)]],FIND(" - ",Table58[[#This Row],[L3 (Last Work Package only)]])-1)</f>
        <v>IDR 238.02-2</v>
      </c>
      <c r="M1795" t="str">
        <f>LEFT(Table58[[#This Row],[Assets]],FIND(" - ",Table58[[#This Row],[Assets]])-1)</f>
        <v>HS2-00002BVNE</v>
      </c>
      <c r="N1795" s="239" t="e">
        <f>INDEX(TrackerTbl[#Data],MATCH(Table58[[#This Row],[L2]],TrackerTbl[Cleansed_UAID_2],0),5)</f>
        <v>#N/A</v>
      </c>
      <c r="O1795" s="9" t="e">
        <f>INDEX(TrackerTbl[#Data],MATCH(Table58[[#This Row],[L2]],TrackerTbl[Cleansed_UAID_2],0),6)</f>
        <v>#N/A</v>
      </c>
      <c r="P1795" s="239" t="e">
        <f>INDEX(TrackerTbl[#Data],MATCH(Table58[[#This Row],[L2]],TrackerTbl[Cleansed_UAID_2],0),7)</f>
        <v>#N/A</v>
      </c>
    </row>
    <row r="1796" spans="1:16">
      <c r="A1796" s="9" t="s">
        <v>49</v>
      </c>
      <c r="B1796" t="s">
        <v>7800</v>
      </c>
      <c r="C1796" t="str">
        <f>IF(LEFT(TrackerTbl[[#This Row],[WorkPackage]],1)="U",TrackerTbl[[#This Row],[WorkPackage]],"IDR "&amp;TRIM(TrackerTbl[[#This Row],[WorkPackage]]))</f>
        <v>IDR 229.01-2</v>
      </c>
      <c r="D1796" t="str">
        <f>TRIM(TrackerTbl[[#This Row],[UAID_2]])</f>
        <v>HS2-000025B2F</v>
      </c>
      <c r="E1796" s="74">
        <f>_xlfn.MAXIFS(Central_Team!G:G,Central_Team!C:C,TrackerTbl[[#This Row],[UAID_2]])</f>
        <v>45615</v>
      </c>
      <c r="F1796" t="str" cm="1">
        <f t="array" ref="F1796">INDEX(MainTracker[#Data],MATCH(1,(TrackerTbl[[#This Row],[UAID_2]]=MainTracker[UAID_2])*(TrackerTbl[[#This Row],[Request Date]]=MainTracker[Request sent on (Date)])*1,0),21)</f>
        <v>10 - Complete</v>
      </c>
      <c r="G1796" s="74" cm="1">
        <f t="array" ref="G1796">INDEX(MainTracker[#Data],MATCH(1,(TrackerTbl[[#This Row],[UAID_2]]=MainTracker[UAID_2])*(TrackerTbl[[#This Row],[Request Date]]=MainTracker[Request sent on (Date)])*1,0),9)</f>
        <v>0</v>
      </c>
      <c r="J1796" t="s">
        <v>10972</v>
      </c>
      <c r="K1796" s="238" t="s">
        <v>10971</v>
      </c>
      <c r="L1796" t="str">
        <f>LEFT(Table58[[#This Row],[L3 (Last Work Package only)]],FIND(" - ",Table58[[#This Row],[L3 (Last Work Package only)]])-1)</f>
        <v>IDR 238.02-2</v>
      </c>
      <c r="M1796" t="str">
        <f>LEFT(Table58[[#This Row],[Assets]],FIND(" - ",Table58[[#This Row],[Assets]])-1)</f>
        <v>HS2-00002CTKA</v>
      </c>
      <c r="N1796" s="239" t="e">
        <f>INDEX(TrackerTbl[#Data],MATCH(Table58[[#This Row],[L2]],TrackerTbl[Cleansed_UAID_2],0),5)</f>
        <v>#N/A</v>
      </c>
      <c r="O1796" s="9" t="e">
        <f>INDEX(TrackerTbl[#Data],MATCH(Table58[[#This Row],[L2]],TrackerTbl[Cleansed_UAID_2],0),6)</f>
        <v>#N/A</v>
      </c>
      <c r="P1796" s="239" t="e">
        <f>INDEX(TrackerTbl[#Data],MATCH(Table58[[#This Row],[L2]],TrackerTbl[Cleansed_UAID_2],0),7)</f>
        <v>#N/A</v>
      </c>
    </row>
    <row r="1797" spans="1:16">
      <c r="A1797" s="9" t="s">
        <v>49</v>
      </c>
      <c r="B1797" t="s">
        <v>7800</v>
      </c>
      <c r="C1797" t="str">
        <f>IF(LEFT(TrackerTbl[[#This Row],[WorkPackage]],1)="U",TrackerTbl[[#This Row],[WorkPackage]],"IDR "&amp;TRIM(TrackerTbl[[#This Row],[WorkPackage]]))</f>
        <v>IDR 229.01-2</v>
      </c>
      <c r="D1797" t="str">
        <f>TRIM(TrackerTbl[[#This Row],[UAID_2]])</f>
        <v>HS2-000025B2F</v>
      </c>
      <c r="E1797" s="74">
        <f>_xlfn.MAXIFS(Central_Team!G:G,Central_Team!C:C,TrackerTbl[[#This Row],[UAID_2]])</f>
        <v>45615</v>
      </c>
      <c r="F1797" t="str" cm="1">
        <f t="array" ref="F1797">INDEX(MainTracker[#Data],MATCH(1,(TrackerTbl[[#This Row],[UAID_2]]=MainTracker[UAID_2])*(TrackerTbl[[#This Row],[Request Date]]=MainTracker[Request sent on (Date)])*1,0),21)</f>
        <v>10 - Complete</v>
      </c>
      <c r="G1797" s="74" cm="1">
        <f t="array" ref="G1797">INDEX(MainTracker[#Data],MATCH(1,(TrackerTbl[[#This Row],[UAID_2]]=MainTracker[UAID_2])*(TrackerTbl[[#This Row],[Request Date]]=MainTracker[Request sent on (Date)])*1,0),9)</f>
        <v>0</v>
      </c>
      <c r="J1797" t="s">
        <v>10973</v>
      </c>
      <c r="K1797" s="238" t="s">
        <v>10971</v>
      </c>
      <c r="L1797" t="str">
        <f>LEFT(Table58[[#This Row],[L3 (Last Work Package only)]],FIND(" - ",Table58[[#This Row],[L3 (Last Work Package only)]])-1)</f>
        <v>IDR 238.02-2</v>
      </c>
      <c r="M1797" t="str">
        <f>LEFT(Table58[[#This Row],[Assets]],FIND(" - ",Table58[[#This Row],[Assets]])-1)</f>
        <v>HS2-00002CTKC</v>
      </c>
      <c r="N1797" s="239" t="e">
        <f>INDEX(TrackerTbl[#Data],MATCH(Table58[[#This Row],[L2]],TrackerTbl[Cleansed_UAID_2],0),5)</f>
        <v>#N/A</v>
      </c>
      <c r="O1797" s="9" t="e">
        <f>INDEX(TrackerTbl[#Data],MATCH(Table58[[#This Row],[L2]],TrackerTbl[Cleansed_UAID_2],0),6)</f>
        <v>#N/A</v>
      </c>
      <c r="P1797" s="239" t="e">
        <f>INDEX(TrackerTbl[#Data],MATCH(Table58[[#This Row],[L2]],TrackerTbl[Cleansed_UAID_2],0),7)</f>
        <v>#N/A</v>
      </c>
    </row>
    <row r="1798" spans="1:16">
      <c r="A1798" s="9" t="s">
        <v>49</v>
      </c>
      <c r="B1798" t="s">
        <v>7800</v>
      </c>
      <c r="C1798" t="str">
        <f>IF(LEFT(TrackerTbl[[#This Row],[WorkPackage]],1)="U",TrackerTbl[[#This Row],[WorkPackage]],"IDR "&amp;TRIM(TrackerTbl[[#This Row],[WorkPackage]]))</f>
        <v>IDR 229.01-2</v>
      </c>
      <c r="D1798" t="str">
        <f>TRIM(TrackerTbl[[#This Row],[UAID_2]])</f>
        <v>HS2-000025B2F</v>
      </c>
      <c r="E1798" s="74">
        <f>_xlfn.MAXIFS(Central_Team!G:G,Central_Team!C:C,TrackerTbl[[#This Row],[UAID_2]])</f>
        <v>45615</v>
      </c>
      <c r="F1798" t="str" cm="1">
        <f t="array" ref="F1798">INDEX(MainTracker[#Data],MATCH(1,(TrackerTbl[[#This Row],[UAID_2]]=MainTracker[UAID_2])*(TrackerTbl[[#This Row],[Request Date]]=MainTracker[Request sent on (Date)])*1,0),21)</f>
        <v>10 - Complete</v>
      </c>
      <c r="G1798" s="74" cm="1">
        <f t="array" ref="G1798">INDEX(MainTracker[#Data],MATCH(1,(TrackerTbl[[#This Row],[UAID_2]]=MainTracker[UAID_2])*(TrackerTbl[[#This Row],[Request Date]]=MainTracker[Request sent on (Date)])*1,0),9)</f>
        <v>0</v>
      </c>
      <c r="J1798" t="s">
        <v>10974</v>
      </c>
      <c r="K1798" s="238" t="s">
        <v>10971</v>
      </c>
      <c r="L1798" t="str">
        <f>LEFT(Table58[[#This Row],[L3 (Last Work Package only)]],FIND(" - ",Table58[[#This Row],[L3 (Last Work Package only)]])-1)</f>
        <v>IDR 238.02-2</v>
      </c>
      <c r="M1798" t="str">
        <f>LEFT(Table58[[#This Row],[Assets]],FIND(" - ",Table58[[#This Row],[Assets]])-1)</f>
        <v>HS2-00002CTKD</v>
      </c>
      <c r="N1798" s="239" t="e">
        <f>INDEX(TrackerTbl[#Data],MATCH(Table58[[#This Row],[L2]],TrackerTbl[Cleansed_UAID_2],0),5)</f>
        <v>#N/A</v>
      </c>
      <c r="O1798" s="9" t="e">
        <f>INDEX(TrackerTbl[#Data],MATCH(Table58[[#This Row],[L2]],TrackerTbl[Cleansed_UAID_2],0),6)</f>
        <v>#N/A</v>
      </c>
      <c r="P1798" s="239" t="e">
        <f>INDEX(TrackerTbl[#Data],MATCH(Table58[[#This Row],[L2]],TrackerTbl[Cleansed_UAID_2],0),7)</f>
        <v>#N/A</v>
      </c>
    </row>
    <row r="1799" spans="1:16">
      <c r="A1799" s="9" t="s">
        <v>49</v>
      </c>
      <c r="B1799" t="s">
        <v>7800</v>
      </c>
      <c r="C1799" t="str">
        <f>IF(LEFT(TrackerTbl[[#This Row],[WorkPackage]],1)="U",TrackerTbl[[#This Row],[WorkPackage]],"IDR "&amp;TRIM(TrackerTbl[[#This Row],[WorkPackage]]))</f>
        <v>IDR 229.01-2</v>
      </c>
      <c r="D1799" t="str">
        <f>TRIM(TrackerTbl[[#This Row],[UAID_2]])</f>
        <v>HS2-000025B2F</v>
      </c>
      <c r="E1799" s="74">
        <f>_xlfn.MAXIFS(Central_Team!G:G,Central_Team!C:C,TrackerTbl[[#This Row],[UAID_2]])</f>
        <v>45615</v>
      </c>
      <c r="F1799" t="str" cm="1">
        <f t="array" ref="F1799">INDEX(MainTracker[#Data],MATCH(1,(TrackerTbl[[#This Row],[UAID_2]]=MainTracker[UAID_2])*(TrackerTbl[[#This Row],[Request Date]]=MainTracker[Request sent on (Date)])*1,0),21)</f>
        <v>10 - Complete</v>
      </c>
      <c r="G1799" s="74" cm="1">
        <f t="array" ref="G1799">INDEX(MainTracker[#Data],MATCH(1,(TrackerTbl[[#This Row],[UAID_2]]=MainTracker[UAID_2])*(TrackerTbl[[#This Row],[Request Date]]=MainTracker[Request sent on (Date)])*1,0),9)</f>
        <v>0</v>
      </c>
      <c r="J1799" t="s">
        <v>10975</v>
      </c>
      <c r="K1799" s="238" t="s">
        <v>10971</v>
      </c>
      <c r="L1799" t="str">
        <f>LEFT(Table58[[#This Row],[L3 (Last Work Package only)]],FIND(" - ",Table58[[#This Row],[L3 (Last Work Package only)]])-1)</f>
        <v>IDR 238.02-2</v>
      </c>
      <c r="M1799" t="str">
        <f>LEFT(Table58[[#This Row],[Assets]],FIND(" - ",Table58[[#This Row],[Assets]])-1)</f>
        <v>HS2-00002CTKF</v>
      </c>
      <c r="N1799" s="239" t="e">
        <f>INDEX(TrackerTbl[#Data],MATCH(Table58[[#This Row],[L2]],TrackerTbl[Cleansed_UAID_2],0),5)</f>
        <v>#N/A</v>
      </c>
      <c r="O1799" s="9" t="e">
        <f>INDEX(TrackerTbl[#Data],MATCH(Table58[[#This Row],[L2]],TrackerTbl[Cleansed_UAID_2],0),6)</f>
        <v>#N/A</v>
      </c>
      <c r="P1799" s="239" t="e">
        <f>INDEX(TrackerTbl[#Data],MATCH(Table58[[#This Row],[L2]],TrackerTbl[Cleansed_UAID_2],0),7)</f>
        <v>#N/A</v>
      </c>
    </row>
    <row r="1800" spans="1:16">
      <c r="A1800" s="9" t="s">
        <v>49</v>
      </c>
      <c r="B1800" t="s">
        <v>7800</v>
      </c>
      <c r="C1800" t="str">
        <f>IF(LEFT(TrackerTbl[[#This Row],[WorkPackage]],1)="U",TrackerTbl[[#This Row],[WorkPackage]],"IDR "&amp;TRIM(TrackerTbl[[#This Row],[WorkPackage]]))</f>
        <v>IDR 229.01-2</v>
      </c>
      <c r="D1800" t="str">
        <f>TRIM(TrackerTbl[[#This Row],[UAID_2]])</f>
        <v>HS2-000025B2F</v>
      </c>
      <c r="E1800" s="74">
        <f>_xlfn.MAXIFS(Central_Team!G:G,Central_Team!C:C,TrackerTbl[[#This Row],[UAID_2]])</f>
        <v>45615</v>
      </c>
      <c r="F1800" t="str" cm="1">
        <f t="array" ref="F1800">INDEX(MainTracker[#Data],MATCH(1,(TrackerTbl[[#This Row],[UAID_2]]=MainTracker[UAID_2])*(TrackerTbl[[#This Row],[Request Date]]=MainTracker[Request sent on (Date)])*1,0),21)</f>
        <v>10 - Complete</v>
      </c>
      <c r="G1800" s="74" cm="1">
        <f t="array" ref="G1800">INDEX(MainTracker[#Data],MATCH(1,(TrackerTbl[[#This Row],[UAID_2]]=MainTracker[UAID_2])*(TrackerTbl[[#This Row],[Request Date]]=MainTracker[Request sent on (Date)])*1,0),9)</f>
        <v>0</v>
      </c>
      <c r="J1800" t="s">
        <v>10976</v>
      </c>
      <c r="K1800" s="238" t="s">
        <v>10971</v>
      </c>
      <c r="L1800" t="str">
        <f>LEFT(Table58[[#This Row],[L3 (Last Work Package only)]],FIND(" - ",Table58[[#This Row],[L3 (Last Work Package only)]])-1)</f>
        <v>IDR 238.02-2</v>
      </c>
      <c r="M1800" t="str">
        <f>LEFT(Table58[[#This Row],[Assets]],FIND(" - ",Table58[[#This Row],[Assets]])-1)</f>
        <v>HS2-00002CTKG</v>
      </c>
      <c r="N1800" s="239" t="e">
        <f>INDEX(TrackerTbl[#Data],MATCH(Table58[[#This Row],[L2]],TrackerTbl[Cleansed_UAID_2],0),5)</f>
        <v>#N/A</v>
      </c>
      <c r="O1800" s="9" t="e">
        <f>INDEX(TrackerTbl[#Data],MATCH(Table58[[#This Row],[L2]],TrackerTbl[Cleansed_UAID_2],0),6)</f>
        <v>#N/A</v>
      </c>
      <c r="P1800" s="239" t="e">
        <f>INDEX(TrackerTbl[#Data],MATCH(Table58[[#This Row],[L2]],TrackerTbl[Cleansed_UAID_2],0),7)</f>
        <v>#N/A</v>
      </c>
    </row>
    <row r="1801" spans="1:16">
      <c r="A1801" s="9" t="s">
        <v>49</v>
      </c>
      <c r="B1801" t="s">
        <v>7800</v>
      </c>
      <c r="C1801" t="str">
        <f>IF(LEFT(TrackerTbl[[#This Row],[WorkPackage]],1)="U",TrackerTbl[[#This Row],[WorkPackage]],"IDR "&amp;TRIM(TrackerTbl[[#This Row],[WorkPackage]]))</f>
        <v>IDR 229.01-2</v>
      </c>
      <c r="D1801" t="str">
        <f>TRIM(TrackerTbl[[#This Row],[UAID_2]])</f>
        <v>HS2-000025B2F</v>
      </c>
      <c r="E1801" s="74">
        <f>_xlfn.MAXIFS(Central_Team!G:G,Central_Team!C:C,TrackerTbl[[#This Row],[UAID_2]])</f>
        <v>45615</v>
      </c>
      <c r="F1801" t="str" cm="1">
        <f t="array" ref="F1801">INDEX(MainTracker[#Data],MATCH(1,(TrackerTbl[[#This Row],[UAID_2]]=MainTracker[UAID_2])*(TrackerTbl[[#This Row],[Request Date]]=MainTracker[Request sent on (Date)])*1,0),21)</f>
        <v>10 - Complete</v>
      </c>
      <c r="G1801" s="74" cm="1">
        <f t="array" ref="G1801">INDEX(MainTracker[#Data],MATCH(1,(TrackerTbl[[#This Row],[UAID_2]]=MainTracker[UAID_2])*(TrackerTbl[[#This Row],[Request Date]]=MainTracker[Request sent on (Date)])*1,0),9)</f>
        <v>0</v>
      </c>
      <c r="J1801" t="s">
        <v>10977</v>
      </c>
      <c r="K1801" s="238" t="s">
        <v>10971</v>
      </c>
      <c r="L1801" t="str">
        <f>LEFT(Table58[[#This Row],[L3 (Last Work Package only)]],FIND(" - ",Table58[[#This Row],[L3 (Last Work Package only)]])-1)</f>
        <v>IDR 238.02-2</v>
      </c>
      <c r="M1801" t="str">
        <f>LEFT(Table58[[#This Row],[Assets]],FIND(" - ",Table58[[#This Row],[Assets]])-1)</f>
        <v>HS2-000001101</v>
      </c>
      <c r="N1801" s="239" t="e">
        <f>INDEX(TrackerTbl[#Data],MATCH(Table58[[#This Row],[L2]],TrackerTbl[Cleansed_UAID_2],0),5)</f>
        <v>#N/A</v>
      </c>
      <c r="O1801" s="9" t="e">
        <f>INDEX(TrackerTbl[#Data],MATCH(Table58[[#This Row],[L2]],TrackerTbl[Cleansed_UAID_2],0),6)</f>
        <v>#N/A</v>
      </c>
      <c r="P1801" s="239" t="e">
        <f>INDEX(TrackerTbl[#Data],MATCH(Table58[[#This Row],[L2]],TrackerTbl[Cleansed_UAID_2],0),7)</f>
        <v>#N/A</v>
      </c>
    </row>
    <row r="1802" spans="1:16">
      <c r="A1802" s="9" t="s">
        <v>49</v>
      </c>
      <c r="B1802" t="s">
        <v>7800</v>
      </c>
      <c r="C1802" t="str">
        <f>IF(LEFT(TrackerTbl[[#This Row],[WorkPackage]],1)="U",TrackerTbl[[#This Row],[WorkPackage]],"IDR "&amp;TRIM(TrackerTbl[[#This Row],[WorkPackage]]))</f>
        <v>IDR 229.01-2</v>
      </c>
      <c r="D1802" t="str">
        <f>TRIM(TrackerTbl[[#This Row],[UAID_2]])</f>
        <v>HS2-000025B2F</v>
      </c>
      <c r="E1802" s="74">
        <f>_xlfn.MAXIFS(Central_Team!G:G,Central_Team!C:C,TrackerTbl[[#This Row],[UAID_2]])</f>
        <v>45615</v>
      </c>
      <c r="F1802" t="str" cm="1">
        <f t="array" ref="F1802">INDEX(MainTracker[#Data],MATCH(1,(TrackerTbl[[#This Row],[UAID_2]]=MainTracker[UAID_2])*(TrackerTbl[[#This Row],[Request Date]]=MainTracker[Request sent on (Date)])*1,0),21)</f>
        <v>10 - Complete</v>
      </c>
      <c r="G1802" s="74" cm="1">
        <f t="array" ref="G1802">INDEX(MainTracker[#Data],MATCH(1,(TrackerTbl[[#This Row],[UAID_2]]=MainTracker[UAID_2])*(TrackerTbl[[#This Row],[Request Date]]=MainTracker[Request sent on (Date)])*1,0),9)</f>
        <v>0</v>
      </c>
      <c r="J1802" t="s">
        <v>10978</v>
      </c>
      <c r="K1802" s="238" t="s">
        <v>10971</v>
      </c>
      <c r="L1802" t="str">
        <f>LEFT(Table58[[#This Row],[L3 (Last Work Package only)]],FIND(" - ",Table58[[#This Row],[L3 (Last Work Package only)]])-1)</f>
        <v>IDR 238.02-2</v>
      </c>
      <c r="M1802" t="str">
        <f>LEFT(Table58[[#This Row],[Assets]],FIND(" - ",Table58[[#This Row],[Assets]])-1)</f>
        <v>HS2-00002TKV2</v>
      </c>
      <c r="N1802" s="239" t="e">
        <f>INDEX(TrackerTbl[#Data],MATCH(Table58[[#This Row],[L2]],TrackerTbl[Cleansed_UAID_2],0),5)</f>
        <v>#N/A</v>
      </c>
      <c r="O1802" s="9" t="e">
        <f>INDEX(TrackerTbl[#Data],MATCH(Table58[[#This Row],[L2]],TrackerTbl[Cleansed_UAID_2],0),6)</f>
        <v>#N/A</v>
      </c>
      <c r="P1802" s="239" t="e">
        <f>INDEX(TrackerTbl[#Data],MATCH(Table58[[#This Row],[L2]],TrackerTbl[Cleansed_UAID_2],0),7)</f>
        <v>#N/A</v>
      </c>
    </row>
    <row r="1803" spans="1:16">
      <c r="A1803" s="9" t="s">
        <v>49</v>
      </c>
      <c r="B1803" t="s">
        <v>7800</v>
      </c>
      <c r="C1803" t="str">
        <f>IF(LEFT(TrackerTbl[[#This Row],[WorkPackage]],1)="U",TrackerTbl[[#This Row],[WorkPackage]],"IDR "&amp;TRIM(TrackerTbl[[#This Row],[WorkPackage]]))</f>
        <v>IDR 229.01-2</v>
      </c>
      <c r="D1803" t="str">
        <f>TRIM(TrackerTbl[[#This Row],[UAID_2]])</f>
        <v>HS2-000025B2F</v>
      </c>
      <c r="E1803" s="74">
        <f>_xlfn.MAXIFS(Central_Team!G:G,Central_Team!C:C,TrackerTbl[[#This Row],[UAID_2]])</f>
        <v>45615</v>
      </c>
      <c r="F1803" t="str" cm="1">
        <f t="array" ref="F1803">INDEX(MainTracker[#Data],MATCH(1,(TrackerTbl[[#This Row],[UAID_2]]=MainTracker[UAID_2])*(TrackerTbl[[#This Row],[Request Date]]=MainTracker[Request sent on (Date)])*1,0),21)</f>
        <v>10 - Complete</v>
      </c>
      <c r="G1803" s="74" cm="1">
        <f t="array" ref="G1803">INDEX(MainTracker[#Data],MATCH(1,(TrackerTbl[[#This Row],[UAID_2]]=MainTracker[UAID_2])*(TrackerTbl[[#This Row],[Request Date]]=MainTracker[Request sent on (Date)])*1,0),9)</f>
        <v>0</v>
      </c>
      <c r="J1803" t="s">
        <v>10979</v>
      </c>
      <c r="K1803" s="238" t="s">
        <v>10971</v>
      </c>
      <c r="L1803" t="str">
        <f>LEFT(Table58[[#This Row],[L3 (Last Work Package only)]],FIND(" - ",Table58[[#This Row],[L3 (Last Work Package only)]])-1)</f>
        <v>IDR 238.02-2</v>
      </c>
      <c r="M1803" t="str">
        <f>LEFT(Table58[[#This Row],[Assets]],FIND(" - ",Table58[[#This Row],[Assets]])-1)</f>
        <v>HS2-000033BZ6</v>
      </c>
      <c r="N1803" s="239" t="e">
        <f>INDEX(TrackerTbl[#Data],MATCH(Table58[[#This Row],[L2]],TrackerTbl[Cleansed_UAID_2],0),5)</f>
        <v>#N/A</v>
      </c>
      <c r="O1803" s="9" t="e">
        <f>INDEX(TrackerTbl[#Data],MATCH(Table58[[#This Row],[L2]],TrackerTbl[Cleansed_UAID_2],0),6)</f>
        <v>#N/A</v>
      </c>
      <c r="P1803" s="239" t="e">
        <f>INDEX(TrackerTbl[#Data],MATCH(Table58[[#This Row],[L2]],TrackerTbl[Cleansed_UAID_2],0),7)</f>
        <v>#N/A</v>
      </c>
    </row>
    <row r="1804" spans="1:16">
      <c r="A1804" s="9" t="s">
        <v>49</v>
      </c>
      <c r="B1804" t="s">
        <v>7800</v>
      </c>
      <c r="C1804" t="str">
        <f>IF(LEFT(TrackerTbl[[#This Row],[WorkPackage]],1)="U",TrackerTbl[[#This Row],[WorkPackage]],"IDR "&amp;TRIM(TrackerTbl[[#This Row],[WorkPackage]]))</f>
        <v>IDR 229.01-2</v>
      </c>
      <c r="D1804" t="str">
        <f>TRIM(TrackerTbl[[#This Row],[UAID_2]])</f>
        <v>HS2-000025B2F</v>
      </c>
      <c r="E1804" s="74">
        <f>_xlfn.MAXIFS(Central_Team!G:G,Central_Team!C:C,TrackerTbl[[#This Row],[UAID_2]])</f>
        <v>45615</v>
      </c>
      <c r="F1804" t="str" cm="1">
        <f t="array" ref="F1804">INDEX(MainTracker[#Data],MATCH(1,(TrackerTbl[[#This Row],[UAID_2]]=MainTracker[UAID_2])*(TrackerTbl[[#This Row],[Request Date]]=MainTracker[Request sent on (Date)])*1,0),21)</f>
        <v>10 - Complete</v>
      </c>
      <c r="G1804" s="74" cm="1">
        <f t="array" ref="G1804">INDEX(MainTracker[#Data],MATCH(1,(TrackerTbl[[#This Row],[UAID_2]]=MainTracker[UAID_2])*(TrackerTbl[[#This Row],[Request Date]]=MainTracker[Request sent on (Date)])*1,0),9)</f>
        <v>0</v>
      </c>
      <c r="J1804" t="s">
        <v>10980</v>
      </c>
      <c r="K1804" s="238" t="s">
        <v>10971</v>
      </c>
      <c r="L1804" t="str">
        <f>LEFT(Table58[[#This Row],[L3 (Last Work Package only)]],FIND(" - ",Table58[[#This Row],[L3 (Last Work Package only)]])-1)</f>
        <v>IDR 238.02-2</v>
      </c>
      <c r="M1804" t="str">
        <f>LEFT(Table58[[#This Row],[Assets]],FIND(" - ",Table58[[#This Row],[Assets]])-1)</f>
        <v>HS2-00003AQDD</v>
      </c>
      <c r="N1804" s="239" t="e">
        <f>INDEX(TrackerTbl[#Data],MATCH(Table58[[#This Row],[L2]],TrackerTbl[Cleansed_UAID_2],0),5)</f>
        <v>#N/A</v>
      </c>
      <c r="O1804" s="9" t="e">
        <f>INDEX(TrackerTbl[#Data],MATCH(Table58[[#This Row],[L2]],TrackerTbl[Cleansed_UAID_2],0),6)</f>
        <v>#N/A</v>
      </c>
      <c r="P1804" s="239" t="e">
        <f>INDEX(TrackerTbl[#Data],MATCH(Table58[[#This Row],[L2]],TrackerTbl[Cleansed_UAID_2],0),7)</f>
        <v>#N/A</v>
      </c>
    </row>
    <row r="1805" spans="1:16">
      <c r="A1805" s="9" t="s">
        <v>49</v>
      </c>
      <c r="B1805" t="s">
        <v>7800</v>
      </c>
      <c r="C1805" t="str">
        <f>IF(LEFT(TrackerTbl[[#This Row],[WorkPackage]],1)="U",TrackerTbl[[#This Row],[WorkPackage]],"IDR "&amp;TRIM(TrackerTbl[[#This Row],[WorkPackage]]))</f>
        <v>IDR 229.01-2</v>
      </c>
      <c r="D1805" t="str">
        <f>TRIM(TrackerTbl[[#This Row],[UAID_2]])</f>
        <v>HS2-000025B2F</v>
      </c>
      <c r="E1805" s="74">
        <f>_xlfn.MAXIFS(Central_Team!G:G,Central_Team!C:C,TrackerTbl[[#This Row],[UAID_2]])</f>
        <v>45615</v>
      </c>
      <c r="F1805" t="str" cm="1">
        <f t="array" ref="F1805">INDEX(MainTracker[#Data],MATCH(1,(TrackerTbl[[#This Row],[UAID_2]]=MainTracker[UAID_2])*(TrackerTbl[[#This Row],[Request Date]]=MainTracker[Request sent on (Date)])*1,0),21)</f>
        <v>10 - Complete</v>
      </c>
      <c r="G1805" s="74" cm="1">
        <f t="array" ref="G1805">INDEX(MainTracker[#Data],MATCH(1,(TrackerTbl[[#This Row],[UAID_2]]=MainTracker[UAID_2])*(TrackerTbl[[#This Row],[Request Date]]=MainTracker[Request sent on (Date)])*1,0),9)</f>
        <v>0</v>
      </c>
      <c r="J1805" t="s">
        <v>10981</v>
      </c>
      <c r="K1805" s="238" t="s">
        <v>10971</v>
      </c>
      <c r="L1805" t="str">
        <f>LEFT(Table58[[#This Row],[L3 (Last Work Package only)]],FIND(" - ",Table58[[#This Row],[L3 (Last Work Package only)]])-1)</f>
        <v>IDR 238.02-2</v>
      </c>
      <c r="M1805" t="str">
        <f>LEFT(Table58[[#This Row],[Assets]],FIND(" - ",Table58[[#This Row],[Assets]])-1)</f>
        <v>HS2-00003AQDE</v>
      </c>
      <c r="N1805" s="239" t="e">
        <f>INDEX(TrackerTbl[#Data],MATCH(Table58[[#This Row],[L2]],TrackerTbl[Cleansed_UAID_2],0),5)</f>
        <v>#N/A</v>
      </c>
      <c r="O1805" s="9" t="e">
        <f>INDEX(TrackerTbl[#Data],MATCH(Table58[[#This Row],[L2]],TrackerTbl[Cleansed_UAID_2],0),6)</f>
        <v>#N/A</v>
      </c>
      <c r="P1805" s="239" t="e">
        <f>INDEX(TrackerTbl[#Data],MATCH(Table58[[#This Row],[L2]],TrackerTbl[Cleansed_UAID_2],0),7)</f>
        <v>#N/A</v>
      </c>
    </row>
    <row r="1806" spans="1:16">
      <c r="A1806" s="9" t="s">
        <v>49</v>
      </c>
      <c r="B1806" t="s">
        <v>7800</v>
      </c>
      <c r="C1806" t="str">
        <f>IF(LEFT(TrackerTbl[[#This Row],[WorkPackage]],1)="U",TrackerTbl[[#This Row],[WorkPackage]],"IDR "&amp;TRIM(TrackerTbl[[#This Row],[WorkPackage]]))</f>
        <v>IDR 229.01-2</v>
      </c>
      <c r="D1806" t="str">
        <f>TRIM(TrackerTbl[[#This Row],[UAID_2]])</f>
        <v>HS2-000025B2F</v>
      </c>
      <c r="E1806" s="74">
        <f>_xlfn.MAXIFS(Central_Team!G:G,Central_Team!C:C,TrackerTbl[[#This Row],[UAID_2]])</f>
        <v>45615</v>
      </c>
      <c r="F1806" t="str" cm="1">
        <f t="array" ref="F1806">INDEX(MainTracker[#Data],MATCH(1,(TrackerTbl[[#This Row],[UAID_2]]=MainTracker[UAID_2])*(TrackerTbl[[#This Row],[Request Date]]=MainTracker[Request sent on (Date)])*1,0),21)</f>
        <v>10 - Complete</v>
      </c>
      <c r="G1806" s="74" cm="1">
        <f t="array" ref="G1806">INDEX(MainTracker[#Data],MATCH(1,(TrackerTbl[[#This Row],[UAID_2]]=MainTracker[UAID_2])*(TrackerTbl[[#This Row],[Request Date]]=MainTracker[Request sent on (Date)])*1,0),9)</f>
        <v>0</v>
      </c>
      <c r="J1806" t="s">
        <v>10982</v>
      </c>
      <c r="K1806" s="238" t="s">
        <v>10971</v>
      </c>
      <c r="L1806" t="str">
        <f>LEFT(Table58[[#This Row],[L3 (Last Work Package only)]],FIND(" - ",Table58[[#This Row],[L3 (Last Work Package only)]])-1)</f>
        <v>IDR 238.02-2</v>
      </c>
      <c r="M1806" t="str">
        <f>LEFT(Table58[[#This Row],[Assets]],FIND(" - ",Table58[[#This Row],[Assets]])-1)</f>
        <v>HS2-00003CCK5</v>
      </c>
      <c r="N1806" s="239" t="e">
        <f>INDEX(TrackerTbl[#Data],MATCH(Table58[[#This Row],[L2]],TrackerTbl[Cleansed_UAID_2],0),5)</f>
        <v>#N/A</v>
      </c>
      <c r="O1806" s="9" t="e">
        <f>INDEX(TrackerTbl[#Data],MATCH(Table58[[#This Row],[L2]],TrackerTbl[Cleansed_UAID_2],0),6)</f>
        <v>#N/A</v>
      </c>
      <c r="P1806" s="239" t="e">
        <f>INDEX(TrackerTbl[#Data],MATCH(Table58[[#This Row],[L2]],TrackerTbl[Cleansed_UAID_2],0),7)</f>
        <v>#N/A</v>
      </c>
    </row>
    <row r="1807" spans="1:16">
      <c r="A1807" s="9" t="s">
        <v>49</v>
      </c>
      <c r="B1807" t="s">
        <v>7800</v>
      </c>
      <c r="C1807" t="str">
        <f>IF(LEFT(TrackerTbl[[#This Row],[WorkPackage]],1)="U",TrackerTbl[[#This Row],[WorkPackage]],"IDR "&amp;TRIM(TrackerTbl[[#This Row],[WorkPackage]]))</f>
        <v>IDR 229.01-2</v>
      </c>
      <c r="D1807" t="str">
        <f>TRIM(TrackerTbl[[#This Row],[UAID_2]])</f>
        <v>HS2-000025B2F</v>
      </c>
      <c r="E1807" s="74">
        <f>_xlfn.MAXIFS(Central_Team!G:G,Central_Team!C:C,TrackerTbl[[#This Row],[UAID_2]])</f>
        <v>45615</v>
      </c>
      <c r="F1807" t="str" cm="1">
        <f t="array" ref="F1807">INDEX(MainTracker[#Data],MATCH(1,(TrackerTbl[[#This Row],[UAID_2]]=MainTracker[UAID_2])*(TrackerTbl[[#This Row],[Request Date]]=MainTracker[Request sent on (Date)])*1,0),21)</f>
        <v>10 - Complete</v>
      </c>
      <c r="G1807" s="74" cm="1">
        <f t="array" ref="G1807">INDEX(MainTracker[#Data],MATCH(1,(TrackerTbl[[#This Row],[UAID_2]]=MainTracker[UAID_2])*(TrackerTbl[[#This Row],[Request Date]]=MainTracker[Request sent on (Date)])*1,0),9)</f>
        <v>0</v>
      </c>
      <c r="J1807" t="s">
        <v>10983</v>
      </c>
      <c r="K1807" s="238" t="s">
        <v>10971</v>
      </c>
      <c r="L1807" t="str">
        <f>LEFT(Table58[[#This Row],[L3 (Last Work Package only)]],FIND(" - ",Table58[[#This Row],[L3 (Last Work Package only)]])-1)</f>
        <v>IDR 238.02-2</v>
      </c>
      <c r="M1807" t="str">
        <f>LEFT(Table58[[#This Row],[Assets]],FIND(" - ",Table58[[#This Row],[Assets]])-1)</f>
        <v>HS2-00003JP9K</v>
      </c>
      <c r="N1807" s="239" t="e">
        <f>INDEX(TrackerTbl[#Data],MATCH(Table58[[#This Row],[L2]],TrackerTbl[Cleansed_UAID_2],0),5)</f>
        <v>#N/A</v>
      </c>
      <c r="O1807" s="9" t="e">
        <f>INDEX(TrackerTbl[#Data],MATCH(Table58[[#This Row],[L2]],TrackerTbl[Cleansed_UAID_2],0),6)</f>
        <v>#N/A</v>
      </c>
      <c r="P1807" s="239" t="e">
        <f>INDEX(TrackerTbl[#Data],MATCH(Table58[[#This Row],[L2]],TrackerTbl[Cleansed_UAID_2],0),7)</f>
        <v>#N/A</v>
      </c>
    </row>
    <row r="1808" spans="1:16">
      <c r="A1808" s="9" t="s">
        <v>49</v>
      </c>
      <c r="B1808" t="s">
        <v>7800</v>
      </c>
      <c r="C1808" t="str">
        <f>IF(LEFT(TrackerTbl[[#This Row],[WorkPackage]],1)="U",TrackerTbl[[#This Row],[WorkPackage]],"IDR "&amp;TRIM(TrackerTbl[[#This Row],[WorkPackage]]))</f>
        <v>IDR 229.01-2</v>
      </c>
      <c r="D1808" t="str">
        <f>TRIM(TrackerTbl[[#This Row],[UAID_2]])</f>
        <v>HS2-000025B2F</v>
      </c>
      <c r="E1808" s="74">
        <f>_xlfn.MAXIFS(Central_Team!G:G,Central_Team!C:C,TrackerTbl[[#This Row],[UAID_2]])</f>
        <v>45615</v>
      </c>
      <c r="F1808" t="str" cm="1">
        <f t="array" ref="F1808">INDEX(MainTracker[#Data],MATCH(1,(TrackerTbl[[#This Row],[UAID_2]]=MainTracker[UAID_2])*(TrackerTbl[[#This Row],[Request Date]]=MainTracker[Request sent on (Date)])*1,0),21)</f>
        <v>10 - Complete</v>
      </c>
      <c r="G1808" s="74" cm="1">
        <f t="array" ref="G1808">INDEX(MainTracker[#Data],MATCH(1,(TrackerTbl[[#This Row],[UAID_2]]=MainTracker[UAID_2])*(TrackerTbl[[#This Row],[Request Date]]=MainTracker[Request sent on (Date)])*1,0),9)</f>
        <v>0</v>
      </c>
      <c r="J1808" t="s">
        <v>10984</v>
      </c>
      <c r="K1808" s="238" t="s">
        <v>10971</v>
      </c>
      <c r="L1808" t="str">
        <f>LEFT(Table58[[#This Row],[L3 (Last Work Package only)]],FIND(" - ",Table58[[#This Row],[L3 (Last Work Package only)]])-1)</f>
        <v>IDR 238.02-2</v>
      </c>
      <c r="M1808" t="str">
        <f>LEFT(Table58[[#This Row],[Assets]],FIND(" - ",Table58[[#This Row],[Assets]])-1)</f>
        <v>HS2-00003JP9L</v>
      </c>
      <c r="N1808" s="239" t="e">
        <f>INDEX(TrackerTbl[#Data],MATCH(Table58[[#This Row],[L2]],TrackerTbl[Cleansed_UAID_2],0),5)</f>
        <v>#N/A</v>
      </c>
      <c r="O1808" s="9" t="e">
        <f>INDEX(TrackerTbl[#Data],MATCH(Table58[[#This Row],[L2]],TrackerTbl[Cleansed_UAID_2],0),6)</f>
        <v>#N/A</v>
      </c>
      <c r="P1808" s="239" t="e">
        <f>INDEX(TrackerTbl[#Data],MATCH(Table58[[#This Row],[L2]],TrackerTbl[Cleansed_UAID_2],0),7)</f>
        <v>#N/A</v>
      </c>
    </row>
    <row r="1809" spans="1:16">
      <c r="A1809" s="9" t="s">
        <v>49</v>
      </c>
      <c r="B1809" t="s">
        <v>7800</v>
      </c>
      <c r="C1809" t="str">
        <f>IF(LEFT(TrackerTbl[[#This Row],[WorkPackage]],1)="U",TrackerTbl[[#This Row],[WorkPackage]],"IDR "&amp;TRIM(TrackerTbl[[#This Row],[WorkPackage]]))</f>
        <v>IDR 229.01-2</v>
      </c>
      <c r="D1809" t="str">
        <f>TRIM(TrackerTbl[[#This Row],[UAID_2]])</f>
        <v>HS2-000025B2F</v>
      </c>
      <c r="E1809" s="74">
        <f>_xlfn.MAXIFS(Central_Team!G:G,Central_Team!C:C,TrackerTbl[[#This Row],[UAID_2]])</f>
        <v>45615</v>
      </c>
      <c r="F1809" t="str" cm="1">
        <f t="array" ref="F1809">INDEX(MainTracker[#Data],MATCH(1,(TrackerTbl[[#This Row],[UAID_2]]=MainTracker[UAID_2])*(TrackerTbl[[#This Row],[Request Date]]=MainTracker[Request sent on (Date)])*1,0),21)</f>
        <v>10 - Complete</v>
      </c>
      <c r="G1809" s="74" cm="1">
        <f t="array" ref="G1809">INDEX(MainTracker[#Data],MATCH(1,(TrackerTbl[[#This Row],[UAID_2]]=MainTracker[UAID_2])*(TrackerTbl[[#This Row],[Request Date]]=MainTracker[Request sent on (Date)])*1,0),9)</f>
        <v>0</v>
      </c>
      <c r="J1809" t="s">
        <v>10985</v>
      </c>
      <c r="K1809" s="238" t="s">
        <v>10971</v>
      </c>
      <c r="L1809" t="str">
        <f>LEFT(Table58[[#This Row],[L3 (Last Work Package only)]],FIND(" - ",Table58[[#This Row],[L3 (Last Work Package only)]])-1)</f>
        <v>IDR 238.02-2</v>
      </c>
      <c r="M1809" t="str">
        <f>LEFT(Table58[[#This Row],[Assets]],FIND(" - ",Table58[[#This Row],[Assets]])-1)</f>
        <v>HS2-00003JP9M</v>
      </c>
      <c r="N1809" s="239" t="e">
        <f>INDEX(TrackerTbl[#Data],MATCH(Table58[[#This Row],[L2]],TrackerTbl[Cleansed_UAID_2],0),5)</f>
        <v>#N/A</v>
      </c>
      <c r="O1809" s="9" t="e">
        <f>INDEX(TrackerTbl[#Data],MATCH(Table58[[#This Row],[L2]],TrackerTbl[Cleansed_UAID_2],0),6)</f>
        <v>#N/A</v>
      </c>
      <c r="P1809" s="239" t="e">
        <f>INDEX(TrackerTbl[#Data],MATCH(Table58[[#This Row],[L2]],TrackerTbl[Cleansed_UAID_2],0),7)</f>
        <v>#N/A</v>
      </c>
    </row>
    <row r="1810" spans="1:16">
      <c r="A1810" s="9" t="s">
        <v>49</v>
      </c>
      <c r="B1810" t="s">
        <v>7800</v>
      </c>
      <c r="C1810" t="str">
        <f>IF(LEFT(TrackerTbl[[#This Row],[WorkPackage]],1)="U",TrackerTbl[[#This Row],[WorkPackage]],"IDR "&amp;TRIM(TrackerTbl[[#This Row],[WorkPackage]]))</f>
        <v>IDR 229.01-2</v>
      </c>
      <c r="D1810" t="str">
        <f>TRIM(TrackerTbl[[#This Row],[UAID_2]])</f>
        <v>HS2-000025B2F</v>
      </c>
      <c r="E1810" s="74">
        <f>_xlfn.MAXIFS(Central_Team!G:G,Central_Team!C:C,TrackerTbl[[#This Row],[UAID_2]])</f>
        <v>45615</v>
      </c>
      <c r="F1810" t="str" cm="1">
        <f t="array" ref="F1810">INDEX(MainTracker[#Data],MATCH(1,(TrackerTbl[[#This Row],[UAID_2]]=MainTracker[UAID_2])*(TrackerTbl[[#This Row],[Request Date]]=MainTracker[Request sent on (Date)])*1,0),21)</f>
        <v>10 - Complete</v>
      </c>
      <c r="G1810" s="74" cm="1">
        <f t="array" ref="G1810">INDEX(MainTracker[#Data],MATCH(1,(TrackerTbl[[#This Row],[UAID_2]]=MainTracker[UAID_2])*(TrackerTbl[[#This Row],[Request Date]]=MainTracker[Request sent on (Date)])*1,0),9)</f>
        <v>0</v>
      </c>
      <c r="J1810" t="s">
        <v>10986</v>
      </c>
      <c r="K1810" s="238" t="s">
        <v>10971</v>
      </c>
      <c r="L1810" t="str">
        <f>LEFT(Table58[[#This Row],[L3 (Last Work Package only)]],FIND(" - ",Table58[[#This Row],[L3 (Last Work Package only)]])-1)</f>
        <v>IDR 238.02-2</v>
      </c>
      <c r="M1810" t="str">
        <f>LEFT(Table58[[#This Row],[Assets]],FIND(" - ",Table58[[#This Row],[Assets]])-1)</f>
        <v>HS2-00003JPBM</v>
      </c>
      <c r="N1810" s="239" t="e">
        <f>INDEX(TrackerTbl[#Data],MATCH(Table58[[#This Row],[L2]],TrackerTbl[Cleansed_UAID_2],0),5)</f>
        <v>#N/A</v>
      </c>
      <c r="O1810" s="9" t="e">
        <f>INDEX(TrackerTbl[#Data],MATCH(Table58[[#This Row],[L2]],TrackerTbl[Cleansed_UAID_2],0),6)</f>
        <v>#N/A</v>
      </c>
      <c r="P1810" s="239" t="e">
        <f>INDEX(TrackerTbl[#Data],MATCH(Table58[[#This Row],[L2]],TrackerTbl[Cleansed_UAID_2],0),7)</f>
        <v>#N/A</v>
      </c>
    </row>
    <row r="1811" spans="1:16">
      <c r="A1811" s="9">
        <v>212.4</v>
      </c>
      <c r="B1811" t="s">
        <v>2482</v>
      </c>
      <c r="C1811" t="str">
        <f>IF(LEFT(TrackerTbl[[#This Row],[WorkPackage]],1)="U",TrackerTbl[[#This Row],[WorkPackage]],"IDR "&amp;TRIM(TrackerTbl[[#This Row],[WorkPackage]]))</f>
        <v>IDR 212.4</v>
      </c>
      <c r="D1811" t="str">
        <f>TRIM(TrackerTbl[[#This Row],[UAID_2]])</f>
        <v>HS2-00003B93V</v>
      </c>
      <c r="E1811" s="74">
        <f>_xlfn.MAXIFS(Central_Team!G:G,Central_Team!C:C,TrackerTbl[[#This Row],[UAID_2]])</f>
        <v>45616</v>
      </c>
      <c r="F1811" t="str" cm="1">
        <f t="array" ref="F1811">INDEX(MainTracker[#Data],MATCH(1,(TrackerTbl[[#This Row],[UAID_2]]=MainTracker[UAID_2])*(TrackerTbl[[#This Row],[Request Date]]=MainTracker[Request sent on (Date)])*1,0),21)</f>
        <v>10 - Complete</v>
      </c>
      <c r="G1811" s="74" cm="1">
        <f t="array" ref="G1811">INDEX(MainTracker[#Data],MATCH(1,(TrackerTbl[[#This Row],[UAID_2]]=MainTracker[UAID_2])*(TrackerTbl[[#This Row],[Request Date]]=MainTracker[Request sent on (Date)])*1,0),9)</f>
        <v>45665</v>
      </c>
      <c r="J1811" t="s">
        <v>10987</v>
      </c>
      <c r="K1811" s="238" t="s">
        <v>10971</v>
      </c>
      <c r="L1811" t="str">
        <f>LEFT(Table58[[#This Row],[L3 (Last Work Package only)]],FIND(" - ",Table58[[#This Row],[L3 (Last Work Package only)]])-1)</f>
        <v>IDR 238.02-2</v>
      </c>
      <c r="M1811" t="str">
        <f>LEFT(Table58[[#This Row],[Assets]],FIND(" - ",Table58[[#This Row],[Assets]])-1)</f>
        <v>HS2-00003JPBN</v>
      </c>
      <c r="N1811" s="239" t="e">
        <f>INDEX(TrackerTbl[#Data],MATCH(Table58[[#This Row],[L2]],TrackerTbl[Cleansed_UAID_2],0),5)</f>
        <v>#N/A</v>
      </c>
      <c r="O1811" s="9" t="e">
        <f>INDEX(TrackerTbl[#Data],MATCH(Table58[[#This Row],[L2]],TrackerTbl[Cleansed_UAID_2],0),6)</f>
        <v>#N/A</v>
      </c>
      <c r="P1811" s="239" t="e">
        <f>INDEX(TrackerTbl[#Data],MATCH(Table58[[#This Row],[L2]],TrackerTbl[Cleansed_UAID_2],0),7)</f>
        <v>#N/A</v>
      </c>
    </row>
    <row r="1812" spans="1:16">
      <c r="A1812" s="9" t="s">
        <v>45</v>
      </c>
      <c r="B1812" t="s">
        <v>7824</v>
      </c>
      <c r="C1812" t="str">
        <f>IF(LEFT(TrackerTbl[[#This Row],[WorkPackage]],1)="U",TrackerTbl[[#This Row],[WorkPackage]],"IDR "&amp;TRIM(TrackerTbl[[#This Row],[WorkPackage]]))</f>
        <v>UFDR 216.I</v>
      </c>
      <c r="D1812" t="str">
        <f>TRIM(TrackerTbl[[#This Row],[UAID_2]])</f>
        <v>HS2-00002TTR2</v>
      </c>
      <c r="E1812" s="74">
        <f>_xlfn.MAXIFS(Central_Team!G:G,Central_Team!C:C,TrackerTbl[[#This Row],[UAID_2]])</f>
        <v>45616</v>
      </c>
      <c r="F1812" t="str" cm="1">
        <f t="array" ref="F1812">INDEX(MainTracker[#Data],MATCH(1,(TrackerTbl[[#This Row],[UAID_2]]=MainTracker[UAID_2])*(TrackerTbl[[#This Row],[Request Date]]=MainTracker[Request sent on (Date)])*1,0),21)</f>
        <v>10 - Complete</v>
      </c>
      <c r="G1812" s="74" cm="1">
        <f t="array" ref="G1812">INDEX(MainTracker[#Data],MATCH(1,(TrackerTbl[[#This Row],[UAID_2]]=MainTracker[UAID_2])*(TrackerTbl[[#This Row],[Request Date]]=MainTracker[Request sent on (Date)])*1,0),9)</f>
        <v>45628</v>
      </c>
      <c r="J1812" t="s">
        <v>10988</v>
      </c>
      <c r="K1812" s="238" t="s">
        <v>10971</v>
      </c>
      <c r="L1812" t="str">
        <f>LEFT(Table58[[#This Row],[L3 (Last Work Package only)]],FIND(" - ",Table58[[#This Row],[L3 (Last Work Package only)]])-1)</f>
        <v>IDR 238.02-2</v>
      </c>
      <c r="M1812" t="str">
        <f>LEFT(Table58[[#This Row],[Assets]],FIND(" - ",Table58[[#This Row],[Assets]])-1)</f>
        <v>HS2-00003JPBP</v>
      </c>
      <c r="N1812" s="239" t="e">
        <f>INDEX(TrackerTbl[#Data],MATCH(Table58[[#This Row],[L2]],TrackerTbl[Cleansed_UAID_2],0),5)</f>
        <v>#N/A</v>
      </c>
      <c r="O1812" s="9" t="e">
        <f>INDEX(TrackerTbl[#Data],MATCH(Table58[[#This Row],[L2]],TrackerTbl[Cleansed_UAID_2],0),6)</f>
        <v>#N/A</v>
      </c>
      <c r="P1812" s="239" t="e">
        <f>INDEX(TrackerTbl[#Data],MATCH(Table58[[#This Row],[L2]],TrackerTbl[Cleansed_UAID_2],0),7)</f>
        <v>#N/A</v>
      </c>
    </row>
    <row r="1813" spans="1:16">
      <c r="A1813" s="9" t="s">
        <v>151</v>
      </c>
      <c r="B1813" t="s">
        <v>7829</v>
      </c>
      <c r="C1813" t="str">
        <f>IF(LEFT(TrackerTbl[[#This Row],[WorkPackage]],1)="U",TrackerTbl[[#This Row],[WorkPackage]],"IDR "&amp;TRIM(TrackerTbl[[#This Row],[WorkPackage]]))</f>
        <v>IDR 216.01-2</v>
      </c>
      <c r="D1813" t="str">
        <f>TRIM(TrackerTbl[[#This Row],[UAID_2]])</f>
        <v>HS2-00002NNHQ</v>
      </c>
      <c r="E1813" s="74">
        <f>_xlfn.MAXIFS(Central_Team!G:G,Central_Team!C:C,TrackerTbl[[#This Row],[UAID_2]])</f>
        <v>45616</v>
      </c>
      <c r="F1813" t="str" cm="1">
        <f t="array" ref="F1813">INDEX(MainTracker[#Data],MATCH(1,(TrackerTbl[[#This Row],[UAID_2]]=MainTracker[UAID_2])*(TrackerTbl[[#This Row],[Request Date]]=MainTracker[Request sent on (Date)])*1,0),21)</f>
        <v>10 - Complete</v>
      </c>
      <c r="G1813" s="74" cm="1">
        <f t="array" ref="G1813">INDEX(MainTracker[#Data],MATCH(1,(TrackerTbl[[#This Row],[UAID_2]]=MainTracker[UAID_2])*(TrackerTbl[[#This Row],[Request Date]]=MainTracker[Request sent on (Date)])*1,0),9)</f>
        <v>45639</v>
      </c>
      <c r="J1813" t="s">
        <v>10989</v>
      </c>
      <c r="K1813" s="238" t="s">
        <v>10971</v>
      </c>
      <c r="L1813" t="str">
        <f>LEFT(Table58[[#This Row],[L3 (Last Work Package only)]],FIND(" - ",Table58[[#This Row],[L3 (Last Work Package only)]])-1)</f>
        <v>IDR 238.02-2</v>
      </c>
      <c r="M1813" t="str">
        <f>LEFT(Table58[[#This Row],[Assets]],FIND(" - ",Table58[[#This Row],[Assets]])-1)</f>
        <v>HS2-00003JPBQ</v>
      </c>
      <c r="N1813" s="239" t="e">
        <f>INDEX(TrackerTbl[#Data],MATCH(Table58[[#This Row],[L2]],TrackerTbl[Cleansed_UAID_2],0),5)</f>
        <v>#N/A</v>
      </c>
      <c r="O1813" s="9" t="e">
        <f>INDEX(TrackerTbl[#Data],MATCH(Table58[[#This Row],[L2]],TrackerTbl[Cleansed_UAID_2],0),6)</f>
        <v>#N/A</v>
      </c>
      <c r="P1813" s="239" t="e">
        <f>INDEX(TrackerTbl[#Data],MATCH(Table58[[#This Row],[L2]],TrackerTbl[Cleansed_UAID_2],0),7)</f>
        <v>#N/A</v>
      </c>
    </row>
    <row r="1814" spans="1:16">
      <c r="A1814" s="9">
        <v>217.03</v>
      </c>
      <c r="B1814" t="s">
        <v>5010</v>
      </c>
      <c r="C1814" t="str">
        <f>IF(LEFT(TrackerTbl[[#This Row],[WorkPackage]],1)="U",TrackerTbl[[#This Row],[WorkPackage]],"IDR "&amp;TRIM(TrackerTbl[[#This Row],[WorkPackage]]))</f>
        <v>IDR 217.03</v>
      </c>
      <c r="D1814" t="str">
        <f>TRIM(TrackerTbl[[#This Row],[UAID_2]])</f>
        <v>HS2-000001314</v>
      </c>
      <c r="E1814" s="74">
        <f>_xlfn.MAXIFS(Central_Team!G:G,Central_Team!C:C,TrackerTbl[[#This Row],[UAID_2]])</f>
        <v>45616</v>
      </c>
      <c r="F1814" t="str" cm="1">
        <f t="array" ref="F1814">INDEX(MainTracker[#Data],MATCH(1,(TrackerTbl[[#This Row],[UAID_2]]=MainTracker[UAID_2])*(TrackerTbl[[#This Row],[Request Date]]=MainTracker[Request sent on (Date)])*1,0),21)</f>
        <v>50 - HOLD</v>
      </c>
      <c r="G1814" s="74" cm="1">
        <f t="array" ref="G1814">INDEX(MainTracker[#Data],MATCH(1,(TrackerTbl[[#This Row],[UAID_2]]=MainTracker[UAID_2])*(TrackerTbl[[#This Row],[Request Date]]=MainTracker[Request sent on (Date)])*1,0),9)</f>
        <v>0</v>
      </c>
      <c r="J1814" t="s">
        <v>10990</v>
      </c>
      <c r="K1814" s="238" t="s">
        <v>10971</v>
      </c>
      <c r="L1814" t="str">
        <f>LEFT(Table58[[#This Row],[L3 (Last Work Package only)]],FIND(" - ",Table58[[#This Row],[L3 (Last Work Package only)]])-1)</f>
        <v>IDR 238.02-2</v>
      </c>
      <c r="M1814" t="str">
        <f>LEFT(Table58[[#This Row],[Assets]],FIND(" - ",Table58[[#This Row],[Assets]])-1)</f>
        <v>HS2-00003JPBR</v>
      </c>
      <c r="N1814" s="239" t="e">
        <f>INDEX(TrackerTbl[#Data],MATCH(Table58[[#This Row],[L2]],TrackerTbl[Cleansed_UAID_2],0),5)</f>
        <v>#N/A</v>
      </c>
      <c r="O1814" s="9" t="e">
        <f>INDEX(TrackerTbl[#Data],MATCH(Table58[[#This Row],[L2]],TrackerTbl[Cleansed_UAID_2],0),6)</f>
        <v>#N/A</v>
      </c>
      <c r="P1814" s="239" t="e">
        <f>INDEX(TrackerTbl[#Data],MATCH(Table58[[#This Row],[L2]],TrackerTbl[Cleansed_UAID_2],0),7)</f>
        <v>#N/A</v>
      </c>
    </row>
    <row r="1815" spans="1:16">
      <c r="A1815" s="9">
        <v>238.02</v>
      </c>
      <c r="B1815" t="s">
        <v>7837</v>
      </c>
      <c r="C1815" t="str">
        <f>IF(LEFT(TrackerTbl[[#This Row],[WorkPackage]],1)="U",TrackerTbl[[#This Row],[WorkPackage]],"IDR "&amp;TRIM(TrackerTbl[[#This Row],[WorkPackage]]))</f>
        <v>IDR 238.02</v>
      </c>
      <c r="D1815" t="str">
        <f>TRIM(TrackerTbl[[#This Row],[UAID_2]])</f>
        <v>HS2-00003EB33</v>
      </c>
      <c r="E1815" s="74">
        <f>_xlfn.MAXIFS(Central_Team!G:G,Central_Team!C:C,TrackerTbl[[#This Row],[UAID_2]])</f>
        <v>45616</v>
      </c>
      <c r="F1815" t="str" cm="1">
        <f t="array" ref="F1815">INDEX(MainTracker[#Data],MATCH(1,(TrackerTbl[[#This Row],[UAID_2]]=MainTracker[UAID_2])*(TrackerTbl[[#This Row],[Request Date]]=MainTracker[Request sent on (Date)])*1,0),21)</f>
        <v>10 - Complete</v>
      </c>
      <c r="G1815" s="74" cm="1">
        <f t="array" ref="G1815">INDEX(MainTracker[#Data],MATCH(1,(TrackerTbl[[#This Row],[UAID_2]]=MainTracker[UAID_2])*(TrackerTbl[[#This Row],[Request Date]]=MainTracker[Request sent on (Date)])*1,0),9)</f>
        <v>45621</v>
      </c>
      <c r="J1815" t="s">
        <v>10991</v>
      </c>
      <c r="K1815" s="238" t="s">
        <v>10971</v>
      </c>
      <c r="L1815" t="str">
        <f>LEFT(Table58[[#This Row],[L3 (Last Work Package only)]],FIND(" - ",Table58[[#This Row],[L3 (Last Work Package only)]])-1)</f>
        <v>IDR 238.02-2</v>
      </c>
      <c r="M1815" t="str">
        <f>LEFT(Table58[[#This Row],[Assets]],FIND(" - ",Table58[[#This Row],[Assets]])-1)</f>
        <v>HS2-00003JPBS</v>
      </c>
      <c r="N1815" s="239" t="e">
        <f>INDEX(TrackerTbl[#Data],MATCH(Table58[[#This Row],[L2]],TrackerTbl[Cleansed_UAID_2],0),5)</f>
        <v>#N/A</v>
      </c>
      <c r="O1815" s="9" t="e">
        <f>INDEX(TrackerTbl[#Data],MATCH(Table58[[#This Row],[L2]],TrackerTbl[Cleansed_UAID_2],0),6)</f>
        <v>#N/A</v>
      </c>
      <c r="P1815" s="239" t="e">
        <f>INDEX(TrackerTbl[#Data],MATCH(Table58[[#This Row],[L2]],TrackerTbl[Cleansed_UAID_2],0),7)</f>
        <v>#N/A</v>
      </c>
    </row>
    <row r="1816" spans="1:16">
      <c r="A1816" s="9">
        <v>212.5</v>
      </c>
      <c r="B1816" t="s">
        <v>7302</v>
      </c>
      <c r="C1816" t="str">
        <f>IF(LEFT(TrackerTbl[[#This Row],[WorkPackage]],1)="U",TrackerTbl[[#This Row],[WorkPackage]],"IDR "&amp;TRIM(TrackerTbl[[#This Row],[WorkPackage]]))</f>
        <v>IDR 212.5</v>
      </c>
      <c r="D1816" t="str">
        <f>TRIM(TrackerTbl[[#This Row],[UAID_2]])</f>
        <v>HS2-00003LGKP</v>
      </c>
      <c r="E1816" s="74">
        <f>_xlfn.MAXIFS(Central_Team!G:G,Central_Team!C:C,TrackerTbl[[#This Row],[UAID_2]])</f>
        <v>45616</v>
      </c>
      <c r="F1816" t="str" cm="1">
        <f t="array" ref="F1816">INDEX(MainTracker[#Data],MATCH(1,(TrackerTbl[[#This Row],[UAID_2]]=MainTracker[UAID_2])*(TrackerTbl[[#This Row],[Request Date]]=MainTracker[Request sent on (Date)])*1,0),21)</f>
        <v>10 - Complete</v>
      </c>
      <c r="G1816" s="74" cm="1">
        <f t="array" ref="G1816">INDEX(MainTracker[#Data],MATCH(1,(TrackerTbl[[#This Row],[UAID_2]]=MainTracker[UAID_2])*(TrackerTbl[[#This Row],[Request Date]]=MainTracker[Request sent on (Date)])*1,0),9)</f>
        <v>45618</v>
      </c>
      <c r="J1816" t="s">
        <v>10992</v>
      </c>
      <c r="K1816" s="238" t="s">
        <v>10971</v>
      </c>
      <c r="L1816" t="str">
        <f>LEFT(Table58[[#This Row],[L3 (Last Work Package only)]],FIND(" - ",Table58[[#This Row],[L3 (Last Work Package only)]])-1)</f>
        <v>IDR 238.02-2</v>
      </c>
      <c r="M1816" t="str">
        <f>LEFT(Table58[[#This Row],[Assets]],FIND(" - ",Table58[[#This Row],[Assets]])-1)</f>
        <v>HS2-00003K2XW</v>
      </c>
      <c r="N1816" s="239" t="e">
        <f>INDEX(TrackerTbl[#Data],MATCH(Table58[[#This Row],[L2]],TrackerTbl[Cleansed_UAID_2],0),5)</f>
        <v>#N/A</v>
      </c>
      <c r="O1816" s="9" t="e">
        <f>INDEX(TrackerTbl[#Data],MATCH(Table58[[#This Row],[L2]],TrackerTbl[Cleansed_UAID_2],0),6)</f>
        <v>#N/A</v>
      </c>
      <c r="P1816" s="239" t="e">
        <f>INDEX(TrackerTbl[#Data],MATCH(Table58[[#This Row],[L2]],TrackerTbl[Cleansed_UAID_2],0),7)</f>
        <v>#N/A</v>
      </c>
    </row>
    <row r="1817" spans="1:16">
      <c r="A1817" s="9">
        <v>224.7</v>
      </c>
      <c r="B1817" t="s">
        <v>7845</v>
      </c>
      <c r="C1817" t="str">
        <f>IF(LEFT(TrackerTbl[[#This Row],[WorkPackage]],1)="U",TrackerTbl[[#This Row],[WorkPackage]],"IDR "&amp;TRIM(TrackerTbl[[#This Row],[WorkPackage]]))</f>
        <v>IDR 224.7</v>
      </c>
      <c r="D1817" t="str">
        <f>TRIM(TrackerTbl[[#This Row],[UAID_2]])</f>
        <v>HS2-00003HF3T</v>
      </c>
      <c r="E1817" s="74">
        <f>_xlfn.MAXIFS(Central_Team!G:G,Central_Team!C:C,TrackerTbl[[#This Row],[UAID_2]])</f>
        <v>45616</v>
      </c>
      <c r="F1817" t="str" cm="1">
        <f t="array" ref="F1817">INDEX(MainTracker[#Data],MATCH(1,(TrackerTbl[[#This Row],[UAID_2]]=MainTracker[UAID_2])*(TrackerTbl[[#This Row],[Request Date]]=MainTracker[Request sent on (Date)])*1,0),21)</f>
        <v>10 - Complete</v>
      </c>
      <c r="G1817" s="74" cm="1">
        <f t="array" ref="G1817">INDEX(MainTracker[#Data],MATCH(1,(TrackerTbl[[#This Row],[UAID_2]]=MainTracker[UAID_2])*(TrackerTbl[[#This Row],[Request Date]]=MainTracker[Request sent on (Date)])*1,0),9)</f>
        <v>45625</v>
      </c>
      <c r="J1817" t="s">
        <v>10993</v>
      </c>
      <c r="K1817" s="238" t="s">
        <v>10971</v>
      </c>
      <c r="L1817" t="str">
        <f>LEFT(Table58[[#This Row],[L3 (Last Work Package only)]],FIND(" - ",Table58[[#This Row],[L3 (Last Work Package only)]])-1)</f>
        <v>IDR 238.02-2</v>
      </c>
      <c r="M1817" t="str">
        <f>LEFT(Table58[[#This Row],[Assets]],FIND(" - ",Table58[[#This Row],[Assets]])-1)</f>
        <v>HS2-00003K2XX</v>
      </c>
      <c r="N1817" s="239" t="e">
        <f>INDEX(TrackerTbl[#Data],MATCH(Table58[[#This Row],[L2]],TrackerTbl[Cleansed_UAID_2],0),5)</f>
        <v>#N/A</v>
      </c>
      <c r="O1817" s="9" t="e">
        <f>INDEX(TrackerTbl[#Data],MATCH(Table58[[#This Row],[L2]],TrackerTbl[Cleansed_UAID_2],0),6)</f>
        <v>#N/A</v>
      </c>
      <c r="P1817" s="239" t="e">
        <f>INDEX(TrackerTbl[#Data],MATCH(Table58[[#This Row],[L2]],TrackerTbl[Cleansed_UAID_2],0),7)</f>
        <v>#N/A</v>
      </c>
    </row>
    <row r="1818" spans="1:16">
      <c r="A1818" s="9">
        <v>212.5</v>
      </c>
      <c r="B1818" t="s">
        <v>7849</v>
      </c>
      <c r="C1818" t="str">
        <f>IF(LEFT(TrackerTbl[[#This Row],[WorkPackage]],1)="U",TrackerTbl[[#This Row],[WorkPackage]],"IDR "&amp;TRIM(TrackerTbl[[#This Row],[WorkPackage]]))</f>
        <v>IDR 212.5</v>
      </c>
      <c r="D1818" t="str">
        <f>TRIM(TrackerTbl[[#This Row],[UAID_2]])</f>
        <v>HS2-00002CT5A</v>
      </c>
      <c r="E1818" s="74">
        <f>_xlfn.MAXIFS(Central_Team!G:G,Central_Team!C:C,TrackerTbl[[#This Row],[UAID_2]])</f>
        <v>45616</v>
      </c>
      <c r="F1818" t="str" cm="1">
        <f t="array" ref="F1818">INDEX(MainTracker[#Data],MATCH(1,(TrackerTbl[[#This Row],[UAID_2]]=MainTracker[UAID_2])*(TrackerTbl[[#This Row],[Request Date]]=MainTracker[Request sent on (Date)])*1,0),21)</f>
        <v>10 - Complete</v>
      </c>
      <c r="G1818" s="74" cm="1">
        <f t="array" ref="G1818">INDEX(MainTracker[#Data],MATCH(1,(TrackerTbl[[#This Row],[UAID_2]]=MainTracker[UAID_2])*(TrackerTbl[[#This Row],[Request Date]]=MainTracker[Request sent on (Date)])*1,0),9)</f>
        <v>45623</v>
      </c>
      <c r="J1818" t="s">
        <v>10994</v>
      </c>
      <c r="K1818" s="238" t="s">
        <v>10971</v>
      </c>
      <c r="L1818" t="str">
        <f>LEFT(Table58[[#This Row],[L3 (Last Work Package only)]],FIND(" - ",Table58[[#This Row],[L3 (Last Work Package only)]])-1)</f>
        <v>IDR 238.02-2</v>
      </c>
      <c r="M1818" t="str">
        <f>LEFT(Table58[[#This Row],[Assets]],FIND(" - ",Table58[[#This Row],[Assets]])-1)</f>
        <v>HS2-00003K2XY</v>
      </c>
      <c r="N1818" s="239" t="e">
        <f>INDEX(TrackerTbl[#Data],MATCH(Table58[[#This Row],[L2]],TrackerTbl[Cleansed_UAID_2],0),5)</f>
        <v>#N/A</v>
      </c>
      <c r="O1818" s="9" t="e">
        <f>INDEX(TrackerTbl[#Data],MATCH(Table58[[#This Row],[L2]],TrackerTbl[Cleansed_UAID_2],0),6)</f>
        <v>#N/A</v>
      </c>
      <c r="P1818" s="239" t="e">
        <f>INDEX(TrackerTbl[#Data],MATCH(Table58[[#This Row],[L2]],TrackerTbl[Cleansed_UAID_2],0),7)</f>
        <v>#N/A</v>
      </c>
    </row>
    <row r="1819" spans="1:16">
      <c r="A1819" s="9">
        <v>212.5</v>
      </c>
      <c r="B1819" t="s">
        <v>7853</v>
      </c>
      <c r="C1819" t="str">
        <f>IF(LEFT(TrackerTbl[[#This Row],[WorkPackage]],1)="U",TrackerTbl[[#This Row],[WorkPackage]],"IDR "&amp;TRIM(TrackerTbl[[#This Row],[WorkPackage]]))</f>
        <v>IDR 212.5</v>
      </c>
      <c r="D1819" t="str">
        <f>TRIM(TrackerTbl[[#This Row],[UAID_2]])</f>
        <v>HS2-00002CT5C</v>
      </c>
      <c r="E1819" s="74">
        <f>_xlfn.MAXIFS(Central_Team!G:G,Central_Team!C:C,TrackerTbl[[#This Row],[UAID_2]])</f>
        <v>45616</v>
      </c>
      <c r="F1819" t="str" cm="1">
        <f t="array" ref="F1819">INDEX(MainTracker[#Data],MATCH(1,(TrackerTbl[[#This Row],[UAID_2]]=MainTracker[UAID_2])*(TrackerTbl[[#This Row],[Request Date]]=MainTracker[Request sent on (Date)])*1,0),21)</f>
        <v>10 - Complete</v>
      </c>
      <c r="G1819" s="74" cm="1">
        <f t="array" ref="G1819">INDEX(MainTracker[#Data],MATCH(1,(TrackerTbl[[#This Row],[UAID_2]]=MainTracker[UAID_2])*(TrackerTbl[[#This Row],[Request Date]]=MainTracker[Request sent on (Date)])*1,0),9)</f>
        <v>45622</v>
      </c>
      <c r="J1819" t="s">
        <v>10995</v>
      </c>
      <c r="K1819" s="238" t="s">
        <v>10971</v>
      </c>
      <c r="L1819" t="str">
        <f>LEFT(Table58[[#This Row],[L3 (Last Work Package only)]],FIND(" - ",Table58[[#This Row],[L3 (Last Work Package only)]])-1)</f>
        <v>IDR 238.02-2</v>
      </c>
      <c r="M1819" t="str">
        <f>LEFT(Table58[[#This Row],[Assets]],FIND(" - ",Table58[[#This Row],[Assets]])-1)</f>
        <v>HS2-00003K2XZ</v>
      </c>
      <c r="N1819" s="239" t="e">
        <f>INDEX(TrackerTbl[#Data],MATCH(Table58[[#This Row],[L2]],TrackerTbl[Cleansed_UAID_2],0),5)</f>
        <v>#N/A</v>
      </c>
      <c r="O1819" s="9" t="e">
        <f>INDEX(TrackerTbl[#Data],MATCH(Table58[[#This Row],[L2]],TrackerTbl[Cleansed_UAID_2],0),6)</f>
        <v>#N/A</v>
      </c>
      <c r="P1819" s="239" t="e">
        <f>INDEX(TrackerTbl[#Data],MATCH(Table58[[#This Row],[L2]],TrackerTbl[Cleansed_UAID_2],0),7)</f>
        <v>#N/A</v>
      </c>
    </row>
    <row r="1820" spans="1:16">
      <c r="A1820" s="9">
        <v>212.5</v>
      </c>
      <c r="B1820" t="s">
        <v>7857</v>
      </c>
      <c r="C1820" t="str">
        <f>IF(LEFT(TrackerTbl[[#This Row],[WorkPackage]],1)="U",TrackerTbl[[#This Row],[WorkPackage]],"IDR "&amp;TRIM(TrackerTbl[[#This Row],[WorkPackage]]))</f>
        <v>IDR 212.5</v>
      </c>
      <c r="D1820" t="str">
        <f>TRIM(TrackerTbl[[#This Row],[UAID_2]])</f>
        <v>HS2-00002CT5H</v>
      </c>
      <c r="E1820" s="74">
        <f>_xlfn.MAXIFS(Central_Team!G:G,Central_Team!C:C,TrackerTbl[[#This Row],[UAID_2]])</f>
        <v>45616</v>
      </c>
      <c r="F1820" t="str" cm="1">
        <f t="array" ref="F1820">INDEX(MainTracker[#Data],MATCH(1,(TrackerTbl[[#This Row],[UAID_2]]=MainTracker[UAID_2])*(TrackerTbl[[#This Row],[Request Date]]=MainTracker[Request sent on (Date)])*1,0),21)</f>
        <v>10 - Complete</v>
      </c>
      <c r="G1820" s="74" cm="1">
        <f t="array" ref="G1820">INDEX(MainTracker[#Data],MATCH(1,(TrackerTbl[[#This Row],[UAID_2]]=MainTracker[UAID_2])*(TrackerTbl[[#This Row],[Request Date]]=MainTracker[Request sent on (Date)])*1,0),9)</f>
        <v>45631</v>
      </c>
      <c r="J1820" t="s">
        <v>10996</v>
      </c>
      <c r="K1820" s="238" t="s">
        <v>10971</v>
      </c>
      <c r="L1820" t="str">
        <f>LEFT(Table58[[#This Row],[L3 (Last Work Package only)]],FIND(" - ",Table58[[#This Row],[L3 (Last Work Package only)]])-1)</f>
        <v>IDR 238.02-2</v>
      </c>
      <c r="M1820" t="str">
        <f>LEFT(Table58[[#This Row],[Assets]],FIND(" - ",Table58[[#This Row],[Assets]])-1)</f>
        <v>HS2-00003KHCM</v>
      </c>
      <c r="N1820" s="239" t="e">
        <f>INDEX(TrackerTbl[#Data],MATCH(Table58[[#This Row],[L2]],TrackerTbl[Cleansed_UAID_2],0),5)</f>
        <v>#N/A</v>
      </c>
      <c r="O1820" s="9" t="e">
        <f>INDEX(TrackerTbl[#Data],MATCH(Table58[[#This Row],[L2]],TrackerTbl[Cleansed_UAID_2],0),6)</f>
        <v>#N/A</v>
      </c>
      <c r="P1820" s="239" t="e">
        <f>INDEX(TrackerTbl[#Data],MATCH(Table58[[#This Row],[L2]],TrackerTbl[Cleansed_UAID_2],0),7)</f>
        <v>#N/A</v>
      </c>
    </row>
    <row r="1821" spans="1:16">
      <c r="A1821" s="9">
        <v>212.5</v>
      </c>
      <c r="B1821" t="s">
        <v>7863</v>
      </c>
      <c r="C1821" t="str">
        <f>IF(LEFT(TrackerTbl[[#This Row],[WorkPackage]],1)="U",TrackerTbl[[#This Row],[WorkPackage]],"IDR "&amp;TRIM(TrackerTbl[[#This Row],[WorkPackage]]))</f>
        <v>IDR 212.5</v>
      </c>
      <c r="D1821" t="str">
        <f>TRIM(TrackerTbl[[#This Row],[UAID_2]])</f>
        <v>HS2-00002GUW0</v>
      </c>
      <c r="E1821" s="74">
        <f>_xlfn.MAXIFS(Central_Team!G:G,Central_Team!C:C,TrackerTbl[[#This Row],[UAID_2]])</f>
        <v>45616</v>
      </c>
      <c r="F1821" t="str" cm="1">
        <f t="array" ref="F1821">INDEX(MainTracker[#Data],MATCH(1,(TrackerTbl[[#This Row],[UAID_2]]=MainTracker[UAID_2])*(TrackerTbl[[#This Row],[Request Date]]=MainTracker[Request sent on (Date)])*1,0),21)</f>
        <v>10 - Complete</v>
      </c>
      <c r="G1821" s="74" cm="1">
        <f t="array" ref="G1821">INDEX(MainTracker[#Data],MATCH(1,(TrackerTbl[[#This Row],[UAID_2]]=MainTracker[UAID_2])*(TrackerTbl[[#This Row],[Request Date]]=MainTracker[Request sent on (Date)])*1,0),9)</f>
        <v>45622</v>
      </c>
      <c r="J1821" t="s">
        <v>10997</v>
      </c>
      <c r="K1821" s="238" t="s">
        <v>10971</v>
      </c>
      <c r="L1821" t="str">
        <f>LEFT(Table58[[#This Row],[L3 (Last Work Package only)]],FIND(" - ",Table58[[#This Row],[L3 (Last Work Package only)]])-1)</f>
        <v>IDR 238.02-2</v>
      </c>
      <c r="M1821" t="str">
        <f>LEFT(Table58[[#This Row],[Assets]],FIND(" - ",Table58[[#This Row],[Assets]])-1)</f>
        <v>HS2-00003KHCN</v>
      </c>
      <c r="N1821" s="239" t="e">
        <f>INDEX(TrackerTbl[#Data],MATCH(Table58[[#This Row],[L2]],TrackerTbl[Cleansed_UAID_2],0),5)</f>
        <v>#N/A</v>
      </c>
      <c r="O1821" s="9" t="e">
        <f>INDEX(TrackerTbl[#Data],MATCH(Table58[[#This Row],[L2]],TrackerTbl[Cleansed_UAID_2],0),6)</f>
        <v>#N/A</v>
      </c>
      <c r="P1821" s="239" t="e">
        <f>INDEX(TrackerTbl[#Data],MATCH(Table58[[#This Row],[L2]],TrackerTbl[Cleansed_UAID_2],0),7)</f>
        <v>#N/A</v>
      </c>
    </row>
    <row r="1822" spans="1:16">
      <c r="A1822" s="9">
        <v>212.5</v>
      </c>
      <c r="B1822" t="s">
        <v>7867</v>
      </c>
      <c r="C1822" t="str">
        <f>IF(LEFT(TrackerTbl[[#This Row],[WorkPackage]],1)="U",TrackerTbl[[#This Row],[WorkPackage]],"IDR "&amp;TRIM(TrackerTbl[[#This Row],[WorkPackage]]))</f>
        <v>IDR 212.5</v>
      </c>
      <c r="D1822" t="str">
        <f>TRIM(TrackerTbl[[#This Row],[UAID_2]])</f>
        <v>HS2-00002NL60</v>
      </c>
      <c r="E1822" s="74">
        <f>_xlfn.MAXIFS(Central_Team!G:G,Central_Team!C:C,TrackerTbl[[#This Row],[UAID_2]])</f>
        <v>45616</v>
      </c>
      <c r="F1822" t="str" cm="1">
        <f t="array" ref="F1822">INDEX(MainTracker[#Data],MATCH(1,(TrackerTbl[[#This Row],[UAID_2]]=MainTracker[UAID_2])*(TrackerTbl[[#This Row],[Request Date]]=MainTracker[Request sent on (Date)])*1,0),21)</f>
        <v>10 - Complete</v>
      </c>
      <c r="G1822" s="74" cm="1">
        <f t="array" ref="G1822">INDEX(MainTracker[#Data],MATCH(1,(TrackerTbl[[#This Row],[UAID_2]]=MainTracker[UAID_2])*(TrackerTbl[[#This Row],[Request Date]]=MainTracker[Request sent on (Date)])*1,0),9)</f>
        <v>45629</v>
      </c>
      <c r="J1822" t="s">
        <v>10998</v>
      </c>
      <c r="K1822" s="238" t="s">
        <v>10971</v>
      </c>
      <c r="L1822" t="str">
        <f>LEFT(Table58[[#This Row],[L3 (Last Work Package only)]],FIND(" - ",Table58[[#This Row],[L3 (Last Work Package only)]])-1)</f>
        <v>IDR 238.02-2</v>
      </c>
      <c r="M1822" t="str">
        <f>LEFT(Table58[[#This Row],[Assets]],FIND(" - ",Table58[[#This Row],[Assets]])-1)</f>
        <v>HS2-00003KHCP</v>
      </c>
      <c r="N1822" s="239" t="e">
        <f>INDEX(TrackerTbl[#Data],MATCH(Table58[[#This Row],[L2]],TrackerTbl[Cleansed_UAID_2],0),5)</f>
        <v>#N/A</v>
      </c>
      <c r="O1822" s="9" t="e">
        <f>INDEX(TrackerTbl[#Data],MATCH(Table58[[#This Row],[L2]],TrackerTbl[Cleansed_UAID_2],0),6)</f>
        <v>#N/A</v>
      </c>
      <c r="P1822" s="239" t="e">
        <f>INDEX(TrackerTbl[#Data],MATCH(Table58[[#This Row],[L2]],TrackerTbl[Cleansed_UAID_2],0),7)</f>
        <v>#N/A</v>
      </c>
    </row>
    <row r="1823" spans="1:16">
      <c r="A1823" s="9">
        <v>212.5</v>
      </c>
      <c r="B1823" t="s">
        <v>7871</v>
      </c>
      <c r="C1823" t="str">
        <f>IF(LEFT(TrackerTbl[[#This Row],[WorkPackage]],1)="U",TrackerTbl[[#This Row],[WorkPackage]],"IDR "&amp;TRIM(TrackerTbl[[#This Row],[WorkPackage]]))</f>
        <v>IDR 212.5</v>
      </c>
      <c r="D1823" t="str">
        <f>TRIM(TrackerTbl[[#This Row],[UAID_2]])</f>
        <v>HS2-00002CT5Q</v>
      </c>
      <c r="E1823" s="74">
        <f>_xlfn.MAXIFS(Central_Team!G:G,Central_Team!C:C,TrackerTbl[[#This Row],[UAID_2]])</f>
        <v>45616</v>
      </c>
      <c r="F1823" t="str" cm="1">
        <f t="array" ref="F1823">INDEX(MainTracker[#Data],MATCH(1,(TrackerTbl[[#This Row],[UAID_2]]=MainTracker[UAID_2])*(TrackerTbl[[#This Row],[Request Date]]=MainTracker[Request sent on (Date)])*1,0),21)</f>
        <v>10 - Complete</v>
      </c>
      <c r="G1823" s="74" cm="1">
        <f t="array" ref="G1823">INDEX(MainTracker[#Data],MATCH(1,(TrackerTbl[[#This Row],[UAID_2]]=MainTracker[UAID_2])*(TrackerTbl[[#This Row],[Request Date]]=MainTracker[Request sent on (Date)])*1,0),9)</f>
        <v>45622</v>
      </c>
      <c r="J1823" t="s">
        <v>10999</v>
      </c>
      <c r="K1823" s="238" t="s">
        <v>11000</v>
      </c>
      <c r="L1823" t="str">
        <f>LEFT(Table58[[#This Row],[L3 (Last Work Package only)]],FIND(" - ",Table58[[#This Row],[L3 (Last Work Package only)]])-1)</f>
        <v>IDR 238.02_2</v>
      </c>
      <c r="M1823" t="str">
        <f>LEFT(Table58[[#This Row],[Assets]],FIND(" - ",Table58[[#This Row],[Assets]])-1)</f>
        <v>HS2-00003H6PG</v>
      </c>
      <c r="N1823" s="239">
        <f>INDEX(TrackerTbl[#Data],MATCH(Table58[[#This Row],[L2]],TrackerTbl[Cleansed_UAID_2],0),5)</f>
        <v>45622</v>
      </c>
      <c r="O1823" s="9" t="str">
        <f>INDEX(TrackerTbl[#Data],MATCH(Table58[[#This Row],[L2]],TrackerTbl[Cleansed_UAID_2],0),6)</f>
        <v>10 - Complete</v>
      </c>
      <c r="P1823" s="239">
        <f>INDEX(TrackerTbl[#Data],MATCH(Table58[[#This Row],[L2]],TrackerTbl[Cleansed_UAID_2],0),7)</f>
        <v>0</v>
      </c>
    </row>
    <row r="1824" spans="1:16">
      <c r="A1824" s="9">
        <v>212.5</v>
      </c>
      <c r="B1824" t="s">
        <v>7875</v>
      </c>
      <c r="C1824" t="str">
        <f>IF(LEFT(TrackerTbl[[#This Row],[WorkPackage]],1)="U",TrackerTbl[[#This Row],[WorkPackage]],"IDR "&amp;TRIM(TrackerTbl[[#This Row],[WorkPackage]]))</f>
        <v>IDR 212.5</v>
      </c>
      <c r="D1824" t="str">
        <f>TRIM(TrackerTbl[[#This Row],[UAID_2]])</f>
        <v>HS2-00002CT5S</v>
      </c>
      <c r="E1824" s="74">
        <f>_xlfn.MAXIFS(Central_Team!G:G,Central_Team!C:C,TrackerTbl[[#This Row],[UAID_2]])</f>
        <v>45616</v>
      </c>
      <c r="F1824" t="str" cm="1">
        <f t="array" ref="F1824">INDEX(MainTracker[#Data],MATCH(1,(TrackerTbl[[#This Row],[UAID_2]]=MainTracker[UAID_2])*(TrackerTbl[[#This Row],[Request Date]]=MainTracker[Request sent on (Date)])*1,0),21)</f>
        <v>10 - Complete</v>
      </c>
      <c r="G1824" s="74" cm="1">
        <f t="array" ref="G1824">INDEX(MainTracker[#Data],MATCH(1,(TrackerTbl[[#This Row],[UAID_2]]=MainTracker[UAID_2])*(TrackerTbl[[#This Row],[Request Date]]=MainTracker[Request sent on (Date)])*1,0),9)</f>
        <v>45622</v>
      </c>
      <c r="J1824" t="s">
        <v>11001</v>
      </c>
      <c r="K1824" s="238" t="s">
        <v>11002</v>
      </c>
      <c r="L1824" t="str">
        <f>LEFT(Table58[[#This Row],[L3 (Last Work Package only)]],FIND(" - ",Table58[[#This Row],[L3 (Last Work Package only)]])-1)</f>
        <v>IDR 238.02_1</v>
      </c>
      <c r="M1824" t="str">
        <f>LEFT(Table58[[#This Row],[Assets]],FIND(" - ",Table58[[#This Row],[Assets]])-1)</f>
        <v>HS2-000001463</v>
      </c>
      <c r="N1824" s="239">
        <f>INDEX(TrackerTbl[#Data],MATCH(Table58[[#This Row],[L2]],TrackerTbl[Cleansed_UAID_2],0),5)</f>
        <v>45624</v>
      </c>
      <c r="O1824" s="9" t="str">
        <f>INDEX(TrackerTbl[#Data],MATCH(Table58[[#This Row],[L2]],TrackerTbl[Cleansed_UAID_2],0),6)</f>
        <v>10 - Complete</v>
      </c>
      <c r="P1824" s="239">
        <f>INDEX(TrackerTbl[#Data],MATCH(Table58[[#This Row],[L2]],TrackerTbl[Cleansed_UAID_2],0),7)</f>
        <v>45625</v>
      </c>
    </row>
    <row r="1825" spans="1:16">
      <c r="A1825" s="9">
        <v>212.5</v>
      </c>
      <c r="B1825" t="s">
        <v>7879</v>
      </c>
      <c r="C1825" t="str">
        <f>IF(LEFT(TrackerTbl[[#This Row],[WorkPackage]],1)="U",TrackerTbl[[#This Row],[WorkPackage]],"IDR "&amp;TRIM(TrackerTbl[[#This Row],[WorkPackage]]))</f>
        <v>IDR 212.5</v>
      </c>
      <c r="D1825" t="str">
        <f>TRIM(TrackerTbl[[#This Row],[UAID_2]])</f>
        <v>HS2-00002CT5U</v>
      </c>
      <c r="E1825" s="74">
        <f>_xlfn.MAXIFS(Central_Team!G:G,Central_Team!C:C,TrackerTbl[[#This Row],[UAID_2]])</f>
        <v>45616</v>
      </c>
      <c r="F1825" t="str" cm="1">
        <f t="array" ref="F1825">INDEX(MainTracker[#Data],MATCH(1,(TrackerTbl[[#This Row],[UAID_2]]=MainTracker[UAID_2])*(TrackerTbl[[#This Row],[Request Date]]=MainTracker[Request sent on (Date)])*1,0),21)</f>
        <v>10 - Complete</v>
      </c>
      <c r="G1825" s="74" cm="1">
        <f t="array" ref="G1825">INDEX(MainTracker[#Data],MATCH(1,(TrackerTbl[[#This Row],[UAID_2]]=MainTracker[UAID_2])*(TrackerTbl[[#This Row],[Request Date]]=MainTracker[Request sent on (Date)])*1,0),9)</f>
        <v>45624</v>
      </c>
      <c r="J1825" t="s">
        <v>11003</v>
      </c>
      <c r="K1825" s="238" t="s">
        <v>11004</v>
      </c>
      <c r="L1825" t="str">
        <f>LEFT(Table58[[#This Row],[L3 (Last Work Package only)]],FIND(" - ",Table58[[#This Row],[L3 (Last Work Package only)]])-1)</f>
        <v>IDR 238.02</v>
      </c>
      <c r="M1825" t="str">
        <f>LEFT(Table58[[#This Row],[Assets]],FIND(" - ",Table58[[#This Row],[Assets]])-1)</f>
        <v>HS2-00002CTKE</v>
      </c>
      <c r="N1825" s="239">
        <f>INDEX(TrackerTbl[#Data],MATCH(Table58[[#This Row],[L2]],TrackerTbl[Cleansed_UAID_2],0),5)</f>
        <v>45615</v>
      </c>
      <c r="O1825" s="9" t="str">
        <f>INDEX(TrackerTbl[#Data],MATCH(Table58[[#This Row],[L2]],TrackerTbl[Cleansed_UAID_2],0),6)</f>
        <v>10 - Complete</v>
      </c>
      <c r="P1825" s="239">
        <f>INDEX(TrackerTbl[#Data],MATCH(Table58[[#This Row],[L2]],TrackerTbl[Cleansed_UAID_2],0),7)</f>
        <v>45618</v>
      </c>
    </row>
    <row r="1826" spans="1:16">
      <c r="A1826" s="9">
        <v>212.5</v>
      </c>
      <c r="B1826" t="s">
        <v>7883</v>
      </c>
      <c r="C1826" t="str">
        <f>IF(LEFT(TrackerTbl[[#This Row],[WorkPackage]],1)="U",TrackerTbl[[#This Row],[WorkPackage]],"IDR "&amp;TRIM(TrackerTbl[[#This Row],[WorkPackage]]))</f>
        <v>IDR 212.5</v>
      </c>
      <c r="D1826" t="str">
        <f>TRIM(TrackerTbl[[#This Row],[UAID_2]])</f>
        <v>HS2-00002CT5W</v>
      </c>
      <c r="E1826" s="74">
        <f>_xlfn.MAXIFS(Central_Team!G:G,Central_Team!C:C,TrackerTbl[[#This Row],[UAID_2]])</f>
        <v>45616</v>
      </c>
      <c r="F1826" t="str" cm="1">
        <f t="array" ref="F1826">INDEX(MainTracker[#Data],MATCH(1,(TrackerTbl[[#This Row],[UAID_2]]=MainTracker[UAID_2])*(TrackerTbl[[#This Row],[Request Date]]=MainTracker[Request sent on (Date)])*1,0),21)</f>
        <v>10 - Complete</v>
      </c>
      <c r="G1826" s="74" cm="1">
        <f t="array" ref="G1826">INDEX(MainTracker[#Data],MATCH(1,(TrackerTbl[[#This Row],[UAID_2]]=MainTracker[UAID_2])*(TrackerTbl[[#This Row],[Request Date]]=MainTracker[Request sent on (Date)])*1,0),9)</f>
        <v>45623</v>
      </c>
      <c r="J1826" t="s">
        <v>11005</v>
      </c>
      <c r="K1826" s="238" t="s">
        <v>11004</v>
      </c>
      <c r="L1826" t="str">
        <f>LEFT(Table58[[#This Row],[L3 (Last Work Package only)]],FIND(" - ",Table58[[#This Row],[L3 (Last Work Package only)]])-1)</f>
        <v>IDR 238.02</v>
      </c>
      <c r="M1826" t="str">
        <f>LEFT(Table58[[#This Row],[Assets]],FIND(" - ",Table58[[#This Row],[Assets]])-1)</f>
        <v>HS2-000020P2G</v>
      </c>
      <c r="N1826" s="239">
        <f>INDEX(TrackerTbl[#Data],MATCH(Table58[[#This Row],[L2]],TrackerTbl[Cleansed_UAID_2],0),5)</f>
        <v>45617</v>
      </c>
      <c r="O1826" s="9" t="str">
        <f>INDEX(TrackerTbl[#Data],MATCH(Table58[[#This Row],[L2]],TrackerTbl[Cleansed_UAID_2],0),6)</f>
        <v>10 - Complete</v>
      </c>
      <c r="P1826" s="239">
        <f>INDEX(TrackerTbl[#Data],MATCH(Table58[[#This Row],[L2]],TrackerTbl[Cleansed_UAID_2],0),7)</f>
        <v>45618</v>
      </c>
    </row>
    <row r="1827" spans="1:16">
      <c r="A1827" s="9">
        <v>238.02</v>
      </c>
      <c r="B1827" t="s">
        <v>3477</v>
      </c>
      <c r="C1827" t="str">
        <f>IF(LEFT(TrackerTbl[[#This Row],[WorkPackage]],1)="U",TrackerTbl[[#This Row],[WorkPackage]],"IDR "&amp;TRIM(TrackerTbl[[#This Row],[WorkPackage]]))</f>
        <v>IDR 238.02</v>
      </c>
      <c r="D1827" t="str">
        <f>TRIM(TrackerTbl[[#This Row],[UAID_2]])</f>
        <v>HS2-000020P2N</v>
      </c>
      <c r="E1827" s="74">
        <f>_xlfn.MAXIFS(Central_Team!G:G,Central_Team!C:C,TrackerTbl[[#This Row],[UAID_2]])</f>
        <v>45617</v>
      </c>
      <c r="F1827" t="str" cm="1">
        <f t="array" ref="F1827">INDEX(MainTracker[#Data],MATCH(1,(TrackerTbl[[#This Row],[UAID_2]]=MainTracker[UAID_2])*(TrackerTbl[[#This Row],[Request Date]]=MainTracker[Request sent on (Date)])*1,0),21)</f>
        <v>10 - Complete</v>
      </c>
      <c r="G1827" s="74" cm="1">
        <f t="array" ref="G1827">INDEX(MainTracker[#Data],MATCH(1,(TrackerTbl[[#This Row],[UAID_2]]=MainTracker[UAID_2])*(TrackerTbl[[#This Row],[Request Date]]=MainTracker[Request sent on (Date)])*1,0),9)</f>
        <v>0</v>
      </c>
      <c r="J1827" t="s">
        <v>11006</v>
      </c>
      <c r="K1827" s="238" t="s">
        <v>11004</v>
      </c>
      <c r="L1827" t="str">
        <f>LEFT(Table58[[#This Row],[L3 (Last Work Package only)]],FIND(" - ",Table58[[#This Row],[L3 (Last Work Package only)]])-1)</f>
        <v>IDR 238.02</v>
      </c>
      <c r="M1827" t="str">
        <f>LEFT(Table58[[#This Row],[Assets]],FIND(" - ",Table58[[#This Row],[Assets]])-1)</f>
        <v>HS2-000025B3T</v>
      </c>
      <c r="N1827" s="239">
        <f>INDEX(TrackerTbl[#Data],MATCH(Table58[[#This Row],[L2]],TrackerTbl[Cleansed_UAID_2],0),5)</f>
        <v>45617</v>
      </c>
      <c r="O1827" s="9" t="str">
        <f>INDEX(TrackerTbl[#Data],MATCH(Table58[[#This Row],[L2]],TrackerTbl[Cleansed_UAID_2],0),6)</f>
        <v>10 - Complete</v>
      </c>
      <c r="P1827" s="239">
        <f>INDEX(TrackerTbl[#Data],MATCH(Table58[[#This Row],[L2]],TrackerTbl[Cleansed_UAID_2],0),7)</f>
        <v>45618</v>
      </c>
    </row>
    <row r="1828" spans="1:16">
      <c r="A1828" s="9">
        <v>238.02</v>
      </c>
      <c r="B1828" t="s">
        <v>3214</v>
      </c>
      <c r="C1828" t="str">
        <f>IF(LEFT(TrackerTbl[[#This Row],[WorkPackage]],1)="U",TrackerTbl[[#This Row],[WorkPackage]],"IDR "&amp;TRIM(TrackerTbl[[#This Row],[WorkPackage]]))</f>
        <v>IDR 238.02</v>
      </c>
      <c r="D1828" t="str">
        <f>TRIM(TrackerTbl[[#This Row],[UAID_2]])</f>
        <v>HS2-000025B3T</v>
      </c>
      <c r="E1828" s="74">
        <f>_xlfn.MAXIFS(Central_Team!G:G,Central_Team!C:C,TrackerTbl[[#This Row],[UAID_2]])</f>
        <v>45617</v>
      </c>
      <c r="F1828" t="str" cm="1">
        <f t="array" ref="F1828">INDEX(MainTracker[#Data],MATCH(1,(TrackerTbl[[#This Row],[UAID_2]]=MainTracker[UAID_2])*(TrackerTbl[[#This Row],[Request Date]]=MainTracker[Request sent on (Date)])*1,0),21)</f>
        <v>10 - Complete</v>
      </c>
      <c r="G1828" s="74" cm="1">
        <f t="array" ref="G1828">INDEX(MainTracker[#Data],MATCH(1,(TrackerTbl[[#This Row],[UAID_2]]=MainTracker[UAID_2])*(TrackerTbl[[#This Row],[Request Date]]=MainTracker[Request sent on (Date)])*1,0),9)</f>
        <v>45618</v>
      </c>
      <c r="J1828" t="s">
        <v>11007</v>
      </c>
      <c r="K1828" s="238" t="s">
        <v>11004</v>
      </c>
      <c r="L1828" t="str">
        <f>LEFT(Table58[[#This Row],[L3 (Last Work Package only)]],FIND(" - ",Table58[[#This Row],[L3 (Last Work Package only)]])-1)</f>
        <v>IDR 238.02</v>
      </c>
      <c r="M1828" t="str">
        <f>LEFT(Table58[[#This Row],[Assets]],FIND(" - ",Table58[[#This Row],[Assets]])-1)</f>
        <v>HS2-000020P2N</v>
      </c>
      <c r="N1828" s="239">
        <f>INDEX(TrackerTbl[#Data],MATCH(Table58[[#This Row],[L2]],TrackerTbl[Cleansed_UAID_2],0),5)</f>
        <v>45617</v>
      </c>
      <c r="O1828" s="9" t="str">
        <f>INDEX(TrackerTbl[#Data],MATCH(Table58[[#This Row],[L2]],TrackerTbl[Cleansed_UAID_2],0),6)</f>
        <v>10 - Complete</v>
      </c>
      <c r="P1828" s="239">
        <f>INDEX(TrackerTbl[#Data],MATCH(Table58[[#This Row],[L2]],TrackerTbl[Cleansed_UAID_2],0),7)</f>
        <v>0</v>
      </c>
    </row>
    <row r="1829" spans="1:16">
      <c r="A1829" s="9">
        <v>238.02</v>
      </c>
      <c r="B1829" t="s">
        <v>4151</v>
      </c>
      <c r="C1829" t="str">
        <f>IF(LEFT(TrackerTbl[[#This Row],[WorkPackage]],1)="U",TrackerTbl[[#This Row],[WorkPackage]],"IDR "&amp;TRIM(TrackerTbl[[#This Row],[WorkPackage]]))</f>
        <v>IDR 238.02</v>
      </c>
      <c r="D1829" t="str">
        <f>TRIM(TrackerTbl[[#This Row],[UAID_2]])</f>
        <v>HS2-000025B3V</v>
      </c>
      <c r="E1829" s="74">
        <f>_xlfn.MAXIFS(Central_Team!G:G,Central_Team!C:C,TrackerTbl[[#This Row],[UAID_2]])</f>
        <v>45617</v>
      </c>
      <c r="F1829" t="str" cm="1">
        <f t="array" ref="F1829">INDEX(MainTracker[#Data],MATCH(1,(TrackerTbl[[#This Row],[UAID_2]]=MainTracker[UAID_2])*(TrackerTbl[[#This Row],[Request Date]]=MainTracker[Request sent on (Date)])*1,0),21)</f>
        <v>10 - Complete</v>
      </c>
      <c r="G1829" s="74" cm="1">
        <f t="array" ref="G1829">INDEX(MainTracker[#Data],MATCH(1,(TrackerTbl[[#This Row],[UAID_2]]=MainTracker[UAID_2])*(TrackerTbl[[#This Row],[Request Date]]=MainTracker[Request sent on (Date)])*1,0),9)</f>
        <v>45622</v>
      </c>
      <c r="J1829" t="s">
        <v>11008</v>
      </c>
      <c r="K1829" s="238" t="s">
        <v>11004</v>
      </c>
      <c r="L1829" t="str">
        <f>LEFT(Table58[[#This Row],[L3 (Last Work Package only)]],FIND(" - ",Table58[[#This Row],[L3 (Last Work Package only)]])-1)</f>
        <v>IDR 238.02</v>
      </c>
      <c r="M1829" t="str">
        <f>LEFT(Table58[[#This Row],[Assets]],FIND(" - ",Table58[[#This Row],[Assets]])-1)</f>
        <v>HS2-000020P2P</v>
      </c>
      <c r="N1829" s="239">
        <f>INDEX(TrackerTbl[#Data],MATCH(Table58[[#This Row],[L2]],TrackerTbl[Cleansed_UAID_2],0),5)</f>
        <v>45615</v>
      </c>
      <c r="O1829" s="9" t="str">
        <f>INDEX(TrackerTbl[#Data],MATCH(Table58[[#This Row],[L2]],TrackerTbl[Cleansed_UAID_2],0),6)</f>
        <v>10 - Complete</v>
      </c>
      <c r="P1829" s="239">
        <f>INDEX(TrackerTbl[#Data],MATCH(Table58[[#This Row],[L2]],TrackerTbl[Cleansed_UAID_2],0),7)</f>
        <v>45621</v>
      </c>
    </row>
    <row r="1830" spans="1:16">
      <c r="A1830" s="9" t="s">
        <v>41</v>
      </c>
      <c r="B1830" t="s">
        <v>7890</v>
      </c>
      <c r="C1830" t="str">
        <f>IF(LEFT(TrackerTbl[[#This Row],[WorkPackage]],1)="U",TrackerTbl[[#This Row],[WorkPackage]],"IDR "&amp;TRIM(TrackerTbl[[#This Row],[WorkPackage]]))</f>
        <v>IDR 213.07-1</v>
      </c>
      <c r="D1830" t="str">
        <f>TRIM(TrackerTbl[[#This Row],[UAID_2]])</f>
        <v>HS2-00003CPW1</v>
      </c>
      <c r="E1830" s="74">
        <f>_xlfn.MAXIFS(Central_Team!G:G,Central_Team!C:C,TrackerTbl[[#This Row],[UAID_2]])</f>
        <v>45617</v>
      </c>
      <c r="F1830" t="str" cm="1">
        <f t="array" ref="F1830">INDEX(MainTracker[#Data],MATCH(1,(TrackerTbl[[#This Row],[UAID_2]]=MainTracker[UAID_2])*(TrackerTbl[[#This Row],[Request Date]]=MainTracker[Request sent on (Date)])*1,0),21)</f>
        <v>10 - Complete</v>
      </c>
      <c r="G1830" s="74" cm="1">
        <f t="array" ref="G1830">INDEX(MainTracker[#Data],MATCH(1,(TrackerTbl[[#This Row],[UAID_2]]=MainTracker[UAID_2])*(TrackerTbl[[#This Row],[Request Date]]=MainTracker[Request sent on (Date)])*1,0),9)</f>
        <v>0</v>
      </c>
      <c r="J1830" t="s">
        <v>11009</v>
      </c>
      <c r="K1830" s="238" t="s">
        <v>11004</v>
      </c>
      <c r="L1830" t="str">
        <f>LEFT(Table58[[#This Row],[L3 (Last Work Package only)]],FIND(" - ",Table58[[#This Row],[L3 (Last Work Package only)]])-1)</f>
        <v>IDR 238.02</v>
      </c>
      <c r="M1830" t="str">
        <f>LEFT(Table58[[#This Row],[Assets]],FIND(" - ",Table58[[#This Row],[Assets]])-1)</f>
        <v>HS2-000025B3V</v>
      </c>
      <c r="N1830" s="239">
        <f>INDEX(TrackerTbl[#Data],MATCH(Table58[[#This Row],[L2]],TrackerTbl[Cleansed_UAID_2],0),5)</f>
        <v>45617</v>
      </c>
      <c r="O1830" s="9" t="str">
        <f>INDEX(TrackerTbl[#Data],MATCH(Table58[[#This Row],[L2]],TrackerTbl[Cleansed_UAID_2],0),6)</f>
        <v>10 - Complete</v>
      </c>
      <c r="P1830" s="239">
        <f>INDEX(TrackerTbl[#Data],MATCH(Table58[[#This Row],[L2]],TrackerTbl[Cleansed_UAID_2],0),7)</f>
        <v>45622</v>
      </c>
    </row>
    <row r="1831" spans="1:16">
      <c r="A1831" s="9" t="s">
        <v>41</v>
      </c>
      <c r="B1831" t="s">
        <v>7895</v>
      </c>
      <c r="C1831" t="str">
        <f>IF(LEFT(TrackerTbl[[#This Row],[WorkPackage]],1)="U",TrackerTbl[[#This Row],[WorkPackage]],"IDR "&amp;TRIM(TrackerTbl[[#This Row],[WorkPackage]]))</f>
        <v>IDR 213.07-1</v>
      </c>
      <c r="D1831" t="str">
        <f>TRIM(TrackerTbl[[#This Row],[UAID_2]])</f>
        <v>HS2-00003CPW2</v>
      </c>
      <c r="E1831" s="74">
        <f>_xlfn.MAXIFS(Central_Team!G:G,Central_Team!C:C,TrackerTbl[[#This Row],[UAID_2]])</f>
        <v>45617</v>
      </c>
      <c r="F1831" t="str" cm="1">
        <f t="array" ref="F1831">INDEX(MainTracker[#Data],MATCH(1,(TrackerTbl[[#This Row],[UAID_2]]=MainTracker[UAID_2])*(TrackerTbl[[#This Row],[Request Date]]=MainTracker[Request sent on (Date)])*1,0),21)</f>
        <v>10 - Complete</v>
      </c>
      <c r="G1831" s="74" cm="1">
        <f t="array" ref="G1831">INDEX(MainTracker[#Data],MATCH(1,(TrackerTbl[[#This Row],[UAID_2]]=MainTracker[UAID_2])*(TrackerTbl[[#This Row],[Request Date]]=MainTracker[Request sent on (Date)])*1,0),9)</f>
        <v>0</v>
      </c>
      <c r="J1831" t="s">
        <v>11010</v>
      </c>
      <c r="K1831" s="238" t="s">
        <v>11004</v>
      </c>
      <c r="L1831" t="str">
        <f>LEFT(Table58[[#This Row],[L3 (Last Work Package only)]],FIND(" - ",Table58[[#This Row],[L3 (Last Work Package only)]])-1)</f>
        <v>IDR 238.02</v>
      </c>
      <c r="M1831" t="str">
        <f>LEFT(Table58[[#This Row],[Assets]],FIND(" - ",Table58[[#This Row],[Assets]])-1)</f>
        <v>HS2-00002C3Z1</v>
      </c>
      <c r="N1831" s="239">
        <f>INDEX(TrackerTbl[#Data],MATCH(Table58[[#This Row],[L2]],TrackerTbl[Cleansed_UAID_2],0),5)</f>
        <v>45615</v>
      </c>
      <c r="O1831" s="9" t="str">
        <f>INDEX(TrackerTbl[#Data],MATCH(Table58[[#This Row],[L2]],TrackerTbl[Cleansed_UAID_2],0),6)</f>
        <v>10 - Complete</v>
      </c>
      <c r="P1831" s="239">
        <f>INDEX(TrackerTbl[#Data],MATCH(Table58[[#This Row],[L2]],TrackerTbl[Cleansed_UAID_2],0),7)</f>
        <v>45622</v>
      </c>
    </row>
    <row r="1832" spans="1:16">
      <c r="A1832" s="9" t="s">
        <v>41</v>
      </c>
      <c r="B1832" t="s">
        <v>7899</v>
      </c>
      <c r="C1832" t="str">
        <f>IF(LEFT(TrackerTbl[[#This Row],[WorkPackage]],1)="U",TrackerTbl[[#This Row],[WorkPackage]],"IDR "&amp;TRIM(TrackerTbl[[#This Row],[WorkPackage]]))</f>
        <v>IDR 213.07-1</v>
      </c>
      <c r="D1832" t="str">
        <f>TRIM(TrackerTbl[[#This Row],[UAID_2]])</f>
        <v>HS2-00003CPW4</v>
      </c>
      <c r="E1832" s="74">
        <f>_xlfn.MAXIFS(Central_Team!G:G,Central_Team!C:C,TrackerTbl[[#This Row],[UAID_2]])</f>
        <v>45617</v>
      </c>
      <c r="F1832" t="str" cm="1">
        <f t="array" ref="F1832">INDEX(MainTracker[#Data],MATCH(1,(TrackerTbl[[#This Row],[UAID_2]]=MainTracker[UAID_2])*(TrackerTbl[[#This Row],[Request Date]]=MainTracker[Request sent on (Date)])*1,0),21)</f>
        <v>10 - Complete</v>
      </c>
      <c r="G1832" s="74" cm="1">
        <f t="array" ref="G1832">INDEX(MainTracker[#Data],MATCH(1,(TrackerTbl[[#This Row],[UAID_2]]=MainTracker[UAID_2])*(TrackerTbl[[#This Row],[Request Date]]=MainTracker[Request sent on (Date)])*1,0),9)</f>
        <v>0</v>
      </c>
      <c r="J1832" t="s">
        <v>11011</v>
      </c>
      <c r="K1832" s="238" t="s">
        <v>11004</v>
      </c>
      <c r="L1832" t="str">
        <f>LEFT(Table58[[#This Row],[L3 (Last Work Package only)]],FIND(" - ",Table58[[#This Row],[L3 (Last Work Package only)]])-1)</f>
        <v>IDR 238.02</v>
      </c>
      <c r="M1832" t="str">
        <f>LEFT(Table58[[#This Row],[Assets]],FIND(" - ",Table58[[#This Row],[Assets]])-1)</f>
        <v>HS2-00002N7UV</v>
      </c>
      <c r="N1832" s="239">
        <f>INDEX(TrackerTbl[#Data],MATCH(Table58[[#This Row],[L2]],TrackerTbl[Cleansed_UAID_2],0),5)</f>
        <v>45314</v>
      </c>
      <c r="O1832" s="9" t="str">
        <f>INDEX(TrackerTbl[#Data],MATCH(Table58[[#This Row],[L2]],TrackerTbl[Cleansed_UAID_2],0),6)</f>
        <v>10 - Complete</v>
      </c>
      <c r="P1832" s="239">
        <f>INDEX(TrackerTbl[#Data],MATCH(Table58[[#This Row],[L2]],TrackerTbl[Cleansed_UAID_2],0),7)</f>
        <v>45315</v>
      </c>
    </row>
    <row r="1833" spans="1:16">
      <c r="A1833" s="9" t="s">
        <v>41</v>
      </c>
      <c r="B1833" t="s">
        <v>7903</v>
      </c>
      <c r="C1833" t="str">
        <f>IF(LEFT(TrackerTbl[[#This Row],[WorkPackage]],1)="U",TrackerTbl[[#This Row],[WorkPackage]],"IDR "&amp;TRIM(TrackerTbl[[#This Row],[WorkPackage]]))</f>
        <v>IDR 213.07-1</v>
      </c>
      <c r="D1833" t="str">
        <f>TRIM(TrackerTbl[[#This Row],[UAID_2]])</f>
        <v>HS2-00003CPW5</v>
      </c>
      <c r="E1833" s="74">
        <f>_xlfn.MAXIFS(Central_Team!G:G,Central_Team!C:C,TrackerTbl[[#This Row],[UAID_2]])</f>
        <v>45617</v>
      </c>
      <c r="F1833" t="str" cm="1">
        <f t="array" ref="F1833">INDEX(MainTracker[#Data],MATCH(1,(TrackerTbl[[#This Row],[UAID_2]]=MainTracker[UAID_2])*(TrackerTbl[[#This Row],[Request Date]]=MainTracker[Request sent on (Date)])*1,0),21)</f>
        <v>10 - Complete</v>
      </c>
      <c r="G1833" s="74" cm="1">
        <f t="array" ref="G1833">INDEX(MainTracker[#Data],MATCH(1,(TrackerTbl[[#This Row],[UAID_2]]=MainTracker[UAID_2])*(TrackerTbl[[#This Row],[Request Date]]=MainTracker[Request sent on (Date)])*1,0),9)</f>
        <v>0</v>
      </c>
      <c r="J1833" t="s">
        <v>11012</v>
      </c>
      <c r="K1833" s="238" t="s">
        <v>11004</v>
      </c>
      <c r="L1833" t="str">
        <f>LEFT(Table58[[#This Row],[L3 (Last Work Package only)]],FIND(" - ",Table58[[#This Row],[L3 (Last Work Package only)]])-1)</f>
        <v>IDR 238.02</v>
      </c>
      <c r="M1833" t="str">
        <f>LEFT(Table58[[#This Row],[Assets]],FIND(" - ",Table58[[#This Row],[Assets]])-1)</f>
        <v>HS2-00002YNH8</v>
      </c>
      <c r="N1833" s="239">
        <f>INDEX(TrackerTbl[#Data],MATCH(Table58[[#This Row],[L2]],TrackerTbl[Cleansed_UAID_2],0),5)</f>
        <v>45622</v>
      </c>
      <c r="O1833" s="9" t="str">
        <f>INDEX(TrackerTbl[#Data],MATCH(Table58[[#This Row],[L2]],TrackerTbl[Cleansed_UAID_2],0),6)</f>
        <v>10 - Complete</v>
      </c>
      <c r="P1833" s="239">
        <f>INDEX(TrackerTbl[#Data],MATCH(Table58[[#This Row],[L2]],TrackerTbl[Cleansed_UAID_2],0),7)</f>
        <v>0</v>
      </c>
    </row>
    <row r="1834" spans="1:16">
      <c r="A1834" s="9" t="s">
        <v>41</v>
      </c>
      <c r="B1834" t="s">
        <v>7907</v>
      </c>
      <c r="C1834" t="str">
        <f>IF(LEFT(TrackerTbl[[#This Row],[WorkPackage]],1)="U",TrackerTbl[[#This Row],[WorkPackage]],"IDR "&amp;TRIM(TrackerTbl[[#This Row],[WorkPackage]]))</f>
        <v>IDR 213.07-1</v>
      </c>
      <c r="D1834" t="str">
        <f>TRIM(TrackerTbl[[#This Row],[UAID_2]])</f>
        <v>HS2-00003CPW6</v>
      </c>
      <c r="E1834" s="74">
        <f>_xlfn.MAXIFS(Central_Team!G:G,Central_Team!C:C,TrackerTbl[[#This Row],[UAID_2]])</f>
        <v>45617</v>
      </c>
      <c r="F1834" t="str" cm="1">
        <f t="array" ref="F1834">INDEX(MainTracker[#Data],MATCH(1,(TrackerTbl[[#This Row],[UAID_2]]=MainTracker[UAID_2])*(TrackerTbl[[#This Row],[Request Date]]=MainTracker[Request sent on (Date)])*1,0),21)</f>
        <v>10 - Complete</v>
      </c>
      <c r="G1834" s="74" cm="1">
        <f t="array" ref="G1834">INDEX(MainTracker[#Data],MATCH(1,(TrackerTbl[[#This Row],[UAID_2]]=MainTracker[UAID_2])*(TrackerTbl[[#This Row],[Request Date]]=MainTracker[Request sent on (Date)])*1,0),9)</f>
        <v>45638</v>
      </c>
      <c r="J1834" t="s">
        <v>11013</v>
      </c>
      <c r="K1834" s="238" t="s">
        <v>11004</v>
      </c>
      <c r="L1834" t="str">
        <f>LEFT(Table58[[#This Row],[L3 (Last Work Package only)]],FIND(" - ",Table58[[#This Row],[L3 (Last Work Package only)]])-1)</f>
        <v>IDR 238.02</v>
      </c>
      <c r="M1834" t="str">
        <f>LEFT(Table58[[#This Row],[Assets]],FIND(" - ",Table58[[#This Row],[Assets]])-1)</f>
        <v>HS2-000037830</v>
      </c>
      <c r="N1834" s="239">
        <f>INDEX(TrackerTbl[#Data],MATCH(Table58[[#This Row],[L2]],TrackerTbl[Cleansed_UAID_2],0),5)</f>
        <v>45370</v>
      </c>
      <c r="O1834" s="9" t="str">
        <f>INDEX(TrackerTbl[#Data],MATCH(Table58[[#This Row],[L2]],TrackerTbl[Cleansed_UAID_2],0),6)</f>
        <v>10 - Complete</v>
      </c>
      <c r="P1834" s="239">
        <f>INDEX(TrackerTbl[#Data],MATCH(Table58[[#This Row],[L2]],TrackerTbl[Cleansed_UAID_2],0),7)</f>
        <v>45372</v>
      </c>
    </row>
    <row r="1835" spans="1:16">
      <c r="A1835" s="9" t="s">
        <v>41</v>
      </c>
      <c r="B1835" t="s">
        <v>7911</v>
      </c>
      <c r="C1835" t="str">
        <f>IF(LEFT(TrackerTbl[[#This Row],[WorkPackage]],1)="U",TrackerTbl[[#This Row],[WorkPackage]],"IDR "&amp;TRIM(TrackerTbl[[#This Row],[WorkPackage]]))</f>
        <v>IDR 213.07-1</v>
      </c>
      <c r="D1835" t="str">
        <f>TRIM(TrackerTbl[[#This Row],[UAID_2]])</f>
        <v>HS2-00003CPW9</v>
      </c>
      <c r="E1835" s="74">
        <f>_xlfn.MAXIFS(Central_Team!G:G,Central_Team!C:C,TrackerTbl[[#This Row],[UAID_2]])</f>
        <v>45617</v>
      </c>
      <c r="F1835" t="str" cm="1">
        <f t="array" ref="F1835">INDEX(MainTracker[#Data],MATCH(1,(TrackerTbl[[#This Row],[UAID_2]]=MainTracker[UAID_2])*(TrackerTbl[[#This Row],[Request Date]]=MainTracker[Request sent on (Date)])*1,0),21)</f>
        <v>10 - Complete</v>
      </c>
      <c r="G1835" s="74" cm="1">
        <f t="array" ref="G1835">INDEX(MainTracker[#Data],MATCH(1,(TrackerTbl[[#This Row],[UAID_2]]=MainTracker[UAID_2])*(TrackerTbl[[#This Row],[Request Date]]=MainTracker[Request sent on (Date)])*1,0),9)</f>
        <v>45638</v>
      </c>
      <c r="J1835" t="s">
        <v>11014</v>
      </c>
      <c r="K1835" s="238" t="s">
        <v>11004</v>
      </c>
      <c r="L1835" t="str">
        <f>LEFT(Table58[[#This Row],[L3 (Last Work Package only)]],FIND(" - ",Table58[[#This Row],[L3 (Last Work Package only)]])-1)</f>
        <v>IDR 238.02</v>
      </c>
      <c r="M1835" t="str">
        <f>LEFT(Table58[[#This Row],[Assets]],FIND(" - ",Table58[[#This Row],[Assets]])-1)</f>
        <v>HS2-00003AQDJ</v>
      </c>
      <c r="N1835" s="239">
        <f>INDEX(TrackerTbl[#Data],MATCH(Table58[[#This Row],[L2]],TrackerTbl[Cleansed_UAID_2],0),5)</f>
        <v>45310</v>
      </c>
      <c r="O1835" s="9" t="str">
        <f>INDEX(TrackerTbl[#Data],MATCH(Table58[[#This Row],[L2]],TrackerTbl[Cleansed_UAID_2],0),6)</f>
        <v>10 - Complete</v>
      </c>
      <c r="P1835" s="239">
        <f>INDEX(TrackerTbl[#Data],MATCH(Table58[[#This Row],[L2]],TrackerTbl[Cleansed_UAID_2],0),7)</f>
        <v>45313</v>
      </c>
    </row>
    <row r="1836" spans="1:16">
      <c r="A1836" s="9" t="s">
        <v>41</v>
      </c>
      <c r="B1836" t="s">
        <v>7915</v>
      </c>
      <c r="C1836" t="str">
        <f>IF(LEFT(TrackerTbl[[#This Row],[WorkPackage]],1)="U",TrackerTbl[[#This Row],[WorkPackage]],"IDR "&amp;TRIM(TrackerTbl[[#This Row],[WorkPackage]]))</f>
        <v>IDR 213.07-1</v>
      </c>
      <c r="D1836" t="str">
        <f>TRIM(TrackerTbl[[#This Row],[UAID_2]])</f>
        <v>HS2-00003CPWA</v>
      </c>
      <c r="E1836" s="74">
        <f>_xlfn.MAXIFS(Central_Team!G:G,Central_Team!C:C,TrackerTbl[[#This Row],[UAID_2]])</f>
        <v>45617</v>
      </c>
      <c r="F1836" t="str" cm="1">
        <f t="array" ref="F1836">INDEX(MainTracker[#Data],MATCH(1,(TrackerTbl[[#This Row],[UAID_2]]=MainTracker[UAID_2])*(TrackerTbl[[#This Row],[Request Date]]=MainTracker[Request sent on (Date)])*1,0),21)</f>
        <v>10 - Complete</v>
      </c>
      <c r="G1836" s="74" cm="1">
        <f t="array" ref="G1836">INDEX(MainTracker[#Data],MATCH(1,(TrackerTbl[[#This Row],[UAID_2]]=MainTracker[UAID_2])*(TrackerTbl[[#This Row],[Request Date]]=MainTracker[Request sent on (Date)])*1,0),9)</f>
        <v>45638</v>
      </c>
      <c r="J1836" t="s">
        <v>11015</v>
      </c>
      <c r="K1836" s="238" t="s">
        <v>11004</v>
      </c>
      <c r="L1836" t="str">
        <f>LEFT(Table58[[#This Row],[L3 (Last Work Package only)]],FIND(" - ",Table58[[#This Row],[L3 (Last Work Package only)]])-1)</f>
        <v>IDR 238.02</v>
      </c>
      <c r="M1836" t="str">
        <f>LEFT(Table58[[#This Row],[Assets]],FIND(" - ",Table58[[#This Row],[Assets]])-1)</f>
        <v>HS2-00003EB33</v>
      </c>
      <c r="N1836" s="239">
        <f>INDEX(TrackerTbl[#Data],MATCH(Table58[[#This Row],[L2]],TrackerTbl[Cleansed_UAID_2],0),5)</f>
        <v>45616</v>
      </c>
      <c r="O1836" s="9" t="str">
        <f>INDEX(TrackerTbl[#Data],MATCH(Table58[[#This Row],[L2]],TrackerTbl[Cleansed_UAID_2],0),6)</f>
        <v>10 - Complete</v>
      </c>
      <c r="P1836" s="239">
        <f>INDEX(TrackerTbl[#Data],MATCH(Table58[[#This Row],[L2]],TrackerTbl[Cleansed_UAID_2],0),7)</f>
        <v>45621</v>
      </c>
    </row>
    <row r="1837" spans="1:16">
      <c r="A1837" s="9" t="s">
        <v>41</v>
      </c>
      <c r="B1837" t="s">
        <v>7919</v>
      </c>
      <c r="C1837" t="str">
        <f>IF(LEFT(TrackerTbl[[#This Row],[WorkPackage]],1)="U",TrackerTbl[[#This Row],[WorkPackage]],"IDR "&amp;TRIM(TrackerTbl[[#This Row],[WorkPackage]]))</f>
        <v>IDR 213.07-1</v>
      </c>
      <c r="D1837" t="str">
        <f>TRIM(TrackerTbl[[#This Row],[UAID_2]])</f>
        <v>HS2-00003CPWB</v>
      </c>
      <c r="E1837" s="74">
        <f>_xlfn.MAXIFS(Central_Team!G:G,Central_Team!C:C,TrackerTbl[[#This Row],[UAID_2]])</f>
        <v>45617</v>
      </c>
      <c r="F1837" t="str" cm="1">
        <f t="array" ref="F1837">INDEX(MainTracker[#Data],MATCH(1,(TrackerTbl[[#This Row],[UAID_2]]=MainTracker[UAID_2])*(TrackerTbl[[#This Row],[Request Date]]=MainTracker[Request sent on (Date)])*1,0),21)</f>
        <v>10 - Complete</v>
      </c>
      <c r="G1837" s="74" cm="1">
        <f t="array" ref="G1837">INDEX(MainTracker[#Data],MATCH(1,(TrackerTbl[[#This Row],[UAID_2]]=MainTracker[UAID_2])*(TrackerTbl[[#This Row],[Request Date]]=MainTracker[Request sent on (Date)])*1,0),9)</f>
        <v>45638</v>
      </c>
      <c r="J1837" t="s">
        <v>11016</v>
      </c>
      <c r="K1837" s="238" t="s">
        <v>11004</v>
      </c>
      <c r="L1837" t="str">
        <f>LEFT(Table58[[#This Row],[L3 (Last Work Package only)]],FIND(" - ",Table58[[#This Row],[L3 (Last Work Package only)]])-1)</f>
        <v>IDR 238.02</v>
      </c>
      <c r="M1837" t="str">
        <f>LEFT(Table58[[#This Row],[Assets]],FIND(" - ",Table58[[#This Row],[Assets]])-1)</f>
        <v>HS2-00003LCQC</v>
      </c>
      <c r="N1837" s="239">
        <f>INDEX(TrackerTbl[#Data],MATCH(Table58[[#This Row],[L2]],TrackerTbl[Cleansed_UAID_2],0),5)</f>
        <v>45615</v>
      </c>
      <c r="O1837" s="9" t="str">
        <f>INDEX(TrackerTbl[#Data],MATCH(Table58[[#This Row],[L2]],TrackerTbl[Cleansed_UAID_2],0),6)</f>
        <v>10 - Complete</v>
      </c>
      <c r="P1837" s="239">
        <f>INDEX(TrackerTbl[#Data],MATCH(Table58[[#This Row],[L2]],TrackerTbl[Cleansed_UAID_2],0),7)</f>
        <v>0</v>
      </c>
    </row>
    <row r="1838" spans="1:16">
      <c r="A1838" s="9" t="s">
        <v>41</v>
      </c>
      <c r="B1838" t="s">
        <v>7923</v>
      </c>
      <c r="C1838" t="str">
        <f>IF(LEFT(TrackerTbl[[#This Row],[WorkPackage]],1)="U",TrackerTbl[[#This Row],[WorkPackage]],"IDR "&amp;TRIM(TrackerTbl[[#This Row],[WorkPackage]]))</f>
        <v>IDR 213.07-1</v>
      </c>
      <c r="D1838" t="str">
        <f>TRIM(TrackerTbl[[#This Row],[UAID_2]])</f>
        <v>HS2-00003CPWE</v>
      </c>
      <c r="E1838" s="74">
        <f>_xlfn.MAXIFS(Central_Team!G:G,Central_Team!C:C,TrackerTbl[[#This Row],[UAID_2]])</f>
        <v>45617</v>
      </c>
      <c r="F1838" t="str" cm="1">
        <f t="array" ref="F1838">INDEX(MainTracker[#Data],MATCH(1,(TrackerTbl[[#This Row],[UAID_2]]=MainTracker[UAID_2])*(TrackerTbl[[#This Row],[Request Date]]=MainTracker[Request sent on (Date)])*1,0),21)</f>
        <v>10 - Complete</v>
      </c>
      <c r="G1838" s="74" cm="1">
        <f t="array" ref="G1838">INDEX(MainTracker[#Data],MATCH(1,(TrackerTbl[[#This Row],[UAID_2]]=MainTracker[UAID_2])*(TrackerTbl[[#This Row],[Request Date]]=MainTracker[Request sent on (Date)])*1,0),9)</f>
        <v>0</v>
      </c>
      <c r="J1838" t="s">
        <v>11017</v>
      </c>
      <c r="K1838" s="238" t="s">
        <v>11018</v>
      </c>
      <c r="L1838" t="str">
        <f>LEFT(Table58[[#This Row],[L3 (Last Work Package only)]],FIND(" - ",Table58[[#This Row],[L3 (Last Work Package only)]])-1)</f>
        <v>IDR 238.01</v>
      </c>
      <c r="M1838" t="str">
        <f>LEFT(Table58[[#This Row],[Assets]],FIND(" - ",Table58[[#This Row],[Assets]])-1)</f>
        <v>HS2-000001100</v>
      </c>
      <c r="N1838" s="239">
        <f>INDEX(TrackerTbl[#Data],MATCH(Table58[[#This Row],[L2]],TrackerTbl[Cleansed_UAID_2],0),5)</f>
        <v>45343</v>
      </c>
      <c r="O1838" s="9" t="str">
        <f>INDEX(TrackerTbl[#Data],MATCH(Table58[[#This Row],[L2]],TrackerTbl[Cleansed_UAID_2],0),6)</f>
        <v>10 - Complete</v>
      </c>
      <c r="P1838" s="239">
        <f>INDEX(TrackerTbl[#Data],MATCH(Table58[[#This Row],[L2]],TrackerTbl[Cleansed_UAID_2],0),7)</f>
        <v>45349</v>
      </c>
    </row>
    <row r="1839" spans="1:16">
      <c r="A1839" s="9" t="s">
        <v>41</v>
      </c>
      <c r="B1839" t="s">
        <v>7927</v>
      </c>
      <c r="C1839" t="str">
        <f>IF(LEFT(TrackerTbl[[#This Row],[WorkPackage]],1)="U",TrackerTbl[[#This Row],[WorkPackage]],"IDR "&amp;TRIM(TrackerTbl[[#This Row],[WorkPackage]]))</f>
        <v>IDR 213.07-1</v>
      </c>
      <c r="D1839" t="str">
        <f>TRIM(TrackerTbl[[#This Row],[UAID_2]])</f>
        <v>HS2-00003CPWF</v>
      </c>
      <c r="E1839" s="74">
        <f>_xlfn.MAXIFS(Central_Team!G:G,Central_Team!C:C,TrackerTbl[[#This Row],[UAID_2]])</f>
        <v>45617</v>
      </c>
      <c r="F1839" t="str" cm="1">
        <f t="array" ref="F1839">INDEX(MainTracker[#Data],MATCH(1,(TrackerTbl[[#This Row],[UAID_2]]=MainTracker[UAID_2])*(TrackerTbl[[#This Row],[Request Date]]=MainTracker[Request sent on (Date)])*1,0),21)</f>
        <v>10 - Complete</v>
      </c>
      <c r="G1839" s="74" cm="1">
        <f t="array" ref="G1839">INDEX(MainTracker[#Data],MATCH(1,(TrackerTbl[[#This Row],[UAID_2]]=MainTracker[UAID_2])*(TrackerTbl[[#This Row],[Request Date]]=MainTracker[Request sent on (Date)])*1,0),9)</f>
        <v>0</v>
      </c>
      <c r="J1839" t="s">
        <v>11019</v>
      </c>
      <c r="K1839" s="238" t="s">
        <v>11018</v>
      </c>
      <c r="L1839" t="str">
        <f>LEFT(Table58[[#This Row],[L3 (Last Work Package only)]],FIND(" - ",Table58[[#This Row],[L3 (Last Work Package only)]])-1)</f>
        <v>IDR 238.01</v>
      </c>
      <c r="M1839" t="str">
        <f>LEFT(Table58[[#This Row],[Assets]],FIND(" - ",Table58[[#This Row],[Assets]])-1)</f>
        <v>HS2-00002BVN8</v>
      </c>
      <c r="N1839" s="239">
        <f>INDEX(TrackerTbl[#Data],MATCH(Table58[[#This Row],[L2]],TrackerTbl[Cleansed_UAID_2],0),5)</f>
        <v>45694</v>
      </c>
      <c r="O1839" s="9" t="str">
        <f>INDEX(TrackerTbl[#Data],MATCH(Table58[[#This Row],[L2]],TrackerTbl[Cleansed_UAID_2],0),6)</f>
        <v>10 - Complete</v>
      </c>
      <c r="P1839" s="239">
        <f>INDEX(TrackerTbl[#Data],MATCH(Table58[[#This Row],[L2]],TrackerTbl[Cleansed_UAID_2],0),7)</f>
        <v>45700</v>
      </c>
    </row>
    <row r="1840" spans="1:16">
      <c r="A1840" s="9" t="s">
        <v>41</v>
      </c>
      <c r="B1840" t="s">
        <v>7931</v>
      </c>
      <c r="C1840" t="str">
        <f>IF(LEFT(TrackerTbl[[#This Row],[WorkPackage]],1)="U",TrackerTbl[[#This Row],[WorkPackage]],"IDR "&amp;TRIM(TrackerTbl[[#This Row],[WorkPackage]]))</f>
        <v>IDR 213.07-1</v>
      </c>
      <c r="D1840" t="str">
        <f>TRIM(TrackerTbl[[#This Row],[UAID_2]])</f>
        <v>HS2-00003CPWG</v>
      </c>
      <c r="E1840" s="74">
        <f>_xlfn.MAXIFS(Central_Team!G:G,Central_Team!C:C,TrackerTbl[[#This Row],[UAID_2]])</f>
        <v>45617</v>
      </c>
      <c r="F1840" t="str" cm="1">
        <f t="array" ref="F1840">INDEX(MainTracker[#Data],MATCH(1,(TrackerTbl[[#This Row],[UAID_2]]=MainTracker[UAID_2])*(TrackerTbl[[#This Row],[Request Date]]=MainTracker[Request sent on (Date)])*1,0),21)</f>
        <v>10 - Complete</v>
      </c>
      <c r="G1840" s="74" cm="1">
        <f t="array" ref="G1840">INDEX(MainTracker[#Data],MATCH(1,(TrackerTbl[[#This Row],[UAID_2]]=MainTracker[UAID_2])*(TrackerTbl[[#This Row],[Request Date]]=MainTracker[Request sent on (Date)])*1,0),9)</f>
        <v>0</v>
      </c>
      <c r="J1840" t="s">
        <v>11020</v>
      </c>
      <c r="K1840" s="238" t="s">
        <v>11018</v>
      </c>
      <c r="L1840" t="str">
        <f>LEFT(Table58[[#This Row],[L3 (Last Work Package only)]],FIND(" - ",Table58[[#This Row],[L3 (Last Work Package only)]])-1)</f>
        <v>IDR 238.01</v>
      </c>
      <c r="M1840" t="str">
        <f>LEFT(Table58[[#This Row],[Assets]],FIND(" - ",Table58[[#This Row],[Assets]])-1)</f>
        <v>HS2-00002BVNA</v>
      </c>
      <c r="N1840" s="239">
        <f>INDEX(TrackerTbl[#Data],MATCH(Table58[[#This Row],[L2]],TrackerTbl[Cleansed_UAID_2],0),5)</f>
        <v>45343</v>
      </c>
      <c r="O1840" s="9" t="str">
        <f>INDEX(TrackerTbl[#Data],MATCH(Table58[[#This Row],[L2]],TrackerTbl[Cleansed_UAID_2],0),6)</f>
        <v>10 - Complete</v>
      </c>
      <c r="P1840" s="239">
        <f>INDEX(TrackerTbl[#Data],MATCH(Table58[[#This Row],[L2]],TrackerTbl[Cleansed_UAID_2],0),7)</f>
        <v>45350</v>
      </c>
    </row>
    <row r="1841" spans="1:16">
      <c r="A1841" s="9" t="s">
        <v>41</v>
      </c>
      <c r="B1841" t="s">
        <v>7935</v>
      </c>
      <c r="C1841" t="str">
        <f>IF(LEFT(TrackerTbl[[#This Row],[WorkPackage]],1)="U",TrackerTbl[[#This Row],[WorkPackage]],"IDR "&amp;TRIM(TrackerTbl[[#This Row],[WorkPackage]]))</f>
        <v>IDR 213.07-1</v>
      </c>
      <c r="D1841" t="str">
        <f>TRIM(TrackerTbl[[#This Row],[UAID_2]])</f>
        <v>HS2-00003CPWJ</v>
      </c>
      <c r="E1841" s="74">
        <f>_xlfn.MAXIFS(Central_Team!G:G,Central_Team!C:C,TrackerTbl[[#This Row],[UAID_2]])</f>
        <v>45617</v>
      </c>
      <c r="F1841" t="str" cm="1">
        <f t="array" ref="F1841">INDEX(MainTracker[#Data],MATCH(1,(TrackerTbl[[#This Row],[UAID_2]]=MainTracker[UAID_2])*(TrackerTbl[[#This Row],[Request Date]]=MainTracker[Request sent on (Date)])*1,0),21)</f>
        <v>10 - Complete</v>
      </c>
      <c r="G1841" s="74" cm="1">
        <f t="array" ref="G1841">INDEX(MainTracker[#Data],MATCH(1,(TrackerTbl[[#This Row],[UAID_2]]=MainTracker[UAID_2])*(TrackerTbl[[#This Row],[Request Date]]=MainTracker[Request sent on (Date)])*1,0),9)</f>
        <v>45638</v>
      </c>
      <c r="J1841" t="s">
        <v>11021</v>
      </c>
      <c r="K1841" s="238" t="s">
        <v>11018</v>
      </c>
      <c r="L1841" t="str">
        <f>LEFT(Table58[[#This Row],[L3 (Last Work Package only)]],FIND(" - ",Table58[[#This Row],[L3 (Last Work Package only)]])-1)</f>
        <v>IDR 238.01</v>
      </c>
      <c r="M1841" t="str">
        <f>LEFT(Table58[[#This Row],[Assets]],FIND(" - ",Table58[[#This Row],[Assets]])-1)</f>
        <v>HS2-00002CTK7</v>
      </c>
      <c r="N1841" s="239">
        <f>INDEX(TrackerTbl[#Data],MATCH(Table58[[#This Row],[L2]],TrackerTbl[Cleansed_UAID_2],0),5)</f>
        <v>45541</v>
      </c>
      <c r="O1841" s="9" t="str">
        <f>INDEX(TrackerTbl[#Data],MATCH(Table58[[#This Row],[L2]],TrackerTbl[Cleansed_UAID_2],0),6)</f>
        <v>10 - Complete</v>
      </c>
      <c r="P1841" s="239">
        <f>INDEX(TrackerTbl[#Data],MATCH(Table58[[#This Row],[L2]],TrackerTbl[Cleansed_UAID_2],0),7)</f>
        <v>45560</v>
      </c>
    </row>
    <row r="1842" spans="1:16">
      <c r="A1842" s="9" t="s">
        <v>41</v>
      </c>
      <c r="B1842" t="s">
        <v>7939</v>
      </c>
      <c r="C1842" t="str">
        <f>IF(LEFT(TrackerTbl[[#This Row],[WorkPackage]],1)="U",TrackerTbl[[#This Row],[WorkPackage]],"IDR "&amp;TRIM(TrackerTbl[[#This Row],[WorkPackage]]))</f>
        <v>IDR 213.07-1</v>
      </c>
      <c r="D1842" t="str">
        <f>TRIM(TrackerTbl[[#This Row],[UAID_2]])</f>
        <v>HS2-00003CPWL</v>
      </c>
      <c r="E1842" s="74">
        <f>_xlfn.MAXIFS(Central_Team!G:G,Central_Team!C:C,TrackerTbl[[#This Row],[UAID_2]])</f>
        <v>45617</v>
      </c>
      <c r="F1842" t="str" cm="1">
        <f t="array" ref="F1842">INDEX(MainTracker[#Data],MATCH(1,(TrackerTbl[[#This Row],[UAID_2]]=MainTracker[UAID_2])*(TrackerTbl[[#This Row],[Request Date]]=MainTracker[Request sent on (Date)])*1,0),21)</f>
        <v>10 - Complete</v>
      </c>
      <c r="G1842" s="74" cm="1">
        <f t="array" ref="G1842">INDEX(MainTracker[#Data],MATCH(1,(TrackerTbl[[#This Row],[UAID_2]]=MainTracker[UAID_2])*(TrackerTbl[[#This Row],[Request Date]]=MainTracker[Request sent on (Date)])*1,0),9)</f>
        <v>45638</v>
      </c>
      <c r="J1842" t="s">
        <v>11022</v>
      </c>
      <c r="K1842" s="238" t="s">
        <v>11018</v>
      </c>
      <c r="L1842" t="str">
        <f>LEFT(Table58[[#This Row],[L3 (Last Work Package only)]],FIND(" - ",Table58[[#This Row],[L3 (Last Work Package only)]])-1)</f>
        <v>IDR 238.01</v>
      </c>
      <c r="M1842" t="str">
        <f>LEFT(Table58[[#This Row],[Assets]],FIND(" - ",Table58[[#This Row],[Assets]])-1)</f>
        <v>HS2-00002CTK8</v>
      </c>
      <c r="N1842" s="239">
        <f>INDEX(TrackerTbl[#Data],MATCH(Table58[[#This Row],[L2]],TrackerTbl[Cleansed_UAID_2],0),5)</f>
        <v>45541</v>
      </c>
      <c r="O1842" s="9" t="str">
        <f>INDEX(TrackerTbl[#Data],MATCH(Table58[[#This Row],[L2]],TrackerTbl[Cleansed_UAID_2],0),6)</f>
        <v>10 - Complete</v>
      </c>
      <c r="P1842" s="239">
        <f>INDEX(TrackerTbl[#Data],MATCH(Table58[[#This Row],[L2]],TrackerTbl[Cleansed_UAID_2],0),7)</f>
        <v>45565</v>
      </c>
    </row>
    <row r="1843" spans="1:16">
      <c r="A1843" s="9" t="s">
        <v>41</v>
      </c>
      <c r="B1843" t="s">
        <v>7943</v>
      </c>
      <c r="C1843" t="str">
        <f>IF(LEFT(TrackerTbl[[#This Row],[WorkPackage]],1)="U",TrackerTbl[[#This Row],[WorkPackage]],"IDR "&amp;TRIM(TrackerTbl[[#This Row],[WorkPackage]]))</f>
        <v>IDR 213.07-1</v>
      </c>
      <c r="D1843" t="str">
        <f>TRIM(TrackerTbl[[#This Row],[UAID_2]])</f>
        <v>HS2-00003CPWN</v>
      </c>
      <c r="E1843" s="74">
        <f>_xlfn.MAXIFS(Central_Team!G:G,Central_Team!C:C,TrackerTbl[[#This Row],[UAID_2]])</f>
        <v>45617</v>
      </c>
      <c r="F1843" t="str" cm="1">
        <f t="array" ref="F1843">INDEX(MainTracker[#Data],MATCH(1,(TrackerTbl[[#This Row],[UAID_2]]=MainTracker[UAID_2])*(TrackerTbl[[#This Row],[Request Date]]=MainTracker[Request sent on (Date)])*1,0),21)</f>
        <v>10 - Complete</v>
      </c>
      <c r="G1843" s="74" cm="1">
        <f t="array" ref="G1843">INDEX(MainTracker[#Data],MATCH(1,(TrackerTbl[[#This Row],[UAID_2]]=MainTracker[UAID_2])*(TrackerTbl[[#This Row],[Request Date]]=MainTracker[Request sent on (Date)])*1,0),9)</f>
        <v>45638</v>
      </c>
      <c r="J1843" t="s">
        <v>11023</v>
      </c>
      <c r="K1843" s="238" t="s">
        <v>11018</v>
      </c>
      <c r="L1843" t="str">
        <f>LEFT(Table58[[#This Row],[L3 (Last Work Package only)]],FIND(" - ",Table58[[#This Row],[L3 (Last Work Package only)]])-1)</f>
        <v>IDR 238.01</v>
      </c>
      <c r="M1843" t="str">
        <f>LEFT(Table58[[#This Row],[Assets]],FIND(" - ",Table58[[#This Row],[Assets]])-1)</f>
        <v>HS2-00002CTK9</v>
      </c>
      <c r="N1843" s="239">
        <f>INDEX(TrackerTbl[#Data],MATCH(Table58[[#This Row],[L2]],TrackerTbl[Cleansed_UAID_2],0),5)</f>
        <v>45421</v>
      </c>
      <c r="O1843" s="9" t="str">
        <f>INDEX(TrackerTbl[#Data],MATCH(Table58[[#This Row],[L2]],TrackerTbl[Cleansed_UAID_2],0),6)</f>
        <v>10 - Complete</v>
      </c>
      <c r="P1843" s="239">
        <f>INDEX(TrackerTbl[#Data],MATCH(Table58[[#This Row],[L2]],TrackerTbl[Cleansed_UAID_2],0),7)</f>
        <v>45426</v>
      </c>
    </row>
    <row r="1844" spans="1:16">
      <c r="A1844" s="9" t="s">
        <v>41</v>
      </c>
      <c r="B1844" t="s">
        <v>7947</v>
      </c>
      <c r="C1844" t="str">
        <f>IF(LEFT(TrackerTbl[[#This Row],[WorkPackage]],1)="U",TrackerTbl[[#This Row],[WorkPackage]],"IDR "&amp;TRIM(TrackerTbl[[#This Row],[WorkPackage]]))</f>
        <v>IDR 213.07-1</v>
      </c>
      <c r="D1844" t="str">
        <f>TRIM(TrackerTbl[[#This Row],[UAID_2]])</f>
        <v>HS2-00003CPWQ</v>
      </c>
      <c r="E1844" s="74">
        <f>_xlfn.MAXIFS(Central_Team!G:G,Central_Team!C:C,TrackerTbl[[#This Row],[UAID_2]])</f>
        <v>45617</v>
      </c>
      <c r="F1844" t="str" cm="1">
        <f t="array" ref="F1844">INDEX(MainTracker[#Data],MATCH(1,(TrackerTbl[[#This Row],[UAID_2]]=MainTracker[UAID_2])*(TrackerTbl[[#This Row],[Request Date]]=MainTracker[Request sent on (Date)])*1,0),21)</f>
        <v>10 - Complete</v>
      </c>
      <c r="G1844" s="74" cm="1">
        <f t="array" ref="G1844">INDEX(MainTracker[#Data],MATCH(1,(TrackerTbl[[#This Row],[UAID_2]]=MainTracker[UAID_2])*(TrackerTbl[[#This Row],[Request Date]]=MainTracker[Request sent on (Date)])*1,0),9)</f>
        <v>45638</v>
      </c>
      <c r="J1844" t="s">
        <v>11024</v>
      </c>
      <c r="K1844" s="238" t="s">
        <v>11018</v>
      </c>
      <c r="L1844" t="str">
        <f>LEFT(Table58[[#This Row],[L3 (Last Work Package only)]],FIND(" - ",Table58[[#This Row],[L3 (Last Work Package only)]])-1)</f>
        <v>IDR 238.01</v>
      </c>
      <c r="M1844" t="str">
        <f>LEFT(Table58[[#This Row],[Assets]],FIND(" - ",Table58[[#This Row],[Assets]])-1)</f>
        <v>HS2-00002TG2Q</v>
      </c>
      <c r="N1844" s="239">
        <f>INDEX(TrackerTbl[#Data],MATCH(Table58[[#This Row],[L2]],TrackerTbl[Cleansed_UAID_2],0),5)</f>
        <v>45330</v>
      </c>
      <c r="O1844" s="9" t="str">
        <f>INDEX(TrackerTbl[#Data],MATCH(Table58[[#This Row],[L2]],TrackerTbl[Cleansed_UAID_2],0),6)</f>
        <v>10 - Complete</v>
      </c>
      <c r="P1844" s="239">
        <f>INDEX(TrackerTbl[#Data],MATCH(Table58[[#This Row],[L2]],TrackerTbl[Cleansed_UAID_2],0),7)</f>
        <v>45342</v>
      </c>
    </row>
    <row r="1845" spans="1:16">
      <c r="A1845" s="9" t="s">
        <v>41</v>
      </c>
      <c r="B1845" t="s">
        <v>7951</v>
      </c>
      <c r="C1845" t="str">
        <f>IF(LEFT(TrackerTbl[[#This Row],[WorkPackage]],1)="U",TrackerTbl[[#This Row],[WorkPackage]],"IDR "&amp;TRIM(TrackerTbl[[#This Row],[WorkPackage]]))</f>
        <v>IDR 213.07-1</v>
      </c>
      <c r="D1845" t="str">
        <f>TRIM(TrackerTbl[[#This Row],[UAID_2]])</f>
        <v>HS2-00003CPWS</v>
      </c>
      <c r="E1845" s="74">
        <f>_xlfn.MAXIFS(Central_Team!G:G,Central_Team!C:C,TrackerTbl[[#This Row],[UAID_2]])</f>
        <v>45617</v>
      </c>
      <c r="F1845" t="str" cm="1">
        <f t="array" ref="F1845">INDEX(MainTracker[#Data],MATCH(1,(TrackerTbl[[#This Row],[UAID_2]]=MainTracker[UAID_2])*(TrackerTbl[[#This Row],[Request Date]]=MainTracker[Request sent on (Date)])*1,0),21)</f>
        <v>10 - Complete</v>
      </c>
      <c r="G1845" s="74" cm="1">
        <f t="array" ref="G1845">INDEX(MainTracker[#Data],MATCH(1,(TrackerTbl[[#This Row],[UAID_2]]=MainTracker[UAID_2])*(TrackerTbl[[#This Row],[Request Date]]=MainTracker[Request sent on (Date)])*1,0),9)</f>
        <v>0</v>
      </c>
      <c r="J1845" t="s">
        <v>11025</v>
      </c>
      <c r="K1845" s="238" t="s">
        <v>11018</v>
      </c>
      <c r="L1845" t="str">
        <f>LEFT(Table58[[#This Row],[L3 (Last Work Package only)]],FIND(" - ",Table58[[#This Row],[L3 (Last Work Package only)]])-1)</f>
        <v>IDR 238.01</v>
      </c>
      <c r="M1845" t="str">
        <f>LEFT(Table58[[#This Row],[Assets]],FIND(" - ",Table58[[#This Row],[Assets]])-1)</f>
        <v>HS2-000001462</v>
      </c>
      <c r="N1845" s="239">
        <f>INDEX(TrackerTbl[#Data],MATCH(Table58[[#This Row],[L2]],TrackerTbl[Cleansed_UAID_2],0),5)</f>
        <v>45293</v>
      </c>
      <c r="O1845" s="9" t="str">
        <f>INDEX(TrackerTbl[#Data],MATCH(Table58[[#This Row],[L2]],TrackerTbl[Cleansed_UAID_2],0),6)</f>
        <v>10 - Complete</v>
      </c>
      <c r="P1845" s="239">
        <f>INDEX(TrackerTbl[#Data],MATCH(Table58[[#This Row],[L2]],TrackerTbl[Cleansed_UAID_2],0),7)</f>
        <v>45309</v>
      </c>
    </row>
    <row r="1846" spans="1:16">
      <c r="A1846" s="9" t="s">
        <v>41</v>
      </c>
      <c r="B1846" t="s">
        <v>7955</v>
      </c>
      <c r="C1846" t="str">
        <f>IF(LEFT(TrackerTbl[[#This Row],[WorkPackage]],1)="U",TrackerTbl[[#This Row],[WorkPackage]],"IDR "&amp;TRIM(TrackerTbl[[#This Row],[WorkPackage]]))</f>
        <v>IDR 213.07-1</v>
      </c>
      <c r="D1846" t="str">
        <f>TRIM(TrackerTbl[[#This Row],[UAID_2]])</f>
        <v>HS2-00003CPWV</v>
      </c>
      <c r="E1846" s="74">
        <f>_xlfn.MAXIFS(Central_Team!G:G,Central_Team!C:C,TrackerTbl[[#This Row],[UAID_2]])</f>
        <v>45617</v>
      </c>
      <c r="F1846" t="str" cm="1">
        <f t="array" ref="F1846">INDEX(MainTracker[#Data],MATCH(1,(TrackerTbl[[#This Row],[UAID_2]]=MainTracker[UAID_2])*(TrackerTbl[[#This Row],[Request Date]]=MainTracker[Request sent on (Date)])*1,0),21)</f>
        <v>10 - Complete</v>
      </c>
      <c r="G1846" s="74" cm="1">
        <f t="array" ref="G1846">INDEX(MainTracker[#Data],MATCH(1,(TrackerTbl[[#This Row],[UAID_2]]=MainTracker[UAID_2])*(TrackerTbl[[#This Row],[Request Date]]=MainTracker[Request sent on (Date)])*1,0),9)</f>
        <v>0</v>
      </c>
      <c r="J1846" t="s">
        <v>11026</v>
      </c>
      <c r="K1846" s="238" t="s">
        <v>11018</v>
      </c>
      <c r="L1846" t="str">
        <f>LEFT(Table58[[#This Row],[L3 (Last Work Package only)]],FIND(" - ",Table58[[#This Row],[L3 (Last Work Package only)]])-1)</f>
        <v>IDR 238.01</v>
      </c>
      <c r="M1846" t="str">
        <f>LEFT(Table58[[#This Row],[Assets]],FIND(" - ",Table58[[#This Row],[Assets]])-1)</f>
        <v>HS2-00002YNH7</v>
      </c>
      <c r="N1846" s="239">
        <f>INDEX(TrackerTbl[#Data],MATCH(Table58[[#This Row],[L2]],TrackerTbl[Cleansed_UAID_2],0),5)</f>
        <v>45301</v>
      </c>
      <c r="O1846" s="9" t="str">
        <f>INDEX(TrackerTbl[#Data],MATCH(Table58[[#This Row],[L2]],TrackerTbl[Cleansed_UAID_2],0),6)</f>
        <v>10 - Complete</v>
      </c>
      <c r="P1846" s="239">
        <f>INDEX(TrackerTbl[#Data],MATCH(Table58[[#This Row],[L2]],TrackerTbl[Cleansed_UAID_2],0),7)</f>
        <v>45310</v>
      </c>
    </row>
    <row r="1847" spans="1:16">
      <c r="A1847" s="9">
        <v>212.5</v>
      </c>
      <c r="B1847" t="s">
        <v>7959</v>
      </c>
      <c r="C1847" t="str">
        <f>IF(LEFT(TrackerTbl[[#This Row],[WorkPackage]],1)="U",TrackerTbl[[#This Row],[WorkPackage]],"IDR "&amp;TRIM(TrackerTbl[[#This Row],[WorkPackage]]))</f>
        <v>IDR 212.5</v>
      </c>
      <c r="D1847" t="str">
        <f>TRIM(TrackerTbl[[#This Row],[UAID_2]])</f>
        <v>HS2-00002CT53</v>
      </c>
      <c r="E1847" s="74">
        <f>_xlfn.MAXIFS(Central_Team!G:G,Central_Team!C:C,TrackerTbl[[#This Row],[UAID_2]])</f>
        <v>45617</v>
      </c>
      <c r="F1847" t="str" cm="1">
        <f t="array" ref="F1847">INDEX(MainTracker[#Data],MATCH(1,(TrackerTbl[[#This Row],[UAID_2]]=MainTracker[UAID_2])*(TrackerTbl[[#This Row],[Request Date]]=MainTracker[Request sent on (Date)])*1,0),21)</f>
        <v>10 - Complete</v>
      </c>
      <c r="G1847" s="74" cm="1">
        <f t="array" ref="G1847">INDEX(MainTracker[#Data],MATCH(1,(TrackerTbl[[#This Row],[UAID_2]]=MainTracker[UAID_2])*(TrackerTbl[[#This Row],[Request Date]]=MainTracker[Request sent on (Date)])*1,0),9)</f>
        <v>45624</v>
      </c>
      <c r="J1847" t="s">
        <v>11027</v>
      </c>
      <c r="K1847" s="238" t="s">
        <v>11018</v>
      </c>
      <c r="L1847" t="str">
        <f>LEFT(Table58[[#This Row],[L3 (Last Work Package only)]],FIND(" - ",Table58[[#This Row],[L3 (Last Work Package only)]])-1)</f>
        <v>IDR 238.01</v>
      </c>
      <c r="M1847" t="str">
        <f>LEFT(Table58[[#This Row],[Assets]],FIND(" - ",Table58[[#This Row],[Assets]])-1)</f>
        <v>HS2-00003DL20</v>
      </c>
      <c r="N1847" s="239">
        <f>INDEX(TrackerTbl[#Data],MATCH(Table58[[#This Row],[L2]],TrackerTbl[Cleansed_UAID_2],0),5)</f>
        <v>45324</v>
      </c>
      <c r="O1847" s="9" t="str">
        <f>INDEX(TrackerTbl[#Data],MATCH(Table58[[#This Row],[L2]],TrackerTbl[Cleansed_UAID_2],0),6)</f>
        <v>10 - Complete</v>
      </c>
      <c r="P1847" s="239">
        <f>INDEX(TrackerTbl[#Data],MATCH(Table58[[#This Row],[L2]],TrackerTbl[Cleansed_UAID_2],0),7)</f>
        <v>45329</v>
      </c>
    </row>
    <row r="1848" spans="1:16">
      <c r="A1848" s="9">
        <v>212.5</v>
      </c>
      <c r="B1848" t="s">
        <v>7963</v>
      </c>
      <c r="C1848" t="str">
        <f>IF(LEFT(TrackerTbl[[#This Row],[WorkPackage]],1)="U",TrackerTbl[[#This Row],[WorkPackage]],"IDR "&amp;TRIM(TrackerTbl[[#This Row],[WorkPackage]]))</f>
        <v>IDR 212.5</v>
      </c>
      <c r="D1848" t="str">
        <f>TRIM(TrackerTbl[[#This Row],[UAID_2]])</f>
        <v>HS2-00002CT55</v>
      </c>
      <c r="E1848" s="74">
        <f>_xlfn.MAXIFS(Central_Team!G:G,Central_Team!C:C,TrackerTbl[[#This Row],[UAID_2]])</f>
        <v>45617</v>
      </c>
      <c r="F1848" t="str" cm="1">
        <f t="array" ref="F1848">INDEX(MainTracker[#Data],MATCH(1,(TrackerTbl[[#This Row],[UAID_2]]=MainTracker[UAID_2])*(TrackerTbl[[#This Row],[Request Date]]=MainTracker[Request sent on (Date)])*1,0),21)</f>
        <v>10 - Complete</v>
      </c>
      <c r="G1848" s="74" cm="1">
        <f t="array" ref="G1848">INDEX(MainTracker[#Data],MATCH(1,(TrackerTbl[[#This Row],[UAID_2]]=MainTracker[UAID_2])*(TrackerTbl[[#This Row],[Request Date]]=MainTracker[Request sent on (Date)])*1,0),9)</f>
        <v>45624</v>
      </c>
      <c r="J1848" t="s">
        <v>11028</v>
      </c>
      <c r="K1848" s="238" t="s">
        <v>11018</v>
      </c>
      <c r="L1848" t="str">
        <f>LEFT(Table58[[#This Row],[L3 (Last Work Package only)]],FIND(" - ",Table58[[#This Row],[L3 (Last Work Package only)]])-1)</f>
        <v>IDR 238.01</v>
      </c>
      <c r="M1848" t="str">
        <f>LEFT(Table58[[#This Row],[Assets]],FIND(" - ",Table58[[#This Row],[Assets]])-1)</f>
        <v>HS2-00003DL21</v>
      </c>
      <c r="N1848" s="239">
        <f>INDEX(TrackerTbl[#Data],MATCH(Table58[[#This Row],[L2]],TrackerTbl[Cleansed_UAID_2],0),5)</f>
        <v>45324</v>
      </c>
      <c r="O1848" s="9" t="str">
        <f>INDEX(TrackerTbl[#Data],MATCH(Table58[[#This Row],[L2]],TrackerTbl[Cleansed_UAID_2],0),6)</f>
        <v>10 - Complete</v>
      </c>
      <c r="P1848" s="239">
        <f>INDEX(TrackerTbl[#Data],MATCH(Table58[[#This Row],[L2]],TrackerTbl[Cleansed_UAID_2],0),7)</f>
        <v>45329</v>
      </c>
    </row>
    <row r="1849" spans="1:16">
      <c r="A1849" s="9" t="s">
        <v>35</v>
      </c>
      <c r="B1849" t="s">
        <v>4775</v>
      </c>
      <c r="C1849" t="str">
        <f>IF(LEFT(TrackerTbl[[#This Row],[WorkPackage]],1)="U",TrackerTbl[[#This Row],[WorkPackage]],"IDR "&amp;TRIM(TrackerTbl[[#This Row],[WorkPackage]]))</f>
        <v>IDR 233.01-3</v>
      </c>
      <c r="D1849" t="str">
        <f>TRIM(TrackerTbl[[#This Row],[UAID_2]])</f>
        <v>HS2-000035Q9C</v>
      </c>
      <c r="E1849" s="74">
        <f>_xlfn.MAXIFS(Central_Team!G:G,Central_Team!C:C,TrackerTbl[[#This Row],[UAID_2]])</f>
        <v>45617</v>
      </c>
      <c r="F1849" t="str" cm="1">
        <f t="array" ref="F1849">INDEX(MainTracker[#Data],MATCH(1,(TrackerTbl[[#This Row],[UAID_2]]=MainTracker[UAID_2])*(TrackerTbl[[#This Row],[Request Date]]=MainTracker[Request sent on (Date)])*1,0),21)</f>
        <v>10 - Complete</v>
      </c>
      <c r="G1849" s="74" cm="1">
        <f t="array" ref="G1849">INDEX(MainTracker[#Data],MATCH(1,(TrackerTbl[[#This Row],[UAID_2]]=MainTracker[UAID_2])*(TrackerTbl[[#This Row],[Request Date]]=MainTracker[Request sent on (Date)])*1,0),9)</f>
        <v>45630</v>
      </c>
      <c r="J1849" t="s">
        <v>11029</v>
      </c>
      <c r="K1849" s="238" t="s">
        <v>11018</v>
      </c>
      <c r="L1849" t="str">
        <f>LEFT(Table58[[#This Row],[L3 (Last Work Package only)]],FIND(" - ",Table58[[#This Row],[L3 (Last Work Package only)]])-1)</f>
        <v>IDR 238.01</v>
      </c>
      <c r="M1849" t="str">
        <f>LEFT(Table58[[#This Row],[Assets]],FIND(" - ",Table58[[#This Row],[Assets]])-1)</f>
        <v>HS2-00003DL22</v>
      </c>
      <c r="N1849" s="239">
        <f>INDEX(TrackerTbl[#Data],MATCH(Table58[[#This Row],[L2]],TrackerTbl[Cleansed_UAID_2],0),5)</f>
        <v>45324</v>
      </c>
      <c r="O1849" s="9" t="str">
        <f>INDEX(TrackerTbl[#Data],MATCH(Table58[[#This Row],[L2]],TrackerTbl[Cleansed_UAID_2],0),6)</f>
        <v>10 - Complete</v>
      </c>
      <c r="P1849" s="239">
        <f>INDEX(TrackerTbl[#Data],MATCH(Table58[[#This Row],[L2]],TrackerTbl[Cleansed_UAID_2],0),7)</f>
        <v>45329</v>
      </c>
    </row>
    <row r="1850" spans="1:16">
      <c r="A1850" s="9" t="s">
        <v>6405</v>
      </c>
      <c r="B1850" t="s">
        <v>7187</v>
      </c>
      <c r="C1850" t="str">
        <f>IF(LEFT(TrackerTbl[[#This Row],[WorkPackage]],1)="U",TrackerTbl[[#This Row],[WorkPackage]],"IDR "&amp;TRIM(TrackerTbl[[#This Row],[WorkPackage]]))</f>
        <v>IDR 215.01-2</v>
      </c>
      <c r="D1850" t="str">
        <f>TRIM(TrackerTbl[[#This Row],[UAID_2]])</f>
        <v>HS2-000001044</v>
      </c>
      <c r="E1850" s="74">
        <f>_xlfn.MAXIFS(Central_Team!G:G,Central_Team!C:C,TrackerTbl[[#This Row],[UAID_2]])</f>
        <v>45617</v>
      </c>
      <c r="F1850" t="str" cm="1">
        <f t="array" ref="F1850">INDEX(MainTracker[#Data],MATCH(1,(TrackerTbl[[#This Row],[UAID_2]]=MainTracker[UAID_2])*(TrackerTbl[[#This Row],[Request Date]]=MainTracker[Request sent on (Date)])*1,0),21)</f>
        <v>10 - Complete</v>
      </c>
      <c r="G1850" s="74" cm="1">
        <f t="array" ref="G1850">INDEX(MainTracker[#Data],MATCH(1,(TrackerTbl[[#This Row],[UAID_2]]=MainTracker[UAID_2])*(TrackerTbl[[#This Row],[Request Date]]=MainTracker[Request sent on (Date)])*1,0),9)</f>
        <v>45664</v>
      </c>
      <c r="J1850" t="s">
        <v>11030</v>
      </c>
      <c r="K1850" s="238" t="s">
        <v>11018</v>
      </c>
      <c r="L1850" t="str">
        <f>LEFT(Table58[[#This Row],[L3 (Last Work Package only)]],FIND(" - ",Table58[[#This Row],[L3 (Last Work Package only)]])-1)</f>
        <v>IDR 238.01</v>
      </c>
      <c r="M1850" t="str">
        <f>LEFT(Table58[[#This Row],[Assets]],FIND(" - ",Table58[[#This Row],[Assets]])-1)</f>
        <v>HS2-00003KFPL</v>
      </c>
      <c r="N1850" s="239">
        <f>INDEX(TrackerTbl[#Data],MATCH(Table58[[#This Row],[L2]],TrackerTbl[Cleansed_UAID_2],0),5)</f>
        <v>45495</v>
      </c>
      <c r="O1850" s="9" t="str">
        <f>INDEX(TrackerTbl[#Data],MATCH(Table58[[#This Row],[L2]],TrackerTbl[Cleansed_UAID_2],0),6)</f>
        <v>10 - Complete</v>
      </c>
      <c r="P1850" s="239">
        <f>INDEX(TrackerTbl[#Data],MATCH(Table58[[#This Row],[L2]],TrackerTbl[Cleansed_UAID_2],0),7)</f>
        <v>45505</v>
      </c>
    </row>
    <row r="1851" spans="1:16">
      <c r="A1851" s="9">
        <v>224.7</v>
      </c>
      <c r="B1851" t="s">
        <v>7968</v>
      </c>
      <c r="C1851" t="str">
        <f>IF(LEFT(TrackerTbl[[#This Row],[WorkPackage]],1)="U",TrackerTbl[[#This Row],[WorkPackage]],"IDR "&amp;TRIM(TrackerTbl[[#This Row],[WorkPackage]]))</f>
        <v>IDR 224.7</v>
      </c>
      <c r="D1851" t="str">
        <f>TRIM(TrackerTbl[[#This Row],[UAID_2]])</f>
        <v>HS2-00003HF3P</v>
      </c>
      <c r="E1851" s="74">
        <f>_xlfn.MAXIFS(Central_Team!G:G,Central_Team!C:C,TrackerTbl[[#This Row],[UAID_2]])</f>
        <v>45617</v>
      </c>
      <c r="F1851" t="str" cm="1">
        <f t="array" ref="F1851">INDEX(MainTracker[#Data],MATCH(1,(TrackerTbl[[#This Row],[UAID_2]]=MainTracker[UAID_2])*(TrackerTbl[[#This Row],[Request Date]]=MainTracker[Request sent on (Date)])*1,0),21)</f>
        <v>10 - Complete</v>
      </c>
      <c r="G1851" s="74" cm="1">
        <f t="array" ref="G1851">INDEX(MainTracker[#Data],MATCH(1,(TrackerTbl[[#This Row],[UAID_2]]=MainTracker[UAID_2])*(TrackerTbl[[#This Row],[Request Date]]=MainTracker[Request sent on (Date)])*1,0),9)</f>
        <v>45629</v>
      </c>
      <c r="J1851" t="s">
        <v>11031</v>
      </c>
      <c r="K1851" s="238" t="s">
        <v>11018</v>
      </c>
      <c r="L1851" t="str">
        <f>LEFT(Table58[[#This Row],[L3 (Last Work Package only)]],FIND(" - ",Table58[[#This Row],[L3 (Last Work Package only)]])-1)</f>
        <v>IDR 238.01</v>
      </c>
      <c r="M1851" t="str">
        <f>LEFT(Table58[[#This Row],[Assets]],FIND(" - ",Table58[[#This Row],[Assets]])-1)</f>
        <v>HS2-00003KFPM</v>
      </c>
      <c r="N1851" s="239">
        <f>INDEX(TrackerTbl[#Data],MATCH(Table58[[#This Row],[L2]],TrackerTbl[Cleansed_UAID_2],0),5)</f>
        <v>45491</v>
      </c>
      <c r="O1851" s="9" t="str">
        <f>INDEX(TrackerTbl[#Data],MATCH(Table58[[#This Row],[L2]],TrackerTbl[Cleansed_UAID_2],0),6)</f>
        <v>10 - Complete</v>
      </c>
      <c r="P1851" s="239">
        <f>INDEX(TrackerTbl[#Data],MATCH(Table58[[#This Row],[L2]],TrackerTbl[Cleansed_UAID_2],0),7)</f>
        <v>45512</v>
      </c>
    </row>
    <row r="1852" spans="1:16">
      <c r="A1852" s="9">
        <v>224.7</v>
      </c>
      <c r="B1852" t="s">
        <v>7973</v>
      </c>
      <c r="C1852" t="str">
        <f>IF(LEFT(TrackerTbl[[#This Row],[WorkPackage]],1)="U",TrackerTbl[[#This Row],[WorkPackage]],"IDR "&amp;TRIM(TrackerTbl[[#This Row],[WorkPackage]]))</f>
        <v>IDR 224.7</v>
      </c>
      <c r="D1852" t="str">
        <f>TRIM(TrackerTbl[[#This Row],[UAID_2]])</f>
        <v>HS2-00003HF3Q</v>
      </c>
      <c r="E1852" s="74">
        <f>_xlfn.MAXIFS(Central_Team!G:G,Central_Team!C:C,TrackerTbl[[#This Row],[UAID_2]])</f>
        <v>45617</v>
      </c>
      <c r="F1852" t="str" cm="1">
        <f t="array" ref="F1852">INDEX(MainTracker[#Data],MATCH(1,(TrackerTbl[[#This Row],[UAID_2]]=MainTracker[UAID_2])*(TrackerTbl[[#This Row],[Request Date]]=MainTracker[Request sent on (Date)])*1,0),21)</f>
        <v>10 - Complete</v>
      </c>
      <c r="G1852" s="74" cm="1">
        <f t="array" ref="G1852">INDEX(MainTracker[#Data],MATCH(1,(TrackerTbl[[#This Row],[UAID_2]]=MainTracker[UAID_2])*(TrackerTbl[[#This Row],[Request Date]]=MainTracker[Request sent on (Date)])*1,0),9)</f>
        <v>45629</v>
      </c>
      <c r="J1852" t="s">
        <v>11032</v>
      </c>
      <c r="K1852" s="238" t="s">
        <v>11033</v>
      </c>
      <c r="L1852" t="str">
        <f>LEFT(Table58[[#This Row],[L3 (Last Work Package only)]],FIND(" - ",Table58[[#This Row],[L3 (Last Work Package only)]])-1)</f>
        <v>IDR 237.06</v>
      </c>
      <c r="M1852" t="str">
        <f>LEFT(Table58[[#This Row],[Assets]],FIND(" - ",Table58[[#This Row],[Assets]])-1)</f>
        <v>HS2-00002CTHC</v>
      </c>
      <c r="N1852" s="239" t="e">
        <f>INDEX(TrackerTbl[#Data],MATCH(Table58[[#This Row],[L2]],TrackerTbl[Cleansed_UAID_2],0),5)</f>
        <v>#N/A</v>
      </c>
      <c r="O1852" s="9" t="e">
        <f>INDEX(TrackerTbl[#Data],MATCH(Table58[[#This Row],[L2]],TrackerTbl[Cleansed_UAID_2],0),6)</f>
        <v>#N/A</v>
      </c>
      <c r="P1852" s="239" t="e">
        <f>INDEX(TrackerTbl[#Data],MATCH(Table58[[#This Row],[L2]],TrackerTbl[Cleansed_UAID_2],0),7)</f>
        <v>#N/A</v>
      </c>
    </row>
    <row r="1853" spans="1:16">
      <c r="A1853" s="9">
        <v>224.7</v>
      </c>
      <c r="B1853" t="s">
        <v>7977</v>
      </c>
      <c r="C1853" t="str">
        <f>IF(LEFT(TrackerTbl[[#This Row],[WorkPackage]],1)="U",TrackerTbl[[#This Row],[WorkPackage]],"IDR "&amp;TRIM(TrackerTbl[[#This Row],[WorkPackage]]))</f>
        <v>IDR 224.7</v>
      </c>
      <c r="D1853" t="str">
        <f>TRIM(TrackerTbl[[#This Row],[UAID_2]])</f>
        <v>HS2-00003HF3R</v>
      </c>
      <c r="E1853" s="74">
        <f>_xlfn.MAXIFS(Central_Team!G:G,Central_Team!C:C,TrackerTbl[[#This Row],[UAID_2]])</f>
        <v>45617</v>
      </c>
      <c r="F1853" t="str" cm="1">
        <f t="array" ref="F1853">INDEX(MainTracker[#Data],MATCH(1,(TrackerTbl[[#This Row],[UAID_2]]=MainTracker[UAID_2])*(TrackerTbl[[#This Row],[Request Date]]=MainTracker[Request sent on (Date)])*1,0),21)</f>
        <v>10 - Complete</v>
      </c>
      <c r="G1853" s="74" cm="1">
        <f t="array" ref="G1853">INDEX(MainTracker[#Data],MATCH(1,(TrackerTbl[[#This Row],[UAID_2]]=MainTracker[UAID_2])*(TrackerTbl[[#This Row],[Request Date]]=MainTracker[Request sent on (Date)])*1,0),9)</f>
        <v>45629</v>
      </c>
      <c r="J1853" t="s">
        <v>11034</v>
      </c>
      <c r="K1853" s="238" t="s">
        <v>11033</v>
      </c>
      <c r="L1853" t="str">
        <f>LEFT(Table58[[#This Row],[L3 (Last Work Package only)]],FIND(" - ",Table58[[#This Row],[L3 (Last Work Package only)]])-1)</f>
        <v>IDR 237.06</v>
      </c>
      <c r="M1853" t="str">
        <f>LEFT(Table58[[#This Row],[Assets]],FIND(" - ",Table58[[#This Row],[Assets]])-1)</f>
        <v>HS2-00002EKZD</v>
      </c>
      <c r="N1853" s="239" t="e">
        <f>INDEX(TrackerTbl[#Data],MATCH(Table58[[#This Row],[L2]],TrackerTbl[Cleansed_UAID_2],0),5)</f>
        <v>#N/A</v>
      </c>
      <c r="O1853" s="9" t="e">
        <f>INDEX(TrackerTbl[#Data],MATCH(Table58[[#This Row],[L2]],TrackerTbl[Cleansed_UAID_2],0),6)</f>
        <v>#N/A</v>
      </c>
      <c r="P1853" s="239" t="e">
        <f>INDEX(TrackerTbl[#Data],MATCH(Table58[[#This Row],[L2]],TrackerTbl[Cleansed_UAID_2],0),7)</f>
        <v>#N/A</v>
      </c>
    </row>
    <row r="1854" spans="1:16">
      <c r="A1854" s="9">
        <v>224.7</v>
      </c>
      <c r="B1854" t="s">
        <v>7981</v>
      </c>
      <c r="C1854" t="str">
        <f>IF(LEFT(TrackerTbl[[#This Row],[WorkPackage]],1)="U",TrackerTbl[[#This Row],[WorkPackage]],"IDR "&amp;TRIM(TrackerTbl[[#This Row],[WorkPackage]]))</f>
        <v>IDR 224.7</v>
      </c>
      <c r="D1854" t="str">
        <f>TRIM(TrackerTbl[[#This Row],[UAID_2]])</f>
        <v>HS2-00003HF3S</v>
      </c>
      <c r="E1854" s="74">
        <f>_xlfn.MAXIFS(Central_Team!G:G,Central_Team!C:C,TrackerTbl[[#This Row],[UAID_2]])</f>
        <v>45617</v>
      </c>
      <c r="F1854" t="str" cm="1">
        <f t="array" ref="F1854">INDEX(MainTracker[#Data],MATCH(1,(TrackerTbl[[#This Row],[UAID_2]]=MainTracker[UAID_2])*(TrackerTbl[[#This Row],[Request Date]]=MainTracker[Request sent on (Date)])*1,0),21)</f>
        <v>10 - Complete</v>
      </c>
      <c r="G1854" s="74" cm="1">
        <f t="array" ref="G1854">INDEX(MainTracker[#Data],MATCH(1,(TrackerTbl[[#This Row],[UAID_2]]=MainTracker[UAID_2])*(TrackerTbl[[#This Row],[Request Date]]=MainTracker[Request sent on (Date)])*1,0),9)</f>
        <v>45629</v>
      </c>
      <c r="J1854" t="s">
        <v>11035</v>
      </c>
      <c r="K1854" s="238" t="s">
        <v>11033</v>
      </c>
      <c r="L1854" t="str">
        <f>LEFT(Table58[[#This Row],[L3 (Last Work Package only)]],FIND(" - ",Table58[[#This Row],[L3 (Last Work Package only)]])-1)</f>
        <v>IDR 237.06</v>
      </c>
      <c r="M1854" t="str">
        <f>LEFT(Table58[[#This Row],[Assets]],FIND(" - ",Table58[[#This Row],[Assets]])-1)</f>
        <v>HS2-00002EKZE</v>
      </c>
      <c r="N1854" s="239" t="e">
        <f>INDEX(TrackerTbl[#Data],MATCH(Table58[[#This Row],[L2]],TrackerTbl[Cleansed_UAID_2],0),5)</f>
        <v>#N/A</v>
      </c>
      <c r="O1854" s="9" t="e">
        <f>INDEX(TrackerTbl[#Data],MATCH(Table58[[#This Row],[L2]],TrackerTbl[Cleansed_UAID_2],0),6)</f>
        <v>#N/A</v>
      </c>
      <c r="P1854" s="239" t="e">
        <f>INDEX(TrackerTbl[#Data],MATCH(Table58[[#This Row],[L2]],TrackerTbl[Cleansed_UAID_2],0),7)</f>
        <v>#N/A</v>
      </c>
    </row>
    <row r="1855" spans="1:16">
      <c r="A1855" s="9" t="s">
        <v>21</v>
      </c>
      <c r="B1855" t="s">
        <v>7985</v>
      </c>
      <c r="C1855" t="str">
        <f>IF(LEFT(TrackerTbl[[#This Row],[WorkPackage]],1)="U",TrackerTbl[[#This Row],[WorkPackage]],"IDR "&amp;TRIM(TrackerTbl[[#This Row],[WorkPackage]]))</f>
        <v>IDR 202.1-3</v>
      </c>
      <c r="D1855" t="str">
        <f>TRIM(TrackerTbl[[#This Row],[UAID_2]])</f>
        <v>HS2-00003J169</v>
      </c>
      <c r="E1855" s="74">
        <f>_xlfn.MAXIFS(Central_Team!G:G,Central_Team!C:C,TrackerTbl[[#This Row],[UAID_2]])</f>
        <v>45617</v>
      </c>
      <c r="F1855" t="str" cm="1">
        <f t="array" ref="F1855">INDEX(MainTracker[#Data],MATCH(1,(TrackerTbl[[#This Row],[UAID_2]]=MainTracker[UAID_2])*(TrackerTbl[[#This Row],[Request Date]]=MainTracker[Request sent on (Date)])*1,0),21)</f>
        <v>10 - Complete</v>
      </c>
      <c r="G1855" s="74" cm="1">
        <f t="array" ref="G1855">INDEX(MainTracker[#Data],MATCH(1,(TrackerTbl[[#This Row],[UAID_2]]=MainTracker[UAID_2])*(TrackerTbl[[#This Row],[Request Date]]=MainTracker[Request sent on (Date)])*1,0),9)</f>
        <v>0</v>
      </c>
      <c r="J1855" t="s">
        <v>11036</v>
      </c>
      <c r="K1855" s="238" t="s">
        <v>11033</v>
      </c>
      <c r="L1855" t="str">
        <f>LEFT(Table58[[#This Row],[L3 (Last Work Package only)]],FIND(" - ",Table58[[#This Row],[L3 (Last Work Package only)]])-1)</f>
        <v>IDR 237.06</v>
      </c>
      <c r="M1855" t="str">
        <f>LEFT(Table58[[#This Row],[Assets]],FIND(" - ",Table58[[#This Row],[Assets]])-1)</f>
        <v>HS2-00003KPUT</v>
      </c>
      <c r="N1855" s="239" t="e">
        <f>INDEX(TrackerTbl[#Data],MATCH(Table58[[#This Row],[L2]],TrackerTbl[Cleansed_UAID_2],0),5)</f>
        <v>#N/A</v>
      </c>
      <c r="O1855" s="9" t="e">
        <f>INDEX(TrackerTbl[#Data],MATCH(Table58[[#This Row],[L2]],TrackerTbl[Cleansed_UAID_2],0),6)</f>
        <v>#N/A</v>
      </c>
      <c r="P1855" s="239" t="e">
        <f>INDEX(TrackerTbl[#Data],MATCH(Table58[[#This Row],[L2]],TrackerTbl[Cleansed_UAID_2],0),7)</f>
        <v>#N/A</v>
      </c>
    </row>
    <row r="1856" spans="1:16">
      <c r="A1856" s="9" t="s">
        <v>21</v>
      </c>
      <c r="B1856" t="s">
        <v>7989</v>
      </c>
      <c r="C1856" t="str">
        <f>IF(LEFT(TrackerTbl[[#This Row],[WorkPackage]],1)="U",TrackerTbl[[#This Row],[WorkPackage]],"IDR "&amp;TRIM(TrackerTbl[[#This Row],[WorkPackage]]))</f>
        <v>IDR 202.1-3</v>
      </c>
      <c r="D1856" t="str">
        <f>TRIM(TrackerTbl[[#This Row],[UAID_2]])</f>
        <v>HS2-00003J16A</v>
      </c>
      <c r="E1856" s="74">
        <f>_xlfn.MAXIFS(Central_Team!G:G,Central_Team!C:C,TrackerTbl[[#This Row],[UAID_2]])</f>
        <v>45617</v>
      </c>
      <c r="F1856" t="str" cm="1">
        <f t="array" ref="F1856">INDEX(MainTracker[#Data],MATCH(1,(TrackerTbl[[#This Row],[UAID_2]]=MainTracker[UAID_2])*(TrackerTbl[[#This Row],[Request Date]]=MainTracker[Request sent on (Date)])*1,0),21)</f>
        <v>10 - Complete</v>
      </c>
      <c r="G1856" s="74" cm="1">
        <f t="array" ref="G1856">INDEX(MainTracker[#Data],MATCH(1,(TrackerTbl[[#This Row],[UAID_2]]=MainTracker[UAID_2])*(TrackerTbl[[#This Row],[Request Date]]=MainTracker[Request sent on (Date)])*1,0),9)</f>
        <v>0</v>
      </c>
      <c r="J1856" t="s">
        <v>11037</v>
      </c>
      <c r="K1856" s="238" t="s">
        <v>11033</v>
      </c>
      <c r="L1856" t="str">
        <f>LEFT(Table58[[#This Row],[L3 (Last Work Package only)]],FIND(" - ",Table58[[#This Row],[L3 (Last Work Package only)]])-1)</f>
        <v>IDR 237.06</v>
      </c>
      <c r="M1856" t="str">
        <f>LEFT(Table58[[#This Row],[Assets]],FIND(" - ",Table58[[#This Row],[Assets]])-1)</f>
        <v>HS2-00003KPUU</v>
      </c>
      <c r="N1856" s="239" t="e">
        <f>INDEX(TrackerTbl[#Data],MATCH(Table58[[#This Row],[L2]],TrackerTbl[Cleansed_UAID_2],0),5)</f>
        <v>#N/A</v>
      </c>
      <c r="O1856" s="9" t="e">
        <f>INDEX(TrackerTbl[#Data],MATCH(Table58[[#This Row],[L2]],TrackerTbl[Cleansed_UAID_2],0),6)</f>
        <v>#N/A</v>
      </c>
      <c r="P1856" s="239" t="e">
        <f>INDEX(TrackerTbl[#Data],MATCH(Table58[[#This Row],[L2]],TrackerTbl[Cleansed_UAID_2],0),7)</f>
        <v>#N/A</v>
      </c>
    </row>
    <row r="1857" spans="1:16">
      <c r="A1857" s="9">
        <v>220.3</v>
      </c>
      <c r="B1857" t="s">
        <v>7993</v>
      </c>
      <c r="C1857" t="str">
        <f>IF(LEFT(TrackerTbl[[#This Row],[WorkPackage]],1)="U",TrackerTbl[[#This Row],[WorkPackage]],"IDR "&amp;TRIM(TrackerTbl[[#This Row],[WorkPackage]]))</f>
        <v>IDR 220.3</v>
      </c>
      <c r="D1857" t="str">
        <f>TRIM(TrackerTbl[[#This Row],[UAID_2]])</f>
        <v>HS2-00002EK7A</v>
      </c>
      <c r="E1857" s="74">
        <f>_xlfn.MAXIFS(Central_Team!G:G,Central_Team!C:C,TrackerTbl[[#This Row],[UAID_2]])</f>
        <v>45618</v>
      </c>
      <c r="F1857" t="str" cm="1">
        <f t="array" ref="F1857">INDEX(MainTracker[#Data],MATCH(1,(TrackerTbl[[#This Row],[UAID_2]]=MainTracker[UAID_2])*(TrackerTbl[[#This Row],[Request Date]]=MainTracker[Request sent on (Date)])*1,0),21)</f>
        <v>10 - Complete</v>
      </c>
      <c r="G1857" s="74" cm="1">
        <f t="array" ref="G1857">INDEX(MainTracker[#Data],MATCH(1,(TrackerTbl[[#This Row],[UAID_2]]=MainTracker[UAID_2])*(TrackerTbl[[#This Row],[Request Date]]=MainTracker[Request sent on (Date)])*1,0),9)</f>
        <v>45636</v>
      </c>
      <c r="J1857" t="s">
        <v>11038</v>
      </c>
      <c r="K1857" s="238" t="s">
        <v>11039</v>
      </c>
      <c r="L1857" t="str">
        <f>LEFT(Table58[[#This Row],[L3 (Last Work Package only)]],FIND(" - ",Table58[[#This Row],[L3 (Last Work Package only)]])-1)</f>
        <v>IDR 237.05-3</v>
      </c>
      <c r="M1857" t="str">
        <f>LEFT(Table58[[#This Row],[Assets]],FIND(" - ",Table58[[#This Row],[Assets]])-1)</f>
        <v>HS2-000001461</v>
      </c>
      <c r="N1857" s="239">
        <f>INDEX(TrackerTbl[#Data],MATCH(Table58[[#This Row],[L2]],TrackerTbl[Cleansed_UAID_2],0),5)</f>
        <v>45343</v>
      </c>
      <c r="O1857" s="9" t="str">
        <f>INDEX(TrackerTbl[#Data],MATCH(Table58[[#This Row],[L2]],TrackerTbl[Cleansed_UAID_2],0),6)</f>
        <v>10 - Complete</v>
      </c>
      <c r="P1857" s="239">
        <f>INDEX(TrackerTbl[#Data],MATCH(Table58[[#This Row],[L2]],TrackerTbl[Cleansed_UAID_2],0),7)</f>
        <v>45345</v>
      </c>
    </row>
    <row r="1858" spans="1:16">
      <c r="A1858" s="9">
        <v>229.01</v>
      </c>
      <c r="B1858" t="s">
        <v>7997</v>
      </c>
      <c r="C1858" t="str">
        <f>IF(LEFT(TrackerTbl[[#This Row],[WorkPackage]],1)="U",TrackerTbl[[#This Row],[WorkPackage]],"IDR "&amp;TRIM(TrackerTbl[[#This Row],[WorkPackage]]))</f>
        <v>IDR 229.01</v>
      </c>
      <c r="D1858" t="str">
        <f>TRIM(TrackerTbl[[#This Row],[UAID_2]])</f>
        <v>HS2-00002BVKJ</v>
      </c>
      <c r="E1858" s="74">
        <f>_xlfn.MAXIFS(Central_Team!G:G,Central_Team!C:C,TrackerTbl[[#This Row],[UAID_2]])</f>
        <v>45644</v>
      </c>
      <c r="F1858" t="str" cm="1">
        <f t="array" ref="F1858">INDEX(MainTracker[#Data],MATCH(1,(TrackerTbl[[#This Row],[UAID_2]]=MainTracker[UAID_2])*(TrackerTbl[[#This Row],[Request Date]]=MainTracker[Request sent on (Date)])*1,0),21)</f>
        <v>10 - Complete</v>
      </c>
      <c r="G1858" s="74" cm="1">
        <f t="array" ref="G1858">INDEX(MainTracker[#Data],MATCH(1,(TrackerTbl[[#This Row],[UAID_2]]=MainTracker[UAID_2])*(TrackerTbl[[#This Row],[Request Date]]=MainTracker[Request sent on (Date)])*1,0),9)</f>
        <v>45667</v>
      </c>
      <c r="J1858" t="s">
        <v>11040</v>
      </c>
      <c r="K1858" s="238" t="s">
        <v>11041</v>
      </c>
      <c r="L1858" t="str">
        <f>LEFT(Table58[[#This Row],[L3 (Last Work Package only)]],FIND(" - ",Table58[[#This Row],[L3 (Last Work Package only)]])-1)</f>
        <v>IDR 237.05-2</v>
      </c>
      <c r="M1858" t="str">
        <f>LEFT(Table58[[#This Row],[Assets]],FIND(" - ",Table58[[#This Row],[Assets]])-1)</f>
        <v>HS2-000001460</v>
      </c>
      <c r="N1858" s="239">
        <f>INDEX(TrackerTbl[#Data],MATCH(Table58[[#This Row],[L2]],TrackerTbl[Cleansed_UAID_2],0),5)</f>
        <v>45330</v>
      </c>
      <c r="O1858" s="9" t="str">
        <f>INDEX(TrackerTbl[#Data],MATCH(Table58[[#This Row],[L2]],TrackerTbl[Cleansed_UAID_2],0),6)</f>
        <v>10 - Complete</v>
      </c>
      <c r="P1858" s="239">
        <f>INDEX(TrackerTbl[#Data],MATCH(Table58[[#This Row],[L2]],TrackerTbl[Cleansed_UAID_2],0),7)</f>
        <v>45345</v>
      </c>
    </row>
    <row r="1859" spans="1:16">
      <c r="A1859" s="9" t="s">
        <v>49</v>
      </c>
      <c r="B1859" t="s">
        <v>8002</v>
      </c>
      <c r="C1859" t="str">
        <f>IF(LEFT(TrackerTbl[[#This Row],[WorkPackage]],1)="U",TrackerTbl[[#This Row],[WorkPackage]],"IDR "&amp;TRIM(TrackerTbl[[#This Row],[WorkPackage]]))</f>
        <v>IDR 229.01-2</v>
      </c>
      <c r="D1859" t="str">
        <f>TRIM(TrackerTbl[[#This Row],[UAID_2]])</f>
        <v>HS2-00003JRG8</v>
      </c>
      <c r="E1859" s="74">
        <f>_xlfn.MAXIFS(Central_Team!G:G,Central_Team!C:C,TrackerTbl[[#This Row],[UAID_2]])</f>
        <v>45618</v>
      </c>
      <c r="F1859" t="str" cm="1">
        <f t="array" ref="F1859">INDEX(MainTracker[#Data],MATCH(1,(TrackerTbl[[#This Row],[UAID_2]]=MainTracker[UAID_2])*(TrackerTbl[[#This Row],[Request Date]]=MainTracker[Request sent on (Date)])*1,0),21)</f>
        <v>10 - Complete</v>
      </c>
      <c r="G1859" s="74" cm="1">
        <f t="array" ref="G1859">INDEX(MainTracker[#Data],MATCH(1,(TrackerTbl[[#This Row],[UAID_2]]=MainTracker[UAID_2])*(TrackerTbl[[#This Row],[Request Date]]=MainTracker[Request sent on (Date)])*1,0),9)</f>
        <v>45645</v>
      </c>
      <c r="J1859" t="s">
        <v>11042</v>
      </c>
      <c r="K1859" s="238" t="s">
        <v>11043</v>
      </c>
      <c r="L1859" t="str">
        <f>LEFT(Table58[[#This Row],[L3 (Last Work Package only)]],FIND(" - ",Table58[[#This Row],[L3 (Last Work Package only)]])-1)</f>
        <v>IDR 237.05</v>
      </c>
      <c r="M1859" t="str">
        <f>LEFT(Table58[[#This Row],[Assets]],FIND(" - ",Table58[[#This Row],[Assets]])-1)</f>
        <v>HS2-00002TMWF</v>
      </c>
      <c r="N1859" s="239">
        <f>INDEX(TrackerTbl[#Data],MATCH(Table58[[#This Row],[L2]],TrackerTbl[Cleansed_UAID_2],0),5)</f>
        <v>45352</v>
      </c>
      <c r="O1859" s="9" t="str">
        <f>INDEX(TrackerTbl[#Data],MATCH(Table58[[#This Row],[L2]],TrackerTbl[Cleansed_UAID_2],0),6)</f>
        <v>10 - Complete</v>
      </c>
      <c r="P1859" s="239">
        <f>INDEX(TrackerTbl[#Data],MATCH(Table58[[#This Row],[L2]],TrackerTbl[Cleansed_UAID_2],0),7)</f>
        <v>45355</v>
      </c>
    </row>
    <row r="1860" spans="1:16">
      <c r="A1860" s="9">
        <v>237.05</v>
      </c>
      <c r="B1860" t="s">
        <v>2198</v>
      </c>
      <c r="C1860" t="str">
        <f>IF(LEFT(TrackerTbl[[#This Row],[WorkPackage]],1)="U",TrackerTbl[[#This Row],[WorkPackage]],"IDR "&amp;TRIM(TrackerTbl[[#This Row],[WorkPackage]]))</f>
        <v>IDR 237.05</v>
      </c>
      <c r="D1860" t="str">
        <f>TRIM(TrackerTbl[[#This Row],[UAID_2]])</f>
        <v>HS2-000032216</v>
      </c>
      <c r="E1860" s="74">
        <f>_xlfn.MAXIFS(Central_Team!G:G,Central_Team!C:C,TrackerTbl[[#This Row],[UAID_2]])</f>
        <v>45622</v>
      </c>
      <c r="F1860" t="str" cm="1">
        <f t="array" ref="F1860">INDEX(MainTracker[#Data],MATCH(1,(TrackerTbl[[#This Row],[UAID_2]]=MainTracker[UAID_2])*(TrackerTbl[[#This Row],[Request Date]]=MainTracker[Request sent on (Date)])*1,0),21)</f>
        <v>10 - Complete</v>
      </c>
      <c r="G1860" s="74" cm="1">
        <f t="array" ref="G1860">INDEX(MainTracker[#Data],MATCH(1,(TrackerTbl[[#This Row],[UAID_2]]=MainTracker[UAID_2])*(TrackerTbl[[#This Row],[Request Date]]=MainTracker[Request sent on (Date)])*1,0),9)</f>
        <v>45667</v>
      </c>
      <c r="J1860" t="s">
        <v>11044</v>
      </c>
      <c r="K1860" s="238" t="s">
        <v>11043</v>
      </c>
      <c r="L1860" t="str">
        <f>LEFT(Table58[[#This Row],[L3 (Last Work Package only)]],FIND(" - ",Table58[[#This Row],[L3 (Last Work Package only)]])-1)</f>
        <v>IDR 237.05</v>
      </c>
      <c r="M1860" t="str">
        <f>LEFT(Table58[[#This Row],[Assets]],FIND(" - ",Table58[[#This Row],[Assets]])-1)</f>
        <v>HS2-000020P0N</v>
      </c>
      <c r="N1860" s="239">
        <f>INDEX(TrackerTbl[#Data],MATCH(Table58[[#This Row],[L2]],TrackerTbl[Cleansed_UAID_2],0),5)</f>
        <v>45622</v>
      </c>
      <c r="O1860" s="9" t="str">
        <f>INDEX(TrackerTbl[#Data],MATCH(Table58[[#This Row],[L2]],TrackerTbl[Cleansed_UAID_2],0),6)</f>
        <v>10 - Complete</v>
      </c>
      <c r="P1860" s="239">
        <f>INDEX(TrackerTbl[#Data],MATCH(Table58[[#This Row],[L2]],TrackerTbl[Cleansed_UAID_2],0),7)</f>
        <v>45667</v>
      </c>
    </row>
    <row r="1861" spans="1:16">
      <c r="A1861" s="9" t="s">
        <v>25</v>
      </c>
      <c r="B1861" t="s">
        <v>8009</v>
      </c>
      <c r="C1861" t="str">
        <f>IF(LEFT(TrackerTbl[[#This Row],[WorkPackage]],1)="U",TrackerTbl[[#This Row],[WorkPackage]],"IDR "&amp;TRIM(TrackerTbl[[#This Row],[WorkPackage]]))</f>
        <v>UFDR 209.A</v>
      </c>
      <c r="D1861" t="str">
        <f>TRIM(TrackerTbl[[#This Row],[UAID_2]])</f>
        <v>HS2-000020CF1</v>
      </c>
      <c r="E1861" s="74">
        <f>_xlfn.MAXIFS(Central_Team!G:G,Central_Team!C:C,TrackerTbl[[#This Row],[UAID_2]])</f>
        <v>45622</v>
      </c>
      <c r="F1861" t="str" cm="1">
        <f t="array" ref="F1861">INDEX(MainTracker[#Data],MATCH(1,(TrackerTbl[[#This Row],[UAID_2]]=MainTracker[UAID_2])*(TrackerTbl[[#This Row],[Request Date]]=MainTracker[Request sent on (Date)])*1,0),21)</f>
        <v>10 - Complete</v>
      </c>
      <c r="G1861" s="74" cm="1">
        <f t="array" ref="G1861">INDEX(MainTracker[#Data],MATCH(1,(TrackerTbl[[#This Row],[UAID_2]]=MainTracker[UAID_2])*(TrackerTbl[[#This Row],[Request Date]]=MainTracker[Request sent on (Date)])*1,0),9)</f>
        <v>45636</v>
      </c>
      <c r="J1861" t="s">
        <v>11045</v>
      </c>
      <c r="K1861" s="238" t="s">
        <v>11043</v>
      </c>
      <c r="L1861" t="str">
        <f>LEFT(Table58[[#This Row],[L3 (Last Work Package only)]],FIND(" - ",Table58[[#This Row],[L3 (Last Work Package only)]])-1)</f>
        <v>IDR 237.05</v>
      </c>
      <c r="M1861" t="str">
        <f>LEFT(Table58[[#This Row],[Assets]],FIND(" - ",Table58[[#This Row],[Assets]])-1)</f>
        <v>HS2-00002BVMZ</v>
      </c>
      <c r="N1861" s="239">
        <f>INDEX(TrackerTbl[#Data],MATCH(Table58[[#This Row],[L2]],TrackerTbl[Cleansed_UAID_2],0),5)</f>
        <v>45404</v>
      </c>
      <c r="O1861" s="9" t="str">
        <f>INDEX(TrackerTbl[#Data],MATCH(Table58[[#This Row],[L2]],TrackerTbl[Cleansed_UAID_2],0),6)</f>
        <v>10 - Complete</v>
      </c>
      <c r="P1861" s="239">
        <f>INDEX(TrackerTbl[#Data],MATCH(Table58[[#This Row],[L2]],TrackerTbl[Cleansed_UAID_2],0),7)</f>
        <v>45413</v>
      </c>
    </row>
    <row r="1862" spans="1:16">
      <c r="A1862" s="9" t="s">
        <v>23</v>
      </c>
      <c r="B1862" t="s">
        <v>8014</v>
      </c>
      <c r="C1862" t="str">
        <f>IF(LEFT(TrackerTbl[[#This Row],[WorkPackage]],1)="U",TrackerTbl[[#This Row],[WorkPackage]],"IDR "&amp;TRIM(TrackerTbl[[#This Row],[WorkPackage]]))</f>
        <v>IDR 201.0-1</v>
      </c>
      <c r="D1862" t="str">
        <f>TRIM(TrackerTbl[[#This Row],[UAID_2]])</f>
        <v>HS2-00003JN84</v>
      </c>
      <c r="E1862" s="74">
        <f>_xlfn.MAXIFS(Central_Team!G:G,Central_Team!C:C,TrackerTbl[[#This Row],[UAID_2]])</f>
        <v>45622</v>
      </c>
      <c r="F1862" t="str" cm="1">
        <f t="array" ref="F1862">INDEX(MainTracker[#Data],MATCH(1,(TrackerTbl[[#This Row],[UAID_2]]=MainTracker[UAID_2])*(TrackerTbl[[#This Row],[Request Date]]=MainTracker[Request sent on (Date)])*1,0),21)</f>
        <v>10 - Complete</v>
      </c>
      <c r="G1862" s="74" cm="1">
        <f t="array" ref="G1862">INDEX(MainTracker[#Data],MATCH(1,(TrackerTbl[[#This Row],[UAID_2]]=MainTracker[UAID_2])*(TrackerTbl[[#This Row],[Request Date]]=MainTracker[Request sent on (Date)])*1,0),9)</f>
        <v>45628</v>
      </c>
      <c r="J1862" t="s">
        <v>11046</v>
      </c>
      <c r="K1862" s="238" t="s">
        <v>11043</v>
      </c>
      <c r="L1862" t="str">
        <f>LEFT(Table58[[#This Row],[L3 (Last Work Package only)]],FIND(" - ",Table58[[#This Row],[L3 (Last Work Package only)]])-1)</f>
        <v>IDR 237.05</v>
      </c>
      <c r="M1862" t="str">
        <f>LEFT(Table58[[#This Row],[Assets]],FIND(" - ",Table58[[#This Row],[Assets]])-1)</f>
        <v>HS2-000020P0U</v>
      </c>
      <c r="N1862" s="239">
        <f>INDEX(TrackerTbl[#Data],MATCH(Table58[[#This Row],[L2]],TrackerTbl[Cleansed_UAID_2],0),5)</f>
        <v>45352</v>
      </c>
      <c r="O1862" s="9" t="str">
        <f>INDEX(TrackerTbl[#Data],MATCH(Table58[[#This Row],[L2]],TrackerTbl[Cleansed_UAID_2],0),6)</f>
        <v>10 - Complete</v>
      </c>
      <c r="P1862" s="239">
        <f>INDEX(TrackerTbl[#Data],MATCH(Table58[[#This Row],[L2]],TrackerTbl[Cleansed_UAID_2],0),7)</f>
        <v>45356</v>
      </c>
    </row>
    <row r="1863" spans="1:16">
      <c r="A1863" s="9" t="s">
        <v>23</v>
      </c>
      <c r="B1863" t="s">
        <v>8020</v>
      </c>
      <c r="C1863" t="str">
        <f>IF(LEFT(TrackerTbl[[#This Row],[WorkPackage]],1)="U",TrackerTbl[[#This Row],[WorkPackage]],"IDR "&amp;TRIM(TrackerTbl[[#This Row],[WorkPackage]]))</f>
        <v>IDR 201.0-1</v>
      </c>
      <c r="D1863" t="str">
        <f>TRIM(TrackerTbl[[#This Row],[UAID_2]])</f>
        <v>HS2-000020N9Q</v>
      </c>
      <c r="E1863" s="74">
        <f>_xlfn.MAXIFS(Central_Team!G:G,Central_Team!C:C,TrackerTbl[[#This Row],[UAID_2]])</f>
        <v>45622</v>
      </c>
      <c r="F1863" t="str" cm="1">
        <f t="array" ref="F1863">INDEX(MainTracker[#Data],MATCH(1,(TrackerTbl[[#This Row],[UAID_2]]=MainTracker[UAID_2])*(TrackerTbl[[#This Row],[Request Date]]=MainTracker[Request sent on (Date)])*1,0),21)</f>
        <v>10 - Complete</v>
      </c>
      <c r="G1863" s="74" cm="1">
        <f t="array" ref="G1863">INDEX(MainTracker[#Data],MATCH(1,(TrackerTbl[[#This Row],[UAID_2]]=MainTracker[UAID_2])*(TrackerTbl[[#This Row],[Request Date]]=MainTracker[Request sent on (Date)])*1,0),9)</f>
        <v>45625</v>
      </c>
      <c r="J1863" t="s">
        <v>11047</v>
      </c>
      <c r="K1863" s="238" t="s">
        <v>11043</v>
      </c>
      <c r="L1863" t="str">
        <f>LEFT(Table58[[#This Row],[L3 (Last Work Package only)]],FIND(" - ",Table58[[#This Row],[L3 (Last Work Package only)]])-1)</f>
        <v>IDR 237.05</v>
      </c>
      <c r="M1863" t="str">
        <f>LEFT(Table58[[#This Row],[Assets]],FIND(" - ",Table58[[#This Row],[Assets]])-1)</f>
        <v>HS2-000020P0W</v>
      </c>
      <c r="N1863" s="239">
        <f>INDEX(TrackerTbl[#Data],MATCH(Table58[[#This Row],[L2]],TrackerTbl[Cleansed_UAID_2],0),5)</f>
        <v>45666</v>
      </c>
      <c r="O1863" s="9" t="str">
        <f>INDEX(TrackerTbl[#Data],MATCH(Table58[[#This Row],[L2]],TrackerTbl[Cleansed_UAID_2],0),6)</f>
        <v>10 - Complete</v>
      </c>
      <c r="P1863" s="239">
        <f>INDEX(TrackerTbl[#Data],MATCH(Table58[[#This Row],[L2]],TrackerTbl[Cleansed_UAID_2],0),7)</f>
        <v>45673</v>
      </c>
    </row>
    <row r="1864" spans="1:16">
      <c r="A1864" s="9" t="s">
        <v>23</v>
      </c>
      <c r="B1864" t="s">
        <v>8025</v>
      </c>
      <c r="C1864" t="str">
        <f>IF(LEFT(TrackerTbl[[#This Row],[WorkPackage]],1)="U",TrackerTbl[[#This Row],[WorkPackage]],"IDR "&amp;TRIM(TrackerTbl[[#This Row],[WorkPackage]]))</f>
        <v>IDR 201.0-1</v>
      </c>
      <c r="D1864" t="str">
        <f>TRIM(TrackerTbl[[#This Row],[UAID_2]])</f>
        <v>HS2-00002CT2K</v>
      </c>
      <c r="E1864" s="74">
        <f>_xlfn.MAXIFS(Central_Team!G:G,Central_Team!C:C,TrackerTbl[[#This Row],[UAID_2]])</f>
        <v>45622</v>
      </c>
      <c r="F1864" t="str" cm="1">
        <f t="array" ref="F1864">INDEX(MainTracker[#Data],MATCH(1,(TrackerTbl[[#This Row],[UAID_2]]=MainTracker[UAID_2])*(TrackerTbl[[#This Row],[Request Date]]=MainTracker[Request sent on (Date)])*1,0),21)</f>
        <v>10 - Complete</v>
      </c>
      <c r="G1864" s="74" cm="1">
        <f t="array" ref="G1864">INDEX(MainTracker[#Data],MATCH(1,(TrackerTbl[[#This Row],[UAID_2]]=MainTracker[UAID_2])*(TrackerTbl[[#This Row],[Request Date]]=MainTracker[Request sent on (Date)])*1,0),9)</f>
        <v>45628</v>
      </c>
      <c r="J1864" t="s">
        <v>11048</v>
      </c>
      <c r="K1864" s="238" t="s">
        <v>11043</v>
      </c>
      <c r="L1864" t="str">
        <f>LEFT(Table58[[#This Row],[L3 (Last Work Package only)]],FIND(" - ",Table58[[#This Row],[L3 (Last Work Package only)]])-1)</f>
        <v>IDR 237.05</v>
      </c>
      <c r="M1864" t="str">
        <f>LEFT(Table58[[#This Row],[Assets]],FIND(" - ",Table58[[#This Row],[Assets]])-1)</f>
        <v>HS2-00002BVN5</v>
      </c>
      <c r="N1864" s="239">
        <f>INDEX(TrackerTbl[#Data],MATCH(Table58[[#This Row],[L2]],TrackerTbl[Cleansed_UAID_2],0),5)</f>
        <v>45350</v>
      </c>
      <c r="O1864" s="9" t="str">
        <f>INDEX(TrackerTbl[#Data],MATCH(Table58[[#This Row],[L2]],TrackerTbl[Cleansed_UAID_2],0),6)</f>
        <v>10 - Complete</v>
      </c>
      <c r="P1864" s="239">
        <f>INDEX(TrackerTbl[#Data],MATCH(Table58[[#This Row],[L2]],TrackerTbl[Cleansed_UAID_2],0),7)</f>
        <v>45352</v>
      </c>
    </row>
    <row r="1865" spans="1:16">
      <c r="A1865" s="9" t="s">
        <v>23</v>
      </c>
      <c r="B1865" t="s">
        <v>8029</v>
      </c>
      <c r="C1865" t="str">
        <f>IF(LEFT(TrackerTbl[[#This Row],[WorkPackage]],1)="U",TrackerTbl[[#This Row],[WorkPackage]],"IDR "&amp;TRIM(TrackerTbl[[#This Row],[WorkPackage]]))</f>
        <v>IDR 201.0-1</v>
      </c>
      <c r="D1865" t="str">
        <f>TRIM(TrackerTbl[[#This Row],[UAID_2]])</f>
        <v>HS2-00002CT2L</v>
      </c>
      <c r="E1865" s="74">
        <f>_xlfn.MAXIFS(Central_Team!G:G,Central_Team!C:C,TrackerTbl[[#This Row],[UAID_2]])</f>
        <v>45622</v>
      </c>
      <c r="F1865" t="str" cm="1">
        <f t="array" ref="F1865">INDEX(MainTracker[#Data],MATCH(1,(TrackerTbl[[#This Row],[UAID_2]]=MainTracker[UAID_2])*(TrackerTbl[[#This Row],[Request Date]]=MainTracker[Request sent on (Date)])*1,0),21)</f>
        <v>10 - Complete</v>
      </c>
      <c r="G1865" s="74" cm="1">
        <f t="array" ref="G1865">INDEX(MainTracker[#Data],MATCH(1,(TrackerTbl[[#This Row],[UAID_2]]=MainTracker[UAID_2])*(TrackerTbl[[#This Row],[Request Date]]=MainTracker[Request sent on (Date)])*1,0),9)</f>
        <v>0</v>
      </c>
      <c r="J1865" t="s">
        <v>11049</v>
      </c>
      <c r="K1865" s="238" t="s">
        <v>11043</v>
      </c>
      <c r="L1865" t="str">
        <f>LEFT(Table58[[#This Row],[L3 (Last Work Package only)]],FIND(" - ",Table58[[#This Row],[L3 (Last Work Package only)]])-1)</f>
        <v>IDR 237.05</v>
      </c>
      <c r="M1865" t="str">
        <f>LEFT(Table58[[#This Row],[Assets]],FIND(" - ",Table58[[#This Row],[Assets]])-1)</f>
        <v>HS2-00002CTK3</v>
      </c>
      <c r="N1865" s="239">
        <f>INDEX(TrackerTbl[#Data],MATCH(Table58[[#This Row],[L2]],TrackerTbl[Cleansed_UAID_2],0),5)</f>
        <v>45364</v>
      </c>
      <c r="O1865" s="9" t="str">
        <f>INDEX(TrackerTbl[#Data],MATCH(Table58[[#This Row],[L2]],TrackerTbl[Cleansed_UAID_2],0),6)</f>
        <v>10 - Complete</v>
      </c>
      <c r="P1865" s="239">
        <f>INDEX(TrackerTbl[#Data],MATCH(Table58[[#This Row],[L2]],TrackerTbl[Cleansed_UAID_2],0),7)</f>
        <v>45373</v>
      </c>
    </row>
    <row r="1866" spans="1:16">
      <c r="A1866" s="9" t="s">
        <v>23</v>
      </c>
      <c r="B1866" t="s">
        <v>8036</v>
      </c>
      <c r="C1866" t="str">
        <f>IF(LEFT(TrackerTbl[[#This Row],[WorkPackage]],1)="U",TrackerTbl[[#This Row],[WorkPackage]],"IDR "&amp;TRIM(TrackerTbl[[#This Row],[WorkPackage]]))</f>
        <v>IDR 201.0-1</v>
      </c>
      <c r="D1866" t="str">
        <f>TRIM(TrackerTbl[[#This Row],[UAID_2]])</f>
        <v>HS2-00002CT2N</v>
      </c>
      <c r="E1866" s="74">
        <f>_xlfn.MAXIFS(Central_Team!G:G,Central_Team!C:C,TrackerTbl[[#This Row],[UAID_2]])</f>
        <v>45622</v>
      </c>
      <c r="F1866" t="str" cm="1">
        <f t="array" ref="F1866">INDEX(MainTracker[#Data],MATCH(1,(TrackerTbl[[#This Row],[UAID_2]]=MainTracker[UAID_2])*(TrackerTbl[[#This Row],[Request Date]]=MainTracker[Request sent on (Date)])*1,0),21)</f>
        <v>10 - Complete</v>
      </c>
      <c r="G1866" s="74" cm="1">
        <f t="array" ref="G1866">INDEX(MainTracker[#Data],MATCH(1,(TrackerTbl[[#This Row],[UAID_2]]=MainTracker[UAID_2])*(TrackerTbl[[#This Row],[Request Date]]=MainTracker[Request sent on (Date)])*1,0),9)</f>
        <v>0</v>
      </c>
      <c r="J1866" t="s">
        <v>11050</v>
      </c>
      <c r="K1866" s="238" t="s">
        <v>11043</v>
      </c>
      <c r="L1866" t="str">
        <f>LEFT(Table58[[#This Row],[L3 (Last Work Package only)]],FIND(" - ",Table58[[#This Row],[L3 (Last Work Package only)]])-1)</f>
        <v>IDR 237.05</v>
      </c>
      <c r="M1866" t="str">
        <f>LEFT(Table58[[#This Row],[Assets]],FIND(" - ",Table58[[#This Row],[Assets]])-1)</f>
        <v>HS2-00002CTK4</v>
      </c>
      <c r="N1866" s="239">
        <f>INDEX(TrackerTbl[#Data],MATCH(Table58[[#This Row],[L2]],TrackerTbl[Cleansed_UAID_2],0),5)</f>
        <v>45638</v>
      </c>
      <c r="O1866" s="9" t="str">
        <f>INDEX(TrackerTbl[#Data],MATCH(Table58[[#This Row],[L2]],TrackerTbl[Cleansed_UAID_2],0),6)</f>
        <v>30 - Sent back to team</v>
      </c>
      <c r="P1866" s="239">
        <f>INDEX(TrackerTbl[#Data],MATCH(Table58[[#This Row],[L2]],TrackerTbl[Cleansed_UAID_2],0),7)</f>
        <v>0</v>
      </c>
    </row>
    <row r="1867" spans="1:16">
      <c r="A1867" s="9">
        <v>237.05</v>
      </c>
      <c r="B1867" t="s">
        <v>2632</v>
      </c>
      <c r="C1867" t="str">
        <f>IF(LEFT(TrackerTbl[[#This Row],[WorkPackage]],1)="U",TrackerTbl[[#This Row],[WorkPackage]],"IDR "&amp;TRIM(TrackerTbl[[#This Row],[WorkPackage]]))</f>
        <v>IDR 237.05</v>
      </c>
      <c r="D1867" t="str">
        <f>TRIM(TrackerTbl[[#This Row],[UAID_2]])</f>
        <v>HS2-000020P0N</v>
      </c>
      <c r="E1867" s="74">
        <f>_xlfn.MAXIFS(Central_Team!G:G,Central_Team!C:C,TrackerTbl[[#This Row],[UAID_2]])</f>
        <v>45622</v>
      </c>
      <c r="F1867" t="str" cm="1">
        <f t="array" ref="F1867">INDEX(MainTracker[#Data],MATCH(1,(TrackerTbl[[#This Row],[UAID_2]]=MainTracker[UAID_2])*(TrackerTbl[[#This Row],[Request Date]]=MainTracker[Request sent on (Date)])*1,0),21)</f>
        <v>10 - Complete</v>
      </c>
      <c r="G1867" s="74" cm="1">
        <f t="array" ref="G1867">INDEX(MainTracker[#Data],MATCH(1,(TrackerTbl[[#This Row],[UAID_2]]=MainTracker[UAID_2])*(TrackerTbl[[#This Row],[Request Date]]=MainTracker[Request sent on (Date)])*1,0),9)</f>
        <v>45667</v>
      </c>
      <c r="J1867" t="s">
        <v>11051</v>
      </c>
      <c r="K1867" s="238" t="s">
        <v>11043</v>
      </c>
      <c r="L1867" t="str">
        <f>LEFT(Table58[[#This Row],[L3 (Last Work Package only)]],FIND(" - ",Table58[[#This Row],[L3 (Last Work Package only)]])-1)</f>
        <v>IDR 237.05</v>
      </c>
      <c r="M1867" t="str">
        <f>LEFT(Table58[[#This Row],[Assets]],FIND(" - ",Table58[[#This Row],[Assets]])-1)</f>
        <v>HS2-00002CTK5</v>
      </c>
      <c r="N1867" s="239">
        <f>INDEX(TrackerTbl[#Data],MATCH(Table58[[#This Row],[L2]],TrackerTbl[Cleansed_UAID_2],0),5)</f>
        <v>45426</v>
      </c>
      <c r="O1867" s="9" t="str">
        <f>INDEX(TrackerTbl[#Data],MATCH(Table58[[#This Row],[L2]],TrackerTbl[Cleansed_UAID_2],0),6)</f>
        <v>10 - Complete</v>
      </c>
      <c r="P1867" s="239">
        <f>INDEX(TrackerTbl[#Data],MATCH(Table58[[#This Row],[L2]],TrackerTbl[Cleansed_UAID_2],0),7)</f>
        <v>45428</v>
      </c>
    </row>
    <row r="1868" spans="1:16">
      <c r="A1868" s="9">
        <v>238.02</v>
      </c>
      <c r="B1868" t="s">
        <v>8043</v>
      </c>
      <c r="C1868" t="str">
        <f>IF(LEFT(TrackerTbl[[#This Row],[WorkPackage]],1)="U",TrackerTbl[[#This Row],[WorkPackage]],"IDR "&amp;TRIM(TrackerTbl[[#This Row],[WorkPackage]]))</f>
        <v>IDR 238.02</v>
      </c>
      <c r="D1868" t="str">
        <f>TRIM(TrackerTbl[[#This Row],[UAID_2]])</f>
        <v>HS2-000001463</v>
      </c>
      <c r="E1868" s="74">
        <f>_xlfn.MAXIFS(Central_Team!G:G,Central_Team!C:C,TrackerTbl[[#This Row],[UAID_2]])</f>
        <v>45624</v>
      </c>
      <c r="F1868" t="str" cm="1">
        <f t="array" ref="F1868">INDEX(MainTracker[#Data],MATCH(1,(TrackerTbl[[#This Row],[UAID_2]]=MainTracker[UAID_2])*(TrackerTbl[[#This Row],[Request Date]]=MainTracker[Request sent on (Date)])*1,0),21)</f>
        <v>10 - Complete</v>
      </c>
      <c r="G1868" s="74" cm="1">
        <f t="array" ref="G1868">INDEX(MainTracker[#Data],MATCH(1,(TrackerTbl[[#This Row],[UAID_2]]=MainTracker[UAID_2])*(TrackerTbl[[#This Row],[Request Date]]=MainTracker[Request sent on (Date)])*1,0),9)</f>
        <v>45625</v>
      </c>
      <c r="J1868" t="s">
        <v>11052</v>
      </c>
      <c r="K1868" s="238" t="s">
        <v>11043</v>
      </c>
      <c r="L1868" t="str">
        <f>LEFT(Table58[[#This Row],[L3 (Last Work Package only)]],FIND(" - ",Table58[[#This Row],[L3 (Last Work Package only)]])-1)</f>
        <v>IDR 237.05</v>
      </c>
      <c r="M1868" t="str">
        <f>LEFT(Table58[[#This Row],[Assets]],FIND(" - ",Table58[[#This Row],[Assets]])-1)</f>
        <v>HS2-00002CTK6</v>
      </c>
      <c r="N1868" s="239">
        <f>INDEX(TrackerTbl[#Data],MATCH(Table58[[#This Row],[L2]],TrackerTbl[Cleansed_UAID_2],0),5)</f>
        <v>45372</v>
      </c>
      <c r="O1868" s="9" t="str">
        <f>INDEX(TrackerTbl[#Data],MATCH(Table58[[#This Row],[L2]],TrackerTbl[Cleansed_UAID_2],0),6)</f>
        <v>10 - Complete</v>
      </c>
      <c r="P1868" s="239">
        <f>INDEX(TrackerTbl[#Data],MATCH(Table58[[#This Row],[L2]],TrackerTbl[Cleansed_UAID_2],0),7)</f>
        <v>45394</v>
      </c>
    </row>
    <row r="1869" spans="1:16">
      <c r="A1869" s="9">
        <v>238.02</v>
      </c>
      <c r="B1869" t="s">
        <v>1817</v>
      </c>
      <c r="C1869" t="str">
        <f>IF(LEFT(TrackerTbl[[#This Row],[WorkPackage]],1)="U",TrackerTbl[[#This Row],[WorkPackage]],"IDR "&amp;TRIM(TrackerTbl[[#This Row],[WorkPackage]]))</f>
        <v>IDR 238.02</v>
      </c>
      <c r="D1869" t="str">
        <f>TRIM(TrackerTbl[[#This Row],[UAID_2]])</f>
        <v>HS2-00002YNH8</v>
      </c>
      <c r="E1869" s="74">
        <f>_xlfn.MAXIFS(Central_Team!G:G,Central_Team!C:C,TrackerTbl[[#This Row],[UAID_2]])</f>
        <v>45622</v>
      </c>
      <c r="F1869" t="str" cm="1">
        <f t="array" ref="F1869">INDEX(MainTracker[#Data],MATCH(1,(TrackerTbl[[#This Row],[UAID_2]]=MainTracker[UAID_2])*(TrackerTbl[[#This Row],[Request Date]]=MainTracker[Request sent on (Date)])*1,0),21)</f>
        <v>10 - Complete</v>
      </c>
      <c r="G1869" s="74" cm="1">
        <f t="array" ref="G1869">INDEX(MainTracker[#Data],MATCH(1,(TrackerTbl[[#This Row],[UAID_2]]=MainTracker[UAID_2])*(TrackerTbl[[#This Row],[Request Date]]=MainTracker[Request sent on (Date)])*1,0),9)</f>
        <v>0</v>
      </c>
      <c r="J1869" t="s">
        <v>11053</v>
      </c>
      <c r="K1869" s="238" t="s">
        <v>11043</v>
      </c>
      <c r="L1869" t="str">
        <f>LEFT(Table58[[#This Row],[L3 (Last Work Package only)]],FIND(" - ",Table58[[#This Row],[L3 (Last Work Package only)]])-1)</f>
        <v>IDR 237.05</v>
      </c>
      <c r="M1869" t="str">
        <f>LEFT(Table58[[#This Row],[Assets]],FIND(" - ",Table58[[#This Row],[Assets]])-1)</f>
        <v>HS2-000001099</v>
      </c>
      <c r="N1869" s="239">
        <f>INDEX(TrackerTbl[#Data],MATCH(Table58[[#This Row],[L2]],TrackerTbl[Cleansed_UAID_2],0),5)</f>
        <v>45426</v>
      </c>
      <c r="O1869" s="9" t="str">
        <f>INDEX(TrackerTbl[#Data],MATCH(Table58[[#This Row],[L2]],TrackerTbl[Cleansed_UAID_2],0),6)</f>
        <v>10 - Complete</v>
      </c>
      <c r="P1869" s="239">
        <f>INDEX(TrackerTbl[#Data],MATCH(Table58[[#This Row],[L2]],TrackerTbl[Cleansed_UAID_2],0),7)</f>
        <v>45427</v>
      </c>
    </row>
    <row r="1870" spans="1:16">
      <c r="A1870" s="9">
        <v>238.02</v>
      </c>
      <c r="B1870" t="s">
        <v>2261</v>
      </c>
      <c r="C1870" t="str">
        <f>IF(LEFT(TrackerTbl[[#This Row],[WorkPackage]],1)="U",TrackerTbl[[#This Row],[WorkPackage]],"IDR "&amp;TRIM(TrackerTbl[[#This Row],[WorkPackage]]))</f>
        <v>IDR 238.02</v>
      </c>
      <c r="D1870" t="str">
        <f>TRIM(TrackerTbl[[#This Row],[UAID_2]])</f>
        <v>HS2-00003H6PG</v>
      </c>
      <c r="E1870" s="74">
        <f>_xlfn.MAXIFS(Central_Team!G:G,Central_Team!C:C,TrackerTbl[[#This Row],[UAID_2]])</f>
        <v>45622</v>
      </c>
      <c r="F1870" t="str" cm="1">
        <f t="array" ref="F1870">INDEX(MainTracker[#Data],MATCH(1,(TrackerTbl[[#This Row],[UAID_2]]=MainTracker[UAID_2])*(TrackerTbl[[#This Row],[Request Date]]=MainTracker[Request sent on (Date)])*1,0),21)</f>
        <v>10 - Complete</v>
      </c>
      <c r="G1870" s="74" cm="1">
        <f t="array" ref="G1870">INDEX(MainTracker[#Data],MATCH(1,(TrackerTbl[[#This Row],[UAID_2]]=MainTracker[UAID_2])*(TrackerTbl[[#This Row],[Request Date]]=MainTracker[Request sent on (Date)])*1,0),9)</f>
        <v>0</v>
      </c>
      <c r="J1870" t="s">
        <v>11054</v>
      </c>
      <c r="K1870" s="238" t="s">
        <v>11043</v>
      </c>
      <c r="L1870" t="str">
        <f>LEFT(Table58[[#This Row],[L3 (Last Work Package only)]],FIND(" - ",Table58[[#This Row],[L3 (Last Work Package only)]])-1)</f>
        <v>IDR 237.05</v>
      </c>
      <c r="M1870" t="str">
        <f>LEFT(Table58[[#This Row],[Assets]],FIND(" - ",Table58[[#This Row],[Assets]])-1)</f>
        <v>HS2-00002TMFE</v>
      </c>
      <c r="N1870" s="239">
        <f>INDEX(TrackerTbl[#Data],MATCH(Table58[[#This Row],[L2]],TrackerTbl[Cleansed_UAID_2],0),5)</f>
        <v>45378</v>
      </c>
      <c r="O1870" s="9" t="str">
        <f>INDEX(TrackerTbl[#Data],MATCH(Table58[[#This Row],[L2]],TrackerTbl[Cleansed_UAID_2],0),6)</f>
        <v>10 - Complete</v>
      </c>
      <c r="P1870" s="239">
        <f>INDEX(TrackerTbl[#Data],MATCH(Table58[[#This Row],[L2]],TrackerTbl[Cleansed_UAID_2],0),7)</f>
        <v>45385</v>
      </c>
    </row>
    <row r="1871" spans="1:16">
      <c r="A1871" s="9" t="s">
        <v>23</v>
      </c>
      <c r="B1871" t="s">
        <v>8050</v>
      </c>
      <c r="C1871" t="str">
        <f>IF(LEFT(TrackerTbl[[#This Row],[WorkPackage]],1)="U",TrackerTbl[[#This Row],[WorkPackage]],"IDR "&amp;TRIM(TrackerTbl[[#This Row],[WorkPackage]]))</f>
        <v>IDR 201.0-1</v>
      </c>
      <c r="D1871" t="str">
        <f>TRIM(TrackerTbl[[#This Row],[UAID_2]])</f>
        <v>HS2-00002WUJ5</v>
      </c>
      <c r="E1871" s="74">
        <f>_xlfn.MAXIFS(Central_Team!G:G,Central_Team!C:C,TrackerTbl[[#This Row],[UAID_2]])</f>
        <v>45624</v>
      </c>
      <c r="F1871" t="str" cm="1">
        <f t="array" ref="F1871">INDEX(MainTracker[#Data],MATCH(1,(TrackerTbl[[#This Row],[UAID_2]]=MainTracker[UAID_2])*(TrackerTbl[[#This Row],[Request Date]]=MainTracker[Request sent on (Date)])*1,0),21)</f>
        <v>10 - Complete</v>
      </c>
      <c r="G1871" s="74" cm="1">
        <f t="array" ref="G1871">INDEX(MainTracker[#Data],MATCH(1,(TrackerTbl[[#This Row],[UAID_2]]=MainTracker[UAID_2])*(TrackerTbl[[#This Row],[Request Date]]=MainTracker[Request sent on (Date)])*1,0),9)</f>
        <v>45629</v>
      </c>
      <c r="J1871" t="s">
        <v>11055</v>
      </c>
      <c r="K1871" s="238" t="s">
        <v>11043</v>
      </c>
      <c r="L1871" t="str">
        <f>LEFT(Table58[[#This Row],[L3 (Last Work Package only)]],FIND(" - ",Table58[[#This Row],[L3 (Last Work Package only)]])-1)</f>
        <v>IDR 237.05</v>
      </c>
      <c r="M1871" t="str">
        <f>LEFT(Table58[[#This Row],[Assets]],FIND(" - ",Table58[[#This Row],[Assets]])-1)</f>
        <v>HS2-000020P16</v>
      </c>
      <c r="N1871" s="239">
        <f>INDEX(TrackerTbl[#Data],MATCH(Table58[[#This Row],[L2]],TrackerTbl[Cleansed_UAID_2],0),5)</f>
        <v>45392</v>
      </c>
      <c r="O1871" s="9" t="str">
        <f>INDEX(TrackerTbl[#Data],MATCH(Table58[[#This Row],[L2]],TrackerTbl[Cleansed_UAID_2],0),6)</f>
        <v>10 - Complete</v>
      </c>
      <c r="P1871" s="239">
        <f>INDEX(TrackerTbl[#Data],MATCH(Table58[[#This Row],[L2]],TrackerTbl[Cleansed_UAID_2],0),7)</f>
        <v>45399</v>
      </c>
    </row>
    <row r="1872" spans="1:16">
      <c r="A1872" s="9" t="s">
        <v>23</v>
      </c>
      <c r="B1872" t="s">
        <v>8054</v>
      </c>
      <c r="C1872" t="str">
        <f>IF(LEFT(TrackerTbl[[#This Row],[WorkPackage]],1)="U",TrackerTbl[[#This Row],[WorkPackage]],"IDR "&amp;TRIM(TrackerTbl[[#This Row],[WorkPackage]]))</f>
        <v>IDR 201.0-1</v>
      </c>
      <c r="D1872" t="str">
        <f>TRIM(TrackerTbl[[#This Row],[UAID_2]])</f>
        <v>HS2-00002WUJ6</v>
      </c>
      <c r="E1872" s="74">
        <f>_xlfn.MAXIFS(Central_Team!G:G,Central_Team!C:C,TrackerTbl[[#This Row],[UAID_2]])</f>
        <v>45624</v>
      </c>
      <c r="F1872" t="str" cm="1">
        <f t="array" ref="F1872">INDEX(MainTracker[#Data],MATCH(1,(TrackerTbl[[#This Row],[UAID_2]]=MainTracker[UAID_2])*(TrackerTbl[[#This Row],[Request Date]]=MainTracker[Request sent on (Date)])*1,0),21)</f>
        <v>10 - Complete</v>
      </c>
      <c r="G1872" s="74" cm="1">
        <f t="array" ref="G1872">INDEX(MainTracker[#Data],MATCH(1,(TrackerTbl[[#This Row],[UAID_2]]=MainTracker[UAID_2])*(TrackerTbl[[#This Row],[Request Date]]=MainTracker[Request sent on (Date)])*1,0),9)</f>
        <v>45630</v>
      </c>
      <c r="J1872" t="s">
        <v>11056</v>
      </c>
      <c r="K1872" s="238" t="s">
        <v>11043</v>
      </c>
      <c r="L1872" t="str">
        <f>LEFT(Table58[[#This Row],[L3 (Last Work Package only)]],FIND(" - ",Table58[[#This Row],[L3 (Last Work Package only)]])-1)</f>
        <v>IDR 237.05</v>
      </c>
      <c r="M1872" t="str">
        <f>LEFT(Table58[[#This Row],[Assets]],FIND(" - ",Table58[[#This Row],[Assets]])-1)</f>
        <v>HS2-00002CX3B</v>
      </c>
      <c r="N1872" s="239">
        <f>INDEX(TrackerTbl[#Data],MATCH(Table58[[#This Row],[L2]],TrackerTbl[Cleansed_UAID_2],0),5)</f>
        <v>45379</v>
      </c>
      <c r="O1872" s="9" t="str">
        <f>INDEX(TrackerTbl[#Data],MATCH(Table58[[#This Row],[L2]],TrackerTbl[Cleansed_UAID_2],0),6)</f>
        <v>10 - Complete</v>
      </c>
      <c r="P1872" s="239">
        <f>INDEX(TrackerTbl[#Data],MATCH(Table58[[#This Row],[L2]],TrackerTbl[Cleansed_UAID_2],0),7)</f>
        <v>45384</v>
      </c>
    </row>
    <row r="1873" spans="1:16">
      <c r="A1873" s="9" t="s">
        <v>23</v>
      </c>
      <c r="B1873" t="s">
        <v>8058</v>
      </c>
      <c r="C1873" t="str">
        <f>IF(LEFT(TrackerTbl[[#This Row],[WorkPackage]],1)="U",TrackerTbl[[#This Row],[WorkPackage]],"IDR "&amp;TRIM(TrackerTbl[[#This Row],[WorkPackage]]))</f>
        <v>IDR 201.0-1</v>
      </c>
      <c r="D1873" t="str">
        <f>TRIM(TrackerTbl[[#This Row],[UAID_2]])</f>
        <v>HS2-00002WUJ7</v>
      </c>
      <c r="E1873" s="74">
        <f>_xlfn.MAXIFS(Central_Team!G:G,Central_Team!C:C,TrackerTbl[[#This Row],[UAID_2]])</f>
        <v>45624</v>
      </c>
      <c r="F1873" t="str" cm="1">
        <f t="array" ref="F1873">INDEX(MainTracker[#Data],MATCH(1,(TrackerTbl[[#This Row],[UAID_2]]=MainTracker[UAID_2])*(TrackerTbl[[#This Row],[Request Date]]=MainTracker[Request sent on (Date)])*1,0),21)</f>
        <v>10 - Complete</v>
      </c>
      <c r="G1873" s="74" cm="1">
        <f t="array" ref="G1873">INDEX(MainTracker[#Data],MATCH(1,(TrackerTbl[[#This Row],[UAID_2]]=MainTracker[UAID_2])*(TrackerTbl[[#This Row],[Request Date]]=MainTracker[Request sent on (Date)])*1,0),9)</f>
        <v>45630</v>
      </c>
      <c r="J1873" t="s">
        <v>11057</v>
      </c>
      <c r="K1873" s="238" t="s">
        <v>11043</v>
      </c>
      <c r="L1873" t="str">
        <f>LEFT(Table58[[#This Row],[L3 (Last Work Package only)]],FIND(" - ",Table58[[#This Row],[L3 (Last Work Package only)]])-1)</f>
        <v>IDR 237.05</v>
      </c>
      <c r="M1873" t="str">
        <f>LEFT(Table58[[#This Row],[Assets]],FIND(" - ",Table58[[#This Row],[Assets]])-1)</f>
        <v>HS2-00002TKV0</v>
      </c>
      <c r="N1873" s="239">
        <f>INDEX(TrackerTbl[#Data],MATCH(Table58[[#This Row],[L2]],TrackerTbl[Cleansed_UAID_2],0),5)</f>
        <v>45377</v>
      </c>
      <c r="O1873" s="9" t="str">
        <f>INDEX(TrackerTbl[#Data],MATCH(Table58[[#This Row],[L2]],TrackerTbl[Cleansed_UAID_2],0),6)</f>
        <v>10 - Complete</v>
      </c>
      <c r="P1873" s="239">
        <f>INDEX(TrackerTbl[#Data],MATCH(Table58[[#This Row],[L2]],TrackerTbl[Cleansed_UAID_2],0),7)</f>
        <v>45384</v>
      </c>
    </row>
    <row r="1874" spans="1:16">
      <c r="A1874" s="9" t="s">
        <v>23</v>
      </c>
      <c r="B1874" t="s">
        <v>8062</v>
      </c>
      <c r="C1874" t="str">
        <f>IF(LEFT(TrackerTbl[[#This Row],[WorkPackage]],1)="U",TrackerTbl[[#This Row],[WorkPackage]],"IDR "&amp;TRIM(TrackerTbl[[#This Row],[WorkPackage]]))</f>
        <v>IDR 201.0-1</v>
      </c>
      <c r="D1874" t="str">
        <f>TRIM(TrackerTbl[[#This Row],[UAID_2]])</f>
        <v>HS2-00002WUJ8</v>
      </c>
      <c r="E1874" s="74">
        <f>_xlfn.MAXIFS(Central_Team!G:G,Central_Team!C:C,TrackerTbl[[#This Row],[UAID_2]])</f>
        <v>45624</v>
      </c>
      <c r="F1874" t="str" cm="1">
        <f t="array" ref="F1874">INDEX(MainTracker[#Data],MATCH(1,(TrackerTbl[[#This Row],[UAID_2]]=MainTracker[UAID_2])*(TrackerTbl[[#This Row],[Request Date]]=MainTracker[Request sent on (Date)])*1,0),21)</f>
        <v>10 - Complete</v>
      </c>
      <c r="G1874" s="74" cm="1">
        <f t="array" ref="G1874">INDEX(MainTracker[#Data],MATCH(1,(TrackerTbl[[#This Row],[UAID_2]]=MainTracker[UAID_2])*(TrackerTbl[[#This Row],[Request Date]]=MainTracker[Request sent on (Date)])*1,0),9)</f>
        <v>45630</v>
      </c>
      <c r="J1874" t="s">
        <v>11058</v>
      </c>
      <c r="K1874" s="238" t="s">
        <v>11043</v>
      </c>
      <c r="L1874" t="str">
        <f>LEFT(Table58[[#This Row],[L3 (Last Work Package only)]],FIND(" - ",Table58[[#This Row],[L3 (Last Work Package only)]])-1)</f>
        <v>IDR 237.05</v>
      </c>
      <c r="M1874" t="str">
        <f>LEFT(Table58[[#This Row],[Assets]],FIND(" - ",Table58[[#This Row],[Assets]])-1)</f>
        <v>HS2-000020P1F</v>
      </c>
      <c r="N1874" s="239">
        <f>INDEX(TrackerTbl[#Data],MATCH(Table58[[#This Row],[L2]],TrackerTbl[Cleansed_UAID_2],0),5)</f>
        <v>45631</v>
      </c>
      <c r="O1874" s="9" t="str">
        <f>INDEX(TrackerTbl[#Data],MATCH(Table58[[#This Row],[L2]],TrackerTbl[Cleansed_UAID_2],0),6)</f>
        <v>10 - Complete</v>
      </c>
      <c r="P1874" s="239">
        <f>INDEX(TrackerTbl[#Data],MATCH(Table58[[#This Row],[L2]],TrackerTbl[Cleansed_UAID_2],0),7)</f>
        <v>45305</v>
      </c>
    </row>
    <row r="1875" spans="1:16">
      <c r="A1875" s="9" t="s">
        <v>23</v>
      </c>
      <c r="B1875" t="s">
        <v>8066</v>
      </c>
      <c r="C1875" t="str">
        <f>IF(LEFT(TrackerTbl[[#This Row],[WorkPackage]],1)="U",TrackerTbl[[#This Row],[WorkPackage]],"IDR "&amp;TRIM(TrackerTbl[[#This Row],[WorkPackage]]))</f>
        <v>IDR 201.0-1</v>
      </c>
      <c r="D1875" t="str">
        <f>TRIM(TrackerTbl[[#This Row],[UAID_2]])</f>
        <v>HS2-00002WUJH</v>
      </c>
      <c r="E1875" s="74">
        <f>_xlfn.MAXIFS(Central_Team!G:G,Central_Team!C:C,TrackerTbl[[#This Row],[UAID_2]])</f>
        <v>45624</v>
      </c>
      <c r="F1875" t="str" cm="1">
        <f t="array" ref="F1875">INDEX(MainTracker[#Data],MATCH(1,(TrackerTbl[[#This Row],[UAID_2]]=MainTracker[UAID_2])*(TrackerTbl[[#This Row],[Request Date]]=MainTracker[Request sent on (Date)])*1,0),21)</f>
        <v>10 - Complete</v>
      </c>
      <c r="G1875" s="74" cm="1">
        <f t="array" ref="G1875">INDEX(MainTracker[#Data],MATCH(1,(TrackerTbl[[#This Row],[UAID_2]]=MainTracker[UAID_2])*(TrackerTbl[[#This Row],[Request Date]]=MainTracker[Request sent on (Date)])*1,0),9)</f>
        <v>45630</v>
      </c>
      <c r="J1875" t="s">
        <v>11059</v>
      </c>
      <c r="K1875" s="238" t="s">
        <v>11043</v>
      </c>
      <c r="L1875" t="str">
        <f>LEFT(Table58[[#This Row],[L3 (Last Work Package only)]],FIND(" - ",Table58[[#This Row],[L3 (Last Work Package only)]])-1)</f>
        <v>IDR 237.05</v>
      </c>
      <c r="M1875" t="str">
        <f>LEFT(Table58[[#This Row],[Assets]],FIND(" - ",Table58[[#This Row],[Assets]])-1)</f>
        <v>HS2-00002CX39</v>
      </c>
      <c r="N1875" s="239">
        <f>INDEX(TrackerTbl[#Data],MATCH(Table58[[#This Row],[L2]],TrackerTbl[Cleansed_UAID_2],0),5)</f>
        <v>45338</v>
      </c>
      <c r="O1875" s="9" t="str">
        <f>INDEX(TrackerTbl[#Data],MATCH(Table58[[#This Row],[L2]],TrackerTbl[Cleansed_UAID_2],0),6)</f>
        <v>10 - Complete</v>
      </c>
      <c r="P1875" s="239">
        <f>INDEX(TrackerTbl[#Data],MATCH(Table58[[#This Row],[L2]],TrackerTbl[Cleansed_UAID_2],0),7)</f>
        <v>45344</v>
      </c>
    </row>
    <row r="1876" spans="1:16">
      <c r="A1876" s="9" t="s">
        <v>23</v>
      </c>
      <c r="B1876" t="s">
        <v>8070</v>
      </c>
      <c r="C1876" t="str">
        <f>IF(LEFT(TrackerTbl[[#This Row],[WorkPackage]],1)="U",TrackerTbl[[#This Row],[WorkPackage]],"IDR "&amp;TRIM(TrackerTbl[[#This Row],[WorkPackage]]))</f>
        <v>IDR 201.0-1</v>
      </c>
      <c r="D1876" t="str">
        <f>TRIM(TrackerTbl[[#This Row],[UAID_2]])</f>
        <v>HS2-00002WUJJ</v>
      </c>
      <c r="E1876" s="74">
        <f>_xlfn.MAXIFS(Central_Team!G:G,Central_Team!C:C,TrackerTbl[[#This Row],[UAID_2]])</f>
        <v>45624</v>
      </c>
      <c r="F1876" t="str" cm="1">
        <f t="array" ref="F1876">INDEX(MainTracker[#Data],MATCH(1,(TrackerTbl[[#This Row],[UAID_2]]=MainTracker[UAID_2])*(TrackerTbl[[#This Row],[Request Date]]=MainTracker[Request sent on (Date)])*1,0),21)</f>
        <v>10 - Complete</v>
      </c>
      <c r="G1876" s="74" cm="1">
        <f t="array" ref="G1876">INDEX(MainTracker[#Data],MATCH(1,(TrackerTbl[[#This Row],[UAID_2]]=MainTracker[UAID_2])*(TrackerTbl[[#This Row],[Request Date]]=MainTracker[Request sent on (Date)])*1,0),9)</f>
        <v>45630</v>
      </c>
      <c r="J1876" t="s">
        <v>11060</v>
      </c>
      <c r="K1876" s="238" t="s">
        <v>11043</v>
      </c>
      <c r="L1876" t="str">
        <f>LEFT(Table58[[#This Row],[L3 (Last Work Package only)]],FIND(" - ",Table58[[#This Row],[L3 (Last Work Package only)]])-1)</f>
        <v>IDR 237.05</v>
      </c>
      <c r="M1876" t="str">
        <f>LEFT(Table58[[#This Row],[Assets]],FIND(" - ",Table58[[#This Row],[Assets]])-1)</f>
        <v>HS2-000032216</v>
      </c>
      <c r="N1876" s="239">
        <f>INDEX(TrackerTbl[#Data],MATCH(Table58[[#This Row],[L2]],TrackerTbl[Cleansed_UAID_2],0),5)</f>
        <v>45622</v>
      </c>
      <c r="O1876" s="9" t="str">
        <f>INDEX(TrackerTbl[#Data],MATCH(Table58[[#This Row],[L2]],TrackerTbl[Cleansed_UAID_2],0),6)</f>
        <v>10 - Complete</v>
      </c>
      <c r="P1876" s="239">
        <f>INDEX(TrackerTbl[#Data],MATCH(Table58[[#This Row],[L2]],TrackerTbl[Cleansed_UAID_2],0),7)</f>
        <v>45667</v>
      </c>
    </row>
    <row r="1877" spans="1:16">
      <c r="A1877" s="9" t="s">
        <v>23</v>
      </c>
      <c r="B1877" t="s">
        <v>8074</v>
      </c>
      <c r="C1877" t="str">
        <f>IF(LEFT(TrackerTbl[[#This Row],[WorkPackage]],1)="U",TrackerTbl[[#This Row],[WorkPackage]],"IDR "&amp;TRIM(TrackerTbl[[#This Row],[WorkPackage]]))</f>
        <v>IDR 201.0-1</v>
      </c>
      <c r="D1877" t="str">
        <f>TRIM(TrackerTbl[[#This Row],[UAID_2]])</f>
        <v>HS2-00002WUJK</v>
      </c>
      <c r="E1877" s="74">
        <f>_xlfn.MAXIFS(Central_Team!G:G,Central_Team!C:C,TrackerTbl[[#This Row],[UAID_2]])</f>
        <v>45624</v>
      </c>
      <c r="F1877" t="str" cm="1">
        <f t="array" ref="F1877">INDEX(MainTracker[#Data],MATCH(1,(TrackerTbl[[#This Row],[UAID_2]]=MainTracker[UAID_2])*(TrackerTbl[[#This Row],[Request Date]]=MainTracker[Request sent on (Date)])*1,0),21)</f>
        <v>10 - Complete</v>
      </c>
      <c r="G1877" s="74" cm="1">
        <f t="array" ref="G1877">INDEX(MainTracker[#Data],MATCH(1,(TrackerTbl[[#This Row],[UAID_2]]=MainTracker[UAID_2])*(TrackerTbl[[#This Row],[Request Date]]=MainTracker[Request sent on (Date)])*1,0),9)</f>
        <v>45630</v>
      </c>
      <c r="J1877" t="s">
        <v>11061</v>
      </c>
      <c r="K1877" s="238" t="s">
        <v>11043</v>
      </c>
      <c r="L1877" t="str">
        <f>LEFT(Table58[[#This Row],[L3 (Last Work Package only)]],FIND(" - ",Table58[[#This Row],[L3 (Last Work Package only)]])-1)</f>
        <v>IDR 237.05</v>
      </c>
      <c r="M1877" t="str">
        <f>LEFT(Table58[[#This Row],[Assets]],FIND(" - ",Table58[[#This Row],[Assets]])-1)</f>
        <v>HS2-00003B93P</v>
      </c>
      <c r="N1877" s="239">
        <f>INDEX(TrackerTbl[#Data],MATCH(Table58[[#This Row],[L2]],TrackerTbl[Cleansed_UAID_2],0),5)</f>
        <v>45386</v>
      </c>
      <c r="O1877" s="9" t="str">
        <f>INDEX(TrackerTbl[#Data],MATCH(Table58[[#This Row],[L2]],TrackerTbl[Cleansed_UAID_2],0),6)</f>
        <v>10 - Complete</v>
      </c>
      <c r="P1877" s="239">
        <f>INDEX(TrackerTbl[#Data],MATCH(Table58[[#This Row],[L2]],TrackerTbl[Cleansed_UAID_2],0),7)</f>
        <v>45389</v>
      </c>
    </row>
    <row r="1878" spans="1:16">
      <c r="A1878" s="9" t="s">
        <v>23</v>
      </c>
      <c r="B1878" t="s">
        <v>8078</v>
      </c>
      <c r="C1878" t="str">
        <f>IF(LEFT(TrackerTbl[[#This Row],[WorkPackage]],1)="U",TrackerTbl[[#This Row],[WorkPackage]],"IDR "&amp;TRIM(TrackerTbl[[#This Row],[WorkPackage]]))</f>
        <v>IDR 201.0-1</v>
      </c>
      <c r="D1878" t="str">
        <f>TRIM(TrackerTbl[[#This Row],[UAID_2]])</f>
        <v>HS2-00002WUJL</v>
      </c>
      <c r="E1878" s="74">
        <f>_xlfn.MAXIFS(Central_Team!G:G,Central_Team!C:C,TrackerTbl[[#This Row],[UAID_2]])</f>
        <v>45624</v>
      </c>
      <c r="F1878" t="str" cm="1">
        <f t="array" ref="F1878">INDEX(MainTracker[#Data],MATCH(1,(TrackerTbl[[#This Row],[UAID_2]]=MainTracker[UAID_2])*(TrackerTbl[[#This Row],[Request Date]]=MainTracker[Request sent on (Date)])*1,0),21)</f>
        <v>10 - Complete</v>
      </c>
      <c r="G1878" s="74" cm="1">
        <f t="array" ref="G1878">INDEX(MainTracker[#Data],MATCH(1,(TrackerTbl[[#This Row],[UAID_2]]=MainTracker[UAID_2])*(TrackerTbl[[#This Row],[Request Date]]=MainTracker[Request sent on (Date)])*1,0),9)</f>
        <v>45630</v>
      </c>
      <c r="J1878" t="s">
        <v>11062</v>
      </c>
      <c r="K1878" s="238" t="s">
        <v>11043</v>
      </c>
      <c r="L1878" t="str">
        <f>LEFT(Table58[[#This Row],[L3 (Last Work Package only)]],FIND(" - ",Table58[[#This Row],[L3 (Last Work Package only)]])-1)</f>
        <v>IDR 237.05</v>
      </c>
      <c r="M1878" t="str">
        <f>LEFT(Table58[[#This Row],[Assets]],FIND(" - ",Table58[[#This Row],[Assets]])-1)</f>
        <v>HS2-00003B93Q</v>
      </c>
      <c r="N1878" s="239">
        <f>INDEX(TrackerTbl[#Data],MATCH(Table58[[#This Row],[L2]],TrackerTbl[Cleansed_UAID_2],0),5)</f>
        <v>45386</v>
      </c>
      <c r="O1878" s="9" t="str">
        <f>INDEX(TrackerTbl[#Data],MATCH(Table58[[#This Row],[L2]],TrackerTbl[Cleansed_UAID_2],0),6)</f>
        <v>10 - Complete</v>
      </c>
      <c r="P1878" s="239">
        <f>INDEX(TrackerTbl[#Data],MATCH(Table58[[#This Row],[L2]],TrackerTbl[Cleansed_UAID_2],0),7)</f>
        <v>45389</v>
      </c>
    </row>
    <row r="1879" spans="1:16">
      <c r="A1879" s="9">
        <v>224.7</v>
      </c>
      <c r="B1879" t="s">
        <v>8082</v>
      </c>
      <c r="C1879" t="str">
        <f>IF(LEFT(TrackerTbl[[#This Row],[WorkPackage]],1)="U",TrackerTbl[[#This Row],[WorkPackage]],"IDR "&amp;TRIM(TrackerTbl[[#This Row],[WorkPackage]]))</f>
        <v>IDR 224.7</v>
      </c>
      <c r="D1879" t="str">
        <f>TRIM(TrackerTbl[[#This Row],[UAID_2]])</f>
        <v>HS2-00003BPLH</v>
      </c>
      <c r="E1879" s="74">
        <f>_xlfn.MAXIFS(Central_Team!G:G,Central_Team!C:C,TrackerTbl[[#This Row],[UAID_2]])</f>
        <v>45624</v>
      </c>
      <c r="F1879" t="str" cm="1">
        <f t="array" ref="F1879">INDEX(MainTracker[#Data],MATCH(1,(TrackerTbl[[#This Row],[UAID_2]]=MainTracker[UAID_2])*(TrackerTbl[[#This Row],[Request Date]]=MainTracker[Request sent on (Date)])*1,0),21)</f>
        <v>10 - Complete</v>
      </c>
      <c r="G1879" s="74" cm="1">
        <f t="array" ref="G1879">INDEX(MainTracker[#Data],MATCH(1,(TrackerTbl[[#This Row],[UAID_2]]=MainTracker[UAID_2])*(TrackerTbl[[#This Row],[Request Date]]=MainTracker[Request sent on (Date)])*1,0),9)</f>
        <v>45632</v>
      </c>
      <c r="J1879" t="s">
        <v>11063</v>
      </c>
      <c r="K1879" s="238" t="s">
        <v>11043</v>
      </c>
      <c r="L1879" t="str">
        <f>LEFT(Table58[[#This Row],[L3 (Last Work Package only)]],FIND(" - ",Table58[[#This Row],[L3 (Last Work Package only)]])-1)</f>
        <v>IDR 237.05</v>
      </c>
      <c r="M1879" t="str">
        <f>LEFT(Table58[[#This Row],[Assets]],FIND(" - ",Table58[[#This Row],[Assets]])-1)</f>
        <v>HS2-00003B93R</v>
      </c>
      <c r="N1879" s="239">
        <f>INDEX(TrackerTbl[#Data],MATCH(Table58[[#This Row],[L2]],TrackerTbl[Cleansed_UAID_2],0),5)</f>
        <v>45386</v>
      </c>
      <c r="O1879" s="9" t="str">
        <f>INDEX(TrackerTbl[#Data],MATCH(Table58[[#This Row],[L2]],TrackerTbl[Cleansed_UAID_2],0),6)</f>
        <v>10 - Complete</v>
      </c>
      <c r="P1879" s="239">
        <f>INDEX(TrackerTbl[#Data],MATCH(Table58[[#This Row],[L2]],TrackerTbl[Cleansed_UAID_2],0),7)</f>
        <v>45389</v>
      </c>
    </row>
    <row r="1880" spans="1:16">
      <c r="A1880" s="9">
        <v>224.7</v>
      </c>
      <c r="B1880" t="s">
        <v>8086</v>
      </c>
      <c r="C1880" t="str">
        <f>IF(LEFT(TrackerTbl[[#This Row],[WorkPackage]],1)="U",TrackerTbl[[#This Row],[WorkPackage]],"IDR "&amp;TRIM(TrackerTbl[[#This Row],[WorkPackage]]))</f>
        <v>IDR 224.7</v>
      </c>
      <c r="D1880" t="str">
        <f>TRIM(TrackerTbl[[#This Row],[UAID_2]])</f>
        <v>HS2-00003BPLM</v>
      </c>
      <c r="E1880" s="74">
        <f>_xlfn.MAXIFS(Central_Team!G:G,Central_Team!C:C,TrackerTbl[[#This Row],[UAID_2]])</f>
        <v>45624</v>
      </c>
      <c r="F1880" t="str" cm="1">
        <f t="array" ref="F1880">INDEX(MainTracker[#Data],MATCH(1,(TrackerTbl[[#This Row],[UAID_2]]=MainTracker[UAID_2])*(TrackerTbl[[#This Row],[Request Date]]=MainTracker[Request sent on (Date)])*1,0),21)</f>
        <v>10 - Complete</v>
      </c>
      <c r="G1880" s="74" cm="1">
        <f t="array" ref="G1880">INDEX(MainTracker[#Data],MATCH(1,(TrackerTbl[[#This Row],[UAID_2]]=MainTracker[UAID_2])*(TrackerTbl[[#This Row],[Request Date]]=MainTracker[Request sent on (Date)])*1,0),9)</f>
        <v>45632</v>
      </c>
      <c r="J1880" t="s">
        <v>11064</v>
      </c>
      <c r="K1880" s="238" t="s">
        <v>11043</v>
      </c>
      <c r="L1880" t="str">
        <f>LEFT(Table58[[#This Row],[L3 (Last Work Package only)]],FIND(" - ",Table58[[#This Row],[L3 (Last Work Package only)]])-1)</f>
        <v>IDR 237.05</v>
      </c>
      <c r="M1880" t="str">
        <f>LEFT(Table58[[#This Row],[Assets]],FIND(" - ",Table58[[#This Row],[Assets]])-1)</f>
        <v>HS2-00003D82S</v>
      </c>
      <c r="N1880" s="239">
        <f>INDEX(TrackerTbl[#Data],MATCH(Table58[[#This Row],[L2]],TrackerTbl[Cleansed_UAID_2],0),5)</f>
        <v>45498</v>
      </c>
      <c r="O1880" s="9" t="str">
        <f>INDEX(TrackerTbl[#Data],MATCH(Table58[[#This Row],[L2]],TrackerTbl[Cleansed_UAID_2],0),6)</f>
        <v>10 - Complete</v>
      </c>
      <c r="P1880" s="239">
        <f>INDEX(TrackerTbl[#Data],MATCH(Table58[[#This Row],[L2]],TrackerTbl[Cleansed_UAID_2],0),7)</f>
        <v>45506</v>
      </c>
    </row>
    <row r="1881" spans="1:16">
      <c r="A1881" s="9">
        <v>224.7</v>
      </c>
      <c r="B1881" t="s">
        <v>8090</v>
      </c>
      <c r="C1881" t="str">
        <f>IF(LEFT(TrackerTbl[[#This Row],[WorkPackage]],1)="U",TrackerTbl[[#This Row],[WorkPackage]],"IDR "&amp;TRIM(TrackerTbl[[#This Row],[WorkPackage]]))</f>
        <v>IDR 224.7</v>
      </c>
      <c r="D1881" t="str">
        <f>TRIM(TrackerTbl[[#This Row],[UAID_2]])</f>
        <v>HS2-00003BPLQ</v>
      </c>
      <c r="E1881" s="74">
        <f>_xlfn.MAXIFS(Central_Team!G:G,Central_Team!C:C,TrackerTbl[[#This Row],[UAID_2]])</f>
        <v>45624</v>
      </c>
      <c r="F1881" t="str" cm="1">
        <f t="array" ref="F1881">INDEX(MainTracker[#Data],MATCH(1,(TrackerTbl[[#This Row],[UAID_2]]=MainTracker[UAID_2])*(TrackerTbl[[#This Row],[Request Date]]=MainTracker[Request sent on (Date)])*1,0),21)</f>
        <v>10 - Complete</v>
      </c>
      <c r="G1881" s="74" cm="1">
        <f t="array" ref="G1881">INDEX(MainTracker[#Data],MATCH(1,(TrackerTbl[[#This Row],[UAID_2]]=MainTracker[UAID_2])*(TrackerTbl[[#This Row],[Request Date]]=MainTracker[Request sent on (Date)])*1,0),9)</f>
        <v>0</v>
      </c>
      <c r="J1881" t="s">
        <v>11065</v>
      </c>
      <c r="K1881" s="238" t="s">
        <v>11043</v>
      </c>
      <c r="L1881" t="str">
        <f>LEFT(Table58[[#This Row],[L3 (Last Work Package only)]],FIND(" - ",Table58[[#This Row],[L3 (Last Work Package only)]])-1)</f>
        <v>IDR 237.05</v>
      </c>
      <c r="M1881" t="str">
        <f>LEFT(Table58[[#This Row],[Assets]],FIND(" - ",Table58[[#This Row],[Assets]])-1)</f>
        <v>HS2-00003G3SJ</v>
      </c>
      <c r="N1881" s="239">
        <f>INDEX(TrackerTbl[#Data],MATCH(Table58[[#This Row],[L2]],TrackerTbl[Cleansed_UAID_2],0),5)</f>
        <v>45352</v>
      </c>
      <c r="O1881" s="9" t="str">
        <f>INDEX(TrackerTbl[#Data],MATCH(Table58[[#This Row],[L2]],TrackerTbl[Cleansed_UAID_2],0),6)</f>
        <v>10 - Complete</v>
      </c>
      <c r="P1881" s="239">
        <f>INDEX(TrackerTbl[#Data],MATCH(Table58[[#This Row],[L2]],TrackerTbl[Cleansed_UAID_2],0),7)</f>
        <v>45355</v>
      </c>
    </row>
    <row r="1882" spans="1:16">
      <c r="A1882" s="9">
        <v>224.7</v>
      </c>
      <c r="B1882" t="s">
        <v>8095</v>
      </c>
      <c r="C1882" t="str">
        <f>IF(LEFT(TrackerTbl[[#This Row],[WorkPackage]],1)="U",TrackerTbl[[#This Row],[WorkPackage]],"IDR "&amp;TRIM(TrackerTbl[[#This Row],[WorkPackage]]))</f>
        <v>IDR 224.7</v>
      </c>
      <c r="D1882" t="str">
        <f>TRIM(TrackerTbl[[#This Row],[UAID_2]])</f>
        <v>HS2-00003HF3W</v>
      </c>
      <c r="E1882" s="74">
        <f>_xlfn.MAXIFS(Central_Team!G:G,Central_Team!C:C,TrackerTbl[[#This Row],[UAID_2]])</f>
        <v>45624</v>
      </c>
      <c r="F1882" t="str" cm="1">
        <f t="array" ref="F1882">INDEX(MainTracker[#Data],MATCH(1,(TrackerTbl[[#This Row],[UAID_2]]=MainTracker[UAID_2])*(TrackerTbl[[#This Row],[Request Date]]=MainTracker[Request sent on (Date)])*1,0),21)</f>
        <v>10 - Complete</v>
      </c>
      <c r="G1882" s="74" cm="1">
        <f t="array" ref="G1882">INDEX(MainTracker[#Data],MATCH(1,(TrackerTbl[[#This Row],[UAID_2]]=MainTracker[UAID_2])*(TrackerTbl[[#This Row],[Request Date]]=MainTracker[Request sent on (Date)])*1,0),9)</f>
        <v>45636</v>
      </c>
      <c r="J1882" t="s">
        <v>11066</v>
      </c>
      <c r="K1882" s="238" t="s">
        <v>11043</v>
      </c>
      <c r="L1882" t="str">
        <f>LEFT(Table58[[#This Row],[L3 (Last Work Package only)]],FIND(" - ",Table58[[#This Row],[L3 (Last Work Package only)]])-1)</f>
        <v>IDR 237.05</v>
      </c>
      <c r="M1882" t="str">
        <f>LEFT(Table58[[#This Row],[Assets]],FIND(" - ",Table58[[#This Row],[Assets]])-1)</f>
        <v>HS2-00003KFPU</v>
      </c>
      <c r="N1882" s="239">
        <f>INDEX(TrackerTbl[#Data],MATCH(Table58[[#This Row],[L2]],TrackerTbl[Cleansed_UAID_2],0),5)</f>
        <v>45482</v>
      </c>
      <c r="O1882" s="9" t="str">
        <f>INDEX(TrackerTbl[#Data],MATCH(Table58[[#This Row],[L2]],TrackerTbl[Cleansed_UAID_2],0),6)</f>
        <v>10 - Complete</v>
      </c>
      <c r="P1882" s="239">
        <f>INDEX(TrackerTbl[#Data],MATCH(Table58[[#This Row],[L2]],TrackerTbl[Cleansed_UAID_2],0),7)</f>
        <v>45484</v>
      </c>
    </row>
    <row r="1883" spans="1:16">
      <c r="A1883" s="9">
        <v>222.9</v>
      </c>
      <c r="B1883" t="s">
        <v>8102</v>
      </c>
      <c r="C1883" t="str">
        <f>IF(LEFT(TrackerTbl[[#This Row],[WorkPackage]],1)="U",TrackerTbl[[#This Row],[WorkPackage]],"IDR "&amp;TRIM(TrackerTbl[[#This Row],[WorkPackage]]))</f>
        <v>IDR 222.9</v>
      </c>
      <c r="D1883" t="str">
        <f>TRIM(TrackerTbl[[#This Row],[UAID_2]])</f>
        <v>HS2-00002CTBS</v>
      </c>
      <c r="E1883" s="74">
        <f>_xlfn.MAXIFS(Central_Team!G:G,Central_Team!C:C,TrackerTbl[[#This Row],[UAID_2]])</f>
        <v>45624</v>
      </c>
      <c r="F1883" t="str" cm="1">
        <f t="array" ref="F1883">INDEX(MainTracker[#Data],MATCH(1,(TrackerTbl[[#This Row],[UAID_2]]=MainTracker[UAID_2])*(TrackerTbl[[#This Row],[Request Date]]=MainTracker[Request sent on (Date)])*1,0),21)</f>
        <v>10 - Complete</v>
      </c>
      <c r="G1883" s="74" cm="1">
        <f t="array" ref="G1883">INDEX(MainTracker[#Data],MATCH(1,(TrackerTbl[[#This Row],[UAID_2]]=MainTracker[UAID_2])*(TrackerTbl[[#This Row],[Request Date]]=MainTracker[Request sent on (Date)])*1,0),9)</f>
        <v>45664</v>
      </c>
      <c r="J1883" t="s">
        <v>11067</v>
      </c>
      <c r="K1883" s="238" t="s">
        <v>11043</v>
      </c>
      <c r="L1883" t="str">
        <f>LEFT(Table58[[#This Row],[L3 (Last Work Package only)]],FIND(" - ",Table58[[#This Row],[L3 (Last Work Package only)]])-1)</f>
        <v>IDR 237.05</v>
      </c>
      <c r="M1883" t="str">
        <f>LEFT(Table58[[#This Row],[Assets]],FIND(" - ",Table58[[#This Row],[Assets]])-1)</f>
        <v>HS2-00003KFPV</v>
      </c>
      <c r="N1883" s="239">
        <f>INDEX(TrackerTbl[#Data],MATCH(Table58[[#This Row],[L2]],TrackerTbl[Cleansed_UAID_2],0),5)</f>
        <v>45482</v>
      </c>
      <c r="O1883" s="9" t="str">
        <f>INDEX(TrackerTbl[#Data],MATCH(Table58[[#This Row],[L2]],TrackerTbl[Cleansed_UAID_2],0),6)</f>
        <v>10 - Complete</v>
      </c>
      <c r="P1883" s="239">
        <f>INDEX(TrackerTbl[#Data],MATCH(Table58[[#This Row],[L2]],TrackerTbl[Cleansed_UAID_2],0),7)</f>
        <v>45484</v>
      </c>
    </row>
    <row r="1884" spans="1:16">
      <c r="A1884" s="9">
        <v>222.9</v>
      </c>
      <c r="B1884" t="s">
        <v>8107</v>
      </c>
      <c r="C1884" t="str">
        <f>IF(LEFT(TrackerTbl[[#This Row],[WorkPackage]],1)="U",TrackerTbl[[#This Row],[WorkPackage]],"IDR "&amp;TRIM(TrackerTbl[[#This Row],[WorkPackage]]))</f>
        <v>IDR 222.9</v>
      </c>
      <c r="D1884" t="str">
        <f>TRIM(TrackerTbl[[#This Row],[UAID_2]])</f>
        <v>HS2-00002CTBU</v>
      </c>
      <c r="E1884" s="74">
        <f>_xlfn.MAXIFS(Central_Team!G:G,Central_Team!C:C,TrackerTbl[[#This Row],[UAID_2]])</f>
        <v>45624</v>
      </c>
      <c r="F1884" t="str" cm="1">
        <f t="array" ref="F1884">INDEX(MainTracker[#Data],MATCH(1,(TrackerTbl[[#This Row],[UAID_2]]=MainTracker[UAID_2])*(TrackerTbl[[#This Row],[Request Date]]=MainTracker[Request sent on (Date)])*1,0),21)</f>
        <v>10 - Complete</v>
      </c>
      <c r="G1884" s="74" cm="1">
        <f t="array" ref="G1884">INDEX(MainTracker[#Data],MATCH(1,(TrackerTbl[[#This Row],[UAID_2]]=MainTracker[UAID_2])*(TrackerTbl[[#This Row],[Request Date]]=MainTracker[Request sent on (Date)])*1,0),9)</f>
        <v>45664</v>
      </c>
      <c r="J1884" t="s">
        <v>11068</v>
      </c>
      <c r="K1884" s="238" t="s">
        <v>11043</v>
      </c>
      <c r="L1884" t="str">
        <f>LEFT(Table58[[#This Row],[L3 (Last Work Package only)]],FIND(" - ",Table58[[#This Row],[L3 (Last Work Package only)]])-1)</f>
        <v>IDR 237.05</v>
      </c>
      <c r="M1884" t="str">
        <f>LEFT(Table58[[#This Row],[Assets]],FIND(" - ",Table58[[#This Row],[Assets]])-1)</f>
        <v>HS2-00003KFPW</v>
      </c>
      <c r="N1884" s="239">
        <f>INDEX(TrackerTbl[#Data],MATCH(Table58[[#This Row],[L2]],TrackerTbl[Cleansed_UAID_2],0),5)</f>
        <v>45482</v>
      </c>
      <c r="O1884" s="9" t="str">
        <f>INDEX(TrackerTbl[#Data],MATCH(Table58[[#This Row],[L2]],TrackerTbl[Cleansed_UAID_2],0),6)</f>
        <v>10 - Complete</v>
      </c>
      <c r="P1884" s="239">
        <f>INDEX(TrackerTbl[#Data],MATCH(Table58[[#This Row],[L2]],TrackerTbl[Cleansed_UAID_2],0),7)</f>
        <v>45484</v>
      </c>
    </row>
    <row r="1885" spans="1:16">
      <c r="A1885" s="9" t="s">
        <v>49</v>
      </c>
      <c r="B1885" t="s">
        <v>4499</v>
      </c>
      <c r="C1885" t="str">
        <f>IF(LEFT(TrackerTbl[[#This Row],[WorkPackage]],1)="U",TrackerTbl[[#This Row],[WorkPackage]],"IDR "&amp;TRIM(TrackerTbl[[#This Row],[WorkPackage]]))</f>
        <v>IDR 229.01-2</v>
      </c>
      <c r="D1885" t="str">
        <f>TRIM(TrackerTbl[[#This Row],[UAID_2]])</f>
        <v>HS2-00002EK7T</v>
      </c>
      <c r="E1885" s="74">
        <f>_xlfn.MAXIFS(Central_Team!G:G,Central_Team!C:C,TrackerTbl[[#This Row],[UAID_2]])</f>
        <v>45625</v>
      </c>
      <c r="F1885" t="str" cm="1">
        <f t="array" ref="F1885">INDEX(MainTracker[#Data],MATCH(1,(TrackerTbl[[#This Row],[UAID_2]]=MainTracker[UAID_2])*(TrackerTbl[[#This Row],[Request Date]]=MainTracker[Request sent on (Date)])*1,0),21)</f>
        <v>10 - Complete</v>
      </c>
      <c r="G1885" s="74" cm="1">
        <f t="array" ref="G1885">INDEX(MainTracker[#Data],MATCH(1,(TrackerTbl[[#This Row],[UAID_2]]=MainTracker[UAID_2])*(TrackerTbl[[#This Row],[Request Date]]=MainTracker[Request sent on (Date)])*1,0),9)</f>
        <v>45643</v>
      </c>
      <c r="J1885" t="s">
        <v>11069</v>
      </c>
      <c r="K1885" s="238" t="s">
        <v>11043</v>
      </c>
      <c r="L1885" t="str">
        <f>LEFT(Table58[[#This Row],[L3 (Last Work Package only)]],FIND(" - ",Table58[[#This Row],[L3 (Last Work Package only)]])-1)</f>
        <v>IDR 237.05</v>
      </c>
      <c r="M1885" t="str">
        <f>LEFT(Table58[[#This Row],[Assets]],FIND(" - ",Table58[[#This Row],[Assets]])-1)</f>
        <v>HS2-00003KFPX</v>
      </c>
      <c r="N1885" s="239">
        <f>INDEX(TrackerTbl[#Data],MATCH(Table58[[#This Row],[L2]],TrackerTbl[Cleansed_UAID_2],0),5)</f>
        <v>45482</v>
      </c>
      <c r="O1885" s="9" t="str">
        <f>INDEX(TrackerTbl[#Data],MATCH(Table58[[#This Row],[L2]],TrackerTbl[Cleansed_UAID_2],0),6)</f>
        <v>10 - Complete</v>
      </c>
      <c r="P1885" s="239">
        <f>INDEX(TrackerTbl[#Data],MATCH(Table58[[#This Row],[L2]],TrackerTbl[Cleansed_UAID_2],0),7)</f>
        <v>45484</v>
      </c>
    </row>
    <row r="1886" spans="1:16">
      <c r="A1886" s="9" t="s">
        <v>23</v>
      </c>
      <c r="B1886" t="s">
        <v>8114</v>
      </c>
      <c r="C1886" t="str">
        <f>IF(LEFT(TrackerTbl[[#This Row],[WorkPackage]],1)="U",TrackerTbl[[#This Row],[WorkPackage]],"IDR "&amp;TRIM(TrackerTbl[[#This Row],[WorkPackage]]))</f>
        <v>IDR 201.0-1</v>
      </c>
      <c r="D1886" t="str">
        <f>TRIM(TrackerTbl[[#This Row],[UAID_2]])</f>
        <v>HS2-00002XQ2P</v>
      </c>
      <c r="E1886" s="74">
        <f>_xlfn.MAXIFS(Central_Team!G:G,Central_Team!C:C,TrackerTbl[[#This Row],[UAID_2]])</f>
        <v>45625</v>
      </c>
      <c r="F1886" t="str" cm="1">
        <f t="array" ref="F1886">INDEX(MainTracker[#Data],MATCH(1,(TrackerTbl[[#This Row],[UAID_2]]=MainTracker[UAID_2])*(TrackerTbl[[#This Row],[Request Date]]=MainTracker[Request sent on (Date)])*1,0),21)</f>
        <v>10 - Complete</v>
      </c>
      <c r="G1886" s="74" cm="1">
        <f t="array" ref="G1886">INDEX(MainTracker[#Data],MATCH(1,(TrackerTbl[[#This Row],[UAID_2]]=MainTracker[UAID_2])*(TrackerTbl[[#This Row],[Request Date]]=MainTracker[Request sent on (Date)])*1,0),9)</f>
        <v>45629</v>
      </c>
      <c r="J1886" t="s">
        <v>11070</v>
      </c>
      <c r="K1886" s="238" t="s">
        <v>11071</v>
      </c>
      <c r="L1886" t="str">
        <f>LEFT(Table58[[#This Row],[L3 (Last Work Package only)]],FIND(" - ",Table58[[#This Row],[L3 (Last Work Package only)]])-1)</f>
        <v>IDR 237.04</v>
      </c>
      <c r="M1886" t="str">
        <f>LEFT(Table58[[#This Row],[Assets]],FIND(" - ",Table58[[#This Row],[Assets]])-1)</f>
        <v>HS2-00002BVN1</v>
      </c>
      <c r="N1886" s="239" t="e">
        <f>INDEX(TrackerTbl[#Data],MATCH(Table58[[#This Row],[L2]],TrackerTbl[Cleansed_UAID_2],0),5)</f>
        <v>#N/A</v>
      </c>
      <c r="O1886" s="9" t="e">
        <f>INDEX(TrackerTbl[#Data],MATCH(Table58[[#This Row],[L2]],TrackerTbl[Cleansed_UAID_2],0),6)</f>
        <v>#N/A</v>
      </c>
      <c r="P1886" s="239" t="e">
        <f>INDEX(TrackerTbl[#Data],MATCH(Table58[[#This Row],[L2]],TrackerTbl[Cleansed_UAID_2],0),7)</f>
        <v>#N/A</v>
      </c>
    </row>
    <row r="1887" spans="1:16">
      <c r="A1887" s="9">
        <v>214.07</v>
      </c>
      <c r="B1887" t="s">
        <v>8118</v>
      </c>
      <c r="C1887" t="str">
        <f>IF(LEFT(TrackerTbl[[#This Row],[WorkPackage]],1)="U",TrackerTbl[[#This Row],[WorkPackage]],"IDR "&amp;TRIM(TrackerTbl[[#This Row],[WorkPackage]]))</f>
        <v>IDR 214.07</v>
      </c>
      <c r="D1887" t="str">
        <f>TRIM(TrackerTbl[[#This Row],[UAID_2]])</f>
        <v>HS2-00003L0M2</v>
      </c>
      <c r="E1887" s="74">
        <f>_xlfn.MAXIFS(Central_Team!G:G,Central_Team!C:C,TrackerTbl[[#This Row],[UAID_2]])</f>
        <v>45628</v>
      </c>
      <c r="F1887" t="str" cm="1">
        <f t="array" ref="F1887">INDEX(MainTracker[#Data],MATCH(1,(TrackerTbl[[#This Row],[UAID_2]]=MainTracker[UAID_2])*(TrackerTbl[[#This Row],[Request Date]]=MainTracker[Request sent on (Date)])*1,0),21)</f>
        <v>10 - Complete</v>
      </c>
      <c r="G1887" s="74" cm="1">
        <f t="array" ref="G1887">INDEX(MainTracker[#Data],MATCH(1,(TrackerTbl[[#This Row],[UAID_2]]=MainTracker[UAID_2])*(TrackerTbl[[#This Row],[Request Date]]=MainTracker[Request sent on (Date)])*1,0),9)</f>
        <v>45665</v>
      </c>
      <c r="J1887" t="s">
        <v>11072</v>
      </c>
      <c r="K1887" s="238" t="s">
        <v>11071</v>
      </c>
      <c r="L1887" t="str">
        <f>LEFT(Table58[[#This Row],[L3 (Last Work Package only)]],FIND(" - ",Table58[[#This Row],[L3 (Last Work Package only)]])-1)</f>
        <v>IDR 237.04</v>
      </c>
      <c r="M1887" t="str">
        <f>LEFT(Table58[[#This Row],[Assets]],FIND(" - ",Table58[[#This Row],[Assets]])-1)</f>
        <v>HS2-00002CTK1</v>
      </c>
      <c r="N1887" s="239" t="e">
        <f>INDEX(TrackerTbl[#Data],MATCH(Table58[[#This Row],[L2]],TrackerTbl[Cleansed_UAID_2],0),5)</f>
        <v>#N/A</v>
      </c>
      <c r="O1887" s="9" t="e">
        <f>INDEX(TrackerTbl[#Data],MATCH(Table58[[#This Row],[L2]],TrackerTbl[Cleansed_UAID_2],0),6)</f>
        <v>#N/A</v>
      </c>
      <c r="P1887" s="239" t="e">
        <f>INDEX(TrackerTbl[#Data],MATCH(Table58[[#This Row],[L2]],TrackerTbl[Cleansed_UAID_2],0),7)</f>
        <v>#N/A</v>
      </c>
    </row>
    <row r="1888" spans="1:16">
      <c r="A1888" s="9">
        <v>216.01</v>
      </c>
      <c r="B1888" t="s">
        <v>2477</v>
      </c>
      <c r="C1888" t="str">
        <f>IF(LEFT(TrackerTbl[[#This Row],[WorkPackage]],1)="U",TrackerTbl[[#This Row],[WorkPackage]],"IDR "&amp;TRIM(TrackerTbl[[#This Row],[WorkPackage]]))</f>
        <v>IDR 216.01</v>
      </c>
      <c r="D1888" t="str">
        <f>TRIM(TrackerTbl[[#This Row],[UAID_2]])</f>
        <v>HS2-00002BJUG</v>
      </c>
      <c r="E1888" s="74">
        <f>_xlfn.MAXIFS(Central_Team!G:G,Central_Team!C:C,TrackerTbl[[#This Row],[UAID_2]])</f>
        <v>45628</v>
      </c>
      <c r="F1888" t="str" cm="1">
        <f t="array" ref="F1888">INDEX(MainTracker[#Data],MATCH(1,(TrackerTbl[[#This Row],[UAID_2]]=MainTracker[UAID_2])*(TrackerTbl[[#This Row],[Request Date]]=MainTracker[Request sent on (Date)])*1,0),21)</f>
        <v>10 - Complete</v>
      </c>
      <c r="G1888" s="74" cm="1">
        <f t="array" ref="G1888">INDEX(MainTracker[#Data],MATCH(1,(TrackerTbl[[#This Row],[UAID_2]]=MainTracker[UAID_2])*(TrackerTbl[[#This Row],[Request Date]]=MainTracker[Request sent on (Date)])*1,0),9)</f>
        <v>45677</v>
      </c>
      <c r="J1888" t="s">
        <v>11073</v>
      </c>
      <c r="K1888" s="238" t="s">
        <v>11071</v>
      </c>
      <c r="L1888" t="str">
        <f>LEFT(Table58[[#This Row],[L3 (Last Work Package only)]],FIND(" - ",Table58[[#This Row],[L3 (Last Work Package only)]])-1)</f>
        <v>IDR 237.04</v>
      </c>
      <c r="M1888" t="str">
        <f>LEFT(Table58[[#This Row],[Assets]],FIND(" - ",Table58[[#This Row],[Assets]])-1)</f>
        <v>HS2-00002CTK2</v>
      </c>
      <c r="N1888" s="239" t="e">
        <f>INDEX(TrackerTbl[#Data],MATCH(Table58[[#This Row],[L2]],TrackerTbl[Cleansed_UAID_2],0),5)</f>
        <v>#N/A</v>
      </c>
      <c r="O1888" s="9" t="e">
        <f>INDEX(TrackerTbl[#Data],MATCH(Table58[[#This Row],[L2]],TrackerTbl[Cleansed_UAID_2],0),6)</f>
        <v>#N/A</v>
      </c>
      <c r="P1888" s="239" t="e">
        <f>INDEX(TrackerTbl[#Data],MATCH(Table58[[#This Row],[L2]],TrackerTbl[Cleansed_UAID_2],0),7)</f>
        <v>#N/A</v>
      </c>
    </row>
    <row r="1889" spans="1:16">
      <c r="A1889" s="9">
        <v>216.01</v>
      </c>
      <c r="B1889" t="s">
        <v>2396</v>
      </c>
      <c r="C1889" t="str">
        <f>IF(LEFT(TrackerTbl[[#This Row],[WorkPackage]],1)="U",TrackerTbl[[#This Row],[WorkPackage]],"IDR "&amp;TRIM(TrackerTbl[[#This Row],[WorkPackage]]))</f>
        <v>IDR 216.01</v>
      </c>
      <c r="D1889" t="str">
        <f>TRIM(TrackerTbl[[#This Row],[UAID_2]])</f>
        <v>HS2-00002BJUF</v>
      </c>
      <c r="E1889" s="74">
        <f>_xlfn.MAXIFS(Central_Team!G:G,Central_Team!C:C,TrackerTbl[[#This Row],[UAID_2]])</f>
        <v>45628</v>
      </c>
      <c r="F1889" t="str" cm="1">
        <f t="array" ref="F1889">INDEX(MainTracker[#Data],MATCH(1,(TrackerTbl[[#This Row],[UAID_2]]=MainTracker[UAID_2])*(TrackerTbl[[#This Row],[Request Date]]=MainTracker[Request sent on (Date)])*1,0),21)</f>
        <v>10 - Complete</v>
      </c>
      <c r="G1889" s="74" cm="1">
        <f t="array" ref="G1889">INDEX(MainTracker[#Data],MATCH(1,(TrackerTbl[[#This Row],[UAID_2]]=MainTracker[UAID_2])*(TrackerTbl[[#This Row],[Request Date]]=MainTracker[Request sent on (Date)])*1,0),9)</f>
        <v>45666</v>
      </c>
      <c r="J1889" t="s">
        <v>11074</v>
      </c>
      <c r="K1889" s="238" t="s">
        <v>11071</v>
      </c>
      <c r="L1889" t="str">
        <f>LEFT(Table58[[#This Row],[L3 (Last Work Package only)]],FIND(" - ",Table58[[#This Row],[L3 (Last Work Package only)]])-1)</f>
        <v>IDR 237.04</v>
      </c>
      <c r="M1889" t="str">
        <f>LEFT(Table58[[#This Row],[Assets]],FIND(" - ",Table58[[#This Row],[Assets]])-1)</f>
        <v>HS2-00002TG2Y</v>
      </c>
      <c r="N1889" s="239" t="e">
        <f>INDEX(TrackerTbl[#Data],MATCH(Table58[[#This Row],[L2]],TrackerTbl[Cleansed_UAID_2],0),5)</f>
        <v>#N/A</v>
      </c>
      <c r="O1889" s="9" t="e">
        <f>INDEX(TrackerTbl[#Data],MATCH(Table58[[#This Row],[L2]],TrackerTbl[Cleansed_UAID_2],0),6)</f>
        <v>#N/A</v>
      </c>
      <c r="P1889" s="239" t="e">
        <f>INDEX(TrackerTbl[#Data],MATCH(Table58[[#This Row],[L2]],TrackerTbl[Cleansed_UAID_2],0),7)</f>
        <v>#N/A</v>
      </c>
    </row>
    <row r="1890" spans="1:16">
      <c r="A1890" s="9">
        <v>216.01</v>
      </c>
      <c r="B1890" t="s">
        <v>2472</v>
      </c>
      <c r="C1890" t="str">
        <f>IF(LEFT(TrackerTbl[[#This Row],[WorkPackage]],1)="U",TrackerTbl[[#This Row],[WorkPackage]],"IDR "&amp;TRIM(TrackerTbl[[#This Row],[WorkPackage]]))</f>
        <v>IDR 216.01</v>
      </c>
      <c r="D1890" t="str">
        <f>TRIM(TrackerTbl[[#This Row],[UAID_2]])</f>
        <v>HS2-00002BJUE</v>
      </c>
      <c r="E1890" s="74">
        <f>_xlfn.MAXIFS(Central_Team!G:G,Central_Team!C:C,TrackerTbl[[#This Row],[UAID_2]])</f>
        <v>45628</v>
      </c>
      <c r="F1890" t="str" cm="1">
        <f t="array" ref="F1890">INDEX(MainTracker[#Data],MATCH(1,(TrackerTbl[[#This Row],[UAID_2]]=MainTracker[UAID_2])*(TrackerTbl[[#This Row],[Request Date]]=MainTracker[Request sent on (Date)])*1,0),21)</f>
        <v>10 - Complete</v>
      </c>
      <c r="G1890" s="74" cm="1">
        <f t="array" ref="G1890">INDEX(MainTracker[#Data],MATCH(1,(TrackerTbl[[#This Row],[UAID_2]]=MainTracker[UAID_2])*(TrackerTbl[[#This Row],[Request Date]]=MainTracker[Request sent on (Date)])*1,0),9)</f>
        <v>45666</v>
      </c>
      <c r="J1890" t="s">
        <v>11075</v>
      </c>
      <c r="K1890" s="238" t="s">
        <v>11071</v>
      </c>
      <c r="L1890" t="str">
        <f>LEFT(Table58[[#This Row],[L3 (Last Work Package only)]],FIND(" - ",Table58[[#This Row],[L3 (Last Work Package only)]])-1)</f>
        <v>IDR 237.04</v>
      </c>
      <c r="M1890" t="str">
        <f>LEFT(Table58[[#This Row],[Assets]],FIND(" - ",Table58[[#This Row],[Assets]])-1)</f>
        <v>HS2-000001098</v>
      </c>
      <c r="N1890" s="239" t="e">
        <f>INDEX(TrackerTbl[#Data],MATCH(Table58[[#This Row],[L2]],TrackerTbl[Cleansed_UAID_2],0),5)</f>
        <v>#N/A</v>
      </c>
      <c r="O1890" s="9" t="e">
        <f>INDEX(TrackerTbl[#Data],MATCH(Table58[[#This Row],[L2]],TrackerTbl[Cleansed_UAID_2],0),6)</f>
        <v>#N/A</v>
      </c>
      <c r="P1890" s="239" t="e">
        <f>INDEX(TrackerTbl[#Data],MATCH(Table58[[#This Row],[L2]],TrackerTbl[Cleansed_UAID_2],0),7)</f>
        <v>#N/A</v>
      </c>
    </row>
    <row r="1891" spans="1:16">
      <c r="A1891" s="9">
        <v>216.01</v>
      </c>
      <c r="B1891" t="s">
        <v>2402</v>
      </c>
      <c r="C1891" t="str">
        <f>IF(LEFT(TrackerTbl[[#This Row],[WorkPackage]],1)="U",TrackerTbl[[#This Row],[WorkPackage]],"IDR "&amp;TRIM(TrackerTbl[[#This Row],[WorkPackage]]))</f>
        <v>IDR 216.01</v>
      </c>
      <c r="D1891" t="str">
        <f>TRIM(TrackerTbl[[#This Row],[UAID_2]])</f>
        <v>HS2-00002CT90</v>
      </c>
      <c r="E1891" s="74">
        <f>_xlfn.MAXIFS(Central_Team!G:G,Central_Team!C:C,TrackerTbl[[#This Row],[UAID_2]])</f>
        <v>45628</v>
      </c>
      <c r="F1891" t="str" cm="1">
        <f t="array" ref="F1891">INDEX(MainTracker[#Data],MATCH(1,(TrackerTbl[[#This Row],[UAID_2]]=MainTracker[UAID_2])*(TrackerTbl[[#This Row],[Request Date]]=MainTracker[Request sent on (Date)])*1,0),21)</f>
        <v>10 - Complete</v>
      </c>
      <c r="G1891" s="74" cm="1">
        <f t="array" ref="G1891">INDEX(MainTracker[#Data],MATCH(1,(TrackerTbl[[#This Row],[UAID_2]]=MainTracker[UAID_2])*(TrackerTbl[[#This Row],[Request Date]]=MainTracker[Request sent on (Date)])*1,0),9)</f>
        <v>45666</v>
      </c>
      <c r="J1891" t="s">
        <v>11076</v>
      </c>
      <c r="K1891" s="238" t="s">
        <v>11071</v>
      </c>
      <c r="L1891" t="str">
        <f>LEFT(Table58[[#This Row],[L3 (Last Work Package only)]],FIND(" - ",Table58[[#This Row],[L3 (Last Work Package only)]])-1)</f>
        <v>IDR 237.04</v>
      </c>
      <c r="M1891" t="str">
        <f>LEFT(Table58[[#This Row],[Assets]],FIND(" - ",Table58[[#This Row],[Assets]])-1)</f>
        <v>HS2-000038VY1</v>
      </c>
      <c r="N1891" s="239" t="e">
        <f>INDEX(TrackerTbl[#Data],MATCH(Table58[[#This Row],[L2]],TrackerTbl[Cleansed_UAID_2],0),5)</f>
        <v>#N/A</v>
      </c>
      <c r="O1891" s="9" t="e">
        <f>INDEX(TrackerTbl[#Data],MATCH(Table58[[#This Row],[L2]],TrackerTbl[Cleansed_UAID_2],0),6)</f>
        <v>#N/A</v>
      </c>
      <c r="P1891" s="239" t="e">
        <f>INDEX(TrackerTbl[#Data],MATCH(Table58[[#This Row],[L2]],TrackerTbl[Cleansed_UAID_2],0),7)</f>
        <v>#N/A</v>
      </c>
    </row>
    <row r="1892" spans="1:16">
      <c r="A1892" s="9">
        <v>216.01</v>
      </c>
      <c r="B1892" t="s">
        <v>2387</v>
      </c>
      <c r="C1892" t="str">
        <f>IF(LEFT(TrackerTbl[[#This Row],[WorkPackage]],1)="U",TrackerTbl[[#This Row],[WorkPackage]],"IDR "&amp;TRIM(TrackerTbl[[#This Row],[WorkPackage]]))</f>
        <v>IDR 216.01</v>
      </c>
      <c r="D1892" t="str">
        <f>TRIM(TrackerTbl[[#This Row],[UAID_2]])</f>
        <v>HS2-000020NKK</v>
      </c>
      <c r="E1892" s="74">
        <f>_xlfn.MAXIFS(Central_Team!G:G,Central_Team!C:C,TrackerTbl[[#This Row],[UAID_2]])</f>
        <v>45628</v>
      </c>
      <c r="F1892" t="str" cm="1">
        <f t="array" ref="F1892">INDEX(MainTracker[#Data],MATCH(1,(TrackerTbl[[#This Row],[UAID_2]]=MainTracker[UAID_2])*(TrackerTbl[[#This Row],[Request Date]]=MainTracker[Request sent on (Date)])*1,0),21)</f>
        <v>10 - Complete</v>
      </c>
      <c r="G1892" s="74" cm="1">
        <f t="array" ref="G1892">INDEX(MainTracker[#Data],MATCH(1,(TrackerTbl[[#This Row],[UAID_2]]=MainTracker[UAID_2])*(TrackerTbl[[#This Row],[Request Date]]=MainTracker[Request sent on (Date)])*1,0),9)</f>
        <v>45665</v>
      </c>
      <c r="J1892" t="s">
        <v>11077</v>
      </c>
      <c r="K1892" s="238" t="s">
        <v>11071</v>
      </c>
      <c r="L1892" t="str">
        <f>LEFT(Table58[[#This Row],[L3 (Last Work Package only)]],FIND(" - ",Table58[[#This Row],[L3 (Last Work Package only)]])-1)</f>
        <v>IDR 237.04</v>
      </c>
      <c r="M1892" t="str">
        <f>LEFT(Table58[[#This Row],[Assets]],FIND(" - ",Table58[[#This Row],[Assets]])-1)</f>
        <v>HS2-000038VY2</v>
      </c>
      <c r="N1892" s="239" t="e">
        <f>INDEX(TrackerTbl[#Data],MATCH(Table58[[#This Row],[L2]],TrackerTbl[Cleansed_UAID_2],0),5)</f>
        <v>#N/A</v>
      </c>
      <c r="O1892" s="9" t="e">
        <f>INDEX(TrackerTbl[#Data],MATCH(Table58[[#This Row],[L2]],TrackerTbl[Cleansed_UAID_2],0),6)</f>
        <v>#N/A</v>
      </c>
      <c r="P1892" s="239" t="e">
        <f>INDEX(TrackerTbl[#Data],MATCH(Table58[[#This Row],[L2]],TrackerTbl[Cleansed_UAID_2],0),7)</f>
        <v>#N/A</v>
      </c>
    </row>
    <row r="1893" spans="1:16">
      <c r="A1893" s="9" t="s">
        <v>35</v>
      </c>
      <c r="B1893" t="s">
        <v>8130</v>
      </c>
      <c r="C1893" t="str">
        <f>IF(LEFT(TrackerTbl[[#This Row],[WorkPackage]],1)="U",TrackerTbl[[#This Row],[WorkPackage]],"IDR "&amp;TRIM(TrackerTbl[[#This Row],[WorkPackage]]))</f>
        <v>IDR 233.01-3</v>
      </c>
      <c r="D1893" t="str">
        <f>TRIM(TrackerTbl[[#This Row],[UAID_2]])</f>
        <v>HS2-00003J16B</v>
      </c>
      <c r="E1893" s="74">
        <f>_xlfn.MAXIFS(Central_Team!G:G,Central_Team!C:C,TrackerTbl[[#This Row],[UAID_2]])</f>
        <v>45628</v>
      </c>
      <c r="F1893" t="str" cm="1">
        <f t="array" ref="F1893">INDEX(MainTracker[#Data],MATCH(1,(TrackerTbl[[#This Row],[UAID_2]]=MainTracker[UAID_2])*(TrackerTbl[[#This Row],[Request Date]]=MainTracker[Request sent on (Date)])*1,0),21)</f>
        <v>10 - Complete</v>
      </c>
      <c r="G1893" s="74" cm="1">
        <f t="array" ref="G1893">INDEX(MainTracker[#Data],MATCH(1,(TrackerTbl[[#This Row],[UAID_2]]=MainTracker[UAID_2])*(TrackerTbl[[#This Row],[Request Date]]=MainTracker[Request sent on (Date)])*1,0),9)</f>
        <v>45635</v>
      </c>
      <c r="J1893" t="s">
        <v>11078</v>
      </c>
      <c r="K1893" s="238" t="s">
        <v>11079</v>
      </c>
      <c r="L1893" t="str">
        <f>LEFT(Table58[[#This Row],[L3 (Last Work Package only)]],FIND(" - ",Table58[[#This Row],[L3 (Last Work Package only)]])-1)</f>
        <v>IDR 237.03</v>
      </c>
      <c r="M1893" t="str">
        <f>LEFT(Table58[[#This Row],[Assets]],FIND(" - ",Table58[[#This Row],[Assets]])-1)</f>
        <v>HS2-000001097</v>
      </c>
      <c r="N1893" s="239" t="e">
        <f>INDEX(TrackerTbl[#Data],MATCH(Table58[[#This Row],[L2]],TrackerTbl[Cleansed_UAID_2],0),5)</f>
        <v>#N/A</v>
      </c>
      <c r="O1893" s="9" t="e">
        <f>INDEX(TrackerTbl[#Data],MATCH(Table58[[#This Row],[L2]],TrackerTbl[Cleansed_UAID_2],0),6)</f>
        <v>#N/A</v>
      </c>
      <c r="P1893" s="239" t="e">
        <f>INDEX(TrackerTbl[#Data],MATCH(Table58[[#This Row],[L2]],TrackerTbl[Cleansed_UAID_2],0),7)</f>
        <v>#N/A</v>
      </c>
    </row>
    <row r="1894" spans="1:16">
      <c r="A1894" s="9" t="s">
        <v>1822</v>
      </c>
      <c r="B1894" t="s">
        <v>8135</v>
      </c>
      <c r="C1894" t="str">
        <f>IF(LEFT(TrackerTbl[[#This Row],[WorkPackage]],1)="U",TrackerTbl[[#This Row],[WorkPackage]],"IDR "&amp;TRIM(TrackerTbl[[#This Row],[WorkPackage]]))</f>
        <v>IDR 229.01-1</v>
      </c>
      <c r="D1894" t="str">
        <f>TRIM(TrackerTbl[[#This Row],[UAID_2]])</f>
        <v>HS2-00003JRG7</v>
      </c>
      <c r="E1894" s="74">
        <f>_xlfn.MAXIFS(Central_Team!G:G,Central_Team!C:C,TrackerTbl[[#This Row],[UAID_2]])</f>
        <v>45628</v>
      </c>
      <c r="F1894" t="str" cm="1">
        <f t="array" ref="F1894">INDEX(MainTracker[#Data],MATCH(1,(TrackerTbl[[#This Row],[UAID_2]]=MainTracker[UAID_2])*(TrackerTbl[[#This Row],[Request Date]]=MainTracker[Request sent on (Date)])*1,0),21)</f>
        <v>10 - Complete</v>
      </c>
      <c r="G1894" s="74" cm="1">
        <f t="array" ref="G1894">INDEX(MainTracker[#Data],MATCH(1,(TrackerTbl[[#This Row],[UAID_2]]=MainTracker[UAID_2])*(TrackerTbl[[#This Row],[Request Date]]=MainTracker[Request sent on (Date)])*1,0),9)</f>
        <v>45674</v>
      </c>
      <c r="J1894" t="s">
        <v>11080</v>
      </c>
      <c r="K1894" s="238" t="s">
        <v>11079</v>
      </c>
      <c r="L1894" t="str">
        <f>LEFT(Table58[[#This Row],[L3 (Last Work Package only)]],FIND(" - ",Table58[[#This Row],[L3 (Last Work Package only)]])-1)</f>
        <v>IDR 237.03</v>
      </c>
      <c r="M1894" t="str">
        <f>LEFT(Table58[[#This Row],[Assets]],FIND(" - ",Table58[[#This Row],[Assets]])-1)</f>
        <v>HS2-0000300BU</v>
      </c>
      <c r="N1894" s="239" t="e">
        <f>INDEX(TrackerTbl[#Data],MATCH(Table58[[#This Row],[L2]],TrackerTbl[Cleansed_UAID_2],0),5)</f>
        <v>#N/A</v>
      </c>
      <c r="O1894" s="9" t="e">
        <f>INDEX(TrackerTbl[#Data],MATCH(Table58[[#This Row],[L2]],TrackerTbl[Cleansed_UAID_2],0),6)</f>
        <v>#N/A</v>
      </c>
      <c r="P1894" s="239" t="e">
        <f>INDEX(TrackerTbl[#Data],MATCH(Table58[[#This Row],[L2]],TrackerTbl[Cleansed_UAID_2],0),7)</f>
        <v>#N/A</v>
      </c>
    </row>
    <row r="1895" spans="1:16">
      <c r="A1895" s="9">
        <v>238.03</v>
      </c>
      <c r="B1895" t="s">
        <v>8141</v>
      </c>
      <c r="C1895" t="str">
        <f>IF(LEFT(TrackerTbl[[#This Row],[WorkPackage]],1)="U",TrackerTbl[[#This Row],[WorkPackage]],"IDR "&amp;TRIM(TrackerTbl[[#This Row],[WorkPackage]]))</f>
        <v>IDR 238.03</v>
      </c>
      <c r="D1895" t="str">
        <f>TRIM(TrackerTbl[[#This Row],[UAID_2]])</f>
        <v>HS2-000001464</v>
      </c>
      <c r="E1895" s="74">
        <f>_xlfn.MAXIFS(Central_Team!G:G,Central_Team!C:C,TrackerTbl[[#This Row],[UAID_2]])</f>
        <v>45629</v>
      </c>
      <c r="F1895" t="str" cm="1">
        <f t="array" ref="F1895">INDEX(MainTracker[#Data],MATCH(1,(TrackerTbl[[#This Row],[UAID_2]]=MainTracker[UAID_2])*(TrackerTbl[[#This Row],[Request Date]]=MainTracker[Request sent on (Date)])*1,0),21)</f>
        <v>10 - Complete</v>
      </c>
      <c r="G1895" s="74" cm="1">
        <f t="array" ref="G1895">INDEX(MainTracker[#Data],MATCH(1,(TrackerTbl[[#This Row],[UAID_2]]=MainTracker[UAID_2])*(TrackerTbl[[#This Row],[Request Date]]=MainTracker[Request sent on (Date)])*1,0),9)</f>
        <v>45305</v>
      </c>
      <c r="J1895" t="s">
        <v>11081</v>
      </c>
      <c r="K1895" s="238" t="s">
        <v>11082</v>
      </c>
      <c r="L1895" t="str">
        <f>LEFT(Table58[[#This Row],[L3 (Last Work Package only)]],FIND(" - ",Table58[[#This Row],[L3 (Last Work Package only)]])-1)</f>
        <v>IDR 237.02</v>
      </c>
      <c r="M1895" t="str">
        <f>LEFT(Table58[[#This Row],[Assets]],FIND(" - ",Table58[[#This Row],[Assets]])-1)</f>
        <v>HS2-00002U6LP</v>
      </c>
      <c r="N1895" s="239">
        <f>INDEX(TrackerTbl[#Data],MATCH(Table58[[#This Row],[L2]],TrackerTbl[Cleansed_UAID_2],0),5)</f>
        <v>45301</v>
      </c>
      <c r="O1895" s="9" t="str">
        <f>INDEX(TrackerTbl[#Data],MATCH(Table58[[#This Row],[L2]],TrackerTbl[Cleansed_UAID_2],0),6)</f>
        <v>10 - Complete</v>
      </c>
      <c r="P1895" s="239">
        <f>INDEX(TrackerTbl[#Data],MATCH(Table58[[#This Row],[L2]],TrackerTbl[Cleansed_UAID_2],0),7)</f>
        <v>45303</v>
      </c>
    </row>
    <row r="1896" spans="1:16">
      <c r="A1896" s="9" t="s">
        <v>39</v>
      </c>
      <c r="B1896" t="s">
        <v>8147</v>
      </c>
      <c r="C1896" t="str">
        <f>IF(LEFT(TrackerTbl[[#This Row],[WorkPackage]],1)="U",TrackerTbl[[#This Row],[WorkPackage]],"IDR "&amp;TRIM(TrackerTbl[[#This Row],[WorkPackage]]))</f>
        <v>UFDR 211.A</v>
      </c>
      <c r="D1896" t="str">
        <f>TRIM(TrackerTbl[[#This Row],[UAID_2]])</f>
        <v>HS2-00003KFPK</v>
      </c>
      <c r="E1896" s="74">
        <f>_xlfn.MAXIFS(Central_Team!G:G,Central_Team!C:C,TrackerTbl[[#This Row],[UAID_2]])</f>
        <v>45629</v>
      </c>
      <c r="F1896" t="str" cm="1">
        <f t="array" ref="F1896">INDEX(MainTracker[#Data],MATCH(1,(TrackerTbl[[#This Row],[UAID_2]]=MainTracker[UAID_2])*(TrackerTbl[[#This Row],[Request Date]]=MainTracker[Request sent on (Date)])*1,0),21)</f>
        <v>10 - Complete</v>
      </c>
      <c r="G1896" s="74" cm="1">
        <f t="array" ref="G1896">INDEX(MainTracker[#Data],MATCH(1,(TrackerTbl[[#This Row],[UAID_2]]=MainTracker[UAID_2])*(TrackerTbl[[#This Row],[Request Date]]=MainTracker[Request sent on (Date)])*1,0),9)</f>
        <v>45638</v>
      </c>
      <c r="J1896" t="s">
        <v>11083</v>
      </c>
      <c r="K1896" s="238" t="s">
        <v>11082</v>
      </c>
      <c r="L1896" t="str">
        <f>LEFT(Table58[[#This Row],[L3 (Last Work Package only)]],FIND(" - ",Table58[[#This Row],[L3 (Last Work Package only)]])-1)</f>
        <v>IDR 237.02</v>
      </c>
      <c r="M1896" t="str">
        <f>LEFT(Table58[[#This Row],[Assets]],FIND(" - ",Table58[[#This Row],[Assets]])-1)</f>
        <v>HS2-000020P0J</v>
      </c>
      <c r="N1896" s="239">
        <f>INDEX(TrackerTbl[#Data],MATCH(Table58[[#This Row],[L2]],TrackerTbl[Cleansed_UAID_2],0),5)</f>
        <v>45278</v>
      </c>
      <c r="O1896" s="9" t="str">
        <f>INDEX(TrackerTbl[#Data],MATCH(Table58[[#This Row],[L2]],TrackerTbl[Cleansed_UAID_2],0),6)</f>
        <v>10 - Complete</v>
      </c>
      <c r="P1896" s="239">
        <f>INDEX(TrackerTbl[#Data],MATCH(Table58[[#This Row],[L2]],TrackerTbl[Cleansed_UAID_2],0),7)</f>
        <v>45296</v>
      </c>
    </row>
    <row r="1897" spans="1:16">
      <c r="A1897" s="9" t="s">
        <v>23</v>
      </c>
      <c r="B1897" t="s">
        <v>8152</v>
      </c>
      <c r="C1897" t="str">
        <f>IF(LEFT(TrackerTbl[[#This Row],[WorkPackage]],1)="U",TrackerTbl[[#This Row],[WorkPackage]],"IDR "&amp;TRIM(TrackerTbl[[#This Row],[WorkPackage]]))</f>
        <v>IDR 201.0-1</v>
      </c>
      <c r="D1897" t="str">
        <f>TRIM(TrackerTbl[[#This Row],[UAID_2]])</f>
        <v>HS2-00002WUJ1</v>
      </c>
      <c r="E1897" s="74">
        <f>_xlfn.MAXIFS(Central_Team!G:G,Central_Team!C:C,TrackerTbl[[#This Row],[UAID_2]])</f>
        <v>45625</v>
      </c>
      <c r="F1897" t="str" cm="1">
        <f t="array" ref="F1897">INDEX(MainTracker[#Data],MATCH(1,(TrackerTbl[[#This Row],[UAID_2]]=MainTracker[UAID_2])*(TrackerTbl[[#This Row],[Request Date]]=MainTracker[Request sent on (Date)])*1,0),21)</f>
        <v>10 - Complete</v>
      </c>
      <c r="G1897" s="74" cm="1">
        <f t="array" ref="G1897">INDEX(MainTracker[#Data],MATCH(1,(TrackerTbl[[#This Row],[UAID_2]]=MainTracker[UAID_2])*(TrackerTbl[[#This Row],[Request Date]]=MainTracker[Request sent on (Date)])*1,0),9)</f>
        <v>45631</v>
      </c>
      <c r="J1897" t="s">
        <v>11084</v>
      </c>
      <c r="K1897" s="238" t="s">
        <v>11082</v>
      </c>
      <c r="L1897" t="str">
        <f>LEFT(Table58[[#This Row],[L3 (Last Work Package only)]],FIND(" - ",Table58[[#This Row],[L3 (Last Work Package only)]])-1)</f>
        <v>IDR 237.02</v>
      </c>
      <c r="M1897" t="str">
        <f>LEFT(Table58[[#This Row],[Assets]],FIND(" - ",Table58[[#This Row],[Assets]])-1)</f>
        <v>HS2-00002BVMV</v>
      </c>
      <c r="N1897" s="239">
        <f>INDEX(TrackerTbl[#Data],MATCH(Table58[[#This Row],[L2]],TrackerTbl[Cleansed_UAID_2],0),5)</f>
        <v>45335</v>
      </c>
      <c r="O1897" s="9" t="str">
        <f>INDEX(TrackerTbl[#Data],MATCH(Table58[[#This Row],[L2]],TrackerTbl[Cleansed_UAID_2],0),6)</f>
        <v>10 - Complete</v>
      </c>
      <c r="P1897" s="239">
        <f>INDEX(TrackerTbl[#Data],MATCH(Table58[[#This Row],[L2]],TrackerTbl[Cleansed_UAID_2],0),7)</f>
        <v>45338</v>
      </c>
    </row>
    <row r="1898" spans="1:16">
      <c r="A1898" s="9" t="s">
        <v>23</v>
      </c>
      <c r="B1898" t="s">
        <v>8158</v>
      </c>
      <c r="C1898" t="str">
        <f>IF(LEFT(TrackerTbl[[#This Row],[WorkPackage]],1)="U",TrackerTbl[[#This Row],[WorkPackage]],"IDR "&amp;TRIM(TrackerTbl[[#This Row],[WorkPackage]]))</f>
        <v>IDR 201.0-1</v>
      </c>
      <c r="D1898" t="str">
        <f>TRIM(TrackerTbl[[#This Row],[UAID_2]])</f>
        <v>HS2-00002WUJ3</v>
      </c>
      <c r="E1898" s="74">
        <f>_xlfn.MAXIFS(Central_Team!G:G,Central_Team!C:C,TrackerTbl[[#This Row],[UAID_2]])</f>
        <v>45625</v>
      </c>
      <c r="F1898" t="str" cm="1">
        <f t="array" ref="F1898">INDEX(MainTracker[#Data],MATCH(1,(TrackerTbl[[#This Row],[UAID_2]]=MainTracker[UAID_2])*(TrackerTbl[[#This Row],[Request Date]]=MainTracker[Request sent on (Date)])*1,0),21)</f>
        <v>10 - Complete</v>
      </c>
      <c r="G1898" s="74" cm="1">
        <f t="array" ref="G1898">INDEX(MainTracker[#Data],MATCH(1,(TrackerTbl[[#This Row],[UAID_2]]=MainTracker[UAID_2])*(TrackerTbl[[#This Row],[Request Date]]=MainTracker[Request sent on (Date)])*1,0),9)</f>
        <v>45631</v>
      </c>
      <c r="J1898" t="s">
        <v>11085</v>
      </c>
      <c r="K1898" s="238" t="s">
        <v>11082</v>
      </c>
      <c r="L1898" t="str">
        <f>LEFT(Table58[[#This Row],[L3 (Last Work Package only)]],FIND(" - ",Table58[[#This Row],[L3 (Last Work Package only)]])-1)</f>
        <v>IDR 237.02</v>
      </c>
      <c r="M1898" t="str">
        <f>LEFT(Table58[[#This Row],[Assets]],FIND(" - ",Table58[[#This Row],[Assets]])-1)</f>
        <v>HS2-00002CTJT</v>
      </c>
      <c r="N1898" s="239">
        <f>INDEX(TrackerTbl[#Data],MATCH(Table58[[#This Row],[L2]],TrackerTbl[Cleansed_UAID_2],0),5)</f>
        <v>45275</v>
      </c>
      <c r="O1898" s="9" t="str">
        <f>INDEX(TrackerTbl[#Data],MATCH(Table58[[#This Row],[L2]],TrackerTbl[Cleansed_UAID_2],0),6)</f>
        <v>10 - Complete</v>
      </c>
      <c r="P1898" s="239">
        <f>INDEX(TrackerTbl[#Data],MATCH(Table58[[#This Row],[L2]],TrackerTbl[Cleansed_UAID_2],0),7)</f>
        <v>45278</v>
      </c>
    </row>
    <row r="1899" spans="1:16">
      <c r="A1899" s="9" t="s">
        <v>23</v>
      </c>
      <c r="B1899" t="s">
        <v>8162</v>
      </c>
      <c r="C1899" t="str">
        <f>IF(LEFT(TrackerTbl[[#This Row],[WorkPackage]],1)="U",TrackerTbl[[#This Row],[WorkPackage]],"IDR "&amp;TRIM(TrackerTbl[[#This Row],[WorkPackage]]))</f>
        <v>IDR 201.0-1</v>
      </c>
      <c r="D1899" t="str">
        <f>TRIM(TrackerTbl[[#This Row],[UAID_2]])</f>
        <v>HS2-00002WUJD</v>
      </c>
      <c r="E1899" s="74">
        <f>_xlfn.MAXIFS(Central_Team!G:G,Central_Team!C:C,TrackerTbl[[#This Row],[UAID_2]])</f>
        <v>45625</v>
      </c>
      <c r="F1899" t="str" cm="1">
        <f t="array" ref="F1899">INDEX(MainTracker[#Data],MATCH(1,(TrackerTbl[[#This Row],[UAID_2]]=MainTracker[UAID_2])*(TrackerTbl[[#This Row],[Request Date]]=MainTracker[Request sent on (Date)])*1,0),21)</f>
        <v>10 - Complete</v>
      </c>
      <c r="G1899" s="74" cm="1">
        <f t="array" ref="G1899">INDEX(MainTracker[#Data],MATCH(1,(TrackerTbl[[#This Row],[UAID_2]]=MainTracker[UAID_2])*(TrackerTbl[[#This Row],[Request Date]]=MainTracker[Request sent on (Date)])*1,0),9)</f>
        <v>45631</v>
      </c>
      <c r="J1899" t="s">
        <v>11086</v>
      </c>
      <c r="K1899" s="238" t="s">
        <v>11082</v>
      </c>
      <c r="L1899" t="str">
        <f>LEFT(Table58[[#This Row],[L3 (Last Work Package only)]],FIND(" - ",Table58[[#This Row],[L3 (Last Work Package only)]])-1)</f>
        <v>IDR 237.02</v>
      </c>
      <c r="M1899" t="str">
        <f>LEFT(Table58[[#This Row],[Assets]],FIND(" - ",Table58[[#This Row],[Assets]])-1)</f>
        <v>HS2-00002CTJU</v>
      </c>
      <c r="N1899" s="239">
        <f>INDEX(TrackerTbl[#Data],MATCH(Table58[[#This Row],[L2]],TrackerTbl[Cleansed_UAID_2],0),5)</f>
        <v>45278</v>
      </c>
      <c r="O1899" s="9" t="str">
        <f>INDEX(TrackerTbl[#Data],MATCH(Table58[[#This Row],[L2]],TrackerTbl[Cleansed_UAID_2],0),6)</f>
        <v>10 - Complete</v>
      </c>
      <c r="P1899" s="239">
        <f>INDEX(TrackerTbl[#Data],MATCH(Table58[[#This Row],[L2]],TrackerTbl[Cleansed_UAID_2],0),7)</f>
        <v>45296</v>
      </c>
    </row>
    <row r="1900" spans="1:16">
      <c r="A1900" s="9" t="s">
        <v>23</v>
      </c>
      <c r="B1900" t="s">
        <v>8166</v>
      </c>
      <c r="C1900" t="str">
        <f>IF(LEFT(TrackerTbl[[#This Row],[WorkPackage]],1)="U",TrackerTbl[[#This Row],[WorkPackage]],"IDR "&amp;TRIM(TrackerTbl[[#This Row],[WorkPackage]]))</f>
        <v>IDR 201.0-1</v>
      </c>
      <c r="D1900" t="str">
        <f>TRIM(TrackerTbl[[#This Row],[UAID_2]])</f>
        <v>HS2-00002WUJE</v>
      </c>
      <c r="E1900" s="74">
        <f>_xlfn.MAXIFS(Central_Team!G:G,Central_Team!C:C,TrackerTbl[[#This Row],[UAID_2]])</f>
        <v>45625</v>
      </c>
      <c r="F1900" t="str" cm="1">
        <f t="array" ref="F1900">INDEX(MainTracker[#Data],MATCH(1,(TrackerTbl[[#This Row],[UAID_2]]=MainTracker[UAID_2])*(TrackerTbl[[#This Row],[Request Date]]=MainTracker[Request sent on (Date)])*1,0),21)</f>
        <v>10 - Complete</v>
      </c>
      <c r="G1900" s="74" cm="1">
        <f t="array" ref="G1900">INDEX(MainTracker[#Data],MATCH(1,(TrackerTbl[[#This Row],[UAID_2]]=MainTracker[UAID_2])*(TrackerTbl[[#This Row],[Request Date]]=MainTracker[Request sent on (Date)])*1,0),9)</f>
        <v>45631</v>
      </c>
      <c r="J1900" t="s">
        <v>11087</v>
      </c>
      <c r="K1900" s="238" t="s">
        <v>11082</v>
      </c>
      <c r="L1900" t="str">
        <f>LEFT(Table58[[#This Row],[L3 (Last Work Package only)]],FIND(" - ",Table58[[#This Row],[L3 (Last Work Package only)]])-1)</f>
        <v>IDR 237.02</v>
      </c>
      <c r="M1900" t="str">
        <f>LEFT(Table58[[#This Row],[Assets]],FIND(" - ",Table58[[#This Row],[Assets]])-1)</f>
        <v>HS2-00002CTJV</v>
      </c>
      <c r="N1900" s="239">
        <f>INDEX(TrackerTbl[#Data],MATCH(Table58[[#This Row],[L2]],TrackerTbl[Cleansed_UAID_2],0),5)</f>
        <v>45272</v>
      </c>
      <c r="O1900" s="9" t="str">
        <f>INDEX(TrackerTbl[#Data],MATCH(Table58[[#This Row],[L2]],TrackerTbl[Cleansed_UAID_2],0),6)</f>
        <v>10 - Complete</v>
      </c>
      <c r="P1900" s="239">
        <f>INDEX(TrackerTbl[#Data],MATCH(Table58[[#This Row],[L2]],TrackerTbl[Cleansed_UAID_2],0),7)</f>
        <v>45274</v>
      </c>
    </row>
    <row r="1901" spans="1:16">
      <c r="A1901" s="9" t="s">
        <v>23</v>
      </c>
      <c r="B1901" t="s">
        <v>8170</v>
      </c>
      <c r="C1901" t="str">
        <f>IF(LEFT(TrackerTbl[[#This Row],[WorkPackage]],1)="U",TrackerTbl[[#This Row],[WorkPackage]],"IDR "&amp;TRIM(TrackerTbl[[#This Row],[WorkPackage]]))</f>
        <v>IDR 201.0-1</v>
      </c>
      <c r="D1901" t="str">
        <f>TRIM(TrackerTbl[[#This Row],[UAID_2]])</f>
        <v>HS2-00002WUJF</v>
      </c>
      <c r="E1901" s="74">
        <f>_xlfn.MAXIFS(Central_Team!G:G,Central_Team!C:C,TrackerTbl[[#This Row],[UAID_2]])</f>
        <v>45625</v>
      </c>
      <c r="F1901" t="str" cm="1">
        <f t="array" ref="F1901">INDEX(MainTracker[#Data],MATCH(1,(TrackerTbl[[#This Row],[UAID_2]]=MainTracker[UAID_2])*(TrackerTbl[[#This Row],[Request Date]]=MainTracker[Request sent on (Date)])*1,0),21)</f>
        <v>10 - Complete</v>
      </c>
      <c r="G1901" s="74" cm="1">
        <f t="array" ref="G1901">INDEX(MainTracker[#Data],MATCH(1,(TrackerTbl[[#This Row],[UAID_2]]=MainTracker[UAID_2])*(TrackerTbl[[#This Row],[Request Date]]=MainTracker[Request sent on (Date)])*1,0),9)</f>
        <v>45631</v>
      </c>
      <c r="J1901" t="s">
        <v>11088</v>
      </c>
      <c r="K1901" s="238" t="s">
        <v>11082</v>
      </c>
      <c r="L1901" t="str">
        <f>LEFT(Table58[[#This Row],[L3 (Last Work Package only)]],FIND(" - ",Table58[[#This Row],[L3 (Last Work Package only)]])-1)</f>
        <v>IDR 237.02</v>
      </c>
      <c r="M1901" t="str">
        <f>LEFT(Table58[[#This Row],[Assets]],FIND(" - ",Table58[[#This Row],[Assets]])-1)</f>
        <v>HS2-00002CTJW</v>
      </c>
      <c r="N1901" s="239">
        <f>INDEX(TrackerTbl[#Data],MATCH(Table58[[#This Row],[L2]],TrackerTbl[Cleansed_UAID_2],0),5)</f>
        <v>45272</v>
      </c>
      <c r="O1901" s="9" t="str">
        <f>INDEX(TrackerTbl[#Data],MATCH(Table58[[#This Row],[L2]],TrackerTbl[Cleansed_UAID_2],0),6)</f>
        <v>10 - Complete</v>
      </c>
      <c r="P1901" s="239">
        <f>INDEX(TrackerTbl[#Data],MATCH(Table58[[#This Row],[L2]],TrackerTbl[Cleansed_UAID_2],0),7)</f>
        <v>45274</v>
      </c>
    </row>
    <row r="1902" spans="1:16">
      <c r="A1902" s="9" t="s">
        <v>23</v>
      </c>
      <c r="B1902" t="s">
        <v>8174</v>
      </c>
      <c r="C1902" t="str">
        <f>IF(LEFT(TrackerTbl[[#This Row],[WorkPackage]],1)="U",TrackerTbl[[#This Row],[WorkPackage]],"IDR "&amp;TRIM(TrackerTbl[[#This Row],[WorkPackage]]))</f>
        <v>IDR 201.0-1</v>
      </c>
      <c r="D1902" t="str">
        <f>TRIM(TrackerTbl[[#This Row],[UAID_2]])</f>
        <v>HS2-00002WUJG</v>
      </c>
      <c r="E1902" s="74">
        <f>_xlfn.MAXIFS(Central_Team!G:G,Central_Team!C:C,TrackerTbl[[#This Row],[UAID_2]])</f>
        <v>45625</v>
      </c>
      <c r="F1902" t="str" cm="1">
        <f t="array" ref="F1902">INDEX(MainTracker[#Data],MATCH(1,(TrackerTbl[[#This Row],[UAID_2]]=MainTracker[UAID_2])*(TrackerTbl[[#This Row],[Request Date]]=MainTracker[Request sent on (Date)])*1,0),21)</f>
        <v>10 - Complete</v>
      </c>
      <c r="G1902" s="74" cm="1">
        <f t="array" ref="G1902">INDEX(MainTracker[#Data],MATCH(1,(TrackerTbl[[#This Row],[UAID_2]]=MainTracker[UAID_2])*(TrackerTbl[[#This Row],[Request Date]]=MainTracker[Request sent on (Date)])*1,0),9)</f>
        <v>45631</v>
      </c>
      <c r="J1902" t="s">
        <v>11089</v>
      </c>
      <c r="K1902" s="238" t="s">
        <v>11082</v>
      </c>
      <c r="L1902" t="str">
        <f>LEFT(Table58[[#This Row],[L3 (Last Work Package only)]],FIND(" - ",Table58[[#This Row],[L3 (Last Work Package only)]])-1)</f>
        <v>IDR 237.02</v>
      </c>
      <c r="M1902" t="str">
        <f>LEFT(Table58[[#This Row],[Assets]],FIND(" - ",Table58[[#This Row],[Assets]])-1)</f>
        <v>HS2-000001096</v>
      </c>
      <c r="N1902" s="239">
        <f>INDEX(TrackerTbl[#Data],MATCH(Table58[[#This Row],[L2]],TrackerTbl[Cleansed_UAID_2],0),5)</f>
        <v>45335</v>
      </c>
      <c r="O1902" s="9" t="str">
        <f>INDEX(TrackerTbl[#Data],MATCH(Table58[[#This Row],[L2]],TrackerTbl[Cleansed_UAID_2],0),6)</f>
        <v>10 - Complete</v>
      </c>
      <c r="P1902" s="239">
        <f>INDEX(TrackerTbl[#Data],MATCH(Table58[[#This Row],[L2]],TrackerTbl[Cleansed_UAID_2],0),7)</f>
        <v>45338</v>
      </c>
    </row>
    <row r="1903" spans="1:16">
      <c r="A1903" s="9">
        <v>216.01</v>
      </c>
      <c r="B1903" t="s">
        <v>1717</v>
      </c>
      <c r="C1903" t="str">
        <f>IF(LEFT(TrackerTbl[[#This Row],[WorkPackage]],1)="U",TrackerTbl[[#This Row],[WorkPackage]],"IDR "&amp;TRIM(TrackerTbl[[#This Row],[WorkPackage]]))</f>
        <v>IDR 216.01</v>
      </c>
      <c r="D1903" t="str">
        <f>TRIM(TrackerTbl[[#This Row],[UAID_2]])</f>
        <v>HS2-00002CT8T</v>
      </c>
      <c r="E1903" s="74">
        <f>_xlfn.MAXIFS(Central_Team!G:G,Central_Team!C:C,TrackerTbl[[#This Row],[UAID_2]])</f>
        <v>45631</v>
      </c>
      <c r="F1903" t="str" cm="1">
        <f t="array" ref="F1903">INDEX(MainTracker[#Data],MATCH(1,(TrackerTbl[[#This Row],[UAID_2]]=MainTracker[UAID_2])*(TrackerTbl[[#This Row],[Request Date]]=MainTracker[Request sent on (Date)])*1,0),21)</f>
        <v>10 - Complete</v>
      </c>
      <c r="G1903" s="74" cm="1">
        <f t="array" ref="G1903">INDEX(MainTracker[#Data],MATCH(1,(TrackerTbl[[#This Row],[UAID_2]]=MainTracker[UAID_2])*(TrackerTbl[[#This Row],[Request Date]]=MainTracker[Request sent on (Date)])*1,0),9)</f>
        <v>45681</v>
      </c>
      <c r="J1903" t="s">
        <v>11090</v>
      </c>
      <c r="K1903" s="238" t="s">
        <v>11082</v>
      </c>
      <c r="L1903" t="str">
        <f>LEFT(Table58[[#This Row],[L3 (Last Work Package only)]],FIND(" - ",Table58[[#This Row],[L3 (Last Work Package only)]])-1)</f>
        <v>IDR 237.02</v>
      </c>
      <c r="M1903" t="str">
        <f>LEFT(Table58[[#This Row],[Assets]],FIND(" - ",Table58[[#This Row],[Assets]])-1)</f>
        <v>HS2-00002EL0S</v>
      </c>
      <c r="N1903" s="239">
        <f>INDEX(TrackerTbl[#Data],MATCH(Table58[[#This Row],[L2]],TrackerTbl[Cleansed_UAID_2],0),5)</f>
        <v>45275</v>
      </c>
      <c r="O1903" s="9" t="str">
        <f>INDEX(TrackerTbl[#Data],MATCH(Table58[[#This Row],[L2]],TrackerTbl[Cleansed_UAID_2],0),6)</f>
        <v>10 - Complete</v>
      </c>
      <c r="P1903" s="239">
        <f>INDEX(TrackerTbl[#Data],MATCH(Table58[[#This Row],[L2]],TrackerTbl[Cleansed_UAID_2],0),7)</f>
        <v>45278</v>
      </c>
    </row>
    <row r="1904" spans="1:16">
      <c r="A1904" s="9">
        <v>214.01</v>
      </c>
      <c r="B1904" t="s">
        <v>8184</v>
      </c>
      <c r="C1904" t="str">
        <f>IF(LEFT(TrackerTbl[[#This Row],[WorkPackage]],1)="U",TrackerTbl[[#This Row],[WorkPackage]],"IDR "&amp;TRIM(TrackerTbl[[#This Row],[WorkPackage]]))</f>
        <v>IDR 214.01</v>
      </c>
      <c r="D1904" t="str">
        <f>TRIM(TrackerTbl[[#This Row],[UAID_2]])</f>
        <v>HS2-00002CW0M</v>
      </c>
      <c r="E1904" s="74">
        <f>_xlfn.MAXIFS(Central_Team!G:G,Central_Team!C:C,TrackerTbl[[#This Row],[UAID_2]])</f>
        <v>45631</v>
      </c>
      <c r="F1904" t="str" cm="1">
        <f t="array" ref="F1904">INDEX(MainTracker[#Data],MATCH(1,(TrackerTbl[[#This Row],[UAID_2]]=MainTracker[UAID_2])*(TrackerTbl[[#This Row],[Request Date]]=MainTracker[Request sent on (Date)])*1,0),21)</f>
        <v>10 - Complete</v>
      </c>
      <c r="G1904" s="74" cm="1">
        <f t="array" ref="G1904">INDEX(MainTracker[#Data],MATCH(1,(TrackerTbl[[#This Row],[UAID_2]]=MainTracker[UAID_2])*(TrackerTbl[[#This Row],[Request Date]]=MainTracker[Request sent on (Date)])*1,0),9)</f>
        <v>45305</v>
      </c>
      <c r="J1904" t="s">
        <v>11091</v>
      </c>
      <c r="K1904" s="238" t="s">
        <v>11082</v>
      </c>
      <c r="L1904" t="str">
        <f>LEFT(Table58[[#This Row],[L3 (Last Work Package only)]],FIND(" - ",Table58[[#This Row],[L3 (Last Work Package only)]])-1)</f>
        <v>IDR 237.02</v>
      </c>
      <c r="M1904" t="str">
        <f>LEFT(Table58[[#This Row],[Assets]],FIND(" - ",Table58[[#This Row],[Assets]])-1)</f>
        <v>HS2-00002CTJZ</v>
      </c>
      <c r="N1904" s="239">
        <f>INDEX(TrackerTbl[#Data],MATCH(Table58[[#This Row],[L2]],TrackerTbl[Cleansed_UAID_2],0),5)</f>
        <v>45478</v>
      </c>
      <c r="O1904" s="9" t="str">
        <f>INDEX(TrackerTbl[#Data],MATCH(Table58[[#This Row],[L2]],TrackerTbl[Cleansed_UAID_2],0),6)</f>
        <v>10 - Complete</v>
      </c>
      <c r="P1904" s="239">
        <f>INDEX(TrackerTbl[#Data],MATCH(Table58[[#This Row],[L2]],TrackerTbl[Cleansed_UAID_2],0),7)</f>
        <v>45504</v>
      </c>
    </row>
    <row r="1905" spans="1:16">
      <c r="A1905" s="9">
        <v>237.05</v>
      </c>
      <c r="B1905" t="s">
        <v>2495</v>
      </c>
      <c r="C1905" t="str">
        <f>IF(LEFT(TrackerTbl[[#This Row],[WorkPackage]],1)="U",TrackerTbl[[#This Row],[WorkPackage]],"IDR "&amp;TRIM(TrackerTbl[[#This Row],[WorkPackage]]))</f>
        <v>IDR 237.05</v>
      </c>
      <c r="D1905" t="str">
        <f>TRIM(TrackerTbl[[#This Row],[UAID_2]])</f>
        <v>HS2-000020P1F</v>
      </c>
      <c r="E1905" s="74">
        <f>_xlfn.MAXIFS(Central_Team!G:G,Central_Team!C:C,TrackerTbl[[#This Row],[UAID_2]])</f>
        <v>45631</v>
      </c>
      <c r="F1905" t="str" cm="1">
        <f t="array" ref="F1905">INDEX(MainTracker[#Data],MATCH(1,(TrackerTbl[[#This Row],[UAID_2]]=MainTracker[UAID_2])*(TrackerTbl[[#This Row],[Request Date]]=MainTracker[Request sent on (Date)])*1,0),21)</f>
        <v>10 - Complete</v>
      </c>
      <c r="G1905" s="74" cm="1">
        <f t="array" ref="G1905">INDEX(MainTracker[#Data],MATCH(1,(TrackerTbl[[#This Row],[UAID_2]]=MainTracker[UAID_2])*(TrackerTbl[[#This Row],[Request Date]]=MainTracker[Request sent on (Date)])*1,0),9)</f>
        <v>45305</v>
      </c>
      <c r="J1905" t="s">
        <v>11092</v>
      </c>
      <c r="K1905" s="238" t="s">
        <v>11082</v>
      </c>
      <c r="L1905" t="str">
        <f>LEFT(Table58[[#This Row],[L3 (Last Work Package only)]],FIND(" - ",Table58[[#This Row],[L3 (Last Work Package only)]])-1)</f>
        <v>IDR 237.02</v>
      </c>
      <c r="M1905" t="str">
        <f>LEFT(Table58[[#This Row],[Assets]],FIND(" - ",Table58[[#This Row],[Assets]])-1)</f>
        <v>HS2-00002WURR</v>
      </c>
      <c r="N1905" s="239">
        <f>INDEX(TrackerTbl[#Data],MATCH(Table58[[#This Row],[L2]],TrackerTbl[Cleansed_UAID_2],0),5)</f>
        <v>45331</v>
      </c>
      <c r="O1905" s="9" t="str">
        <f>INDEX(TrackerTbl[#Data],MATCH(Table58[[#This Row],[L2]],TrackerTbl[Cleansed_UAID_2],0),6)</f>
        <v>10 - Complete</v>
      </c>
      <c r="P1905" s="239">
        <f>INDEX(TrackerTbl[#Data],MATCH(Table58[[#This Row],[L2]],TrackerTbl[Cleansed_UAID_2],0),7)</f>
        <v>45335</v>
      </c>
    </row>
    <row r="1906" spans="1:16">
      <c r="A1906" s="9">
        <v>219.1</v>
      </c>
      <c r="B1906" t="s">
        <v>6674</v>
      </c>
      <c r="C1906" t="str">
        <f>IF(LEFT(TrackerTbl[[#This Row],[WorkPackage]],1)="U",TrackerTbl[[#This Row],[WorkPackage]],"IDR "&amp;TRIM(TrackerTbl[[#This Row],[WorkPackage]]))</f>
        <v>IDR 219.1</v>
      </c>
      <c r="D1906" t="str">
        <f>TRIM(TrackerTbl[[#This Row],[UAID_2]])</f>
        <v>HS2-00002CT9Z</v>
      </c>
      <c r="E1906" s="74">
        <f>_xlfn.MAXIFS(Central_Team!G:G,Central_Team!C:C,TrackerTbl[[#This Row],[UAID_2]])</f>
        <v>45632</v>
      </c>
      <c r="F1906" t="str" cm="1">
        <f t="array" ref="F1906">INDEX(MainTracker[#Data],MATCH(1,(TrackerTbl[[#This Row],[UAID_2]]=MainTracker[UAID_2])*(TrackerTbl[[#This Row],[Request Date]]=MainTracker[Request sent on (Date)])*1,0),21)</f>
        <v>10 - Complete</v>
      </c>
      <c r="G1906" s="74" cm="1">
        <f t="array" ref="G1906">INDEX(MainTracker[#Data],MATCH(1,(TrackerTbl[[#This Row],[UAID_2]]=MainTracker[UAID_2])*(TrackerTbl[[#This Row],[Request Date]]=MainTracker[Request sent on (Date)])*1,0),9)</f>
        <v>45644</v>
      </c>
      <c r="J1906" t="s">
        <v>11093</v>
      </c>
      <c r="K1906" s="238" t="s">
        <v>11082</v>
      </c>
      <c r="L1906" t="str">
        <f>LEFT(Table58[[#This Row],[L3 (Last Work Package only)]],FIND(" - ",Table58[[#This Row],[L3 (Last Work Package only)]])-1)</f>
        <v>IDR 237.02</v>
      </c>
      <c r="M1906" t="str">
        <f>LEFT(Table58[[#This Row],[Assets]],FIND(" - ",Table58[[#This Row],[Assets]])-1)</f>
        <v>HS2-00002WURS</v>
      </c>
      <c r="N1906" s="239">
        <f>INDEX(TrackerTbl[#Data],MATCH(Table58[[#This Row],[L2]],TrackerTbl[Cleansed_UAID_2],0),5)</f>
        <v>45331</v>
      </c>
      <c r="O1906" s="9" t="str">
        <f>INDEX(TrackerTbl[#Data],MATCH(Table58[[#This Row],[L2]],TrackerTbl[Cleansed_UAID_2],0),6)</f>
        <v>10 - Complete</v>
      </c>
      <c r="P1906" s="239">
        <f>INDEX(TrackerTbl[#Data],MATCH(Table58[[#This Row],[L2]],TrackerTbl[Cleansed_UAID_2],0),7)</f>
        <v>45335</v>
      </c>
    </row>
    <row r="1907" spans="1:16">
      <c r="A1907" s="9" t="s">
        <v>35</v>
      </c>
      <c r="B1907" t="s">
        <v>8189</v>
      </c>
      <c r="C1907" t="str">
        <f>IF(LEFT(TrackerTbl[[#This Row],[WorkPackage]],1)="U",TrackerTbl[[#This Row],[WorkPackage]],"IDR "&amp;TRIM(TrackerTbl[[#This Row],[WorkPackage]]))</f>
        <v>IDR 233.01-3</v>
      </c>
      <c r="D1907" t="str">
        <f>TRIM(TrackerTbl[[#This Row],[UAID_2]])</f>
        <v>HS2-00002CTH6</v>
      </c>
      <c r="E1907" s="74">
        <f>_xlfn.MAXIFS(Central_Team!G:G,Central_Team!C:C,TrackerTbl[[#This Row],[UAID_2]])</f>
        <v>45632</v>
      </c>
      <c r="F1907" t="str" cm="1">
        <f t="array" ref="F1907">INDEX(MainTracker[#Data],MATCH(1,(TrackerTbl[[#This Row],[UAID_2]]=MainTracker[UAID_2])*(TrackerTbl[[#This Row],[Request Date]]=MainTracker[Request sent on (Date)])*1,0),21)</f>
        <v>10 - Complete</v>
      </c>
      <c r="G1907" s="74" cm="1">
        <f t="array" ref="G1907">INDEX(MainTracker[#Data],MATCH(1,(TrackerTbl[[#This Row],[UAID_2]]=MainTracker[UAID_2])*(TrackerTbl[[#This Row],[Request Date]]=MainTracker[Request sent on (Date)])*1,0),9)</f>
        <v>45637</v>
      </c>
      <c r="J1907" t="s">
        <v>11094</v>
      </c>
      <c r="K1907" s="238" t="s">
        <v>11082</v>
      </c>
      <c r="L1907" t="str">
        <f>LEFT(Table58[[#This Row],[L3 (Last Work Package only)]],FIND(" - ",Table58[[#This Row],[L3 (Last Work Package only)]])-1)</f>
        <v>IDR 237.02</v>
      </c>
      <c r="M1907" t="str">
        <f>LEFT(Table58[[#This Row],[Assets]],FIND(" - ",Table58[[#This Row],[Assets]])-1)</f>
        <v>HS2-00002WURT</v>
      </c>
      <c r="N1907" s="239">
        <f>INDEX(TrackerTbl[#Data],MATCH(Table58[[#This Row],[L2]],TrackerTbl[Cleansed_UAID_2],0),5)</f>
        <v>45331</v>
      </c>
      <c r="O1907" s="9" t="str">
        <f>INDEX(TrackerTbl[#Data],MATCH(Table58[[#This Row],[L2]],TrackerTbl[Cleansed_UAID_2],0),6)</f>
        <v>10 - Complete</v>
      </c>
      <c r="P1907" s="239">
        <f>INDEX(TrackerTbl[#Data],MATCH(Table58[[#This Row],[L2]],TrackerTbl[Cleansed_UAID_2],0),7)</f>
        <v>45335</v>
      </c>
    </row>
    <row r="1908" spans="1:16">
      <c r="A1908" s="9">
        <v>234.01</v>
      </c>
      <c r="B1908" t="s">
        <v>8194</v>
      </c>
      <c r="C1908" t="str">
        <f>IF(LEFT(TrackerTbl[[#This Row],[WorkPackage]],1)="U",TrackerTbl[[#This Row],[WorkPackage]],"IDR "&amp;TRIM(TrackerTbl[[#This Row],[WorkPackage]]))</f>
        <v>IDR 234.01</v>
      </c>
      <c r="D1908" t="str">
        <f>TRIM(TrackerTbl[[#This Row],[UAID_2]])</f>
        <v>HS2-00002CTHK</v>
      </c>
      <c r="E1908" s="74">
        <f>_xlfn.MAXIFS(Central_Team!G:G,Central_Team!C:C,TrackerTbl[[#This Row],[UAID_2]])</f>
        <v>45635</v>
      </c>
      <c r="F1908" t="str" cm="1">
        <f t="array" ref="F1908">INDEX(MainTracker[#Data],MATCH(1,(TrackerTbl[[#This Row],[UAID_2]]=MainTracker[UAID_2])*(TrackerTbl[[#This Row],[Request Date]]=MainTracker[Request sent on (Date)])*1,0),21)</f>
        <v>10 - Complete</v>
      </c>
      <c r="G1908" s="74" cm="1">
        <f t="array" ref="G1908">INDEX(MainTracker[#Data],MATCH(1,(TrackerTbl[[#This Row],[UAID_2]]=MainTracker[UAID_2])*(TrackerTbl[[#This Row],[Request Date]]=MainTracker[Request sent on (Date)])*1,0),9)</f>
        <v>45666</v>
      </c>
      <c r="J1908" t="s">
        <v>11095</v>
      </c>
      <c r="K1908" s="238" t="s">
        <v>11082</v>
      </c>
      <c r="L1908" t="str">
        <f>LEFT(Table58[[#This Row],[L3 (Last Work Package only)]],FIND(" - ",Table58[[#This Row],[L3 (Last Work Package only)]])-1)</f>
        <v>IDR 237.02</v>
      </c>
      <c r="M1908" t="str">
        <f>LEFT(Table58[[#This Row],[Assets]],FIND(" - ",Table58[[#This Row],[Assets]])-1)</f>
        <v>HS2-00002WURU</v>
      </c>
      <c r="N1908" s="239">
        <f>INDEX(TrackerTbl[#Data],MATCH(Table58[[#This Row],[L2]],TrackerTbl[Cleansed_UAID_2],0),5)</f>
        <v>45331</v>
      </c>
      <c r="O1908" s="9" t="str">
        <f>INDEX(TrackerTbl[#Data],MATCH(Table58[[#This Row],[L2]],TrackerTbl[Cleansed_UAID_2],0),6)</f>
        <v>10 - Complete</v>
      </c>
      <c r="P1908" s="239">
        <f>INDEX(TrackerTbl[#Data],MATCH(Table58[[#This Row],[L2]],TrackerTbl[Cleansed_UAID_2],0),7)</f>
        <v>45335</v>
      </c>
    </row>
    <row r="1909" spans="1:16">
      <c r="A1909" s="9" t="s">
        <v>47</v>
      </c>
      <c r="B1909" t="s">
        <v>8198</v>
      </c>
      <c r="C1909" t="str">
        <f>IF(LEFT(TrackerTbl[[#This Row],[WorkPackage]],1)="U",TrackerTbl[[#This Row],[WorkPackage]],"IDR "&amp;TRIM(TrackerTbl[[#This Row],[WorkPackage]]))</f>
        <v>IDR 202.5-2</v>
      </c>
      <c r="D1909" t="str">
        <f>TRIM(TrackerTbl[[#This Row],[UAID_2]])</f>
        <v>HS2-000001023</v>
      </c>
      <c r="E1909" s="74">
        <f>_xlfn.MAXIFS(Central_Team!G:G,Central_Team!C:C,TrackerTbl[[#This Row],[UAID_2]])</f>
        <v>45636</v>
      </c>
      <c r="F1909" t="str" cm="1">
        <f t="array" ref="F1909">INDEX(MainTracker[#Data],MATCH(1,(TrackerTbl[[#This Row],[UAID_2]]=MainTracker[UAID_2])*(TrackerTbl[[#This Row],[Request Date]]=MainTracker[Request sent on (Date)])*1,0),21)</f>
        <v>10 - Complete</v>
      </c>
      <c r="G1909" s="74" cm="1">
        <f t="array" ref="G1909">INDEX(MainTracker[#Data],MATCH(1,(TrackerTbl[[#This Row],[UAID_2]]=MainTracker[UAID_2])*(TrackerTbl[[#This Row],[Request Date]]=MainTracker[Request sent on (Date)])*1,0),9)</f>
        <v>45639</v>
      </c>
      <c r="J1909" t="s">
        <v>11096</v>
      </c>
      <c r="K1909" s="238" t="s">
        <v>11082</v>
      </c>
      <c r="L1909" t="str">
        <f>LEFT(Table58[[#This Row],[L3 (Last Work Package only)]],FIND(" - ",Table58[[#This Row],[L3 (Last Work Package only)]])-1)</f>
        <v>IDR 237.02</v>
      </c>
      <c r="M1909" t="str">
        <f>LEFT(Table58[[#This Row],[Assets]],FIND(" - ",Table58[[#This Row],[Assets]])-1)</f>
        <v>HS2-00002WURV</v>
      </c>
      <c r="N1909" s="239">
        <f>INDEX(TrackerTbl[#Data],MATCH(Table58[[#This Row],[L2]],TrackerTbl[Cleansed_UAID_2],0),5)</f>
        <v>45331</v>
      </c>
      <c r="O1909" s="9" t="str">
        <f>INDEX(TrackerTbl[#Data],MATCH(Table58[[#This Row],[L2]],TrackerTbl[Cleansed_UAID_2],0),6)</f>
        <v>10 - Complete</v>
      </c>
      <c r="P1909" s="239">
        <f>INDEX(TrackerTbl[#Data],MATCH(Table58[[#This Row],[L2]],TrackerTbl[Cleansed_UAID_2],0),7)</f>
        <v>45335</v>
      </c>
    </row>
    <row r="1910" spans="1:16">
      <c r="A1910" s="9" t="s">
        <v>202</v>
      </c>
      <c r="B1910" t="s">
        <v>8203</v>
      </c>
      <c r="C1910" t="str">
        <f>IF(LEFT(TrackerTbl[[#This Row],[WorkPackage]],1)="U",TrackerTbl[[#This Row],[WorkPackage]],"IDR "&amp;TRIM(TrackerTbl[[#This Row],[WorkPackage]]))</f>
        <v>IDR 218.02-1</v>
      </c>
      <c r="D1910" t="str">
        <f>TRIM(TrackerTbl[[#This Row],[UAID_2]])</f>
        <v>HS2-00002NSXP</v>
      </c>
      <c r="E1910" s="74">
        <f>_xlfn.MAXIFS(Central_Team!G:G,Central_Team!C:C,TrackerTbl[[#This Row],[UAID_2]])</f>
        <v>45636</v>
      </c>
      <c r="F1910" t="str" cm="1">
        <f t="array" ref="F1910">INDEX(MainTracker[#Data],MATCH(1,(TrackerTbl[[#This Row],[UAID_2]]=MainTracker[UAID_2])*(TrackerTbl[[#This Row],[Request Date]]=MainTracker[Request sent on (Date)])*1,0),21)</f>
        <v>10 - Complete</v>
      </c>
      <c r="G1910" s="74" cm="1">
        <f t="array" ref="G1910">INDEX(MainTracker[#Data],MATCH(1,(TrackerTbl[[#This Row],[UAID_2]]=MainTracker[UAID_2])*(TrackerTbl[[#This Row],[Request Date]]=MainTracker[Request sent on (Date)])*1,0),9)</f>
        <v>45312</v>
      </c>
      <c r="J1910" t="s">
        <v>11097</v>
      </c>
      <c r="K1910" s="238" t="s">
        <v>11082</v>
      </c>
      <c r="L1910" t="str">
        <f>LEFT(Table58[[#This Row],[L3 (Last Work Package only)]],FIND(" - ",Table58[[#This Row],[L3 (Last Work Package only)]])-1)</f>
        <v>IDR 237.02</v>
      </c>
      <c r="M1910" t="str">
        <f>LEFT(Table58[[#This Row],[Assets]],FIND(" - ",Table58[[#This Row],[Assets]])-1)</f>
        <v>HS2-00002WURW</v>
      </c>
      <c r="N1910" s="239">
        <f>INDEX(TrackerTbl[#Data],MATCH(Table58[[#This Row],[L2]],TrackerTbl[Cleansed_UAID_2],0),5)</f>
        <v>45331</v>
      </c>
      <c r="O1910" s="9" t="str">
        <f>INDEX(TrackerTbl[#Data],MATCH(Table58[[#This Row],[L2]],TrackerTbl[Cleansed_UAID_2],0),6)</f>
        <v>10 - Complete</v>
      </c>
      <c r="P1910" s="239">
        <f>INDEX(TrackerTbl[#Data],MATCH(Table58[[#This Row],[L2]],TrackerTbl[Cleansed_UAID_2],0),7)</f>
        <v>45335</v>
      </c>
    </row>
    <row r="1911" spans="1:16">
      <c r="A1911" s="9" t="s">
        <v>202</v>
      </c>
      <c r="B1911" t="s">
        <v>8208</v>
      </c>
      <c r="C1911" t="str">
        <f>IF(LEFT(TrackerTbl[[#This Row],[WorkPackage]],1)="U",TrackerTbl[[#This Row],[WorkPackage]],"IDR "&amp;TRIM(TrackerTbl[[#This Row],[WorkPackage]]))</f>
        <v>IDR 218.02-1</v>
      </c>
      <c r="D1911" t="str">
        <f>TRIM(TrackerTbl[[#This Row],[UAID_2]])</f>
        <v>HS2-00002NSXQ</v>
      </c>
      <c r="E1911" s="74">
        <f>_xlfn.MAXIFS(Central_Team!G:G,Central_Team!C:C,TrackerTbl[[#This Row],[UAID_2]])</f>
        <v>45636</v>
      </c>
      <c r="F1911" t="str" cm="1">
        <f t="array" ref="F1911">INDEX(MainTracker[#Data],MATCH(1,(TrackerTbl[[#This Row],[UAID_2]]=MainTracker[UAID_2])*(TrackerTbl[[#This Row],[Request Date]]=MainTracker[Request sent on (Date)])*1,0),21)</f>
        <v>10 - Complete</v>
      </c>
      <c r="G1911" s="74" cm="1">
        <f t="array" ref="G1911">INDEX(MainTracker[#Data],MATCH(1,(TrackerTbl[[#This Row],[UAID_2]]=MainTracker[UAID_2])*(TrackerTbl[[#This Row],[Request Date]]=MainTracker[Request sent on (Date)])*1,0),9)</f>
        <v>45666</v>
      </c>
      <c r="J1911" t="s">
        <v>11098</v>
      </c>
      <c r="K1911" s="238" t="s">
        <v>11082</v>
      </c>
      <c r="L1911" t="str">
        <f>LEFT(Table58[[#This Row],[L3 (Last Work Package only)]],FIND(" - ",Table58[[#This Row],[L3 (Last Work Package only)]])-1)</f>
        <v>IDR 237.02</v>
      </c>
      <c r="M1911" t="str">
        <f>LEFT(Table58[[#This Row],[Assets]],FIND(" - ",Table58[[#This Row],[Assets]])-1)</f>
        <v>HS2-00002WURX</v>
      </c>
      <c r="N1911" s="239">
        <f>INDEX(TrackerTbl[#Data],MATCH(Table58[[#This Row],[L2]],TrackerTbl[Cleansed_UAID_2],0),5)</f>
        <v>45331</v>
      </c>
      <c r="O1911" s="9" t="str">
        <f>INDEX(TrackerTbl[#Data],MATCH(Table58[[#This Row],[L2]],TrackerTbl[Cleansed_UAID_2],0),6)</f>
        <v>10 - Complete</v>
      </c>
      <c r="P1911" s="239">
        <f>INDEX(TrackerTbl[#Data],MATCH(Table58[[#This Row],[L2]],TrackerTbl[Cleansed_UAID_2],0),7)</f>
        <v>45335</v>
      </c>
    </row>
    <row r="1912" spans="1:16">
      <c r="A1912" s="9" t="s">
        <v>97</v>
      </c>
      <c r="B1912" t="s">
        <v>2529</v>
      </c>
      <c r="C1912" t="str">
        <f>IF(LEFT(TrackerTbl[[#This Row],[WorkPackage]],1)="U",TrackerTbl[[#This Row],[WorkPackage]],"IDR "&amp;TRIM(TrackerTbl[[#This Row],[WorkPackage]]))</f>
        <v>IDR 233.01-2</v>
      </c>
      <c r="D1912" t="str">
        <f>TRIM(TrackerTbl[[#This Row],[UAID_2]])</f>
        <v>HS2-00002TMFA</v>
      </c>
      <c r="E1912" s="74">
        <f>_xlfn.MAXIFS(Central_Team!G:G,Central_Team!C:C,TrackerTbl[[#This Row],[UAID_2]])</f>
        <v>45638</v>
      </c>
      <c r="F1912" t="str" cm="1">
        <f t="array" ref="F1912">INDEX(MainTracker[#Data],MATCH(1,(TrackerTbl[[#This Row],[UAID_2]]=MainTracker[UAID_2])*(TrackerTbl[[#This Row],[Request Date]]=MainTracker[Request sent on (Date)])*1,0),21)</f>
        <v>10 - Complete</v>
      </c>
      <c r="G1912" s="74" cm="1">
        <f t="array" ref="G1912">INDEX(MainTracker[#Data],MATCH(1,(TrackerTbl[[#This Row],[UAID_2]]=MainTracker[UAID_2])*(TrackerTbl[[#This Row],[Request Date]]=MainTracker[Request sent on (Date)])*1,0),9)</f>
        <v>45305</v>
      </c>
      <c r="J1912" t="s">
        <v>11099</v>
      </c>
      <c r="K1912" s="238" t="s">
        <v>11082</v>
      </c>
      <c r="L1912" t="str">
        <f>LEFT(Table58[[#This Row],[L3 (Last Work Package only)]],FIND(" - ",Table58[[#This Row],[L3 (Last Work Package only)]])-1)</f>
        <v>IDR 237.02</v>
      </c>
      <c r="M1912" t="str">
        <f>LEFT(Table58[[#This Row],[Assets]],FIND(" - ",Table58[[#This Row],[Assets]])-1)</f>
        <v>HS2-00002WURY</v>
      </c>
      <c r="N1912" s="239">
        <f>INDEX(TrackerTbl[#Data],MATCH(Table58[[#This Row],[L2]],TrackerTbl[Cleansed_UAID_2],0),5)</f>
        <v>45331</v>
      </c>
      <c r="O1912" s="9" t="str">
        <f>INDEX(TrackerTbl[#Data],MATCH(Table58[[#This Row],[L2]],TrackerTbl[Cleansed_UAID_2],0),6)</f>
        <v>10 - Complete</v>
      </c>
      <c r="P1912" s="239">
        <f>INDEX(TrackerTbl[#Data],MATCH(Table58[[#This Row],[L2]],TrackerTbl[Cleansed_UAID_2],0),7)</f>
        <v>45335</v>
      </c>
    </row>
    <row r="1913" spans="1:16">
      <c r="A1913" s="9" t="s">
        <v>97</v>
      </c>
      <c r="B1913" t="s">
        <v>2596</v>
      </c>
      <c r="C1913" t="str">
        <f>IF(LEFT(TrackerTbl[[#This Row],[WorkPackage]],1)="U",TrackerTbl[[#This Row],[WorkPackage]],"IDR "&amp;TRIM(TrackerTbl[[#This Row],[WorkPackage]]))</f>
        <v>IDR 233.01-2</v>
      </c>
      <c r="D1913" t="str">
        <f>TRIM(TrackerTbl[[#This Row],[UAID_2]])</f>
        <v>HS2-00002TMFB</v>
      </c>
      <c r="E1913" s="74">
        <f>_xlfn.MAXIFS(Central_Team!G:G,Central_Team!C:C,TrackerTbl[[#This Row],[UAID_2]])</f>
        <v>45638</v>
      </c>
      <c r="F1913" t="str" cm="1">
        <f t="array" ref="F1913">INDEX(MainTracker[#Data],MATCH(1,(TrackerTbl[[#This Row],[UAID_2]]=MainTracker[UAID_2])*(TrackerTbl[[#This Row],[Request Date]]=MainTracker[Request sent on (Date)])*1,0),21)</f>
        <v>10 - Complete</v>
      </c>
      <c r="G1913" s="74" cm="1">
        <f t="array" ref="G1913">INDEX(MainTracker[#Data],MATCH(1,(TrackerTbl[[#This Row],[UAID_2]]=MainTracker[UAID_2])*(TrackerTbl[[#This Row],[Request Date]]=MainTracker[Request sent on (Date)])*1,0),9)</f>
        <v>45679</v>
      </c>
      <c r="J1913" t="s">
        <v>11100</v>
      </c>
      <c r="K1913" s="238" t="s">
        <v>11082</v>
      </c>
      <c r="L1913" t="str">
        <f>LEFT(Table58[[#This Row],[L3 (Last Work Package only)]],FIND(" - ",Table58[[#This Row],[L3 (Last Work Package only)]])-1)</f>
        <v>IDR 237.02</v>
      </c>
      <c r="M1913" t="str">
        <f>LEFT(Table58[[#This Row],[Assets]],FIND(" - ",Table58[[#This Row],[Assets]])-1)</f>
        <v>HS2-00002WURZ</v>
      </c>
      <c r="N1913" s="239">
        <f>INDEX(TrackerTbl[#Data],MATCH(Table58[[#This Row],[L2]],TrackerTbl[Cleansed_UAID_2],0),5)</f>
        <v>45331</v>
      </c>
      <c r="O1913" s="9" t="str">
        <f>INDEX(TrackerTbl[#Data],MATCH(Table58[[#This Row],[L2]],TrackerTbl[Cleansed_UAID_2],0),6)</f>
        <v>10 - Complete</v>
      </c>
      <c r="P1913" s="239">
        <f>INDEX(TrackerTbl[#Data],MATCH(Table58[[#This Row],[L2]],TrackerTbl[Cleansed_UAID_2],0),7)</f>
        <v>45335</v>
      </c>
    </row>
    <row r="1914" spans="1:16">
      <c r="A1914" s="9" t="s">
        <v>97</v>
      </c>
      <c r="B1914" t="s">
        <v>2533</v>
      </c>
      <c r="C1914" t="str">
        <f>IF(LEFT(TrackerTbl[[#This Row],[WorkPackage]],1)="U",TrackerTbl[[#This Row],[WorkPackage]],"IDR "&amp;TRIM(TrackerTbl[[#This Row],[WorkPackage]]))</f>
        <v>IDR 233.01-2</v>
      </c>
      <c r="D1914" t="str">
        <f>TRIM(TrackerTbl[[#This Row],[UAID_2]])</f>
        <v>HS2-00002TMFC</v>
      </c>
      <c r="E1914" s="74">
        <f>_xlfn.MAXIFS(Central_Team!G:G,Central_Team!C:C,TrackerTbl[[#This Row],[UAID_2]])</f>
        <v>45638</v>
      </c>
      <c r="F1914" t="str" cm="1">
        <f t="array" ref="F1914">INDEX(MainTracker[#Data],MATCH(1,(TrackerTbl[[#This Row],[UAID_2]]=MainTracker[UAID_2])*(TrackerTbl[[#This Row],[Request Date]]=MainTracker[Request sent on (Date)])*1,0),21)</f>
        <v>10 - Complete</v>
      </c>
      <c r="G1914" s="74" cm="1">
        <f t="array" ref="G1914">INDEX(MainTracker[#Data],MATCH(1,(TrackerTbl[[#This Row],[UAID_2]]=MainTracker[UAID_2])*(TrackerTbl[[#This Row],[Request Date]]=MainTracker[Request sent on (Date)])*1,0),9)</f>
        <v>45305</v>
      </c>
      <c r="J1914" t="s">
        <v>11101</v>
      </c>
      <c r="K1914" s="238" t="s">
        <v>11082</v>
      </c>
      <c r="L1914" t="str">
        <f>LEFT(Table58[[#This Row],[L3 (Last Work Package only)]],FIND(" - ",Table58[[#This Row],[L3 (Last Work Package only)]])-1)</f>
        <v>IDR 237.02</v>
      </c>
      <c r="M1914" t="str">
        <f>LEFT(Table58[[#This Row],[Assets]],FIND(" - ",Table58[[#This Row],[Assets]])-1)</f>
        <v>HS2-00002WUS0</v>
      </c>
      <c r="N1914" s="239">
        <f>INDEX(TrackerTbl[#Data],MATCH(Table58[[#This Row],[L2]],TrackerTbl[Cleansed_UAID_2],0),5)</f>
        <v>45331</v>
      </c>
      <c r="O1914" s="9" t="str">
        <f>INDEX(TrackerTbl[#Data],MATCH(Table58[[#This Row],[L2]],TrackerTbl[Cleansed_UAID_2],0),6)</f>
        <v>10 - Complete</v>
      </c>
      <c r="P1914" s="239">
        <f>INDEX(TrackerTbl[#Data],MATCH(Table58[[#This Row],[L2]],TrackerTbl[Cleansed_UAID_2],0),7)</f>
        <v>45335</v>
      </c>
    </row>
    <row r="1915" spans="1:16">
      <c r="A1915" s="9" t="s">
        <v>39</v>
      </c>
      <c r="B1915" t="s">
        <v>2774</v>
      </c>
      <c r="C1915" t="str">
        <f>IF(LEFT(TrackerTbl[[#This Row],[WorkPackage]],1)="U",TrackerTbl[[#This Row],[WorkPackage]],"IDR "&amp;TRIM(TrackerTbl[[#This Row],[WorkPackage]]))</f>
        <v>UFDR 211.A</v>
      </c>
      <c r="D1915" t="str">
        <f>TRIM(TrackerTbl[[#This Row],[UAID_2]])</f>
        <v>HS2-000031J4L</v>
      </c>
      <c r="E1915" s="74">
        <f>_xlfn.MAXIFS(Central_Team!G:G,Central_Team!C:C,TrackerTbl[[#This Row],[UAID_2]])</f>
        <v>45638</v>
      </c>
      <c r="F1915" t="str" cm="1">
        <f t="array" ref="F1915">INDEX(MainTracker[#Data],MATCH(1,(TrackerTbl[[#This Row],[UAID_2]]=MainTracker[UAID_2])*(TrackerTbl[[#This Row],[Request Date]]=MainTracker[Request sent on (Date)])*1,0),21)</f>
        <v>10 - Complete</v>
      </c>
      <c r="G1915" s="74" cm="1">
        <f t="array" ref="G1915">INDEX(MainTracker[#Data],MATCH(1,(TrackerTbl[[#This Row],[UAID_2]]=MainTracker[UAID_2])*(TrackerTbl[[#This Row],[Request Date]]=MainTracker[Request sent on (Date)])*1,0),9)</f>
        <v>45642</v>
      </c>
      <c r="J1915" t="s">
        <v>11102</v>
      </c>
      <c r="K1915" s="238" t="s">
        <v>11082</v>
      </c>
      <c r="L1915" t="str">
        <f>LEFT(Table58[[#This Row],[L3 (Last Work Package only)]],FIND(" - ",Table58[[#This Row],[L3 (Last Work Package only)]])-1)</f>
        <v>IDR 237.02</v>
      </c>
      <c r="M1915" t="str">
        <f>LEFT(Table58[[#This Row],[Assets]],FIND(" - ",Table58[[#This Row],[Assets]])-1)</f>
        <v>HS2-00002WUS1</v>
      </c>
      <c r="N1915" s="239">
        <f>INDEX(TrackerTbl[#Data],MATCH(Table58[[#This Row],[L2]],TrackerTbl[Cleansed_UAID_2],0),5)</f>
        <v>45331</v>
      </c>
      <c r="O1915" s="9" t="str">
        <f>INDEX(TrackerTbl[#Data],MATCH(Table58[[#This Row],[L2]],TrackerTbl[Cleansed_UAID_2],0),6)</f>
        <v>10 - Complete</v>
      </c>
      <c r="P1915" s="239">
        <f>INDEX(TrackerTbl[#Data],MATCH(Table58[[#This Row],[L2]],TrackerTbl[Cleansed_UAID_2],0),7)</f>
        <v>45335</v>
      </c>
    </row>
    <row r="1916" spans="1:16">
      <c r="A1916" s="9" t="s">
        <v>39</v>
      </c>
      <c r="B1916" t="s">
        <v>2760</v>
      </c>
      <c r="C1916" t="str">
        <f>IF(LEFT(TrackerTbl[[#This Row],[WorkPackage]],1)="U",TrackerTbl[[#This Row],[WorkPackage]],"IDR "&amp;TRIM(TrackerTbl[[#This Row],[WorkPackage]]))</f>
        <v>UFDR 211.A</v>
      </c>
      <c r="D1916" t="str">
        <f>TRIM(TrackerTbl[[#This Row],[UAID_2]])</f>
        <v>HS2-000020CFE</v>
      </c>
      <c r="E1916" s="74">
        <f>_xlfn.MAXIFS(Central_Team!G:G,Central_Team!C:C,TrackerTbl[[#This Row],[UAID_2]])</f>
        <v>45638</v>
      </c>
      <c r="F1916" t="str" cm="1">
        <f t="array" ref="F1916">INDEX(MainTracker[#Data],MATCH(1,(TrackerTbl[[#This Row],[UAID_2]]=MainTracker[UAID_2])*(TrackerTbl[[#This Row],[Request Date]]=MainTracker[Request sent on (Date)])*1,0),21)</f>
        <v>10 - Complete</v>
      </c>
      <c r="G1916" s="74" cm="1">
        <f t="array" ref="G1916">INDEX(MainTracker[#Data],MATCH(1,(TrackerTbl[[#This Row],[UAID_2]]=MainTracker[UAID_2])*(TrackerTbl[[#This Row],[Request Date]]=MainTracker[Request sent on (Date)])*1,0),9)</f>
        <v>45639</v>
      </c>
      <c r="J1916" t="s">
        <v>11103</v>
      </c>
      <c r="K1916" s="238" t="s">
        <v>11082</v>
      </c>
      <c r="L1916" t="str">
        <f>LEFT(Table58[[#This Row],[L3 (Last Work Package only)]],FIND(" - ",Table58[[#This Row],[L3 (Last Work Package only)]])-1)</f>
        <v>IDR 237.02</v>
      </c>
      <c r="M1916" t="str">
        <f>LEFT(Table58[[#This Row],[Assets]],FIND(" - ",Table58[[#This Row],[Assets]])-1)</f>
        <v>HS2-00002WUS2</v>
      </c>
      <c r="N1916" s="239">
        <f>INDEX(TrackerTbl[#Data],MATCH(Table58[[#This Row],[L2]],TrackerTbl[Cleansed_UAID_2],0),5)</f>
        <v>45331</v>
      </c>
      <c r="O1916" s="9" t="str">
        <f>INDEX(TrackerTbl[#Data],MATCH(Table58[[#This Row],[L2]],TrackerTbl[Cleansed_UAID_2],0),6)</f>
        <v>10 - Complete</v>
      </c>
      <c r="P1916" s="239">
        <f>INDEX(TrackerTbl[#Data],MATCH(Table58[[#This Row],[L2]],TrackerTbl[Cleansed_UAID_2],0),7)</f>
        <v>45335</v>
      </c>
    </row>
    <row r="1917" spans="1:16">
      <c r="A1917" s="9" t="s">
        <v>39</v>
      </c>
      <c r="B1917" t="s">
        <v>6899</v>
      </c>
      <c r="C1917" t="str">
        <f>IF(LEFT(TrackerTbl[[#This Row],[WorkPackage]],1)="U",TrackerTbl[[#This Row],[WorkPackage]],"IDR "&amp;TRIM(TrackerTbl[[#This Row],[WorkPackage]]))</f>
        <v>UFDR 211.A</v>
      </c>
      <c r="D1917" t="str">
        <f>TRIM(TrackerTbl[[#This Row],[UAID_2]])</f>
        <v>HS2-00003KUMA</v>
      </c>
      <c r="E1917" s="74">
        <f>_xlfn.MAXIFS(Central_Team!G:G,Central_Team!C:C,TrackerTbl[[#This Row],[UAID_2]])</f>
        <v>45638</v>
      </c>
      <c r="F1917" t="str" cm="1">
        <f t="array" ref="F1917">INDEX(MainTracker[#Data],MATCH(1,(TrackerTbl[[#This Row],[UAID_2]]=MainTracker[UAID_2])*(TrackerTbl[[#This Row],[Request Date]]=MainTracker[Request sent on (Date)])*1,0),21)</f>
        <v>10 - Complete</v>
      </c>
      <c r="G1917" s="74" cm="1">
        <f t="array" ref="G1917">INDEX(MainTracker[#Data],MATCH(1,(TrackerTbl[[#This Row],[UAID_2]]=MainTracker[UAID_2])*(TrackerTbl[[#This Row],[Request Date]]=MainTracker[Request sent on (Date)])*1,0),9)</f>
        <v>45639</v>
      </c>
      <c r="J1917" t="s">
        <v>11104</v>
      </c>
      <c r="K1917" s="238" t="s">
        <v>11082</v>
      </c>
      <c r="L1917" t="str">
        <f>LEFT(Table58[[#This Row],[L3 (Last Work Package only)]],FIND(" - ",Table58[[#This Row],[L3 (Last Work Package only)]])-1)</f>
        <v>IDR 237.02</v>
      </c>
      <c r="M1917" t="str">
        <f>LEFT(Table58[[#This Row],[Assets]],FIND(" - ",Table58[[#This Row],[Assets]])-1)</f>
        <v>HS2-00002WUS3</v>
      </c>
      <c r="N1917" s="239">
        <f>INDEX(TrackerTbl[#Data],MATCH(Table58[[#This Row],[L2]],TrackerTbl[Cleansed_UAID_2],0),5)</f>
        <v>45331</v>
      </c>
      <c r="O1917" s="9" t="str">
        <f>INDEX(TrackerTbl[#Data],MATCH(Table58[[#This Row],[L2]],TrackerTbl[Cleansed_UAID_2],0),6)</f>
        <v>10 - Complete</v>
      </c>
      <c r="P1917" s="239">
        <f>INDEX(TrackerTbl[#Data],MATCH(Table58[[#This Row],[L2]],TrackerTbl[Cleansed_UAID_2],0),7)</f>
        <v>45335</v>
      </c>
    </row>
    <row r="1918" spans="1:16">
      <c r="A1918" s="9">
        <v>237.05</v>
      </c>
      <c r="B1918" t="s">
        <v>2141</v>
      </c>
      <c r="C1918" t="str">
        <f>IF(LEFT(TrackerTbl[[#This Row],[WorkPackage]],1)="U",TrackerTbl[[#This Row],[WorkPackage]],"IDR "&amp;TRIM(TrackerTbl[[#This Row],[WorkPackage]]))</f>
        <v>IDR 237.05</v>
      </c>
      <c r="D1918" t="str">
        <f>TRIM(TrackerTbl[[#This Row],[UAID_2]])</f>
        <v>HS2-00002CTK4</v>
      </c>
      <c r="E1918" s="74">
        <f>_xlfn.MAXIFS(Central_Team!G:G,Central_Team!C:C,TrackerTbl[[#This Row],[UAID_2]])</f>
        <v>45638</v>
      </c>
      <c r="F1918" t="str" cm="1">
        <f t="array" ref="F1918">INDEX(MainTracker[#Data],MATCH(1,(TrackerTbl[[#This Row],[UAID_2]]=MainTracker[UAID_2])*(TrackerTbl[[#This Row],[Request Date]]=MainTracker[Request sent on (Date)])*1,0),21)</f>
        <v>30 - Sent back to team</v>
      </c>
      <c r="G1918" s="74" cm="1">
        <f t="array" ref="G1918">INDEX(MainTracker[#Data],MATCH(1,(TrackerTbl[[#This Row],[UAID_2]]=MainTracker[UAID_2])*(TrackerTbl[[#This Row],[Request Date]]=MainTracker[Request sent on (Date)])*1,0),9)</f>
        <v>0</v>
      </c>
      <c r="J1918" t="s">
        <v>11105</v>
      </c>
      <c r="K1918" s="238" t="s">
        <v>11082</v>
      </c>
      <c r="L1918" t="str">
        <f>LEFT(Table58[[#This Row],[L3 (Last Work Package only)]],FIND(" - ",Table58[[#This Row],[L3 (Last Work Package only)]])-1)</f>
        <v>IDR 237.02</v>
      </c>
      <c r="M1918" t="str">
        <f>LEFT(Table58[[#This Row],[Assets]],FIND(" - ",Table58[[#This Row],[Assets]])-1)</f>
        <v>HS2-00002WUS4</v>
      </c>
      <c r="N1918" s="239">
        <f>INDEX(TrackerTbl[#Data],MATCH(Table58[[#This Row],[L2]],TrackerTbl[Cleansed_UAID_2],0),5)</f>
        <v>45331</v>
      </c>
      <c r="O1918" s="9" t="str">
        <f>INDEX(TrackerTbl[#Data],MATCH(Table58[[#This Row],[L2]],TrackerTbl[Cleansed_UAID_2],0),6)</f>
        <v>10 - Complete</v>
      </c>
      <c r="P1918" s="239">
        <f>INDEX(TrackerTbl[#Data],MATCH(Table58[[#This Row],[L2]],TrackerTbl[Cleansed_UAID_2],0),7)</f>
        <v>45335</v>
      </c>
    </row>
    <row r="1919" spans="1:16">
      <c r="A1919" s="9" t="s">
        <v>49</v>
      </c>
      <c r="B1919" t="s">
        <v>8218</v>
      </c>
      <c r="C1919" t="str">
        <f>IF(LEFT(TrackerTbl[[#This Row],[WorkPackage]],1)="U",TrackerTbl[[#This Row],[WorkPackage]],"IDR "&amp;TRIM(TrackerTbl[[#This Row],[WorkPackage]]))</f>
        <v>IDR 229.01-2</v>
      </c>
      <c r="D1919" t="str">
        <f>TRIM(TrackerTbl[[#This Row],[UAID_2]])</f>
        <v>HS2-000020361</v>
      </c>
      <c r="E1919" s="74">
        <f>_xlfn.MAXIFS(Central_Team!G:G,Central_Team!C:C,TrackerTbl[[#This Row],[UAID_2]])</f>
        <v>45638</v>
      </c>
      <c r="F1919" t="str" cm="1">
        <f t="array" ref="F1919">INDEX(MainTracker[#Data],MATCH(1,(TrackerTbl[[#This Row],[UAID_2]]=MainTracker[UAID_2])*(TrackerTbl[[#This Row],[Request Date]]=MainTracker[Request sent on (Date)])*1,0),21)</f>
        <v>10 - Complete</v>
      </c>
      <c r="G1919" s="74" cm="1">
        <f t="array" ref="G1919">INDEX(MainTracker[#Data],MATCH(1,(TrackerTbl[[#This Row],[UAID_2]]=MainTracker[UAID_2])*(TrackerTbl[[#This Row],[Request Date]]=MainTracker[Request sent on (Date)])*1,0),9)</f>
        <v>45643</v>
      </c>
      <c r="J1919" t="s">
        <v>11106</v>
      </c>
      <c r="K1919" s="238" t="s">
        <v>11082</v>
      </c>
      <c r="L1919" t="str">
        <f>LEFT(Table58[[#This Row],[L3 (Last Work Package only)]],FIND(" - ",Table58[[#This Row],[L3 (Last Work Package only)]])-1)</f>
        <v>IDR 237.02</v>
      </c>
      <c r="M1919" t="str">
        <f>LEFT(Table58[[#This Row],[Assets]],FIND(" - ",Table58[[#This Row],[Assets]])-1)</f>
        <v>HS2-00002WUS5</v>
      </c>
      <c r="N1919" s="239">
        <f>INDEX(TrackerTbl[#Data],MATCH(Table58[[#This Row],[L2]],TrackerTbl[Cleansed_UAID_2],0),5)</f>
        <v>45331</v>
      </c>
      <c r="O1919" s="9" t="str">
        <f>INDEX(TrackerTbl[#Data],MATCH(Table58[[#This Row],[L2]],TrackerTbl[Cleansed_UAID_2],0),6)</f>
        <v>10 - Complete</v>
      </c>
      <c r="P1919" s="239">
        <f>INDEX(TrackerTbl[#Data],MATCH(Table58[[#This Row],[L2]],TrackerTbl[Cleansed_UAID_2],0),7)</f>
        <v>45335</v>
      </c>
    </row>
    <row r="1920" spans="1:16">
      <c r="A1920" s="9" t="s">
        <v>49</v>
      </c>
      <c r="B1920" t="s">
        <v>8223</v>
      </c>
      <c r="C1920" t="str">
        <f>IF(LEFT(TrackerTbl[[#This Row],[WorkPackage]],1)="U",TrackerTbl[[#This Row],[WorkPackage]],"IDR "&amp;TRIM(TrackerTbl[[#This Row],[WorkPackage]]))</f>
        <v>IDR 229.01-2</v>
      </c>
      <c r="D1920" t="str">
        <f>TRIM(TrackerTbl[[#This Row],[UAID_2]])</f>
        <v>HS2-00003JAYC</v>
      </c>
      <c r="E1920" s="74">
        <f>_xlfn.MAXIFS(Central_Team!G:G,Central_Team!C:C,TrackerTbl[[#This Row],[UAID_2]])</f>
        <v>45638</v>
      </c>
      <c r="F1920" t="str" cm="1">
        <f t="array" ref="F1920">INDEX(MainTracker[#Data],MATCH(1,(TrackerTbl[[#This Row],[UAID_2]]=MainTracker[UAID_2])*(TrackerTbl[[#This Row],[Request Date]]=MainTracker[Request sent on (Date)])*1,0),21)</f>
        <v>10 - Complete</v>
      </c>
      <c r="G1920" s="74" cm="1">
        <f t="array" ref="G1920">INDEX(MainTracker[#Data],MATCH(1,(TrackerTbl[[#This Row],[UAID_2]]=MainTracker[UAID_2])*(TrackerTbl[[#This Row],[Request Date]]=MainTracker[Request sent on (Date)])*1,0),9)</f>
        <v>45659</v>
      </c>
      <c r="J1920" t="s">
        <v>11107</v>
      </c>
      <c r="K1920" s="238" t="s">
        <v>11082</v>
      </c>
      <c r="L1920" t="str">
        <f>LEFT(Table58[[#This Row],[L3 (Last Work Package only)]],FIND(" - ",Table58[[#This Row],[L3 (Last Work Package only)]])-1)</f>
        <v>IDR 237.02</v>
      </c>
      <c r="M1920" t="str">
        <f>LEFT(Table58[[#This Row],[Assets]],FIND(" - ",Table58[[#This Row],[Assets]])-1)</f>
        <v>HS2-00002WUS6</v>
      </c>
      <c r="N1920" s="239">
        <f>INDEX(TrackerTbl[#Data],MATCH(Table58[[#This Row],[L2]],TrackerTbl[Cleansed_UAID_2],0),5)</f>
        <v>45331</v>
      </c>
      <c r="O1920" s="9" t="str">
        <f>INDEX(TrackerTbl[#Data],MATCH(Table58[[#This Row],[L2]],TrackerTbl[Cleansed_UAID_2],0),6)</f>
        <v>10 - Complete</v>
      </c>
      <c r="P1920" s="239">
        <f>INDEX(TrackerTbl[#Data],MATCH(Table58[[#This Row],[L2]],TrackerTbl[Cleansed_UAID_2],0),7)</f>
        <v>45335</v>
      </c>
    </row>
    <row r="1921" spans="1:16">
      <c r="A1921" s="9">
        <v>222.9</v>
      </c>
      <c r="B1921" t="s">
        <v>8227</v>
      </c>
      <c r="C1921" t="str">
        <f>IF(LEFT(TrackerTbl[[#This Row],[WorkPackage]],1)="U",TrackerTbl[[#This Row],[WorkPackage]],"IDR "&amp;TRIM(TrackerTbl[[#This Row],[WorkPackage]]))</f>
        <v>IDR 222.9</v>
      </c>
      <c r="D1921" t="str">
        <f>TRIM(TrackerTbl[[#This Row],[UAID_2]])</f>
        <v>HS2-00003K85R</v>
      </c>
      <c r="E1921" s="74">
        <f>_xlfn.MAXIFS(Central_Team!G:G,Central_Team!C:C,TrackerTbl[[#This Row],[UAID_2]])</f>
        <v>45642</v>
      </c>
      <c r="F1921" t="str" cm="1">
        <f t="array" ref="F1921">INDEX(MainTracker[#Data],MATCH(1,(TrackerTbl[[#This Row],[UAID_2]]=MainTracker[UAID_2])*(TrackerTbl[[#This Row],[Request Date]]=MainTracker[Request sent on (Date)])*1,0),21)</f>
        <v>10 - Complete</v>
      </c>
      <c r="G1921" s="74" cm="1">
        <f t="array" ref="G1921">INDEX(MainTracker[#Data],MATCH(1,(TrackerTbl[[#This Row],[UAID_2]]=MainTracker[UAID_2])*(TrackerTbl[[#This Row],[Request Date]]=MainTracker[Request sent on (Date)])*1,0),9)</f>
        <v>45665</v>
      </c>
      <c r="J1921" t="s">
        <v>11108</v>
      </c>
      <c r="K1921" s="238" t="s">
        <v>11082</v>
      </c>
      <c r="L1921" t="str">
        <f>LEFT(Table58[[#This Row],[L3 (Last Work Package only)]],FIND(" - ",Table58[[#This Row],[L3 (Last Work Package only)]])-1)</f>
        <v>IDR 237.02</v>
      </c>
      <c r="M1921" t="str">
        <f>LEFT(Table58[[#This Row],[Assets]],FIND(" - ",Table58[[#This Row],[Assets]])-1)</f>
        <v>HS2-00002WUS7</v>
      </c>
      <c r="N1921" s="239">
        <f>INDEX(TrackerTbl[#Data],MATCH(Table58[[#This Row],[L2]],TrackerTbl[Cleansed_UAID_2],0),5)</f>
        <v>45331</v>
      </c>
      <c r="O1921" s="9" t="str">
        <f>INDEX(TrackerTbl[#Data],MATCH(Table58[[#This Row],[L2]],TrackerTbl[Cleansed_UAID_2],0),6)</f>
        <v>10 - Complete</v>
      </c>
      <c r="P1921" s="239">
        <f>INDEX(TrackerTbl[#Data],MATCH(Table58[[#This Row],[L2]],TrackerTbl[Cleansed_UAID_2],0),7)</f>
        <v>45335</v>
      </c>
    </row>
    <row r="1922" spans="1:16">
      <c r="A1922" s="9" t="s">
        <v>25</v>
      </c>
      <c r="B1922" t="s">
        <v>8234</v>
      </c>
      <c r="C1922" t="str">
        <f>IF(LEFT(TrackerTbl[[#This Row],[WorkPackage]],1)="U",TrackerTbl[[#This Row],[WorkPackage]],"IDR "&amp;TRIM(TrackerTbl[[#This Row],[WorkPackage]]))</f>
        <v>UFDR 209.A</v>
      </c>
      <c r="D1922" t="str">
        <f>TRIM(TrackerTbl[[#This Row],[UAID_2]])</f>
        <v>HS2-000020CF1</v>
      </c>
      <c r="E1922" s="74">
        <f>_xlfn.MAXIFS(Central_Team!G:G,Central_Team!C:C,TrackerTbl[[#This Row],[UAID_2]])</f>
        <v>45644</v>
      </c>
      <c r="F1922" t="str" cm="1">
        <f t="array" ref="F1922">INDEX(MainTracker[#Data],MATCH(1,(TrackerTbl[[#This Row],[UAID_2]]=MainTracker[UAID_2])*(TrackerTbl[[#This Row],[Request Date]]=MainTracker[Request sent on (Date)])*1,0),21)</f>
        <v>10 - Complete</v>
      </c>
      <c r="G1922" s="74" cm="1">
        <f t="array" ref="G1922">INDEX(MainTracker[#Data],MATCH(1,(TrackerTbl[[#This Row],[UAID_2]]=MainTracker[UAID_2])*(TrackerTbl[[#This Row],[Request Date]]=MainTracker[Request sent on (Date)])*1,0),9)</f>
        <v>45646</v>
      </c>
      <c r="J1922" t="s">
        <v>11109</v>
      </c>
      <c r="K1922" s="238" t="s">
        <v>11082</v>
      </c>
      <c r="L1922" t="str">
        <f>LEFT(Table58[[#This Row],[L3 (Last Work Package only)]],FIND(" - ",Table58[[#This Row],[L3 (Last Work Package only)]])-1)</f>
        <v>IDR 237.02</v>
      </c>
      <c r="M1922" t="str">
        <f>LEFT(Table58[[#This Row],[Assets]],FIND(" - ",Table58[[#This Row],[Assets]])-1)</f>
        <v>HS2-00002WUS8</v>
      </c>
      <c r="N1922" s="239">
        <f>INDEX(TrackerTbl[#Data],MATCH(Table58[[#This Row],[L2]],TrackerTbl[Cleansed_UAID_2],0),5)</f>
        <v>45331</v>
      </c>
      <c r="O1922" s="9" t="str">
        <f>INDEX(TrackerTbl[#Data],MATCH(Table58[[#This Row],[L2]],TrackerTbl[Cleansed_UAID_2],0),6)</f>
        <v>10 - Complete</v>
      </c>
      <c r="P1922" s="239">
        <f>INDEX(TrackerTbl[#Data],MATCH(Table58[[#This Row],[L2]],TrackerTbl[Cleansed_UAID_2],0),7)</f>
        <v>45335</v>
      </c>
    </row>
    <row r="1923" spans="1:16">
      <c r="A1923" s="9">
        <v>229.01</v>
      </c>
      <c r="B1923" t="s">
        <v>7997</v>
      </c>
      <c r="C1923" t="str">
        <f>IF(LEFT(TrackerTbl[[#This Row],[WorkPackage]],1)="U",TrackerTbl[[#This Row],[WorkPackage]],"IDR "&amp;TRIM(TrackerTbl[[#This Row],[WorkPackage]]))</f>
        <v>IDR 229.01</v>
      </c>
      <c r="D1923" t="str">
        <f>TRIM(TrackerTbl[[#This Row],[UAID_2]])</f>
        <v>HS2-00002BVKJ</v>
      </c>
      <c r="E1923" s="74">
        <f>_xlfn.MAXIFS(Central_Team!G:G,Central_Team!C:C,TrackerTbl[[#This Row],[UAID_2]])</f>
        <v>45644</v>
      </c>
      <c r="F1923" t="str" cm="1">
        <f t="array" ref="F1923">INDEX(MainTracker[#Data],MATCH(1,(TrackerTbl[[#This Row],[UAID_2]]=MainTracker[UAID_2])*(TrackerTbl[[#This Row],[Request Date]]=MainTracker[Request sent on (Date)])*1,0),21)</f>
        <v>10 - Complete</v>
      </c>
      <c r="G1923" s="74" cm="1">
        <f t="array" ref="G1923">INDEX(MainTracker[#Data],MATCH(1,(TrackerTbl[[#This Row],[UAID_2]]=MainTracker[UAID_2])*(TrackerTbl[[#This Row],[Request Date]]=MainTracker[Request sent on (Date)])*1,0),9)</f>
        <v>45667</v>
      </c>
      <c r="J1923" t="s">
        <v>11110</v>
      </c>
      <c r="K1923" s="238" t="s">
        <v>11082</v>
      </c>
      <c r="L1923" t="str">
        <f>LEFT(Table58[[#This Row],[L3 (Last Work Package only)]],FIND(" - ",Table58[[#This Row],[L3 (Last Work Package only)]])-1)</f>
        <v>IDR 237.02</v>
      </c>
      <c r="M1923" t="str">
        <f>LEFT(Table58[[#This Row],[Assets]],FIND(" - ",Table58[[#This Row],[Assets]])-1)</f>
        <v>HS2-00002WUS9</v>
      </c>
      <c r="N1923" s="239">
        <f>INDEX(TrackerTbl[#Data],MATCH(Table58[[#This Row],[L2]],TrackerTbl[Cleansed_UAID_2],0),5)</f>
        <v>45331</v>
      </c>
      <c r="O1923" s="9" t="str">
        <f>INDEX(TrackerTbl[#Data],MATCH(Table58[[#This Row],[L2]],TrackerTbl[Cleansed_UAID_2],0),6)</f>
        <v>10 - Complete</v>
      </c>
      <c r="P1923" s="239">
        <f>INDEX(TrackerTbl[#Data],MATCH(Table58[[#This Row],[L2]],TrackerTbl[Cleansed_UAID_2],0),7)</f>
        <v>45335</v>
      </c>
    </row>
    <row r="1924" spans="1:16">
      <c r="A1924" s="9" t="s">
        <v>8237</v>
      </c>
      <c r="B1924" t="s">
        <v>8238</v>
      </c>
      <c r="C1924" t="str">
        <f>IF(LEFT(TrackerTbl[[#This Row],[WorkPackage]],1)="U",TrackerTbl[[#This Row],[WorkPackage]],"IDR "&amp;TRIM(TrackerTbl[[#This Row],[WorkPackage]]))</f>
        <v>IDR 214.01-1</v>
      </c>
      <c r="D1924" t="str">
        <f>TRIM(TrackerTbl[[#This Row],[UAID_2]])</f>
        <v>HS2-000001308</v>
      </c>
      <c r="E1924" s="74">
        <f>_xlfn.MAXIFS(Central_Team!G:G,Central_Team!C:C,TrackerTbl[[#This Row],[UAID_2]])</f>
        <v>45645</v>
      </c>
      <c r="F1924" t="str" cm="1">
        <f t="array" ref="F1924">INDEX(MainTracker[#Data],MATCH(1,(TrackerTbl[[#This Row],[UAID_2]]=MainTracker[UAID_2])*(TrackerTbl[[#This Row],[Request Date]]=MainTracker[Request sent on (Date)])*1,0),21)</f>
        <v>30 - Sent back to team</v>
      </c>
      <c r="G1924" s="74" cm="1">
        <f t="array" ref="G1924">INDEX(MainTracker[#Data],MATCH(1,(TrackerTbl[[#This Row],[UAID_2]]=MainTracker[UAID_2])*(TrackerTbl[[#This Row],[Request Date]]=MainTracker[Request sent on (Date)])*1,0),9)</f>
        <v>0</v>
      </c>
      <c r="J1924" t="s">
        <v>11111</v>
      </c>
      <c r="K1924" s="238" t="s">
        <v>11082</v>
      </c>
      <c r="L1924" t="str">
        <f>LEFT(Table58[[#This Row],[L3 (Last Work Package only)]],FIND(" - ",Table58[[#This Row],[L3 (Last Work Package only)]])-1)</f>
        <v>IDR 237.02</v>
      </c>
      <c r="M1924" t="str">
        <f>LEFT(Table58[[#This Row],[Assets]],FIND(" - ",Table58[[#This Row],[Assets]])-1)</f>
        <v>HS2-00002WUSA</v>
      </c>
      <c r="N1924" s="239">
        <f>INDEX(TrackerTbl[#Data],MATCH(Table58[[#This Row],[L2]],TrackerTbl[Cleansed_UAID_2],0),5)</f>
        <v>45331</v>
      </c>
      <c r="O1924" s="9" t="str">
        <f>INDEX(TrackerTbl[#Data],MATCH(Table58[[#This Row],[L2]],TrackerTbl[Cleansed_UAID_2],0),6)</f>
        <v>10 - Complete</v>
      </c>
      <c r="P1924" s="239">
        <f>INDEX(TrackerTbl[#Data],MATCH(Table58[[#This Row],[L2]],TrackerTbl[Cleansed_UAID_2],0),7)</f>
        <v>45335</v>
      </c>
    </row>
    <row r="1925" spans="1:16">
      <c r="A1925" s="9">
        <v>222.9</v>
      </c>
      <c r="B1925" t="s">
        <v>8244</v>
      </c>
      <c r="C1925" t="str">
        <f>IF(LEFT(TrackerTbl[[#This Row],[WorkPackage]],1)="U",TrackerTbl[[#This Row],[WorkPackage]],"IDR "&amp;TRIM(TrackerTbl[[#This Row],[WorkPackage]]))</f>
        <v>IDR 222.9</v>
      </c>
      <c r="D1925" t="str">
        <f>TRIM(TrackerTbl[[#This Row],[UAID_2]])</f>
        <v>HS2-000039DS9</v>
      </c>
      <c r="E1925" s="74">
        <f>_xlfn.MAXIFS(Central_Team!G:G,Central_Team!C:C,TrackerTbl[[#This Row],[UAID_2]])</f>
        <v>45645</v>
      </c>
      <c r="F1925" t="str" cm="1">
        <f t="array" ref="F1925">INDEX(MainTracker[#Data],MATCH(1,(TrackerTbl[[#This Row],[UAID_2]]=MainTracker[UAID_2])*(TrackerTbl[[#This Row],[Request Date]]=MainTracker[Request sent on (Date)])*1,0),21)</f>
        <v>10 - Complete</v>
      </c>
      <c r="G1925" s="74" cm="1">
        <f t="array" ref="G1925">INDEX(MainTracker[#Data],MATCH(1,(TrackerTbl[[#This Row],[UAID_2]]=MainTracker[UAID_2])*(TrackerTbl[[#This Row],[Request Date]]=MainTracker[Request sent on (Date)])*1,0),9)</f>
        <v>45660</v>
      </c>
      <c r="J1925" t="s">
        <v>11112</v>
      </c>
      <c r="K1925" s="238" t="s">
        <v>11082</v>
      </c>
      <c r="L1925" t="str">
        <f>LEFT(Table58[[#This Row],[L3 (Last Work Package only)]],FIND(" - ",Table58[[#This Row],[L3 (Last Work Package only)]])-1)</f>
        <v>IDR 237.02</v>
      </c>
      <c r="M1925" t="str">
        <f>LEFT(Table58[[#This Row],[Assets]],FIND(" - ",Table58[[#This Row],[Assets]])-1)</f>
        <v>HS2-00002WUSB</v>
      </c>
      <c r="N1925" s="239">
        <f>INDEX(TrackerTbl[#Data],MATCH(Table58[[#This Row],[L2]],TrackerTbl[Cleansed_UAID_2],0),5)</f>
        <v>45331</v>
      </c>
      <c r="O1925" s="9" t="str">
        <f>INDEX(TrackerTbl[#Data],MATCH(Table58[[#This Row],[L2]],TrackerTbl[Cleansed_UAID_2],0),6)</f>
        <v>10 - Complete</v>
      </c>
      <c r="P1925" s="239">
        <f>INDEX(TrackerTbl[#Data],MATCH(Table58[[#This Row],[L2]],TrackerTbl[Cleansed_UAID_2],0),7)</f>
        <v>45335</v>
      </c>
    </row>
    <row r="1926" spans="1:16">
      <c r="A1926" s="9" t="s">
        <v>8249</v>
      </c>
      <c r="B1926" t="s">
        <v>8250</v>
      </c>
      <c r="C1926" t="str">
        <f>IF(LEFT(TrackerTbl[[#This Row],[WorkPackage]],1)="U",TrackerTbl[[#This Row],[WorkPackage]],"IDR "&amp;TRIM(TrackerTbl[[#This Row],[WorkPackage]]))</f>
        <v>UFDR 211.B</v>
      </c>
      <c r="D1926" t="str">
        <f>TRIM(TrackerTbl[[#This Row],[UAID_2]])</f>
        <v>HS2-000020CFD</v>
      </c>
      <c r="E1926" s="74">
        <f>_xlfn.MAXIFS(Central_Team!G:G,Central_Team!C:C,TrackerTbl[[#This Row],[UAID_2]])</f>
        <v>45646</v>
      </c>
      <c r="F1926" t="str" cm="1">
        <f t="array" ref="F1926">INDEX(MainTracker[#Data],MATCH(1,(TrackerTbl[[#This Row],[UAID_2]]=MainTracker[UAID_2])*(TrackerTbl[[#This Row],[Request Date]]=MainTracker[Request sent on (Date)])*1,0),21)</f>
        <v>10 - Complete</v>
      </c>
      <c r="G1926" s="74" cm="1">
        <f t="array" ref="G1926">INDEX(MainTracker[#Data],MATCH(1,(TrackerTbl[[#This Row],[UAID_2]]=MainTracker[UAID_2])*(TrackerTbl[[#This Row],[Request Date]]=MainTracker[Request sent on (Date)])*1,0),9)</f>
        <v>45667</v>
      </c>
      <c r="J1926" t="s">
        <v>11113</v>
      </c>
      <c r="K1926" s="238" t="s">
        <v>11082</v>
      </c>
      <c r="L1926" t="str">
        <f>LEFT(Table58[[#This Row],[L3 (Last Work Package only)]],FIND(" - ",Table58[[#This Row],[L3 (Last Work Package only)]])-1)</f>
        <v>IDR 237.02</v>
      </c>
      <c r="M1926" t="str">
        <f>LEFT(Table58[[#This Row],[Assets]],FIND(" - ",Table58[[#This Row],[Assets]])-1)</f>
        <v>HS2-00002WUSC</v>
      </c>
      <c r="N1926" s="239">
        <f>INDEX(TrackerTbl[#Data],MATCH(Table58[[#This Row],[L2]],TrackerTbl[Cleansed_UAID_2],0),5)</f>
        <v>45331</v>
      </c>
      <c r="O1926" s="9" t="str">
        <f>INDEX(TrackerTbl[#Data],MATCH(Table58[[#This Row],[L2]],TrackerTbl[Cleansed_UAID_2],0),6)</f>
        <v>10 - Complete</v>
      </c>
      <c r="P1926" s="239">
        <f>INDEX(TrackerTbl[#Data],MATCH(Table58[[#This Row],[L2]],TrackerTbl[Cleansed_UAID_2],0),7)</f>
        <v>45335</v>
      </c>
    </row>
    <row r="1927" spans="1:16">
      <c r="A1927" s="9" t="s">
        <v>8249</v>
      </c>
      <c r="B1927" t="s">
        <v>8254</v>
      </c>
      <c r="C1927" t="str">
        <f>IF(LEFT(TrackerTbl[[#This Row],[WorkPackage]],1)="U",TrackerTbl[[#This Row],[WorkPackage]],"IDR "&amp;TRIM(TrackerTbl[[#This Row],[WorkPackage]]))</f>
        <v>UFDR 211.B</v>
      </c>
      <c r="D1927" t="str">
        <f>TRIM(TrackerTbl[[#This Row],[UAID_2]])</f>
        <v>HS2-000020CFC</v>
      </c>
      <c r="E1927" s="74">
        <f>_xlfn.MAXIFS(Central_Team!G:G,Central_Team!C:C,TrackerTbl[[#This Row],[UAID_2]])</f>
        <v>45646</v>
      </c>
      <c r="F1927" t="str" cm="1">
        <f t="array" ref="F1927">INDEX(MainTracker[#Data],MATCH(1,(TrackerTbl[[#This Row],[UAID_2]]=MainTracker[UAID_2])*(TrackerTbl[[#This Row],[Request Date]]=MainTracker[Request sent on (Date)])*1,0),21)</f>
        <v>10 - Complete</v>
      </c>
      <c r="G1927" s="74" cm="1">
        <f t="array" ref="G1927">INDEX(MainTracker[#Data],MATCH(1,(TrackerTbl[[#This Row],[UAID_2]]=MainTracker[UAID_2])*(TrackerTbl[[#This Row],[Request Date]]=MainTracker[Request sent on (Date)])*1,0),9)</f>
        <v>45667</v>
      </c>
      <c r="J1927" t="s">
        <v>11114</v>
      </c>
      <c r="K1927" s="238" t="s">
        <v>11082</v>
      </c>
      <c r="L1927" t="str">
        <f>LEFT(Table58[[#This Row],[L3 (Last Work Package only)]],FIND(" - ",Table58[[#This Row],[L3 (Last Work Package only)]])-1)</f>
        <v>IDR 237.02</v>
      </c>
      <c r="M1927" t="str">
        <f>LEFT(Table58[[#This Row],[Assets]],FIND(" - ",Table58[[#This Row],[Assets]])-1)</f>
        <v>HS2-00002WUSD</v>
      </c>
      <c r="N1927" s="239">
        <f>INDEX(TrackerTbl[#Data],MATCH(Table58[[#This Row],[L2]],TrackerTbl[Cleansed_UAID_2],0),5)</f>
        <v>45331</v>
      </c>
      <c r="O1927" s="9" t="str">
        <f>INDEX(TrackerTbl[#Data],MATCH(Table58[[#This Row],[L2]],TrackerTbl[Cleansed_UAID_2],0),6)</f>
        <v>10 - Complete</v>
      </c>
      <c r="P1927" s="239">
        <f>INDEX(TrackerTbl[#Data],MATCH(Table58[[#This Row],[L2]],TrackerTbl[Cleansed_UAID_2],0),7)</f>
        <v>45335</v>
      </c>
    </row>
    <row r="1928" spans="1:16">
      <c r="A1928" s="9">
        <v>217.04</v>
      </c>
      <c r="B1928" t="s">
        <v>8258</v>
      </c>
      <c r="C1928" t="str">
        <f>IF(LEFT(TrackerTbl[[#This Row],[WorkPackage]],1)="U",TrackerTbl[[#This Row],[WorkPackage]],"IDR "&amp;TRIM(TrackerTbl[[#This Row],[WorkPackage]]))</f>
        <v>IDR 217.04</v>
      </c>
      <c r="D1928" t="str">
        <f>TRIM(TrackerTbl[[#This Row],[UAID_2]])</f>
        <v>HS2-000031NVA</v>
      </c>
      <c r="E1928" s="74">
        <f>_xlfn.MAXIFS(Central_Team!G:G,Central_Team!C:C,TrackerTbl[[#This Row],[UAID_2]])</f>
        <v>45646</v>
      </c>
      <c r="F1928" t="str" cm="1">
        <f t="array" ref="F1928">INDEX(MainTracker[#Data],MATCH(1,(TrackerTbl[[#This Row],[UAID_2]]=MainTracker[UAID_2])*(TrackerTbl[[#This Row],[Request Date]]=MainTracker[Request sent on (Date)])*1,0),21)</f>
        <v>10 - Complete</v>
      </c>
      <c r="G1928" s="74" cm="1">
        <f t="array" ref="G1928">INDEX(MainTracker[#Data],MATCH(1,(TrackerTbl[[#This Row],[UAID_2]]=MainTracker[UAID_2])*(TrackerTbl[[#This Row],[Request Date]]=MainTracker[Request sent on (Date)])*1,0),9)</f>
        <v>45667</v>
      </c>
      <c r="J1928" t="s">
        <v>11115</v>
      </c>
      <c r="K1928" s="238" t="s">
        <v>11082</v>
      </c>
      <c r="L1928" t="str">
        <f>LEFT(Table58[[#This Row],[L3 (Last Work Package only)]],FIND(" - ",Table58[[#This Row],[L3 (Last Work Package only)]])-1)</f>
        <v>IDR 237.02</v>
      </c>
      <c r="M1928" t="str">
        <f>LEFT(Table58[[#This Row],[Assets]],FIND(" - ",Table58[[#This Row],[Assets]])-1)</f>
        <v>HS2-00002WUSE</v>
      </c>
      <c r="N1928" s="239">
        <f>INDEX(TrackerTbl[#Data],MATCH(Table58[[#This Row],[L2]],TrackerTbl[Cleansed_UAID_2],0),5)</f>
        <v>45331</v>
      </c>
      <c r="O1928" s="9" t="str">
        <f>INDEX(TrackerTbl[#Data],MATCH(Table58[[#This Row],[L2]],TrackerTbl[Cleansed_UAID_2],0),6)</f>
        <v>10 - Complete</v>
      </c>
      <c r="P1928" s="239">
        <f>INDEX(TrackerTbl[#Data],MATCH(Table58[[#This Row],[L2]],TrackerTbl[Cleansed_UAID_2],0),7)</f>
        <v>45335</v>
      </c>
    </row>
    <row r="1929" spans="1:16">
      <c r="A1929" s="9" t="s">
        <v>3645</v>
      </c>
      <c r="B1929" t="s">
        <v>4505</v>
      </c>
      <c r="C1929" t="str">
        <f>IF(LEFT(TrackerTbl[[#This Row],[WorkPackage]],1)="U",TrackerTbl[[#This Row],[WorkPackage]],"IDR "&amp;TRIM(TrackerTbl[[#This Row],[WorkPackage]]))</f>
        <v>IDR 230.01-3</v>
      </c>
      <c r="D1929" t="str">
        <f>TRIM(TrackerTbl[[#This Row],[UAID_2]])</f>
        <v>HS2-00002CTFN</v>
      </c>
      <c r="E1929" s="74">
        <f>_xlfn.MAXIFS(Central_Team!G:G,Central_Team!C:C,TrackerTbl[[#This Row],[UAID_2]])</f>
        <v>45694</v>
      </c>
      <c r="F1929" t="str" cm="1">
        <f t="array" ref="F1929">INDEX(MainTracker[#Data],MATCH(1,(TrackerTbl[[#This Row],[UAID_2]]=MainTracker[UAID_2])*(TrackerTbl[[#This Row],[Request Date]]=MainTracker[Request sent on (Date)])*1,0),21)</f>
        <v>30 - Sent back to team</v>
      </c>
      <c r="G1929" s="74" cm="1">
        <f t="array" ref="G1929">INDEX(MainTracker[#Data],MATCH(1,(TrackerTbl[[#This Row],[UAID_2]]=MainTracker[UAID_2])*(TrackerTbl[[#This Row],[Request Date]]=MainTracker[Request sent on (Date)])*1,0),9)</f>
        <v>0</v>
      </c>
      <c r="J1929" t="s">
        <v>11116</v>
      </c>
      <c r="K1929" s="238" t="s">
        <v>11082</v>
      </c>
      <c r="L1929" t="str">
        <f>LEFT(Table58[[#This Row],[L3 (Last Work Package only)]],FIND(" - ",Table58[[#This Row],[L3 (Last Work Package only)]])-1)</f>
        <v>IDR 237.02</v>
      </c>
      <c r="M1929" t="str">
        <f>LEFT(Table58[[#This Row],[Assets]],FIND(" - ",Table58[[#This Row],[Assets]])-1)</f>
        <v>HS2-00002WUSF</v>
      </c>
      <c r="N1929" s="239">
        <f>INDEX(TrackerTbl[#Data],MATCH(Table58[[#This Row],[L2]],TrackerTbl[Cleansed_UAID_2],0),5)</f>
        <v>45331</v>
      </c>
      <c r="O1929" s="9" t="str">
        <f>INDEX(TrackerTbl[#Data],MATCH(Table58[[#This Row],[L2]],TrackerTbl[Cleansed_UAID_2],0),6)</f>
        <v>10 - Complete</v>
      </c>
      <c r="P1929" s="239">
        <f>INDEX(TrackerTbl[#Data],MATCH(Table58[[#This Row],[L2]],TrackerTbl[Cleansed_UAID_2],0),7)</f>
        <v>45335</v>
      </c>
    </row>
    <row r="1930" spans="1:16">
      <c r="A1930" s="9" t="s">
        <v>1822</v>
      </c>
      <c r="B1930" t="s">
        <v>2702</v>
      </c>
      <c r="C1930" t="str">
        <f>IF(LEFT(TrackerTbl[[#This Row],[WorkPackage]],1)="U",TrackerTbl[[#This Row],[WorkPackage]],"IDR "&amp;TRIM(TrackerTbl[[#This Row],[WorkPackage]]))</f>
        <v>IDR 229.01-1</v>
      </c>
      <c r="D1930" t="str">
        <f>TRIM(TrackerTbl[[#This Row],[UAID_2]])</f>
        <v>HS2-00002TMF4</v>
      </c>
      <c r="E1930" s="74">
        <f>_xlfn.MAXIFS(Central_Team!G:G,Central_Team!C:C,TrackerTbl[[#This Row],[UAID_2]])</f>
        <v>45649</v>
      </c>
      <c r="F1930" t="str" cm="1">
        <f t="array" ref="F1930">INDEX(MainTracker[#Data],MATCH(1,(TrackerTbl[[#This Row],[UAID_2]]=MainTracker[UAID_2])*(TrackerTbl[[#This Row],[Request Date]]=MainTracker[Request sent on (Date)])*1,0),21)</f>
        <v>10 - Complete</v>
      </c>
      <c r="G1930" s="74" cm="1">
        <f t="array" ref="G1930">INDEX(MainTracker[#Data],MATCH(1,(TrackerTbl[[#This Row],[UAID_2]]=MainTracker[UAID_2])*(TrackerTbl[[#This Row],[Request Date]]=MainTracker[Request sent on (Date)])*1,0),9)</f>
        <v>45674</v>
      </c>
      <c r="J1930" t="s">
        <v>11117</v>
      </c>
      <c r="K1930" s="238" t="s">
        <v>11082</v>
      </c>
      <c r="L1930" t="str">
        <f>LEFT(Table58[[#This Row],[L3 (Last Work Package only)]],FIND(" - ",Table58[[#This Row],[L3 (Last Work Package only)]])-1)</f>
        <v>IDR 237.02</v>
      </c>
      <c r="M1930" t="str">
        <f>LEFT(Table58[[#This Row],[Assets]],FIND(" - ",Table58[[#This Row],[Assets]])-1)</f>
        <v>HS2-00002WUSG</v>
      </c>
      <c r="N1930" s="239">
        <f>INDEX(TrackerTbl[#Data],MATCH(Table58[[#This Row],[L2]],TrackerTbl[Cleansed_UAID_2],0),5)</f>
        <v>45331</v>
      </c>
      <c r="O1930" s="9" t="str">
        <f>INDEX(TrackerTbl[#Data],MATCH(Table58[[#This Row],[L2]],TrackerTbl[Cleansed_UAID_2],0),6)</f>
        <v>10 - Complete</v>
      </c>
      <c r="P1930" s="239">
        <f>INDEX(TrackerTbl[#Data],MATCH(Table58[[#This Row],[L2]],TrackerTbl[Cleansed_UAID_2],0),7)</f>
        <v>45335</v>
      </c>
    </row>
    <row r="1931" spans="1:16">
      <c r="A1931" s="9" t="s">
        <v>1822</v>
      </c>
      <c r="B1931" t="s">
        <v>2697</v>
      </c>
      <c r="C1931" t="str">
        <f>IF(LEFT(TrackerTbl[[#This Row],[WorkPackage]],1)="U",TrackerTbl[[#This Row],[WorkPackage]],"IDR "&amp;TRIM(TrackerTbl[[#This Row],[WorkPackage]]))</f>
        <v>IDR 229.01-1</v>
      </c>
      <c r="D1931" t="str">
        <f>TRIM(TrackerTbl[[#This Row],[UAID_2]])</f>
        <v>HS2-00002TMF2</v>
      </c>
      <c r="E1931" s="74">
        <f>_xlfn.MAXIFS(Central_Team!G:G,Central_Team!C:C,TrackerTbl[[#This Row],[UAID_2]])</f>
        <v>45649</v>
      </c>
      <c r="F1931" t="str" cm="1">
        <f t="array" ref="F1931">INDEX(MainTracker[#Data],MATCH(1,(TrackerTbl[[#This Row],[UAID_2]]=MainTracker[UAID_2])*(TrackerTbl[[#This Row],[Request Date]]=MainTracker[Request sent on (Date)])*1,0),21)</f>
        <v>10 - Complete</v>
      </c>
      <c r="G1931" s="74" cm="1">
        <f t="array" ref="G1931">INDEX(MainTracker[#Data],MATCH(1,(TrackerTbl[[#This Row],[UAID_2]]=MainTracker[UAID_2])*(TrackerTbl[[#This Row],[Request Date]]=MainTracker[Request sent on (Date)])*1,0),9)</f>
        <v>45672</v>
      </c>
      <c r="J1931" t="s">
        <v>11118</v>
      </c>
      <c r="K1931" s="238" t="s">
        <v>11082</v>
      </c>
      <c r="L1931" t="str">
        <f>LEFT(Table58[[#This Row],[L3 (Last Work Package only)]],FIND(" - ",Table58[[#This Row],[L3 (Last Work Package only)]])-1)</f>
        <v>IDR 237.02</v>
      </c>
      <c r="M1931" t="str">
        <f>LEFT(Table58[[#This Row],[Assets]],FIND(" - ",Table58[[#This Row],[Assets]])-1)</f>
        <v>HS2-00002WUSH</v>
      </c>
      <c r="N1931" s="239">
        <f>INDEX(TrackerTbl[#Data],MATCH(Table58[[#This Row],[L2]],TrackerTbl[Cleansed_UAID_2],0),5)</f>
        <v>45331</v>
      </c>
      <c r="O1931" s="9" t="str">
        <f>INDEX(TrackerTbl[#Data],MATCH(Table58[[#This Row],[L2]],TrackerTbl[Cleansed_UAID_2],0),6)</f>
        <v>10 - Complete</v>
      </c>
      <c r="P1931" s="239">
        <f>INDEX(TrackerTbl[#Data],MATCH(Table58[[#This Row],[L2]],TrackerTbl[Cleansed_UAID_2],0),7)</f>
        <v>45335</v>
      </c>
    </row>
    <row r="1932" spans="1:16">
      <c r="A1932" s="9" t="s">
        <v>1822</v>
      </c>
      <c r="B1932" t="s">
        <v>2691</v>
      </c>
      <c r="C1932" t="str">
        <f>IF(LEFT(TrackerTbl[[#This Row],[WorkPackage]],1)="U",TrackerTbl[[#This Row],[WorkPackage]],"IDR "&amp;TRIM(TrackerTbl[[#This Row],[WorkPackage]]))</f>
        <v>IDR 229.01-1</v>
      </c>
      <c r="D1932" t="str">
        <f>TRIM(TrackerTbl[[#This Row],[UAID_2]])</f>
        <v>HS2-00002TMF1</v>
      </c>
      <c r="E1932" s="74">
        <f>_xlfn.MAXIFS(Central_Team!G:G,Central_Team!C:C,TrackerTbl[[#This Row],[UAID_2]])</f>
        <v>45649</v>
      </c>
      <c r="F1932" t="str" cm="1">
        <f t="array" ref="F1932">INDEX(MainTracker[#Data],MATCH(1,(TrackerTbl[[#This Row],[UAID_2]]=MainTracker[UAID_2])*(TrackerTbl[[#This Row],[Request Date]]=MainTracker[Request sent on (Date)])*1,0),21)</f>
        <v>10 - Complete</v>
      </c>
      <c r="G1932" s="74" cm="1">
        <f t="array" ref="G1932">INDEX(MainTracker[#Data],MATCH(1,(TrackerTbl[[#This Row],[UAID_2]]=MainTracker[UAID_2])*(TrackerTbl[[#This Row],[Request Date]]=MainTracker[Request sent on (Date)])*1,0),9)</f>
        <v>45671</v>
      </c>
      <c r="J1932" t="s">
        <v>11119</v>
      </c>
      <c r="K1932" s="238" t="s">
        <v>11082</v>
      </c>
      <c r="L1932" t="str">
        <f>LEFT(Table58[[#This Row],[L3 (Last Work Package only)]],FIND(" - ",Table58[[#This Row],[L3 (Last Work Package only)]])-1)</f>
        <v>IDR 237.02</v>
      </c>
      <c r="M1932" t="str">
        <f>LEFT(Table58[[#This Row],[Assets]],FIND(" - ",Table58[[#This Row],[Assets]])-1)</f>
        <v>HS2-00002WUSJ</v>
      </c>
      <c r="N1932" s="239">
        <f>INDEX(TrackerTbl[#Data],MATCH(Table58[[#This Row],[L2]],TrackerTbl[Cleansed_UAID_2],0),5)</f>
        <v>45331</v>
      </c>
      <c r="O1932" s="9" t="str">
        <f>INDEX(TrackerTbl[#Data],MATCH(Table58[[#This Row],[L2]],TrackerTbl[Cleansed_UAID_2],0),6)</f>
        <v>10 - Complete</v>
      </c>
      <c r="P1932" s="239">
        <f>INDEX(TrackerTbl[#Data],MATCH(Table58[[#This Row],[L2]],TrackerTbl[Cleansed_UAID_2],0),7)</f>
        <v>45335</v>
      </c>
    </row>
    <row r="1933" spans="1:16">
      <c r="A1933" s="9" t="s">
        <v>1822</v>
      </c>
      <c r="B1933" t="s">
        <v>3315</v>
      </c>
      <c r="C1933" t="str">
        <f>IF(LEFT(TrackerTbl[[#This Row],[WorkPackage]],1)="U",TrackerTbl[[#This Row],[WorkPackage]],"IDR "&amp;TRIM(TrackerTbl[[#This Row],[WorkPackage]]))</f>
        <v>IDR 229.01-1</v>
      </c>
      <c r="D1933" t="str">
        <f>TRIM(TrackerTbl[[#This Row],[UAID_2]])</f>
        <v>HS2-00002TMF3</v>
      </c>
      <c r="E1933" s="74">
        <f>_xlfn.MAXIFS(Central_Team!G:G,Central_Team!C:C,TrackerTbl[[#This Row],[UAID_2]])</f>
        <v>45649</v>
      </c>
      <c r="F1933" t="str" cm="1">
        <f t="array" ref="F1933">INDEX(MainTracker[#Data],MATCH(1,(TrackerTbl[[#This Row],[UAID_2]]=MainTracker[UAID_2])*(TrackerTbl[[#This Row],[Request Date]]=MainTracker[Request sent on (Date)])*1,0),21)</f>
        <v>10 - Complete</v>
      </c>
      <c r="G1933" s="74" cm="1">
        <f t="array" ref="G1933">INDEX(MainTracker[#Data],MATCH(1,(TrackerTbl[[#This Row],[UAID_2]]=MainTracker[UAID_2])*(TrackerTbl[[#This Row],[Request Date]]=MainTracker[Request sent on (Date)])*1,0),9)</f>
        <v>45674</v>
      </c>
      <c r="J1933" t="s">
        <v>11120</v>
      </c>
      <c r="K1933" s="238" t="s">
        <v>11082</v>
      </c>
      <c r="L1933" t="str">
        <f>LEFT(Table58[[#This Row],[L3 (Last Work Package only)]],FIND(" - ",Table58[[#This Row],[L3 (Last Work Package only)]])-1)</f>
        <v>IDR 237.02</v>
      </c>
      <c r="M1933" t="str">
        <f>LEFT(Table58[[#This Row],[Assets]],FIND(" - ",Table58[[#This Row],[Assets]])-1)</f>
        <v>HS2-00002WUSK</v>
      </c>
      <c r="N1933" s="239">
        <f>INDEX(TrackerTbl[#Data],MATCH(Table58[[#This Row],[L2]],TrackerTbl[Cleansed_UAID_2],0),5)</f>
        <v>45331</v>
      </c>
      <c r="O1933" s="9" t="str">
        <f>INDEX(TrackerTbl[#Data],MATCH(Table58[[#This Row],[L2]],TrackerTbl[Cleansed_UAID_2],0),6)</f>
        <v>10 - Complete</v>
      </c>
      <c r="P1933" s="239">
        <f>INDEX(TrackerTbl[#Data],MATCH(Table58[[#This Row],[L2]],TrackerTbl[Cleansed_UAID_2],0),7)</f>
        <v>45335</v>
      </c>
    </row>
    <row r="1934" spans="1:16">
      <c r="A1934" s="9">
        <v>214.08</v>
      </c>
      <c r="B1934" t="s">
        <v>8268</v>
      </c>
      <c r="C1934" t="str">
        <f>IF(LEFT(TrackerTbl[[#This Row],[WorkPackage]],1)="U",TrackerTbl[[#This Row],[WorkPackage]],"IDR "&amp;TRIM(TrackerTbl[[#This Row],[WorkPackage]]))</f>
        <v>IDR 214.08</v>
      </c>
      <c r="D1934" t="str">
        <f>TRIM(TrackerTbl[[#This Row],[UAID_2]])</f>
        <v>HS2-00002TZT8</v>
      </c>
      <c r="E1934" s="74">
        <f>_xlfn.MAXIFS(Central_Team!G:G,Central_Team!C:C,TrackerTbl[[#This Row],[UAID_2]])</f>
        <v>45684</v>
      </c>
      <c r="F1934" t="str" cm="1">
        <f t="array" ref="F1934">INDEX(MainTracker[#Data],MATCH(1,(TrackerTbl[[#This Row],[UAID_2]]=MainTracker[UAID_2])*(TrackerTbl[[#This Row],[Request Date]]=MainTracker[Request sent on (Date)])*1,0),21)</f>
        <v>10 - Complete</v>
      </c>
      <c r="G1934" s="74" cm="1">
        <f t="array" ref="G1934">INDEX(MainTracker[#Data],MATCH(1,(TrackerTbl[[#This Row],[UAID_2]]=MainTracker[UAID_2])*(TrackerTbl[[#This Row],[Request Date]]=MainTracker[Request sent on (Date)])*1,0),9)</f>
        <v>45687</v>
      </c>
      <c r="J1934" t="s">
        <v>11121</v>
      </c>
      <c r="K1934" s="238" t="s">
        <v>11082</v>
      </c>
      <c r="L1934" t="str">
        <f>LEFT(Table58[[#This Row],[L3 (Last Work Package only)]],FIND(" - ",Table58[[#This Row],[L3 (Last Work Package only)]])-1)</f>
        <v>IDR 237.02</v>
      </c>
      <c r="M1934" t="str">
        <f>LEFT(Table58[[#This Row],[Assets]],FIND(" - ",Table58[[#This Row],[Assets]])-1)</f>
        <v>HS2-00002YNH5</v>
      </c>
      <c r="N1934" s="239">
        <f>INDEX(TrackerTbl[#Data],MATCH(Table58[[#This Row],[L2]],TrackerTbl[Cleansed_UAID_2],0),5)</f>
        <v>45706</v>
      </c>
      <c r="O1934" s="9" t="str">
        <f>INDEX(TrackerTbl[#Data],MATCH(Table58[[#This Row],[L2]],TrackerTbl[Cleansed_UAID_2],0),6)</f>
        <v>00 - To Start</v>
      </c>
      <c r="P1934" s="239">
        <f>INDEX(TrackerTbl[#Data],MATCH(Table58[[#This Row],[L2]],TrackerTbl[Cleansed_UAID_2],0),7)</f>
        <v>0</v>
      </c>
    </row>
    <row r="1935" spans="1:16">
      <c r="A1935" s="9" t="s">
        <v>97</v>
      </c>
      <c r="B1935" t="s">
        <v>2501</v>
      </c>
      <c r="C1935" t="str">
        <f>IF(LEFT(TrackerTbl[[#This Row],[WorkPackage]],1)="U",TrackerTbl[[#This Row],[WorkPackage]],"IDR "&amp;TRIM(TrackerTbl[[#This Row],[WorkPackage]]))</f>
        <v>IDR 233.01-2</v>
      </c>
      <c r="D1935" t="str">
        <f>TRIM(TrackerTbl[[#This Row],[UAID_2]])</f>
        <v>HS2-00002CX3A</v>
      </c>
      <c r="E1935" s="74">
        <f>_xlfn.MAXIFS(Central_Team!G:G,Central_Team!C:C,TrackerTbl[[#This Row],[UAID_2]])</f>
        <v>45665</v>
      </c>
      <c r="F1935" t="str" cm="1">
        <f t="array" ref="F1935">INDEX(MainTracker[#Data],MATCH(1,(TrackerTbl[[#This Row],[UAID_2]]=MainTracker[UAID_2])*(TrackerTbl[[#This Row],[Request Date]]=MainTracker[Request sent on (Date)])*1,0),21)</f>
        <v>10 - Complete</v>
      </c>
      <c r="G1935" s="74" cm="1">
        <f t="array" ref="G1935">INDEX(MainTracker[#Data],MATCH(1,(TrackerTbl[[#This Row],[UAID_2]]=MainTracker[UAID_2])*(TrackerTbl[[#This Row],[Request Date]]=MainTracker[Request sent on (Date)])*1,0),9)</f>
        <v>45674</v>
      </c>
      <c r="J1935" t="s">
        <v>11122</v>
      </c>
      <c r="K1935" s="238" t="s">
        <v>11082</v>
      </c>
      <c r="L1935" t="str">
        <f>LEFT(Table58[[#This Row],[L3 (Last Work Package only)]],FIND(" - ",Table58[[#This Row],[L3 (Last Work Package only)]])-1)</f>
        <v>IDR 237.02</v>
      </c>
      <c r="M1935" t="str">
        <f>LEFT(Table58[[#This Row],[Assets]],FIND(" - ",Table58[[#This Row],[Assets]])-1)</f>
        <v>HS2-00003D9CP</v>
      </c>
      <c r="N1935" s="239">
        <f>INDEX(TrackerTbl[#Data],MATCH(Table58[[#This Row],[L2]],TrackerTbl[Cleansed_UAID_2],0),5)</f>
        <v>45271</v>
      </c>
      <c r="O1935" s="9" t="str">
        <f>INDEX(TrackerTbl[#Data],MATCH(Table58[[#This Row],[L2]],TrackerTbl[Cleansed_UAID_2],0),6)</f>
        <v>10 - Complete</v>
      </c>
      <c r="P1935" s="239">
        <f>INDEX(TrackerTbl[#Data],MATCH(Table58[[#This Row],[L2]],TrackerTbl[Cleansed_UAID_2],0),7)</f>
        <v>45307</v>
      </c>
    </row>
    <row r="1936" spans="1:16">
      <c r="A1936" s="9">
        <v>234.01</v>
      </c>
      <c r="B1936" t="s">
        <v>5925</v>
      </c>
      <c r="C1936" t="str">
        <f>IF(LEFT(TrackerTbl[[#This Row],[WorkPackage]],1)="U",TrackerTbl[[#This Row],[WorkPackage]],"IDR "&amp;TRIM(TrackerTbl[[#This Row],[WorkPackage]]))</f>
        <v>IDR 234.01</v>
      </c>
      <c r="D1936" t="str">
        <f>TRIM(TrackerTbl[[#This Row],[UAID_2]])</f>
        <v>HS2-00002U4NE</v>
      </c>
      <c r="E1936" s="74">
        <f>_xlfn.MAXIFS(Central_Team!G:G,Central_Team!C:C,TrackerTbl[[#This Row],[UAID_2]])</f>
        <v>45666</v>
      </c>
      <c r="F1936" t="str" cm="1">
        <f t="array" ref="F1936">INDEX(MainTracker[#Data],MATCH(1,(TrackerTbl[[#This Row],[UAID_2]]=MainTracker[UAID_2])*(TrackerTbl[[#This Row],[Request Date]]=MainTracker[Request sent on (Date)])*1,0),21)</f>
        <v>10 - Complete</v>
      </c>
      <c r="G1936" s="74" cm="1">
        <f t="array" ref="G1936">INDEX(MainTracker[#Data],MATCH(1,(TrackerTbl[[#This Row],[UAID_2]]=MainTracker[UAID_2])*(TrackerTbl[[#This Row],[Request Date]]=MainTracker[Request sent on (Date)])*1,0),9)</f>
        <v>45673</v>
      </c>
      <c r="J1936" t="s">
        <v>11123</v>
      </c>
      <c r="K1936" s="238" t="s">
        <v>11082</v>
      </c>
      <c r="L1936" t="str">
        <f>LEFT(Table58[[#This Row],[L3 (Last Work Package only)]],FIND(" - ",Table58[[#This Row],[L3 (Last Work Package only)]])-1)</f>
        <v>IDR 237.02</v>
      </c>
      <c r="M1936" t="str">
        <f>LEFT(Table58[[#This Row],[Assets]],FIND(" - ",Table58[[#This Row],[Assets]])-1)</f>
        <v>HS2-00003D9CQ</v>
      </c>
      <c r="N1936" s="239">
        <f>INDEX(TrackerTbl[#Data],MATCH(Table58[[#This Row],[L2]],TrackerTbl[Cleansed_UAID_2],0),5)</f>
        <v>45271</v>
      </c>
      <c r="O1936" s="9" t="str">
        <f>INDEX(TrackerTbl[#Data],MATCH(Table58[[#This Row],[L2]],TrackerTbl[Cleansed_UAID_2],0),6)</f>
        <v>10 - Complete</v>
      </c>
      <c r="P1936" s="239">
        <f>INDEX(TrackerTbl[#Data],MATCH(Table58[[#This Row],[L2]],TrackerTbl[Cleansed_UAID_2],0),7)</f>
        <v>45307</v>
      </c>
    </row>
    <row r="1937" spans="1:16">
      <c r="A1937" s="9">
        <v>237.05</v>
      </c>
      <c r="B1937" t="s">
        <v>1797</v>
      </c>
      <c r="C1937" t="str">
        <f>IF(LEFT(TrackerTbl[[#This Row],[WorkPackage]],1)="U",TrackerTbl[[#This Row],[WorkPackage]],"IDR "&amp;TRIM(TrackerTbl[[#This Row],[WorkPackage]]))</f>
        <v>IDR 237.05</v>
      </c>
      <c r="D1937" t="str">
        <f>TRIM(TrackerTbl[[#This Row],[UAID_2]])</f>
        <v>HS2-000020P0W</v>
      </c>
      <c r="E1937" s="74">
        <f>_xlfn.MAXIFS(Central_Team!G:G,Central_Team!C:C,TrackerTbl[[#This Row],[UAID_2]])</f>
        <v>45666</v>
      </c>
      <c r="F1937" t="str" cm="1">
        <f t="array" ref="F1937">INDEX(MainTracker[#Data],MATCH(1,(TrackerTbl[[#This Row],[UAID_2]]=MainTracker[UAID_2])*(TrackerTbl[[#This Row],[Request Date]]=MainTracker[Request sent on (Date)])*1,0),21)</f>
        <v>10 - Complete</v>
      </c>
      <c r="G1937" s="74" cm="1">
        <f t="array" ref="G1937">INDEX(MainTracker[#Data],MATCH(1,(TrackerTbl[[#This Row],[UAID_2]]=MainTracker[UAID_2])*(TrackerTbl[[#This Row],[Request Date]]=MainTracker[Request sent on (Date)])*1,0),9)</f>
        <v>45673</v>
      </c>
      <c r="J1937" t="s">
        <v>11124</v>
      </c>
      <c r="K1937" s="238" t="s">
        <v>11082</v>
      </c>
      <c r="L1937" t="str">
        <f>LEFT(Table58[[#This Row],[L3 (Last Work Package only)]],FIND(" - ",Table58[[#This Row],[L3 (Last Work Package only)]])-1)</f>
        <v>IDR 237.02</v>
      </c>
      <c r="M1937" t="str">
        <f>LEFT(Table58[[#This Row],[Assets]],FIND(" - ",Table58[[#This Row],[Assets]])-1)</f>
        <v>HS2-00003D9CR</v>
      </c>
      <c r="N1937" s="239">
        <f>INDEX(TrackerTbl[#Data],MATCH(Table58[[#This Row],[L2]],TrackerTbl[Cleansed_UAID_2],0),5)</f>
        <v>45271</v>
      </c>
      <c r="O1937" s="9" t="str">
        <f>INDEX(TrackerTbl[#Data],MATCH(Table58[[#This Row],[L2]],TrackerTbl[Cleansed_UAID_2],0),6)</f>
        <v>10 - Complete</v>
      </c>
      <c r="P1937" s="239">
        <f>INDEX(TrackerTbl[#Data],MATCH(Table58[[#This Row],[L2]],TrackerTbl[Cleansed_UAID_2],0),7)</f>
        <v>45308</v>
      </c>
    </row>
    <row r="1938" spans="1:16">
      <c r="A1938" s="9">
        <v>213.05</v>
      </c>
      <c r="B1938" t="s">
        <v>3239</v>
      </c>
      <c r="C1938" t="str">
        <f>IF(LEFT(TrackerTbl[[#This Row],[WorkPackage]],1)="U",TrackerTbl[[#This Row],[WorkPackage]],"IDR "&amp;TRIM(TrackerTbl[[#This Row],[WorkPackage]]))</f>
        <v>IDR 213.05</v>
      </c>
      <c r="D1938" t="str">
        <f>TRIM(TrackerTbl[[#This Row],[UAID_2]])</f>
        <v>HS2-00002CW0N</v>
      </c>
      <c r="E1938" s="74">
        <f>_xlfn.MAXIFS(Central_Team!G:G,Central_Team!C:C,TrackerTbl[[#This Row],[UAID_2]])</f>
        <v>45667</v>
      </c>
      <c r="F1938" t="str" cm="1">
        <f t="array" ref="F1938">INDEX(MainTracker[#Data],MATCH(1,(TrackerTbl[[#This Row],[UAID_2]]=MainTracker[UAID_2])*(TrackerTbl[[#This Row],[Request Date]]=MainTracker[Request sent on (Date)])*1,0),21)</f>
        <v>10 - Complete</v>
      </c>
      <c r="G1938" s="74" cm="1">
        <f t="array" ref="G1938">INDEX(MainTracker[#Data],MATCH(1,(TrackerTbl[[#This Row],[UAID_2]]=MainTracker[UAID_2])*(TrackerTbl[[#This Row],[Request Date]]=MainTracker[Request sent on (Date)])*1,0),9)</f>
        <v>45674</v>
      </c>
      <c r="J1938" t="s">
        <v>11125</v>
      </c>
      <c r="K1938" s="238" t="s">
        <v>11082</v>
      </c>
      <c r="L1938" t="str">
        <f>LEFT(Table58[[#This Row],[L3 (Last Work Package only)]],FIND(" - ",Table58[[#This Row],[L3 (Last Work Package only)]])-1)</f>
        <v>IDR 237.02</v>
      </c>
      <c r="M1938" t="str">
        <f>LEFT(Table58[[#This Row],[Assets]],FIND(" - ",Table58[[#This Row],[Assets]])-1)</f>
        <v>HS2-00003D9CS</v>
      </c>
      <c r="N1938" s="239">
        <f>INDEX(TrackerTbl[#Data],MATCH(Table58[[#This Row],[L2]],TrackerTbl[Cleansed_UAID_2],0),5)</f>
        <v>45271</v>
      </c>
      <c r="O1938" s="9" t="str">
        <f>INDEX(TrackerTbl[#Data],MATCH(Table58[[#This Row],[L2]],TrackerTbl[Cleansed_UAID_2],0),6)</f>
        <v>10 - Complete</v>
      </c>
      <c r="P1938" s="239">
        <f>INDEX(TrackerTbl[#Data],MATCH(Table58[[#This Row],[L2]],TrackerTbl[Cleansed_UAID_2],0),7)</f>
        <v>45307</v>
      </c>
    </row>
    <row r="1939" spans="1:16">
      <c r="A1939" s="9" t="s">
        <v>309</v>
      </c>
      <c r="B1939" t="s">
        <v>310</v>
      </c>
      <c r="C1939" t="str">
        <f>IF(LEFT(TrackerTbl[[#This Row],[WorkPackage]],1)="U",TrackerTbl[[#This Row],[WorkPackage]],"IDR "&amp;TRIM(TrackerTbl[[#This Row],[WorkPackage]]))</f>
        <v>IDR 215.02-2</v>
      </c>
      <c r="D1939" t="str">
        <f>TRIM(TrackerTbl[[#This Row],[UAID_2]])</f>
        <v>HS2-00002CX36</v>
      </c>
      <c r="E1939" s="74">
        <f>_xlfn.MAXIFS(Central_Team!G:G,Central_Team!C:C,TrackerTbl[[#This Row],[UAID_2]])</f>
        <v>45667</v>
      </c>
      <c r="F1939" t="str" cm="1">
        <f t="array" ref="F1939">INDEX(MainTracker[#Data],MATCH(1,(TrackerTbl[[#This Row],[UAID_2]]=MainTracker[UAID_2])*(TrackerTbl[[#This Row],[Request Date]]=MainTracker[Request sent on (Date)])*1,0),21)</f>
        <v>10 - Complete</v>
      </c>
      <c r="G1939" s="74" cm="1">
        <f t="array" ref="G1939">INDEX(MainTracker[#Data],MATCH(1,(TrackerTbl[[#This Row],[UAID_2]]=MainTracker[UAID_2])*(TrackerTbl[[#This Row],[Request Date]]=MainTracker[Request sent on (Date)])*1,0),9)</f>
        <v>45674</v>
      </c>
      <c r="J1939" t="s">
        <v>11126</v>
      </c>
      <c r="K1939" s="238" t="s">
        <v>11082</v>
      </c>
      <c r="L1939" t="str">
        <f>LEFT(Table58[[#This Row],[L3 (Last Work Package only)]],FIND(" - ",Table58[[#This Row],[L3 (Last Work Package only)]])-1)</f>
        <v>IDR 237.02</v>
      </c>
      <c r="M1939" t="str">
        <f>LEFT(Table58[[#This Row],[Assets]],FIND(" - ",Table58[[#This Row],[Assets]])-1)</f>
        <v>HS2-00003D9CT</v>
      </c>
      <c r="N1939" s="239">
        <f>INDEX(TrackerTbl[#Data],MATCH(Table58[[#This Row],[L2]],TrackerTbl[Cleansed_UAID_2],0),5)</f>
        <v>45271</v>
      </c>
      <c r="O1939" s="9" t="str">
        <f>INDEX(TrackerTbl[#Data],MATCH(Table58[[#This Row],[L2]],TrackerTbl[Cleansed_UAID_2],0),6)</f>
        <v>10 - Complete</v>
      </c>
      <c r="P1939" s="239">
        <f>INDEX(TrackerTbl[#Data],MATCH(Table58[[#This Row],[L2]],TrackerTbl[Cleansed_UAID_2],0),7)</f>
        <v>45307</v>
      </c>
    </row>
    <row r="1940" spans="1:16">
      <c r="A1940" s="9" t="s">
        <v>49</v>
      </c>
      <c r="B1940" t="s">
        <v>8277</v>
      </c>
      <c r="C1940" t="str">
        <f>IF(LEFT(TrackerTbl[[#This Row],[WorkPackage]],1)="U",TrackerTbl[[#This Row],[WorkPackage]],"IDR "&amp;TRIM(TrackerTbl[[#This Row],[WorkPackage]]))</f>
        <v>IDR 229.01-2</v>
      </c>
      <c r="D1940" t="str">
        <f>TRIM(TrackerTbl[[#This Row],[UAID_2]])</f>
        <v>HS2-000020NW0</v>
      </c>
      <c r="E1940" s="74">
        <f>_xlfn.MAXIFS(Central_Team!G:G,Central_Team!C:C,TrackerTbl[[#This Row],[UAID_2]])</f>
        <v>45670</v>
      </c>
      <c r="F1940" t="str" cm="1">
        <f t="array" ref="F1940">INDEX(MainTracker[#Data],MATCH(1,(TrackerTbl[[#This Row],[UAID_2]]=MainTracker[UAID_2])*(TrackerTbl[[#This Row],[Request Date]]=MainTracker[Request sent on (Date)])*1,0),21)</f>
        <v>10 - Complete</v>
      </c>
      <c r="G1940" s="74" cm="1">
        <f t="array" ref="G1940">INDEX(MainTracker[#Data],MATCH(1,(TrackerTbl[[#This Row],[UAID_2]]=MainTracker[UAID_2])*(TrackerTbl[[#This Row],[Request Date]]=MainTracker[Request sent on (Date)])*1,0),9)</f>
        <v>45672</v>
      </c>
      <c r="J1940" t="s">
        <v>11127</v>
      </c>
      <c r="K1940" s="238" t="s">
        <v>11082</v>
      </c>
      <c r="L1940" t="str">
        <f>LEFT(Table58[[#This Row],[L3 (Last Work Package only)]],FIND(" - ",Table58[[#This Row],[L3 (Last Work Package only)]])-1)</f>
        <v>IDR 237.02</v>
      </c>
      <c r="M1940" t="str">
        <f>LEFT(Table58[[#This Row],[Assets]],FIND(" - ",Table58[[#This Row],[Assets]])-1)</f>
        <v>HS2-00003D9CU</v>
      </c>
      <c r="N1940" s="239">
        <f>INDEX(TrackerTbl[#Data],MATCH(Table58[[#This Row],[L2]],TrackerTbl[Cleansed_UAID_2],0),5)</f>
        <v>45271</v>
      </c>
      <c r="O1940" s="9" t="str">
        <f>INDEX(TrackerTbl[#Data],MATCH(Table58[[#This Row],[L2]],TrackerTbl[Cleansed_UAID_2],0),6)</f>
        <v>10 - Complete</v>
      </c>
      <c r="P1940" s="239">
        <f>INDEX(TrackerTbl[#Data],MATCH(Table58[[#This Row],[L2]],TrackerTbl[Cleansed_UAID_2],0),7)</f>
        <v>45308</v>
      </c>
    </row>
    <row r="1941" spans="1:16">
      <c r="A1941" s="9" t="s">
        <v>49</v>
      </c>
      <c r="B1941" t="s">
        <v>8282</v>
      </c>
      <c r="C1941" t="str">
        <f>IF(LEFT(TrackerTbl[[#This Row],[WorkPackage]],1)="U",TrackerTbl[[#This Row],[WorkPackage]],"IDR "&amp;TRIM(TrackerTbl[[#This Row],[WorkPackage]]))</f>
        <v>IDR 229.01-2</v>
      </c>
      <c r="D1941" t="str">
        <f>TRIM(TrackerTbl[[#This Row],[UAID_2]])</f>
        <v>HS2-000025B2E</v>
      </c>
      <c r="E1941" s="74">
        <f>_xlfn.MAXIFS(Central_Team!G:G,Central_Team!C:C,TrackerTbl[[#This Row],[UAID_2]])</f>
        <v>45670</v>
      </c>
      <c r="F1941" t="str" cm="1">
        <f t="array" ref="F1941">INDEX(MainTracker[#Data],MATCH(1,(TrackerTbl[[#This Row],[UAID_2]]=MainTracker[UAID_2])*(TrackerTbl[[#This Row],[Request Date]]=MainTracker[Request sent on (Date)])*1,0),21)</f>
        <v>10 - Complete</v>
      </c>
      <c r="G1941" s="74" cm="1">
        <f t="array" ref="G1941">INDEX(MainTracker[#Data],MATCH(1,(TrackerTbl[[#This Row],[UAID_2]]=MainTracker[UAID_2])*(TrackerTbl[[#This Row],[Request Date]]=MainTracker[Request sent on (Date)])*1,0),9)</f>
        <v>45672</v>
      </c>
      <c r="J1941" t="s">
        <v>11128</v>
      </c>
      <c r="K1941" s="238" t="s">
        <v>11082</v>
      </c>
      <c r="L1941" t="str">
        <f>LEFT(Table58[[#This Row],[L3 (Last Work Package only)]],FIND(" - ",Table58[[#This Row],[L3 (Last Work Package only)]])-1)</f>
        <v>IDR 237.02</v>
      </c>
      <c r="M1941" t="str">
        <f>LEFT(Table58[[#This Row],[Assets]],FIND(" - ",Table58[[#This Row],[Assets]])-1)</f>
        <v>HS2-00003GSK0</v>
      </c>
      <c r="N1941" s="239">
        <f>INDEX(TrackerTbl[#Data],MATCH(Table58[[#This Row],[L2]],TrackerTbl[Cleansed_UAID_2],0),5)</f>
        <v>45587</v>
      </c>
      <c r="O1941" s="9" t="str">
        <f>INDEX(TrackerTbl[#Data],MATCH(Table58[[#This Row],[L2]],TrackerTbl[Cleansed_UAID_2],0),6)</f>
        <v>10 - Complete</v>
      </c>
      <c r="P1941" s="239">
        <f>INDEX(TrackerTbl[#Data],MATCH(Table58[[#This Row],[L2]],TrackerTbl[Cleansed_UAID_2],0),7)</f>
        <v>45589</v>
      </c>
    </row>
    <row r="1942" spans="1:16">
      <c r="A1942" s="9" t="s">
        <v>49</v>
      </c>
      <c r="B1942" t="s">
        <v>8286</v>
      </c>
      <c r="C1942" t="str">
        <f>IF(LEFT(TrackerTbl[[#This Row],[WorkPackage]],1)="U",TrackerTbl[[#This Row],[WorkPackage]],"IDR "&amp;TRIM(TrackerTbl[[#This Row],[WorkPackage]]))</f>
        <v>IDR 229.01-2</v>
      </c>
      <c r="D1942" t="str">
        <f>TRIM(TrackerTbl[[#This Row],[UAID_2]])</f>
        <v>HS2-000025B2G</v>
      </c>
      <c r="E1942" s="74">
        <f>_xlfn.MAXIFS(Central_Team!G:G,Central_Team!C:C,TrackerTbl[[#This Row],[UAID_2]])</f>
        <v>45670</v>
      </c>
      <c r="F1942" t="str" cm="1">
        <f t="array" ref="F1942">INDEX(MainTracker[#Data],MATCH(1,(TrackerTbl[[#This Row],[UAID_2]]=MainTracker[UAID_2])*(TrackerTbl[[#This Row],[Request Date]]=MainTracker[Request sent on (Date)])*1,0),21)</f>
        <v>10 - Complete</v>
      </c>
      <c r="G1942" s="74" cm="1">
        <f t="array" ref="G1942">INDEX(MainTracker[#Data],MATCH(1,(TrackerTbl[[#This Row],[UAID_2]]=MainTracker[UAID_2])*(TrackerTbl[[#This Row],[Request Date]]=MainTracker[Request sent on (Date)])*1,0),9)</f>
        <v>45673</v>
      </c>
      <c r="J1942" t="s">
        <v>11129</v>
      </c>
      <c r="K1942" s="238" t="s">
        <v>11082</v>
      </c>
      <c r="L1942" t="str">
        <f>LEFT(Table58[[#This Row],[L3 (Last Work Package only)]],FIND(" - ",Table58[[#This Row],[L3 (Last Work Package only)]])-1)</f>
        <v>IDR 237.02</v>
      </c>
      <c r="M1942" t="str">
        <f>LEFT(Table58[[#This Row],[Assets]],FIND(" - ",Table58[[#This Row],[Assets]])-1)</f>
        <v>HS2-00003GSK1</v>
      </c>
      <c r="N1942" s="239">
        <f>INDEX(TrackerTbl[#Data],MATCH(Table58[[#This Row],[L2]],TrackerTbl[Cleansed_UAID_2],0),5)</f>
        <v>45587</v>
      </c>
      <c r="O1942" s="9" t="str">
        <f>INDEX(TrackerTbl[#Data],MATCH(Table58[[#This Row],[L2]],TrackerTbl[Cleansed_UAID_2],0),6)</f>
        <v>10 - Complete</v>
      </c>
      <c r="P1942" s="239">
        <f>INDEX(TrackerTbl[#Data],MATCH(Table58[[#This Row],[L2]],TrackerTbl[Cleansed_UAID_2],0),7)</f>
        <v>45589</v>
      </c>
    </row>
    <row r="1943" spans="1:16">
      <c r="A1943" s="9" t="s">
        <v>49</v>
      </c>
      <c r="B1943" t="s">
        <v>8290</v>
      </c>
      <c r="C1943" t="str">
        <f>IF(LEFT(TrackerTbl[[#This Row],[WorkPackage]],1)="U",TrackerTbl[[#This Row],[WorkPackage]],"IDR "&amp;TRIM(TrackerTbl[[#This Row],[WorkPackage]]))</f>
        <v>IDR 229.01-2</v>
      </c>
      <c r="D1943" t="str">
        <f>TRIM(TrackerTbl[[#This Row],[UAID_2]])</f>
        <v>HS2-000039DSF</v>
      </c>
      <c r="E1943" s="74">
        <f>_xlfn.MAXIFS(Central_Team!G:G,Central_Team!C:C,TrackerTbl[[#This Row],[UAID_2]])</f>
        <v>45670</v>
      </c>
      <c r="F1943" t="str" cm="1">
        <f t="array" ref="F1943">INDEX(MainTracker[#Data],MATCH(1,(TrackerTbl[[#This Row],[UAID_2]]=MainTracker[UAID_2])*(TrackerTbl[[#This Row],[Request Date]]=MainTracker[Request sent on (Date)])*1,0),21)</f>
        <v>99 - Cancelled</v>
      </c>
      <c r="G1943" s="74" cm="1">
        <f t="array" ref="G1943">INDEX(MainTracker[#Data],MATCH(1,(TrackerTbl[[#This Row],[UAID_2]]=MainTracker[UAID_2])*(TrackerTbl[[#This Row],[Request Date]]=MainTracker[Request sent on (Date)])*1,0),9)</f>
        <v>0</v>
      </c>
      <c r="J1943" t="s">
        <v>11130</v>
      </c>
      <c r="K1943" s="238" t="s">
        <v>11082</v>
      </c>
      <c r="L1943" t="str">
        <f>LEFT(Table58[[#This Row],[L3 (Last Work Package only)]],FIND(" - ",Table58[[#This Row],[L3 (Last Work Package only)]])-1)</f>
        <v>IDR 237.02</v>
      </c>
      <c r="M1943" t="str">
        <f>LEFT(Table58[[#This Row],[Assets]],FIND(" - ",Table58[[#This Row],[Assets]])-1)</f>
        <v>HS2-00003GSK2</v>
      </c>
      <c r="N1943" s="239">
        <f>INDEX(TrackerTbl[#Data],MATCH(Table58[[#This Row],[L2]],TrackerTbl[Cleansed_UAID_2],0),5)</f>
        <v>45587</v>
      </c>
      <c r="O1943" s="9" t="str">
        <f>INDEX(TrackerTbl[#Data],MATCH(Table58[[#This Row],[L2]],TrackerTbl[Cleansed_UAID_2],0),6)</f>
        <v>10 - Complete</v>
      </c>
      <c r="P1943" s="239">
        <f>INDEX(TrackerTbl[#Data],MATCH(Table58[[#This Row],[L2]],TrackerTbl[Cleansed_UAID_2],0),7)</f>
        <v>45589</v>
      </c>
    </row>
    <row r="1944" spans="1:16">
      <c r="A1944" s="9" t="s">
        <v>6721</v>
      </c>
      <c r="B1944" t="s">
        <v>8296</v>
      </c>
      <c r="C1944" t="str">
        <f>IF(LEFT(TrackerTbl[[#This Row],[WorkPackage]],1)="U",TrackerTbl[[#This Row],[WorkPackage]],"IDR "&amp;TRIM(TrackerTbl[[#This Row],[WorkPackage]]))</f>
        <v>IDR 213.02-1</v>
      </c>
      <c r="D1944" t="str">
        <f>TRIM(TrackerTbl[[#This Row],[UAID_2]])</f>
        <v>HS2-00002BVGF</v>
      </c>
      <c r="E1944" s="74">
        <f>_xlfn.MAXIFS(Central_Team!G:G,Central_Team!C:C,TrackerTbl[[#This Row],[UAID_2]])</f>
        <v>45672</v>
      </c>
      <c r="F1944" t="str" cm="1">
        <f t="array" ref="F1944">INDEX(MainTracker[#Data],MATCH(1,(TrackerTbl[[#This Row],[UAID_2]]=MainTracker[UAID_2])*(TrackerTbl[[#This Row],[Request Date]]=MainTracker[Request sent on (Date)])*1,0),21)</f>
        <v>10 - Complete</v>
      </c>
      <c r="G1944" s="74" cm="1">
        <f t="array" ref="G1944">INDEX(MainTracker[#Data],MATCH(1,(TrackerTbl[[#This Row],[UAID_2]]=MainTracker[UAID_2])*(TrackerTbl[[#This Row],[Request Date]]=MainTracker[Request sent on (Date)])*1,0),9)</f>
        <v>45692</v>
      </c>
      <c r="J1944" t="s">
        <v>11131</v>
      </c>
      <c r="K1944" s="238" t="s">
        <v>11082</v>
      </c>
      <c r="L1944" t="str">
        <f>LEFT(Table58[[#This Row],[L3 (Last Work Package only)]],FIND(" - ",Table58[[#This Row],[L3 (Last Work Package only)]])-1)</f>
        <v>IDR 237.02</v>
      </c>
      <c r="M1944" t="str">
        <f>LEFT(Table58[[#This Row],[Assets]],FIND(" - ",Table58[[#This Row],[Assets]])-1)</f>
        <v>HS2-00003GSK3</v>
      </c>
      <c r="N1944" s="239">
        <f>INDEX(TrackerTbl[#Data],MATCH(Table58[[#This Row],[L2]],TrackerTbl[Cleansed_UAID_2],0),5)</f>
        <v>45587</v>
      </c>
      <c r="O1944" s="9" t="str">
        <f>INDEX(TrackerTbl[#Data],MATCH(Table58[[#This Row],[L2]],TrackerTbl[Cleansed_UAID_2],0),6)</f>
        <v>10 - Complete</v>
      </c>
      <c r="P1944" s="239">
        <f>INDEX(TrackerTbl[#Data],MATCH(Table58[[#This Row],[L2]],TrackerTbl[Cleansed_UAID_2],0),7)</f>
        <v>45589</v>
      </c>
    </row>
    <row r="1945" spans="1:16">
      <c r="A1945" s="9" t="s">
        <v>6721</v>
      </c>
      <c r="B1945" t="s">
        <v>8302</v>
      </c>
      <c r="C1945" t="str">
        <f>IF(LEFT(TrackerTbl[[#This Row],[WorkPackage]],1)="U",TrackerTbl[[#This Row],[WorkPackage]],"IDR "&amp;TRIM(TrackerTbl[[#This Row],[WorkPackage]]))</f>
        <v>IDR 213.02-1</v>
      </c>
      <c r="D1945" t="str">
        <f>TRIM(TrackerTbl[[#This Row],[UAID_2]])</f>
        <v>HS2-00002CT77</v>
      </c>
      <c r="E1945" s="74">
        <f>_xlfn.MAXIFS(Central_Team!G:G,Central_Team!C:C,TrackerTbl[[#This Row],[UAID_2]])</f>
        <v>45672</v>
      </c>
      <c r="F1945" t="str" cm="1">
        <f t="array" ref="F1945">INDEX(MainTracker[#Data],MATCH(1,(TrackerTbl[[#This Row],[UAID_2]]=MainTracker[UAID_2])*(TrackerTbl[[#This Row],[Request Date]]=MainTracker[Request sent on (Date)])*1,0),21)</f>
        <v>10 - Complete</v>
      </c>
      <c r="G1945" s="74" cm="1">
        <f t="array" ref="G1945">INDEX(MainTracker[#Data],MATCH(1,(TrackerTbl[[#This Row],[UAID_2]]=MainTracker[UAID_2])*(TrackerTbl[[#This Row],[Request Date]]=MainTracker[Request sent on (Date)])*1,0),9)</f>
        <v>45679</v>
      </c>
      <c r="J1945" t="s">
        <v>11132</v>
      </c>
      <c r="K1945" s="238" t="s">
        <v>11082</v>
      </c>
      <c r="L1945" t="str">
        <f>LEFT(Table58[[#This Row],[L3 (Last Work Package only)]],FIND(" - ",Table58[[#This Row],[L3 (Last Work Package only)]])-1)</f>
        <v>IDR 237.02</v>
      </c>
      <c r="M1945" t="str">
        <f>LEFT(Table58[[#This Row],[Assets]],FIND(" - ",Table58[[#This Row],[Assets]])-1)</f>
        <v>HS2-00003GSK4</v>
      </c>
      <c r="N1945" s="239">
        <f>INDEX(TrackerTbl[#Data],MATCH(Table58[[#This Row],[L2]],TrackerTbl[Cleansed_UAID_2],0),5)</f>
        <v>45587</v>
      </c>
      <c r="O1945" s="9" t="str">
        <f>INDEX(TrackerTbl[#Data],MATCH(Table58[[#This Row],[L2]],TrackerTbl[Cleansed_UAID_2],0),6)</f>
        <v>10 - Complete</v>
      </c>
      <c r="P1945" s="239">
        <f>INDEX(TrackerTbl[#Data],MATCH(Table58[[#This Row],[L2]],TrackerTbl[Cleansed_UAID_2],0),7)</f>
        <v>45589</v>
      </c>
    </row>
    <row r="1946" spans="1:16">
      <c r="A1946" s="9" t="s">
        <v>6721</v>
      </c>
      <c r="B1946" t="s">
        <v>8307</v>
      </c>
      <c r="C1946" t="str">
        <f>IF(LEFT(TrackerTbl[[#This Row],[WorkPackage]],1)="U",TrackerTbl[[#This Row],[WorkPackage]],"IDR "&amp;TRIM(TrackerTbl[[#This Row],[WorkPackage]]))</f>
        <v>IDR 213.02-1</v>
      </c>
      <c r="D1946" t="str">
        <f>TRIM(TrackerTbl[[#This Row],[UAID_2]])</f>
        <v>HS2-00002CT7S</v>
      </c>
      <c r="E1946" s="74">
        <f>_xlfn.MAXIFS(Central_Team!G:G,Central_Team!C:C,TrackerTbl[[#This Row],[UAID_2]])</f>
        <v>45672</v>
      </c>
      <c r="F1946" t="str" cm="1">
        <f t="array" ref="F1946">INDEX(MainTracker[#Data],MATCH(1,(TrackerTbl[[#This Row],[UAID_2]]=MainTracker[UAID_2])*(TrackerTbl[[#This Row],[Request Date]]=MainTracker[Request sent on (Date)])*1,0),21)</f>
        <v>10 - Complete</v>
      </c>
      <c r="G1946" s="74" cm="1">
        <f t="array" ref="G1946">INDEX(MainTracker[#Data],MATCH(1,(TrackerTbl[[#This Row],[UAID_2]]=MainTracker[UAID_2])*(TrackerTbl[[#This Row],[Request Date]]=MainTracker[Request sent on (Date)])*1,0),9)</f>
        <v>45678</v>
      </c>
      <c r="J1946" t="s">
        <v>11133</v>
      </c>
      <c r="K1946" s="238" t="s">
        <v>11082</v>
      </c>
      <c r="L1946" t="str">
        <f>LEFT(Table58[[#This Row],[L3 (Last Work Package only)]],FIND(" - ",Table58[[#This Row],[L3 (Last Work Package only)]])-1)</f>
        <v>IDR 237.02</v>
      </c>
      <c r="M1946" t="str">
        <f>LEFT(Table58[[#This Row],[Assets]],FIND(" - ",Table58[[#This Row],[Assets]])-1)</f>
        <v>HS2-00003GSK5</v>
      </c>
      <c r="N1946" s="239">
        <f>INDEX(TrackerTbl[#Data],MATCH(Table58[[#This Row],[L2]],TrackerTbl[Cleansed_UAID_2],0),5)</f>
        <v>45587</v>
      </c>
      <c r="O1946" s="9" t="str">
        <f>INDEX(TrackerTbl[#Data],MATCH(Table58[[#This Row],[L2]],TrackerTbl[Cleansed_UAID_2],0),6)</f>
        <v>10 - Complete</v>
      </c>
      <c r="P1946" s="239">
        <f>INDEX(TrackerTbl[#Data],MATCH(Table58[[#This Row],[L2]],TrackerTbl[Cleansed_UAID_2],0),7)</f>
        <v>45589</v>
      </c>
    </row>
    <row r="1947" spans="1:16">
      <c r="A1947" s="9" t="s">
        <v>6721</v>
      </c>
      <c r="B1947" t="s">
        <v>8312</v>
      </c>
      <c r="C1947" t="str">
        <f>IF(LEFT(TrackerTbl[[#This Row],[WorkPackage]],1)="U",TrackerTbl[[#This Row],[WorkPackage]],"IDR "&amp;TRIM(TrackerTbl[[#This Row],[WorkPackage]]))</f>
        <v>IDR 213.02-1</v>
      </c>
      <c r="D1947" t="str">
        <f>TRIM(TrackerTbl[[#This Row],[UAID_2]])</f>
        <v>HS2-00002CT7A</v>
      </c>
      <c r="E1947" s="74">
        <f>_xlfn.MAXIFS(Central_Team!G:G,Central_Team!C:C,TrackerTbl[[#This Row],[UAID_2]])</f>
        <v>45672</v>
      </c>
      <c r="F1947" t="str" cm="1">
        <f t="array" ref="F1947">INDEX(MainTracker[#Data],MATCH(1,(TrackerTbl[[#This Row],[UAID_2]]=MainTracker[UAID_2])*(TrackerTbl[[#This Row],[Request Date]]=MainTracker[Request sent on (Date)])*1,0),21)</f>
        <v>10 - Complete</v>
      </c>
      <c r="G1947" s="74" cm="1">
        <f t="array" ref="G1947">INDEX(MainTracker[#Data],MATCH(1,(TrackerTbl[[#This Row],[UAID_2]]=MainTracker[UAID_2])*(TrackerTbl[[#This Row],[Request Date]]=MainTracker[Request sent on (Date)])*1,0),9)</f>
        <v>45677</v>
      </c>
      <c r="J1947" t="s">
        <v>11134</v>
      </c>
      <c r="K1947" s="238" t="s">
        <v>11135</v>
      </c>
      <c r="L1947" t="str">
        <f>LEFT(Table58[[#This Row],[L3 (Last Work Package only)]],FIND(" - ",Table58[[#This Row],[L3 (Last Work Package only)]])-1)</f>
        <v>IDR 237.01</v>
      </c>
      <c r="M1947" t="str">
        <f>LEFT(Table58[[#This Row],[Assets]],FIND(" - ",Table58[[#This Row],[Assets]])-1)</f>
        <v>HS2-00002EL01</v>
      </c>
      <c r="N1947" s="239" t="e">
        <f>INDEX(TrackerTbl[#Data],MATCH(Table58[[#This Row],[L2]],TrackerTbl[Cleansed_UAID_2],0),5)</f>
        <v>#N/A</v>
      </c>
      <c r="O1947" s="9" t="e">
        <f>INDEX(TrackerTbl[#Data],MATCH(Table58[[#This Row],[L2]],TrackerTbl[Cleansed_UAID_2],0),6)</f>
        <v>#N/A</v>
      </c>
      <c r="P1947" s="239" t="e">
        <f>INDEX(TrackerTbl[#Data],MATCH(Table58[[#This Row],[L2]],TrackerTbl[Cleansed_UAID_2],0),7)</f>
        <v>#N/A</v>
      </c>
    </row>
    <row r="1948" spans="1:16">
      <c r="A1948" s="9" t="s">
        <v>6721</v>
      </c>
      <c r="B1948" t="s">
        <v>8316</v>
      </c>
      <c r="C1948" t="str">
        <f>IF(LEFT(TrackerTbl[[#This Row],[WorkPackage]],1)="U",TrackerTbl[[#This Row],[WorkPackage]],"IDR "&amp;TRIM(TrackerTbl[[#This Row],[WorkPackage]]))</f>
        <v>IDR 213.02-1</v>
      </c>
      <c r="D1948" t="str">
        <f>TRIM(TrackerTbl[[#This Row],[UAID_2]])</f>
        <v>HS2-00002CT78</v>
      </c>
      <c r="E1948" s="74">
        <f>_xlfn.MAXIFS(Central_Team!G:G,Central_Team!C:C,TrackerTbl[[#This Row],[UAID_2]])</f>
        <v>45672</v>
      </c>
      <c r="F1948" t="str" cm="1">
        <f t="array" ref="F1948">INDEX(MainTracker[#Data],MATCH(1,(TrackerTbl[[#This Row],[UAID_2]]=MainTracker[UAID_2])*(TrackerTbl[[#This Row],[Request Date]]=MainTracker[Request sent on (Date)])*1,0),21)</f>
        <v>10 - Complete</v>
      </c>
      <c r="G1948" s="74" cm="1">
        <f t="array" ref="G1948">INDEX(MainTracker[#Data],MATCH(1,(TrackerTbl[[#This Row],[UAID_2]]=MainTracker[UAID_2])*(TrackerTbl[[#This Row],[Request Date]]=MainTracker[Request sent on (Date)])*1,0),9)</f>
        <v>45692</v>
      </c>
      <c r="J1948" t="s">
        <v>11136</v>
      </c>
      <c r="K1948" s="238" t="s">
        <v>11135</v>
      </c>
      <c r="L1948" t="str">
        <f>LEFT(Table58[[#This Row],[L3 (Last Work Package only)]],FIND(" - ",Table58[[#This Row],[L3 (Last Work Package only)]])-1)</f>
        <v>IDR 237.01</v>
      </c>
      <c r="M1948" t="str">
        <f>LEFT(Table58[[#This Row],[Assets]],FIND(" - ",Table58[[#This Row],[Assets]])-1)</f>
        <v>HS2-00002CTJS</v>
      </c>
      <c r="N1948" s="239" t="e">
        <f>INDEX(TrackerTbl[#Data],MATCH(Table58[[#This Row],[L2]],TrackerTbl[Cleansed_UAID_2],0),5)</f>
        <v>#N/A</v>
      </c>
      <c r="O1948" s="9" t="e">
        <f>INDEX(TrackerTbl[#Data],MATCH(Table58[[#This Row],[L2]],TrackerTbl[Cleansed_UAID_2],0),6)</f>
        <v>#N/A</v>
      </c>
      <c r="P1948" s="239" t="e">
        <f>INDEX(TrackerTbl[#Data],MATCH(Table58[[#This Row],[L2]],TrackerTbl[Cleansed_UAID_2],0),7)</f>
        <v>#N/A</v>
      </c>
    </row>
    <row r="1949" spans="1:16">
      <c r="A1949" s="9" t="s">
        <v>49</v>
      </c>
      <c r="B1949" t="s">
        <v>8321</v>
      </c>
      <c r="C1949" t="str">
        <f>IF(LEFT(TrackerTbl[[#This Row],[WorkPackage]],1)="U",TrackerTbl[[#This Row],[WorkPackage]],"IDR "&amp;TRIM(TrackerTbl[[#This Row],[WorkPackage]]))</f>
        <v>IDR 229.01-2</v>
      </c>
      <c r="D1949" t="str">
        <f>TRIM(TrackerTbl[[#This Row],[UAID_2]])</f>
        <v>HS2-00003AQDA</v>
      </c>
      <c r="E1949" s="74">
        <f>_xlfn.MAXIFS(Central_Team!G:G,Central_Team!C:C,TrackerTbl[[#This Row],[UAID_2]])</f>
        <v>45673</v>
      </c>
      <c r="F1949" t="str" cm="1">
        <f t="array" ref="F1949">INDEX(MainTracker[#Data],MATCH(1,(TrackerTbl[[#This Row],[UAID_2]]=MainTracker[UAID_2])*(TrackerTbl[[#This Row],[Request Date]]=MainTracker[Request sent on (Date)])*1,0),21)</f>
        <v>10 - Complete</v>
      </c>
      <c r="G1949" s="74" cm="1">
        <f t="array" ref="G1949">INDEX(MainTracker[#Data],MATCH(1,(TrackerTbl[[#This Row],[UAID_2]]=MainTracker[UAID_2])*(TrackerTbl[[#This Row],[Request Date]]=MainTracker[Request sent on (Date)])*1,0),9)</f>
        <v>45677</v>
      </c>
      <c r="J1949" t="s">
        <v>11137</v>
      </c>
      <c r="K1949" s="238" t="s">
        <v>11135</v>
      </c>
      <c r="L1949" t="str">
        <f>LEFT(Table58[[#This Row],[L3 (Last Work Package only)]],FIND(" - ",Table58[[#This Row],[L3 (Last Work Package only)]])-1)</f>
        <v>IDR 237.01</v>
      </c>
      <c r="M1949" t="str">
        <f>LEFT(Table58[[#This Row],[Assets]],FIND(" - ",Table58[[#This Row],[Assets]])-1)</f>
        <v>HS2-000001095</v>
      </c>
      <c r="N1949" s="239" t="e">
        <f>INDEX(TrackerTbl[#Data],MATCH(Table58[[#This Row],[L2]],TrackerTbl[Cleansed_UAID_2],0),5)</f>
        <v>#N/A</v>
      </c>
      <c r="O1949" s="9" t="e">
        <f>INDEX(TrackerTbl[#Data],MATCH(Table58[[#This Row],[L2]],TrackerTbl[Cleansed_UAID_2],0),6)</f>
        <v>#N/A</v>
      </c>
      <c r="P1949" s="239" t="e">
        <f>INDEX(TrackerTbl[#Data],MATCH(Table58[[#This Row],[L2]],TrackerTbl[Cleansed_UAID_2],0),7)</f>
        <v>#N/A</v>
      </c>
    </row>
    <row r="1950" spans="1:16">
      <c r="J1950" t="s">
        <v>11138</v>
      </c>
      <c r="K1950" s="238" t="s">
        <v>11135</v>
      </c>
      <c r="L1950" t="str">
        <f>LEFT(Table58[[#This Row],[L3 (Last Work Package only)]],FIND(" - ",Table58[[#This Row],[L3 (Last Work Package only)]])-1)</f>
        <v>IDR 237.01</v>
      </c>
      <c r="M1950" t="str">
        <f>LEFT(Table58[[#This Row],[Assets]],FIND(" - ",Table58[[#This Row],[Assets]])-1)</f>
        <v>HS2-00002ZM28</v>
      </c>
      <c r="N1950" s="239" t="e">
        <f>INDEX(TrackerTbl[#Data],MATCH(Table58[[#This Row],[L2]],TrackerTbl[Cleansed_UAID_2],0),5)</f>
        <v>#N/A</v>
      </c>
      <c r="O1950" s="9" t="e">
        <f>INDEX(TrackerTbl[#Data],MATCH(Table58[[#This Row],[L2]],TrackerTbl[Cleansed_UAID_2],0),6)</f>
        <v>#N/A</v>
      </c>
      <c r="P1950" s="239" t="e">
        <f>INDEX(TrackerTbl[#Data],MATCH(Table58[[#This Row],[L2]],TrackerTbl[Cleansed_UAID_2],0),7)</f>
        <v>#N/A</v>
      </c>
    </row>
    <row r="1951" spans="1:16">
      <c r="J1951" t="s">
        <v>11139</v>
      </c>
      <c r="K1951" s="238" t="s">
        <v>11140</v>
      </c>
      <c r="L1951" t="str">
        <f>LEFT(Table58[[#This Row],[L3 (Last Work Package only)]],FIND(" - ",Table58[[#This Row],[L3 (Last Work Package only)]])-1)</f>
        <v>IDR 236.03</v>
      </c>
      <c r="M1951" t="str">
        <f>LEFT(Table58[[#This Row],[Assets]],FIND(" - ",Table58[[#This Row],[Assets]])-1)</f>
        <v>HS2-000025B3J</v>
      </c>
      <c r="N1951" s="239">
        <f>INDEX(TrackerTbl[#Data],MATCH(Table58[[#This Row],[L2]],TrackerTbl[Cleansed_UAID_2],0),5)</f>
        <v>45243</v>
      </c>
      <c r="O1951" s="9" t="str">
        <f>INDEX(TrackerTbl[#Data],MATCH(Table58[[#This Row],[L2]],TrackerTbl[Cleansed_UAID_2],0),6)</f>
        <v>10 - Complete</v>
      </c>
      <c r="P1951" s="239">
        <f>INDEX(TrackerTbl[#Data],MATCH(Table58[[#This Row],[L2]],TrackerTbl[Cleansed_UAID_2],0),7)</f>
        <v>45246</v>
      </c>
    </row>
    <row r="1952" spans="1:16">
      <c r="J1952" t="s">
        <v>11141</v>
      </c>
      <c r="K1952" s="238" t="s">
        <v>11140</v>
      </c>
      <c r="L1952" t="str">
        <f>LEFT(Table58[[#This Row],[L3 (Last Work Package only)]],FIND(" - ",Table58[[#This Row],[L3 (Last Work Package only)]])-1)</f>
        <v>IDR 236.03</v>
      </c>
      <c r="M1952" t="str">
        <f>LEFT(Table58[[#This Row],[Assets]],FIND(" - ",Table58[[#This Row],[Assets]])-1)</f>
        <v>HS2-000020P08</v>
      </c>
      <c r="N1952" s="239">
        <f>INDEX(TrackerTbl[#Data],MATCH(Table58[[#This Row],[L2]],TrackerTbl[Cleansed_UAID_2],0),5)</f>
        <v>45243</v>
      </c>
      <c r="O1952" s="9" t="str">
        <f>INDEX(TrackerTbl[#Data],MATCH(Table58[[#This Row],[L2]],TrackerTbl[Cleansed_UAID_2],0),6)</f>
        <v>10 - Complete</v>
      </c>
      <c r="P1952" s="239">
        <f>INDEX(TrackerTbl[#Data],MATCH(Table58[[#This Row],[L2]],TrackerTbl[Cleansed_UAID_2],0),7)</f>
        <v>45252</v>
      </c>
    </row>
    <row r="1953" spans="10:16">
      <c r="J1953" t="s">
        <v>11142</v>
      </c>
      <c r="K1953" s="238" t="s">
        <v>11140</v>
      </c>
      <c r="L1953" t="str">
        <f>LEFT(Table58[[#This Row],[L3 (Last Work Package only)]],FIND(" - ",Table58[[#This Row],[L3 (Last Work Package only)]])-1)</f>
        <v>IDR 236.03</v>
      </c>
      <c r="M1953" t="str">
        <f>LEFT(Table58[[#This Row],[Assets]],FIND(" - ",Table58[[#This Row],[Assets]])-1)</f>
        <v>HS2-00002BVMP</v>
      </c>
      <c r="N1953" s="239" t="e">
        <f>INDEX(TrackerTbl[#Data],MATCH(Table58[[#This Row],[L2]],TrackerTbl[Cleansed_UAID_2],0),5)</f>
        <v>#N/A</v>
      </c>
      <c r="O1953" s="9" t="e">
        <f>INDEX(TrackerTbl[#Data],MATCH(Table58[[#This Row],[L2]],TrackerTbl[Cleansed_UAID_2],0),6)</f>
        <v>#N/A</v>
      </c>
      <c r="P1953" s="239" t="e">
        <f>INDEX(TrackerTbl[#Data],MATCH(Table58[[#This Row],[L2]],TrackerTbl[Cleansed_UAID_2],0),7)</f>
        <v>#N/A</v>
      </c>
    </row>
    <row r="1954" spans="10:16">
      <c r="J1954" t="s">
        <v>11143</v>
      </c>
      <c r="K1954" s="238" t="s">
        <v>11140</v>
      </c>
      <c r="L1954" t="str">
        <f>LEFT(Table58[[#This Row],[L3 (Last Work Package only)]],FIND(" - ",Table58[[#This Row],[L3 (Last Work Package only)]])-1)</f>
        <v>IDR 236.03</v>
      </c>
      <c r="M1954" t="str">
        <f>LEFT(Table58[[#This Row],[Assets]],FIND(" - ",Table58[[#This Row],[Assets]])-1)</f>
        <v>HS2-00002CTJL</v>
      </c>
      <c r="N1954" s="239" t="e">
        <f>INDEX(TrackerTbl[#Data],MATCH(Table58[[#This Row],[L2]],TrackerTbl[Cleansed_UAID_2],0),5)</f>
        <v>#N/A</v>
      </c>
      <c r="O1954" s="9" t="e">
        <f>INDEX(TrackerTbl[#Data],MATCH(Table58[[#This Row],[L2]],TrackerTbl[Cleansed_UAID_2],0),6)</f>
        <v>#N/A</v>
      </c>
      <c r="P1954" s="239" t="e">
        <f>INDEX(TrackerTbl[#Data],MATCH(Table58[[#This Row],[L2]],TrackerTbl[Cleansed_UAID_2],0),7)</f>
        <v>#N/A</v>
      </c>
    </row>
    <row r="1955" spans="10:16">
      <c r="J1955" t="s">
        <v>11144</v>
      </c>
      <c r="K1955" s="238" t="s">
        <v>11140</v>
      </c>
      <c r="L1955" t="str">
        <f>LEFT(Table58[[#This Row],[L3 (Last Work Package only)]],FIND(" - ",Table58[[#This Row],[L3 (Last Work Package only)]])-1)</f>
        <v>IDR 236.03</v>
      </c>
      <c r="M1955" t="str">
        <f>LEFT(Table58[[#This Row],[Assets]],FIND(" - ",Table58[[#This Row],[Assets]])-1)</f>
        <v>HS2-00002CTJN</v>
      </c>
      <c r="N1955" s="239">
        <f>INDEX(TrackerTbl[#Data],MATCH(Table58[[#This Row],[L2]],TrackerTbl[Cleansed_UAID_2],0),5)</f>
        <v>45265</v>
      </c>
      <c r="O1955" s="9" t="str">
        <f>INDEX(TrackerTbl[#Data],MATCH(Table58[[#This Row],[L2]],TrackerTbl[Cleansed_UAID_2],0),6)</f>
        <v>10 - Complete</v>
      </c>
      <c r="P1955" s="239">
        <f>INDEX(TrackerTbl[#Data],MATCH(Table58[[#This Row],[L2]],TrackerTbl[Cleansed_UAID_2],0),7)</f>
        <v>45266</v>
      </c>
    </row>
    <row r="1956" spans="10:16">
      <c r="J1956" t="s">
        <v>11145</v>
      </c>
      <c r="K1956" s="238" t="s">
        <v>11140</v>
      </c>
      <c r="L1956" t="str">
        <f>LEFT(Table58[[#This Row],[L3 (Last Work Package only)]],FIND(" - ",Table58[[#This Row],[L3 (Last Work Package only)]])-1)</f>
        <v>IDR 236.03</v>
      </c>
      <c r="M1956" t="str">
        <f>LEFT(Table58[[#This Row],[Assets]],FIND(" - ",Table58[[#This Row],[Assets]])-1)</f>
        <v>HS2-00002CTJP</v>
      </c>
      <c r="N1956" s="239">
        <f>INDEX(TrackerTbl[#Data],MATCH(Table58[[#This Row],[L2]],TrackerTbl[Cleansed_UAID_2],0),5)</f>
        <v>45265</v>
      </c>
      <c r="O1956" s="9" t="str">
        <f>INDEX(TrackerTbl[#Data],MATCH(Table58[[#This Row],[L2]],TrackerTbl[Cleansed_UAID_2],0),6)</f>
        <v>10 - Complete</v>
      </c>
      <c r="P1956" s="239">
        <f>INDEX(TrackerTbl[#Data],MATCH(Table58[[#This Row],[L2]],TrackerTbl[Cleansed_UAID_2],0),7)</f>
        <v>45266</v>
      </c>
    </row>
    <row r="1957" spans="10:16">
      <c r="J1957" t="s">
        <v>11146</v>
      </c>
      <c r="K1957" s="238" t="s">
        <v>11140</v>
      </c>
      <c r="L1957" t="str">
        <f>LEFT(Table58[[#This Row],[L3 (Last Work Package only)]],FIND(" - ",Table58[[#This Row],[L3 (Last Work Package only)]])-1)</f>
        <v>IDR 236.03</v>
      </c>
      <c r="M1957" t="str">
        <f>LEFT(Table58[[#This Row],[Assets]],FIND(" - ",Table58[[#This Row],[Assets]])-1)</f>
        <v>HS2-000001094</v>
      </c>
      <c r="N1957" s="239" t="e">
        <f>INDEX(TrackerTbl[#Data],MATCH(Table58[[#This Row],[L2]],TrackerTbl[Cleansed_UAID_2],0),5)</f>
        <v>#N/A</v>
      </c>
      <c r="O1957" s="9" t="e">
        <f>INDEX(TrackerTbl[#Data],MATCH(Table58[[#This Row],[L2]],TrackerTbl[Cleansed_UAID_2],0),6)</f>
        <v>#N/A</v>
      </c>
      <c r="P1957" s="239" t="e">
        <f>INDEX(TrackerTbl[#Data],MATCH(Table58[[#This Row],[L2]],TrackerTbl[Cleansed_UAID_2],0),7)</f>
        <v>#N/A</v>
      </c>
    </row>
    <row r="1958" spans="10:16">
      <c r="J1958" t="s">
        <v>11147</v>
      </c>
      <c r="K1958" s="238" t="s">
        <v>11140</v>
      </c>
      <c r="L1958" t="str">
        <f>LEFT(Table58[[#This Row],[L3 (Last Work Package only)]],FIND(" - ",Table58[[#This Row],[L3 (Last Work Package only)]])-1)</f>
        <v>IDR 236.03</v>
      </c>
      <c r="M1958" t="str">
        <f>LEFT(Table58[[#This Row],[Assets]],FIND(" - ",Table58[[#This Row],[Assets]])-1)</f>
        <v>HS2-00002EL0R</v>
      </c>
      <c r="N1958" s="239" t="e">
        <f>INDEX(TrackerTbl[#Data],MATCH(Table58[[#This Row],[L2]],TrackerTbl[Cleansed_UAID_2],0),5)</f>
        <v>#N/A</v>
      </c>
      <c r="O1958" s="9" t="e">
        <f>INDEX(TrackerTbl[#Data],MATCH(Table58[[#This Row],[L2]],TrackerTbl[Cleansed_UAID_2],0),6)</f>
        <v>#N/A</v>
      </c>
      <c r="P1958" s="239" t="e">
        <f>INDEX(TrackerTbl[#Data],MATCH(Table58[[#This Row],[L2]],TrackerTbl[Cleansed_UAID_2],0),7)</f>
        <v>#N/A</v>
      </c>
    </row>
    <row r="1959" spans="10:16">
      <c r="J1959" t="s">
        <v>11148</v>
      </c>
      <c r="K1959" s="238" t="s">
        <v>11140</v>
      </c>
      <c r="L1959" t="str">
        <f>LEFT(Table58[[#This Row],[L3 (Last Work Package only)]],FIND(" - ",Table58[[#This Row],[L3 (Last Work Package only)]])-1)</f>
        <v>IDR 236.03</v>
      </c>
      <c r="M1959" t="str">
        <f>LEFT(Table58[[#This Row],[Assets]],FIND(" - ",Table58[[#This Row],[Assets]])-1)</f>
        <v>HS2-00002U6LN</v>
      </c>
      <c r="N1959" s="239">
        <f>INDEX(TrackerTbl[#Data],MATCH(Table58[[#This Row],[L2]],TrackerTbl[Cleansed_UAID_2],0),5)</f>
        <v>45259</v>
      </c>
      <c r="O1959" s="9" t="str">
        <f>INDEX(TrackerTbl[#Data],MATCH(Table58[[#This Row],[L2]],TrackerTbl[Cleansed_UAID_2],0),6)</f>
        <v>10 - Complete</v>
      </c>
      <c r="P1959" s="239">
        <f>INDEX(TrackerTbl[#Data],MATCH(Table58[[#This Row],[L2]],TrackerTbl[Cleansed_UAID_2],0),7)</f>
        <v>45265</v>
      </c>
    </row>
    <row r="1960" spans="10:16">
      <c r="J1960" t="s">
        <v>11149</v>
      </c>
      <c r="K1960" s="238" t="s">
        <v>11140</v>
      </c>
      <c r="L1960" t="str">
        <f>LEFT(Table58[[#This Row],[L3 (Last Work Package only)]],FIND(" - ",Table58[[#This Row],[L3 (Last Work Package only)]])-1)</f>
        <v>IDR 236.03</v>
      </c>
      <c r="M1960" t="str">
        <f>LEFT(Table58[[#This Row],[Assets]],FIND(" - ",Table58[[#This Row],[Assets]])-1)</f>
        <v>HS2-000020P0F</v>
      </c>
      <c r="N1960" s="239">
        <f>INDEX(TrackerTbl[#Data],MATCH(Table58[[#This Row],[L2]],TrackerTbl[Cleansed_UAID_2],0),5)</f>
        <v>45259</v>
      </c>
      <c r="O1960" s="9" t="str">
        <f>INDEX(TrackerTbl[#Data],MATCH(Table58[[#This Row],[L2]],TrackerTbl[Cleansed_UAID_2],0),6)</f>
        <v>10 - Complete</v>
      </c>
      <c r="P1960" s="239">
        <f>INDEX(TrackerTbl[#Data],MATCH(Table58[[#This Row],[L2]],TrackerTbl[Cleansed_UAID_2],0),7)</f>
        <v>45265</v>
      </c>
    </row>
    <row r="1961" spans="10:16">
      <c r="J1961" t="s">
        <v>11150</v>
      </c>
      <c r="K1961" s="238" t="s">
        <v>11140</v>
      </c>
      <c r="L1961" t="str">
        <f>LEFT(Table58[[#This Row],[L3 (Last Work Package only)]],FIND(" - ",Table58[[#This Row],[L3 (Last Work Package only)]])-1)</f>
        <v>IDR 236.03</v>
      </c>
      <c r="M1961" t="str">
        <f>LEFT(Table58[[#This Row],[Assets]],FIND(" - ",Table58[[#This Row],[Assets]])-1)</f>
        <v>HS2-00003D9CV</v>
      </c>
      <c r="N1961" s="239">
        <f>INDEX(TrackerTbl[#Data],MATCH(Table58[[#This Row],[L2]],TrackerTbl[Cleansed_UAID_2],0),5)</f>
        <v>45266</v>
      </c>
      <c r="O1961" s="9" t="str">
        <f>INDEX(TrackerTbl[#Data],MATCH(Table58[[#This Row],[L2]],TrackerTbl[Cleansed_UAID_2],0),6)</f>
        <v>10 - Complete</v>
      </c>
      <c r="P1961" s="239">
        <f>INDEX(TrackerTbl[#Data],MATCH(Table58[[#This Row],[L2]],TrackerTbl[Cleansed_UAID_2],0),7)</f>
        <v>45267</v>
      </c>
    </row>
    <row r="1962" spans="10:16">
      <c r="J1962" t="s">
        <v>11151</v>
      </c>
      <c r="K1962" s="238" t="s">
        <v>11140</v>
      </c>
      <c r="L1962" t="str">
        <f>LEFT(Table58[[#This Row],[L3 (Last Work Package only)]],FIND(" - ",Table58[[#This Row],[L3 (Last Work Package only)]])-1)</f>
        <v>IDR 236.03</v>
      </c>
      <c r="M1962" t="str">
        <f>LEFT(Table58[[#This Row],[Assets]],FIND(" - ",Table58[[#This Row],[Assets]])-1)</f>
        <v>HS2-00003D9CW</v>
      </c>
      <c r="N1962" s="239">
        <f>INDEX(TrackerTbl[#Data],MATCH(Table58[[#This Row],[L2]],TrackerTbl[Cleansed_UAID_2],0),5)</f>
        <v>45266</v>
      </c>
      <c r="O1962" s="9" t="str">
        <f>INDEX(TrackerTbl[#Data],MATCH(Table58[[#This Row],[L2]],TrackerTbl[Cleansed_UAID_2],0),6)</f>
        <v>10 - Complete</v>
      </c>
      <c r="P1962" s="239">
        <f>INDEX(TrackerTbl[#Data],MATCH(Table58[[#This Row],[L2]],TrackerTbl[Cleansed_UAID_2],0),7)</f>
        <v>45267</v>
      </c>
    </row>
    <row r="1963" spans="10:16">
      <c r="J1963" t="s">
        <v>11152</v>
      </c>
      <c r="K1963" s="238" t="s">
        <v>11140</v>
      </c>
      <c r="L1963" t="str">
        <f>LEFT(Table58[[#This Row],[L3 (Last Work Package only)]],FIND(" - ",Table58[[#This Row],[L3 (Last Work Package only)]])-1)</f>
        <v>IDR 236.03</v>
      </c>
      <c r="M1963" t="str">
        <f>LEFT(Table58[[#This Row],[Assets]],FIND(" - ",Table58[[#This Row],[Assets]])-1)</f>
        <v>HS2-00003D9CX</v>
      </c>
      <c r="N1963" s="239">
        <f>INDEX(TrackerTbl[#Data],MATCH(Table58[[#This Row],[L2]],TrackerTbl[Cleansed_UAID_2],0),5)</f>
        <v>45266</v>
      </c>
      <c r="O1963" s="9" t="str">
        <f>INDEX(TrackerTbl[#Data],MATCH(Table58[[#This Row],[L2]],TrackerTbl[Cleansed_UAID_2],0),6)</f>
        <v>10 - Complete</v>
      </c>
      <c r="P1963" s="239">
        <f>INDEX(TrackerTbl[#Data],MATCH(Table58[[#This Row],[L2]],TrackerTbl[Cleansed_UAID_2],0),7)</f>
        <v>45267</v>
      </c>
    </row>
    <row r="1964" spans="10:16">
      <c r="J1964" t="s">
        <v>11153</v>
      </c>
      <c r="K1964" s="238" t="s">
        <v>11140</v>
      </c>
      <c r="L1964" t="str">
        <f>LEFT(Table58[[#This Row],[L3 (Last Work Package only)]],FIND(" - ",Table58[[#This Row],[L3 (Last Work Package only)]])-1)</f>
        <v>IDR 236.03</v>
      </c>
      <c r="M1964" t="str">
        <f>LEFT(Table58[[#This Row],[Assets]],FIND(" - ",Table58[[#This Row],[Assets]])-1)</f>
        <v>HS2-00003D9CY</v>
      </c>
      <c r="N1964" s="239">
        <f>INDEX(TrackerTbl[#Data],MATCH(Table58[[#This Row],[L2]],TrackerTbl[Cleansed_UAID_2],0),5)</f>
        <v>45266</v>
      </c>
      <c r="O1964" s="9" t="str">
        <f>INDEX(TrackerTbl[#Data],MATCH(Table58[[#This Row],[L2]],TrackerTbl[Cleansed_UAID_2],0),6)</f>
        <v>10 - Complete</v>
      </c>
      <c r="P1964" s="239">
        <f>INDEX(TrackerTbl[#Data],MATCH(Table58[[#This Row],[L2]],TrackerTbl[Cleansed_UAID_2],0),7)</f>
        <v>45267</v>
      </c>
    </row>
    <row r="1965" spans="10:16">
      <c r="J1965" t="s">
        <v>11154</v>
      </c>
      <c r="K1965" s="238" t="s">
        <v>11140</v>
      </c>
      <c r="L1965" t="str">
        <f>LEFT(Table58[[#This Row],[L3 (Last Work Package only)]],FIND(" - ",Table58[[#This Row],[L3 (Last Work Package only)]])-1)</f>
        <v>IDR 236.03</v>
      </c>
      <c r="M1965" t="str">
        <f>LEFT(Table58[[#This Row],[Assets]],FIND(" - ",Table58[[#This Row],[Assets]])-1)</f>
        <v>HS2-00003GEF2</v>
      </c>
      <c r="N1965" s="239">
        <f>INDEX(TrackerTbl[#Data],MATCH(Table58[[#This Row],[L2]],TrackerTbl[Cleansed_UAID_2],0),5)</f>
        <v>45266</v>
      </c>
      <c r="O1965" s="9" t="str">
        <f>INDEX(TrackerTbl[#Data],MATCH(Table58[[#This Row],[L2]],TrackerTbl[Cleansed_UAID_2],0),6)</f>
        <v>10 - Complete</v>
      </c>
      <c r="P1965" s="239">
        <f>INDEX(TrackerTbl[#Data],MATCH(Table58[[#This Row],[L2]],TrackerTbl[Cleansed_UAID_2],0),7)</f>
        <v>45268</v>
      </c>
    </row>
    <row r="1966" spans="10:16">
      <c r="J1966" t="s">
        <v>11155</v>
      </c>
      <c r="K1966" s="238" t="s">
        <v>11140</v>
      </c>
      <c r="L1966" t="str">
        <f>LEFT(Table58[[#This Row],[L3 (Last Work Package only)]],FIND(" - ",Table58[[#This Row],[L3 (Last Work Package only)]])-1)</f>
        <v>IDR 236.03</v>
      </c>
      <c r="M1966" t="str">
        <f>LEFT(Table58[[#This Row],[Assets]],FIND(" - ",Table58[[#This Row],[Assets]])-1)</f>
        <v>HS2-00003GEF3</v>
      </c>
      <c r="N1966" s="239">
        <f>INDEX(TrackerTbl[#Data],MATCH(Table58[[#This Row],[L2]],TrackerTbl[Cleansed_UAID_2],0),5)</f>
        <v>45266</v>
      </c>
      <c r="O1966" s="9" t="str">
        <f>INDEX(TrackerTbl[#Data],MATCH(Table58[[#This Row],[L2]],TrackerTbl[Cleansed_UAID_2],0),6)</f>
        <v>10 - Complete</v>
      </c>
      <c r="P1966" s="239">
        <f>INDEX(TrackerTbl[#Data],MATCH(Table58[[#This Row],[L2]],TrackerTbl[Cleansed_UAID_2],0),7)</f>
        <v>45268</v>
      </c>
    </row>
    <row r="1967" spans="10:16">
      <c r="J1967" t="s">
        <v>11156</v>
      </c>
      <c r="K1967" s="238" t="s">
        <v>11140</v>
      </c>
      <c r="L1967" t="str">
        <f>LEFT(Table58[[#This Row],[L3 (Last Work Package only)]],FIND(" - ",Table58[[#This Row],[L3 (Last Work Package only)]])-1)</f>
        <v>IDR 236.03</v>
      </c>
      <c r="M1967" t="str">
        <f>LEFT(Table58[[#This Row],[Assets]],FIND(" - ",Table58[[#This Row],[Assets]])-1)</f>
        <v>HS2-00003GEF4</v>
      </c>
      <c r="N1967" s="239">
        <f>INDEX(TrackerTbl[#Data],MATCH(Table58[[#This Row],[L2]],TrackerTbl[Cleansed_UAID_2],0),5)</f>
        <v>45266</v>
      </c>
      <c r="O1967" s="9" t="str">
        <f>INDEX(TrackerTbl[#Data],MATCH(Table58[[#This Row],[L2]],TrackerTbl[Cleansed_UAID_2],0),6)</f>
        <v>10 - Complete</v>
      </c>
      <c r="P1967" s="239">
        <f>INDEX(TrackerTbl[#Data],MATCH(Table58[[#This Row],[L2]],TrackerTbl[Cleansed_UAID_2],0),7)</f>
        <v>45268</v>
      </c>
    </row>
    <row r="1968" spans="10:16">
      <c r="J1968" t="s">
        <v>11157</v>
      </c>
      <c r="K1968" s="238" t="s">
        <v>11140</v>
      </c>
      <c r="L1968" t="str">
        <f>LEFT(Table58[[#This Row],[L3 (Last Work Package only)]],FIND(" - ",Table58[[#This Row],[L3 (Last Work Package only)]])-1)</f>
        <v>IDR 236.03</v>
      </c>
      <c r="M1968" t="str">
        <f>LEFT(Table58[[#This Row],[Assets]],FIND(" - ",Table58[[#This Row],[Assets]])-1)</f>
        <v>HS2-00003GEF5</v>
      </c>
      <c r="N1968" s="239">
        <f>INDEX(TrackerTbl[#Data],MATCH(Table58[[#This Row],[L2]],TrackerTbl[Cleansed_UAID_2],0),5)</f>
        <v>45266</v>
      </c>
      <c r="O1968" s="9" t="str">
        <f>INDEX(TrackerTbl[#Data],MATCH(Table58[[#This Row],[L2]],TrackerTbl[Cleansed_UAID_2],0),6)</f>
        <v>10 - Complete</v>
      </c>
      <c r="P1968" s="239">
        <f>INDEX(TrackerTbl[#Data],MATCH(Table58[[#This Row],[L2]],TrackerTbl[Cleansed_UAID_2],0),7)</f>
        <v>45268</v>
      </c>
    </row>
    <row r="1969" spans="10:16">
      <c r="J1969" t="s">
        <v>11158</v>
      </c>
      <c r="K1969" s="238" t="s">
        <v>11159</v>
      </c>
      <c r="L1969" t="str">
        <f>LEFT(Table58[[#This Row],[L3 (Last Work Package only)]],FIND(" - ",Table58[[#This Row],[L3 (Last Work Package only)]])-1)</f>
        <v>IDR 236.02</v>
      </c>
      <c r="M1969" t="str">
        <f>LEFT(Table58[[#This Row],[Assets]],FIND(" - ",Table58[[#This Row],[Assets]])-1)</f>
        <v>HS2-000001093</v>
      </c>
      <c r="N1969" s="239" t="e">
        <f>INDEX(TrackerTbl[#Data],MATCH(Table58[[#This Row],[L2]],TrackerTbl[Cleansed_UAID_2],0),5)</f>
        <v>#N/A</v>
      </c>
      <c r="O1969" s="9" t="e">
        <f>INDEX(TrackerTbl[#Data],MATCH(Table58[[#This Row],[L2]],TrackerTbl[Cleansed_UAID_2],0),6)</f>
        <v>#N/A</v>
      </c>
      <c r="P1969" s="239" t="e">
        <f>INDEX(TrackerTbl[#Data],MATCH(Table58[[#This Row],[L2]],TrackerTbl[Cleansed_UAID_2],0),7)</f>
        <v>#N/A</v>
      </c>
    </row>
    <row r="1970" spans="10:16">
      <c r="J1970" t="s">
        <v>11160</v>
      </c>
      <c r="K1970" s="238" t="s">
        <v>11161</v>
      </c>
      <c r="L1970" t="str">
        <f>LEFT(Table58[[#This Row],[L3 (Last Work Package only)]],FIND(" - ",Table58[[#This Row],[L3 (Last Work Package only)]])-1)</f>
        <v>IDR 236.01_1</v>
      </c>
      <c r="M1970" t="str">
        <f>LEFT(Table58[[#This Row],[Assets]],FIND(" - ",Table58[[#This Row],[Assets]])-1)</f>
        <v>HS2-000001092</v>
      </c>
      <c r="N1970" s="239" t="e">
        <f>INDEX(TrackerTbl[#Data],MATCH(Table58[[#This Row],[L2]],TrackerTbl[Cleansed_UAID_2],0),5)</f>
        <v>#N/A</v>
      </c>
      <c r="O1970" s="9" t="e">
        <f>INDEX(TrackerTbl[#Data],MATCH(Table58[[#This Row],[L2]],TrackerTbl[Cleansed_UAID_2],0),6)</f>
        <v>#N/A</v>
      </c>
      <c r="P1970" s="239" t="e">
        <f>INDEX(TrackerTbl[#Data],MATCH(Table58[[#This Row],[L2]],TrackerTbl[Cleansed_UAID_2],0),7)</f>
        <v>#N/A</v>
      </c>
    </row>
    <row r="1971" spans="10:16">
      <c r="J1971" t="s">
        <v>11162</v>
      </c>
      <c r="K1971" s="238" t="s">
        <v>11161</v>
      </c>
      <c r="L1971" t="str">
        <f>LEFT(Table58[[#This Row],[L3 (Last Work Package only)]],FIND(" - ",Table58[[#This Row],[L3 (Last Work Package only)]])-1)</f>
        <v>IDR 236.01_1</v>
      </c>
      <c r="M1971" t="str">
        <f>LEFT(Table58[[#This Row],[Assets]],FIND(" - ",Table58[[#This Row],[Assets]])-1)</f>
        <v>HS2-00002BVMF</v>
      </c>
      <c r="N1971" s="239" t="e">
        <f>INDEX(TrackerTbl[#Data],MATCH(Table58[[#This Row],[L2]],TrackerTbl[Cleansed_UAID_2],0),5)</f>
        <v>#N/A</v>
      </c>
      <c r="O1971" s="9" t="e">
        <f>INDEX(TrackerTbl[#Data],MATCH(Table58[[#This Row],[L2]],TrackerTbl[Cleansed_UAID_2],0),6)</f>
        <v>#N/A</v>
      </c>
      <c r="P1971" s="239" t="e">
        <f>INDEX(TrackerTbl[#Data],MATCH(Table58[[#This Row],[L2]],TrackerTbl[Cleansed_UAID_2],0),7)</f>
        <v>#N/A</v>
      </c>
    </row>
    <row r="1972" spans="10:16">
      <c r="J1972" t="s">
        <v>11163</v>
      </c>
      <c r="K1972" s="238" t="s">
        <v>11164</v>
      </c>
      <c r="L1972" t="str">
        <f>LEFT(Table58[[#This Row],[L3 (Last Work Package only)]],FIND(" - ",Table58[[#This Row],[L3 (Last Work Package only)]])-1)</f>
        <v>IDR 236.01</v>
      </c>
      <c r="M1972" t="str">
        <f>LEFT(Table58[[#This Row],[Assets]],FIND(" - ",Table58[[#This Row],[Assets]])-1)</f>
        <v>HS2-00002BVM9</v>
      </c>
      <c r="N1972" s="239" t="e">
        <f>INDEX(TrackerTbl[#Data],MATCH(Table58[[#This Row],[L2]],TrackerTbl[Cleansed_UAID_2],0),5)</f>
        <v>#N/A</v>
      </c>
      <c r="O1972" s="9" t="e">
        <f>INDEX(TrackerTbl[#Data],MATCH(Table58[[#This Row],[L2]],TrackerTbl[Cleansed_UAID_2],0),6)</f>
        <v>#N/A</v>
      </c>
      <c r="P1972" s="239" t="e">
        <f>INDEX(TrackerTbl[#Data],MATCH(Table58[[#This Row],[L2]],TrackerTbl[Cleansed_UAID_2],0),7)</f>
        <v>#N/A</v>
      </c>
    </row>
    <row r="1973" spans="10:16">
      <c r="J1973" t="s">
        <v>11165</v>
      </c>
      <c r="K1973" s="238" t="s">
        <v>11164</v>
      </c>
      <c r="L1973" t="str">
        <f>LEFT(Table58[[#This Row],[L3 (Last Work Package only)]],FIND(" - ",Table58[[#This Row],[L3 (Last Work Package only)]])-1)</f>
        <v>IDR 236.01</v>
      </c>
      <c r="M1973" t="str">
        <f>LEFT(Table58[[#This Row],[Assets]],FIND(" - ",Table58[[#This Row],[Assets]])-1)</f>
        <v>HS2-00002CTJB</v>
      </c>
      <c r="N1973" s="239" t="e">
        <f>INDEX(TrackerTbl[#Data],MATCH(Table58[[#This Row],[L2]],TrackerTbl[Cleansed_UAID_2],0),5)</f>
        <v>#N/A</v>
      </c>
      <c r="O1973" s="9" t="e">
        <f>INDEX(TrackerTbl[#Data],MATCH(Table58[[#This Row],[L2]],TrackerTbl[Cleansed_UAID_2],0),6)</f>
        <v>#N/A</v>
      </c>
      <c r="P1973" s="239" t="e">
        <f>INDEX(TrackerTbl[#Data],MATCH(Table58[[#This Row],[L2]],TrackerTbl[Cleansed_UAID_2],0),7)</f>
        <v>#N/A</v>
      </c>
    </row>
    <row r="1974" spans="10:16">
      <c r="J1974" t="s">
        <v>11166</v>
      </c>
      <c r="K1974" s="238" t="s">
        <v>11164</v>
      </c>
      <c r="L1974" t="str">
        <f>LEFT(Table58[[#This Row],[L3 (Last Work Package only)]],FIND(" - ",Table58[[#This Row],[L3 (Last Work Package only)]])-1)</f>
        <v>IDR 236.01</v>
      </c>
      <c r="M1974" t="str">
        <f>LEFT(Table58[[#This Row],[Assets]],FIND(" - ",Table58[[#This Row],[Assets]])-1)</f>
        <v>HS2-00002VXUM</v>
      </c>
      <c r="N1974" s="239" t="e">
        <f>INDEX(TrackerTbl[#Data],MATCH(Table58[[#This Row],[L2]],TrackerTbl[Cleansed_UAID_2],0),5)</f>
        <v>#N/A</v>
      </c>
      <c r="O1974" s="9" t="e">
        <f>INDEX(TrackerTbl[#Data],MATCH(Table58[[#This Row],[L2]],TrackerTbl[Cleansed_UAID_2],0),6)</f>
        <v>#N/A</v>
      </c>
      <c r="P1974" s="239" t="e">
        <f>INDEX(TrackerTbl[#Data],MATCH(Table58[[#This Row],[L2]],TrackerTbl[Cleansed_UAID_2],0),7)</f>
        <v>#N/A</v>
      </c>
    </row>
    <row r="1975" spans="10:16">
      <c r="J1975" t="s">
        <v>11167</v>
      </c>
      <c r="K1975" s="238" t="s">
        <v>11164</v>
      </c>
      <c r="L1975" t="str">
        <f>LEFT(Table58[[#This Row],[L3 (Last Work Package only)]],FIND(" - ",Table58[[#This Row],[L3 (Last Work Package only)]])-1)</f>
        <v>IDR 236.01</v>
      </c>
      <c r="M1975" t="str">
        <f>LEFT(Table58[[#This Row],[Assets]],FIND(" - ",Table58[[#This Row],[Assets]])-1)</f>
        <v>HS2-00002BVMD</v>
      </c>
      <c r="N1975" s="239" t="e">
        <f>INDEX(TrackerTbl[#Data],MATCH(Table58[[#This Row],[L2]],TrackerTbl[Cleansed_UAID_2],0),5)</f>
        <v>#N/A</v>
      </c>
      <c r="O1975" s="9" t="e">
        <f>INDEX(TrackerTbl[#Data],MATCH(Table58[[#This Row],[L2]],TrackerTbl[Cleansed_UAID_2],0),6)</f>
        <v>#N/A</v>
      </c>
      <c r="P1975" s="239" t="e">
        <f>INDEX(TrackerTbl[#Data],MATCH(Table58[[#This Row],[L2]],TrackerTbl[Cleansed_UAID_2],0),7)</f>
        <v>#N/A</v>
      </c>
    </row>
    <row r="1976" spans="10:16">
      <c r="J1976" t="s">
        <v>11168</v>
      </c>
      <c r="K1976" s="238" t="s">
        <v>11164</v>
      </c>
      <c r="L1976" t="str">
        <f>LEFT(Table58[[#This Row],[L3 (Last Work Package only)]],FIND(" - ",Table58[[#This Row],[L3 (Last Work Package only)]])-1)</f>
        <v>IDR 236.01</v>
      </c>
      <c r="M1976" t="str">
        <f>LEFT(Table58[[#This Row],[Assets]],FIND(" - ",Table58[[#This Row],[Assets]])-1)</f>
        <v>HS2-00002CTJF</v>
      </c>
      <c r="N1976" s="239" t="e">
        <f>INDEX(TrackerTbl[#Data],MATCH(Table58[[#This Row],[L2]],TrackerTbl[Cleansed_UAID_2],0),5)</f>
        <v>#N/A</v>
      </c>
      <c r="O1976" s="9" t="e">
        <f>INDEX(TrackerTbl[#Data],MATCH(Table58[[#This Row],[L2]],TrackerTbl[Cleansed_UAID_2],0),6)</f>
        <v>#N/A</v>
      </c>
      <c r="P1976" s="239" t="e">
        <f>INDEX(TrackerTbl[#Data],MATCH(Table58[[#This Row],[L2]],TrackerTbl[Cleansed_UAID_2],0),7)</f>
        <v>#N/A</v>
      </c>
    </row>
    <row r="1977" spans="10:16">
      <c r="J1977" t="s">
        <v>11169</v>
      </c>
      <c r="K1977" s="238" t="s">
        <v>11164</v>
      </c>
      <c r="L1977" t="str">
        <f>LEFT(Table58[[#This Row],[L3 (Last Work Package only)]],FIND(" - ",Table58[[#This Row],[L3 (Last Work Package only)]])-1)</f>
        <v>IDR 236.01</v>
      </c>
      <c r="M1977" t="str">
        <f>LEFT(Table58[[#This Row],[Assets]],FIND(" - ",Table58[[#This Row],[Assets]])-1)</f>
        <v>HS2-00002CTJG</v>
      </c>
      <c r="N1977" s="239" t="e">
        <f>INDEX(TrackerTbl[#Data],MATCH(Table58[[#This Row],[L2]],TrackerTbl[Cleansed_UAID_2],0),5)</f>
        <v>#N/A</v>
      </c>
      <c r="O1977" s="9" t="e">
        <f>INDEX(TrackerTbl[#Data],MATCH(Table58[[#This Row],[L2]],TrackerTbl[Cleansed_UAID_2],0),6)</f>
        <v>#N/A</v>
      </c>
      <c r="P1977" s="239" t="e">
        <f>INDEX(TrackerTbl[#Data],MATCH(Table58[[#This Row],[L2]],TrackerTbl[Cleansed_UAID_2],0),7)</f>
        <v>#N/A</v>
      </c>
    </row>
    <row r="1978" spans="10:16">
      <c r="J1978" t="s">
        <v>11170</v>
      </c>
      <c r="K1978" s="238" t="s">
        <v>11164</v>
      </c>
      <c r="L1978" t="str">
        <f>LEFT(Table58[[#This Row],[L3 (Last Work Package only)]],FIND(" - ",Table58[[#This Row],[L3 (Last Work Package only)]])-1)</f>
        <v>IDR 236.01</v>
      </c>
      <c r="M1978" t="str">
        <f>LEFT(Table58[[#This Row],[Assets]],FIND(" - ",Table58[[#This Row],[Assets]])-1)</f>
        <v>HS2-00002VK3N</v>
      </c>
      <c r="N1978" s="239" t="e">
        <f>INDEX(TrackerTbl[#Data],MATCH(Table58[[#This Row],[L2]],TrackerTbl[Cleansed_UAID_2],0),5)</f>
        <v>#N/A</v>
      </c>
      <c r="O1978" s="9" t="e">
        <f>INDEX(TrackerTbl[#Data],MATCH(Table58[[#This Row],[L2]],TrackerTbl[Cleansed_UAID_2],0),6)</f>
        <v>#N/A</v>
      </c>
      <c r="P1978" s="239" t="e">
        <f>INDEX(TrackerTbl[#Data],MATCH(Table58[[#This Row],[L2]],TrackerTbl[Cleansed_UAID_2],0),7)</f>
        <v>#N/A</v>
      </c>
    </row>
    <row r="1979" spans="10:16">
      <c r="J1979" t="s">
        <v>11171</v>
      </c>
      <c r="K1979" s="238" t="s">
        <v>11164</v>
      </c>
      <c r="L1979" t="str">
        <f>LEFT(Table58[[#This Row],[L3 (Last Work Package only)]],FIND(" - ",Table58[[#This Row],[L3 (Last Work Package only)]])-1)</f>
        <v>IDR 236.01</v>
      </c>
      <c r="M1979" t="str">
        <f>LEFT(Table58[[#This Row],[Assets]],FIND(" - ",Table58[[#This Row],[Assets]])-1)</f>
        <v>HS2-00002V04G</v>
      </c>
      <c r="N1979" s="239">
        <f>INDEX(TrackerTbl[#Data],MATCH(Table58[[#This Row],[L2]],TrackerTbl[Cleansed_UAID_2],0),5)</f>
        <v>45247</v>
      </c>
      <c r="O1979" s="9" t="str">
        <f>INDEX(TrackerTbl[#Data],MATCH(Table58[[#This Row],[L2]],TrackerTbl[Cleansed_UAID_2],0),6)</f>
        <v>10 - Complete</v>
      </c>
      <c r="P1979" s="239">
        <f>INDEX(TrackerTbl[#Data],MATCH(Table58[[#This Row],[L2]],TrackerTbl[Cleansed_UAID_2],0),7)</f>
        <v>45251</v>
      </c>
    </row>
    <row r="1980" spans="10:16">
      <c r="J1980" t="s">
        <v>11172</v>
      </c>
      <c r="K1980" s="238" t="s">
        <v>11164</v>
      </c>
      <c r="L1980" t="str">
        <f>LEFT(Table58[[#This Row],[L3 (Last Work Package only)]],FIND(" - ",Table58[[#This Row],[L3 (Last Work Package only)]])-1)</f>
        <v>IDR 236.01</v>
      </c>
      <c r="M1980" t="str">
        <f>LEFT(Table58[[#This Row],[Assets]],FIND(" - ",Table58[[#This Row],[Assets]])-1)</f>
        <v>HS2-000001458</v>
      </c>
      <c r="N1980" s="239" t="e">
        <f>INDEX(TrackerTbl[#Data],MATCH(Table58[[#This Row],[L2]],TrackerTbl[Cleansed_UAID_2],0),5)</f>
        <v>#N/A</v>
      </c>
      <c r="O1980" s="9" t="e">
        <f>INDEX(TrackerTbl[#Data],MATCH(Table58[[#This Row],[L2]],TrackerTbl[Cleansed_UAID_2],0),6)</f>
        <v>#N/A</v>
      </c>
      <c r="P1980" s="239" t="e">
        <f>INDEX(TrackerTbl[#Data],MATCH(Table58[[#This Row],[L2]],TrackerTbl[Cleansed_UAID_2],0),7)</f>
        <v>#N/A</v>
      </c>
    </row>
    <row r="1981" spans="10:16">
      <c r="J1981" t="s">
        <v>11173</v>
      </c>
      <c r="K1981" s="238" t="s">
        <v>11164</v>
      </c>
      <c r="L1981" t="str">
        <f>LEFT(Table58[[#This Row],[L3 (Last Work Package only)]],FIND(" - ",Table58[[#This Row],[L3 (Last Work Package only)]])-1)</f>
        <v>IDR 236.01</v>
      </c>
      <c r="M1981" t="str">
        <f>LEFT(Table58[[#This Row],[Assets]],FIND(" - ",Table58[[#This Row],[Assets]])-1)</f>
        <v>HS2-000020P01</v>
      </c>
      <c r="N1981" s="239" t="e">
        <f>INDEX(TrackerTbl[#Data],MATCH(Table58[[#This Row],[L2]],TrackerTbl[Cleansed_UAID_2],0),5)</f>
        <v>#N/A</v>
      </c>
      <c r="O1981" s="9" t="e">
        <f>INDEX(TrackerTbl[#Data],MATCH(Table58[[#This Row],[L2]],TrackerTbl[Cleansed_UAID_2],0),6)</f>
        <v>#N/A</v>
      </c>
      <c r="P1981" s="239" t="e">
        <f>INDEX(TrackerTbl[#Data],MATCH(Table58[[#This Row],[L2]],TrackerTbl[Cleansed_UAID_2],0),7)</f>
        <v>#N/A</v>
      </c>
    </row>
    <row r="1982" spans="10:16">
      <c r="J1982" t="s">
        <v>11174</v>
      </c>
      <c r="K1982" s="238" t="s">
        <v>11164</v>
      </c>
      <c r="L1982" t="str">
        <f>LEFT(Table58[[#This Row],[L3 (Last Work Package only)]],FIND(" - ",Table58[[#This Row],[L3 (Last Work Package only)]])-1)</f>
        <v>IDR 236.01</v>
      </c>
      <c r="M1982" t="str">
        <f>LEFT(Table58[[#This Row],[Assets]],FIND(" - ",Table58[[#This Row],[Assets]])-1)</f>
        <v>HS2-00002CX3G</v>
      </c>
      <c r="N1982" s="239" t="e">
        <f>INDEX(TrackerTbl[#Data],MATCH(Table58[[#This Row],[L2]],TrackerTbl[Cleansed_UAID_2],0),5)</f>
        <v>#N/A</v>
      </c>
      <c r="O1982" s="9" t="e">
        <f>INDEX(TrackerTbl[#Data],MATCH(Table58[[#This Row],[L2]],TrackerTbl[Cleansed_UAID_2],0),6)</f>
        <v>#N/A</v>
      </c>
      <c r="P1982" s="239" t="e">
        <f>INDEX(TrackerTbl[#Data],MATCH(Table58[[#This Row],[L2]],TrackerTbl[Cleansed_UAID_2],0),7)</f>
        <v>#N/A</v>
      </c>
    </row>
    <row r="1983" spans="10:16">
      <c r="J1983" t="s">
        <v>11175</v>
      </c>
      <c r="K1983" s="238" t="s">
        <v>11164</v>
      </c>
      <c r="L1983" t="str">
        <f>LEFT(Table58[[#This Row],[L3 (Last Work Package only)]],FIND(" - ",Table58[[#This Row],[L3 (Last Work Package only)]])-1)</f>
        <v>IDR 236.01</v>
      </c>
      <c r="M1983" t="str">
        <f>LEFT(Table58[[#This Row],[Assets]],FIND(" - ",Table58[[#This Row],[Assets]])-1)</f>
        <v>HS2-000020P06</v>
      </c>
      <c r="N1983" s="239" t="e">
        <f>INDEX(TrackerTbl[#Data],MATCH(Table58[[#This Row],[L2]],TrackerTbl[Cleansed_UAID_2],0),5)</f>
        <v>#N/A</v>
      </c>
      <c r="O1983" s="9" t="e">
        <f>INDEX(TrackerTbl[#Data],MATCH(Table58[[#This Row],[L2]],TrackerTbl[Cleansed_UAID_2],0),6)</f>
        <v>#N/A</v>
      </c>
      <c r="P1983" s="239" t="e">
        <f>INDEX(TrackerTbl[#Data],MATCH(Table58[[#This Row],[L2]],TrackerTbl[Cleansed_UAID_2],0),7)</f>
        <v>#N/A</v>
      </c>
    </row>
    <row r="1984" spans="10:16">
      <c r="J1984" t="s">
        <v>11176</v>
      </c>
      <c r="K1984" s="238" t="s">
        <v>11164</v>
      </c>
      <c r="L1984" t="str">
        <f>LEFT(Table58[[#This Row],[L3 (Last Work Package only)]],FIND(" - ",Table58[[#This Row],[L3 (Last Work Package only)]])-1)</f>
        <v>IDR 236.01</v>
      </c>
      <c r="M1984" t="str">
        <f>LEFT(Table58[[#This Row],[Assets]],FIND(" - ",Table58[[#This Row],[Assets]])-1)</f>
        <v>HS2-00002BVMJ</v>
      </c>
      <c r="N1984" s="239" t="e">
        <f>INDEX(TrackerTbl[#Data],MATCH(Table58[[#This Row],[L2]],TrackerTbl[Cleansed_UAID_2],0),5)</f>
        <v>#N/A</v>
      </c>
      <c r="O1984" s="9" t="e">
        <f>INDEX(TrackerTbl[#Data],MATCH(Table58[[#This Row],[L2]],TrackerTbl[Cleansed_UAID_2],0),6)</f>
        <v>#N/A</v>
      </c>
      <c r="P1984" s="239" t="e">
        <f>INDEX(TrackerTbl[#Data],MATCH(Table58[[#This Row],[L2]],TrackerTbl[Cleansed_UAID_2],0),7)</f>
        <v>#N/A</v>
      </c>
    </row>
    <row r="1985" spans="10:16">
      <c r="J1985" t="s">
        <v>11177</v>
      </c>
      <c r="K1985" s="238" t="s">
        <v>11164</v>
      </c>
      <c r="L1985" t="str">
        <f>LEFT(Table58[[#This Row],[L3 (Last Work Package only)]],FIND(" - ",Table58[[#This Row],[L3 (Last Work Package only)]])-1)</f>
        <v>IDR 236.01</v>
      </c>
      <c r="M1985" t="str">
        <f>LEFT(Table58[[#This Row],[Assets]],FIND(" - ",Table58[[#This Row],[Assets]])-1)</f>
        <v>HS2-00002XCBC</v>
      </c>
      <c r="N1985" s="239">
        <f>INDEX(TrackerTbl[#Data],MATCH(Table58[[#This Row],[L2]],TrackerTbl[Cleansed_UAID_2],0),5)</f>
        <v>45230</v>
      </c>
      <c r="O1985" s="9" t="str">
        <f>INDEX(TrackerTbl[#Data],MATCH(Table58[[#This Row],[L2]],TrackerTbl[Cleansed_UAID_2],0),6)</f>
        <v>10 - Complete</v>
      </c>
      <c r="P1985" s="239">
        <f>INDEX(TrackerTbl[#Data],MATCH(Table58[[#This Row],[L2]],TrackerTbl[Cleansed_UAID_2],0),7)</f>
        <v>45240</v>
      </c>
    </row>
    <row r="1986" spans="10:16">
      <c r="J1986" t="s">
        <v>11178</v>
      </c>
      <c r="K1986" s="238" t="s">
        <v>11164</v>
      </c>
      <c r="L1986" t="str">
        <f>LEFT(Table58[[#This Row],[L3 (Last Work Package only)]],FIND(" - ",Table58[[#This Row],[L3 (Last Work Package only)]])-1)</f>
        <v>IDR 236.01</v>
      </c>
      <c r="M1986" t="str">
        <f>LEFT(Table58[[#This Row],[Assets]],FIND(" - ",Table58[[#This Row],[Assets]])-1)</f>
        <v>HS2-000030XBN</v>
      </c>
      <c r="N1986" s="239" t="e">
        <f>INDEX(TrackerTbl[#Data],MATCH(Table58[[#This Row],[L2]],TrackerTbl[Cleansed_UAID_2],0),5)</f>
        <v>#N/A</v>
      </c>
      <c r="O1986" s="9" t="e">
        <f>INDEX(TrackerTbl[#Data],MATCH(Table58[[#This Row],[L2]],TrackerTbl[Cleansed_UAID_2],0),6)</f>
        <v>#N/A</v>
      </c>
      <c r="P1986" s="239" t="e">
        <f>INDEX(TrackerTbl[#Data],MATCH(Table58[[#This Row],[L2]],TrackerTbl[Cleansed_UAID_2],0),7)</f>
        <v>#N/A</v>
      </c>
    </row>
    <row r="1987" spans="10:16">
      <c r="J1987" t="s">
        <v>11179</v>
      </c>
      <c r="K1987" s="238" t="s">
        <v>11164</v>
      </c>
      <c r="L1987" t="str">
        <f>LEFT(Table58[[#This Row],[L3 (Last Work Package only)]],FIND(" - ",Table58[[#This Row],[L3 (Last Work Package only)]])-1)</f>
        <v>IDR 236.01</v>
      </c>
      <c r="M1987" t="str">
        <f>LEFT(Table58[[#This Row],[Assets]],FIND(" - ",Table58[[#This Row],[Assets]])-1)</f>
        <v>HS2-00003B585</v>
      </c>
      <c r="N1987" s="239">
        <f>INDEX(TrackerTbl[#Data],MATCH(Table58[[#This Row],[L2]],TrackerTbl[Cleansed_UAID_2],0),5)</f>
        <v>45231</v>
      </c>
      <c r="O1987" s="9" t="str">
        <f>INDEX(TrackerTbl[#Data],MATCH(Table58[[#This Row],[L2]],TrackerTbl[Cleansed_UAID_2],0),6)</f>
        <v>10 - Complete</v>
      </c>
      <c r="P1987" s="239">
        <f>INDEX(TrackerTbl[#Data],MATCH(Table58[[#This Row],[L2]],TrackerTbl[Cleansed_UAID_2],0),7)</f>
        <v>45240</v>
      </c>
    </row>
    <row r="1988" spans="10:16">
      <c r="J1988" t="s">
        <v>11180</v>
      </c>
      <c r="K1988" s="238" t="s">
        <v>11164</v>
      </c>
      <c r="L1988" t="str">
        <f>LEFT(Table58[[#This Row],[L3 (Last Work Package only)]],FIND(" - ",Table58[[#This Row],[L3 (Last Work Package only)]])-1)</f>
        <v>IDR 236.01</v>
      </c>
      <c r="M1988" t="str">
        <f>LEFT(Table58[[#This Row],[Assets]],FIND(" - ",Table58[[#This Row],[Assets]])-1)</f>
        <v>HS2-00003B5AL</v>
      </c>
      <c r="N1988" s="239">
        <f>INDEX(TrackerTbl[#Data],MATCH(Table58[[#This Row],[L2]],TrackerTbl[Cleansed_UAID_2],0),5)</f>
        <v>45247</v>
      </c>
      <c r="O1988" s="9" t="str">
        <f>INDEX(TrackerTbl[#Data],MATCH(Table58[[#This Row],[L2]],TrackerTbl[Cleansed_UAID_2],0),6)</f>
        <v>10 - Complete</v>
      </c>
      <c r="P1988" s="239">
        <f>INDEX(TrackerTbl[#Data],MATCH(Table58[[#This Row],[L2]],TrackerTbl[Cleansed_UAID_2],0),7)</f>
        <v>45251</v>
      </c>
    </row>
    <row r="1989" spans="10:16">
      <c r="J1989" t="s">
        <v>11181</v>
      </c>
      <c r="K1989" s="238" t="s">
        <v>11164</v>
      </c>
      <c r="L1989" t="str">
        <f>LEFT(Table58[[#This Row],[L3 (Last Work Package only)]],FIND(" - ",Table58[[#This Row],[L3 (Last Work Package only)]])-1)</f>
        <v>IDR 236.01</v>
      </c>
      <c r="M1989" t="str">
        <f>LEFT(Table58[[#This Row],[Assets]],FIND(" - ",Table58[[#This Row],[Assets]])-1)</f>
        <v>HS2-00003B5AM</v>
      </c>
      <c r="N1989" s="239">
        <f>INDEX(TrackerTbl[#Data],MATCH(Table58[[#This Row],[L2]],TrackerTbl[Cleansed_UAID_2],0),5)</f>
        <v>45251</v>
      </c>
      <c r="O1989" s="9" t="str">
        <f>INDEX(TrackerTbl[#Data],MATCH(Table58[[#This Row],[L2]],TrackerTbl[Cleansed_UAID_2],0),6)</f>
        <v>10 - Complete</v>
      </c>
      <c r="P1989" s="239">
        <f>INDEX(TrackerTbl[#Data],MATCH(Table58[[#This Row],[L2]],TrackerTbl[Cleansed_UAID_2],0),7)</f>
        <v>45253</v>
      </c>
    </row>
    <row r="1990" spans="10:16">
      <c r="J1990" t="s">
        <v>11182</v>
      </c>
      <c r="K1990" s="238" t="s">
        <v>11164</v>
      </c>
      <c r="L1990" t="str">
        <f>LEFT(Table58[[#This Row],[L3 (Last Work Package only)]],FIND(" - ",Table58[[#This Row],[L3 (Last Work Package only)]])-1)</f>
        <v>IDR 236.01</v>
      </c>
      <c r="M1990" t="str">
        <f>LEFT(Table58[[#This Row],[Assets]],FIND(" - ",Table58[[#This Row],[Assets]])-1)</f>
        <v>HS2-00003B5AP</v>
      </c>
      <c r="N1990" s="239">
        <f>INDEX(TrackerTbl[#Data],MATCH(Table58[[#This Row],[L2]],TrackerTbl[Cleansed_UAID_2],0),5)</f>
        <v>45251</v>
      </c>
      <c r="O1990" s="9" t="str">
        <f>INDEX(TrackerTbl[#Data],MATCH(Table58[[#This Row],[L2]],TrackerTbl[Cleansed_UAID_2],0),6)</f>
        <v>10 - Complete</v>
      </c>
      <c r="P1990" s="239">
        <f>INDEX(TrackerTbl[#Data],MATCH(Table58[[#This Row],[L2]],TrackerTbl[Cleansed_UAID_2],0),7)</f>
        <v>45253</v>
      </c>
    </row>
    <row r="1991" spans="10:16">
      <c r="J1991" t="s">
        <v>11183</v>
      </c>
      <c r="K1991" s="238" t="s">
        <v>11164</v>
      </c>
      <c r="L1991" t="str">
        <f>LEFT(Table58[[#This Row],[L3 (Last Work Package only)]],FIND(" - ",Table58[[#This Row],[L3 (Last Work Package only)]])-1)</f>
        <v>IDR 236.01</v>
      </c>
      <c r="M1991" t="str">
        <f>LEFT(Table58[[#This Row],[Assets]],FIND(" - ",Table58[[#This Row],[Assets]])-1)</f>
        <v>HS2-00003B5AR</v>
      </c>
      <c r="N1991" s="239">
        <f>INDEX(TrackerTbl[#Data],MATCH(Table58[[#This Row],[L2]],TrackerTbl[Cleansed_UAID_2],0),5)</f>
        <v>45251</v>
      </c>
      <c r="O1991" s="9" t="str">
        <f>INDEX(TrackerTbl[#Data],MATCH(Table58[[#This Row],[L2]],TrackerTbl[Cleansed_UAID_2],0),6)</f>
        <v>10 - Complete</v>
      </c>
      <c r="P1991" s="239">
        <f>INDEX(TrackerTbl[#Data],MATCH(Table58[[#This Row],[L2]],TrackerTbl[Cleansed_UAID_2],0),7)</f>
        <v>45253</v>
      </c>
    </row>
    <row r="1992" spans="10:16">
      <c r="J1992" t="s">
        <v>11184</v>
      </c>
      <c r="K1992" s="238" t="s">
        <v>11164</v>
      </c>
      <c r="L1992" t="str">
        <f>LEFT(Table58[[#This Row],[L3 (Last Work Package only)]],FIND(" - ",Table58[[#This Row],[L3 (Last Work Package only)]])-1)</f>
        <v>IDR 236.01</v>
      </c>
      <c r="M1992" t="str">
        <f>LEFT(Table58[[#This Row],[Assets]],FIND(" - ",Table58[[#This Row],[Assets]])-1)</f>
        <v>HS2-00003B5AU</v>
      </c>
      <c r="N1992" s="239">
        <f>INDEX(TrackerTbl[#Data],MATCH(Table58[[#This Row],[L2]],TrackerTbl[Cleansed_UAID_2],0),5)</f>
        <v>45251</v>
      </c>
      <c r="O1992" s="9" t="str">
        <f>INDEX(TrackerTbl[#Data],MATCH(Table58[[#This Row],[L2]],TrackerTbl[Cleansed_UAID_2],0),6)</f>
        <v>10 - Complete</v>
      </c>
      <c r="P1992" s="239">
        <f>INDEX(TrackerTbl[#Data],MATCH(Table58[[#This Row],[L2]],TrackerTbl[Cleansed_UAID_2],0),7)</f>
        <v>45253</v>
      </c>
    </row>
    <row r="1993" spans="10:16">
      <c r="J1993" t="s">
        <v>11185</v>
      </c>
      <c r="K1993" s="238" t="s">
        <v>11186</v>
      </c>
      <c r="L1993" t="str">
        <f>LEFT(Table58[[#This Row],[L3 (Last Work Package only)]],FIND(" - ",Table58[[#This Row],[L3 (Last Work Package only)]])-1)</f>
        <v>IDR 235.02</v>
      </c>
      <c r="M1993" t="str">
        <f>LEFT(Table58[[#This Row],[Assets]],FIND(" - ",Table58[[#This Row],[Assets]])-1)</f>
        <v>HS2-000001455</v>
      </c>
      <c r="N1993" s="239">
        <f>INDEX(TrackerTbl[#Data],MATCH(Table58[[#This Row],[L2]],TrackerTbl[Cleansed_UAID_2],0),5)</f>
        <v>45554</v>
      </c>
      <c r="O1993" s="9" t="str">
        <f>INDEX(TrackerTbl[#Data],MATCH(Table58[[#This Row],[L2]],TrackerTbl[Cleansed_UAID_2],0),6)</f>
        <v>10 - Complete</v>
      </c>
      <c r="P1993" s="239">
        <f>INDEX(TrackerTbl[#Data],MATCH(Table58[[#This Row],[L2]],TrackerTbl[Cleansed_UAID_2],0),7)</f>
        <v>45560</v>
      </c>
    </row>
    <row r="1994" spans="10:16">
      <c r="J1994" t="s">
        <v>11187</v>
      </c>
      <c r="K1994" s="238" t="s">
        <v>11188</v>
      </c>
      <c r="L1994" t="str">
        <f>LEFT(Table58[[#This Row],[L3 (Last Work Package only)]],FIND(" - ",Table58[[#This Row],[L3 (Last Work Package only)]])-1)</f>
        <v>IDR 235.01-1</v>
      </c>
      <c r="M1994" t="str">
        <f>LEFT(Table58[[#This Row],[Assets]],FIND(" - ",Table58[[#This Row],[Assets]])-1)</f>
        <v>HS2-00002J4YX</v>
      </c>
      <c r="N1994" s="239">
        <f>INDEX(TrackerTbl[#Data],MATCH(Table58[[#This Row],[L2]],TrackerTbl[Cleansed_UAID_2],0),5)</f>
        <v>45702</v>
      </c>
      <c r="O1994" s="9" t="str">
        <f>INDEX(TrackerTbl[#Data],MATCH(Table58[[#This Row],[L2]],TrackerTbl[Cleansed_UAID_2],0),6)</f>
        <v>08 - Checker to check</v>
      </c>
      <c r="P1994" s="239">
        <f>INDEX(TrackerTbl[#Data],MATCH(Table58[[#This Row],[L2]],TrackerTbl[Cleansed_UAID_2],0),7)</f>
        <v>0</v>
      </c>
    </row>
    <row r="1995" spans="10:16">
      <c r="J1995" t="s">
        <v>11189</v>
      </c>
      <c r="K1995" s="238" t="s">
        <v>11188</v>
      </c>
      <c r="L1995" t="str">
        <f>LEFT(Table58[[#This Row],[L3 (Last Work Package only)]],FIND(" - ",Table58[[#This Row],[L3 (Last Work Package only)]])-1)</f>
        <v>IDR 235.01-1</v>
      </c>
      <c r="M1995" t="str">
        <f>LEFT(Table58[[#This Row],[Assets]],FIND(" - ",Table58[[#This Row],[Assets]])-1)</f>
        <v>HS2-00002U7JR</v>
      </c>
      <c r="N1995" s="239" t="e">
        <f>INDEX(TrackerTbl[#Data],MATCH(Table58[[#This Row],[L2]],TrackerTbl[Cleansed_UAID_2],0),5)</f>
        <v>#N/A</v>
      </c>
      <c r="O1995" s="9" t="e">
        <f>INDEX(TrackerTbl[#Data],MATCH(Table58[[#This Row],[L2]],TrackerTbl[Cleansed_UAID_2],0),6)</f>
        <v>#N/A</v>
      </c>
      <c r="P1995" s="239" t="e">
        <f>INDEX(TrackerTbl[#Data],MATCH(Table58[[#This Row],[L2]],TrackerTbl[Cleansed_UAID_2],0),7)</f>
        <v>#N/A</v>
      </c>
    </row>
    <row r="1996" spans="10:16">
      <c r="J1996" t="s">
        <v>11190</v>
      </c>
      <c r="K1996" s="238" t="s">
        <v>11188</v>
      </c>
      <c r="L1996" t="str">
        <f>LEFT(Table58[[#This Row],[L3 (Last Work Package only)]],FIND(" - ",Table58[[#This Row],[L3 (Last Work Package only)]])-1)</f>
        <v>IDR 235.01-1</v>
      </c>
      <c r="M1996" t="str">
        <f>LEFT(Table58[[#This Row],[Assets]],FIND(" - ",Table58[[#This Row],[Assets]])-1)</f>
        <v>HS2-00002J4YW</v>
      </c>
      <c r="N1996" s="239" t="e">
        <f>INDEX(TrackerTbl[#Data],MATCH(Table58[[#This Row],[L2]],TrackerTbl[Cleansed_UAID_2],0),5)</f>
        <v>#N/A</v>
      </c>
      <c r="O1996" s="9" t="e">
        <f>INDEX(TrackerTbl[#Data],MATCH(Table58[[#This Row],[L2]],TrackerTbl[Cleansed_UAID_2],0),6)</f>
        <v>#N/A</v>
      </c>
      <c r="P1996" s="239" t="e">
        <f>INDEX(TrackerTbl[#Data],MATCH(Table58[[#This Row],[L2]],TrackerTbl[Cleansed_UAID_2],0),7)</f>
        <v>#N/A</v>
      </c>
    </row>
    <row r="1997" spans="10:16">
      <c r="J1997" t="s">
        <v>11191</v>
      </c>
      <c r="K1997" s="238" t="s">
        <v>11188</v>
      </c>
      <c r="L1997" t="str">
        <f>LEFT(Table58[[#This Row],[L3 (Last Work Package only)]],FIND(" - ",Table58[[#This Row],[L3 (Last Work Package only)]])-1)</f>
        <v>IDR 235.01-1</v>
      </c>
      <c r="M1997" t="str">
        <f>LEFT(Table58[[#This Row],[Assets]],FIND(" - ",Table58[[#This Row],[Assets]])-1)</f>
        <v>HS2-00002U7JS</v>
      </c>
      <c r="N1997" s="239" t="e">
        <f>INDEX(TrackerTbl[#Data],MATCH(Table58[[#This Row],[L2]],TrackerTbl[Cleansed_UAID_2],0),5)</f>
        <v>#N/A</v>
      </c>
      <c r="O1997" s="9" t="e">
        <f>INDEX(TrackerTbl[#Data],MATCH(Table58[[#This Row],[L2]],TrackerTbl[Cleansed_UAID_2],0),6)</f>
        <v>#N/A</v>
      </c>
      <c r="P1997" s="239" t="e">
        <f>INDEX(TrackerTbl[#Data],MATCH(Table58[[#This Row],[L2]],TrackerTbl[Cleansed_UAID_2],0),7)</f>
        <v>#N/A</v>
      </c>
    </row>
    <row r="1998" spans="10:16">
      <c r="J1998" t="s">
        <v>11192</v>
      </c>
      <c r="K1998" s="238" t="s">
        <v>11188</v>
      </c>
      <c r="L1998" t="str">
        <f>LEFT(Table58[[#This Row],[L3 (Last Work Package only)]],FIND(" - ",Table58[[#This Row],[L3 (Last Work Package only)]])-1)</f>
        <v>IDR 235.01-1</v>
      </c>
      <c r="M1998" t="str">
        <f>LEFT(Table58[[#This Row],[Assets]],FIND(" - ",Table58[[#This Row],[Assets]])-1)</f>
        <v>HS2-00002J4YU</v>
      </c>
      <c r="N1998" s="239" t="e">
        <f>INDEX(TrackerTbl[#Data],MATCH(Table58[[#This Row],[L2]],TrackerTbl[Cleansed_UAID_2],0),5)</f>
        <v>#N/A</v>
      </c>
      <c r="O1998" s="9" t="e">
        <f>INDEX(TrackerTbl[#Data],MATCH(Table58[[#This Row],[L2]],TrackerTbl[Cleansed_UAID_2],0),6)</f>
        <v>#N/A</v>
      </c>
      <c r="P1998" s="239" t="e">
        <f>INDEX(TrackerTbl[#Data],MATCH(Table58[[#This Row],[L2]],TrackerTbl[Cleansed_UAID_2],0),7)</f>
        <v>#N/A</v>
      </c>
    </row>
    <row r="1999" spans="10:16">
      <c r="J1999" t="s">
        <v>11193</v>
      </c>
      <c r="K1999" s="238" t="s">
        <v>11188</v>
      </c>
      <c r="L1999" t="str">
        <f>LEFT(Table58[[#This Row],[L3 (Last Work Package only)]],FIND(" - ",Table58[[#This Row],[L3 (Last Work Package only)]])-1)</f>
        <v>IDR 235.01-1</v>
      </c>
      <c r="M1999" t="str">
        <f>LEFT(Table58[[#This Row],[Assets]],FIND(" - ",Table58[[#This Row],[Assets]])-1)</f>
        <v>HS2-00002UU9P</v>
      </c>
      <c r="N1999" s="239" t="e">
        <f>INDEX(TrackerTbl[#Data],MATCH(Table58[[#This Row],[L2]],TrackerTbl[Cleansed_UAID_2],0),5)</f>
        <v>#N/A</v>
      </c>
      <c r="O1999" s="9" t="e">
        <f>INDEX(TrackerTbl[#Data],MATCH(Table58[[#This Row],[L2]],TrackerTbl[Cleansed_UAID_2],0),6)</f>
        <v>#N/A</v>
      </c>
      <c r="P1999" s="239" t="e">
        <f>INDEX(TrackerTbl[#Data],MATCH(Table58[[#This Row],[L2]],TrackerTbl[Cleansed_UAID_2],0),7)</f>
        <v>#N/A</v>
      </c>
    </row>
    <row r="2000" spans="10:16">
      <c r="J2000" t="s">
        <v>11194</v>
      </c>
      <c r="K2000" s="238" t="s">
        <v>11188</v>
      </c>
      <c r="L2000" t="str">
        <f>LEFT(Table58[[#This Row],[L3 (Last Work Package only)]],FIND(" - ",Table58[[#This Row],[L3 (Last Work Package only)]])-1)</f>
        <v>IDR 235.01-1</v>
      </c>
      <c r="M2000" t="str">
        <f>LEFT(Table58[[#This Row],[Assets]],FIND(" - ",Table58[[#This Row],[Assets]])-1)</f>
        <v>HS2-00002U7JQ</v>
      </c>
      <c r="N2000" s="239" t="e">
        <f>INDEX(TrackerTbl[#Data],MATCH(Table58[[#This Row],[L2]],TrackerTbl[Cleansed_UAID_2],0),5)</f>
        <v>#N/A</v>
      </c>
      <c r="O2000" s="9" t="e">
        <f>INDEX(TrackerTbl[#Data],MATCH(Table58[[#This Row],[L2]],TrackerTbl[Cleansed_UAID_2],0),6)</f>
        <v>#N/A</v>
      </c>
      <c r="P2000" s="239" t="e">
        <f>INDEX(TrackerTbl[#Data],MATCH(Table58[[#This Row],[L2]],TrackerTbl[Cleansed_UAID_2],0),7)</f>
        <v>#N/A</v>
      </c>
    </row>
    <row r="2001" spans="10:16">
      <c r="J2001" t="s">
        <v>11195</v>
      </c>
      <c r="K2001" s="238" t="s">
        <v>11188</v>
      </c>
      <c r="L2001" t="str">
        <f>LEFT(Table58[[#This Row],[L3 (Last Work Package only)]],FIND(" - ",Table58[[#This Row],[L3 (Last Work Package only)]])-1)</f>
        <v>IDR 235.01-1</v>
      </c>
      <c r="M2001" t="str">
        <f>LEFT(Table58[[#This Row],[Assets]],FIND(" - ",Table58[[#This Row],[Assets]])-1)</f>
        <v>HS2-00002U7JM</v>
      </c>
      <c r="N2001" s="239" t="e">
        <f>INDEX(TrackerTbl[#Data],MATCH(Table58[[#This Row],[L2]],TrackerTbl[Cleansed_UAID_2],0),5)</f>
        <v>#N/A</v>
      </c>
      <c r="O2001" s="9" t="e">
        <f>INDEX(TrackerTbl[#Data],MATCH(Table58[[#This Row],[L2]],TrackerTbl[Cleansed_UAID_2],0),6)</f>
        <v>#N/A</v>
      </c>
      <c r="P2001" s="239" t="e">
        <f>INDEX(TrackerTbl[#Data],MATCH(Table58[[#This Row],[L2]],TrackerTbl[Cleansed_UAID_2],0),7)</f>
        <v>#N/A</v>
      </c>
    </row>
    <row r="2002" spans="10:16">
      <c r="J2002" t="s">
        <v>11196</v>
      </c>
      <c r="K2002" s="238" t="s">
        <v>11188</v>
      </c>
      <c r="L2002" t="str">
        <f>LEFT(Table58[[#This Row],[L3 (Last Work Package only)]],FIND(" - ",Table58[[#This Row],[L3 (Last Work Package only)]])-1)</f>
        <v>IDR 235.01-1</v>
      </c>
      <c r="M2002" t="str">
        <f>LEFT(Table58[[#This Row],[Assets]],FIND(" - ",Table58[[#This Row],[Assets]])-1)</f>
        <v>HS2-000025B3A</v>
      </c>
      <c r="N2002" s="239">
        <f>INDEX(TrackerTbl[#Data],MATCH(Table58[[#This Row],[L2]],TrackerTbl[Cleansed_UAID_2],0),5)</f>
        <v>45702</v>
      </c>
      <c r="O2002" s="9" t="str">
        <f>INDEX(TrackerTbl[#Data],MATCH(Table58[[#This Row],[L2]],TrackerTbl[Cleansed_UAID_2],0),6)</f>
        <v>01 - Ongoing</v>
      </c>
      <c r="P2002" s="239">
        <f>INDEX(TrackerTbl[#Data],MATCH(Table58[[#This Row],[L2]],TrackerTbl[Cleansed_UAID_2],0),7)</f>
        <v>0</v>
      </c>
    </row>
    <row r="2003" spans="10:16">
      <c r="J2003" t="s">
        <v>11197</v>
      </c>
      <c r="K2003" s="238" t="s">
        <v>11188</v>
      </c>
      <c r="L2003" t="str">
        <f>LEFT(Table58[[#This Row],[L3 (Last Work Package only)]],FIND(" - ",Table58[[#This Row],[L3 (Last Work Package only)]])-1)</f>
        <v>IDR 235.01-1</v>
      </c>
      <c r="M2003" t="str">
        <f>LEFT(Table58[[#This Row],[Assets]],FIND(" - ",Table58[[#This Row],[Assets]])-1)</f>
        <v>HS2-000025B3B</v>
      </c>
      <c r="N2003" s="239" t="e">
        <f>INDEX(TrackerTbl[#Data],MATCH(Table58[[#This Row],[L2]],TrackerTbl[Cleansed_UAID_2],0),5)</f>
        <v>#N/A</v>
      </c>
      <c r="O2003" s="9" t="e">
        <f>INDEX(TrackerTbl[#Data],MATCH(Table58[[#This Row],[L2]],TrackerTbl[Cleansed_UAID_2],0),6)</f>
        <v>#N/A</v>
      </c>
      <c r="P2003" s="239" t="e">
        <f>INDEX(TrackerTbl[#Data],MATCH(Table58[[#This Row],[L2]],TrackerTbl[Cleansed_UAID_2],0),7)</f>
        <v>#N/A</v>
      </c>
    </row>
    <row r="2004" spans="10:16">
      <c r="J2004" t="s">
        <v>11198</v>
      </c>
      <c r="K2004" s="238" t="s">
        <v>11188</v>
      </c>
      <c r="L2004" t="str">
        <f>LEFT(Table58[[#This Row],[L3 (Last Work Package only)]],FIND(" - ",Table58[[#This Row],[L3 (Last Work Package only)]])-1)</f>
        <v>IDR 235.01-1</v>
      </c>
      <c r="M2004" t="str">
        <f>LEFT(Table58[[#This Row],[Assets]],FIND(" - ",Table58[[#This Row],[Assets]])-1)</f>
        <v>HS2-00002CUCM</v>
      </c>
      <c r="N2004" s="239">
        <f>INDEX(TrackerTbl[#Data],MATCH(Table58[[#This Row],[L2]],TrackerTbl[Cleansed_UAID_2],0),5)</f>
        <v>45351</v>
      </c>
      <c r="O2004" s="9" t="str">
        <f>INDEX(TrackerTbl[#Data],MATCH(Table58[[#This Row],[L2]],TrackerTbl[Cleansed_UAID_2],0),6)</f>
        <v>10 - Complete</v>
      </c>
      <c r="P2004" s="239">
        <f>INDEX(TrackerTbl[#Data],MATCH(Table58[[#This Row],[L2]],TrackerTbl[Cleansed_UAID_2],0),7)</f>
        <v>45352</v>
      </c>
    </row>
    <row r="2005" spans="10:16">
      <c r="J2005" t="s">
        <v>11199</v>
      </c>
      <c r="K2005" s="238" t="s">
        <v>11188</v>
      </c>
      <c r="L2005" t="str">
        <f>LEFT(Table58[[#This Row],[L3 (Last Work Package only)]],FIND(" - ",Table58[[#This Row],[L3 (Last Work Package only)]])-1)</f>
        <v>IDR 235.01-1</v>
      </c>
      <c r="M2005" t="str">
        <f>LEFT(Table58[[#This Row],[Assets]],FIND(" - ",Table58[[#This Row],[Assets]])-1)</f>
        <v>HS2-000025B3C</v>
      </c>
      <c r="N2005" s="239" t="e">
        <f>INDEX(TrackerTbl[#Data],MATCH(Table58[[#This Row],[L2]],TrackerTbl[Cleansed_UAID_2],0),5)</f>
        <v>#N/A</v>
      </c>
      <c r="O2005" s="9" t="e">
        <f>INDEX(TrackerTbl[#Data],MATCH(Table58[[#This Row],[L2]],TrackerTbl[Cleansed_UAID_2],0),6)</f>
        <v>#N/A</v>
      </c>
      <c r="P2005" s="239" t="e">
        <f>INDEX(TrackerTbl[#Data],MATCH(Table58[[#This Row],[L2]],TrackerTbl[Cleansed_UAID_2],0),7)</f>
        <v>#N/A</v>
      </c>
    </row>
    <row r="2006" spans="10:16">
      <c r="J2006" t="s">
        <v>11200</v>
      </c>
      <c r="K2006" s="238" t="s">
        <v>11188</v>
      </c>
      <c r="L2006" t="str">
        <f>LEFT(Table58[[#This Row],[L3 (Last Work Package only)]],FIND(" - ",Table58[[#This Row],[L3 (Last Work Package only)]])-1)</f>
        <v>IDR 235.01-1</v>
      </c>
      <c r="M2006" t="str">
        <f>LEFT(Table58[[#This Row],[Assets]],FIND(" - ",Table58[[#This Row],[Assets]])-1)</f>
        <v>HS2-00002N7UP</v>
      </c>
      <c r="N2006" s="239" t="e">
        <f>INDEX(TrackerTbl[#Data],MATCH(Table58[[#This Row],[L2]],TrackerTbl[Cleansed_UAID_2],0),5)</f>
        <v>#N/A</v>
      </c>
      <c r="O2006" s="9" t="e">
        <f>INDEX(TrackerTbl[#Data],MATCH(Table58[[#This Row],[L2]],TrackerTbl[Cleansed_UAID_2],0),6)</f>
        <v>#N/A</v>
      </c>
      <c r="P2006" s="239" t="e">
        <f>INDEX(TrackerTbl[#Data],MATCH(Table58[[#This Row],[L2]],TrackerTbl[Cleansed_UAID_2],0),7)</f>
        <v>#N/A</v>
      </c>
    </row>
    <row r="2007" spans="10:16">
      <c r="J2007" t="s">
        <v>11201</v>
      </c>
      <c r="K2007" s="238" t="s">
        <v>11188</v>
      </c>
      <c r="L2007" t="str">
        <f>LEFT(Table58[[#This Row],[L3 (Last Work Package only)]],FIND(" - ",Table58[[#This Row],[L3 (Last Work Package only)]])-1)</f>
        <v>IDR 235.01-1</v>
      </c>
      <c r="M2007" t="str">
        <f>LEFT(Table58[[#This Row],[Assets]],FIND(" - ",Table58[[#This Row],[Assets]])-1)</f>
        <v>HS2-00002N7UQ</v>
      </c>
      <c r="N2007" s="239" t="e">
        <f>INDEX(TrackerTbl[#Data],MATCH(Table58[[#This Row],[L2]],TrackerTbl[Cleansed_UAID_2],0),5)</f>
        <v>#N/A</v>
      </c>
      <c r="O2007" s="9" t="e">
        <f>INDEX(TrackerTbl[#Data],MATCH(Table58[[#This Row],[L2]],TrackerTbl[Cleansed_UAID_2],0),6)</f>
        <v>#N/A</v>
      </c>
      <c r="P2007" s="239" t="e">
        <f>INDEX(TrackerTbl[#Data],MATCH(Table58[[#This Row],[L2]],TrackerTbl[Cleansed_UAID_2],0),7)</f>
        <v>#N/A</v>
      </c>
    </row>
    <row r="2008" spans="10:16">
      <c r="J2008" t="s">
        <v>11202</v>
      </c>
      <c r="K2008" s="238" t="s">
        <v>11188</v>
      </c>
      <c r="L2008" t="str">
        <f>LEFT(Table58[[#This Row],[L3 (Last Work Package only)]],FIND(" - ",Table58[[#This Row],[L3 (Last Work Package only)]])-1)</f>
        <v>IDR 235.01-1</v>
      </c>
      <c r="M2008" t="str">
        <f>LEFT(Table58[[#This Row],[Assets]],FIND(" - ",Table58[[#This Row],[Assets]])-1)</f>
        <v>HS2-00002U7JN</v>
      </c>
      <c r="N2008" s="239" t="e">
        <f>INDEX(TrackerTbl[#Data],MATCH(Table58[[#This Row],[L2]],TrackerTbl[Cleansed_UAID_2],0),5)</f>
        <v>#N/A</v>
      </c>
      <c r="O2008" s="9" t="e">
        <f>INDEX(TrackerTbl[#Data],MATCH(Table58[[#This Row],[L2]],TrackerTbl[Cleansed_UAID_2],0),6)</f>
        <v>#N/A</v>
      </c>
      <c r="P2008" s="239" t="e">
        <f>INDEX(TrackerTbl[#Data],MATCH(Table58[[#This Row],[L2]],TrackerTbl[Cleansed_UAID_2],0),7)</f>
        <v>#N/A</v>
      </c>
    </row>
    <row r="2009" spans="10:16">
      <c r="J2009" t="s">
        <v>11203</v>
      </c>
      <c r="K2009" s="238" t="s">
        <v>11188</v>
      </c>
      <c r="L2009" t="str">
        <f>LEFT(Table58[[#This Row],[L3 (Last Work Package only)]],FIND(" - ",Table58[[#This Row],[L3 (Last Work Package only)]])-1)</f>
        <v>IDR 235.01-1</v>
      </c>
      <c r="M2009" t="str">
        <f>LEFT(Table58[[#This Row],[Assets]],FIND(" - ",Table58[[#This Row],[Assets]])-1)</f>
        <v>HS2-00002J4YV</v>
      </c>
      <c r="N2009" s="239" t="e">
        <f>INDEX(TrackerTbl[#Data],MATCH(Table58[[#This Row],[L2]],TrackerTbl[Cleansed_UAID_2],0),5)</f>
        <v>#N/A</v>
      </c>
      <c r="O2009" s="9" t="e">
        <f>INDEX(TrackerTbl[#Data],MATCH(Table58[[#This Row],[L2]],TrackerTbl[Cleansed_UAID_2],0),6)</f>
        <v>#N/A</v>
      </c>
      <c r="P2009" s="239" t="e">
        <f>INDEX(TrackerTbl[#Data],MATCH(Table58[[#This Row],[L2]],TrackerTbl[Cleansed_UAID_2],0),7)</f>
        <v>#N/A</v>
      </c>
    </row>
    <row r="2010" spans="10:16">
      <c r="J2010" t="s">
        <v>11204</v>
      </c>
      <c r="K2010" s="238" t="s">
        <v>11188</v>
      </c>
      <c r="L2010" t="str">
        <f>LEFT(Table58[[#This Row],[L3 (Last Work Package only)]],FIND(" - ",Table58[[#This Row],[L3 (Last Work Package only)]])-1)</f>
        <v>IDR 235.01-1</v>
      </c>
      <c r="M2010" t="str">
        <f>LEFT(Table58[[#This Row],[Assets]],FIND(" - ",Table58[[#This Row],[Assets]])-1)</f>
        <v>HS2-00002U7JT</v>
      </c>
      <c r="N2010" s="239" t="e">
        <f>INDEX(TrackerTbl[#Data],MATCH(Table58[[#This Row],[L2]],TrackerTbl[Cleansed_UAID_2],0),5)</f>
        <v>#N/A</v>
      </c>
      <c r="O2010" s="9" t="e">
        <f>INDEX(TrackerTbl[#Data],MATCH(Table58[[#This Row],[L2]],TrackerTbl[Cleansed_UAID_2],0),6)</f>
        <v>#N/A</v>
      </c>
      <c r="P2010" s="239" t="e">
        <f>INDEX(TrackerTbl[#Data],MATCH(Table58[[#This Row],[L2]],TrackerTbl[Cleansed_UAID_2],0),7)</f>
        <v>#N/A</v>
      </c>
    </row>
    <row r="2011" spans="10:16">
      <c r="J2011" t="s">
        <v>11205</v>
      </c>
      <c r="K2011" s="238" t="s">
        <v>11188</v>
      </c>
      <c r="L2011" t="str">
        <f>LEFT(Table58[[#This Row],[L3 (Last Work Package only)]],FIND(" - ",Table58[[#This Row],[L3 (Last Work Package only)]])-1)</f>
        <v>IDR 235.01-1</v>
      </c>
      <c r="M2011" t="str">
        <f>LEFT(Table58[[#This Row],[Assets]],FIND(" - ",Table58[[#This Row],[Assets]])-1)</f>
        <v>HS2-000020NZU</v>
      </c>
      <c r="N2011" s="239">
        <f>INDEX(TrackerTbl[#Data],MATCH(Table58[[#This Row],[L2]],TrackerTbl[Cleansed_UAID_2],0),5)</f>
        <v>45702</v>
      </c>
      <c r="O2011" s="9" t="str">
        <f>INDEX(TrackerTbl[#Data],MATCH(Table58[[#This Row],[L2]],TrackerTbl[Cleansed_UAID_2],0),6)</f>
        <v>01 - Ongoing</v>
      </c>
      <c r="P2011" s="239">
        <f>INDEX(TrackerTbl[#Data],MATCH(Table58[[#This Row],[L2]],TrackerTbl[Cleansed_UAID_2],0),7)</f>
        <v>0</v>
      </c>
    </row>
    <row r="2012" spans="10:16">
      <c r="J2012" t="s">
        <v>11206</v>
      </c>
      <c r="K2012" s="238" t="s">
        <v>11188</v>
      </c>
      <c r="L2012" t="str">
        <f>LEFT(Table58[[#This Row],[L3 (Last Work Package only)]],FIND(" - ",Table58[[#This Row],[L3 (Last Work Package only)]])-1)</f>
        <v>IDR 235.01-1</v>
      </c>
      <c r="M2012" t="str">
        <f>LEFT(Table58[[#This Row],[Assets]],FIND(" - ",Table58[[#This Row],[Assets]])-1)</f>
        <v>HS2-00003LGKV</v>
      </c>
      <c r="N2012" s="239">
        <f>INDEX(TrackerTbl[#Data],MATCH(Table58[[#This Row],[L2]],TrackerTbl[Cleansed_UAID_2],0),5)</f>
        <v>45588</v>
      </c>
      <c r="O2012" s="9" t="str">
        <f>INDEX(TrackerTbl[#Data],MATCH(Table58[[#This Row],[L2]],TrackerTbl[Cleansed_UAID_2],0),6)</f>
        <v>10 - Complete</v>
      </c>
      <c r="P2012" s="239">
        <f>INDEX(TrackerTbl[#Data],MATCH(Table58[[#This Row],[L2]],TrackerTbl[Cleansed_UAID_2],0),7)</f>
        <v>45590</v>
      </c>
    </row>
    <row r="2013" spans="10:16">
      <c r="J2013" t="s">
        <v>11207</v>
      </c>
      <c r="K2013" s="238" t="s">
        <v>11188</v>
      </c>
      <c r="L2013" t="str">
        <f>LEFT(Table58[[#This Row],[L3 (Last Work Package only)]],FIND(" - ",Table58[[#This Row],[L3 (Last Work Package only)]])-1)</f>
        <v>IDR 235.01-1</v>
      </c>
      <c r="M2013" t="str">
        <f>LEFT(Table58[[#This Row],[Assets]],FIND(" - ",Table58[[#This Row],[Assets]])-1)</f>
        <v>HS2-00003LUNQ</v>
      </c>
      <c r="N2013" s="239" t="e">
        <f>INDEX(TrackerTbl[#Data],MATCH(Table58[[#This Row],[L2]],TrackerTbl[Cleansed_UAID_2],0),5)</f>
        <v>#N/A</v>
      </c>
      <c r="O2013" s="9" t="e">
        <f>INDEX(TrackerTbl[#Data],MATCH(Table58[[#This Row],[L2]],TrackerTbl[Cleansed_UAID_2],0),6)</f>
        <v>#N/A</v>
      </c>
      <c r="P2013" s="239" t="e">
        <f>INDEX(TrackerTbl[#Data],MATCH(Table58[[#This Row],[L2]],TrackerTbl[Cleansed_UAID_2],0),7)</f>
        <v>#N/A</v>
      </c>
    </row>
    <row r="2014" spans="10:16">
      <c r="J2014" t="s">
        <v>11208</v>
      </c>
      <c r="K2014" s="238" t="s">
        <v>11209</v>
      </c>
      <c r="L2014" t="str">
        <f>LEFT(Table58[[#This Row],[L3 (Last Work Package only)]],FIND(" - ",Table58[[#This Row],[L3 (Last Work Package only)]])-1)</f>
        <v>IDR 235.01</v>
      </c>
      <c r="M2014" t="str">
        <f>LEFT(Table58[[#This Row],[Assets]],FIND(" - ",Table58[[#This Row],[Assets]])-1)</f>
        <v>HS2-00002BVMB</v>
      </c>
      <c r="N2014" s="239">
        <f>INDEX(TrackerTbl[#Data],MATCH(Table58[[#This Row],[L2]],TrackerTbl[Cleansed_UAID_2],0),5)</f>
        <v>45306</v>
      </c>
      <c r="O2014" s="9" t="str">
        <f>INDEX(TrackerTbl[#Data],MATCH(Table58[[#This Row],[L2]],TrackerTbl[Cleansed_UAID_2],0),6)</f>
        <v>10 - Complete</v>
      </c>
      <c r="P2014" s="239">
        <f>INDEX(TrackerTbl[#Data],MATCH(Table58[[#This Row],[L2]],TrackerTbl[Cleansed_UAID_2],0),7)</f>
        <v>45329</v>
      </c>
    </row>
    <row r="2015" spans="10:16">
      <c r="J2015" t="s">
        <v>11210</v>
      </c>
      <c r="K2015" s="238" t="s">
        <v>11209</v>
      </c>
      <c r="L2015" t="str">
        <f>LEFT(Table58[[#This Row],[L3 (Last Work Package only)]],FIND(" - ",Table58[[#This Row],[L3 (Last Work Package only)]])-1)</f>
        <v>IDR 235.01</v>
      </c>
      <c r="M2015" t="str">
        <f>LEFT(Table58[[#This Row],[Assets]],FIND(" - ",Table58[[#This Row],[Assets]])-1)</f>
        <v>HS2-00002CTJD</v>
      </c>
      <c r="N2015" s="239">
        <f>INDEX(TrackerTbl[#Data],MATCH(Table58[[#This Row],[L2]],TrackerTbl[Cleansed_UAID_2],0),5)</f>
        <v>45392</v>
      </c>
      <c r="O2015" s="9" t="str">
        <f>INDEX(TrackerTbl[#Data],MATCH(Table58[[#This Row],[L2]],TrackerTbl[Cleansed_UAID_2],0),6)</f>
        <v>10 - Complete</v>
      </c>
      <c r="P2015" s="239">
        <f>INDEX(TrackerTbl[#Data],MATCH(Table58[[#This Row],[L2]],TrackerTbl[Cleansed_UAID_2],0),7)</f>
        <v>45398</v>
      </c>
    </row>
    <row r="2016" spans="10:16">
      <c r="J2016" t="s">
        <v>11211</v>
      </c>
      <c r="K2016" s="238" t="s">
        <v>11209</v>
      </c>
      <c r="L2016" t="str">
        <f>LEFT(Table58[[#This Row],[L3 (Last Work Package only)]],FIND(" - ",Table58[[#This Row],[L3 (Last Work Package only)]])-1)</f>
        <v>IDR 235.01</v>
      </c>
      <c r="M2016" t="str">
        <f>LEFT(Table58[[#This Row],[Assets]],FIND(" - ",Table58[[#This Row],[Assets]])-1)</f>
        <v>HS2-00002CTJE</v>
      </c>
      <c r="N2016" s="239">
        <f>INDEX(TrackerTbl[#Data],MATCH(Table58[[#This Row],[L2]],TrackerTbl[Cleansed_UAID_2],0),5)</f>
        <v>45392</v>
      </c>
      <c r="O2016" s="9" t="str">
        <f>INDEX(TrackerTbl[#Data],MATCH(Table58[[#This Row],[L2]],TrackerTbl[Cleansed_UAID_2],0),6)</f>
        <v>10 - Complete</v>
      </c>
      <c r="P2016" s="239">
        <f>INDEX(TrackerTbl[#Data],MATCH(Table58[[#This Row],[L2]],TrackerTbl[Cleansed_UAID_2],0),7)</f>
        <v>45399</v>
      </c>
    </row>
    <row r="2017" spans="10:16">
      <c r="J2017" t="s">
        <v>11212</v>
      </c>
      <c r="K2017" s="238" t="s">
        <v>11209</v>
      </c>
      <c r="L2017" t="str">
        <f>LEFT(Table58[[#This Row],[L3 (Last Work Package only)]],FIND(" - ",Table58[[#This Row],[L3 (Last Work Package only)]])-1)</f>
        <v>IDR 235.01</v>
      </c>
      <c r="M2017" t="str">
        <f>LEFT(Table58[[#This Row],[Assets]],FIND(" - ",Table58[[#This Row],[Assets]])-1)</f>
        <v>HS2-00002TMFD</v>
      </c>
      <c r="N2017" s="239">
        <f>INDEX(TrackerTbl[#Data],MATCH(Table58[[#This Row],[L2]],TrackerTbl[Cleansed_UAID_2],0),5)</f>
        <v>45350</v>
      </c>
      <c r="O2017" s="9" t="str">
        <f>INDEX(TrackerTbl[#Data],MATCH(Table58[[#This Row],[L2]],TrackerTbl[Cleansed_UAID_2],0),6)</f>
        <v>10 - Complete</v>
      </c>
      <c r="P2017" s="239">
        <f>INDEX(TrackerTbl[#Data],MATCH(Table58[[#This Row],[L2]],TrackerTbl[Cleansed_UAID_2],0),7)</f>
        <v>45351</v>
      </c>
    </row>
    <row r="2018" spans="10:16">
      <c r="J2018" t="s">
        <v>11213</v>
      </c>
      <c r="K2018" s="238" t="s">
        <v>11209</v>
      </c>
      <c r="L2018" t="str">
        <f>LEFT(Table58[[#This Row],[L3 (Last Work Package only)]],FIND(" - ",Table58[[#This Row],[L3 (Last Work Package only)]])-1)</f>
        <v>IDR 235.01</v>
      </c>
      <c r="M2018" t="str">
        <f>LEFT(Table58[[#This Row],[Assets]],FIND(" - ",Table58[[#This Row],[Assets]])-1)</f>
        <v>HS2-000001091</v>
      </c>
      <c r="N2018" s="239">
        <f>INDEX(TrackerTbl[#Data],MATCH(Table58[[#This Row],[L2]],TrackerTbl[Cleansed_UAID_2],0),5)</f>
        <v>45385</v>
      </c>
      <c r="O2018" s="9" t="str">
        <f>INDEX(TrackerTbl[#Data],MATCH(Table58[[#This Row],[L2]],TrackerTbl[Cleansed_UAID_2],0),6)</f>
        <v>10 - Complete</v>
      </c>
      <c r="P2018" s="239">
        <f>INDEX(TrackerTbl[#Data],MATCH(Table58[[#This Row],[L2]],TrackerTbl[Cleansed_UAID_2],0),7)</f>
        <v>45389</v>
      </c>
    </row>
    <row r="2019" spans="10:16">
      <c r="J2019" t="s">
        <v>11214</v>
      </c>
      <c r="K2019" s="238" t="s">
        <v>11209</v>
      </c>
      <c r="L2019" t="str">
        <f>LEFT(Table58[[#This Row],[L3 (Last Work Package only)]],FIND(" - ",Table58[[#This Row],[L3 (Last Work Package only)]])-1)</f>
        <v>IDR 235.01</v>
      </c>
      <c r="M2019" t="str">
        <f>LEFT(Table58[[#This Row],[Assets]],FIND(" - ",Table58[[#This Row],[Assets]])-1)</f>
        <v>HS2-00002EKZ6</v>
      </c>
      <c r="N2019" s="239" t="e">
        <f>INDEX(TrackerTbl[#Data],MATCH(Table58[[#This Row],[L2]],TrackerTbl[Cleansed_UAID_2],0),5)</f>
        <v>#N/A</v>
      </c>
      <c r="O2019" s="9" t="e">
        <f>INDEX(TrackerTbl[#Data],MATCH(Table58[[#This Row],[L2]],TrackerTbl[Cleansed_UAID_2],0),6)</f>
        <v>#N/A</v>
      </c>
      <c r="P2019" s="239" t="e">
        <f>INDEX(TrackerTbl[#Data],MATCH(Table58[[#This Row],[L2]],TrackerTbl[Cleansed_UAID_2],0),7)</f>
        <v>#N/A</v>
      </c>
    </row>
    <row r="2020" spans="10:16">
      <c r="J2020" t="s">
        <v>11215</v>
      </c>
      <c r="K2020" s="238" t="s">
        <v>11209</v>
      </c>
      <c r="L2020" t="str">
        <f>LEFT(Table58[[#This Row],[L3 (Last Work Package only)]],FIND(" - ",Table58[[#This Row],[L3 (Last Work Package only)]])-1)</f>
        <v>IDR 235.01</v>
      </c>
      <c r="M2020" t="str">
        <f>LEFT(Table58[[#This Row],[Assets]],FIND(" - ",Table58[[#This Row],[Assets]])-1)</f>
        <v>HS2-000020134</v>
      </c>
      <c r="N2020" s="239">
        <f>INDEX(TrackerTbl[#Data],MATCH(Table58[[#This Row],[L2]],TrackerTbl[Cleansed_UAID_2],0),5)</f>
        <v>45588</v>
      </c>
      <c r="O2020" s="9" t="str">
        <f>INDEX(TrackerTbl[#Data],MATCH(Table58[[#This Row],[L2]],TrackerTbl[Cleansed_UAID_2],0),6)</f>
        <v>10 - Complete</v>
      </c>
      <c r="P2020" s="239">
        <f>INDEX(TrackerTbl[#Data],MATCH(Table58[[#This Row],[L2]],TrackerTbl[Cleansed_UAID_2],0),7)</f>
        <v>45609</v>
      </c>
    </row>
    <row r="2021" spans="10:16">
      <c r="J2021" t="s">
        <v>11216</v>
      </c>
      <c r="K2021" s="238" t="s">
        <v>11209</v>
      </c>
      <c r="L2021" t="str">
        <f>LEFT(Table58[[#This Row],[L3 (Last Work Package only)]],FIND(" - ",Table58[[#This Row],[L3 (Last Work Package only)]])-1)</f>
        <v>IDR 235.01</v>
      </c>
      <c r="M2021" t="str">
        <f>LEFT(Table58[[#This Row],[Assets]],FIND(" - ",Table58[[#This Row],[Assets]])-1)</f>
        <v>HS2-00002N7UR</v>
      </c>
      <c r="N2021" s="239">
        <f>INDEX(TrackerTbl[#Data],MATCH(Table58[[#This Row],[L2]],TrackerTbl[Cleansed_UAID_2],0),5)</f>
        <v>45265</v>
      </c>
      <c r="O2021" s="9" t="str">
        <f>INDEX(TrackerTbl[#Data],MATCH(Table58[[#This Row],[L2]],TrackerTbl[Cleansed_UAID_2],0),6)</f>
        <v>10 - Complete</v>
      </c>
      <c r="P2021" s="239">
        <f>INDEX(TrackerTbl[#Data],MATCH(Table58[[#This Row],[L2]],TrackerTbl[Cleansed_UAID_2],0),7)</f>
        <v>45273</v>
      </c>
    </row>
    <row r="2022" spans="10:16">
      <c r="J2022" t="s">
        <v>11217</v>
      </c>
      <c r="K2022" s="238" t="s">
        <v>11209</v>
      </c>
      <c r="L2022" t="str">
        <f>LEFT(Table58[[#This Row],[L3 (Last Work Package only)]],FIND(" - ",Table58[[#This Row],[L3 (Last Work Package only)]])-1)</f>
        <v>IDR 235.01</v>
      </c>
      <c r="M2022" t="str">
        <f>LEFT(Table58[[#This Row],[Assets]],FIND(" - ",Table58[[#This Row],[Assets]])-1)</f>
        <v>HS2-00002TKUY</v>
      </c>
      <c r="N2022" s="239">
        <f>INDEX(TrackerTbl[#Data],MATCH(Table58[[#This Row],[L2]],TrackerTbl[Cleansed_UAID_2],0),5)</f>
        <v>45462</v>
      </c>
      <c r="O2022" s="9" t="str">
        <f>INDEX(TrackerTbl[#Data],MATCH(Table58[[#This Row],[L2]],TrackerTbl[Cleansed_UAID_2],0),6)</f>
        <v>10 - Complete</v>
      </c>
      <c r="P2022" s="239">
        <f>INDEX(TrackerTbl[#Data],MATCH(Table58[[#This Row],[L2]],TrackerTbl[Cleansed_UAID_2],0),7)</f>
        <v>45463</v>
      </c>
    </row>
    <row r="2023" spans="10:16">
      <c r="J2023" t="s">
        <v>11218</v>
      </c>
      <c r="K2023" s="238" t="s">
        <v>11209</v>
      </c>
      <c r="L2023" t="str">
        <f>LEFT(Table58[[#This Row],[L3 (Last Work Package only)]],FIND(" - ",Table58[[#This Row],[L3 (Last Work Package only)]])-1)</f>
        <v>IDR 235.01</v>
      </c>
      <c r="M2023" t="str">
        <f>LEFT(Table58[[#This Row],[Assets]],FIND(" - ",Table58[[#This Row],[Assets]])-1)</f>
        <v>HS2-000020NZW</v>
      </c>
      <c r="N2023" s="239">
        <f>INDEX(TrackerTbl[#Data],MATCH(Table58[[#This Row],[L2]],TrackerTbl[Cleansed_UAID_2],0),5)</f>
        <v>45329</v>
      </c>
      <c r="O2023" s="9" t="str">
        <f>INDEX(TrackerTbl[#Data],MATCH(Table58[[#This Row],[L2]],TrackerTbl[Cleansed_UAID_2],0),6)</f>
        <v>10 - Complete</v>
      </c>
      <c r="P2023" s="239">
        <f>INDEX(TrackerTbl[#Data],MATCH(Table58[[#This Row],[L2]],TrackerTbl[Cleansed_UAID_2],0),7)</f>
        <v>45335</v>
      </c>
    </row>
    <row r="2024" spans="10:16">
      <c r="J2024" t="s">
        <v>11219</v>
      </c>
      <c r="K2024" s="238" t="s">
        <v>11209</v>
      </c>
      <c r="L2024" t="str">
        <f>LEFT(Table58[[#This Row],[L3 (Last Work Package only)]],FIND(" - ",Table58[[#This Row],[L3 (Last Work Package only)]])-1)</f>
        <v>IDR 235.01</v>
      </c>
      <c r="M2024" t="str">
        <f>LEFT(Table58[[#This Row],[Assets]],FIND(" - ",Table58[[#This Row],[Assets]])-1)</f>
        <v>HS2-00002CX3F</v>
      </c>
      <c r="N2024" s="239">
        <f>INDEX(TrackerTbl[#Data],MATCH(Table58[[#This Row],[L2]],TrackerTbl[Cleansed_UAID_2],0),5)</f>
        <v>45327</v>
      </c>
      <c r="O2024" s="9" t="str">
        <f>INDEX(TrackerTbl[#Data],MATCH(Table58[[#This Row],[L2]],TrackerTbl[Cleansed_UAID_2],0),6)</f>
        <v>10 - Complete</v>
      </c>
      <c r="P2024" s="239">
        <f>INDEX(TrackerTbl[#Data],MATCH(Table58[[#This Row],[L2]],TrackerTbl[Cleansed_UAID_2],0),7)</f>
        <v>45335</v>
      </c>
    </row>
    <row r="2025" spans="10:16">
      <c r="J2025" t="s">
        <v>11220</v>
      </c>
      <c r="K2025" s="238" t="s">
        <v>11209</v>
      </c>
      <c r="L2025" t="str">
        <f>LEFT(Table58[[#This Row],[L3 (Last Work Package only)]],FIND(" - ",Table58[[#This Row],[L3 (Last Work Package only)]])-1)</f>
        <v>IDR 235.01</v>
      </c>
      <c r="M2025" t="str">
        <f>LEFT(Table58[[#This Row],[Assets]],FIND(" - ",Table58[[#This Row],[Assets]])-1)</f>
        <v>HS2-00002EKZ7</v>
      </c>
      <c r="N2025" s="239" t="e">
        <f>INDEX(TrackerTbl[#Data],MATCH(Table58[[#This Row],[L2]],TrackerTbl[Cleansed_UAID_2],0),5)</f>
        <v>#N/A</v>
      </c>
      <c r="O2025" s="9" t="e">
        <f>INDEX(TrackerTbl[#Data],MATCH(Table58[[#This Row],[L2]],TrackerTbl[Cleansed_UAID_2],0),6)</f>
        <v>#N/A</v>
      </c>
      <c r="P2025" s="239" t="e">
        <f>INDEX(TrackerTbl[#Data],MATCH(Table58[[#This Row],[L2]],TrackerTbl[Cleansed_UAID_2],0),7)</f>
        <v>#N/A</v>
      </c>
    </row>
    <row r="2026" spans="10:16">
      <c r="J2026" t="s">
        <v>11221</v>
      </c>
      <c r="K2026" s="238" t="s">
        <v>11209</v>
      </c>
      <c r="L2026" t="str">
        <f>LEFT(Table58[[#This Row],[L3 (Last Work Package only)]],FIND(" - ",Table58[[#This Row],[L3 (Last Work Package only)]])-1)</f>
        <v>IDR 235.01</v>
      </c>
      <c r="M2026" t="str">
        <f>LEFT(Table58[[#This Row],[Assets]],FIND(" - ",Table58[[#This Row],[Assets]])-1)</f>
        <v>HS2-000001456</v>
      </c>
      <c r="N2026" s="239">
        <f>INDEX(TrackerTbl[#Data],MATCH(Table58[[#This Row],[L2]],TrackerTbl[Cleansed_UAID_2],0),5)</f>
        <v>45471</v>
      </c>
      <c r="O2026" s="9" t="str">
        <f>INDEX(TrackerTbl[#Data],MATCH(Table58[[#This Row],[L2]],TrackerTbl[Cleansed_UAID_2],0),6)</f>
        <v>10 - Complete</v>
      </c>
      <c r="P2026" s="239">
        <f>INDEX(TrackerTbl[#Data],MATCH(Table58[[#This Row],[L2]],TrackerTbl[Cleansed_UAID_2],0),7)</f>
        <v>45475</v>
      </c>
    </row>
    <row r="2027" spans="10:16">
      <c r="J2027" t="s">
        <v>11222</v>
      </c>
      <c r="K2027" s="238" t="s">
        <v>11209</v>
      </c>
      <c r="L2027" t="str">
        <f>LEFT(Table58[[#This Row],[L3 (Last Work Package only)]],FIND(" - ",Table58[[#This Row],[L3 (Last Work Package only)]])-1)</f>
        <v>IDR 235.01</v>
      </c>
      <c r="M2027" t="str">
        <f>LEFT(Table58[[#This Row],[Assets]],FIND(" - ",Table58[[#This Row],[Assets]])-1)</f>
        <v>HS2-00002TKUZ</v>
      </c>
      <c r="N2027" s="239">
        <f>INDEX(TrackerTbl[#Data],MATCH(Table58[[#This Row],[L2]],TrackerTbl[Cleansed_UAID_2],0),5)</f>
        <v>45377</v>
      </c>
      <c r="O2027" s="9" t="str">
        <f>INDEX(TrackerTbl[#Data],MATCH(Table58[[#This Row],[L2]],TrackerTbl[Cleansed_UAID_2],0),6)</f>
        <v>10 - Complete</v>
      </c>
      <c r="P2027" s="239">
        <f>INDEX(TrackerTbl[#Data],MATCH(Table58[[#This Row],[L2]],TrackerTbl[Cleansed_UAID_2],0),7)</f>
        <v>45384</v>
      </c>
    </row>
    <row r="2028" spans="10:16">
      <c r="J2028" t="s">
        <v>11223</v>
      </c>
      <c r="K2028" s="238" t="s">
        <v>11209</v>
      </c>
      <c r="L2028" t="str">
        <f>LEFT(Table58[[#This Row],[L3 (Last Work Package only)]],FIND(" - ",Table58[[#This Row],[L3 (Last Work Package only)]])-1)</f>
        <v>IDR 235.01</v>
      </c>
      <c r="M2028" t="str">
        <f>LEFT(Table58[[#This Row],[Assets]],FIND(" - ",Table58[[#This Row],[Assets]])-1)</f>
        <v>HS2-00002WUR6</v>
      </c>
      <c r="N2028" s="239">
        <f>INDEX(TrackerTbl[#Data],MATCH(Table58[[#This Row],[L2]],TrackerTbl[Cleansed_UAID_2],0),5)</f>
        <v>45443</v>
      </c>
      <c r="O2028" s="9" t="str">
        <f>INDEX(TrackerTbl[#Data],MATCH(Table58[[#This Row],[L2]],TrackerTbl[Cleansed_UAID_2],0),6)</f>
        <v>10 - Complete</v>
      </c>
      <c r="P2028" s="239">
        <f>INDEX(TrackerTbl[#Data],MATCH(Table58[[#This Row],[L2]],TrackerTbl[Cleansed_UAID_2],0),7)</f>
        <v>45453</v>
      </c>
    </row>
    <row r="2029" spans="10:16">
      <c r="J2029" t="s">
        <v>11224</v>
      </c>
      <c r="K2029" s="238" t="s">
        <v>11209</v>
      </c>
      <c r="L2029" t="str">
        <f>LEFT(Table58[[#This Row],[L3 (Last Work Package only)]],FIND(" - ",Table58[[#This Row],[L3 (Last Work Package only)]])-1)</f>
        <v>IDR 235.01</v>
      </c>
      <c r="M2029" t="str">
        <f>LEFT(Table58[[#This Row],[Assets]],FIND(" - ",Table58[[#This Row],[Assets]])-1)</f>
        <v>HS2-00002WUR7</v>
      </c>
      <c r="N2029" s="239">
        <f>INDEX(TrackerTbl[#Data],MATCH(Table58[[#This Row],[L2]],TrackerTbl[Cleansed_UAID_2],0),5)</f>
        <v>45443</v>
      </c>
      <c r="O2029" s="9" t="str">
        <f>INDEX(TrackerTbl[#Data],MATCH(Table58[[#This Row],[L2]],TrackerTbl[Cleansed_UAID_2],0),6)</f>
        <v>10 - Complete</v>
      </c>
      <c r="P2029" s="239">
        <f>INDEX(TrackerTbl[#Data],MATCH(Table58[[#This Row],[L2]],TrackerTbl[Cleansed_UAID_2],0),7)</f>
        <v>45453</v>
      </c>
    </row>
    <row r="2030" spans="10:16">
      <c r="J2030" t="s">
        <v>11225</v>
      </c>
      <c r="K2030" s="238" t="s">
        <v>11209</v>
      </c>
      <c r="L2030" t="str">
        <f>LEFT(Table58[[#This Row],[L3 (Last Work Package only)]],FIND(" - ",Table58[[#This Row],[L3 (Last Work Package only)]])-1)</f>
        <v>IDR 235.01</v>
      </c>
      <c r="M2030" t="str">
        <f>LEFT(Table58[[#This Row],[Assets]],FIND(" - ",Table58[[#This Row],[Assets]])-1)</f>
        <v>HS2-00002WUR8</v>
      </c>
      <c r="N2030" s="239">
        <f>INDEX(TrackerTbl[#Data],MATCH(Table58[[#This Row],[L2]],TrackerTbl[Cleansed_UAID_2],0),5)</f>
        <v>45443</v>
      </c>
      <c r="O2030" s="9" t="str">
        <f>INDEX(TrackerTbl[#Data],MATCH(Table58[[#This Row],[L2]],TrackerTbl[Cleansed_UAID_2],0),6)</f>
        <v>10 - Complete</v>
      </c>
      <c r="P2030" s="239">
        <f>INDEX(TrackerTbl[#Data],MATCH(Table58[[#This Row],[L2]],TrackerTbl[Cleansed_UAID_2],0),7)</f>
        <v>45453</v>
      </c>
    </row>
    <row r="2031" spans="10:16">
      <c r="J2031" t="s">
        <v>11226</v>
      </c>
      <c r="K2031" s="238" t="s">
        <v>11209</v>
      </c>
      <c r="L2031" t="str">
        <f>LEFT(Table58[[#This Row],[L3 (Last Work Package only)]],FIND(" - ",Table58[[#This Row],[L3 (Last Work Package only)]])-1)</f>
        <v>IDR 235.01</v>
      </c>
      <c r="M2031" t="str">
        <f>LEFT(Table58[[#This Row],[Assets]],FIND(" - ",Table58[[#This Row],[Assets]])-1)</f>
        <v>HS2-00002WUR9</v>
      </c>
      <c r="N2031" s="239">
        <f>INDEX(TrackerTbl[#Data],MATCH(Table58[[#This Row],[L2]],TrackerTbl[Cleansed_UAID_2],0),5)</f>
        <v>45443</v>
      </c>
      <c r="O2031" s="9" t="str">
        <f>INDEX(TrackerTbl[#Data],MATCH(Table58[[#This Row],[L2]],TrackerTbl[Cleansed_UAID_2],0),6)</f>
        <v>10 - Complete</v>
      </c>
      <c r="P2031" s="239">
        <f>INDEX(TrackerTbl[#Data],MATCH(Table58[[#This Row],[L2]],TrackerTbl[Cleansed_UAID_2],0),7)</f>
        <v>45453</v>
      </c>
    </row>
    <row r="2032" spans="10:16">
      <c r="J2032" t="s">
        <v>11227</v>
      </c>
      <c r="K2032" s="238" t="s">
        <v>11209</v>
      </c>
      <c r="L2032" t="str">
        <f>LEFT(Table58[[#This Row],[L3 (Last Work Package only)]],FIND(" - ",Table58[[#This Row],[L3 (Last Work Package only)]])-1)</f>
        <v>IDR 235.01</v>
      </c>
      <c r="M2032" t="str">
        <f>LEFT(Table58[[#This Row],[Assets]],FIND(" - ",Table58[[#This Row],[Assets]])-1)</f>
        <v>HS2-00002WURA</v>
      </c>
      <c r="N2032" s="239">
        <f>INDEX(TrackerTbl[#Data],MATCH(Table58[[#This Row],[L2]],TrackerTbl[Cleansed_UAID_2],0),5)</f>
        <v>45443</v>
      </c>
      <c r="O2032" s="9" t="str">
        <f>INDEX(TrackerTbl[#Data],MATCH(Table58[[#This Row],[L2]],TrackerTbl[Cleansed_UAID_2],0),6)</f>
        <v>10 - Complete</v>
      </c>
      <c r="P2032" s="239">
        <f>INDEX(TrackerTbl[#Data],MATCH(Table58[[#This Row],[L2]],TrackerTbl[Cleansed_UAID_2],0),7)</f>
        <v>45453</v>
      </c>
    </row>
    <row r="2033" spans="10:16">
      <c r="J2033" t="s">
        <v>11228</v>
      </c>
      <c r="K2033" s="238" t="s">
        <v>11209</v>
      </c>
      <c r="L2033" t="str">
        <f>LEFT(Table58[[#This Row],[L3 (Last Work Package only)]],FIND(" - ",Table58[[#This Row],[L3 (Last Work Package only)]])-1)</f>
        <v>IDR 235.01</v>
      </c>
      <c r="M2033" t="str">
        <f>LEFT(Table58[[#This Row],[Assets]],FIND(" - ",Table58[[#This Row],[Assets]])-1)</f>
        <v>HS2-00002WURB</v>
      </c>
      <c r="N2033" s="239">
        <f>INDEX(TrackerTbl[#Data],MATCH(Table58[[#This Row],[L2]],TrackerTbl[Cleansed_UAID_2],0),5)</f>
        <v>45443</v>
      </c>
      <c r="O2033" s="9" t="str">
        <f>INDEX(TrackerTbl[#Data],MATCH(Table58[[#This Row],[L2]],TrackerTbl[Cleansed_UAID_2],0),6)</f>
        <v>10 - Complete</v>
      </c>
      <c r="P2033" s="239">
        <f>INDEX(TrackerTbl[#Data],MATCH(Table58[[#This Row],[L2]],TrackerTbl[Cleansed_UAID_2],0),7)</f>
        <v>45453</v>
      </c>
    </row>
    <row r="2034" spans="10:16">
      <c r="J2034" t="s">
        <v>11229</v>
      </c>
      <c r="K2034" s="238" t="s">
        <v>11209</v>
      </c>
      <c r="L2034" t="str">
        <f>LEFT(Table58[[#This Row],[L3 (Last Work Package only)]],FIND(" - ",Table58[[#This Row],[L3 (Last Work Package only)]])-1)</f>
        <v>IDR 235.01</v>
      </c>
      <c r="M2034" t="str">
        <f>LEFT(Table58[[#This Row],[Assets]],FIND(" - ",Table58[[#This Row],[Assets]])-1)</f>
        <v>HS2-00002WURC</v>
      </c>
      <c r="N2034" s="239">
        <f>INDEX(TrackerTbl[#Data],MATCH(Table58[[#This Row],[L2]],TrackerTbl[Cleansed_UAID_2],0),5)</f>
        <v>45443</v>
      </c>
      <c r="O2034" s="9" t="str">
        <f>INDEX(TrackerTbl[#Data],MATCH(Table58[[#This Row],[L2]],TrackerTbl[Cleansed_UAID_2],0),6)</f>
        <v>10 - Complete</v>
      </c>
      <c r="P2034" s="239">
        <f>INDEX(TrackerTbl[#Data],MATCH(Table58[[#This Row],[L2]],TrackerTbl[Cleansed_UAID_2],0),7)</f>
        <v>45453</v>
      </c>
    </row>
    <row r="2035" spans="10:16">
      <c r="J2035" t="s">
        <v>11230</v>
      </c>
      <c r="K2035" s="238" t="s">
        <v>11209</v>
      </c>
      <c r="L2035" t="str">
        <f>LEFT(Table58[[#This Row],[L3 (Last Work Package only)]],FIND(" - ",Table58[[#This Row],[L3 (Last Work Package only)]])-1)</f>
        <v>IDR 235.01</v>
      </c>
      <c r="M2035" t="str">
        <f>LEFT(Table58[[#This Row],[Assets]],FIND(" - ",Table58[[#This Row],[Assets]])-1)</f>
        <v>HS2-00002WURD</v>
      </c>
      <c r="N2035" s="239">
        <f>INDEX(TrackerTbl[#Data],MATCH(Table58[[#This Row],[L2]],TrackerTbl[Cleansed_UAID_2],0),5)</f>
        <v>45443</v>
      </c>
      <c r="O2035" s="9" t="str">
        <f>INDEX(TrackerTbl[#Data],MATCH(Table58[[#This Row],[L2]],TrackerTbl[Cleansed_UAID_2],0),6)</f>
        <v>10 - Complete</v>
      </c>
      <c r="P2035" s="239">
        <f>INDEX(TrackerTbl[#Data],MATCH(Table58[[#This Row],[L2]],TrackerTbl[Cleansed_UAID_2],0),7)</f>
        <v>45453</v>
      </c>
    </row>
    <row r="2036" spans="10:16">
      <c r="J2036" t="s">
        <v>11231</v>
      </c>
      <c r="K2036" s="238" t="s">
        <v>11209</v>
      </c>
      <c r="L2036" t="str">
        <f>LEFT(Table58[[#This Row],[L3 (Last Work Package only)]],FIND(" - ",Table58[[#This Row],[L3 (Last Work Package only)]])-1)</f>
        <v>IDR 235.01</v>
      </c>
      <c r="M2036" t="str">
        <f>LEFT(Table58[[#This Row],[Assets]],FIND(" - ",Table58[[#This Row],[Assets]])-1)</f>
        <v>HS2-00002WURE</v>
      </c>
      <c r="N2036" s="239">
        <f>INDEX(TrackerTbl[#Data],MATCH(Table58[[#This Row],[L2]],TrackerTbl[Cleansed_UAID_2],0),5)</f>
        <v>45443</v>
      </c>
      <c r="O2036" s="9" t="str">
        <f>INDEX(TrackerTbl[#Data],MATCH(Table58[[#This Row],[L2]],TrackerTbl[Cleansed_UAID_2],0),6)</f>
        <v>10 - Complete</v>
      </c>
      <c r="P2036" s="239">
        <f>INDEX(TrackerTbl[#Data],MATCH(Table58[[#This Row],[L2]],TrackerTbl[Cleansed_UAID_2],0),7)</f>
        <v>45453</v>
      </c>
    </row>
    <row r="2037" spans="10:16">
      <c r="J2037" t="s">
        <v>11232</v>
      </c>
      <c r="K2037" s="238" t="s">
        <v>11209</v>
      </c>
      <c r="L2037" t="str">
        <f>LEFT(Table58[[#This Row],[L3 (Last Work Package only)]],FIND(" - ",Table58[[#This Row],[L3 (Last Work Package only)]])-1)</f>
        <v>IDR 235.01</v>
      </c>
      <c r="M2037" t="str">
        <f>LEFT(Table58[[#This Row],[Assets]],FIND(" - ",Table58[[#This Row],[Assets]])-1)</f>
        <v>HS2-00002WURF</v>
      </c>
      <c r="N2037" s="239">
        <f>INDEX(TrackerTbl[#Data],MATCH(Table58[[#This Row],[L2]],TrackerTbl[Cleansed_UAID_2],0),5)</f>
        <v>45443</v>
      </c>
      <c r="O2037" s="9" t="str">
        <f>INDEX(TrackerTbl[#Data],MATCH(Table58[[#This Row],[L2]],TrackerTbl[Cleansed_UAID_2],0),6)</f>
        <v>10 - Complete</v>
      </c>
      <c r="P2037" s="239">
        <f>INDEX(TrackerTbl[#Data],MATCH(Table58[[#This Row],[L2]],TrackerTbl[Cleansed_UAID_2],0),7)</f>
        <v>45453</v>
      </c>
    </row>
    <row r="2038" spans="10:16">
      <c r="J2038" t="s">
        <v>11233</v>
      </c>
      <c r="K2038" s="238" t="s">
        <v>11209</v>
      </c>
      <c r="L2038" t="str">
        <f>LEFT(Table58[[#This Row],[L3 (Last Work Package only)]],FIND(" - ",Table58[[#This Row],[L3 (Last Work Package only)]])-1)</f>
        <v>IDR 235.01</v>
      </c>
      <c r="M2038" t="str">
        <f>LEFT(Table58[[#This Row],[Assets]],FIND(" - ",Table58[[#This Row],[Assets]])-1)</f>
        <v>HS2-00002WURG</v>
      </c>
      <c r="N2038" s="239">
        <f>INDEX(TrackerTbl[#Data],MATCH(Table58[[#This Row],[L2]],TrackerTbl[Cleansed_UAID_2],0),5)</f>
        <v>45443</v>
      </c>
      <c r="O2038" s="9" t="str">
        <f>INDEX(TrackerTbl[#Data],MATCH(Table58[[#This Row],[L2]],TrackerTbl[Cleansed_UAID_2],0),6)</f>
        <v>10 - Complete</v>
      </c>
      <c r="P2038" s="239">
        <f>INDEX(TrackerTbl[#Data],MATCH(Table58[[#This Row],[L2]],TrackerTbl[Cleansed_UAID_2],0),7)</f>
        <v>45453</v>
      </c>
    </row>
    <row r="2039" spans="10:16">
      <c r="J2039" t="s">
        <v>11234</v>
      </c>
      <c r="K2039" s="238" t="s">
        <v>11209</v>
      </c>
      <c r="L2039" t="str">
        <f>LEFT(Table58[[#This Row],[L3 (Last Work Package only)]],FIND(" - ",Table58[[#This Row],[L3 (Last Work Package only)]])-1)</f>
        <v>IDR 235.01</v>
      </c>
      <c r="M2039" t="str">
        <f>LEFT(Table58[[#This Row],[Assets]],FIND(" - ",Table58[[#This Row],[Assets]])-1)</f>
        <v>HS2-00002WURH</v>
      </c>
      <c r="N2039" s="239">
        <f>INDEX(TrackerTbl[#Data],MATCH(Table58[[#This Row],[L2]],TrackerTbl[Cleansed_UAID_2],0),5)</f>
        <v>45443</v>
      </c>
      <c r="O2039" s="9" t="str">
        <f>INDEX(TrackerTbl[#Data],MATCH(Table58[[#This Row],[L2]],TrackerTbl[Cleansed_UAID_2],0),6)</f>
        <v>10 - Complete</v>
      </c>
      <c r="P2039" s="239">
        <f>INDEX(TrackerTbl[#Data],MATCH(Table58[[#This Row],[L2]],TrackerTbl[Cleansed_UAID_2],0),7)</f>
        <v>45453</v>
      </c>
    </row>
    <row r="2040" spans="10:16">
      <c r="J2040" t="s">
        <v>11235</v>
      </c>
      <c r="K2040" s="238" t="s">
        <v>11209</v>
      </c>
      <c r="L2040" t="str">
        <f>LEFT(Table58[[#This Row],[L3 (Last Work Package only)]],FIND(" - ",Table58[[#This Row],[L3 (Last Work Package only)]])-1)</f>
        <v>IDR 235.01</v>
      </c>
      <c r="M2040" t="str">
        <f>LEFT(Table58[[#This Row],[Assets]],FIND(" - ",Table58[[#This Row],[Assets]])-1)</f>
        <v>HS2-00002WURJ</v>
      </c>
      <c r="N2040" s="239">
        <f>INDEX(TrackerTbl[#Data],MATCH(Table58[[#This Row],[L2]],TrackerTbl[Cleansed_UAID_2],0),5)</f>
        <v>45443</v>
      </c>
      <c r="O2040" s="9" t="str">
        <f>INDEX(TrackerTbl[#Data],MATCH(Table58[[#This Row],[L2]],TrackerTbl[Cleansed_UAID_2],0),6)</f>
        <v>10 - Complete</v>
      </c>
      <c r="P2040" s="239">
        <f>INDEX(TrackerTbl[#Data],MATCH(Table58[[#This Row],[L2]],TrackerTbl[Cleansed_UAID_2],0),7)</f>
        <v>45453</v>
      </c>
    </row>
    <row r="2041" spans="10:16">
      <c r="J2041" t="s">
        <v>11236</v>
      </c>
      <c r="K2041" s="238" t="s">
        <v>11209</v>
      </c>
      <c r="L2041" t="str">
        <f>LEFT(Table58[[#This Row],[L3 (Last Work Package only)]],FIND(" - ",Table58[[#This Row],[L3 (Last Work Package only)]])-1)</f>
        <v>IDR 235.01</v>
      </c>
      <c r="M2041" t="str">
        <f>LEFT(Table58[[#This Row],[Assets]],FIND(" - ",Table58[[#This Row],[Assets]])-1)</f>
        <v>HS2-00002WURK</v>
      </c>
      <c r="N2041" s="239">
        <f>INDEX(TrackerTbl[#Data],MATCH(Table58[[#This Row],[L2]],TrackerTbl[Cleansed_UAID_2],0),5)</f>
        <v>45443</v>
      </c>
      <c r="O2041" s="9" t="str">
        <f>INDEX(TrackerTbl[#Data],MATCH(Table58[[#This Row],[L2]],TrackerTbl[Cleansed_UAID_2],0),6)</f>
        <v>10 - Complete</v>
      </c>
      <c r="P2041" s="239">
        <f>INDEX(TrackerTbl[#Data],MATCH(Table58[[#This Row],[L2]],TrackerTbl[Cleansed_UAID_2],0),7)</f>
        <v>45453</v>
      </c>
    </row>
    <row r="2042" spans="10:16">
      <c r="J2042" t="s">
        <v>11237</v>
      </c>
      <c r="K2042" s="238" t="s">
        <v>11209</v>
      </c>
      <c r="L2042" t="str">
        <f>LEFT(Table58[[#This Row],[L3 (Last Work Package only)]],FIND(" - ",Table58[[#This Row],[L3 (Last Work Package only)]])-1)</f>
        <v>IDR 235.01</v>
      </c>
      <c r="M2042" t="str">
        <f>LEFT(Table58[[#This Row],[Assets]],FIND(" - ",Table58[[#This Row],[Assets]])-1)</f>
        <v>HS2-00002WURL</v>
      </c>
      <c r="N2042" s="239">
        <f>INDEX(TrackerTbl[#Data],MATCH(Table58[[#This Row],[L2]],TrackerTbl[Cleansed_UAID_2],0),5)</f>
        <v>45443</v>
      </c>
      <c r="O2042" s="9" t="str">
        <f>INDEX(TrackerTbl[#Data],MATCH(Table58[[#This Row],[L2]],TrackerTbl[Cleansed_UAID_2],0),6)</f>
        <v>10 - Complete</v>
      </c>
      <c r="P2042" s="239">
        <f>INDEX(TrackerTbl[#Data],MATCH(Table58[[#This Row],[L2]],TrackerTbl[Cleansed_UAID_2],0),7)</f>
        <v>45453</v>
      </c>
    </row>
    <row r="2043" spans="10:16">
      <c r="J2043" t="s">
        <v>11238</v>
      </c>
      <c r="K2043" s="238" t="s">
        <v>11209</v>
      </c>
      <c r="L2043" t="str">
        <f>LEFT(Table58[[#This Row],[L3 (Last Work Package only)]],FIND(" - ",Table58[[#This Row],[L3 (Last Work Package only)]])-1)</f>
        <v>IDR 235.01</v>
      </c>
      <c r="M2043" t="str">
        <f>LEFT(Table58[[#This Row],[Assets]],FIND(" - ",Table58[[#This Row],[Assets]])-1)</f>
        <v>HS2-00002WURM</v>
      </c>
      <c r="N2043" s="239">
        <f>INDEX(TrackerTbl[#Data],MATCH(Table58[[#This Row],[L2]],TrackerTbl[Cleansed_UAID_2],0),5)</f>
        <v>45443</v>
      </c>
      <c r="O2043" s="9" t="str">
        <f>INDEX(TrackerTbl[#Data],MATCH(Table58[[#This Row],[L2]],TrackerTbl[Cleansed_UAID_2],0),6)</f>
        <v>10 - Complete</v>
      </c>
      <c r="P2043" s="239">
        <f>INDEX(TrackerTbl[#Data],MATCH(Table58[[#This Row],[L2]],TrackerTbl[Cleansed_UAID_2],0),7)</f>
        <v>45453</v>
      </c>
    </row>
    <row r="2044" spans="10:16">
      <c r="J2044" t="s">
        <v>11239</v>
      </c>
      <c r="K2044" s="238" t="s">
        <v>11209</v>
      </c>
      <c r="L2044" t="str">
        <f>LEFT(Table58[[#This Row],[L3 (Last Work Package only)]],FIND(" - ",Table58[[#This Row],[L3 (Last Work Package only)]])-1)</f>
        <v>IDR 235.01</v>
      </c>
      <c r="M2044" t="str">
        <f>LEFT(Table58[[#This Row],[Assets]],FIND(" - ",Table58[[#This Row],[Assets]])-1)</f>
        <v>HS2-00002WURN</v>
      </c>
      <c r="N2044" s="239">
        <f>INDEX(TrackerTbl[#Data],MATCH(Table58[[#This Row],[L2]],TrackerTbl[Cleansed_UAID_2],0),5)</f>
        <v>45443</v>
      </c>
      <c r="O2044" s="9" t="str">
        <f>INDEX(TrackerTbl[#Data],MATCH(Table58[[#This Row],[L2]],TrackerTbl[Cleansed_UAID_2],0),6)</f>
        <v>10 - Complete</v>
      </c>
      <c r="P2044" s="239">
        <f>INDEX(TrackerTbl[#Data],MATCH(Table58[[#This Row],[L2]],TrackerTbl[Cleansed_UAID_2],0),7)</f>
        <v>45454</v>
      </c>
    </row>
    <row r="2045" spans="10:16">
      <c r="J2045" t="s">
        <v>11240</v>
      </c>
      <c r="K2045" s="238" t="s">
        <v>11209</v>
      </c>
      <c r="L2045" t="str">
        <f>LEFT(Table58[[#This Row],[L3 (Last Work Package only)]],FIND(" - ",Table58[[#This Row],[L3 (Last Work Package only)]])-1)</f>
        <v>IDR 235.01</v>
      </c>
      <c r="M2045" t="str">
        <f>LEFT(Table58[[#This Row],[Assets]],FIND(" - ",Table58[[#This Row],[Assets]])-1)</f>
        <v>HS2-00002WURP</v>
      </c>
      <c r="N2045" s="239">
        <f>INDEX(TrackerTbl[#Data],MATCH(Table58[[#This Row],[L2]],TrackerTbl[Cleansed_UAID_2],0),5)</f>
        <v>45443</v>
      </c>
      <c r="O2045" s="9" t="str">
        <f>INDEX(TrackerTbl[#Data],MATCH(Table58[[#This Row],[L2]],TrackerTbl[Cleansed_UAID_2],0),6)</f>
        <v>10 - Complete</v>
      </c>
      <c r="P2045" s="239">
        <f>INDEX(TrackerTbl[#Data],MATCH(Table58[[#This Row],[L2]],TrackerTbl[Cleansed_UAID_2],0),7)</f>
        <v>45454</v>
      </c>
    </row>
    <row r="2046" spans="10:16">
      <c r="J2046" t="s">
        <v>11241</v>
      </c>
      <c r="K2046" s="238" t="s">
        <v>11209</v>
      </c>
      <c r="L2046" t="str">
        <f>LEFT(Table58[[#This Row],[L3 (Last Work Package only)]],FIND(" - ",Table58[[#This Row],[L3 (Last Work Package only)]])-1)</f>
        <v>IDR 235.01</v>
      </c>
      <c r="M2046" t="str">
        <f>LEFT(Table58[[#This Row],[Assets]],FIND(" - ",Table58[[#This Row],[Assets]])-1)</f>
        <v>HS2-00002WURQ</v>
      </c>
      <c r="N2046" s="239">
        <f>INDEX(TrackerTbl[#Data],MATCH(Table58[[#This Row],[L2]],TrackerTbl[Cleansed_UAID_2],0),5)</f>
        <v>45443</v>
      </c>
      <c r="O2046" s="9" t="str">
        <f>INDEX(TrackerTbl[#Data],MATCH(Table58[[#This Row],[L2]],TrackerTbl[Cleansed_UAID_2],0),6)</f>
        <v>10 - Complete</v>
      </c>
      <c r="P2046" s="239">
        <f>INDEX(TrackerTbl[#Data],MATCH(Table58[[#This Row],[L2]],TrackerTbl[Cleansed_UAID_2],0),7)</f>
        <v>45454</v>
      </c>
    </row>
    <row r="2047" spans="10:16">
      <c r="J2047" t="s">
        <v>11242</v>
      </c>
      <c r="K2047" s="238" t="s">
        <v>11209</v>
      </c>
      <c r="L2047" t="str">
        <f>LEFT(Table58[[#This Row],[L3 (Last Work Package only)]],FIND(" - ",Table58[[#This Row],[L3 (Last Work Package only)]])-1)</f>
        <v>IDR 235.01</v>
      </c>
      <c r="M2047" t="str">
        <f>LEFT(Table58[[#This Row],[Assets]],FIND(" - ",Table58[[#This Row],[Assets]])-1)</f>
        <v>HS2-000039DSA</v>
      </c>
      <c r="N2047" s="239" t="e">
        <f>INDEX(TrackerTbl[#Data],MATCH(Table58[[#This Row],[L2]],TrackerTbl[Cleansed_UAID_2],0),5)</f>
        <v>#N/A</v>
      </c>
      <c r="O2047" s="9" t="e">
        <f>INDEX(TrackerTbl[#Data],MATCH(Table58[[#This Row],[L2]],TrackerTbl[Cleansed_UAID_2],0),6)</f>
        <v>#N/A</v>
      </c>
      <c r="P2047" s="239" t="e">
        <f>INDEX(TrackerTbl[#Data],MATCH(Table58[[#This Row],[L2]],TrackerTbl[Cleansed_UAID_2],0),7)</f>
        <v>#N/A</v>
      </c>
    </row>
    <row r="2048" spans="10:16">
      <c r="J2048" t="s">
        <v>11243</v>
      </c>
      <c r="K2048" s="238" t="s">
        <v>11209</v>
      </c>
      <c r="L2048" t="str">
        <f>LEFT(Table58[[#This Row],[L3 (Last Work Package only)]],FIND(" - ",Table58[[#This Row],[L3 (Last Work Package only)]])-1)</f>
        <v>IDR 235.01</v>
      </c>
      <c r="M2048" t="str">
        <f>LEFT(Table58[[#This Row],[Assets]],FIND(" - ",Table58[[#This Row],[Assets]])-1)</f>
        <v>HS2-00003GEES</v>
      </c>
      <c r="N2048" s="239">
        <f>INDEX(TrackerTbl[#Data],MATCH(Table58[[#This Row],[L2]],TrackerTbl[Cleansed_UAID_2],0),5)</f>
        <v>45362</v>
      </c>
      <c r="O2048" s="9" t="str">
        <f>INDEX(TrackerTbl[#Data],MATCH(Table58[[#This Row],[L2]],TrackerTbl[Cleansed_UAID_2],0),6)</f>
        <v>10 - Complete</v>
      </c>
      <c r="P2048" s="239">
        <f>INDEX(TrackerTbl[#Data],MATCH(Table58[[#This Row],[L2]],TrackerTbl[Cleansed_UAID_2],0),7)</f>
        <v>45364</v>
      </c>
    </row>
    <row r="2049" spans="10:16">
      <c r="J2049" t="s">
        <v>11244</v>
      </c>
      <c r="K2049" s="238" t="s">
        <v>11209</v>
      </c>
      <c r="L2049" t="str">
        <f>LEFT(Table58[[#This Row],[L3 (Last Work Package only)]],FIND(" - ",Table58[[#This Row],[L3 (Last Work Package only)]])-1)</f>
        <v>IDR 235.01</v>
      </c>
      <c r="M2049" t="str">
        <f>LEFT(Table58[[#This Row],[Assets]],FIND(" - ",Table58[[#This Row],[Assets]])-1)</f>
        <v>HS2-00003GEET</v>
      </c>
      <c r="N2049" s="239">
        <f>INDEX(TrackerTbl[#Data],MATCH(Table58[[#This Row],[L2]],TrackerTbl[Cleansed_UAID_2],0),5)</f>
        <v>45362</v>
      </c>
      <c r="O2049" s="9" t="str">
        <f>INDEX(TrackerTbl[#Data],MATCH(Table58[[#This Row],[L2]],TrackerTbl[Cleansed_UAID_2],0),6)</f>
        <v>10 - Complete</v>
      </c>
      <c r="P2049" s="239">
        <f>INDEX(TrackerTbl[#Data],MATCH(Table58[[#This Row],[L2]],TrackerTbl[Cleansed_UAID_2],0),7)</f>
        <v>45364</v>
      </c>
    </row>
    <row r="2050" spans="10:16">
      <c r="J2050" t="s">
        <v>11245</v>
      </c>
      <c r="K2050" s="238" t="s">
        <v>11209</v>
      </c>
      <c r="L2050" t="str">
        <f>LEFT(Table58[[#This Row],[L3 (Last Work Package only)]],FIND(" - ",Table58[[#This Row],[L3 (Last Work Package only)]])-1)</f>
        <v>IDR 235.01</v>
      </c>
      <c r="M2050" t="str">
        <f>LEFT(Table58[[#This Row],[Assets]],FIND(" - ",Table58[[#This Row],[Assets]])-1)</f>
        <v>HS2-00003GEEU</v>
      </c>
      <c r="N2050" s="239">
        <f>INDEX(TrackerTbl[#Data],MATCH(Table58[[#This Row],[L2]],TrackerTbl[Cleansed_UAID_2],0),5)</f>
        <v>45362</v>
      </c>
      <c r="O2050" s="9" t="str">
        <f>INDEX(TrackerTbl[#Data],MATCH(Table58[[#This Row],[L2]],TrackerTbl[Cleansed_UAID_2],0),6)</f>
        <v>10 - Complete</v>
      </c>
      <c r="P2050" s="239">
        <f>INDEX(TrackerTbl[#Data],MATCH(Table58[[#This Row],[L2]],TrackerTbl[Cleansed_UAID_2],0),7)</f>
        <v>45364</v>
      </c>
    </row>
    <row r="2051" spans="10:16">
      <c r="J2051" t="s">
        <v>11246</v>
      </c>
      <c r="K2051" s="238" t="s">
        <v>11209</v>
      </c>
      <c r="L2051" t="str">
        <f>LEFT(Table58[[#This Row],[L3 (Last Work Package only)]],FIND(" - ",Table58[[#This Row],[L3 (Last Work Package only)]])-1)</f>
        <v>IDR 235.01</v>
      </c>
      <c r="M2051" t="str">
        <f>LEFT(Table58[[#This Row],[Assets]],FIND(" - ",Table58[[#This Row],[Assets]])-1)</f>
        <v>HS2-00003GEEX</v>
      </c>
      <c r="N2051" s="239">
        <f>INDEX(TrackerTbl[#Data],MATCH(Table58[[#This Row],[L2]],TrackerTbl[Cleansed_UAID_2],0),5)</f>
        <v>45379</v>
      </c>
      <c r="O2051" s="9" t="str">
        <f>INDEX(TrackerTbl[#Data],MATCH(Table58[[#This Row],[L2]],TrackerTbl[Cleansed_UAID_2],0),6)</f>
        <v>10 - Complete</v>
      </c>
      <c r="P2051" s="239">
        <f>INDEX(TrackerTbl[#Data],MATCH(Table58[[#This Row],[L2]],TrackerTbl[Cleansed_UAID_2],0),7)</f>
        <v>45385</v>
      </c>
    </row>
    <row r="2052" spans="10:16">
      <c r="J2052" t="s">
        <v>11247</v>
      </c>
      <c r="K2052" s="238" t="s">
        <v>11209</v>
      </c>
      <c r="L2052" t="str">
        <f>LEFT(Table58[[#This Row],[L3 (Last Work Package only)]],FIND(" - ",Table58[[#This Row],[L3 (Last Work Package only)]])-1)</f>
        <v>IDR 235.01</v>
      </c>
      <c r="M2052" t="str">
        <f>LEFT(Table58[[#This Row],[Assets]],FIND(" - ",Table58[[#This Row],[Assets]])-1)</f>
        <v>HS2-00003GEEY</v>
      </c>
      <c r="N2052" s="239">
        <f>INDEX(TrackerTbl[#Data],MATCH(Table58[[#This Row],[L2]],TrackerTbl[Cleansed_UAID_2],0),5)</f>
        <v>45355</v>
      </c>
      <c r="O2052" s="9" t="str">
        <f>INDEX(TrackerTbl[#Data],MATCH(Table58[[#This Row],[L2]],TrackerTbl[Cleansed_UAID_2],0),6)</f>
        <v>10 - Complete</v>
      </c>
      <c r="P2052" s="239">
        <f>INDEX(TrackerTbl[#Data],MATCH(Table58[[#This Row],[L2]],TrackerTbl[Cleansed_UAID_2],0),7)</f>
        <v>45357</v>
      </c>
    </row>
    <row r="2053" spans="10:16">
      <c r="J2053" t="s">
        <v>11248</v>
      </c>
      <c r="K2053" s="238" t="s">
        <v>11209</v>
      </c>
      <c r="L2053" t="str">
        <f>LEFT(Table58[[#This Row],[L3 (Last Work Package only)]],FIND(" - ",Table58[[#This Row],[L3 (Last Work Package only)]])-1)</f>
        <v>IDR 235.01</v>
      </c>
      <c r="M2053" t="str">
        <f>LEFT(Table58[[#This Row],[Assets]],FIND(" - ",Table58[[#This Row],[Assets]])-1)</f>
        <v>HS2-00003GEEZ</v>
      </c>
      <c r="N2053" s="239">
        <f>INDEX(TrackerTbl[#Data],MATCH(Table58[[#This Row],[L2]],TrackerTbl[Cleansed_UAID_2],0),5)</f>
        <v>45355</v>
      </c>
      <c r="O2053" s="9" t="str">
        <f>INDEX(TrackerTbl[#Data],MATCH(Table58[[#This Row],[L2]],TrackerTbl[Cleansed_UAID_2],0),6)</f>
        <v>10 - Complete</v>
      </c>
      <c r="P2053" s="239">
        <f>INDEX(TrackerTbl[#Data],MATCH(Table58[[#This Row],[L2]],TrackerTbl[Cleansed_UAID_2],0),7)</f>
        <v>45357</v>
      </c>
    </row>
    <row r="2054" spans="10:16">
      <c r="J2054" t="s">
        <v>11249</v>
      </c>
      <c r="K2054" s="238" t="s">
        <v>11209</v>
      </c>
      <c r="L2054" t="str">
        <f>LEFT(Table58[[#This Row],[L3 (Last Work Package only)]],FIND(" - ",Table58[[#This Row],[L3 (Last Work Package only)]])-1)</f>
        <v>IDR 235.01</v>
      </c>
      <c r="M2054" t="str">
        <f>LEFT(Table58[[#This Row],[Assets]],FIND(" - ",Table58[[#This Row],[Assets]])-1)</f>
        <v>HS2-00003GEF0</v>
      </c>
      <c r="N2054" s="239">
        <f>INDEX(TrackerTbl[#Data],MATCH(Table58[[#This Row],[L2]],TrackerTbl[Cleansed_UAID_2],0),5)</f>
        <v>45355</v>
      </c>
      <c r="O2054" s="9" t="str">
        <f>INDEX(TrackerTbl[#Data],MATCH(Table58[[#This Row],[L2]],TrackerTbl[Cleansed_UAID_2],0),6)</f>
        <v>10 - Complete</v>
      </c>
      <c r="P2054" s="239">
        <f>INDEX(TrackerTbl[#Data],MATCH(Table58[[#This Row],[L2]],TrackerTbl[Cleansed_UAID_2],0),7)</f>
        <v>45357</v>
      </c>
    </row>
    <row r="2055" spans="10:16">
      <c r="J2055" t="s">
        <v>11250</v>
      </c>
      <c r="K2055" s="238" t="s">
        <v>11209</v>
      </c>
      <c r="L2055" t="str">
        <f>LEFT(Table58[[#This Row],[L3 (Last Work Package only)]],FIND(" - ",Table58[[#This Row],[L3 (Last Work Package only)]])-1)</f>
        <v>IDR 235.01</v>
      </c>
      <c r="M2055" t="str">
        <f>LEFT(Table58[[#This Row],[Assets]],FIND(" - ",Table58[[#This Row],[Assets]])-1)</f>
        <v>HS2-00003GEF1</v>
      </c>
      <c r="N2055" s="239">
        <f>INDEX(TrackerTbl[#Data],MATCH(Table58[[#This Row],[L2]],TrackerTbl[Cleansed_UAID_2],0),5)</f>
        <v>45355</v>
      </c>
      <c r="O2055" s="9" t="str">
        <f>INDEX(TrackerTbl[#Data],MATCH(Table58[[#This Row],[L2]],TrackerTbl[Cleansed_UAID_2],0),6)</f>
        <v>10 - Complete</v>
      </c>
      <c r="P2055" s="239">
        <f>INDEX(TrackerTbl[#Data],MATCH(Table58[[#This Row],[L2]],TrackerTbl[Cleansed_UAID_2],0),7)</f>
        <v>45357</v>
      </c>
    </row>
    <row r="2056" spans="10:16">
      <c r="J2056" t="s">
        <v>11251</v>
      </c>
      <c r="K2056" s="238" t="s">
        <v>11209</v>
      </c>
      <c r="L2056" t="str">
        <f>LEFT(Table58[[#This Row],[L3 (Last Work Package only)]],FIND(" - ",Table58[[#This Row],[L3 (Last Work Package only)]])-1)</f>
        <v>IDR 235.01</v>
      </c>
      <c r="M2056" t="str">
        <f>LEFT(Table58[[#This Row],[Assets]],FIND(" - ",Table58[[#This Row],[Assets]])-1)</f>
        <v>HS2-00003GJJH</v>
      </c>
      <c r="N2056" s="239">
        <f>INDEX(TrackerTbl[#Data],MATCH(Table58[[#This Row],[L2]],TrackerTbl[Cleansed_UAID_2],0),5)</f>
        <v>45316</v>
      </c>
      <c r="O2056" s="9" t="str">
        <f>INDEX(TrackerTbl[#Data],MATCH(Table58[[#This Row],[L2]],TrackerTbl[Cleansed_UAID_2],0),6)</f>
        <v>10 - Complete</v>
      </c>
      <c r="P2056" s="239">
        <f>INDEX(TrackerTbl[#Data],MATCH(Table58[[#This Row],[L2]],TrackerTbl[Cleansed_UAID_2],0),7)</f>
        <v>45384</v>
      </c>
    </row>
    <row r="2057" spans="10:16">
      <c r="J2057" t="s">
        <v>11252</v>
      </c>
      <c r="K2057" s="238" t="s">
        <v>11209</v>
      </c>
      <c r="L2057" t="str">
        <f>LEFT(Table58[[#This Row],[L3 (Last Work Package only)]],FIND(" - ",Table58[[#This Row],[L3 (Last Work Package only)]])-1)</f>
        <v>IDR 235.01</v>
      </c>
      <c r="M2057" t="str">
        <f>LEFT(Table58[[#This Row],[Assets]],FIND(" - ",Table58[[#This Row],[Assets]])-1)</f>
        <v>HS2-00003GJJR</v>
      </c>
      <c r="N2057" s="239">
        <f>INDEX(TrackerTbl[#Data],MATCH(Table58[[#This Row],[L2]],TrackerTbl[Cleansed_UAID_2],0),5)</f>
        <v>45356</v>
      </c>
      <c r="O2057" s="9" t="str">
        <f>INDEX(TrackerTbl[#Data],MATCH(Table58[[#This Row],[L2]],TrackerTbl[Cleansed_UAID_2],0),6)</f>
        <v>10 - Complete</v>
      </c>
      <c r="P2057" s="239">
        <f>INDEX(TrackerTbl[#Data],MATCH(Table58[[#This Row],[L2]],TrackerTbl[Cleansed_UAID_2],0),7)</f>
        <v>45364</v>
      </c>
    </row>
    <row r="2058" spans="10:16">
      <c r="J2058" t="s">
        <v>11253</v>
      </c>
      <c r="K2058" s="238" t="s">
        <v>11209</v>
      </c>
      <c r="L2058" t="str">
        <f>LEFT(Table58[[#This Row],[L3 (Last Work Package only)]],FIND(" - ",Table58[[#This Row],[L3 (Last Work Package only)]])-1)</f>
        <v>IDR 235.01</v>
      </c>
      <c r="M2058" t="str">
        <f>LEFT(Table58[[#This Row],[Assets]],FIND(" - ",Table58[[#This Row],[Assets]])-1)</f>
        <v>HS2-00003GJJS</v>
      </c>
      <c r="N2058" s="239">
        <f>INDEX(TrackerTbl[#Data],MATCH(Table58[[#This Row],[L2]],TrackerTbl[Cleansed_UAID_2],0),5)</f>
        <v>45356</v>
      </c>
      <c r="O2058" s="9" t="str">
        <f>INDEX(TrackerTbl[#Data],MATCH(Table58[[#This Row],[L2]],TrackerTbl[Cleansed_UAID_2],0),6)</f>
        <v>10 - Complete</v>
      </c>
      <c r="P2058" s="239">
        <f>INDEX(TrackerTbl[#Data],MATCH(Table58[[#This Row],[L2]],TrackerTbl[Cleansed_UAID_2],0),7)</f>
        <v>45364</v>
      </c>
    </row>
    <row r="2059" spans="10:16">
      <c r="J2059" t="s">
        <v>11254</v>
      </c>
      <c r="K2059" s="238" t="s">
        <v>11209</v>
      </c>
      <c r="L2059" t="str">
        <f>LEFT(Table58[[#This Row],[L3 (Last Work Package only)]],FIND(" - ",Table58[[#This Row],[L3 (Last Work Package only)]])-1)</f>
        <v>IDR 235.01</v>
      </c>
      <c r="M2059" t="str">
        <f>LEFT(Table58[[#This Row],[Assets]],FIND(" - ",Table58[[#This Row],[Assets]])-1)</f>
        <v>HS2-00003GJJT</v>
      </c>
      <c r="N2059" s="239">
        <f>INDEX(TrackerTbl[#Data],MATCH(Table58[[#This Row],[L2]],TrackerTbl[Cleansed_UAID_2],0),5)</f>
        <v>45356</v>
      </c>
      <c r="O2059" s="9" t="str">
        <f>INDEX(TrackerTbl[#Data],MATCH(Table58[[#This Row],[L2]],TrackerTbl[Cleansed_UAID_2],0),6)</f>
        <v>10 - Complete</v>
      </c>
      <c r="P2059" s="239">
        <f>INDEX(TrackerTbl[#Data],MATCH(Table58[[#This Row],[L2]],TrackerTbl[Cleansed_UAID_2],0),7)</f>
        <v>45364</v>
      </c>
    </row>
    <row r="2060" spans="10:16">
      <c r="J2060" t="s">
        <v>11255</v>
      </c>
      <c r="K2060" s="238" t="s">
        <v>11209</v>
      </c>
      <c r="L2060" t="str">
        <f>LEFT(Table58[[#This Row],[L3 (Last Work Package only)]],FIND(" - ",Table58[[#This Row],[L3 (Last Work Package only)]])-1)</f>
        <v>IDR 235.01</v>
      </c>
      <c r="M2060" t="str">
        <f>LEFT(Table58[[#This Row],[Assets]],FIND(" - ",Table58[[#This Row],[Assets]])-1)</f>
        <v>HS2-00003H075</v>
      </c>
      <c r="N2060" s="239">
        <f>INDEX(TrackerTbl[#Data],MATCH(Table58[[#This Row],[L2]],TrackerTbl[Cleansed_UAID_2],0),5)</f>
        <v>45364</v>
      </c>
      <c r="O2060" s="9" t="str">
        <f>INDEX(TrackerTbl[#Data],MATCH(Table58[[#This Row],[L2]],TrackerTbl[Cleansed_UAID_2],0),6)</f>
        <v>10 - Complete</v>
      </c>
      <c r="P2060" s="239">
        <f>INDEX(TrackerTbl[#Data],MATCH(Table58[[#This Row],[L2]],TrackerTbl[Cleansed_UAID_2],0),7)</f>
        <v>45370</v>
      </c>
    </row>
    <row r="2061" spans="10:16">
      <c r="J2061" t="s">
        <v>11256</v>
      </c>
      <c r="K2061" s="238" t="s">
        <v>11209</v>
      </c>
      <c r="L2061" t="str">
        <f>LEFT(Table58[[#This Row],[L3 (Last Work Package only)]],FIND(" - ",Table58[[#This Row],[L3 (Last Work Package only)]])-1)</f>
        <v>IDR 235.01</v>
      </c>
      <c r="M2061" t="str">
        <f>LEFT(Table58[[#This Row],[Assets]],FIND(" - ",Table58[[#This Row],[Assets]])-1)</f>
        <v>HS2-00003H076</v>
      </c>
      <c r="N2061" s="239">
        <f>INDEX(TrackerTbl[#Data],MATCH(Table58[[#This Row],[L2]],TrackerTbl[Cleansed_UAID_2],0),5)</f>
        <v>45364</v>
      </c>
      <c r="O2061" s="9" t="str">
        <f>INDEX(TrackerTbl[#Data],MATCH(Table58[[#This Row],[L2]],TrackerTbl[Cleansed_UAID_2],0),6)</f>
        <v>10 - Complete</v>
      </c>
      <c r="P2061" s="239">
        <f>INDEX(TrackerTbl[#Data],MATCH(Table58[[#This Row],[L2]],TrackerTbl[Cleansed_UAID_2],0),7)</f>
        <v>45370</v>
      </c>
    </row>
    <row r="2062" spans="10:16">
      <c r="J2062" t="s">
        <v>11257</v>
      </c>
      <c r="K2062" s="238" t="s">
        <v>11209</v>
      </c>
      <c r="L2062" t="str">
        <f>LEFT(Table58[[#This Row],[L3 (Last Work Package only)]],FIND(" - ",Table58[[#This Row],[L3 (Last Work Package only)]])-1)</f>
        <v>IDR 235.01</v>
      </c>
      <c r="M2062" t="str">
        <f>LEFT(Table58[[#This Row],[Assets]],FIND(" - ",Table58[[#This Row],[Assets]])-1)</f>
        <v>HS2-00003H077</v>
      </c>
      <c r="N2062" s="239">
        <f>INDEX(TrackerTbl[#Data],MATCH(Table58[[#This Row],[L2]],TrackerTbl[Cleansed_UAID_2],0),5)</f>
        <v>45355</v>
      </c>
      <c r="O2062" s="9" t="str">
        <f>INDEX(TrackerTbl[#Data],MATCH(Table58[[#This Row],[L2]],TrackerTbl[Cleansed_UAID_2],0),6)</f>
        <v>10 - Complete</v>
      </c>
      <c r="P2062" s="239">
        <f>INDEX(TrackerTbl[#Data],MATCH(Table58[[#This Row],[L2]],TrackerTbl[Cleansed_UAID_2],0),7)</f>
        <v>45357</v>
      </c>
    </row>
    <row r="2063" spans="10:16">
      <c r="J2063" t="s">
        <v>11258</v>
      </c>
      <c r="K2063" s="238" t="s">
        <v>11209</v>
      </c>
      <c r="L2063" t="str">
        <f>LEFT(Table58[[#This Row],[L3 (Last Work Package only)]],FIND(" - ",Table58[[#This Row],[L3 (Last Work Package only)]])-1)</f>
        <v>IDR 235.01</v>
      </c>
      <c r="M2063" t="str">
        <f>LEFT(Table58[[#This Row],[Assets]],FIND(" - ",Table58[[#This Row],[Assets]])-1)</f>
        <v>HS2-00003JG3Y</v>
      </c>
      <c r="N2063" s="239">
        <f>INDEX(TrackerTbl[#Data],MATCH(Table58[[#This Row],[L2]],TrackerTbl[Cleansed_UAID_2],0),5)</f>
        <v>45387</v>
      </c>
      <c r="O2063" s="9" t="str">
        <f>INDEX(TrackerTbl[#Data],MATCH(Table58[[#This Row],[L2]],TrackerTbl[Cleansed_UAID_2],0),6)</f>
        <v>10 - Complete</v>
      </c>
      <c r="P2063" s="239">
        <f>INDEX(TrackerTbl[#Data],MATCH(Table58[[#This Row],[L2]],TrackerTbl[Cleansed_UAID_2],0),7)</f>
        <v>45391</v>
      </c>
    </row>
    <row r="2064" spans="10:16">
      <c r="J2064" t="s">
        <v>11259</v>
      </c>
      <c r="K2064" s="238" t="s">
        <v>11209</v>
      </c>
      <c r="L2064" t="str">
        <f>LEFT(Table58[[#This Row],[L3 (Last Work Package only)]],FIND(" - ",Table58[[#This Row],[L3 (Last Work Package only)]])-1)</f>
        <v>IDR 235.01</v>
      </c>
      <c r="M2064" t="str">
        <f>LEFT(Table58[[#This Row],[Assets]],FIND(" - ",Table58[[#This Row],[Assets]])-1)</f>
        <v>HS2-00003JG3Z</v>
      </c>
      <c r="N2064" s="239">
        <f>INDEX(TrackerTbl[#Data],MATCH(Table58[[#This Row],[L2]],TrackerTbl[Cleansed_UAID_2],0),5)</f>
        <v>45387</v>
      </c>
      <c r="O2064" s="9" t="str">
        <f>INDEX(TrackerTbl[#Data],MATCH(Table58[[#This Row],[L2]],TrackerTbl[Cleansed_UAID_2],0),6)</f>
        <v>10 - Complete</v>
      </c>
      <c r="P2064" s="239">
        <f>INDEX(TrackerTbl[#Data],MATCH(Table58[[#This Row],[L2]],TrackerTbl[Cleansed_UAID_2],0),7)</f>
        <v>45390</v>
      </c>
    </row>
    <row r="2065" spans="10:16">
      <c r="J2065" t="s">
        <v>11260</v>
      </c>
      <c r="K2065" s="238" t="s">
        <v>11209</v>
      </c>
      <c r="L2065" t="str">
        <f>LEFT(Table58[[#This Row],[L3 (Last Work Package only)]],FIND(" - ",Table58[[#This Row],[L3 (Last Work Package only)]])-1)</f>
        <v>IDR 235.01</v>
      </c>
      <c r="M2065" t="str">
        <f>LEFT(Table58[[#This Row],[Assets]],FIND(" - ",Table58[[#This Row],[Assets]])-1)</f>
        <v>HS2-00003K85S</v>
      </c>
      <c r="N2065" s="239">
        <f>INDEX(TrackerTbl[#Data],MATCH(Table58[[#This Row],[L2]],TrackerTbl[Cleansed_UAID_2],0),5)</f>
        <v>45453</v>
      </c>
      <c r="O2065" s="9" t="str">
        <f>INDEX(TrackerTbl[#Data],MATCH(Table58[[#This Row],[L2]],TrackerTbl[Cleansed_UAID_2],0),6)</f>
        <v>10 - Complete</v>
      </c>
      <c r="P2065" s="239">
        <f>INDEX(TrackerTbl[#Data],MATCH(Table58[[#This Row],[L2]],TrackerTbl[Cleansed_UAID_2],0),7)</f>
        <v>45461</v>
      </c>
    </row>
    <row r="2066" spans="10:16">
      <c r="J2066" t="s">
        <v>11261</v>
      </c>
      <c r="K2066" s="238" t="s">
        <v>11209</v>
      </c>
      <c r="L2066" t="str">
        <f>LEFT(Table58[[#This Row],[L3 (Last Work Package only)]],FIND(" - ",Table58[[#This Row],[L3 (Last Work Package only)]])-1)</f>
        <v>IDR 235.01</v>
      </c>
      <c r="M2066" t="str">
        <f>LEFT(Table58[[#This Row],[Assets]],FIND(" - ",Table58[[#This Row],[Assets]])-1)</f>
        <v>HS2-00003LA5C</v>
      </c>
      <c r="N2066" s="239">
        <f>INDEX(TrackerTbl[#Data],MATCH(Table58[[#This Row],[L2]],TrackerTbl[Cleansed_UAID_2],0),5)</f>
        <v>45601</v>
      </c>
      <c r="O2066" s="9" t="str">
        <f>INDEX(TrackerTbl[#Data],MATCH(Table58[[#This Row],[L2]],TrackerTbl[Cleansed_UAID_2],0),6)</f>
        <v>10 - Complete</v>
      </c>
      <c r="P2066" s="239">
        <f>INDEX(TrackerTbl[#Data],MATCH(Table58[[#This Row],[L2]],TrackerTbl[Cleansed_UAID_2],0),7)</f>
        <v>45608</v>
      </c>
    </row>
    <row r="2067" spans="10:16">
      <c r="J2067" t="s">
        <v>11262</v>
      </c>
      <c r="K2067" s="238" t="s">
        <v>11209</v>
      </c>
      <c r="L2067" t="str">
        <f>LEFT(Table58[[#This Row],[L3 (Last Work Package only)]],FIND(" - ",Table58[[#This Row],[L3 (Last Work Package only)]])-1)</f>
        <v>IDR 235.01</v>
      </c>
      <c r="M2067" t="str">
        <f>LEFT(Table58[[#This Row],[Assets]],FIND(" - ",Table58[[#This Row],[Assets]])-1)</f>
        <v>HS2-00003LA5D</v>
      </c>
      <c r="N2067" s="239">
        <f>INDEX(TrackerTbl[#Data],MATCH(Table58[[#This Row],[L2]],TrackerTbl[Cleansed_UAID_2],0),5)</f>
        <v>45601</v>
      </c>
      <c r="O2067" s="9" t="str">
        <f>INDEX(TrackerTbl[#Data],MATCH(Table58[[#This Row],[L2]],TrackerTbl[Cleansed_UAID_2],0),6)</f>
        <v>10 - Complete</v>
      </c>
      <c r="P2067" s="239">
        <f>INDEX(TrackerTbl[#Data],MATCH(Table58[[#This Row],[L2]],TrackerTbl[Cleansed_UAID_2],0),7)</f>
        <v>45608</v>
      </c>
    </row>
    <row r="2068" spans="10:16">
      <c r="J2068" t="s">
        <v>11263</v>
      </c>
      <c r="K2068" s="238" t="s">
        <v>11264</v>
      </c>
      <c r="L2068" t="str">
        <f>LEFT(Table58[[#This Row],[L3 (Last Work Package only)]],FIND(" - ",Table58[[#This Row],[L3 (Last Work Package only)]])-1)</f>
        <v>IDR 234.05</v>
      </c>
      <c r="M2068" t="str">
        <f>LEFT(Table58[[#This Row],[Assets]],FIND(" - ",Table58[[#This Row],[Assets]])-1)</f>
        <v>HS2-00002BVM2</v>
      </c>
      <c r="N2068" s="239" t="e">
        <f>INDEX(TrackerTbl[#Data],MATCH(Table58[[#This Row],[L2]],TrackerTbl[Cleansed_UAID_2],0),5)</f>
        <v>#N/A</v>
      </c>
      <c r="O2068" s="9" t="e">
        <f>INDEX(TrackerTbl[#Data],MATCH(Table58[[#This Row],[L2]],TrackerTbl[Cleansed_UAID_2],0),6)</f>
        <v>#N/A</v>
      </c>
      <c r="P2068" s="239" t="e">
        <f>INDEX(TrackerTbl[#Data],MATCH(Table58[[#This Row],[L2]],TrackerTbl[Cleansed_UAID_2],0),7)</f>
        <v>#N/A</v>
      </c>
    </row>
    <row r="2069" spans="10:16">
      <c r="J2069" t="s">
        <v>11265</v>
      </c>
      <c r="K2069" s="238" t="s">
        <v>11264</v>
      </c>
      <c r="L2069" t="str">
        <f>LEFT(Table58[[#This Row],[L3 (Last Work Package only)]],FIND(" - ",Table58[[#This Row],[L3 (Last Work Package only)]])-1)</f>
        <v>IDR 234.05</v>
      </c>
      <c r="M2069" t="str">
        <f>LEFT(Table58[[#This Row],[Assets]],FIND(" - ",Table58[[#This Row],[Assets]])-1)</f>
        <v>HS2-00002TG2U</v>
      </c>
      <c r="N2069" s="239" t="e">
        <f>INDEX(TrackerTbl[#Data],MATCH(Table58[[#This Row],[L2]],TrackerTbl[Cleansed_UAID_2],0),5)</f>
        <v>#N/A</v>
      </c>
      <c r="O2069" s="9" t="e">
        <f>INDEX(TrackerTbl[#Data],MATCH(Table58[[#This Row],[L2]],TrackerTbl[Cleansed_UAID_2],0),6)</f>
        <v>#N/A</v>
      </c>
      <c r="P2069" s="239" t="e">
        <f>INDEX(TrackerTbl[#Data],MATCH(Table58[[#This Row],[L2]],TrackerTbl[Cleansed_UAID_2],0),7)</f>
        <v>#N/A</v>
      </c>
    </row>
    <row r="2070" spans="10:16">
      <c r="J2070" t="s">
        <v>11266</v>
      </c>
      <c r="K2070" s="238" t="s">
        <v>11264</v>
      </c>
      <c r="L2070" t="str">
        <f>LEFT(Table58[[#This Row],[L3 (Last Work Package only)]],FIND(" - ",Table58[[#This Row],[L3 (Last Work Package only)]])-1)</f>
        <v>IDR 234.05</v>
      </c>
      <c r="M2070" t="str">
        <f>LEFT(Table58[[#This Row],[Assets]],FIND(" - ",Table58[[#This Row],[Assets]])-1)</f>
        <v>HS2-000001090</v>
      </c>
      <c r="N2070" s="239" t="e">
        <f>INDEX(TrackerTbl[#Data],MATCH(Table58[[#This Row],[L2]],TrackerTbl[Cleansed_UAID_2],0),5)</f>
        <v>#N/A</v>
      </c>
      <c r="O2070" s="9" t="e">
        <f>INDEX(TrackerTbl[#Data],MATCH(Table58[[#This Row],[L2]],TrackerTbl[Cleansed_UAID_2],0),6)</f>
        <v>#N/A</v>
      </c>
      <c r="P2070" s="239" t="e">
        <f>INDEX(TrackerTbl[#Data],MATCH(Table58[[#This Row],[L2]],TrackerTbl[Cleansed_UAID_2],0),7)</f>
        <v>#N/A</v>
      </c>
    </row>
    <row r="2071" spans="10:16">
      <c r="J2071" t="s">
        <v>11267</v>
      </c>
      <c r="K2071" s="238" t="s">
        <v>11264</v>
      </c>
      <c r="L2071" t="str">
        <f>LEFT(Table58[[#This Row],[L3 (Last Work Package only)]],FIND(" - ",Table58[[#This Row],[L3 (Last Work Package only)]])-1)</f>
        <v>IDR 234.05</v>
      </c>
      <c r="M2071" t="str">
        <f>LEFT(Table58[[#This Row],[Assets]],FIND(" - ",Table58[[#This Row],[Assets]])-1)</f>
        <v>HS2-00002BVM5</v>
      </c>
      <c r="N2071" s="239" t="e">
        <f>INDEX(TrackerTbl[#Data],MATCH(Table58[[#This Row],[L2]],TrackerTbl[Cleansed_UAID_2],0),5)</f>
        <v>#N/A</v>
      </c>
      <c r="O2071" s="9" t="e">
        <f>INDEX(TrackerTbl[#Data],MATCH(Table58[[#This Row],[L2]],TrackerTbl[Cleansed_UAID_2],0),6)</f>
        <v>#N/A</v>
      </c>
      <c r="P2071" s="239" t="e">
        <f>INDEX(TrackerTbl[#Data],MATCH(Table58[[#This Row],[L2]],TrackerTbl[Cleansed_UAID_2],0),7)</f>
        <v>#N/A</v>
      </c>
    </row>
    <row r="2072" spans="10:16">
      <c r="J2072" t="s">
        <v>11268</v>
      </c>
      <c r="K2072" s="238" t="s">
        <v>11264</v>
      </c>
      <c r="L2072" t="str">
        <f>LEFT(Table58[[#This Row],[L3 (Last Work Package only)]],FIND(" - ",Table58[[#This Row],[L3 (Last Work Package only)]])-1)</f>
        <v>IDR 234.05</v>
      </c>
      <c r="M2072" t="str">
        <f>LEFT(Table58[[#This Row],[Assets]],FIND(" - ",Table58[[#This Row],[Assets]])-1)</f>
        <v>HS2-00002BVM7</v>
      </c>
      <c r="N2072" s="239" t="e">
        <f>INDEX(TrackerTbl[#Data],MATCH(Table58[[#This Row],[L2]],TrackerTbl[Cleansed_UAID_2],0),5)</f>
        <v>#N/A</v>
      </c>
      <c r="O2072" s="9" t="e">
        <f>INDEX(TrackerTbl[#Data],MATCH(Table58[[#This Row],[L2]],TrackerTbl[Cleansed_UAID_2],0),6)</f>
        <v>#N/A</v>
      </c>
      <c r="P2072" s="239" t="e">
        <f>INDEX(TrackerTbl[#Data],MATCH(Table58[[#This Row],[L2]],TrackerTbl[Cleansed_UAID_2],0),7)</f>
        <v>#N/A</v>
      </c>
    </row>
    <row r="2073" spans="10:16">
      <c r="J2073" t="s">
        <v>11269</v>
      </c>
      <c r="K2073" s="238" t="s">
        <v>11264</v>
      </c>
      <c r="L2073" t="str">
        <f>LEFT(Table58[[#This Row],[L3 (Last Work Package only)]],FIND(" - ",Table58[[#This Row],[L3 (Last Work Package only)]])-1)</f>
        <v>IDR 234.05</v>
      </c>
      <c r="M2073" t="str">
        <f>LEFT(Table58[[#This Row],[Assets]],FIND(" - ",Table58[[#This Row],[Assets]])-1)</f>
        <v>HS2-00002CTJ4</v>
      </c>
      <c r="N2073" s="239" t="e">
        <f>INDEX(TrackerTbl[#Data],MATCH(Table58[[#This Row],[L2]],TrackerTbl[Cleansed_UAID_2],0),5)</f>
        <v>#N/A</v>
      </c>
      <c r="O2073" s="9" t="e">
        <f>INDEX(TrackerTbl[#Data],MATCH(Table58[[#This Row],[L2]],TrackerTbl[Cleansed_UAID_2],0),6)</f>
        <v>#N/A</v>
      </c>
      <c r="P2073" s="239" t="e">
        <f>INDEX(TrackerTbl[#Data],MATCH(Table58[[#This Row],[L2]],TrackerTbl[Cleansed_UAID_2],0),7)</f>
        <v>#N/A</v>
      </c>
    </row>
    <row r="2074" spans="10:16">
      <c r="J2074" t="s">
        <v>11270</v>
      </c>
      <c r="K2074" s="238" t="s">
        <v>11264</v>
      </c>
      <c r="L2074" t="str">
        <f>LEFT(Table58[[#This Row],[L3 (Last Work Package only)]],FIND(" - ",Table58[[#This Row],[L3 (Last Work Package only)]])-1)</f>
        <v>IDR 234.05</v>
      </c>
      <c r="M2074" t="str">
        <f>LEFT(Table58[[#This Row],[Assets]],FIND(" - ",Table58[[#This Row],[Assets]])-1)</f>
        <v>HS2-00002CTJ5</v>
      </c>
      <c r="N2074" s="239" t="e">
        <f>INDEX(TrackerTbl[#Data],MATCH(Table58[[#This Row],[L2]],TrackerTbl[Cleansed_UAID_2],0),5)</f>
        <v>#N/A</v>
      </c>
      <c r="O2074" s="9" t="e">
        <f>INDEX(TrackerTbl[#Data],MATCH(Table58[[#This Row],[L2]],TrackerTbl[Cleansed_UAID_2],0),6)</f>
        <v>#N/A</v>
      </c>
      <c r="P2074" s="239" t="e">
        <f>INDEX(TrackerTbl[#Data],MATCH(Table58[[#This Row],[L2]],TrackerTbl[Cleansed_UAID_2],0),7)</f>
        <v>#N/A</v>
      </c>
    </row>
    <row r="2075" spans="10:16">
      <c r="J2075" t="s">
        <v>11271</v>
      </c>
      <c r="K2075" s="238" t="s">
        <v>11264</v>
      </c>
      <c r="L2075" t="str">
        <f>LEFT(Table58[[#This Row],[L3 (Last Work Package only)]],FIND(" - ",Table58[[#This Row],[L3 (Last Work Package only)]])-1)</f>
        <v>IDR 234.05</v>
      </c>
      <c r="M2075" t="str">
        <f>LEFT(Table58[[#This Row],[Assets]],FIND(" - ",Table58[[#This Row],[Assets]])-1)</f>
        <v>HS2-00002TG2V</v>
      </c>
      <c r="N2075" s="239" t="e">
        <f>INDEX(TrackerTbl[#Data],MATCH(Table58[[#This Row],[L2]],TrackerTbl[Cleansed_UAID_2],0),5)</f>
        <v>#N/A</v>
      </c>
      <c r="O2075" s="9" t="e">
        <f>INDEX(TrackerTbl[#Data],MATCH(Table58[[#This Row],[L2]],TrackerTbl[Cleansed_UAID_2],0),6)</f>
        <v>#N/A</v>
      </c>
      <c r="P2075" s="239" t="e">
        <f>INDEX(TrackerTbl[#Data],MATCH(Table58[[#This Row],[L2]],TrackerTbl[Cleansed_UAID_2],0),7)</f>
        <v>#N/A</v>
      </c>
    </row>
    <row r="2076" spans="10:16">
      <c r="J2076" t="s">
        <v>11272</v>
      </c>
      <c r="K2076" s="238" t="s">
        <v>11264</v>
      </c>
      <c r="L2076" t="str">
        <f>LEFT(Table58[[#This Row],[L3 (Last Work Package only)]],FIND(" - ",Table58[[#This Row],[L3 (Last Work Package only)]])-1)</f>
        <v>IDR 234.05</v>
      </c>
      <c r="M2076" t="str">
        <f>LEFT(Table58[[#This Row],[Assets]],FIND(" - ",Table58[[#This Row],[Assets]])-1)</f>
        <v>HS2-00002TGP5</v>
      </c>
      <c r="N2076" s="239">
        <f>INDEX(TrackerTbl[#Data],MATCH(Table58[[#This Row],[L2]],TrackerTbl[Cleansed_UAID_2],0),5)</f>
        <v>45420</v>
      </c>
      <c r="O2076" s="9" t="str">
        <f>INDEX(TrackerTbl[#Data],MATCH(Table58[[#This Row],[L2]],TrackerTbl[Cleansed_UAID_2],0),6)</f>
        <v>10 - Complete</v>
      </c>
      <c r="P2076" s="239">
        <f>INDEX(TrackerTbl[#Data],MATCH(Table58[[#This Row],[L2]],TrackerTbl[Cleansed_UAID_2],0),7)</f>
        <v>45421</v>
      </c>
    </row>
    <row r="2077" spans="10:16">
      <c r="J2077" t="s">
        <v>11273</v>
      </c>
      <c r="K2077" s="238" t="s">
        <v>11264</v>
      </c>
      <c r="L2077" t="str">
        <f>LEFT(Table58[[#This Row],[L3 (Last Work Package only)]],FIND(" - ",Table58[[#This Row],[L3 (Last Work Package only)]])-1)</f>
        <v>IDR 234.05</v>
      </c>
      <c r="M2077" t="str">
        <f>LEFT(Table58[[#This Row],[Assets]],FIND(" - ",Table58[[#This Row],[Assets]])-1)</f>
        <v>HS2-00002TGP6</v>
      </c>
      <c r="N2077" s="239" t="e">
        <f>INDEX(TrackerTbl[#Data],MATCH(Table58[[#This Row],[L2]],TrackerTbl[Cleansed_UAID_2],0),5)</f>
        <v>#N/A</v>
      </c>
      <c r="O2077" s="9" t="e">
        <f>INDEX(TrackerTbl[#Data],MATCH(Table58[[#This Row],[L2]],TrackerTbl[Cleansed_UAID_2],0),6)</f>
        <v>#N/A</v>
      </c>
      <c r="P2077" s="239" t="e">
        <f>INDEX(TrackerTbl[#Data],MATCH(Table58[[#This Row],[L2]],TrackerTbl[Cleansed_UAID_2],0),7)</f>
        <v>#N/A</v>
      </c>
    </row>
    <row r="2078" spans="10:16">
      <c r="J2078" t="s">
        <v>11274</v>
      </c>
      <c r="K2078" s="238" t="s">
        <v>11264</v>
      </c>
      <c r="L2078" t="str">
        <f>LEFT(Table58[[#This Row],[L3 (Last Work Package only)]],FIND(" - ",Table58[[#This Row],[L3 (Last Work Package only)]])-1)</f>
        <v>IDR 234.05</v>
      </c>
      <c r="M2078" t="str">
        <f>LEFT(Table58[[#This Row],[Assets]],FIND(" - ",Table58[[#This Row],[Assets]])-1)</f>
        <v>HS2-000001374</v>
      </c>
      <c r="N2078" s="239" t="e">
        <f>INDEX(TrackerTbl[#Data],MATCH(Table58[[#This Row],[L2]],TrackerTbl[Cleansed_UAID_2],0),5)</f>
        <v>#N/A</v>
      </c>
      <c r="O2078" s="9" t="e">
        <f>INDEX(TrackerTbl[#Data],MATCH(Table58[[#This Row],[L2]],TrackerTbl[Cleansed_UAID_2],0),6)</f>
        <v>#N/A</v>
      </c>
      <c r="P2078" s="239" t="e">
        <f>INDEX(TrackerTbl[#Data],MATCH(Table58[[#This Row],[L2]],TrackerTbl[Cleansed_UAID_2],0),7)</f>
        <v>#N/A</v>
      </c>
    </row>
    <row r="2079" spans="10:16">
      <c r="J2079" t="s">
        <v>11275</v>
      </c>
      <c r="K2079" s="238" t="s">
        <v>11264</v>
      </c>
      <c r="L2079" t="str">
        <f>LEFT(Table58[[#This Row],[L3 (Last Work Package only)]],FIND(" - ",Table58[[#This Row],[L3 (Last Work Package only)]])-1)</f>
        <v>IDR 234.05</v>
      </c>
      <c r="M2079" t="str">
        <f>LEFT(Table58[[#This Row],[Assets]],FIND(" - ",Table58[[#This Row],[Assets]])-1)</f>
        <v>HS2-00002CX3K</v>
      </c>
      <c r="N2079" s="239" t="e">
        <f>INDEX(TrackerTbl[#Data],MATCH(Table58[[#This Row],[L2]],TrackerTbl[Cleansed_UAID_2],0),5)</f>
        <v>#N/A</v>
      </c>
      <c r="O2079" s="9" t="e">
        <f>INDEX(TrackerTbl[#Data],MATCH(Table58[[#This Row],[L2]],TrackerTbl[Cleansed_UAID_2],0),6)</f>
        <v>#N/A</v>
      </c>
      <c r="P2079" s="239" t="e">
        <f>INDEX(TrackerTbl[#Data],MATCH(Table58[[#This Row],[L2]],TrackerTbl[Cleansed_UAID_2],0),7)</f>
        <v>#N/A</v>
      </c>
    </row>
    <row r="2080" spans="10:16">
      <c r="J2080" t="s">
        <v>11276</v>
      </c>
      <c r="K2080" s="238" t="s">
        <v>11264</v>
      </c>
      <c r="L2080" t="str">
        <f>LEFT(Table58[[#This Row],[L3 (Last Work Package only)]],FIND(" - ",Table58[[#This Row],[L3 (Last Work Package only)]])-1)</f>
        <v>IDR 234.05</v>
      </c>
      <c r="M2080" t="str">
        <f>LEFT(Table58[[#This Row],[Assets]],FIND(" - ",Table58[[#This Row],[Assets]])-1)</f>
        <v>HS2-000025B35</v>
      </c>
      <c r="N2080" s="239" t="e">
        <f>INDEX(TrackerTbl[#Data],MATCH(Table58[[#This Row],[L2]],TrackerTbl[Cleansed_UAID_2],0),5)</f>
        <v>#N/A</v>
      </c>
      <c r="O2080" s="9" t="e">
        <f>INDEX(TrackerTbl[#Data],MATCH(Table58[[#This Row],[L2]],TrackerTbl[Cleansed_UAID_2],0),6)</f>
        <v>#N/A</v>
      </c>
      <c r="P2080" s="239" t="e">
        <f>INDEX(TrackerTbl[#Data],MATCH(Table58[[#This Row],[L2]],TrackerTbl[Cleansed_UAID_2],0),7)</f>
        <v>#N/A</v>
      </c>
    </row>
    <row r="2081" spans="10:16">
      <c r="J2081" t="s">
        <v>11277</v>
      </c>
      <c r="K2081" s="238" t="s">
        <v>11264</v>
      </c>
      <c r="L2081" t="str">
        <f>LEFT(Table58[[#This Row],[L3 (Last Work Package only)]],FIND(" - ",Table58[[#This Row],[L3 (Last Work Package only)]])-1)</f>
        <v>IDR 234.05</v>
      </c>
      <c r="M2081" t="str">
        <f>LEFT(Table58[[#This Row],[Assets]],FIND(" - ",Table58[[#This Row],[Assets]])-1)</f>
        <v>HS2-00002TG29</v>
      </c>
      <c r="N2081" s="239" t="e">
        <f>INDEX(TrackerTbl[#Data],MATCH(Table58[[#This Row],[L2]],TrackerTbl[Cleansed_UAID_2],0),5)</f>
        <v>#N/A</v>
      </c>
      <c r="O2081" s="9" t="e">
        <f>INDEX(TrackerTbl[#Data],MATCH(Table58[[#This Row],[L2]],TrackerTbl[Cleansed_UAID_2],0),6)</f>
        <v>#N/A</v>
      </c>
      <c r="P2081" s="239" t="e">
        <f>INDEX(TrackerTbl[#Data],MATCH(Table58[[#This Row],[L2]],TrackerTbl[Cleansed_UAID_2],0),7)</f>
        <v>#N/A</v>
      </c>
    </row>
    <row r="2082" spans="10:16">
      <c r="J2082" t="s">
        <v>11278</v>
      </c>
      <c r="K2082" s="238" t="s">
        <v>11264</v>
      </c>
      <c r="L2082" t="str">
        <f>LEFT(Table58[[#This Row],[L3 (Last Work Package only)]],FIND(" - ",Table58[[#This Row],[L3 (Last Work Package only)]])-1)</f>
        <v>IDR 234.05</v>
      </c>
      <c r="M2082" t="str">
        <f>LEFT(Table58[[#This Row],[Assets]],FIND(" - ",Table58[[#This Row],[Assets]])-1)</f>
        <v>HS2-000020351</v>
      </c>
      <c r="N2082" s="239">
        <f>INDEX(TrackerTbl[#Data],MATCH(Table58[[#This Row],[L2]],TrackerTbl[Cleansed_UAID_2],0),5)</f>
        <v>45601</v>
      </c>
      <c r="O2082" s="9" t="str">
        <f>INDEX(TrackerTbl[#Data],MATCH(Table58[[#This Row],[L2]],TrackerTbl[Cleansed_UAID_2],0),6)</f>
        <v>10 - Complete</v>
      </c>
      <c r="P2082" s="239">
        <f>INDEX(TrackerTbl[#Data],MATCH(Table58[[#This Row],[L2]],TrackerTbl[Cleansed_UAID_2],0),7)</f>
        <v>45630</v>
      </c>
    </row>
    <row r="2083" spans="10:16">
      <c r="J2083" t="s">
        <v>11279</v>
      </c>
      <c r="K2083" s="238" t="s">
        <v>11264</v>
      </c>
      <c r="L2083" t="str">
        <f>LEFT(Table58[[#This Row],[L3 (Last Work Package only)]],FIND(" - ",Table58[[#This Row],[L3 (Last Work Package only)]])-1)</f>
        <v>IDR 234.05</v>
      </c>
      <c r="M2083" t="str">
        <f>LEFT(Table58[[#This Row],[Assets]],FIND(" - ",Table58[[#This Row],[Assets]])-1)</f>
        <v>HS2-00002TG2S</v>
      </c>
      <c r="N2083" s="239" t="e">
        <f>INDEX(TrackerTbl[#Data],MATCH(Table58[[#This Row],[L2]],TrackerTbl[Cleansed_UAID_2],0),5)</f>
        <v>#N/A</v>
      </c>
      <c r="O2083" s="9" t="e">
        <f>INDEX(TrackerTbl[#Data],MATCH(Table58[[#This Row],[L2]],TrackerTbl[Cleansed_UAID_2],0),6)</f>
        <v>#N/A</v>
      </c>
      <c r="P2083" s="239" t="e">
        <f>INDEX(TrackerTbl[#Data],MATCH(Table58[[#This Row],[L2]],TrackerTbl[Cleansed_UAID_2],0),7)</f>
        <v>#N/A</v>
      </c>
    </row>
    <row r="2084" spans="10:16">
      <c r="J2084" t="s">
        <v>11280</v>
      </c>
      <c r="K2084" s="238" t="s">
        <v>11264</v>
      </c>
      <c r="L2084" t="str">
        <f>LEFT(Table58[[#This Row],[L3 (Last Work Package only)]],FIND(" - ",Table58[[#This Row],[L3 (Last Work Package only)]])-1)</f>
        <v>IDR 234.05</v>
      </c>
      <c r="M2084" t="str">
        <f>LEFT(Table58[[#This Row],[Assets]],FIND(" - ",Table58[[#This Row],[Assets]])-1)</f>
        <v>HS2-000001375</v>
      </c>
      <c r="N2084" s="239">
        <f>INDEX(TrackerTbl[#Data],MATCH(Table58[[#This Row],[L2]],TrackerTbl[Cleansed_UAID_2],0),5)</f>
        <v>45511</v>
      </c>
      <c r="O2084" s="9" t="str">
        <f>INDEX(TrackerTbl[#Data],MATCH(Table58[[#This Row],[L2]],TrackerTbl[Cleansed_UAID_2],0),6)</f>
        <v>10 - Complete</v>
      </c>
      <c r="P2084" s="239">
        <f>INDEX(TrackerTbl[#Data],MATCH(Table58[[#This Row],[L2]],TrackerTbl[Cleansed_UAID_2],0),7)</f>
        <v>45525</v>
      </c>
    </row>
    <row r="2085" spans="10:16">
      <c r="J2085" t="s">
        <v>11281</v>
      </c>
      <c r="K2085" s="238" t="s">
        <v>11264</v>
      </c>
      <c r="L2085" t="str">
        <f>LEFT(Table58[[#This Row],[L3 (Last Work Package only)]],FIND(" - ",Table58[[#This Row],[L3 (Last Work Package only)]])-1)</f>
        <v>IDR 234.05</v>
      </c>
      <c r="M2085" t="str">
        <f>LEFT(Table58[[#This Row],[Assets]],FIND(" - ",Table58[[#This Row],[Assets]])-1)</f>
        <v>HS2-00002KRAR</v>
      </c>
      <c r="N2085" s="239" t="e">
        <f>INDEX(TrackerTbl[#Data],MATCH(Table58[[#This Row],[L2]],TrackerTbl[Cleansed_UAID_2],0),5)</f>
        <v>#N/A</v>
      </c>
      <c r="O2085" s="9" t="e">
        <f>INDEX(TrackerTbl[#Data],MATCH(Table58[[#This Row],[L2]],TrackerTbl[Cleansed_UAID_2],0),6)</f>
        <v>#N/A</v>
      </c>
      <c r="P2085" s="239" t="e">
        <f>INDEX(TrackerTbl[#Data],MATCH(Table58[[#This Row],[L2]],TrackerTbl[Cleansed_UAID_2],0),7)</f>
        <v>#N/A</v>
      </c>
    </row>
    <row r="2086" spans="10:16">
      <c r="J2086" t="s">
        <v>11282</v>
      </c>
      <c r="K2086" s="238" t="s">
        <v>11264</v>
      </c>
      <c r="L2086" t="str">
        <f>LEFT(Table58[[#This Row],[L3 (Last Work Package only)]],FIND(" - ",Table58[[#This Row],[L3 (Last Work Package only)]])-1)</f>
        <v>IDR 234.05</v>
      </c>
      <c r="M2086" t="str">
        <f>LEFT(Table58[[#This Row],[Assets]],FIND(" - ",Table58[[#This Row],[Assets]])-1)</f>
        <v>HS2-00002SXNF</v>
      </c>
      <c r="N2086" s="239" t="e">
        <f>INDEX(TrackerTbl[#Data],MATCH(Table58[[#This Row],[L2]],TrackerTbl[Cleansed_UAID_2],0),5)</f>
        <v>#N/A</v>
      </c>
      <c r="O2086" s="9" t="e">
        <f>INDEX(TrackerTbl[#Data],MATCH(Table58[[#This Row],[L2]],TrackerTbl[Cleansed_UAID_2],0),6)</f>
        <v>#N/A</v>
      </c>
      <c r="P2086" s="239" t="e">
        <f>INDEX(TrackerTbl[#Data],MATCH(Table58[[#This Row],[L2]],TrackerTbl[Cleansed_UAID_2],0),7)</f>
        <v>#N/A</v>
      </c>
    </row>
    <row r="2087" spans="10:16">
      <c r="J2087" t="s">
        <v>11283</v>
      </c>
      <c r="K2087" s="238" t="s">
        <v>11264</v>
      </c>
      <c r="L2087" t="str">
        <f>LEFT(Table58[[#This Row],[L3 (Last Work Package only)]],FIND(" - ",Table58[[#This Row],[L3 (Last Work Package only)]])-1)</f>
        <v>IDR 234.05</v>
      </c>
      <c r="M2087" t="str">
        <f>LEFT(Table58[[#This Row],[Assets]],FIND(" - ",Table58[[#This Row],[Assets]])-1)</f>
        <v>HS2-00002TKUW</v>
      </c>
      <c r="N2087" s="239" t="e">
        <f>INDEX(TrackerTbl[#Data],MATCH(Table58[[#This Row],[L2]],TrackerTbl[Cleansed_UAID_2],0),5)</f>
        <v>#N/A</v>
      </c>
      <c r="O2087" s="9" t="e">
        <f>INDEX(TrackerTbl[#Data],MATCH(Table58[[#This Row],[L2]],TrackerTbl[Cleansed_UAID_2],0),6)</f>
        <v>#N/A</v>
      </c>
      <c r="P2087" s="239" t="e">
        <f>INDEX(TrackerTbl[#Data],MATCH(Table58[[#This Row],[L2]],TrackerTbl[Cleansed_UAID_2],0),7)</f>
        <v>#N/A</v>
      </c>
    </row>
    <row r="2088" spans="10:16">
      <c r="J2088" t="s">
        <v>11284</v>
      </c>
      <c r="K2088" s="238" t="s">
        <v>11264</v>
      </c>
      <c r="L2088" t="str">
        <f>LEFT(Table58[[#This Row],[L3 (Last Work Package only)]],FIND(" - ",Table58[[#This Row],[L3 (Last Work Package only)]])-1)</f>
        <v>IDR 234.05</v>
      </c>
      <c r="M2088" t="str">
        <f>LEFT(Table58[[#This Row],[Assets]],FIND(" - ",Table58[[#This Row],[Assets]])-1)</f>
        <v>HS2-00002N7UN</v>
      </c>
      <c r="N2088" s="239">
        <f>INDEX(TrackerTbl[#Data],MATCH(Table58[[#This Row],[L2]],TrackerTbl[Cleansed_UAID_2],0),5)</f>
        <v>45491</v>
      </c>
      <c r="O2088" s="9" t="str">
        <f>INDEX(TrackerTbl[#Data],MATCH(Table58[[#This Row],[L2]],TrackerTbl[Cleansed_UAID_2],0),6)</f>
        <v>10 - Complete</v>
      </c>
      <c r="P2088" s="239">
        <f>INDEX(TrackerTbl[#Data],MATCH(Table58[[#This Row],[L2]],TrackerTbl[Cleansed_UAID_2],0),7)</f>
        <v>45506</v>
      </c>
    </row>
    <row r="2089" spans="10:16">
      <c r="J2089" t="s">
        <v>11285</v>
      </c>
      <c r="K2089" s="238" t="s">
        <v>11264</v>
      </c>
      <c r="L2089" t="str">
        <f>LEFT(Table58[[#This Row],[L3 (Last Work Package only)]],FIND(" - ",Table58[[#This Row],[L3 (Last Work Package only)]])-1)</f>
        <v>IDR 234.05</v>
      </c>
      <c r="M2089" t="str">
        <f>LEFT(Table58[[#This Row],[Assets]],FIND(" - ",Table58[[#This Row],[Assets]])-1)</f>
        <v>HS2-000031J4K</v>
      </c>
      <c r="N2089" s="239" t="e">
        <f>INDEX(TrackerTbl[#Data],MATCH(Table58[[#This Row],[L2]],TrackerTbl[Cleansed_UAID_2],0),5)</f>
        <v>#N/A</v>
      </c>
      <c r="O2089" s="9" t="e">
        <f>INDEX(TrackerTbl[#Data],MATCH(Table58[[#This Row],[L2]],TrackerTbl[Cleansed_UAID_2],0),6)</f>
        <v>#N/A</v>
      </c>
      <c r="P2089" s="239" t="e">
        <f>INDEX(TrackerTbl[#Data],MATCH(Table58[[#This Row],[L2]],TrackerTbl[Cleansed_UAID_2],0),7)</f>
        <v>#N/A</v>
      </c>
    </row>
    <row r="2090" spans="10:16">
      <c r="J2090" t="s">
        <v>11286</v>
      </c>
      <c r="K2090" s="238" t="s">
        <v>11264</v>
      </c>
      <c r="L2090" t="str">
        <f>LEFT(Table58[[#This Row],[L3 (Last Work Package only)]],FIND(" - ",Table58[[#This Row],[L3 (Last Work Package only)]])-1)</f>
        <v>IDR 234.05</v>
      </c>
      <c r="M2090" t="str">
        <f>LEFT(Table58[[#This Row],[Assets]],FIND(" - ",Table58[[#This Row],[Assets]])-1)</f>
        <v>HS2-00003A346</v>
      </c>
      <c r="N2090" s="239">
        <f>INDEX(TrackerTbl[#Data],MATCH(Table58[[#This Row],[L2]],TrackerTbl[Cleansed_UAID_2],0),5)</f>
        <v>45420</v>
      </c>
      <c r="O2090" s="9" t="str">
        <f>INDEX(TrackerTbl[#Data],MATCH(Table58[[#This Row],[L2]],TrackerTbl[Cleansed_UAID_2],0),6)</f>
        <v>10 - Complete</v>
      </c>
      <c r="P2090" s="239">
        <f>INDEX(TrackerTbl[#Data],MATCH(Table58[[#This Row],[L2]],TrackerTbl[Cleansed_UAID_2],0),7)</f>
        <v>45421</v>
      </c>
    </row>
    <row r="2091" spans="10:16">
      <c r="J2091" t="s">
        <v>11287</v>
      </c>
      <c r="K2091" s="238" t="s">
        <v>11264</v>
      </c>
      <c r="L2091" t="str">
        <f>LEFT(Table58[[#This Row],[L3 (Last Work Package only)]],FIND(" - ",Table58[[#This Row],[L3 (Last Work Package only)]])-1)</f>
        <v>IDR 234.05</v>
      </c>
      <c r="M2091" t="str">
        <f>LEFT(Table58[[#This Row],[Assets]],FIND(" - ",Table58[[#This Row],[Assets]])-1)</f>
        <v>HS2-00003A347</v>
      </c>
      <c r="N2091" s="239">
        <f>INDEX(TrackerTbl[#Data],MATCH(Table58[[#This Row],[L2]],TrackerTbl[Cleansed_UAID_2],0),5)</f>
        <v>45420</v>
      </c>
      <c r="O2091" s="9" t="str">
        <f>INDEX(TrackerTbl[#Data],MATCH(Table58[[#This Row],[L2]],TrackerTbl[Cleansed_UAID_2],0),6)</f>
        <v>10 - Complete</v>
      </c>
      <c r="P2091" s="239">
        <f>INDEX(TrackerTbl[#Data],MATCH(Table58[[#This Row],[L2]],TrackerTbl[Cleansed_UAID_2],0),7)</f>
        <v>45422</v>
      </c>
    </row>
    <row r="2092" spans="10:16">
      <c r="J2092" t="s">
        <v>11288</v>
      </c>
      <c r="K2092" s="238" t="s">
        <v>11264</v>
      </c>
      <c r="L2092" t="str">
        <f>LEFT(Table58[[#This Row],[L3 (Last Work Package only)]],FIND(" - ",Table58[[#This Row],[L3 (Last Work Package only)]])-1)</f>
        <v>IDR 234.05</v>
      </c>
      <c r="M2092" t="str">
        <f>LEFT(Table58[[#This Row],[Assets]],FIND(" - ",Table58[[#This Row],[Assets]])-1)</f>
        <v>HS2-00003A348</v>
      </c>
      <c r="N2092" s="239">
        <f>INDEX(TrackerTbl[#Data],MATCH(Table58[[#This Row],[L2]],TrackerTbl[Cleansed_UAID_2],0),5)</f>
        <v>45420</v>
      </c>
      <c r="O2092" s="9" t="str">
        <f>INDEX(TrackerTbl[#Data],MATCH(Table58[[#This Row],[L2]],TrackerTbl[Cleansed_UAID_2],0),6)</f>
        <v>10 - Complete</v>
      </c>
      <c r="P2092" s="239">
        <f>INDEX(TrackerTbl[#Data],MATCH(Table58[[#This Row],[L2]],TrackerTbl[Cleansed_UAID_2],0),7)</f>
        <v>45422</v>
      </c>
    </row>
    <row r="2093" spans="10:16">
      <c r="J2093" t="s">
        <v>11289</v>
      </c>
      <c r="K2093" s="238" t="s">
        <v>11264</v>
      </c>
      <c r="L2093" t="str">
        <f>LEFT(Table58[[#This Row],[L3 (Last Work Package only)]],FIND(" - ",Table58[[#This Row],[L3 (Last Work Package only)]])-1)</f>
        <v>IDR 234.05</v>
      </c>
      <c r="M2093" t="str">
        <f>LEFT(Table58[[#This Row],[Assets]],FIND(" - ",Table58[[#This Row],[Assets]])-1)</f>
        <v>HS2-00003A349</v>
      </c>
      <c r="N2093" s="239">
        <f>INDEX(TrackerTbl[#Data],MATCH(Table58[[#This Row],[L2]],TrackerTbl[Cleansed_UAID_2],0),5)</f>
        <v>45420</v>
      </c>
      <c r="O2093" s="9" t="str">
        <f>INDEX(TrackerTbl[#Data],MATCH(Table58[[#This Row],[L2]],TrackerTbl[Cleansed_UAID_2],0),6)</f>
        <v>10 - Complete</v>
      </c>
      <c r="P2093" s="239">
        <f>INDEX(TrackerTbl[#Data],MATCH(Table58[[#This Row],[L2]],TrackerTbl[Cleansed_UAID_2],0),7)</f>
        <v>45422</v>
      </c>
    </row>
    <row r="2094" spans="10:16">
      <c r="J2094" t="s">
        <v>11290</v>
      </c>
      <c r="K2094" s="238" t="s">
        <v>11264</v>
      </c>
      <c r="L2094" t="str">
        <f>LEFT(Table58[[#This Row],[L3 (Last Work Package only)]],FIND(" - ",Table58[[#This Row],[L3 (Last Work Package only)]])-1)</f>
        <v>IDR 234.05</v>
      </c>
      <c r="M2094" t="str">
        <f>LEFT(Table58[[#This Row],[Assets]],FIND(" - ",Table58[[#This Row],[Assets]])-1)</f>
        <v>HS2-00003A34A</v>
      </c>
      <c r="N2094" s="239">
        <f>INDEX(TrackerTbl[#Data],MATCH(Table58[[#This Row],[L2]],TrackerTbl[Cleansed_UAID_2],0),5)</f>
        <v>45420</v>
      </c>
      <c r="O2094" s="9" t="str">
        <f>INDEX(TrackerTbl[#Data],MATCH(Table58[[#This Row],[L2]],TrackerTbl[Cleansed_UAID_2],0),6)</f>
        <v>10 - Complete</v>
      </c>
      <c r="P2094" s="239">
        <f>INDEX(TrackerTbl[#Data],MATCH(Table58[[#This Row],[L2]],TrackerTbl[Cleansed_UAID_2],0),7)</f>
        <v>45422</v>
      </c>
    </row>
    <row r="2095" spans="10:16">
      <c r="J2095" t="s">
        <v>11291</v>
      </c>
      <c r="K2095" s="238" t="s">
        <v>11264</v>
      </c>
      <c r="L2095" t="str">
        <f>LEFT(Table58[[#This Row],[L3 (Last Work Package only)]],FIND(" - ",Table58[[#This Row],[L3 (Last Work Package only)]])-1)</f>
        <v>IDR 234.05</v>
      </c>
      <c r="M2095" t="str">
        <f>LEFT(Table58[[#This Row],[Assets]],FIND(" - ",Table58[[#This Row],[Assets]])-1)</f>
        <v>HS2-00003A34B</v>
      </c>
      <c r="N2095" s="239">
        <f>INDEX(TrackerTbl[#Data],MATCH(Table58[[#This Row],[L2]],TrackerTbl[Cleansed_UAID_2],0),5)</f>
        <v>45420</v>
      </c>
      <c r="O2095" s="9" t="str">
        <f>INDEX(TrackerTbl[#Data],MATCH(Table58[[#This Row],[L2]],TrackerTbl[Cleansed_UAID_2],0),6)</f>
        <v>10 - Complete</v>
      </c>
      <c r="P2095" s="239">
        <f>INDEX(TrackerTbl[#Data],MATCH(Table58[[#This Row],[L2]],TrackerTbl[Cleansed_UAID_2],0),7)</f>
        <v>45422</v>
      </c>
    </row>
    <row r="2096" spans="10:16">
      <c r="J2096" t="s">
        <v>11292</v>
      </c>
      <c r="K2096" s="238" t="s">
        <v>11264</v>
      </c>
      <c r="L2096" t="str">
        <f>LEFT(Table58[[#This Row],[L3 (Last Work Package only)]],FIND(" - ",Table58[[#This Row],[L3 (Last Work Package only)]])-1)</f>
        <v>IDR 234.05</v>
      </c>
      <c r="M2096" t="str">
        <f>LEFT(Table58[[#This Row],[Assets]],FIND(" - ",Table58[[#This Row],[Assets]])-1)</f>
        <v>HS2-00003A34D</v>
      </c>
      <c r="N2096" s="239" t="e">
        <f>INDEX(TrackerTbl[#Data],MATCH(Table58[[#This Row],[L2]],TrackerTbl[Cleansed_UAID_2],0),5)</f>
        <v>#N/A</v>
      </c>
      <c r="O2096" s="9" t="e">
        <f>INDEX(TrackerTbl[#Data],MATCH(Table58[[#This Row],[L2]],TrackerTbl[Cleansed_UAID_2],0),6)</f>
        <v>#N/A</v>
      </c>
      <c r="P2096" s="239" t="e">
        <f>INDEX(TrackerTbl[#Data],MATCH(Table58[[#This Row],[L2]],TrackerTbl[Cleansed_UAID_2],0),7)</f>
        <v>#N/A</v>
      </c>
    </row>
    <row r="2097" spans="10:16">
      <c r="J2097" t="s">
        <v>11293</v>
      </c>
      <c r="K2097" s="238" t="s">
        <v>11264</v>
      </c>
      <c r="L2097" t="str">
        <f>LEFT(Table58[[#This Row],[L3 (Last Work Package only)]],FIND(" - ",Table58[[#This Row],[L3 (Last Work Package only)]])-1)</f>
        <v>IDR 234.05</v>
      </c>
      <c r="M2097" t="str">
        <f>LEFT(Table58[[#This Row],[Assets]],FIND(" - ",Table58[[#This Row],[Assets]])-1)</f>
        <v>HS2-00003A34E</v>
      </c>
      <c r="N2097" s="239" t="e">
        <f>INDEX(TrackerTbl[#Data],MATCH(Table58[[#This Row],[L2]],TrackerTbl[Cleansed_UAID_2],0),5)</f>
        <v>#N/A</v>
      </c>
      <c r="O2097" s="9" t="e">
        <f>INDEX(TrackerTbl[#Data],MATCH(Table58[[#This Row],[L2]],TrackerTbl[Cleansed_UAID_2],0),6)</f>
        <v>#N/A</v>
      </c>
      <c r="P2097" s="239" t="e">
        <f>INDEX(TrackerTbl[#Data],MATCH(Table58[[#This Row],[L2]],TrackerTbl[Cleansed_UAID_2],0),7)</f>
        <v>#N/A</v>
      </c>
    </row>
    <row r="2098" spans="10:16">
      <c r="J2098" t="s">
        <v>11294</v>
      </c>
      <c r="K2098" s="238" t="s">
        <v>11264</v>
      </c>
      <c r="L2098" t="str">
        <f>LEFT(Table58[[#This Row],[L3 (Last Work Package only)]],FIND(" - ",Table58[[#This Row],[L3 (Last Work Package only)]])-1)</f>
        <v>IDR 234.05</v>
      </c>
      <c r="M2098" t="str">
        <f>LEFT(Table58[[#This Row],[Assets]],FIND(" - ",Table58[[#This Row],[Assets]])-1)</f>
        <v>HS2-00003A34F</v>
      </c>
      <c r="N2098" s="239" t="e">
        <f>INDEX(TrackerTbl[#Data],MATCH(Table58[[#This Row],[L2]],TrackerTbl[Cleansed_UAID_2],0),5)</f>
        <v>#N/A</v>
      </c>
      <c r="O2098" s="9" t="e">
        <f>INDEX(TrackerTbl[#Data],MATCH(Table58[[#This Row],[L2]],TrackerTbl[Cleansed_UAID_2],0),6)</f>
        <v>#N/A</v>
      </c>
      <c r="P2098" s="239" t="e">
        <f>INDEX(TrackerTbl[#Data],MATCH(Table58[[#This Row],[L2]],TrackerTbl[Cleansed_UAID_2],0),7)</f>
        <v>#N/A</v>
      </c>
    </row>
    <row r="2099" spans="10:16">
      <c r="J2099" t="s">
        <v>11295</v>
      </c>
      <c r="K2099" s="238" t="s">
        <v>11264</v>
      </c>
      <c r="L2099" t="str">
        <f>LEFT(Table58[[#This Row],[L3 (Last Work Package only)]],FIND(" - ",Table58[[#This Row],[L3 (Last Work Package only)]])-1)</f>
        <v>IDR 234.05</v>
      </c>
      <c r="M2099" t="str">
        <f>LEFT(Table58[[#This Row],[Assets]],FIND(" - ",Table58[[#This Row],[Assets]])-1)</f>
        <v>HS2-00003A34G</v>
      </c>
      <c r="N2099" s="239" t="e">
        <f>INDEX(TrackerTbl[#Data],MATCH(Table58[[#This Row],[L2]],TrackerTbl[Cleansed_UAID_2],0),5)</f>
        <v>#N/A</v>
      </c>
      <c r="O2099" s="9" t="e">
        <f>INDEX(TrackerTbl[#Data],MATCH(Table58[[#This Row],[L2]],TrackerTbl[Cleansed_UAID_2],0),6)</f>
        <v>#N/A</v>
      </c>
      <c r="P2099" s="239" t="e">
        <f>INDEX(TrackerTbl[#Data],MATCH(Table58[[#This Row],[L2]],TrackerTbl[Cleansed_UAID_2],0),7)</f>
        <v>#N/A</v>
      </c>
    </row>
    <row r="2100" spans="10:16">
      <c r="J2100" t="s">
        <v>11296</v>
      </c>
      <c r="K2100" s="238" t="s">
        <v>11264</v>
      </c>
      <c r="L2100" t="str">
        <f>LEFT(Table58[[#This Row],[L3 (Last Work Package only)]],FIND(" - ",Table58[[#This Row],[L3 (Last Work Package only)]])-1)</f>
        <v>IDR 234.05</v>
      </c>
      <c r="M2100" t="str">
        <f>LEFT(Table58[[#This Row],[Assets]],FIND(" - ",Table58[[#This Row],[Assets]])-1)</f>
        <v>HS2-00003A34H</v>
      </c>
      <c r="N2100" s="239" t="e">
        <f>INDEX(TrackerTbl[#Data],MATCH(Table58[[#This Row],[L2]],TrackerTbl[Cleansed_UAID_2],0),5)</f>
        <v>#N/A</v>
      </c>
      <c r="O2100" s="9" t="e">
        <f>INDEX(TrackerTbl[#Data],MATCH(Table58[[#This Row],[L2]],TrackerTbl[Cleansed_UAID_2],0),6)</f>
        <v>#N/A</v>
      </c>
      <c r="P2100" s="239" t="e">
        <f>INDEX(TrackerTbl[#Data],MATCH(Table58[[#This Row],[L2]],TrackerTbl[Cleansed_UAID_2],0),7)</f>
        <v>#N/A</v>
      </c>
    </row>
    <row r="2101" spans="10:16">
      <c r="J2101" t="s">
        <v>11297</v>
      </c>
      <c r="K2101" s="238" t="s">
        <v>11264</v>
      </c>
      <c r="L2101" t="str">
        <f>LEFT(Table58[[#This Row],[L3 (Last Work Package only)]],FIND(" - ",Table58[[#This Row],[L3 (Last Work Package only)]])-1)</f>
        <v>IDR 234.05</v>
      </c>
      <c r="M2101" t="str">
        <f>LEFT(Table58[[#This Row],[Assets]],FIND(" - ",Table58[[#This Row],[Assets]])-1)</f>
        <v>HS2-00003A34J</v>
      </c>
      <c r="N2101" s="239" t="e">
        <f>INDEX(TrackerTbl[#Data],MATCH(Table58[[#This Row],[L2]],TrackerTbl[Cleansed_UAID_2],0),5)</f>
        <v>#N/A</v>
      </c>
      <c r="O2101" s="9" t="e">
        <f>INDEX(TrackerTbl[#Data],MATCH(Table58[[#This Row],[L2]],TrackerTbl[Cleansed_UAID_2],0),6)</f>
        <v>#N/A</v>
      </c>
      <c r="P2101" s="239" t="e">
        <f>INDEX(TrackerTbl[#Data],MATCH(Table58[[#This Row],[L2]],TrackerTbl[Cleansed_UAID_2],0),7)</f>
        <v>#N/A</v>
      </c>
    </row>
    <row r="2102" spans="10:16">
      <c r="J2102" t="s">
        <v>11298</v>
      </c>
      <c r="K2102" s="238" t="s">
        <v>11264</v>
      </c>
      <c r="L2102" t="str">
        <f>LEFT(Table58[[#This Row],[L3 (Last Work Package only)]],FIND(" - ",Table58[[#This Row],[L3 (Last Work Package only)]])-1)</f>
        <v>IDR 234.05</v>
      </c>
      <c r="M2102" t="str">
        <f>LEFT(Table58[[#This Row],[Assets]],FIND(" - ",Table58[[#This Row],[Assets]])-1)</f>
        <v>HS2-00003A34K</v>
      </c>
      <c r="N2102" s="239" t="e">
        <f>INDEX(TrackerTbl[#Data],MATCH(Table58[[#This Row],[L2]],TrackerTbl[Cleansed_UAID_2],0),5)</f>
        <v>#N/A</v>
      </c>
      <c r="O2102" s="9" t="e">
        <f>INDEX(TrackerTbl[#Data],MATCH(Table58[[#This Row],[L2]],TrackerTbl[Cleansed_UAID_2],0),6)</f>
        <v>#N/A</v>
      </c>
      <c r="P2102" s="239" t="e">
        <f>INDEX(TrackerTbl[#Data],MATCH(Table58[[#This Row],[L2]],TrackerTbl[Cleansed_UAID_2],0),7)</f>
        <v>#N/A</v>
      </c>
    </row>
    <row r="2103" spans="10:16">
      <c r="J2103" t="s">
        <v>11299</v>
      </c>
      <c r="K2103" s="238" t="s">
        <v>11264</v>
      </c>
      <c r="L2103" t="str">
        <f>LEFT(Table58[[#This Row],[L3 (Last Work Package only)]],FIND(" - ",Table58[[#This Row],[L3 (Last Work Package only)]])-1)</f>
        <v>IDR 234.05</v>
      </c>
      <c r="M2103" t="str">
        <f>LEFT(Table58[[#This Row],[Assets]],FIND(" - ",Table58[[#This Row],[Assets]])-1)</f>
        <v>HS2-00003A34L</v>
      </c>
      <c r="N2103" s="239" t="e">
        <f>INDEX(TrackerTbl[#Data],MATCH(Table58[[#This Row],[L2]],TrackerTbl[Cleansed_UAID_2],0),5)</f>
        <v>#N/A</v>
      </c>
      <c r="O2103" s="9" t="e">
        <f>INDEX(TrackerTbl[#Data],MATCH(Table58[[#This Row],[L2]],TrackerTbl[Cleansed_UAID_2],0),6)</f>
        <v>#N/A</v>
      </c>
      <c r="P2103" s="239" t="e">
        <f>INDEX(TrackerTbl[#Data],MATCH(Table58[[#This Row],[L2]],TrackerTbl[Cleansed_UAID_2],0),7)</f>
        <v>#N/A</v>
      </c>
    </row>
    <row r="2104" spans="10:16">
      <c r="J2104" t="s">
        <v>11300</v>
      </c>
      <c r="K2104" s="238" t="s">
        <v>11264</v>
      </c>
      <c r="L2104" t="str">
        <f>LEFT(Table58[[#This Row],[L3 (Last Work Package only)]],FIND(" - ",Table58[[#This Row],[L3 (Last Work Package only)]])-1)</f>
        <v>IDR 234.05</v>
      </c>
      <c r="M2104" t="str">
        <f>LEFT(Table58[[#This Row],[Assets]],FIND(" - ",Table58[[#This Row],[Assets]])-1)</f>
        <v>HS2-00003A34M</v>
      </c>
      <c r="N2104" s="239" t="e">
        <f>INDEX(TrackerTbl[#Data],MATCH(Table58[[#This Row],[L2]],TrackerTbl[Cleansed_UAID_2],0),5)</f>
        <v>#N/A</v>
      </c>
      <c r="O2104" s="9" t="e">
        <f>INDEX(TrackerTbl[#Data],MATCH(Table58[[#This Row],[L2]],TrackerTbl[Cleansed_UAID_2],0),6)</f>
        <v>#N/A</v>
      </c>
      <c r="P2104" s="239" t="e">
        <f>INDEX(TrackerTbl[#Data],MATCH(Table58[[#This Row],[L2]],TrackerTbl[Cleansed_UAID_2],0),7)</f>
        <v>#N/A</v>
      </c>
    </row>
    <row r="2105" spans="10:16">
      <c r="J2105" t="s">
        <v>11301</v>
      </c>
      <c r="K2105" s="238" t="s">
        <v>11264</v>
      </c>
      <c r="L2105" t="str">
        <f>LEFT(Table58[[#This Row],[L3 (Last Work Package only)]],FIND(" - ",Table58[[#This Row],[L3 (Last Work Package only)]])-1)</f>
        <v>IDR 234.05</v>
      </c>
      <c r="M2105" t="str">
        <f>LEFT(Table58[[#This Row],[Assets]],FIND(" - ",Table58[[#This Row],[Assets]])-1)</f>
        <v>HS2-00003LAXN</v>
      </c>
      <c r="N2105" s="239" t="e">
        <f>INDEX(TrackerTbl[#Data],MATCH(Table58[[#This Row],[L2]],TrackerTbl[Cleansed_UAID_2],0),5)</f>
        <v>#N/A</v>
      </c>
      <c r="O2105" s="9" t="e">
        <f>INDEX(TrackerTbl[#Data],MATCH(Table58[[#This Row],[L2]],TrackerTbl[Cleansed_UAID_2],0),6)</f>
        <v>#N/A</v>
      </c>
      <c r="P2105" s="239" t="e">
        <f>INDEX(TrackerTbl[#Data],MATCH(Table58[[#This Row],[L2]],TrackerTbl[Cleansed_UAID_2],0),7)</f>
        <v>#N/A</v>
      </c>
    </row>
    <row r="2106" spans="10:16">
      <c r="J2106" t="s">
        <v>11302</v>
      </c>
      <c r="K2106" s="238" t="s">
        <v>11303</v>
      </c>
      <c r="L2106" t="str">
        <f>LEFT(Table58[[#This Row],[L3 (Last Work Package only)]],FIND(" - ",Table58[[#This Row],[L3 (Last Work Package only)]])-1)</f>
        <v>IDR 234.04-2</v>
      </c>
      <c r="M2106" t="str">
        <f>LEFT(Table58[[#This Row],[Assets]],FIND(" - ",Table58[[#This Row],[Assets]])-1)</f>
        <v>HS2-00002WUQQ</v>
      </c>
      <c r="N2106" s="239">
        <f>INDEX(TrackerTbl[#Data],MATCH(Table58[[#This Row],[L2]],TrackerTbl[Cleansed_UAID_2],0),5)</f>
        <v>45434</v>
      </c>
      <c r="O2106" s="9" t="str">
        <f>INDEX(TrackerTbl[#Data],MATCH(Table58[[#This Row],[L2]],TrackerTbl[Cleansed_UAID_2],0),6)</f>
        <v>10 - Complete</v>
      </c>
      <c r="P2106" s="239">
        <f>INDEX(TrackerTbl[#Data],MATCH(Table58[[#This Row],[L2]],TrackerTbl[Cleansed_UAID_2],0),7)</f>
        <v>45441</v>
      </c>
    </row>
    <row r="2107" spans="10:16">
      <c r="J2107" t="s">
        <v>11304</v>
      </c>
      <c r="K2107" s="238" t="s">
        <v>11303</v>
      </c>
      <c r="L2107" t="str">
        <f>LEFT(Table58[[#This Row],[L3 (Last Work Package only)]],FIND(" - ",Table58[[#This Row],[L3 (Last Work Package only)]])-1)</f>
        <v>IDR 234.04-2</v>
      </c>
      <c r="M2107" t="str">
        <f>LEFT(Table58[[#This Row],[Assets]],FIND(" - ",Table58[[#This Row],[Assets]])-1)</f>
        <v>HS2-00002WUQR</v>
      </c>
      <c r="N2107" s="239">
        <f>INDEX(TrackerTbl[#Data],MATCH(Table58[[#This Row],[L2]],TrackerTbl[Cleansed_UAID_2],0),5)</f>
        <v>45434</v>
      </c>
      <c r="O2107" s="9" t="str">
        <f>INDEX(TrackerTbl[#Data],MATCH(Table58[[#This Row],[L2]],TrackerTbl[Cleansed_UAID_2],0),6)</f>
        <v>10 - Complete</v>
      </c>
      <c r="P2107" s="239">
        <f>INDEX(TrackerTbl[#Data],MATCH(Table58[[#This Row],[L2]],TrackerTbl[Cleansed_UAID_2],0),7)</f>
        <v>45435</v>
      </c>
    </row>
    <row r="2108" spans="10:16">
      <c r="J2108" t="s">
        <v>11305</v>
      </c>
      <c r="K2108" s="238" t="s">
        <v>11303</v>
      </c>
      <c r="L2108" t="str">
        <f>LEFT(Table58[[#This Row],[L3 (Last Work Package only)]],FIND(" - ",Table58[[#This Row],[L3 (Last Work Package only)]])-1)</f>
        <v>IDR 234.04-2</v>
      </c>
      <c r="M2108" t="str">
        <f>LEFT(Table58[[#This Row],[Assets]],FIND(" - ",Table58[[#This Row],[Assets]])-1)</f>
        <v>HS2-00002WUQS</v>
      </c>
      <c r="N2108" s="239">
        <f>INDEX(TrackerTbl[#Data],MATCH(Table58[[#This Row],[L2]],TrackerTbl[Cleansed_UAID_2],0),5)</f>
        <v>45434</v>
      </c>
      <c r="O2108" s="9" t="str">
        <f>INDEX(TrackerTbl[#Data],MATCH(Table58[[#This Row],[L2]],TrackerTbl[Cleansed_UAID_2],0),6)</f>
        <v>10 - Complete</v>
      </c>
      <c r="P2108" s="239">
        <f>INDEX(TrackerTbl[#Data],MATCH(Table58[[#This Row],[L2]],TrackerTbl[Cleansed_UAID_2],0),7)</f>
        <v>45442</v>
      </c>
    </row>
    <row r="2109" spans="10:16">
      <c r="J2109" t="s">
        <v>11306</v>
      </c>
      <c r="K2109" s="238" t="s">
        <v>11303</v>
      </c>
      <c r="L2109" t="str">
        <f>LEFT(Table58[[#This Row],[L3 (Last Work Package only)]],FIND(" - ",Table58[[#This Row],[L3 (Last Work Package only)]])-1)</f>
        <v>IDR 234.04-2</v>
      </c>
      <c r="M2109" t="str">
        <f>LEFT(Table58[[#This Row],[Assets]],FIND(" - ",Table58[[#This Row],[Assets]])-1)</f>
        <v>HS2-00002WUQT</v>
      </c>
      <c r="N2109" s="239">
        <f>INDEX(TrackerTbl[#Data],MATCH(Table58[[#This Row],[L2]],TrackerTbl[Cleansed_UAID_2],0),5)</f>
        <v>45434</v>
      </c>
      <c r="O2109" s="9" t="str">
        <f>INDEX(TrackerTbl[#Data],MATCH(Table58[[#This Row],[L2]],TrackerTbl[Cleansed_UAID_2],0),6)</f>
        <v>10 - Complete</v>
      </c>
      <c r="P2109" s="239">
        <f>INDEX(TrackerTbl[#Data],MATCH(Table58[[#This Row],[L2]],TrackerTbl[Cleansed_UAID_2],0),7)</f>
        <v>45442</v>
      </c>
    </row>
    <row r="2110" spans="10:16">
      <c r="J2110" t="s">
        <v>11307</v>
      </c>
      <c r="K2110" s="238" t="s">
        <v>11303</v>
      </c>
      <c r="L2110" t="str">
        <f>LEFT(Table58[[#This Row],[L3 (Last Work Package only)]],FIND(" - ",Table58[[#This Row],[L3 (Last Work Package only)]])-1)</f>
        <v>IDR 234.04-2</v>
      </c>
      <c r="M2110" t="str">
        <f>LEFT(Table58[[#This Row],[Assets]],FIND(" - ",Table58[[#This Row],[Assets]])-1)</f>
        <v>HS2-00002WUQU</v>
      </c>
      <c r="N2110" s="239">
        <f>INDEX(TrackerTbl[#Data],MATCH(Table58[[#This Row],[L2]],TrackerTbl[Cleansed_UAID_2],0),5)</f>
        <v>45434</v>
      </c>
      <c r="O2110" s="9" t="str">
        <f>INDEX(TrackerTbl[#Data],MATCH(Table58[[#This Row],[L2]],TrackerTbl[Cleansed_UAID_2],0),6)</f>
        <v>10 - Complete</v>
      </c>
      <c r="P2110" s="239">
        <f>INDEX(TrackerTbl[#Data],MATCH(Table58[[#This Row],[L2]],TrackerTbl[Cleansed_UAID_2],0),7)</f>
        <v>45441</v>
      </c>
    </row>
    <row r="2111" spans="10:16">
      <c r="J2111" t="s">
        <v>11308</v>
      </c>
      <c r="K2111" s="238" t="s">
        <v>11303</v>
      </c>
      <c r="L2111" t="str">
        <f>LEFT(Table58[[#This Row],[L3 (Last Work Package only)]],FIND(" - ",Table58[[#This Row],[L3 (Last Work Package only)]])-1)</f>
        <v>IDR 234.04-2</v>
      </c>
      <c r="M2111" t="str">
        <f>LEFT(Table58[[#This Row],[Assets]],FIND(" - ",Table58[[#This Row],[Assets]])-1)</f>
        <v>HS2-00002WUQV</v>
      </c>
      <c r="N2111" s="239">
        <f>INDEX(TrackerTbl[#Data],MATCH(Table58[[#This Row],[L2]],TrackerTbl[Cleansed_UAID_2],0),5)</f>
        <v>45434</v>
      </c>
      <c r="O2111" s="9" t="str">
        <f>INDEX(TrackerTbl[#Data],MATCH(Table58[[#This Row],[L2]],TrackerTbl[Cleansed_UAID_2],0),6)</f>
        <v>10 - Complete</v>
      </c>
      <c r="P2111" s="239">
        <f>INDEX(TrackerTbl[#Data],MATCH(Table58[[#This Row],[L2]],TrackerTbl[Cleansed_UAID_2],0),7)</f>
        <v>45441</v>
      </c>
    </row>
    <row r="2112" spans="10:16">
      <c r="J2112" t="s">
        <v>11309</v>
      </c>
      <c r="K2112" s="238" t="s">
        <v>11303</v>
      </c>
      <c r="L2112" t="str">
        <f>LEFT(Table58[[#This Row],[L3 (Last Work Package only)]],FIND(" - ",Table58[[#This Row],[L3 (Last Work Package only)]])-1)</f>
        <v>IDR 234.04-2</v>
      </c>
      <c r="M2112" t="str">
        <f>LEFT(Table58[[#This Row],[Assets]],FIND(" - ",Table58[[#This Row],[Assets]])-1)</f>
        <v>HS2-00002WUQW</v>
      </c>
      <c r="N2112" s="239">
        <f>INDEX(TrackerTbl[#Data],MATCH(Table58[[#This Row],[L2]],TrackerTbl[Cleansed_UAID_2],0),5)</f>
        <v>45434</v>
      </c>
      <c r="O2112" s="9" t="str">
        <f>INDEX(TrackerTbl[#Data],MATCH(Table58[[#This Row],[L2]],TrackerTbl[Cleansed_UAID_2],0),6)</f>
        <v>10 - Complete</v>
      </c>
      <c r="P2112" s="239">
        <f>INDEX(TrackerTbl[#Data],MATCH(Table58[[#This Row],[L2]],TrackerTbl[Cleansed_UAID_2],0),7)</f>
        <v>45441</v>
      </c>
    </row>
    <row r="2113" spans="10:16">
      <c r="J2113" t="s">
        <v>11310</v>
      </c>
      <c r="K2113" s="238" t="s">
        <v>11303</v>
      </c>
      <c r="L2113" t="str">
        <f>LEFT(Table58[[#This Row],[L3 (Last Work Package only)]],FIND(" - ",Table58[[#This Row],[L3 (Last Work Package only)]])-1)</f>
        <v>IDR 234.04-2</v>
      </c>
      <c r="M2113" t="str">
        <f>LEFT(Table58[[#This Row],[Assets]],FIND(" - ",Table58[[#This Row],[Assets]])-1)</f>
        <v>HS2-00002WUQX</v>
      </c>
      <c r="N2113" s="239">
        <f>INDEX(TrackerTbl[#Data],MATCH(Table58[[#This Row],[L2]],TrackerTbl[Cleansed_UAID_2],0),5)</f>
        <v>45434</v>
      </c>
      <c r="O2113" s="9" t="str">
        <f>INDEX(TrackerTbl[#Data],MATCH(Table58[[#This Row],[L2]],TrackerTbl[Cleansed_UAID_2],0),6)</f>
        <v>10 - Complete</v>
      </c>
      <c r="P2113" s="239">
        <f>INDEX(TrackerTbl[#Data],MATCH(Table58[[#This Row],[L2]],TrackerTbl[Cleansed_UAID_2],0),7)</f>
        <v>45441</v>
      </c>
    </row>
    <row r="2114" spans="10:16">
      <c r="J2114" t="s">
        <v>11311</v>
      </c>
      <c r="K2114" s="238" t="s">
        <v>11303</v>
      </c>
      <c r="L2114" t="str">
        <f>LEFT(Table58[[#This Row],[L3 (Last Work Package only)]],FIND(" - ",Table58[[#This Row],[L3 (Last Work Package only)]])-1)</f>
        <v>IDR 234.04-2</v>
      </c>
      <c r="M2114" t="str">
        <f>LEFT(Table58[[#This Row],[Assets]],FIND(" - ",Table58[[#This Row],[Assets]])-1)</f>
        <v>HS2-00002WUQY</v>
      </c>
      <c r="N2114" s="239">
        <f>INDEX(TrackerTbl[#Data],MATCH(Table58[[#This Row],[L2]],TrackerTbl[Cleansed_UAID_2],0),5)</f>
        <v>45434</v>
      </c>
      <c r="O2114" s="9" t="str">
        <f>INDEX(TrackerTbl[#Data],MATCH(Table58[[#This Row],[L2]],TrackerTbl[Cleansed_UAID_2],0),6)</f>
        <v>10 - Complete</v>
      </c>
      <c r="P2114" s="239">
        <f>INDEX(TrackerTbl[#Data],MATCH(Table58[[#This Row],[L2]],TrackerTbl[Cleansed_UAID_2],0),7)</f>
        <v>45435</v>
      </c>
    </row>
    <row r="2115" spans="10:16">
      <c r="J2115" t="s">
        <v>11312</v>
      </c>
      <c r="K2115" s="238" t="s">
        <v>11303</v>
      </c>
      <c r="L2115" t="str">
        <f>LEFT(Table58[[#This Row],[L3 (Last Work Package only)]],FIND(" - ",Table58[[#This Row],[L3 (Last Work Package only)]])-1)</f>
        <v>IDR 234.04-2</v>
      </c>
      <c r="M2115" t="str">
        <f>LEFT(Table58[[#This Row],[Assets]],FIND(" - ",Table58[[#This Row],[Assets]])-1)</f>
        <v>HS2-00002WUQZ</v>
      </c>
      <c r="N2115" s="239">
        <f>INDEX(TrackerTbl[#Data],MATCH(Table58[[#This Row],[L2]],TrackerTbl[Cleansed_UAID_2],0),5)</f>
        <v>45434</v>
      </c>
      <c r="O2115" s="9" t="str">
        <f>INDEX(TrackerTbl[#Data],MATCH(Table58[[#This Row],[L2]],TrackerTbl[Cleansed_UAID_2],0),6)</f>
        <v>10 - Complete</v>
      </c>
      <c r="P2115" s="239">
        <f>INDEX(TrackerTbl[#Data],MATCH(Table58[[#This Row],[L2]],TrackerTbl[Cleansed_UAID_2],0),7)</f>
        <v>45435</v>
      </c>
    </row>
    <row r="2116" spans="10:16">
      <c r="J2116" t="s">
        <v>11313</v>
      </c>
      <c r="K2116" s="238" t="s">
        <v>11303</v>
      </c>
      <c r="L2116" t="str">
        <f>LEFT(Table58[[#This Row],[L3 (Last Work Package only)]],FIND(" - ",Table58[[#This Row],[L3 (Last Work Package only)]])-1)</f>
        <v>IDR 234.04-2</v>
      </c>
      <c r="M2116" t="str">
        <f>LEFT(Table58[[#This Row],[Assets]],FIND(" - ",Table58[[#This Row],[Assets]])-1)</f>
        <v>HS2-00002WUR1</v>
      </c>
      <c r="N2116" s="239">
        <f>INDEX(TrackerTbl[#Data],MATCH(Table58[[#This Row],[L2]],TrackerTbl[Cleansed_UAID_2],0),5)</f>
        <v>45434</v>
      </c>
      <c r="O2116" s="9" t="str">
        <f>INDEX(TrackerTbl[#Data],MATCH(Table58[[#This Row],[L2]],TrackerTbl[Cleansed_UAID_2],0),6)</f>
        <v>10 - Complete</v>
      </c>
      <c r="P2116" s="239">
        <f>INDEX(TrackerTbl[#Data],MATCH(Table58[[#This Row],[L2]],TrackerTbl[Cleansed_UAID_2],0),7)</f>
        <v>45435</v>
      </c>
    </row>
    <row r="2117" spans="10:16">
      <c r="J2117" t="s">
        <v>11314</v>
      </c>
      <c r="K2117" s="238" t="s">
        <v>11303</v>
      </c>
      <c r="L2117" t="str">
        <f>LEFT(Table58[[#This Row],[L3 (Last Work Package only)]],FIND(" - ",Table58[[#This Row],[L3 (Last Work Package only)]])-1)</f>
        <v>IDR 234.04-2</v>
      </c>
      <c r="M2117" t="str">
        <f>LEFT(Table58[[#This Row],[Assets]],FIND(" - ",Table58[[#This Row],[Assets]])-1)</f>
        <v>HS2-00002WUR2</v>
      </c>
      <c r="N2117" s="239">
        <f>INDEX(TrackerTbl[#Data],MATCH(Table58[[#This Row],[L2]],TrackerTbl[Cleansed_UAID_2],0),5)</f>
        <v>45434</v>
      </c>
      <c r="O2117" s="9" t="str">
        <f>INDEX(TrackerTbl[#Data],MATCH(Table58[[#This Row],[L2]],TrackerTbl[Cleansed_UAID_2],0),6)</f>
        <v>10 - Complete</v>
      </c>
      <c r="P2117" s="239">
        <f>INDEX(TrackerTbl[#Data],MATCH(Table58[[#This Row],[L2]],TrackerTbl[Cleansed_UAID_2],0),7)</f>
        <v>45441</v>
      </c>
    </row>
    <row r="2118" spans="10:16">
      <c r="J2118" t="s">
        <v>11315</v>
      </c>
      <c r="K2118" s="238" t="s">
        <v>11303</v>
      </c>
      <c r="L2118" t="str">
        <f>LEFT(Table58[[#This Row],[L3 (Last Work Package only)]],FIND(" - ",Table58[[#This Row],[L3 (Last Work Package only)]])-1)</f>
        <v>IDR 234.04-2</v>
      </c>
      <c r="M2118" t="str">
        <f>LEFT(Table58[[#This Row],[Assets]],FIND(" - ",Table58[[#This Row],[Assets]])-1)</f>
        <v>HS2-00002WUR3</v>
      </c>
      <c r="N2118" s="239">
        <f>INDEX(TrackerTbl[#Data],MATCH(Table58[[#This Row],[L2]],TrackerTbl[Cleansed_UAID_2],0),5)</f>
        <v>45434</v>
      </c>
      <c r="O2118" s="9" t="str">
        <f>INDEX(TrackerTbl[#Data],MATCH(Table58[[#This Row],[L2]],TrackerTbl[Cleansed_UAID_2],0),6)</f>
        <v>10 - Complete</v>
      </c>
      <c r="P2118" s="239">
        <f>INDEX(TrackerTbl[#Data],MATCH(Table58[[#This Row],[L2]],TrackerTbl[Cleansed_UAID_2],0),7)</f>
        <v>45442</v>
      </c>
    </row>
    <row r="2119" spans="10:16">
      <c r="J2119" t="s">
        <v>11316</v>
      </c>
      <c r="K2119" s="238" t="s">
        <v>11303</v>
      </c>
      <c r="L2119" t="str">
        <f>LEFT(Table58[[#This Row],[L3 (Last Work Package only)]],FIND(" - ",Table58[[#This Row],[L3 (Last Work Package only)]])-1)</f>
        <v>IDR 234.04-2</v>
      </c>
      <c r="M2119" t="str">
        <f>LEFT(Table58[[#This Row],[Assets]],FIND(" - ",Table58[[#This Row],[Assets]])-1)</f>
        <v>HS2-00002WUR4</v>
      </c>
      <c r="N2119" s="239">
        <f>INDEX(TrackerTbl[#Data],MATCH(Table58[[#This Row],[L2]],TrackerTbl[Cleansed_UAID_2],0),5)</f>
        <v>45434</v>
      </c>
      <c r="O2119" s="9" t="str">
        <f>INDEX(TrackerTbl[#Data],MATCH(Table58[[#This Row],[L2]],TrackerTbl[Cleansed_UAID_2],0),6)</f>
        <v>10 - Complete</v>
      </c>
      <c r="P2119" s="239">
        <f>INDEX(TrackerTbl[#Data],MATCH(Table58[[#This Row],[L2]],TrackerTbl[Cleansed_UAID_2],0),7)</f>
        <v>45440</v>
      </c>
    </row>
    <row r="2120" spans="10:16">
      <c r="J2120" t="s">
        <v>11317</v>
      </c>
      <c r="K2120" s="238" t="s">
        <v>11303</v>
      </c>
      <c r="L2120" t="str">
        <f>LEFT(Table58[[#This Row],[L3 (Last Work Package only)]],FIND(" - ",Table58[[#This Row],[L3 (Last Work Package only)]])-1)</f>
        <v>IDR 234.04-2</v>
      </c>
      <c r="M2120" t="str">
        <f>LEFT(Table58[[#This Row],[Assets]],FIND(" - ",Table58[[#This Row],[Assets]])-1)</f>
        <v>HS2-00002WUR5</v>
      </c>
      <c r="N2120" s="239">
        <f>INDEX(TrackerTbl[#Data],MATCH(Table58[[#This Row],[L2]],TrackerTbl[Cleansed_UAID_2],0),5)</f>
        <v>45434</v>
      </c>
      <c r="O2120" s="9" t="str">
        <f>INDEX(TrackerTbl[#Data],MATCH(Table58[[#This Row],[L2]],TrackerTbl[Cleansed_UAID_2],0),6)</f>
        <v>10 - Complete</v>
      </c>
      <c r="P2120" s="239">
        <f>INDEX(TrackerTbl[#Data],MATCH(Table58[[#This Row],[L2]],TrackerTbl[Cleansed_UAID_2],0),7)</f>
        <v>45442</v>
      </c>
    </row>
    <row r="2121" spans="10:16">
      <c r="J2121" t="s">
        <v>11318</v>
      </c>
      <c r="K2121" s="238" t="s">
        <v>11319</v>
      </c>
      <c r="L2121" t="str">
        <f>LEFT(Table58[[#This Row],[L3 (Last Work Package only)]],FIND(" - ",Table58[[#This Row],[L3 (Last Work Package only)]])-1)</f>
        <v>IDR 234.04</v>
      </c>
      <c r="M2121" t="str">
        <f>LEFT(Table58[[#This Row],[Assets]],FIND(" - ",Table58[[#This Row],[Assets]])-1)</f>
        <v>HS2-00002BVLZ</v>
      </c>
      <c r="N2121" s="239" t="e">
        <f>INDEX(TrackerTbl[#Data],MATCH(Table58[[#This Row],[L2]],TrackerTbl[Cleansed_UAID_2],0),5)</f>
        <v>#N/A</v>
      </c>
      <c r="O2121" s="9" t="e">
        <f>INDEX(TrackerTbl[#Data],MATCH(Table58[[#This Row],[L2]],TrackerTbl[Cleansed_UAID_2],0),6)</f>
        <v>#N/A</v>
      </c>
      <c r="P2121" s="239" t="e">
        <f>INDEX(TrackerTbl[#Data],MATCH(Table58[[#This Row],[L2]],TrackerTbl[Cleansed_UAID_2],0),7)</f>
        <v>#N/A</v>
      </c>
    </row>
    <row r="2122" spans="10:16">
      <c r="J2122" t="s">
        <v>11320</v>
      </c>
      <c r="K2122" s="238" t="s">
        <v>11319</v>
      </c>
      <c r="L2122" t="str">
        <f>LEFT(Table58[[#This Row],[L3 (Last Work Package only)]],FIND(" - ",Table58[[#This Row],[L3 (Last Work Package only)]])-1)</f>
        <v>IDR 234.04</v>
      </c>
      <c r="M2122" t="str">
        <f>LEFT(Table58[[#This Row],[Assets]],FIND(" - ",Table58[[#This Row],[Assets]])-1)</f>
        <v>HS2-00002BVM4</v>
      </c>
      <c r="N2122" s="239" t="e">
        <f>INDEX(TrackerTbl[#Data],MATCH(Table58[[#This Row],[L2]],TrackerTbl[Cleansed_UAID_2],0),5)</f>
        <v>#N/A</v>
      </c>
      <c r="O2122" s="9" t="e">
        <f>INDEX(TrackerTbl[#Data],MATCH(Table58[[#This Row],[L2]],TrackerTbl[Cleansed_UAID_2],0),6)</f>
        <v>#N/A</v>
      </c>
      <c r="P2122" s="239" t="e">
        <f>INDEX(TrackerTbl[#Data],MATCH(Table58[[#This Row],[L2]],TrackerTbl[Cleansed_UAID_2],0),7)</f>
        <v>#N/A</v>
      </c>
    </row>
    <row r="2123" spans="10:16">
      <c r="J2123" t="s">
        <v>11321</v>
      </c>
      <c r="K2123" s="238" t="s">
        <v>11319</v>
      </c>
      <c r="L2123" t="str">
        <f>LEFT(Table58[[#This Row],[L3 (Last Work Package only)]],FIND(" - ",Table58[[#This Row],[L3 (Last Work Package only)]])-1)</f>
        <v>IDR 234.04</v>
      </c>
      <c r="M2123" t="str">
        <f>LEFT(Table58[[#This Row],[Assets]],FIND(" - ",Table58[[#This Row],[Assets]])-1)</f>
        <v>HS2-00002CTHZ</v>
      </c>
      <c r="N2123" s="239" t="e">
        <f>INDEX(TrackerTbl[#Data],MATCH(Table58[[#This Row],[L2]],TrackerTbl[Cleansed_UAID_2],0),5)</f>
        <v>#N/A</v>
      </c>
      <c r="O2123" s="9" t="e">
        <f>INDEX(TrackerTbl[#Data],MATCH(Table58[[#This Row],[L2]],TrackerTbl[Cleansed_UAID_2],0),6)</f>
        <v>#N/A</v>
      </c>
      <c r="P2123" s="239" t="e">
        <f>INDEX(TrackerTbl[#Data],MATCH(Table58[[#This Row],[L2]],TrackerTbl[Cleansed_UAID_2],0),7)</f>
        <v>#N/A</v>
      </c>
    </row>
    <row r="2124" spans="10:16">
      <c r="J2124" t="s">
        <v>11322</v>
      </c>
      <c r="K2124" s="238" t="s">
        <v>11319</v>
      </c>
      <c r="L2124" t="str">
        <f>LEFT(Table58[[#This Row],[L3 (Last Work Package only)]],FIND(" - ",Table58[[#This Row],[L3 (Last Work Package only)]])-1)</f>
        <v>IDR 234.04</v>
      </c>
      <c r="M2124" t="str">
        <f>LEFT(Table58[[#This Row],[Assets]],FIND(" - ",Table58[[#This Row],[Assets]])-1)</f>
        <v>HS2-00002CTJ0</v>
      </c>
      <c r="N2124" s="239" t="e">
        <f>INDEX(TrackerTbl[#Data],MATCH(Table58[[#This Row],[L2]],TrackerTbl[Cleansed_UAID_2],0),5)</f>
        <v>#N/A</v>
      </c>
      <c r="O2124" s="9" t="e">
        <f>INDEX(TrackerTbl[#Data],MATCH(Table58[[#This Row],[L2]],TrackerTbl[Cleansed_UAID_2],0),6)</f>
        <v>#N/A</v>
      </c>
      <c r="P2124" s="239" t="e">
        <f>INDEX(TrackerTbl[#Data],MATCH(Table58[[#This Row],[L2]],TrackerTbl[Cleansed_UAID_2],0),7)</f>
        <v>#N/A</v>
      </c>
    </row>
    <row r="2125" spans="10:16">
      <c r="J2125" t="s">
        <v>11323</v>
      </c>
      <c r="K2125" s="238" t="s">
        <v>11319</v>
      </c>
      <c r="L2125" t="str">
        <f>LEFT(Table58[[#This Row],[L3 (Last Work Package only)]],FIND(" - ",Table58[[#This Row],[L3 (Last Work Package only)]])-1)</f>
        <v>IDR 234.04</v>
      </c>
      <c r="M2125" t="str">
        <f>LEFT(Table58[[#This Row],[Assets]],FIND(" - ",Table58[[#This Row],[Assets]])-1)</f>
        <v>HS2-00002CTJ1</v>
      </c>
      <c r="N2125" s="239" t="e">
        <f>INDEX(TrackerTbl[#Data],MATCH(Table58[[#This Row],[L2]],TrackerTbl[Cleansed_UAID_2],0),5)</f>
        <v>#N/A</v>
      </c>
      <c r="O2125" s="9" t="e">
        <f>INDEX(TrackerTbl[#Data],MATCH(Table58[[#This Row],[L2]],TrackerTbl[Cleansed_UAID_2],0),6)</f>
        <v>#N/A</v>
      </c>
      <c r="P2125" s="239" t="e">
        <f>INDEX(TrackerTbl[#Data],MATCH(Table58[[#This Row],[L2]],TrackerTbl[Cleansed_UAID_2],0),7)</f>
        <v>#N/A</v>
      </c>
    </row>
    <row r="2126" spans="10:16">
      <c r="J2126" t="s">
        <v>11324</v>
      </c>
      <c r="K2126" s="238" t="s">
        <v>11319</v>
      </c>
      <c r="L2126" t="str">
        <f>LEFT(Table58[[#This Row],[L3 (Last Work Package only)]],FIND(" - ",Table58[[#This Row],[L3 (Last Work Package only)]])-1)</f>
        <v>IDR 234.04</v>
      </c>
      <c r="M2126" t="str">
        <f>LEFT(Table58[[#This Row],[Assets]],FIND(" - ",Table58[[#This Row],[Assets]])-1)</f>
        <v>HS2-00002CTJ2</v>
      </c>
      <c r="N2126" s="239" t="e">
        <f>INDEX(TrackerTbl[#Data],MATCH(Table58[[#This Row],[L2]],TrackerTbl[Cleansed_UAID_2],0),5)</f>
        <v>#N/A</v>
      </c>
      <c r="O2126" s="9" t="e">
        <f>INDEX(TrackerTbl[#Data],MATCH(Table58[[#This Row],[L2]],TrackerTbl[Cleansed_UAID_2],0),6)</f>
        <v>#N/A</v>
      </c>
      <c r="P2126" s="239" t="e">
        <f>INDEX(TrackerTbl[#Data],MATCH(Table58[[#This Row],[L2]],TrackerTbl[Cleansed_UAID_2],0),7)</f>
        <v>#N/A</v>
      </c>
    </row>
    <row r="2127" spans="10:16">
      <c r="J2127" t="s">
        <v>11325</v>
      </c>
      <c r="K2127" s="238" t="s">
        <v>11319</v>
      </c>
      <c r="L2127" t="str">
        <f>LEFT(Table58[[#This Row],[L3 (Last Work Package only)]],FIND(" - ",Table58[[#This Row],[L3 (Last Work Package only)]])-1)</f>
        <v>IDR 234.04</v>
      </c>
      <c r="M2127" t="str">
        <f>LEFT(Table58[[#This Row],[Assets]],FIND(" - ",Table58[[#This Row],[Assets]])-1)</f>
        <v>HS2-000001089</v>
      </c>
      <c r="N2127" s="239" t="e">
        <f>INDEX(TrackerTbl[#Data],MATCH(Table58[[#This Row],[L2]],TrackerTbl[Cleansed_UAID_2],0),5)</f>
        <v>#N/A</v>
      </c>
      <c r="O2127" s="9" t="e">
        <f>INDEX(TrackerTbl[#Data],MATCH(Table58[[#This Row],[L2]],TrackerTbl[Cleansed_UAID_2],0),6)</f>
        <v>#N/A</v>
      </c>
      <c r="P2127" s="239" t="e">
        <f>INDEX(TrackerTbl[#Data],MATCH(Table58[[#This Row],[L2]],TrackerTbl[Cleansed_UAID_2],0),7)</f>
        <v>#N/A</v>
      </c>
    </row>
    <row r="2128" spans="10:16">
      <c r="J2128" t="s">
        <v>11326</v>
      </c>
      <c r="K2128" s="238" t="s">
        <v>11319</v>
      </c>
      <c r="L2128" t="str">
        <f>LEFT(Table58[[#This Row],[L3 (Last Work Package only)]],FIND(" - ",Table58[[#This Row],[L3 (Last Work Package only)]])-1)</f>
        <v>IDR 234.04</v>
      </c>
      <c r="M2128" t="str">
        <f>LEFT(Table58[[#This Row],[Assets]],FIND(" - ",Table58[[#This Row],[Assets]])-1)</f>
        <v>HS2-000001345</v>
      </c>
      <c r="N2128" s="239">
        <f>INDEX(TrackerTbl[#Data],MATCH(Table58[[#This Row],[L2]],TrackerTbl[Cleansed_UAID_2],0),5)</f>
        <v>45546</v>
      </c>
      <c r="O2128" s="9" t="str">
        <f>INDEX(TrackerTbl[#Data],MATCH(Table58[[#This Row],[L2]],TrackerTbl[Cleansed_UAID_2],0),6)</f>
        <v>10 - Complete</v>
      </c>
      <c r="P2128" s="239">
        <f>INDEX(TrackerTbl[#Data],MATCH(Table58[[#This Row],[L2]],TrackerTbl[Cleansed_UAID_2],0),7)</f>
        <v>45551</v>
      </c>
    </row>
    <row r="2129" spans="10:16">
      <c r="J2129" t="s">
        <v>11327</v>
      </c>
      <c r="K2129" s="238" t="s">
        <v>11319</v>
      </c>
      <c r="L2129" t="str">
        <f>LEFT(Table58[[#This Row],[L3 (Last Work Package only)]],FIND(" - ",Table58[[#This Row],[L3 (Last Work Package only)]])-1)</f>
        <v>IDR 234.04</v>
      </c>
      <c r="M2129" t="str">
        <f>LEFT(Table58[[#This Row],[Assets]],FIND(" - ",Table58[[#This Row],[Assets]])-1)</f>
        <v>HS2-00002TG2W</v>
      </c>
      <c r="N2129" s="239" t="e">
        <f>INDEX(TrackerTbl[#Data],MATCH(Table58[[#This Row],[L2]],TrackerTbl[Cleansed_UAID_2],0),5)</f>
        <v>#N/A</v>
      </c>
      <c r="O2129" s="9" t="e">
        <f>INDEX(TrackerTbl[#Data],MATCH(Table58[[#This Row],[L2]],TrackerTbl[Cleansed_UAID_2],0),6)</f>
        <v>#N/A</v>
      </c>
      <c r="P2129" s="239" t="e">
        <f>INDEX(TrackerTbl[#Data],MATCH(Table58[[#This Row],[L2]],TrackerTbl[Cleansed_UAID_2],0),7)</f>
        <v>#N/A</v>
      </c>
    </row>
    <row r="2130" spans="10:16">
      <c r="J2130" t="s">
        <v>11328</v>
      </c>
      <c r="K2130" s="238" t="s">
        <v>11319</v>
      </c>
      <c r="L2130" t="str">
        <f>LEFT(Table58[[#This Row],[L3 (Last Work Package only)]],FIND(" - ",Table58[[#This Row],[L3 (Last Work Package only)]])-1)</f>
        <v>IDR 234.04</v>
      </c>
      <c r="M2130" t="str">
        <f>LEFT(Table58[[#This Row],[Assets]],FIND(" - ",Table58[[#This Row],[Assets]])-1)</f>
        <v>HS2-000020NYQ</v>
      </c>
      <c r="N2130" s="239" t="e">
        <f>INDEX(TrackerTbl[#Data],MATCH(Table58[[#This Row],[L2]],TrackerTbl[Cleansed_UAID_2],0),5)</f>
        <v>#N/A</v>
      </c>
      <c r="O2130" s="9" t="e">
        <f>INDEX(TrackerTbl[#Data],MATCH(Table58[[#This Row],[L2]],TrackerTbl[Cleansed_UAID_2],0),6)</f>
        <v>#N/A</v>
      </c>
      <c r="P2130" s="239" t="e">
        <f>INDEX(TrackerTbl[#Data],MATCH(Table58[[#This Row],[L2]],TrackerTbl[Cleansed_UAID_2],0),7)</f>
        <v>#N/A</v>
      </c>
    </row>
    <row r="2131" spans="10:16">
      <c r="J2131" t="s">
        <v>11329</v>
      </c>
      <c r="K2131" s="238" t="s">
        <v>11319</v>
      </c>
      <c r="L2131" t="str">
        <f>LEFT(Table58[[#This Row],[L3 (Last Work Package only)]],FIND(" - ",Table58[[#This Row],[L3 (Last Work Package only)]])-1)</f>
        <v>IDR 234.04</v>
      </c>
      <c r="M2131" t="str">
        <f>LEFT(Table58[[#This Row],[Assets]],FIND(" - ",Table58[[#This Row],[Assets]])-1)</f>
        <v>HS2-000020NYR</v>
      </c>
      <c r="N2131" s="239" t="e">
        <f>INDEX(TrackerTbl[#Data],MATCH(Table58[[#This Row],[L2]],TrackerTbl[Cleansed_UAID_2],0),5)</f>
        <v>#N/A</v>
      </c>
      <c r="O2131" s="9" t="e">
        <f>INDEX(TrackerTbl[#Data],MATCH(Table58[[#This Row],[L2]],TrackerTbl[Cleansed_UAID_2],0),6)</f>
        <v>#N/A</v>
      </c>
      <c r="P2131" s="239" t="e">
        <f>INDEX(TrackerTbl[#Data],MATCH(Table58[[#This Row],[L2]],TrackerTbl[Cleansed_UAID_2],0),7)</f>
        <v>#N/A</v>
      </c>
    </row>
    <row r="2132" spans="10:16">
      <c r="J2132" t="s">
        <v>11330</v>
      </c>
      <c r="K2132" s="238" t="s">
        <v>11319</v>
      </c>
      <c r="L2132" t="str">
        <f>LEFT(Table58[[#This Row],[L3 (Last Work Package only)]],FIND(" - ",Table58[[#This Row],[L3 (Last Work Package only)]])-1)</f>
        <v>IDR 234.04</v>
      </c>
      <c r="M2132" t="str">
        <f>LEFT(Table58[[#This Row],[Assets]],FIND(" - ",Table58[[#This Row],[Assets]])-1)</f>
        <v>HS2-000025B34</v>
      </c>
      <c r="N2132" s="239" t="e">
        <f>INDEX(TrackerTbl[#Data],MATCH(Table58[[#This Row],[L2]],TrackerTbl[Cleansed_UAID_2],0),5)</f>
        <v>#N/A</v>
      </c>
      <c r="O2132" s="9" t="e">
        <f>INDEX(TrackerTbl[#Data],MATCH(Table58[[#This Row],[L2]],TrackerTbl[Cleansed_UAID_2],0),6)</f>
        <v>#N/A</v>
      </c>
      <c r="P2132" s="239" t="e">
        <f>INDEX(TrackerTbl[#Data],MATCH(Table58[[#This Row],[L2]],TrackerTbl[Cleansed_UAID_2],0),7)</f>
        <v>#N/A</v>
      </c>
    </row>
    <row r="2133" spans="10:16">
      <c r="J2133" t="s">
        <v>11331</v>
      </c>
      <c r="K2133" s="238" t="s">
        <v>11319</v>
      </c>
      <c r="L2133" t="str">
        <f>LEFT(Table58[[#This Row],[L3 (Last Work Package only)]],FIND(" - ",Table58[[#This Row],[L3 (Last Work Package only)]])-1)</f>
        <v>IDR 234.04</v>
      </c>
      <c r="M2133" t="str">
        <f>LEFT(Table58[[#This Row],[Assets]],FIND(" - ",Table58[[#This Row],[Assets]])-1)</f>
        <v>HS2-00002DVEF</v>
      </c>
      <c r="N2133" s="239" t="e">
        <f>INDEX(TrackerTbl[#Data],MATCH(Table58[[#This Row],[L2]],TrackerTbl[Cleansed_UAID_2],0),5)</f>
        <v>#N/A</v>
      </c>
      <c r="O2133" s="9" t="e">
        <f>INDEX(TrackerTbl[#Data],MATCH(Table58[[#This Row],[L2]],TrackerTbl[Cleansed_UAID_2],0),6)</f>
        <v>#N/A</v>
      </c>
      <c r="P2133" s="239" t="e">
        <f>INDEX(TrackerTbl[#Data],MATCH(Table58[[#This Row],[L2]],TrackerTbl[Cleansed_UAID_2],0),7)</f>
        <v>#N/A</v>
      </c>
    </row>
    <row r="2134" spans="10:16">
      <c r="J2134" t="s">
        <v>11332</v>
      </c>
      <c r="K2134" s="238" t="s">
        <v>11319</v>
      </c>
      <c r="L2134" t="str">
        <f>LEFT(Table58[[#This Row],[L3 (Last Work Package only)]],FIND(" - ",Table58[[#This Row],[L3 (Last Work Package only)]])-1)</f>
        <v>IDR 234.04</v>
      </c>
      <c r="M2134" t="str">
        <f>LEFT(Table58[[#This Row],[Assets]],FIND(" - ",Table58[[#This Row],[Assets]])-1)</f>
        <v>HS2-00002TGP3</v>
      </c>
      <c r="N2134" s="239">
        <f>INDEX(TrackerTbl[#Data],MATCH(Table58[[#This Row],[L2]],TrackerTbl[Cleansed_UAID_2],0),5)</f>
        <v>45561</v>
      </c>
      <c r="O2134" s="9" t="str">
        <f>INDEX(TrackerTbl[#Data],MATCH(Table58[[#This Row],[L2]],TrackerTbl[Cleansed_UAID_2],0),6)</f>
        <v>10 - Complete</v>
      </c>
      <c r="P2134" s="239">
        <f>INDEX(TrackerTbl[#Data],MATCH(Table58[[#This Row],[L2]],TrackerTbl[Cleansed_UAID_2],0),7)</f>
        <v>45572</v>
      </c>
    </row>
    <row r="2135" spans="10:16">
      <c r="J2135" t="s">
        <v>11333</v>
      </c>
      <c r="K2135" s="238" t="s">
        <v>11319</v>
      </c>
      <c r="L2135" t="str">
        <f>LEFT(Table58[[#This Row],[L3 (Last Work Package only)]],FIND(" - ",Table58[[#This Row],[L3 (Last Work Package only)]])-1)</f>
        <v>IDR 234.04</v>
      </c>
      <c r="M2135" t="str">
        <f>LEFT(Table58[[#This Row],[Assets]],FIND(" - ",Table58[[#This Row],[Assets]])-1)</f>
        <v>HS2-00002TG2T</v>
      </c>
      <c r="N2135" s="239" t="e">
        <f>INDEX(TrackerTbl[#Data],MATCH(Table58[[#This Row],[L2]],TrackerTbl[Cleansed_UAID_2],0),5)</f>
        <v>#N/A</v>
      </c>
      <c r="O2135" s="9" t="e">
        <f>INDEX(TrackerTbl[#Data],MATCH(Table58[[#This Row],[L2]],TrackerTbl[Cleansed_UAID_2],0),6)</f>
        <v>#N/A</v>
      </c>
      <c r="P2135" s="239" t="e">
        <f>INDEX(TrackerTbl[#Data],MATCH(Table58[[#This Row],[L2]],TrackerTbl[Cleansed_UAID_2],0),7)</f>
        <v>#N/A</v>
      </c>
    </row>
    <row r="2136" spans="10:16">
      <c r="J2136" t="s">
        <v>11334</v>
      </c>
      <c r="K2136" s="238" t="s">
        <v>11319</v>
      </c>
      <c r="L2136" t="str">
        <f>LEFT(Table58[[#This Row],[L3 (Last Work Package only)]],FIND(" - ",Table58[[#This Row],[L3 (Last Work Package only)]])-1)</f>
        <v>IDR 234.04</v>
      </c>
      <c r="M2136" t="str">
        <f>LEFT(Table58[[#This Row],[Assets]],FIND(" - ",Table58[[#This Row],[Assets]])-1)</f>
        <v>HS2-00003LAXL</v>
      </c>
      <c r="N2136" s="239">
        <f>INDEX(TrackerTbl[#Data],MATCH(Table58[[#This Row],[L2]],TrackerTbl[Cleansed_UAID_2],0),5)</f>
        <v>45561</v>
      </c>
      <c r="O2136" s="9" t="str">
        <f>INDEX(TrackerTbl[#Data],MATCH(Table58[[#This Row],[L2]],TrackerTbl[Cleansed_UAID_2],0),6)</f>
        <v>10 - Complete</v>
      </c>
      <c r="P2136" s="239">
        <f>INDEX(TrackerTbl[#Data],MATCH(Table58[[#This Row],[L2]],TrackerTbl[Cleansed_UAID_2],0),7)</f>
        <v>45562</v>
      </c>
    </row>
    <row r="2137" spans="10:16">
      <c r="J2137" t="s">
        <v>11335</v>
      </c>
      <c r="K2137" s="238" t="s">
        <v>11319</v>
      </c>
      <c r="L2137" t="str">
        <f>LEFT(Table58[[#This Row],[L3 (Last Work Package only)]],FIND(" - ",Table58[[#This Row],[L3 (Last Work Package only)]])-1)</f>
        <v>IDR 234.04</v>
      </c>
      <c r="M2137" t="str">
        <f>LEFT(Table58[[#This Row],[Assets]],FIND(" - ",Table58[[#This Row],[Assets]])-1)</f>
        <v>HS2-00003LAXM</v>
      </c>
      <c r="N2137" s="239">
        <f>INDEX(TrackerTbl[#Data],MATCH(Table58[[#This Row],[L2]],TrackerTbl[Cleansed_UAID_2],0),5)</f>
        <v>45561</v>
      </c>
      <c r="O2137" s="9" t="str">
        <f>INDEX(TrackerTbl[#Data],MATCH(Table58[[#This Row],[L2]],TrackerTbl[Cleansed_UAID_2],0),6)</f>
        <v>10 - Complete</v>
      </c>
      <c r="P2137" s="239">
        <f>INDEX(TrackerTbl[#Data],MATCH(Table58[[#This Row],[L2]],TrackerTbl[Cleansed_UAID_2],0),7)</f>
        <v>45568</v>
      </c>
    </row>
    <row r="2138" spans="10:16">
      <c r="J2138" t="s">
        <v>11336</v>
      </c>
      <c r="K2138" s="238" t="s">
        <v>11337</v>
      </c>
      <c r="L2138" t="str">
        <f>LEFT(Table58[[#This Row],[L3 (Last Work Package only)]],FIND(" - ",Table58[[#This Row],[L3 (Last Work Package only)]])-1)</f>
        <v>IDR 234.03</v>
      </c>
      <c r="M2138" t="str">
        <f>LEFT(Table58[[#This Row],[Assets]],FIND(" - ",Table58[[#This Row],[Assets]])-1)</f>
        <v>HS2-000020NYF</v>
      </c>
      <c r="N2138" s="239" t="e">
        <f>INDEX(TrackerTbl[#Data],MATCH(Table58[[#This Row],[L2]],TrackerTbl[Cleansed_UAID_2],0),5)</f>
        <v>#N/A</v>
      </c>
      <c r="O2138" s="9" t="e">
        <f>INDEX(TrackerTbl[#Data],MATCH(Table58[[#This Row],[L2]],TrackerTbl[Cleansed_UAID_2],0),6)</f>
        <v>#N/A</v>
      </c>
      <c r="P2138" s="239" t="e">
        <f>INDEX(TrackerTbl[#Data],MATCH(Table58[[#This Row],[L2]],TrackerTbl[Cleansed_UAID_2],0),7)</f>
        <v>#N/A</v>
      </c>
    </row>
    <row r="2139" spans="10:16">
      <c r="J2139" t="s">
        <v>11338</v>
      </c>
      <c r="K2139" s="238" t="s">
        <v>11337</v>
      </c>
      <c r="L2139" t="str">
        <f>LEFT(Table58[[#This Row],[L3 (Last Work Package only)]],FIND(" - ",Table58[[#This Row],[L3 (Last Work Package only)]])-1)</f>
        <v>IDR 234.03</v>
      </c>
      <c r="M2139" t="str">
        <f>LEFT(Table58[[#This Row],[Assets]],FIND(" - ",Table58[[#This Row],[Assets]])-1)</f>
        <v>HS2-00002BVM1</v>
      </c>
      <c r="N2139" s="239" t="e">
        <f>INDEX(TrackerTbl[#Data],MATCH(Table58[[#This Row],[L2]],TrackerTbl[Cleansed_UAID_2],0),5)</f>
        <v>#N/A</v>
      </c>
      <c r="O2139" s="9" t="e">
        <f>INDEX(TrackerTbl[#Data],MATCH(Table58[[#This Row],[L2]],TrackerTbl[Cleansed_UAID_2],0),6)</f>
        <v>#N/A</v>
      </c>
      <c r="P2139" s="239" t="e">
        <f>INDEX(TrackerTbl[#Data],MATCH(Table58[[#This Row],[L2]],TrackerTbl[Cleansed_UAID_2],0),7)</f>
        <v>#N/A</v>
      </c>
    </row>
    <row r="2140" spans="10:16">
      <c r="J2140" t="s">
        <v>11339</v>
      </c>
      <c r="K2140" s="238" t="s">
        <v>11337</v>
      </c>
      <c r="L2140" t="str">
        <f>LEFT(Table58[[#This Row],[L3 (Last Work Package only)]],FIND(" - ",Table58[[#This Row],[L3 (Last Work Package only)]])-1)</f>
        <v>IDR 234.03</v>
      </c>
      <c r="M2140" t="str">
        <f>LEFT(Table58[[#This Row],[Assets]],FIND(" - ",Table58[[#This Row],[Assets]])-1)</f>
        <v>HS2-00002CTHT</v>
      </c>
      <c r="N2140" s="239" t="e">
        <f>INDEX(TrackerTbl[#Data],MATCH(Table58[[#This Row],[L2]],TrackerTbl[Cleansed_UAID_2],0),5)</f>
        <v>#N/A</v>
      </c>
      <c r="O2140" s="9" t="e">
        <f>INDEX(TrackerTbl[#Data],MATCH(Table58[[#This Row],[L2]],TrackerTbl[Cleansed_UAID_2],0),6)</f>
        <v>#N/A</v>
      </c>
      <c r="P2140" s="239" t="e">
        <f>INDEX(TrackerTbl[#Data],MATCH(Table58[[#This Row],[L2]],TrackerTbl[Cleansed_UAID_2],0),7)</f>
        <v>#N/A</v>
      </c>
    </row>
    <row r="2141" spans="10:16">
      <c r="J2141" t="s">
        <v>11340</v>
      </c>
      <c r="K2141" s="238" t="s">
        <v>11337</v>
      </c>
      <c r="L2141" t="str">
        <f>LEFT(Table58[[#This Row],[L3 (Last Work Package only)]],FIND(" - ",Table58[[#This Row],[L3 (Last Work Package only)]])-1)</f>
        <v>IDR 234.03</v>
      </c>
      <c r="M2141" t="str">
        <f>LEFT(Table58[[#This Row],[Assets]],FIND(" - ",Table58[[#This Row],[Assets]])-1)</f>
        <v>HS2-00002CTHU</v>
      </c>
      <c r="N2141" s="239" t="e">
        <f>INDEX(TrackerTbl[#Data],MATCH(Table58[[#This Row],[L2]],TrackerTbl[Cleansed_UAID_2],0),5)</f>
        <v>#N/A</v>
      </c>
      <c r="O2141" s="9" t="e">
        <f>INDEX(TrackerTbl[#Data],MATCH(Table58[[#This Row],[L2]],TrackerTbl[Cleansed_UAID_2],0),6)</f>
        <v>#N/A</v>
      </c>
      <c r="P2141" s="239" t="e">
        <f>INDEX(TrackerTbl[#Data],MATCH(Table58[[#This Row],[L2]],TrackerTbl[Cleansed_UAID_2],0),7)</f>
        <v>#N/A</v>
      </c>
    </row>
    <row r="2142" spans="10:16">
      <c r="J2142" t="s">
        <v>11341</v>
      </c>
      <c r="K2142" s="238" t="s">
        <v>11337</v>
      </c>
      <c r="L2142" t="str">
        <f>LEFT(Table58[[#This Row],[L3 (Last Work Package only)]],FIND(" - ",Table58[[#This Row],[L3 (Last Work Package only)]])-1)</f>
        <v>IDR 234.03</v>
      </c>
      <c r="M2142" t="str">
        <f>LEFT(Table58[[#This Row],[Assets]],FIND(" - ",Table58[[#This Row],[Assets]])-1)</f>
        <v>HS2-00002CTHW</v>
      </c>
      <c r="N2142" s="239" t="e">
        <f>INDEX(TrackerTbl[#Data],MATCH(Table58[[#This Row],[L2]],TrackerTbl[Cleansed_UAID_2],0),5)</f>
        <v>#N/A</v>
      </c>
      <c r="O2142" s="9" t="e">
        <f>INDEX(TrackerTbl[#Data],MATCH(Table58[[#This Row],[L2]],TrackerTbl[Cleansed_UAID_2],0),6)</f>
        <v>#N/A</v>
      </c>
      <c r="P2142" s="239" t="e">
        <f>INDEX(TrackerTbl[#Data],MATCH(Table58[[#This Row],[L2]],TrackerTbl[Cleansed_UAID_2],0),7)</f>
        <v>#N/A</v>
      </c>
    </row>
    <row r="2143" spans="10:16">
      <c r="J2143" t="s">
        <v>11342</v>
      </c>
      <c r="K2143" s="238" t="s">
        <v>11337</v>
      </c>
      <c r="L2143" t="str">
        <f>LEFT(Table58[[#This Row],[L3 (Last Work Package only)]],FIND(" - ",Table58[[#This Row],[L3 (Last Work Package only)]])-1)</f>
        <v>IDR 234.03</v>
      </c>
      <c r="M2143" t="str">
        <f>LEFT(Table58[[#This Row],[Assets]],FIND(" - ",Table58[[#This Row],[Assets]])-1)</f>
        <v>HS2-00002TG26</v>
      </c>
      <c r="N2143" s="239" t="e">
        <f>INDEX(TrackerTbl[#Data],MATCH(Table58[[#This Row],[L2]],TrackerTbl[Cleansed_UAID_2],0),5)</f>
        <v>#N/A</v>
      </c>
      <c r="O2143" s="9" t="e">
        <f>INDEX(TrackerTbl[#Data],MATCH(Table58[[#This Row],[L2]],TrackerTbl[Cleansed_UAID_2],0),6)</f>
        <v>#N/A</v>
      </c>
      <c r="P2143" s="239" t="e">
        <f>INDEX(TrackerTbl[#Data],MATCH(Table58[[#This Row],[L2]],TrackerTbl[Cleansed_UAID_2],0),7)</f>
        <v>#N/A</v>
      </c>
    </row>
    <row r="2144" spans="10:16">
      <c r="J2144" t="s">
        <v>11343</v>
      </c>
      <c r="K2144" s="238" t="s">
        <v>11337</v>
      </c>
      <c r="L2144" t="str">
        <f>LEFT(Table58[[#This Row],[L3 (Last Work Package only)]],FIND(" - ",Table58[[#This Row],[L3 (Last Work Package only)]])-1)</f>
        <v>IDR 234.03</v>
      </c>
      <c r="M2144" t="str">
        <f>LEFT(Table58[[#This Row],[Assets]],FIND(" - ",Table58[[#This Row],[Assets]])-1)</f>
        <v>HS2-00002TG27</v>
      </c>
      <c r="N2144" s="239" t="e">
        <f>INDEX(TrackerTbl[#Data],MATCH(Table58[[#This Row],[L2]],TrackerTbl[Cleansed_UAID_2],0),5)</f>
        <v>#N/A</v>
      </c>
      <c r="O2144" s="9" t="e">
        <f>INDEX(TrackerTbl[#Data],MATCH(Table58[[#This Row],[L2]],TrackerTbl[Cleansed_UAID_2],0),6)</f>
        <v>#N/A</v>
      </c>
      <c r="P2144" s="239" t="e">
        <f>INDEX(TrackerTbl[#Data],MATCH(Table58[[#This Row],[L2]],TrackerTbl[Cleansed_UAID_2],0),7)</f>
        <v>#N/A</v>
      </c>
    </row>
    <row r="2145" spans="10:16">
      <c r="J2145" t="s">
        <v>11344</v>
      </c>
      <c r="K2145" s="238" t="s">
        <v>11337</v>
      </c>
      <c r="L2145" t="str">
        <f>LEFT(Table58[[#This Row],[L3 (Last Work Package only)]],FIND(" - ",Table58[[#This Row],[L3 (Last Work Package only)]])-1)</f>
        <v>IDR 234.03</v>
      </c>
      <c r="M2145" t="str">
        <f>LEFT(Table58[[#This Row],[Assets]],FIND(" - ",Table58[[#This Row],[Assets]])-1)</f>
        <v>HS2-000001088</v>
      </c>
      <c r="N2145" s="239" t="e">
        <f>INDEX(TrackerTbl[#Data],MATCH(Table58[[#This Row],[L2]],TrackerTbl[Cleansed_UAID_2],0),5)</f>
        <v>#N/A</v>
      </c>
      <c r="O2145" s="9" t="e">
        <f>INDEX(TrackerTbl[#Data],MATCH(Table58[[#This Row],[L2]],TrackerTbl[Cleansed_UAID_2],0),6)</f>
        <v>#N/A</v>
      </c>
      <c r="P2145" s="239" t="e">
        <f>INDEX(TrackerTbl[#Data],MATCH(Table58[[#This Row],[L2]],TrackerTbl[Cleansed_UAID_2],0),7)</f>
        <v>#N/A</v>
      </c>
    </row>
    <row r="2146" spans="10:16">
      <c r="J2146" t="s">
        <v>11345</v>
      </c>
      <c r="K2146" s="238" t="s">
        <v>11337</v>
      </c>
      <c r="L2146" t="str">
        <f>LEFT(Table58[[#This Row],[L3 (Last Work Package only)]],FIND(" - ",Table58[[#This Row],[L3 (Last Work Package only)]])-1)</f>
        <v>IDR 234.03</v>
      </c>
      <c r="M2146" t="str">
        <f>LEFT(Table58[[#This Row],[Assets]],FIND(" - ",Table58[[#This Row],[Assets]])-1)</f>
        <v>HS2-00002TG2Z</v>
      </c>
      <c r="N2146" s="239">
        <f>INDEX(TrackerTbl[#Data],MATCH(Table58[[#This Row],[L2]],TrackerTbl[Cleansed_UAID_2],0),5)</f>
        <v>45513</v>
      </c>
      <c r="O2146" s="9" t="str">
        <f>INDEX(TrackerTbl[#Data],MATCH(Table58[[#This Row],[L2]],TrackerTbl[Cleansed_UAID_2],0),6)</f>
        <v>10 - Complete</v>
      </c>
      <c r="P2146" s="239">
        <f>INDEX(TrackerTbl[#Data],MATCH(Table58[[#This Row],[L2]],TrackerTbl[Cleansed_UAID_2],0),7)</f>
        <v>45524</v>
      </c>
    </row>
    <row r="2147" spans="10:16">
      <c r="J2147" t="s">
        <v>11346</v>
      </c>
      <c r="K2147" s="238" t="s">
        <v>11337</v>
      </c>
      <c r="L2147" t="str">
        <f>LEFT(Table58[[#This Row],[L3 (Last Work Package only)]],FIND(" - ",Table58[[#This Row],[L3 (Last Work Package only)]])-1)</f>
        <v>IDR 234.03</v>
      </c>
      <c r="M2147" t="str">
        <f>LEFT(Table58[[#This Row],[Assets]],FIND(" - ",Table58[[#This Row],[Assets]])-1)</f>
        <v>HS2-00002TGPC</v>
      </c>
      <c r="N2147" s="239">
        <f>INDEX(TrackerTbl[#Data],MATCH(Table58[[#This Row],[L2]],TrackerTbl[Cleansed_UAID_2],0),5)</f>
        <v>45552</v>
      </c>
      <c r="O2147" s="9" t="str">
        <f>INDEX(TrackerTbl[#Data],MATCH(Table58[[#This Row],[L2]],TrackerTbl[Cleansed_UAID_2],0),6)</f>
        <v>10 - Complete</v>
      </c>
      <c r="P2147" s="239">
        <f>INDEX(TrackerTbl[#Data],MATCH(Table58[[#This Row],[L2]],TrackerTbl[Cleansed_UAID_2],0),7)</f>
        <v>45555</v>
      </c>
    </row>
    <row r="2148" spans="10:16">
      <c r="J2148" t="s">
        <v>11347</v>
      </c>
      <c r="K2148" s="238" t="s">
        <v>11337</v>
      </c>
      <c r="L2148" t="str">
        <f>LEFT(Table58[[#This Row],[L3 (Last Work Package only)]],FIND(" - ",Table58[[#This Row],[L3 (Last Work Package only)]])-1)</f>
        <v>IDR 234.03</v>
      </c>
      <c r="M2148" t="str">
        <f>LEFT(Table58[[#This Row],[Assets]],FIND(" - ",Table58[[#This Row],[Assets]])-1)</f>
        <v>HS2-00002TG28</v>
      </c>
      <c r="N2148" s="239" t="e">
        <f>INDEX(TrackerTbl[#Data],MATCH(Table58[[#This Row],[L2]],TrackerTbl[Cleansed_UAID_2],0),5)</f>
        <v>#N/A</v>
      </c>
      <c r="O2148" s="9" t="e">
        <f>INDEX(TrackerTbl[#Data],MATCH(Table58[[#This Row],[L2]],TrackerTbl[Cleansed_UAID_2],0),6)</f>
        <v>#N/A</v>
      </c>
      <c r="P2148" s="239" t="e">
        <f>INDEX(TrackerTbl[#Data],MATCH(Table58[[#This Row],[L2]],TrackerTbl[Cleansed_UAID_2],0),7)</f>
        <v>#N/A</v>
      </c>
    </row>
    <row r="2149" spans="10:16">
      <c r="J2149" t="s">
        <v>11348</v>
      </c>
      <c r="K2149" s="238" t="s">
        <v>11337</v>
      </c>
      <c r="L2149" t="str">
        <f>LEFT(Table58[[#This Row],[L3 (Last Work Package only)]],FIND(" - ",Table58[[#This Row],[L3 (Last Work Package only)]])-1)</f>
        <v>IDR 234.03</v>
      </c>
      <c r="M2149" t="str">
        <f>LEFT(Table58[[#This Row],[Assets]],FIND(" - ",Table58[[#This Row],[Assets]])-1)</f>
        <v>HS2-00003E24L</v>
      </c>
      <c r="N2149" s="239">
        <f>INDEX(TrackerTbl[#Data],MATCH(Table58[[#This Row],[L2]],TrackerTbl[Cleansed_UAID_2],0),5)</f>
        <v>45552</v>
      </c>
      <c r="O2149" s="9" t="str">
        <f>INDEX(TrackerTbl[#Data],MATCH(Table58[[#This Row],[L2]],TrackerTbl[Cleansed_UAID_2],0),6)</f>
        <v>10 - Complete</v>
      </c>
      <c r="P2149" s="239">
        <f>INDEX(TrackerTbl[#Data],MATCH(Table58[[#This Row],[L2]],TrackerTbl[Cleansed_UAID_2],0),7)</f>
        <v>45555</v>
      </c>
    </row>
    <row r="2150" spans="10:16">
      <c r="J2150" t="s">
        <v>11349</v>
      </c>
      <c r="K2150" s="238" t="s">
        <v>11337</v>
      </c>
      <c r="L2150" t="str">
        <f>LEFT(Table58[[#This Row],[L3 (Last Work Package only)]],FIND(" - ",Table58[[#This Row],[L3 (Last Work Package only)]])-1)</f>
        <v>IDR 234.03</v>
      </c>
      <c r="M2150" t="str">
        <f>LEFT(Table58[[#This Row],[Assets]],FIND(" - ",Table58[[#This Row],[Assets]])-1)</f>
        <v>HS2-00003JN82</v>
      </c>
      <c r="N2150" s="239">
        <f>INDEX(TrackerTbl[#Data],MATCH(Table58[[#This Row],[L2]],TrackerTbl[Cleansed_UAID_2],0),5)</f>
        <v>45481</v>
      </c>
      <c r="O2150" s="9" t="str">
        <f>INDEX(TrackerTbl[#Data],MATCH(Table58[[#This Row],[L2]],TrackerTbl[Cleansed_UAID_2],0),6)</f>
        <v>10 - Complete</v>
      </c>
      <c r="P2150" s="239">
        <f>INDEX(TrackerTbl[#Data],MATCH(Table58[[#This Row],[L2]],TrackerTbl[Cleansed_UAID_2],0),7)</f>
        <v>45488</v>
      </c>
    </row>
    <row r="2151" spans="10:16">
      <c r="J2151" t="s">
        <v>11350</v>
      </c>
      <c r="K2151" s="238" t="s">
        <v>11337</v>
      </c>
      <c r="L2151" t="str">
        <f>LEFT(Table58[[#This Row],[L3 (Last Work Package only)]],FIND(" - ",Table58[[#This Row],[L3 (Last Work Package only)]])-1)</f>
        <v>IDR 234.03</v>
      </c>
      <c r="M2151" t="str">
        <f>LEFT(Table58[[#This Row],[Assets]],FIND(" - ",Table58[[#This Row],[Assets]])-1)</f>
        <v>HS2-00003JN83</v>
      </c>
      <c r="N2151" s="239">
        <f>INDEX(TrackerTbl[#Data],MATCH(Table58[[#This Row],[L2]],TrackerTbl[Cleansed_UAID_2],0),5)</f>
        <v>45481</v>
      </c>
      <c r="O2151" s="9" t="str">
        <f>INDEX(TrackerTbl[#Data],MATCH(Table58[[#This Row],[L2]],TrackerTbl[Cleansed_UAID_2],0),6)</f>
        <v>10 - Complete</v>
      </c>
      <c r="P2151" s="239">
        <f>INDEX(TrackerTbl[#Data],MATCH(Table58[[#This Row],[L2]],TrackerTbl[Cleansed_UAID_2],0),7)</f>
        <v>45488</v>
      </c>
    </row>
    <row r="2152" spans="10:16">
      <c r="J2152" t="s">
        <v>11351</v>
      </c>
      <c r="K2152" s="238" t="s">
        <v>11352</v>
      </c>
      <c r="L2152" t="str">
        <f>LEFT(Table58[[#This Row],[L3 (Last Work Package only)]],FIND(" - ",Table58[[#This Row],[L3 (Last Work Package only)]])-1)</f>
        <v>IDR 234.02-2</v>
      </c>
      <c r="M2152" t="str">
        <f>LEFT(Table58[[#This Row],[Assets]],FIND(" - ",Table58[[#This Row],[Assets]])-1)</f>
        <v>HS2-00002WUQF</v>
      </c>
      <c r="N2152" s="239">
        <f>INDEX(TrackerTbl[#Data],MATCH(Table58[[#This Row],[L2]],TrackerTbl[Cleansed_UAID_2],0),5)</f>
        <v>45499</v>
      </c>
      <c r="O2152" s="9" t="str">
        <f>INDEX(TrackerTbl[#Data],MATCH(Table58[[#This Row],[L2]],TrackerTbl[Cleansed_UAID_2],0),6)</f>
        <v>10 - Complete</v>
      </c>
      <c r="P2152" s="239">
        <f>INDEX(TrackerTbl[#Data],MATCH(Table58[[#This Row],[L2]],TrackerTbl[Cleansed_UAID_2],0),7)</f>
        <v>45506</v>
      </c>
    </row>
    <row r="2153" spans="10:16">
      <c r="J2153" t="s">
        <v>11353</v>
      </c>
      <c r="K2153" s="238" t="s">
        <v>11352</v>
      </c>
      <c r="L2153" t="str">
        <f>LEFT(Table58[[#This Row],[L3 (Last Work Package only)]],FIND(" - ",Table58[[#This Row],[L3 (Last Work Package only)]])-1)</f>
        <v>IDR 234.02-2</v>
      </c>
      <c r="M2153" t="str">
        <f>LEFT(Table58[[#This Row],[Assets]],FIND(" - ",Table58[[#This Row],[Assets]])-1)</f>
        <v>HS2-00002WUQG</v>
      </c>
      <c r="N2153" s="239">
        <f>INDEX(TrackerTbl[#Data],MATCH(Table58[[#This Row],[L2]],TrackerTbl[Cleansed_UAID_2],0),5)</f>
        <v>45499</v>
      </c>
      <c r="O2153" s="9" t="str">
        <f>INDEX(TrackerTbl[#Data],MATCH(Table58[[#This Row],[L2]],TrackerTbl[Cleansed_UAID_2],0),6)</f>
        <v>10 - Complete</v>
      </c>
      <c r="P2153" s="239">
        <f>INDEX(TrackerTbl[#Data],MATCH(Table58[[#This Row],[L2]],TrackerTbl[Cleansed_UAID_2],0),7)</f>
        <v>45506</v>
      </c>
    </row>
    <row r="2154" spans="10:16">
      <c r="J2154" t="s">
        <v>11354</v>
      </c>
      <c r="K2154" s="238" t="s">
        <v>11352</v>
      </c>
      <c r="L2154" t="str">
        <f>LEFT(Table58[[#This Row],[L3 (Last Work Package only)]],FIND(" - ",Table58[[#This Row],[L3 (Last Work Package only)]])-1)</f>
        <v>IDR 234.02-2</v>
      </c>
      <c r="M2154" t="str">
        <f>LEFT(Table58[[#This Row],[Assets]],FIND(" - ",Table58[[#This Row],[Assets]])-1)</f>
        <v>HS2-00002WUQH</v>
      </c>
      <c r="N2154" s="239">
        <f>INDEX(TrackerTbl[#Data],MATCH(Table58[[#This Row],[L2]],TrackerTbl[Cleansed_UAID_2],0),5)</f>
        <v>45499</v>
      </c>
      <c r="O2154" s="9" t="str">
        <f>INDEX(TrackerTbl[#Data],MATCH(Table58[[#This Row],[L2]],TrackerTbl[Cleansed_UAID_2],0),6)</f>
        <v>10 - Complete</v>
      </c>
      <c r="P2154" s="239">
        <f>INDEX(TrackerTbl[#Data],MATCH(Table58[[#This Row],[L2]],TrackerTbl[Cleansed_UAID_2],0),7)</f>
        <v>45512</v>
      </c>
    </row>
    <row r="2155" spans="10:16">
      <c r="J2155" t="s">
        <v>11355</v>
      </c>
      <c r="K2155" s="238" t="s">
        <v>11352</v>
      </c>
      <c r="L2155" t="str">
        <f>LEFT(Table58[[#This Row],[L3 (Last Work Package only)]],FIND(" - ",Table58[[#This Row],[L3 (Last Work Package only)]])-1)</f>
        <v>IDR 234.02-2</v>
      </c>
      <c r="M2155" t="str">
        <f>LEFT(Table58[[#This Row],[Assets]],FIND(" - ",Table58[[#This Row],[Assets]])-1)</f>
        <v>HS2-00002WUQJ</v>
      </c>
      <c r="N2155" s="239">
        <f>INDEX(TrackerTbl[#Data],MATCH(Table58[[#This Row],[L2]],TrackerTbl[Cleansed_UAID_2],0),5)</f>
        <v>45499</v>
      </c>
      <c r="O2155" s="9" t="str">
        <f>INDEX(TrackerTbl[#Data],MATCH(Table58[[#This Row],[L2]],TrackerTbl[Cleansed_UAID_2],0),6)</f>
        <v>10 - Complete</v>
      </c>
      <c r="P2155" s="239">
        <f>INDEX(TrackerTbl[#Data],MATCH(Table58[[#This Row],[L2]],TrackerTbl[Cleansed_UAID_2],0),7)</f>
        <v>45512</v>
      </c>
    </row>
    <row r="2156" spans="10:16">
      <c r="J2156" t="s">
        <v>11356</v>
      </c>
      <c r="K2156" s="238" t="s">
        <v>11352</v>
      </c>
      <c r="L2156" t="str">
        <f>LEFT(Table58[[#This Row],[L3 (Last Work Package only)]],FIND(" - ",Table58[[#This Row],[L3 (Last Work Package only)]])-1)</f>
        <v>IDR 234.02-2</v>
      </c>
      <c r="M2156" t="str">
        <f>LEFT(Table58[[#This Row],[Assets]],FIND(" - ",Table58[[#This Row],[Assets]])-1)</f>
        <v>HS2-00002WUQK</v>
      </c>
      <c r="N2156" s="239">
        <f>INDEX(TrackerTbl[#Data],MATCH(Table58[[#This Row],[L2]],TrackerTbl[Cleansed_UAID_2],0),5)</f>
        <v>45499</v>
      </c>
      <c r="O2156" s="9" t="str">
        <f>INDEX(TrackerTbl[#Data],MATCH(Table58[[#This Row],[L2]],TrackerTbl[Cleansed_UAID_2],0),6)</f>
        <v>10 - Complete</v>
      </c>
      <c r="P2156" s="239">
        <f>INDEX(TrackerTbl[#Data],MATCH(Table58[[#This Row],[L2]],TrackerTbl[Cleansed_UAID_2],0),7)</f>
        <v>45506</v>
      </c>
    </row>
    <row r="2157" spans="10:16">
      <c r="J2157" t="s">
        <v>11357</v>
      </c>
      <c r="K2157" s="238" t="s">
        <v>11352</v>
      </c>
      <c r="L2157" t="str">
        <f>LEFT(Table58[[#This Row],[L3 (Last Work Package only)]],FIND(" - ",Table58[[#This Row],[L3 (Last Work Package only)]])-1)</f>
        <v>IDR 234.02-2</v>
      </c>
      <c r="M2157" t="str">
        <f>LEFT(Table58[[#This Row],[Assets]],FIND(" - ",Table58[[#This Row],[Assets]])-1)</f>
        <v>HS2-00002WUQL</v>
      </c>
      <c r="N2157" s="239">
        <f>INDEX(TrackerTbl[#Data],MATCH(Table58[[#This Row],[L2]],TrackerTbl[Cleansed_UAID_2],0),5)</f>
        <v>45499</v>
      </c>
      <c r="O2157" s="9" t="str">
        <f>INDEX(TrackerTbl[#Data],MATCH(Table58[[#This Row],[L2]],TrackerTbl[Cleansed_UAID_2],0),6)</f>
        <v>10 - Complete</v>
      </c>
      <c r="P2157" s="239">
        <f>INDEX(TrackerTbl[#Data],MATCH(Table58[[#This Row],[L2]],TrackerTbl[Cleansed_UAID_2],0),7)</f>
        <v>45506</v>
      </c>
    </row>
    <row r="2158" spans="10:16">
      <c r="J2158" t="s">
        <v>11358</v>
      </c>
      <c r="K2158" s="238" t="s">
        <v>11352</v>
      </c>
      <c r="L2158" t="str">
        <f>LEFT(Table58[[#This Row],[L3 (Last Work Package only)]],FIND(" - ",Table58[[#This Row],[L3 (Last Work Package only)]])-1)</f>
        <v>IDR 234.02-2</v>
      </c>
      <c r="M2158" t="str">
        <f>LEFT(Table58[[#This Row],[Assets]],FIND(" - ",Table58[[#This Row],[Assets]])-1)</f>
        <v>HS2-00002WUQM</v>
      </c>
      <c r="N2158" s="239">
        <f>INDEX(TrackerTbl[#Data],MATCH(Table58[[#This Row],[L2]],TrackerTbl[Cleansed_UAID_2],0),5)</f>
        <v>45499</v>
      </c>
      <c r="O2158" s="9" t="str">
        <f>INDEX(TrackerTbl[#Data],MATCH(Table58[[#This Row],[L2]],TrackerTbl[Cleansed_UAID_2],0),6)</f>
        <v>10 - Complete</v>
      </c>
      <c r="P2158" s="239">
        <f>INDEX(TrackerTbl[#Data],MATCH(Table58[[#This Row],[L2]],TrackerTbl[Cleansed_UAID_2],0),7)</f>
        <v>45512</v>
      </c>
    </row>
    <row r="2159" spans="10:16">
      <c r="J2159" t="s">
        <v>11359</v>
      </c>
      <c r="K2159" s="238" t="s">
        <v>11352</v>
      </c>
      <c r="L2159" t="str">
        <f>LEFT(Table58[[#This Row],[L3 (Last Work Package only)]],FIND(" - ",Table58[[#This Row],[L3 (Last Work Package only)]])-1)</f>
        <v>IDR 234.02-2</v>
      </c>
      <c r="M2159" t="str">
        <f>LEFT(Table58[[#This Row],[Assets]],FIND(" - ",Table58[[#This Row],[Assets]])-1)</f>
        <v>HS2-00002WUQN</v>
      </c>
      <c r="N2159" s="239">
        <f>INDEX(TrackerTbl[#Data],MATCH(Table58[[#This Row],[L2]],TrackerTbl[Cleansed_UAID_2],0),5)</f>
        <v>45499</v>
      </c>
      <c r="O2159" s="9" t="str">
        <f>INDEX(TrackerTbl[#Data],MATCH(Table58[[#This Row],[L2]],TrackerTbl[Cleansed_UAID_2],0),6)</f>
        <v>10 - Complete</v>
      </c>
      <c r="P2159" s="239">
        <f>INDEX(TrackerTbl[#Data],MATCH(Table58[[#This Row],[L2]],TrackerTbl[Cleansed_UAID_2],0),7)</f>
        <v>45506</v>
      </c>
    </row>
    <row r="2160" spans="10:16">
      <c r="J2160" t="s">
        <v>11360</v>
      </c>
      <c r="K2160" s="238" t="s">
        <v>11352</v>
      </c>
      <c r="L2160" t="str">
        <f>LEFT(Table58[[#This Row],[L3 (Last Work Package only)]],FIND(" - ",Table58[[#This Row],[L3 (Last Work Package only)]])-1)</f>
        <v>IDR 234.02-2</v>
      </c>
      <c r="M2160" t="str">
        <f>LEFT(Table58[[#This Row],[Assets]],FIND(" - ",Table58[[#This Row],[Assets]])-1)</f>
        <v>HS2-00002WUQP</v>
      </c>
      <c r="N2160" s="239">
        <f>INDEX(TrackerTbl[#Data],MATCH(Table58[[#This Row],[L2]],TrackerTbl[Cleansed_UAID_2],0),5)</f>
        <v>45499</v>
      </c>
      <c r="O2160" s="9" t="str">
        <f>INDEX(TrackerTbl[#Data],MATCH(Table58[[#This Row],[L2]],TrackerTbl[Cleansed_UAID_2],0),6)</f>
        <v>10 - Complete</v>
      </c>
      <c r="P2160" s="239">
        <f>INDEX(TrackerTbl[#Data],MATCH(Table58[[#This Row],[L2]],TrackerTbl[Cleansed_UAID_2],0),7)</f>
        <v>45506</v>
      </c>
    </row>
    <row r="2161" spans="10:16">
      <c r="J2161" t="s">
        <v>11361</v>
      </c>
      <c r="K2161" s="238" t="s">
        <v>11352</v>
      </c>
      <c r="L2161" t="str">
        <f>LEFT(Table58[[#This Row],[L3 (Last Work Package only)]],FIND(" - ",Table58[[#This Row],[L3 (Last Work Package only)]])-1)</f>
        <v>IDR 234.02-2</v>
      </c>
      <c r="M2161" t="str">
        <f>LEFT(Table58[[#This Row],[Assets]],FIND(" - ",Table58[[#This Row],[Assets]])-1)</f>
        <v>HS2-000039DSC</v>
      </c>
      <c r="N2161" s="239" t="e">
        <f>INDEX(TrackerTbl[#Data],MATCH(Table58[[#This Row],[L2]],TrackerTbl[Cleansed_UAID_2],0),5)</f>
        <v>#N/A</v>
      </c>
      <c r="O2161" s="9" t="e">
        <f>INDEX(TrackerTbl[#Data],MATCH(Table58[[#This Row],[L2]],TrackerTbl[Cleansed_UAID_2],0),6)</f>
        <v>#N/A</v>
      </c>
      <c r="P2161" s="239" t="e">
        <f>INDEX(TrackerTbl[#Data],MATCH(Table58[[#This Row],[L2]],TrackerTbl[Cleansed_UAID_2],0),7)</f>
        <v>#N/A</v>
      </c>
    </row>
    <row r="2162" spans="10:16">
      <c r="J2162" t="s">
        <v>11362</v>
      </c>
      <c r="K2162" s="238" t="s">
        <v>11363</v>
      </c>
      <c r="L2162" t="str">
        <f>LEFT(Table58[[#This Row],[L3 (Last Work Package only)]],FIND(" - ",Table58[[#This Row],[L3 (Last Work Package only)]])-1)</f>
        <v>IDR 234.02</v>
      </c>
      <c r="M2162" t="str">
        <f>LEFT(Table58[[#This Row],[Assets]],FIND(" - ",Table58[[#This Row],[Assets]])-1)</f>
        <v>HS2-00002CTHS</v>
      </c>
      <c r="N2162" s="239">
        <f>INDEX(TrackerTbl[#Data],MATCH(Table58[[#This Row],[L2]],TrackerTbl[Cleansed_UAID_2],0),5)</f>
        <v>45350</v>
      </c>
      <c r="O2162" s="9" t="str">
        <f>INDEX(TrackerTbl[#Data],MATCH(Table58[[#This Row],[L2]],TrackerTbl[Cleansed_UAID_2],0),6)</f>
        <v>10 - Complete</v>
      </c>
      <c r="P2162" s="239">
        <f>INDEX(TrackerTbl[#Data],MATCH(Table58[[#This Row],[L2]],TrackerTbl[Cleansed_UAID_2],0),7)</f>
        <v>45350</v>
      </c>
    </row>
    <row r="2163" spans="10:16">
      <c r="J2163" t="s">
        <v>11364</v>
      </c>
      <c r="K2163" s="238" t="s">
        <v>11363</v>
      </c>
      <c r="L2163" t="str">
        <f>LEFT(Table58[[#This Row],[L3 (Last Work Package only)]],FIND(" - ",Table58[[#This Row],[L3 (Last Work Package only)]])-1)</f>
        <v>IDR 234.02</v>
      </c>
      <c r="M2163" t="str">
        <f>LEFT(Table58[[#This Row],[Assets]],FIND(" - ",Table58[[#This Row],[Assets]])-1)</f>
        <v>HS2-000001087</v>
      </c>
      <c r="N2163" s="239" t="e">
        <f>INDEX(TrackerTbl[#Data],MATCH(Table58[[#This Row],[L2]],TrackerTbl[Cleansed_UAID_2],0),5)</f>
        <v>#N/A</v>
      </c>
      <c r="O2163" s="9" t="e">
        <f>INDEX(TrackerTbl[#Data],MATCH(Table58[[#This Row],[L2]],TrackerTbl[Cleansed_UAID_2],0),6)</f>
        <v>#N/A</v>
      </c>
      <c r="P2163" s="239" t="e">
        <f>INDEX(TrackerTbl[#Data],MATCH(Table58[[#This Row],[L2]],TrackerTbl[Cleansed_UAID_2],0),7)</f>
        <v>#N/A</v>
      </c>
    </row>
    <row r="2164" spans="10:16">
      <c r="J2164" t="s">
        <v>11365</v>
      </c>
      <c r="K2164" s="238" t="s">
        <v>11366</v>
      </c>
      <c r="L2164" t="str">
        <f>LEFT(Table58[[#This Row],[L3 (Last Work Package only)]],FIND(" - ",Table58[[#This Row],[L3 (Last Work Package only)]])-1)</f>
        <v>IDR 234.01</v>
      </c>
      <c r="M2164" t="str">
        <f>LEFT(Table58[[#This Row],[Assets]],FIND(" - ",Table58[[#This Row],[Assets]])-1)</f>
        <v>HS2-00002CTHK</v>
      </c>
      <c r="N2164" s="239">
        <f>INDEX(TrackerTbl[#Data],MATCH(Table58[[#This Row],[L2]],TrackerTbl[Cleansed_UAID_2],0),5)</f>
        <v>45635</v>
      </c>
      <c r="O2164" s="9" t="str">
        <f>INDEX(TrackerTbl[#Data],MATCH(Table58[[#This Row],[L2]],TrackerTbl[Cleansed_UAID_2],0),6)</f>
        <v>10 - Complete</v>
      </c>
      <c r="P2164" s="239">
        <f>INDEX(TrackerTbl[#Data],MATCH(Table58[[#This Row],[L2]],TrackerTbl[Cleansed_UAID_2],0),7)</f>
        <v>45666</v>
      </c>
    </row>
    <row r="2165" spans="10:16">
      <c r="J2165" t="s">
        <v>11367</v>
      </c>
      <c r="K2165" s="238" t="s">
        <v>11366</v>
      </c>
      <c r="L2165" t="str">
        <f>LEFT(Table58[[#This Row],[L3 (Last Work Package only)]],FIND(" - ",Table58[[#This Row],[L3 (Last Work Package only)]])-1)</f>
        <v>IDR 234.01</v>
      </c>
      <c r="M2165" t="str">
        <f>LEFT(Table58[[#This Row],[Assets]],FIND(" - ",Table58[[#This Row],[Assets]])-1)</f>
        <v>HS2-00002CTHL</v>
      </c>
      <c r="N2165" s="239" t="e">
        <f>INDEX(TrackerTbl[#Data],MATCH(Table58[[#This Row],[L2]],TrackerTbl[Cleansed_UAID_2],0),5)</f>
        <v>#N/A</v>
      </c>
      <c r="O2165" s="9" t="e">
        <f>INDEX(TrackerTbl[#Data],MATCH(Table58[[#This Row],[L2]],TrackerTbl[Cleansed_UAID_2],0),6)</f>
        <v>#N/A</v>
      </c>
      <c r="P2165" s="239" t="e">
        <f>INDEX(TrackerTbl[#Data],MATCH(Table58[[#This Row],[L2]],TrackerTbl[Cleansed_UAID_2],0),7)</f>
        <v>#N/A</v>
      </c>
    </row>
    <row r="2166" spans="10:16">
      <c r="J2166" t="s">
        <v>11368</v>
      </c>
      <c r="K2166" s="238" t="s">
        <v>11366</v>
      </c>
      <c r="L2166" t="str">
        <f>LEFT(Table58[[#This Row],[L3 (Last Work Package only)]],FIND(" - ",Table58[[#This Row],[L3 (Last Work Package only)]])-1)</f>
        <v>IDR 234.01</v>
      </c>
      <c r="M2166" t="str">
        <f>LEFT(Table58[[#This Row],[Assets]],FIND(" - ",Table58[[#This Row],[Assets]])-1)</f>
        <v>HS2-00002CTHM</v>
      </c>
      <c r="N2166" s="239" t="e">
        <f>INDEX(TrackerTbl[#Data],MATCH(Table58[[#This Row],[L2]],TrackerTbl[Cleansed_UAID_2],0),5)</f>
        <v>#N/A</v>
      </c>
      <c r="O2166" s="9" t="e">
        <f>INDEX(TrackerTbl[#Data],MATCH(Table58[[#This Row],[L2]],TrackerTbl[Cleansed_UAID_2],0),6)</f>
        <v>#N/A</v>
      </c>
      <c r="P2166" s="239" t="e">
        <f>INDEX(TrackerTbl[#Data],MATCH(Table58[[#This Row],[L2]],TrackerTbl[Cleansed_UAID_2],0),7)</f>
        <v>#N/A</v>
      </c>
    </row>
    <row r="2167" spans="10:16">
      <c r="J2167" t="s">
        <v>11369</v>
      </c>
      <c r="K2167" s="238" t="s">
        <v>11366</v>
      </c>
      <c r="L2167" t="str">
        <f>LEFT(Table58[[#This Row],[L3 (Last Work Package only)]],FIND(" - ",Table58[[#This Row],[L3 (Last Work Package only)]])-1)</f>
        <v>IDR 234.01</v>
      </c>
      <c r="M2167" t="str">
        <f>LEFT(Table58[[#This Row],[Assets]],FIND(" - ",Table58[[#This Row],[Assets]])-1)</f>
        <v>HS2-00002CTHP</v>
      </c>
      <c r="N2167" s="239" t="e">
        <f>INDEX(TrackerTbl[#Data],MATCH(Table58[[#This Row],[L2]],TrackerTbl[Cleansed_UAID_2],0),5)</f>
        <v>#N/A</v>
      </c>
      <c r="O2167" s="9" t="e">
        <f>INDEX(TrackerTbl[#Data],MATCH(Table58[[#This Row],[L2]],TrackerTbl[Cleansed_UAID_2],0),6)</f>
        <v>#N/A</v>
      </c>
      <c r="P2167" s="239" t="e">
        <f>INDEX(TrackerTbl[#Data],MATCH(Table58[[#This Row],[L2]],TrackerTbl[Cleansed_UAID_2],0),7)</f>
        <v>#N/A</v>
      </c>
    </row>
    <row r="2168" spans="10:16">
      <c r="J2168" t="s">
        <v>11370</v>
      </c>
      <c r="K2168" s="238" t="s">
        <v>11366</v>
      </c>
      <c r="L2168" t="str">
        <f>LEFT(Table58[[#This Row],[L3 (Last Work Package only)]],FIND(" - ",Table58[[#This Row],[L3 (Last Work Package only)]])-1)</f>
        <v>IDR 234.01</v>
      </c>
      <c r="M2168" t="str">
        <f>LEFT(Table58[[#This Row],[Assets]],FIND(" - ",Table58[[#This Row],[Assets]])-1)</f>
        <v>HS2-000001086</v>
      </c>
      <c r="N2168" s="239" t="e">
        <f>INDEX(TrackerTbl[#Data],MATCH(Table58[[#This Row],[L2]],TrackerTbl[Cleansed_UAID_2],0),5)</f>
        <v>#N/A</v>
      </c>
      <c r="O2168" s="9" t="e">
        <f>INDEX(TrackerTbl[#Data],MATCH(Table58[[#This Row],[L2]],TrackerTbl[Cleansed_UAID_2],0),6)</f>
        <v>#N/A</v>
      </c>
      <c r="P2168" s="239" t="e">
        <f>INDEX(TrackerTbl[#Data],MATCH(Table58[[#This Row],[L2]],TrackerTbl[Cleansed_UAID_2],0),7)</f>
        <v>#N/A</v>
      </c>
    </row>
    <row r="2169" spans="10:16">
      <c r="J2169" t="s">
        <v>11371</v>
      </c>
      <c r="K2169" s="238" t="s">
        <v>11366</v>
      </c>
      <c r="L2169" t="str">
        <f>LEFT(Table58[[#This Row],[L3 (Last Work Package only)]],FIND(" - ",Table58[[#This Row],[L3 (Last Work Package only)]])-1)</f>
        <v>IDR 234.01</v>
      </c>
      <c r="M2169" t="str">
        <f>LEFT(Table58[[#This Row],[Assets]],FIND(" - ",Table58[[#This Row],[Assets]])-1)</f>
        <v>HS2-00002U4NE</v>
      </c>
      <c r="N2169" s="239">
        <f>INDEX(TrackerTbl[#Data],MATCH(Table58[[#This Row],[L2]],TrackerTbl[Cleansed_UAID_2],0),5)</f>
        <v>45666</v>
      </c>
      <c r="O2169" s="9" t="str">
        <f>INDEX(TrackerTbl[#Data],MATCH(Table58[[#This Row],[L2]],TrackerTbl[Cleansed_UAID_2],0),6)</f>
        <v>10 - Complete</v>
      </c>
      <c r="P2169" s="239">
        <f>INDEX(TrackerTbl[#Data],MATCH(Table58[[#This Row],[L2]],TrackerTbl[Cleansed_UAID_2],0),7)</f>
        <v>45673</v>
      </c>
    </row>
    <row r="2170" spans="10:16">
      <c r="J2170" t="s">
        <v>11372</v>
      </c>
      <c r="K2170" s="238" t="s">
        <v>11366</v>
      </c>
      <c r="L2170" t="str">
        <f>LEFT(Table58[[#This Row],[L3 (Last Work Package only)]],FIND(" - ",Table58[[#This Row],[L3 (Last Work Package only)]])-1)</f>
        <v>IDR 234.01</v>
      </c>
      <c r="M2170" t="str">
        <f>LEFT(Table58[[#This Row],[Assets]],FIND(" - ",Table58[[#This Row],[Assets]])-1)</f>
        <v>HS2-00002U4ND</v>
      </c>
      <c r="N2170" s="239" t="e">
        <f>INDEX(TrackerTbl[#Data],MATCH(Table58[[#This Row],[L2]],TrackerTbl[Cleansed_UAID_2],0),5)</f>
        <v>#N/A</v>
      </c>
      <c r="O2170" s="9" t="e">
        <f>INDEX(TrackerTbl[#Data],MATCH(Table58[[#This Row],[L2]],TrackerTbl[Cleansed_UAID_2],0),6)</f>
        <v>#N/A</v>
      </c>
      <c r="P2170" s="239" t="e">
        <f>INDEX(TrackerTbl[#Data],MATCH(Table58[[#This Row],[L2]],TrackerTbl[Cleansed_UAID_2],0),7)</f>
        <v>#N/A</v>
      </c>
    </row>
    <row r="2171" spans="10:16">
      <c r="J2171" t="s">
        <v>11373</v>
      </c>
      <c r="K2171" s="238" t="s">
        <v>11366</v>
      </c>
      <c r="L2171" t="str">
        <f>LEFT(Table58[[#This Row],[L3 (Last Work Package only)]],FIND(" - ",Table58[[#This Row],[L3 (Last Work Package only)]])-1)</f>
        <v>IDR 234.01</v>
      </c>
      <c r="M2171" t="str">
        <f>LEFT(Table58[[#This Row],[Assets]],FIND(" - ",Table58[[#This Row],[Assets]])-1)</f>
        <v>HS2-00002TGPB</v>
      </c>
      <c r="N2171" s="239" t="e">
        <f>INDEX(TrackerTbl[#Data],MATCH(Table58[[#This Row],[L2]],TrackerTbl[Cleansed_UAID_2],0),5)</f>
        <v>#N/A</v>
      </c>
      <c r="O2171" s="9" t="e">
        <f>INDEX(TrackerTbl[#Data],MATCH(Table58[[#This Row],[L2]],TrackerTbl[Cleansed_UAID_2],0),6)</f>
        <v>#N/A</v>
      </c>
      <c r="P2171" s="239" t="e">
        <f>INDEX(TrackerTbl[#Data],MATCH(Table58[[#This Row],[L2]],TrackerTbl[Cleansed_UAID_2],0),7)</f>
        <v>#N/A</v>
      </c>
    </row>
    <row r="2172" spans="10:16">
      <c r="J2172" t="s">
        <v>11374</v>
      </c>
      <c r="K2172" s="238" t="s">
        <v>11366</v>
      </c>
      <c r="L2172" t="str">
        <f>LEFT(Table58[[#This Row],[L3 (Last Work Package only)]],FIND(" - ",Table58[[#This Row],[L3 (Last Work Package only)]])-1)</f>
        <v>IDR 234.01</v>
      </c>
      <c r="M2172" t="str">
        <f>LEFT(Table58[[#This Row],[Assets]],FIND(" - ",Table58[[#This Row],[Assets]])-1)</f>
        <v>HS2-00002RE08</v>
      </c>
      <c r="N2172" s="239" t="e">
        <f>INDEX(TrackerTbl[#Data],MATCH(Table58[[#This Row],[L2]],TrackerTbl[Cleansed_UAID_2],0),5)</f>
        <v>#N/A</v>
      </c>
      <c r="O2172" s="9" t="e">
        <f>INDEX(TrackerTbl[#Data],MATCH(Table58[[#This Row],[L2]],TrackerTbl[Cleansed_UAID_2],0),6)</f>
        <v>#N/A</v>
      </c>
      <c r="P2172" s="239" t="e">
        <f>INDEX(TrackerTbl[#Data],MATCH(Table58[[#This Row],[L2]],TrackerTbl[Cleansed_UAID_2],0),7)</f>
        <v>#N/A</v>
      </c>
    </row>
    <row r="2173" spans="10:16">
      <c r="J2173" t="s">
        <v>11375</v>
      </c>
      <c r="K2173" s="238" t="s">
        <v>11366</v>
      </c>
      <c r="L2173" t="str">
        <f>LEFT(Table58[[#This Row],[L3 (Last Work Package only)]],FIND(" - ",Table58[[#This Row],[L3 (Last Work Package only)]])-1)</f>
        <v>IDR 234.01</v>
      </c>
      <c r="M2173" t="str">
        <f>LEFT(Table58[[#This Row],[Assets]],FIND(" - ",Table58[[#This Row],[Assets]])-1)</f>
        <v>HS2-00003AL3L</v>
      </c>
      <c r="N2173" s="239" t="e">
        <f>INDEX(TrackerTbl[#Data],MATCH(Table58[[#This Row],[L2]],TrackerTbl[Cleansed_UAID_2],0),5)</f>
        <v>#N/A</v>
      </c>
      <c r="O2173" s="9" t="e">
        <f>INDEX(TrackerTbl[#Data],MATCH(Table58[[#This Row],[L2]],TrackerTbl[Cleansed_UAID_2],0),6)</f>
        <v>#N/A</v>
      </c>
      <c r="P2173" s="239" t="e">
        <f>INDEX(TrackerTbl[#Data],MATCH(Table58[[#This Row],[L2]],TrackerTbl[Cleansed_UAID_2],0),7)</f>
        <v>#N/A</v>
      </c>
    </row>
    <row r="2174" spans="10:16">
      <c r="J2174" t="s">
        <v>11376</v>
      </c>
      <c r="K2174" s="238" t="s">
        <v>11377</v>
      </c>
      <c r="L2174" t="str">
        <f>LEFT(Table58[[#This Row],[L3 (Last Work Package only)]],FIND(" - ",Table58[[#This Row],[L3 (Last Work Package only)]])-1)</f>
        <v>IDR 233.02</v>
      </c>
      <c r="M2174" t="str">
        <f>LEFT(Table58[[#This Row],[Assets]],FIND(" - ",Table58[[#This Row],[Assets]])-1)</f>
        <v>HS2-000000161</v>
      </c>
      <c r="N2174" s="239" t="e">
        <f>INDEX(TrackerTbl[#Data],MATCH(Table58[[#This Row],[L2]],TrackerTbl[Cleansed_UAID_2],0),5)</f>
        <v>#N/A</v>
      </c>
      <c r="O2174" s="9" t="e">
        <f>INDEX(TrackerTbl[#Data],MATCH(Table58[[#This Row],[L2]],TrackerTbl[Cleansed_UAID_2],0),6)</f>
        <v>#N/A</v>
      </c>
      <c r="P2174" s="239" t="e">
        <f>INDEX(TrackerTbl[#Data],MATCH(Table58[[#This Row],[L2]],TrackerTbl[Cleansed_UAID_2],0),7)</f>
        <v>#N/A</v>
      </c>
    </row>
    <row r="2175" spans="10:16">
      <c r="J2175" t="s">
        <v>11378</v>
      </c>
      <c r="K2175" s="238" t="s">
        <v>11379</v>
      </c>
      <c r="L2175" t="str">
        <f>LEFT(Table58[[#This Row],[L3 (Last Work Package only)]],FIND(" - ",Table58[[#This Row],[L3 (Last Work Package only)]])-1)</f>
        <v>IDR 233.01-3</v>
      </c>
      <c r="M2175" t="str">
        <f>LEFT(Table58[[#This Row],[Assets]],FIND(" - ",Table58[[#This Row],[Assets]])-1)</f>
        <v>HS2-00002CTH6</v>
      </c>
      <c r="N2175" s="239">
        <f>INDEX(TrackerTbl[#Data],MATCH(Table58[[#This Row],[L2]],TrackerTbl[Cleansed_UAID_2],0),5)</f>
        <v>45632</v>
      </c>
      <c r="O2175" s="9" t="str">
        <f>INDEX(TrackerTbl[#Data],MATCH(Table58[[#This Row],[L2]],TrackerTbl[Cleansed_UAID_2],0),6)</f>
        <v>10 - Complete</v>
      </c>
      <c r="P2175" s="239">
        <f>INDEX(TrackerTbl[#Data],MATCH(Table58[[#This Row],[L2]],TrackerTbl[Cleansed_UAID_2],0),7)</f>
        <v>45637</v>
      </c>
    </row>
    <row r="2176" spans="10:16">
      <c r="J2176" t="s">
        <v>11380</v>
      </c>
      <c r="K2176" s="238" t="s">
        <v>11379</v>
      </c>
      <c r="L2176" t="str">
        <f>LEFT(Table58[[#This Row],[L3 (Last Work Package only)]],FIND(" - ",Table58[[#This Row],[L3 (Last Work Package only)]])-1)</f>
        <v>IDR 233.01-3</v>
      </c>
      <c r="M2176" t="str">
        <f>LEFT(Table58[[#This Row],[Assets]],FIND(" - ",Table58[[#This Row],[Assets]])-1)</f>
        <v>HS2-000020NXG</v>
      </c>
      <c r="N2176" s="239">
        <f>INDEX(TrackerTbl[#Data],MATCH(Table58[[#This Row],[L2]],TrackerTbl[Cleansed_UAID_2],0),5)</f>
        <v>45615</v>
      </c>
      <c r="O2176" s="9" t="str">
        <f>INDEX(TrackerTbl[#Data],MATCH(Table58[[#This Row],[L2]],TrackerTbl[Cleansed_UAID_2],0),6)</f>
        <v>10 - Complete</v>
      </c>
      <c r="P2176" s="239">
        <f>INDEX(TrackerTbl[#Data],MATCH(Table58[[#This Row],[L2]],TrackerTbl[Cleansed_UAID_2],0),7)</f>
        <v>45637</v>
      </c>
    </row>
    <row r="2177" spans="10:16">
      <c r="J2177" t="s">
        <v>11381</v>
      </c>
      <c r="K2177" s="238" t="s">
        <v>11379</v>
      </c>
      <c r="L2177" t="str">
        <f>LEFT(Table58[[#This Row],[L3 (Last Work Package only)]],FIND(" - ",Table58[[#This Row],[L3 (Last Work Package only)]])-1)</f>
        <v>IDR 233.01-3</v>
      </c>
      <c r="M2177" t="str">
        <f>LEFT(Table58[[#This Row],[Assets]],FIND(" - ",Table58[[#This Row],[Assets]])-1)</f>
        <v>HS2-000020NXK</v>
      </c>
      <c r="N2177" s="239">
        <f>INDEX(TrackerTbl[#Data],MATCH(Table58[[#This Row],[L2]],TrackerTbl[Cleansed_UAID_2],0),5)</f>
        <v>45608</v>
      </c>
      <c r="O2177" s="9" t="str">
        <f>INDEX(TrackerTbl[#Data],MATCH(Table58[[#This Row],[L2]],TrackerTbl[Cleansed_UAID_2],0),6)</f>
        <v>10 - Complete</v>
      </c>
      <c r="P2177" s="239">
        <f>INDEX(TrackerTbl[#Data],MATCH(Table58[[#This Row],[L2]],TrackerTbl[Cleansed_UAID_2],0),7)</f>
        <v>45628</v>
      </c>
    </row>
    <row r="2178" spans="10:16">
      <c r="J2178" t="s">
        <v>11382</v>
      </c>
      <c r="K2178" s="238" t="s">
        <v>11379</v>
      </c>
      <c r="L2178" t="str">
        <f>LEFT(Table58[[#This Row],[L3 (Last Work Package only)]],FIND(" - ",Table58[[#This Row],[L3 (Last Work Package only)]])-1)</f>
        <v>IDR 233.01-3</v>
      </c>
      <c r="M2178" t="str">
        <f>LEFT(Table58[[#This Row],[Assets]],FIND(" - ",Table58[[#This Row],[Assets]])-1)</f>
        <v>HS2-00002CX3P</v>
      </c>
      <c r="N2178" s="239">
        <f>INDEX(TrackerTbl[#Data],MATCH(Table58[[#This Row],[L2]],TrackerTbl[Cleansed_UAID_2],0),5)</f>
        <v>45503</v>
      </c>
      <c r="O2178" s="9" t="str">
        <f>INDEX(TrackerTbl[#Data],MATCH(Table58[[#This Row],[L2]],TrackerTbl[Cleansed_UAID_2],0),6)</f>
        <v>10 - Complete</v>
      </c>
      <c r="P2178" s="239">
        <f>INDEX(TrackerTbl[#Data],MATCH(Table58[[#This Row],[L2]],TrackerTbl[Cleansed_UAID_2],0),7)</f>
        <v>45517</v>
      </c>
    </row>
    <row r="2179" spans="10:16">
      <c r="J2179" t="s">
        <v>11383</v>
      </c>
      <c r="K2179" s="238" t="s">
        <v>11379</v>
      </c>
      <c r="L2179" t="str">
        <f>LEFT(Table58[[#This Row],[L3 (Last Work Package only)]],FIND(" - ",Table58[[#This Row],[L3 (Last Work Package only)]])-1)</f>
        <v>IDR 233.01-3</v>
      </c>
      <c r="M2179" t="str">
        <f>LEFT(Table58[[#This Row],[Assets]],FIND(" - ",Table58[[#This Row],[Assets]])-1)</f>
        <v>HS2-000020NXM</v>
      </c>
      <c r="N2179" s="239">
        <f>INDEX(TrackerTbl[#Data],MATCH(Table58[[#This Row],[L2]],TrackerTbl[Cleansed_UAID_2],0),5)</f>
        <v>45608</v>
      </c>
      <c r="O2179" s="9" t="str">
        <f>INDEX(TrackerTbl[#Data],MATCH(Table58[[#This Row],[L2]],TrackerTbl[Cleansed_UAID_2],0),6)</f>
        <v>10 - Complete</v>
      </c>
      <c r="P2179" s="239">
        <f>INDEX(TrackerTbl[#Data],MATCH(Table58[[#This Row],[L2]],TrackerTbl[Cleansed_UAID_2],0),7)</f>
        <v>45628</v>
      </c>
    </row>
    <row r="2180" spans="10:16">
      <c r="J2180" t="s">
        <v>11384</v>
      </c>
      <c r="K2180" s="238" t="s">
        <v>11379</v>
      </c>
      <c r="L2180" t="str">
        <f>LEFT(Table58[[#This Row],[L3 (Last Work Package only)]],FIND(" - ",Table58[[#This Row],[L3 (Last Work Package only)]])-1)</f>
        <v>IDR 233.01-3</v>
      </c>
      <c r="M2180" t="str">
        <f>LEFT(Table58[[#This Row],[Assets]],FIND(" - ",Table58[[#This Row],[Assets]])-1)</f>
        <v>HS2-00002TMF8</v>
      </c>
      <c r="N2180" s="239">
        <f>INDEX(TrackerTbl[#Data],MATCH(Table58[[#This Row],[L2]],TrackerTbl[Cleansed_UAID_2],0),5)</f>
        <v>45432</v>
      </c>
      <c r="O2180" s="9" t="str">
        <f>INDEX(TrackerTbl[#Data],MATCH(Table58[[#This Row],[L2]],TrackerTbl[Cleansed_UAID_2],0),6)</f>
        <v>10 - Complete</v>
      </c>
      <c r="P2180" s="239">
        <f>INDEX(TrackerTbl[#Data],MATCH(Table58[[#This Row],[L2]],TrackerTbl[Cleansed_UAID_2],0),7)</f>
        <v>45433</v>
      </c>
    </row>
    <row r="2181" spans="10:16">
      <c r="J2181" t="s">
        <v>11385</v>
      </c>
      <c r="K2181" s="238" t="s">
        <v>11379</v>
      </c>
      <c r="L2181" t="str">
        <f>LEFT(Table58[[#This Row],[L3 (Last Work Package only)]],FIND(" - ",Table58[[#This Row],[L3 (Last Work Package only)]])-1)</f>
        <v>IDR 233.01-3</v>
      </c>
      <c r="M2181" t="str">
        <f>LEFT(Table58[[#This Row],[Assets]],FIND(" - ",Table58[[#This Row],[Assets]])-1)</f>
        <v>HS2-00002TMF9</v>
      </c>
      <c r="N2181" s="239">
        <f>INDEX(TrackerTbl[#Data],MATCH(Table58[[#This Row],[L2]],TrackerTbl[Cleansed_UAID_2],0),5)</f>
        <v>45419</v>
      </c>
      <c r="O2181" s="9" t="str">
        <f>INDEX(TrackerTbl[#Data],MATCH(Table58[[#This Row],[L2]],TrackerTbl[Cleansed_UAID_2],0),6)</f>
        <v>10 - Complete</v>
      </c>
      <c r="P2181" s="239">
        <f>INDEX(TrackerTbl[#Data],MATCH(Table58[[#This Row],[L2]],TrackerTbl[Cleansed_UAID_2],0),7)</f>
        <v>45455</v>
      </c>
    </row>
    <row r="2182" spans="10:16">
      <c r="J2182" t="s">
        <v>11386</v>
      </c>
      <c r="K2182" s="238" t="s">
        <v>11379</v>
      </c>
      <c r="L2182" t="str">
        <f>LEFT(Table58[[#This Row],[L3 (Last Work Package only)]],FIND(" - ",Table58[[#This Row],[L3 (Last Work Package only)]])-1)</f>
        <v>IDR 233.01-3</v>
      </c>
      <c r="M2182" t="str">
        <f>LEFT(Table58[[#This Row],[Assets]],FIND(" - ",Table58[[#This Row],[Assets]])-1)</f>
        <v>HS2-000025B2P</v>
      </c>
      <c r="N2182" s="239">
        <f>INDEX(TrackerTbl[#Data],MATCH(Table58[[#This Row],[L2]],TrackerTbl[Cleansed_UAID_2],0),5)</f>
        <v>45538</v>
      </c>
      <c r="O2182" s="9" t="str">
        <f>INDEX(TrackerTbl[#Data],MATCH(Table58[[#This Row],[L2]],TrackerTbl[Cleansed_UAID_2],0),6)</f>
        <v>10 - Complete</v>
      </c>
      <c r="P2182" s="239">
        <f>INDEX(TrackerTbl[#Data],MATCH(Table58[[#This Row],[L2]],TrackerTbl[Cleansed_UAID_2],0),7)</f>
        <v>0</v>
      </c>
    </row>
    <row r="2183" spans="10:16">
      <c r="J2183" t="s">
        <v>11387</v>
      </c>
      <c r="K2183" s="238" t="s">
        <v>11379</v>
      </c>
      <c r="L2183" t="str">
        <f>LEFT(Table58[[#This Row],[L3 (Last Work Package only)]],FIND(" - ",Table58[[#This Row],[L3 (Last Work Package only)]])-1)</f>
        <v>IDR 233.01-3</v>
      </c>
      <c r="M2183" t="str">
        <f>LEFT(Table58[[#This Row],[Assets]],FIND(" - ",Table58[[#This Row],[Assets]])-1)</f>
        <v>HS2-00002NJ07</v>
      </c>
      <c r="N2183" s="239">
        <f>INDEX(TrackerTbl[#Data],MATCH(Table58[[#This Row],[L2]],TrackerTbl[Cleansed_UAID_2],0),5)</f>
        <v>45540</v>
      </c>
      <c r="O2183" s="9" t="str">
        <f>INDEX(TrackerTbl[#Data],MATCH(Table58[[#This Row],[L2]],TrackerTbl[Cleansed_UAID_2],0),6)</f>
        <v>10 - Complete</v>
      </c>
      <c r="P2183" s="239">
        <f>INDEX(TrackerTbl[#Data],MATCH(Table58[[#This Row],[L2]],TrackerTbl[Cleansed_UAID_2],0),7)</f>
        <v>45604</v>
      </c>
    </row>
    <row r="2184" spans="10:16">
      <c r="J2184" t="s">
        <v>11388</v>
      </c>
      <c r="K2184" s="238" t="s">
        <v>11379</v>
      </c>
      <c r="L2184" t="str">
        <f>LEFT(Table58[[#This Row],[L3 (Last Work Package only)]],FIND(" - ",Table58[[#This Row],[L3 (Last Work Package only)]])-1)</f>
        <v>IDR 233.01-3</v>
      </c>
      <c r="M2184" t="str">
        <f>LEFT(Table58[[#This Row],[Assets]],FIND(" - ",Table58[[#This Row],[Assets]])-1)</f>
        <v>HS2-00002EK7X</v>
      </c>
      <c r="N2184" s="239">
        <f>INDEX(TrackerTbl[#Data],MATCH(Table58[[#This Row],[L2]],TrackerTbl[Cleansed_UAID_2],0),5)</f>
        <v>45415</v>
      </c>
      <c r="O2184" s="9" t="str">
        <f>INDEX(TrackerTbl[#Data],MATCH(Table58[[#This Row],[L2]],TrackerTbl[Cleansed_UAID_2],0),6)</f>
        <v>10 - Complete</v>
      </c>
      <c r="P2184" s="239">
        <f>INDEX(TrackerTbl[#Data],MATCH(Table58[[#This Row],[L2]],TrackerTbl[Cleansed_UAID_2],0),7)</f>
        <v>45422</v>
      </c>
    </row>
    <row r="2185" spans="10:16">
      <c r="J2185" t="s">
        <v>11389</v>
      </c>
      <c r="K2185" s="238" t="s">
        <v>11379</v>
      </c>
      <c r="L2185" t="str">
        <f>LEFT(Table58[[#This Row],[L3 (Last Work Package only)]],FIND(" - ",Table58[[#This Row],[L3 (Last Work Package only)]])-1)</f>
        <v>IDR 233.01-3</v>
      </c>
      <c r="M2185" t="str">
        <f>LEFT(Table58[[#This Row],[Assets]],FIND(" - ",Table58[[#This Row],[Assets]])-1)</f>
        <v>HS2-000025B2Q</v>
      </c>
      <c r="N2185" s="239">
        <f>INDEX(TrackerTbl[#Data],MATCH(Table58[[#This Row],[L2]],TrackerTbl[Cleansed_UAID_2],0),5)</f>
        <v>45554</v>
      </c>
      <c r="O2185" s="9" t="str">
        <f>INDEX(TrackerTbl[#Data],MATCH(Table58[[#This Row],[L2]],TrackerTbl[Cleansed_UAID_2],0),6)</f>
        <v>10 - Complete</v>
      </c>
      <c r="P2185" s="239">
        <f>INDEX(TrackerTbl[#Data],MATCH(Table58[[#This Row],[L2]],TrackerTbl[Cleansed_UAID_2],0),7)</f>
        <v>45623</v>
      </c>
    </row>
    <row r="2186" spans="10:16">
      <c r="J2186" t="s">
        <v>11390</v>
      </c>
      <c r="K2186" s="238" t="s">
        <v>11379</v>
      </c>
      <c r="L2186" t="str">
        <f>LEFT(Table58[[#This Row],[L3 (Last Work Package only)]],FIND(" - ",Table58[[#This Row],[L3 (Last Work Package only)]])-1)</f>
        <v>IDR 233.01-3</v>
      </c>
      <c r="M2186" t="str">
        <f>LEFT(Table58[[#This Row],[Assets]],FIND(" - ",Table58[[#This Row],[Assets]])-1)</f>
        <v>HS2-00003124M</v>
      </c>
      <c r="N2186" s="239">
        <f>INDEX(TrackerTbl[#Data],MATCH(Table58[[#This Row],[L2]],TrackerTbl[Cleansed_UAID_2],0),5)</f>
        <v>45547</v>
      </c>
      <c r="O2186" s="9" t="str">
        <f>INDEX(TrackerTbl[#Data],MATCH(Table58[[#This Row],[L2]],TrackerTbl[Cleansed_UAID_2],0),6)</f>
        <v>10 - Complete</v>
      </c>
      <c r="P2186" s="239">
        <f>INDEX(TrackerTbl[#Data],MATCH(Table58[[#This Row],[L2]],TrackerTbl[Cleansed_UAID_2],0),7)</f>
        <v>45621</v>
      </c>
    </row>
    <row r="2187" spans="10:16">
      <c r="J2187" t="s">
        <v>11391</v>
      </c>
      <c r="K2187" s="238" t="s">
        <v>11379</v>
      </c>
      <c r="L2187" t="str">
        <f>LEFT(Table58[[#This Row],[L3 (Last Work Package only)]],FIND(" - ",Table58[[#This Row],[L3 (Last Work Package only)]])-1)</f>
        <v>IDR 233.01-3</v>
      </c>
      <c r="M2187" t="str">
        <f>LEFT(Table58[[#This Row],[Assets]],FIND(" - ",Table58[[#This Row],[Assets]])-1)</f>
        <v>HS2-000035Q9C</v>
      </c>
      <c r="N2187" s="239">
        <f>INDEX(TrackerTbl[#Data],MATCH(Table58[[#This Row],[L2]],TrackerTbl[Cleansed_UAID_2],0),5)</f>
        <v>45617</v>
      </c>
      <c r="O2187" s="9" t="str">
        <f>INDEX(TrackerTbl[#Data],MATCH(Table58[[#This Row],[L2]],TrackerTbl[Cleansed_UAID_2],0),6)</f>
        <v>10 - Complete</v>
      </c>
      <c r="P2187" s="239">
        <f>INDEX(TrackerTbl[#Data],MATCH(Table58[[#This Row],[L2]],TrackerTbl[Cleansed_UAID_2],0),7)</f>
        <v>45630</v>
      </c>
    </row>
    <row r="2188" spans="10:16">
      <c r="J2188" t="s">
        <v>11392</v>
      </c>
      <c r="K2188" s="238" t="s">
        <v>11379</v>
      </c>
      <c r="L2188" t="str">
        <f>LEFT(Table58[[#This Row],[L3 (Last Work Package only)]],FIND(" - ",Table58[[#This Row],[L3 (Last Work Package only)]])-1)</f>
        <v>IDR 233.01-3</v>
      </c>
      <c r="M2188" t="str">
        <f>LEFT(Table58[[#This Row],[Assets]],FIND(" - ",Table58[[#This Row],[Assets]])-1)</f>
        <v>HS2-000035Q99</v>
      </c>
      <c r="N2188" s="239">
        <f>INDEX(TrackerTbl[#Data],MATCH(Table58[[#This Row],[L2]],TrackerTbl[Cleansed_UAID_2],0),5)</f>
        <v>45608</v>
      </c>
      <c r="O2188" s="9" t="str">
        <f>INDEX(TrackerTbl[#Data],MATCH(Table58[[#This Row],[L2]],TrackerTbl[Cleansed_UAID_2],0),6)</f>
        <v>10 - Complete</v>
      </c>
      <c r="P2188" s="239">
        <f>INDEX(TrackerTbl[#Data],MATCH(Table58[[#This Row],[L2]],TrackerTbl[Cleansed_UAID_2],0),7)</f>
        <v>45629</v>
      </c>
    </row>
    <row r="2189" spans="10:16">
      <c r="J2189" t="s">
        <v>11393</v>
      </c>
      <c r="K2189" s="238" t="s">
        <v>11379</v>
      </c>
      <c r="L2189" t="str">
        <f>LEFT(Table58[[#This Row],[L3 (Last Work Package only)]],FIND(" - ",Table58[[#This Row],[L3 (Last Work Package only)]])-1)</f>
        <v>IDR 233.01-3</v>
      </c>
      <c r="M2189" t="str">
        <f>LEFT(Table58[[#This Row],[Assets]],FIND(" - ",Table58[[#This Row],[Assets]])-1)</f>
        <v>HS2-000035Q9A</v>
      </c>
      <c r="N2189" s="239">
        <f>INDEX(TrackerTbl[#Data],MATCH(Table58[[#This Row],[L2]],TrackerTbl[Cleansed_UAID_2],0),5)</f>
        <v>45590</v>
      </c>
      <c r="O2189" s="9" t="str">
        <f>INDEX(TrackerTbl[#Data],MATCH(Table58[[#This Row],[L2]],TrackerTbl[Cleansed_UAID_2],0),6)</f>
        <v>10 - Complete</v>
      </c>
      <c r="P2189" s="239">
        <f>INDEX(TrackerTbl[#Data],MATCH(Table58[[#This Row],[L2]],TrackerTbl[Cleansed_UAID_2],0),7)</f>
        <v>45601</v>
      </c>
    </row>
    <row r="2190" spans="10:16">
      <c r="J2190" t="s">
        <v>11394</v>
      </c>
      <c r="K2190" s="238" t="s">
        <v>11379</v>
      </c>
      <c r="L2190" t="str">
        <f>LEFT(Table58[[#This Row],[L3 (Last Work Package only)]],FIND(" - ",Table58[[#This Row],[L3 (Last Work Package only)]])-1)</f>
        <v>IDR 233.01-3</v>
      </c>
      <c r="M2190" t="str">
        <f>LEFT(Table58[[#This Row],[Assets]],FIND(" - ",Table58[[#This Row],[Assets]])-1)</f>
        <v>HS2-000035Q9B</v>
      </c>
      <c r="N2190" s="239">
        <f>INDEX(TrackerTbl[#Data],MATCH(Table58[[#This Row],[L2]],TrackerTbl[Cleansed_UAID_2],0),5)</f>
        <v>45547</v>
      </c>
      <c r="O2190" s="9" t="str">
        <f>INDEX(TrackerTbl[#Data],MATCH(Table58[[#This Row],[L2]],TrackerTbl[Cleansed_UAID_2],0),6)</f>
        <v>10 - Complete</v>
      </c>
      <c r="P2190" s="239">
        <f>INDEX(TrackerTbl[#Data],MATCH(Table58[[#This Row],[L2]],TrackerTbl[Cleansed_UAID_2],0),7)</f>
        <v>45611</v>
      </c>
    </row>
    <row r="2191" spans="10:16">
      <c r="J2191" t="s">
        <v>11395</v>
      </c>
      <c r="K2191" s="238" t="s">
        <v>11379</v>
      </c>
      <c r="L2191" t="str">
        <f>LEFT(Table58[[#This Row],[L3 (Last Work Package only)]],FIND(" - ",Table58[[#This Row],[L3 (Last Work Package only)]])-1)</f>
        <v>IDR 233.01-3</v>
      </c>
      <c r="M2191" t="str">
        <f>LEFT(Table58[[#This Row],[Assets]],FIND(" - ",Table58[[#This Row],[Assets]])-1)</f>
        <v>HS2-0000386TE</v>
      </c>
      <c r="N2191" s="239">
        <f>INDEX(TrackerTbl[#Data],MATCH(Table58[[#This Row],[L2]],TrackerTbl[Cleansed_UAID_2],0),5)</f>
        <v>45510</v>
      </c>
      <c r="O2191" s="9" t="str">
        <f>INDEX(TrackerTbl[#Data],MATCH(Table58[[#This Row],[L2]],TrackerTbl[Cleansed_UAID_2],0),6)</f>
        <v>10 - Complete</v>
      </c>
      <c r="P2191" s="239">
        <f>INDEX(TrackerTbl[#Data],MATCH(Table58[[#This Row],[L2]],TrackerTbl[Cleansed_UAID_2],0),7)</f>
        <v>45524</v>
      </c>
    </row>
    <row r="2192" spans="10:16">
      <c r="J2192" t="s">
        <v>11396</v>
      </c>
      <c r="K2192" s="238" t="s">
        <v>11379</v>
      </c>
      <c r="L2192" t="str">
        <f>LEFT(Table58[[#This Row],[L3 (Last Work Package only)]],FIND(" - ",Table58[[#This Row],[L3 (Last Work Package only)]])-1)</f>
        <v>IDR 233.01-3</v>
      </c>
      <c r="M2192" t="str">
        <f>LEFT(Table58[[#This Row],[Assets]],FIND(" - ",Table58[[#This Row],[Assets]])-1)</f>
        <v>HS2-00003B93W</v>
      </c>
      <c r="N2192" s="239">
        <f>INDEX(TrackerTbl[#Data],MATCH(Table58[[#This Row],[L2]],TrackerTbl[Cleansed_UAID_2],0),5)</f>
        <v>45498</v>
      </c>
      <c r="O2192" s="9" t="str">
        <f>INDEX(TrackerTbl[#Data],MATCH(Table58[[#This Row],[L2]],TrackerTbl[Cleansed_UAID_2],0),6)</f>
        <v>10 - Complete</v>
      </c>
      <c r="P2192" s="239">
        <f>INDEX(TrackerTbl[#Data],MATCH(Table58[[#This Row],[L2]],TrackerTbl[Cleansed_UAID_2],0),7)</f>
        <v>45513</v>
      </c>
    </row>
    <row r="2193" spans="10:16">
      <c r="J2193" t="s">
        <v>11397</v>
      </c>
      <c r="K2193" s="238" t="s">
        <v>11379</v>
      </c>
      <c r="L2193" t="str">
        <f>LEFT(Table58[[#This Row],[L3 (Last Work Package only)]],FIND(" - ",Table58[[#This Row],[L3 (Last Work Package only)]])-1)</f>
        <v>IDR 233.01-3</v>
      </c>
      <c r="M2193" t="str">
        <f>LEFT(Table58[[#This Row],[Assets]],FIND(" - ",Table58[[#This Row],[Assets]])-1)</f>
        <v>HS2-00003B93X</v>
      </c>
      <c r="N2193" s="239">
        <f>INDEX(TrackerTbl[#Data],MATCH(Table58[[#This Row],[L2]],TrackerTbl[Cleansed_UAID_2],0),5)</f>
        <v>45513</v>
      </c>
      <c r="O2193" s="9" t="str">
        <f>INDEX(TrackerTbl[#Data],MATCH(Table58[[#This Row],[L2]],TrackerTbl[Cleansed_UAID_2],0),6)</f>
        <v>10 - Complete</v>
      </c>
      <c r="P2193" s="239">
        <f>INDEX(TrackerTbl[#Data],MATCH(Table58[[#This Row],[L2]],TrackerTbl[Cleansed_UAID_2],0),7)</f>
        <v>45519</v>
      </c>
    </row>
    <row r="2194" spans="10:16">
      <c r="J2194" t="s">
        <v>11398</v>
      </c>
      <c r="K2194" s="238" t="s">
        <v>11379</v>
      </c>
      <c r="L2194" t="str">
        <f>LEFT(Table58[[#This Row],[L3 (Last Work Package only)]],FIND(" - ",Table58[[#This Row],[L3 (Last Work Package only)]])-1)</f>
        <v>IDR 233.01-3</v>
      </c>
      <c r="M2194" t="str">
        <f>LEFT(Table58[[#This Row],[Assets]],FIND(" - ",Table58[[#This Row],[Assets]])-1)</f>
        <v>HS2-00003CPYT</v>
      </c>
      <c r="N2194" s="239">
        <f>INDEX(TrackerTbl[#Data],MATCH(Table58[[#This Row],[L2]],TrackerTbl[Cleansed_UAID_2],0),5)</f>
        <v>45561</v>
      </c>
      <c r="O2194" s="9" t="str">
        <f>INDEX(TrackerTbl[#Data],MATCH(Table58[[#This Row],[L2]],TrackerTbl[Cleansed_UAID_2],0),6)</f>
        <v>10 - Complete</v>
      </c>
      <c r="P2194" s="239">
        <f>INDEX(TrackerTbl[#Data],MATCH(Table58[[#This Row],[L2]],TrackerTbl[Cleansed_UAID_2],0),7)</f>
        <v>45565</v>
      </c>
    </row>
    <row r="2195" spans="10:16">
      <c r="J2195" t="s">
        <v>11399</v>
      </c>
      <c r="K2195" s="238" t="s">
        <v>11379</v>
      </c>
      <c r="L2195" t="str">
        <f>LEFT(Table58[[#This Row],[L3 (Last Work Package only)]],FIND(" - ",Table58[[#This Row],[L3 (Last Work Package only)]])-1)</f>
        <v>IDR 233.01-3</v>
      </c>
      <c r="M2195" t="str">
        <f>LEFT(Table58[[#This Row],[Assets]],FIND(" - ",Table58[[#This Row],[Assets]])-1)</f>
        <v>HS2-00003FV0K</v>
      </c>
      <c r="N2195" s="239">
        <f>INDEX(TrackerTbl[#Data],MATCH(Table58[[#This Row],[L2]],TrackerTbl[Cleansed_UAID_2],0),5)</f>
        <v>45498</v>
      </c>
      <c r="O2195" s="9" t="str">
        <f>INDEX(TrackerTbl[#Data],MATCH(Table58[[#This Row],[L2]],TrackerTbl[Cleansed_UAID_2],0),6)</f>
        <v>10 - Complete</v>
      </c>
      <c r="P2195" s="239">
        <f>INDEX(TrackerTbl[#Data],MATCH(Table58[[#This Row],[L2]],TrackerTbl[Cleansed_UAID_2],0),7)</f>
        <v>45512</v>
      </c>
    </row>
    <row r="2196" spans="10:16">
      <c r="J2196" t="s">
        <v>11400</v>
      </c>
      <c r="K2196" s="238" t="s">
        <v>11379</v>
      </c>
      <c r="L2196" t="str">
        <f>LEFT(Table58[[#This Row],[L3 (Last Work Package only)]],FIND(" - ",Table58[[#This Row],[L3 (Last Work Package only)]])-1)</f>
        <v>IDR 233.01-3</v>
      </c>
      <c r="M2196" t="str">
        <f>LEFT(Table58[[#This Row],[Assets]],FIND(" - ",Table58[[#This Row],[Assets]])-1)</f>
        <v>HS2-00003FV0Q</v>
      </c>
      <c r="N2196" s="239">
        <f>INDEX(TrackerTbl[#Data],MATCH(Table58[[#This Row],[L2]],TrackerTbl[Cleansed_UAID_2],0),5)</f>
        <v>45576</v>
      </c>
      <c r="O2196" s="9" t="str">
        <f>INDEX(TrackerTbl[#Data],MATCH(Table58[[#This Row],[L2]],TrackerTbl[Cleansed_UAID_2],0),6)</f>
        <v>10 - Complete</v>
      </c>
      <c r="P2196" s="239">
        <f>INDEX(TrackerTbl[#Data],MATCH(Table58[[#This Row],[L2]],TrackerTbl[Cleansed_UAID_2],0),7)</f>
        <v>45579</v>
      </c>
    </row>
    <row r="2197" spans="10:16">
      <c r="J2197" t="s">
        <v>11401</v>
      </c>
      <c r="K2197" s="238" t="s">
        <v>11379</v>
      </c>
      <c r="L2197" t="str">
        <f>LEFT(Table58[[#This Row],[L3 (Last Work Package only)]],FIND(" - ",Table58[[#This Row],[L3 (Last Work Package only)]])-1)</f>
        <v>IDR 233.01-3</v>
      </c>
      <c r="M2197" t="str">
        <f>LEFT(Table58[[#This Row],[Assets]],FIND(" - ",Table58[[#This Row],[Assets]])-1)</f>
        <v>HS2-00003FV0R</v>
      </c>
      <c r="N2197" s="239">
        <f>INDEX(TrackerTbl[#Data],MATCH(Table58[[#This Row],[L2]],TrackerTbl[Cleansed_UAID_2],0),5)</f>
        <v>45590</v>
      </c>
      <c r="O2197" s="9" t="str">
        <f>INDEX(TrackerTbl[#Data],MATCH(Table58[[#This Row],[L2]],TrackerTbl[Cleansed_UAID_2],0),6)</f>
        <v>10 - Complete</v>
      </c>
      <c r="P2197" s="239">
        <f>INDEX(TrackerTbl[#Data],MATCH(Table58[[#This Row],[L2]],TrackerTbl[Cleansed_UAID_2],0),7)</f>
        <v>45601</v>
      </c>
    </row>
    <row r="2198" spans="10:16">
      <c r="J2198" t="s">
        <v>11402</v>
      </c>
      <c r="K2198" s="238" t="s">
        <v>11379</v>
      </c>
      <c r="L2198" t="str">
        <f>LEFT(Table58[[#This Row],[L3 (Last Work Package only)]],FIND(" - ",Table58[[#This Row],[L3 (Last Work Package only)]])-1)</f>
        <v>IDR 233.01-3</v>
      </c>
      <c r="M2198" t="str">
        <f>LEFT(Table58[[#This Row],[Assets]],FIND(" - ",Table58[[#This Row],[Assets]])-1)</f>
        <v>HS2-00003H5JH</v>
      </c>
      <c r="N2198" s="239">
        <f>INDEX(TrackerTbl[#Data],MATCH(Table58[[#This Row],[L2]],TrackerTbl[Cleansed_UAID_2],0),5)</f>
        <v>45590</v>
      </c>
      <c r="O2198" s="9" t="str">
        <f>INDEX(TrackerTbl[#Data],MATCH(Table58[[#This Row],[L2]],TrackerTbl[Cleansed_UAID_2],0),6)</f>
        <v>10 - Complete</v>
      </c>
      <c r="P2198" s="239">
        <f>INDEX(TrackerTbl[#Data],MATCH(Table58[[#This Row],[L2]],TrackerTbl[Cleansed_UAID_2],0),7)</f>
        <v>45601</v>
      </c>
    </row>
    <row r="2199" spans="10:16">
      <c r="J2199" t="s">
        <v>11403</v>
      </c>
      <c r="K2199" s="238" t="s">
        <v>11379</v>
      </c>
      <c r="L2199" t="str">
        <f>LEFT(Table58[[#This Row],[L3 (Last Work Package only)]],FIND(" - ",Table58[[#This Row],[L3 (Last Work Package only)]])-1)</f>
        <v>IDR 233.01-3</v>
      </c>
      <c r="M2199" t="str">
        <f>LEFT(Table58[[#This Row],[Assets]],FIND(" - ",Table58[[#This Row],[Assets]])-1)</f>
        <v>HS2-00003J16B</v>
      </c>
      <c r="N2199" s="239">
        <f>INDEX(TrackerTbl[#Data],MATCH(Table58[[#This Row],[L2]],TrackerTbl[Cleansed_UAID_2],0),5)</f>
        <v>45628</v>
      </c>
      <c r="O2199" s="9" t="str">
        <f>INDEX(TrackerTbl[#Data],MATCH(Table58[[#This Row],[L2]],TrackerTbl[Cleansed_UAID_2],0),6)</f>
        <v>10 - Complete</v>
      </c>
      <c r="P2199" s="239">
        <f>INDEX(TrackerTbl[#Data],MATCH(Table58[[#This Row],[L2]],TrackerTbl[Cleansed_UAID_2],0),7)</f>
        <v>45635</v>
      </c>
    </row>
    <row r="2200" spans="10:16">
      <c r="J2200" t="s">
        <v>11404</v>
      </c>
      <c r="K2200" s="238" t="s">
        <v>11379</v>
      </c>
      <c r="L2200" t="str">
        <f>LEFT(Table58[[#This Row],[L3 (Last Work Package only)]],FIND(" - ",Table58[[#This Row],[L3 (Last Work Package only)]])-1)</f>
        <v>IDR 233.01-3</v>
      </c>
      <c r="M2200" t="str">
        <f>LEFT(Table58[[#This Row],[Assets]],FIND(" - ",Table58[[#This Row],[Assets]])-1)</f>
        <v>HS2-00003JRG9</v>
      </c>
      <c r="N2200" s="239">
        <f>INDEX(TrackerTbl[#Data],MATCH(Table58[[#This Row],[L2]],TrackerTbl[Cleansed_UAID_2],0),5)</f>
        <v>45608</v>
      </c>
      <c r="O2200" s="9" t="str">
        <f>INDEX(TrackerTbl[#Data],MATCH(Table58[[#This Row],[L2]],TrackerTbl[Cleansed_UAID_2],0),6)</f>
        <v>10 - Complete</v>
      </c>
      <c r="P2200" s="239">
        <f>INDEX(TrackerTbl[#Data],MATCH(Table58[[#This Row],[L2]],TrackerTbl[Cleansed_UAID_2],0),7)</f>
        <v>45611</v>
      </c>
    </row>
    <row r="2201" spans="10:16">
      <c r="J2201" t="s">
        <v>11405</v>
      </c>
      <c r="K2201" s="238" t="s">
        <v>11379</v>
      </c>
      <c r="L2201" t="str">
        <f>LEFT(Table58[[#This Row],[L3 (Last Work Package only)]],FIND(" - ",Table58[[#This Row],[L3 (Last Work Package only)]])-1)</f>
        <v>IDR 233.01-3</v>
      </c>
      <c r="M2201" t="str">
        <f>LEFT(Table58[[#This Row],[Assets]],FIND(" - ",Table58[[#This Row],[Assets]])-1)</f>
        <v>HS2-00003JRGA</v>
      </c>
      <c r="N2201" s="239">
        <f>INDEX(TrackerTbl[#Data],MATCH(Table58[[#This Row],[L2]],TrackerTbl[Cleansed_UAID_2],0),5)</f>
        <v>45604</v>
      </c>
      <c r="O2201" s="9" t="str">
        <f>INDEX(TrackerTbl[#Data],MATCH(Table58[[#This Row],[L2]],TrackerTbl[Cleansed_UAID_2],0),6)</f>
        <v>10 - Complete</v>
      </c>
      <c r="P2201" s="239">
        <f>INDEX(TrackerTbl[#Data],MATCH(Table58[[#This Row],[L2]],TrackerTbl[Cleansed_UAID_2],0),7)</f>
        <v>45611</v>
      </c>
    </row>
    <row r="2202" spans="10:16">
      <c r="J2202" t="s">
        <v>11406</v>
      </c>
      <c r="K2202" s="238" t="s">
        <v>11379</v>
      </c>
      <c r="L2202" t="str">
        <f>LEFT(Table58[[#This Row],[L3 (Last Work Package only)]],FIND(" - ",Table58[[#This Row],[L3 (Last Work Package only)]])-1)</f>
        <v>IDR 233.01-3</v>
      </c>
      <c r="M2202" t="str">
        <f>LEFT(Table58[[#This Row],[Assets]],FIND(" - ",Table58[[#This Row],[Assets]])-1)</f>
        <v>HS2-00003LA5E</v>
      </c>
      <c r="N2202" s="239">
        <f>INDEX(TrackerTbl[#Data],MATCH(Table58[[#This Row],[L2]],TrackerTbl[Cleansed_UAID_2],0),5)</f>
        <v>45580</v>
      </c>
      <c r="O2202" s="9" t="str">
        <f>INDEX(TrackerTbl[#Data],MATCH(Table58[[#This Row],[L2]],TrackerTbl[Cleansed_UAID_2],0),6)</f>
        <v>10 - Complete</v>
      </c>
      <c r="P2202" s="239">
        <f>INDEX(TrackerTbl[#Data],MATCH(Table58[[#This Row],[L2]],TrackerTbl[Cleansed_UAID_2],0),7)</f>
        <v>45582</v>
      </c>
    </row>
    <row r="2203" spans="10:16">
      <c r="J2203" t="s">
        <v>11407</v>
      </c>
      <c r="K2203" s="238" t="s">
        <v>11379</v>
      </c>
      <c r="L2203" t="str">
        <f>LEFT(Table58[[#This Row],[L3 (Last Work Package only)]],FIND(" - ",Table58[[#This Row],[L3 (Last Work Package only)]])-1)</f>
        <v>IDR 233.01-3</v>
      </c>
      <c r="M2203" t="str">
        <f>LEFT(Table58[[#This Row],[Assets]],FIND(" - ",Table58[[#This Row],[Assets]])-1)</f>
        <v>HS2-00003LCQD</v>
      </c>
      <c r="N2203" s="239">
        <f>INDEX(TrackerTbl[#Data],MATCH(Table58[[#This Row],[L2]],TrackerTbl[Cleansed_UAID_2],0),5)</f>
        <v>45593</v>
      </c>
      <c r="O2203" s="9" t="str">
        <f>INDEX(TrackerTbl[#Data],MATCH(Table58[[#This Row],[L2]],TrackerTbl[Cleansed_UAID_2],0),6)</f>
        <v>10 - Complete</v>
      </c>
      <c r="P2203" s="239">
        <f>INDEX(TrackerTbl[#Data],MATCH(Table58[[#This Row],[L2]],TrackerTbl[Cleansed_UAID_2],0),7)</f>
        <v>45602</v>
      </c>
    </row>
    <row r="2204" spans="10:16">
      <c r="J2204" t="s">
        <v>11408</v>
      </c>
      <c r="K2204" s="238" t="s">
        <v>11379</v>
      </c>
      <c r="L2204" t="str">
        <f>LEFT(Table58[[#This Row],[L3 (Last Work Package only)]],FIND(" - ",Table58[[#This Row],[L3 (Last Work Package only)]])-1)</f>
        <v>IDR 233.01-3</v>
      </c>
      <c r="M2204" t="str">
        <f>LEFT(Table58[[#This Row],[Assets]],FIND(" - ",Table58[[#This Row],[Assets]])-1)</f>
        <v>HS2-00003LCQE</v>
      </c>
      <c r="N2204" s="239">
        <f>INDEX(TrackerTbl[#Data],MATCH(Table58[[#This Row],[L2]],TrackerTbl[Cleansed_UAID_2],0),5)</f>
        <v>45593</v>
      </c>
      <c r="O2204" s="9" t="str">
        <f>INDEX(TrackerTbl[#Data],MATCH(Table58[[#This Row],[L2]],TrackerTbl[Cleansed_UAID_2],0),6)</f>
        <v>10 - Complete</v>
      </c>
      <c r="P2204" s="239">
        <f>INDEX(TrackerTbl[#Data],MATCH(Table58[[#This Row],[L2]],TrackerTbl[Cleansed_UAID_2],0),7)</f>
        <v>45621</v>
      </c>
    </row>
    <row r="2205" spans="10:16">
      <c r="J2205" t="s">
        <v>11409</v>
      </c>
      <c r="K2205" s="238" t="s">
        <v>11379</v>
      </c>
      <c r="L2205" t="str">
        <f>LEFT(Table58[[#This Row],[L3 (Last Work Package only)]],FIND(" - ",Table58[[#This Row],[L3 (Last Work Package only)]])-1)</f>
        <v>IDR 233.01-3</v>
      </c>
      <c r="M2205" t="str">
        <f>LEFT(Table58[[#This Row],[Assets]],FIND(" - ",Table58[[#This Row],[Assets]])-1)</f>
        <v>HS2-00003LGKW</v>
      </c>
      <c r="N2205" s="239">
        <f>INDEX(TrackerTbl[#Data],MATCH(Table58[[#This Row],[L2]],TrackerTbl[Cleansed_UAID_2],0),5)</f>
        <v>45595</v>
      </c>
      <c r="O2205" s="9" t="str">
        <f>INDEX(TrackerTbl[#Data],MATCH(Table58[[#This Row],[L2]],TrackerTbl[Cleansed_UAID_2],0),6)</f>
        <v>10 - Complete</v>
      </c>
      <c r="P2205" s="239">
        <f>INDEX(TrackerTbl[#Data],MATCH(Table58[[#This Row],[L2]],TrackerTbl[Cleansed_UAID_2],0),7)</f>
        <v>45607</v>
      </c>
    </row>
    <row r="2206" spans="10:16">
      <c r="J2206" t="s">
        <v>11410</v>
      </c>
      <c r="K2206" s="238" t="s">
        <v>11379</v>
      </c>
      <c r="L2206" t="str">
        <f>LEFT(Table58[[#This Row],[L3 (Last Work Package only)]],FIND(" - ",Table58[[#This Row],[L3 (Last Work Package only)]])-1)</f>
        <v>IDR 233.01-3</v>
      </c>
      <c r="M2206" t="str">
        <f>LEFT(Table58[[#This Row],[Assets]],FIND(" - ",Table58[[#This Row],[Assets]])-1)</f>
        <v>HS2-00003LGKX</v>
      </c>
      <c r="N2206" s="239">
        <f>INDEX(TrackerTbl[#Data],MATCH(Table58[[#This Row],[L2]],TrackerTbl[Cleansed_UAID_2],0),5)</f>
        <v>45595</v>
      </c>
      <c r="O2206" s="9" t="str">
        <f>INDEX(TrackerTbl[#Data],MATCH(Table58[[#This Row],[L2]],TrackerTbl[Cleansed_UAID_2],0),6)</f>
        <v>10 - Complete</v>
      </c>
      <c r="P2206" s="239">
        <f>INDEX(TrackerTbl[#Data],MATCH(Table58[[#This Row],[L2]],TrackerTbl[Cleansed_UAID_2],0),7)</f>
        <v>45604</v>
      </c>
    </row>
    <row r="2207" spans="10:16">
      <c r="J2207" t="s">
        <v>11411</v>
      </c>
      <c r="K2207" s="238" t="s">
        <v>11412</v>
      </c>
      <c r="L2207" t="str">
        <f>LEFT(Table58[[#This Row],[L3 (Last Work Package only)]],FIND(" - ",Table58[[#This Row],[L3 (Last Work Package only)]])-1)</f>
        <v>IDR 233.01-2</v>
      </c>
      <c r="M2207" t="str">
        <f>LEFT(Table58[[#This Row],[Assets]],FIND(" - ",Table58[[#This Row],[Assets]])-1)</f>
        <v>HS2-00002J4YT</v>
      </c>
      <c r="N2207" s="239" t="e">
        <f>INDEX(TrackerTbl[#Data],MATCH(Table58[[#This Row],[L2]],TrackerTbl[Cleansed_UAID_2],0),5)</f>
        <v>#N/A</v>
      </c>
      <c r="O2207" s="9" t="e">
        <f>INDEX(TrackerTbl[#Data],MATCH(Table58[[#This Row],[L2]],TrackerTbl[Cleansed_UAID_2],0),6)</f>
        <v>#N/A</v>
      </c>
      <c r="P2207" s="239" t="e">
        <f>INDEX(TrackerTbl[#Data],MATCH(Table58[[#This Row],[L2]],TrackerTbl[Cleansed_UAID_2],0),7)</f>
        <v>#N/A</v>
      </c>
    </row>
    <row r="2208" spans="10:16">
      <c r="J2208" t="s">
        <v>11413</v>
      </c>
      <c r="K2208" s="238" t="s">
        <v>11412</v>
      </c>
      <c r="L2208" t="str">
        <f>LEFT(Table58[[#This Row],[L3 (Last Work Package only)]],FIND(" - ",Table58[[#This Row],[L3 (Last Work Package only)]])-1)</f>
        <v>IDR 233.01-2</v>
      </c>
      <c r="M2208" t="str">
        <f>LEFT(Table58[[#This Row],[Assets]],FIND(" - ",Table58[[#This Row],[Assets]])-1)</f>
        <v>HS2-000020364</v>
      </c>
      <c r="N2208" s="239">
        <f>INDEX(TrackerTbl[#Data],MATCH(Table58[[#This Row],[L2]],TrackerTbl[Cleansed_UAID_2],0),5)</f>
        <v>45694</v>
      </c>
      <c r="O2208" s="9" t="str">
        <f>INDEX(TrackerTbl[#Data],MATCH(Table58[[#This Row],[L2]],TrackerTbl[Cleansed_UAID_2],0),6)</f>
        <v>10 - Complete</v>
      </c>
      <c r="P2208" s="239">
        <f>INDEX(TrackerTbl[#Data],MATCH(Table58[[#This Row],[L2]],TrackerTbl[Cleansed_UAID_2],0),7)</f>
        <v>45700</v>
      </c>
    </row>
    <row r="2209" spans="10:16">
      <c r="J2209" t="s">
        <v>11414</v>
      </c>
      <c r="K2209" s="238" t="s">
        <v>11412</v>
      </c>
      <c r="L2209" t="str">
        <f>LEFT(Table58[[#This Row],[L3 (Last Work Package only)]],FIND(" - ",Table58[[#This Row],[L3 (Last Work Package only)]])-1)</f>
        <v>IDR 233.01-2</v>
      </c>
      <c r="M2209" t="str">
        <f>LEFT(Table58[[#This Row],[Assets]],FIND(" - ",Table58[[#This Row],[Assets]])-1)</f>
        <v>HS2-00002CX3A</v>
      </c>
      <c r="N2209" s="239">
        <f>INDEX(TrackerTbl[#Data],MATCH(Table58[[#This Row],[L2]],TrackerTbl[Cleansed_UAID_2],0),5)</f>
        <v>45665</v>
      </c>
      <c r="O2209" s="9" t="str">
        <f>INDEX(TrackerTbl[#Data],MATCH(Table58[[#This Row],[L2]],TrackerTbl[Cleansed_UAID_2],0),6)</f>
        <v>10 - Complete</v>
      </c>
      <c r="P2209" s="239">
        <f>INDEX(TrackerTbl[#Data],MATCH(Table58[[#This Row],[L2]],TrackerTbl[Cleansed_UAID_2],0),7)</f>
        <v>45674</v>
      </c>
    </row>
    <row r="2210" spans="10:16">
      <c r="J2210" t="s">
        <v>11415</v>
      </c>
      <c r="K2210" s="238" t="s">
        <v>11412</v>
      </c>
      <c r="L2210" t="str">
        <f>LEFT(Table58[[#This Row],[L3 (Last Work Package only)]],FIND(" - ",Table58[[#This Row],[L3 (Last Work Package only)]])-1)</f>
        <v>IDR 233.01-2</v>
      </c>
      <c r="M2210" t="str">
        <f>LEFT(Table58[[#This Row],[Assets]],FIND(" - ",Table58[[#This Row],[Assets]])-1)</f>
        <v>HS2-00002TMFA</v>
      </c>
      <c r="N2210" s="239">
        <f>INDEX(TrackerTbl[#Data],MATCH(Table58[[#This Row],[L2]],TrackerTbl[Cleansed_UAID_2],0),5)</f>
        <v>45638</v>
      </c>
      <c r="O2210" s="9" t="str">
        <f>INDEX(TrackerTbl[#Data],MATCH(Table58[[#This Row],[L2]],TrackerTbl[Cleansed_UAID_2],0),6)</f>
        <v>10 - Complete</v>
      </c>
      <c r="P2210" s="239">
        <f>INDEX(TrackerTbl[#Data],MATCH(Table58[[#This Row],[L2]],TrackerTbl[Cleansed_UAID_2],0),7)</f>
        <v>45305</v>
      </c>
    </row>
    <row r="2211" spans="10:16">
      <c r="J2211" t="s">
        <v>11416</v>
      </c>
      <c r="K2211" s="238" t="s">
        <v>11412</v>
      </c>
      <c r="L2211" t="str">
        <f>LEFT(Table58[[#This Row],[L3 (Last Work Package only)]],FIND(" - ",Table58[[#This Row],[L3 (Last Work Package only)]])-1)</f>
        <v>IDR 233.01-2</v>
      </c>
      <c r="M2211" t="str">
        <f>LEFT(Table58[[#This Row],[Assets]],FIND(" - ",Table58[[#This Row],[Assets]])-1)</f>
        <v>HS2-00002TMFB</v>
      </c>
      <c r="N2211" s="239">
        <f>INDEX(TrackerTbl[#Data],MATCH(Table58[[#This Row],[L2]],TrackerTbl[Cleansed_UAID_2],0),5)</f>
        <v>45638</v>
      </c>
      <c r="O2211" s="9" t="str">
        <f>INDEX(TrackerTbl[#Data],MATCH(Table58[[#This Row],[L2]],TrackerTbl[Cleansed_UAID_2],0),6)</f>
        <v>10 - Complete</v>
      </c>
      <c r="P2211" s="239">
        <f>INDEX(TrackerTbl[#Data],MATCH(Table58[[#This Row],[L2]],TrackerTbl[Cleansed_UAID_2],0),7)</f>
        <v>45679</v>
      </c>
    </row>
    <row r="2212" spans="10:16">
      <c r="J2212" t="s">
        <v>11417</v>
      </c>
      <c r="K2212" s="238" t="s">
        <v>11412</v>
      </c>
      <c r="L2212" t="str">
        <f>LEFT(Table58[[#This Row],[L3 (Last Work Package only)]],FIND(" - ",Table58[[#This Row],[L3 (Last Work Package only)]])-1)</f>
        <v>IDR 233.01-2</v>
      </c>
      <c r="M2212" t="str">
        <f>LEFT(Table58[[#This Row],[Assets]],FIND(" - ",Table58[[#This Row],[Assets]])-1)</f>
        <v>HS2-00002TMFC</v>
      </c>
      <c r="N2212" s="239">
        <f>INDEX(TrackerTbl[#Data],MATCH(Table58[[#This Row],[L2]],TrackerTbl[Cleansed_UAID_2],0),5)</f>
        <v>45638</v>
      </c>
      <c r="O2212" s="9" t="str">
        <f>INDEX(TrackerTbl[#Data],MATCH(Table58[[#This Row],[L2]],TrackerTbl[Cleansed_UAID_2],0),6)</f>
        <v>10 - Complete</v>
      </c>
      <c r="P2212" s="239">
        <f>INDEX(TrackerTbl[#Data],MATCH(Table58[[#This Row],[L2]],TrackerTbl[Cleansed_UAID_2],0),7)</f>
        <v>45305</v>
      </c>
    </row>
    <row r="2213" spans="10:16">
      <c r="J2213" t="s">
        <v>11418</v>
      </c>
      <c r="K2213" s="238" t="s">
        <v>11412</v>
      </c>
      <c r="L2213" t="str">
        <f>LEFT(Table58[[#This Row],[L3 (Last Work Package only)]],FIND(" - ",Table58[[#This Row],[L3 (Last Work Package only)]])-1)</f>
        <v>IDR 233.01-2</v>
      </c>
      <c r="M2213" t="str">
        <f>LEFT(Table58[[#This Row],[Assets]],FIND(" - ",Table58[[#This Row],[Assets]])-1)</f>
        <v>HS2-000020NXY</v>
      </c>
      <c r="N2213" s="239" t="e">
        <f>INDEX(TrackerTbl[#Data],MATCH(Table58[[#This Row],[L2]],TrackerTbl[Cleansed_UAID_2],0),5)</f>
        <v>#N/A</v>
      </c>
      <c r="O2213" s="9" t="e">
        <f>INDEX(TrackerTbl[#Data],MATCH(Table58[[#This Row],[L2]],TrackerTbl[Cleansed_UAID_2],0),6)</f>
        <v>#N/A</v>
      </c>
      <c r="P2213" s="239" t="e">
        <f>INDEX(TrackerTbl[#Data],MATCH(Table58[[#This Row],[L2]],TrackerTbl[Cleansed_UAID_2],0),7)</f>
        <v>#N/A</v>
      </c>
    </row>
    <row r="2214" spans="10:16">
      <c r="J2214" t="s">
        <v>11419</v>
      </c>
      <c r="K2214" s="238" t="s">
        <v>11412</v>
      </c>
      <c r="L2214" t="str">
        <f>LEFT(Table58[[#This Row],[L3 (Last Work Package only)]],FIND(" - ",Table58[[#This Row],[L3 (Last Work Package only)]])-1)</f>
        <v>IDR 233.01-2</v>
      </c>
      <c r="M2214" t="str">
        <f>LEFT(Table58[[#This Row],[Assets]],FIND(" - ",Table58[[#This Row],[Assets]])-1)</f>
        <v>HS2-00002CTHF</v>
      </c>
      <c r="N2214" s="239">
        <f>INDEX(TrackerTbl[#Data],MATCH(Table58[[#This Row],[L2]],TrackerTbl[Cleansed_UAID_2],0),5)</f>
        <v>45680</v>
      </c>
      <c r="O2214" s="9" t="str">
        <f>INDEX(TrackerTbl[#Data],MATCH(Table58[[#This Row],[L2]],TrackerTbl[Cleansed_UAID_2],0),6)</f>
        <v>10 - Complete</v>
      </c>
      <c r="P2214" s="239">
        <f>INDEX(TrackerTbl[#Data],MATCH(Table58[[#This Row],[L2]],TrackerTbl[Cleansed_UAID_2],0),7)</f>
        <v>45695</v>
      </c>
    </row>
    <row r="2215" spans="10:16">
      <c r="J2215" t="s">
        <v>11420</v>
      </c>
      <c r="K2215" s="238" t="s">
        <v>11412</v>
      </c>
      <c r="L2215" t="str">
        <f>LEFT(Table58[[#This Row],[L3 (Last Work Package only)]],FIND(" - ",Table58[[#This Row],[L3 (Last Work Package only)]])-1)</f>
        <v>IDR 233.01-2</v>
      </c>
      <c r="M2215" t="str">
        <f>LEFT(Table58[[#This Row],[Assets]],FIND(" - ",Table58[[#This Row],[Assets]])-1)</f>
        <v>HS2-00002NJ06</v>
      </c>
      <c r="N2215" s="239">
        <f>INDEX(TrackerTbl[#Data],MATCH(Table58[[#This Row],[L2]],TrackerTbl[Cleansed_UAID_2],0),5)</f>
        <v>45392</v>
      </c>
      <c r="O2215" s="9" t="str">
        <f>INDEX(TrackerTbl[#Data],MATCH(Table58[[#This Row],[L2]],TrackerTbl[Cleansed_UAID_2],0),6)</f>
        <v>10 - Complete</v>
      </c>
      <c r="P2215" s="239">
        <f>INDEX(TrackerTbl[#Data],MATCH(Table58[[#This Row],[L2]],TrackerTbl[Cleansed_UAID_2],0),7)</f>
        <v>45414</v>
      </c>
    </row>
    <row r="2216" spans="10:16">
      <c r="J2216" t="s">
        <v>11421</v>
      </c>
      <c r="K2216" s="238" t="s">
        <v>11412</v>
      </c>
      <c r="L2216" t="str">
        <f>LEFT(Table58[[#This Row],[L3 (Last Work Package only)]],FIND(" - ",Table58[[#This Row],[L3 (Last Work Package only)]])-1)</f>
        <v>IDR 233.01-2</v>
      </c>
      <c r="M2216" t="str">
        <f>LEFT(Table58[[#This Row],[Assets]],FIND(" - ",Table58[[#This Row],[Assets]])-1)</f>
        <v>HS2-00002EK85</v>
      </c>
      <c r="N2216" s="239">
        <f>INDEX(TrackerTbl[#Data],MATCH(Table58[[#This Row],[L2]],TrackerTbl[Cleansed_UAID_2],0),5)</f>
        <v>45379</v>
      </c>
      <c r="O2216" s="9" t="str">
        <f>INDEX(TrackerTbl[#Data],MATCH(Table58[[#This Row],[L2]],TrackerTbl[Cleansed_UAID_2],0),6)</f>
        <v>10 - Complete</v>
      </c>
      <c r="P2216" s="239">
        <f>INDEX(TrackerTbl[#Data],MATCH(Table58[[#This Row],[L2]],TrackerTbl[Cleansed_UAID_2],0),7)</f>
        <v>45385</v>
      </c>
    </row>
    <row r="2217" spans="10:16">
      <c r="J2217" t="s">
        <v>11422</v>
      </c>
      <c r="K2217" s="238" t="s">
        <v>11412</v>
      </c>
      <c r="L2217" t="str">
        <f>LEFT(Table58[[#This Row],[L3 (Last Work Package only)]],FIND(" - ",Table58[[#This Row],[L3 (Last Work Package only)]])-1)</f>
        <v>IDR 233.01-2</v>
      </c>
      <c r="M2217" t="str">
        <f>LEFT(Table58[[#This Row],[Assets]],FIND(" - ",Table58[[#This Row],[Assets]])-1)</f>
        <v>HS2-00003124L</v>
      </c>
      <c r="N2217" s="239" t="e">
        <f>INDEX(TrackerTbl[#Data],MATCH(Table58[[#This Row],[L2]],TrackerTbl[Cleansed_UAID_2],0),5)</f>
        <v>#N/A</v>
      </c>
      <c r="O2217" s="9" t="e">
        <f>INDEX(TrackerTbl[#Data],MATCH(Table58[[#This Row],[L2]],TrackerTbl[Cleansed_UAID_2],0),6)</f>
        <v>#N/A</v>
      </c>
      <c r="P2217" s="239" t="e">
        <f>INDEX(TrackerTbl[#Data],MATCH(Table58[[#This Row],[L2]],TrackerTbl[Cleansed_UAID_2],0),7)</f>
        <v>#N/A</v>
      </c>
    </row>
    <row r="2218" spans="10:16">
      <c r="J2218" t="s">
        <v>11423</v>
      </c>
      <c r="K2218" s="238" t="s">
        <v>11412</v>
      </c>
      <c r="L2218" t="str">
        <f>LEFT(Table58[[#This Row],[L3 (Last Work Package only)]],FIND(" - ",Table58[[#This Row],[L3 (Last Work Package only)]])-1)</f>
        <v>IDR 233.01-2</v>
      </c>
      <c r="M2218" t="str">
        <f>LEFT(Table58[[#This Row],[Assets]],FIND(" - ",Table58[[#This Row],[Assets]])-1)</f>
        <v>HS2-00003AQDH</v>
      </c>
      <c r="N2218" s="239">
        <f>INDEX(TrackerTbl[#Data],MATCH(Table58[[#This Row],[L2]],TrackerTbl[Cleansed_UAID_2],0),5)</f>
        <v>45544</v>
      </c>
      <c r="O2218" s="9" t="str">
        <f>INDEX(TrackerTbl[#Data],MATCH(Table58[[#This Row],[L2]],TrackerTbl[Cleansed_UAID_2],0),6)</f>
        <v>10 - Complete</v>
      </c>
      <c r="P2218" s="239">
        <f>INDEX(TrackerTbl[#Data],MATCH(Table58[[#This Row],[L2]],TrackerTbl[Cleansed_UAID_2],0),7)</f>
        <v>45555</v>
      </c>
    </row>
    <row r="2219" spans="10:16">
      <c r="J2219" t="s">
        <v>11424</v>
      </c>
      <c r="K2219" s="238" t="s">
        <v>11412</v>
      </c>
      <c r="L2219" t="str">
        <f>LEFT(Table58[[#This Row],[L3 (Last Work Package only)]],FIND(" - ",Table58[[#This Row],[L3 (Last Work Package only)]])-1)</f>
        <v>IDR 233.01-2</v>
      </c>
      <c r="M2219" t="str">
        <f>LEFT(Table58[[#This Row],[Assets]],FIND(" - ",Table58[[#This Row],[Assets]])-1)</f>
        <v>HS2-00003B93N</v>
      </c>
      <c r="N2219" s="239">
        <f>INDEX(TrackerTbl[#Data],MATCH(Table58[[#This Row],[L2]],TrackerTbl[Cleansed_UAID_2],0),5)</f>
        <v>45450</v>
      </c>
      <c r="O2219" s="9" t="str">
        <f>INDEX(TrackerTbl[#Data],MATCH(Table58[[#This Row],[L2]],TrackerTbl[Cleansed_UAID_2],0),6)</f>
        <v>10 - Complete</v>
      </c>
      <c r="P2219" s="239">
        <f>INDEX(TrackerTbl[#Data],MATCH(Table58[[#This Row],[L2]],TrackerTbl[Cleansed_UAID_2],0),7)</f>
        <v>45455</v>
      </c>
    </row>
    <row r="2220" spans="10:16">
      <c r="J2220" t="s">
        <v>11425</v>
      </c>
      <c r="K2220" s="238" t="s">
        <v>11426</v>
      </c>
      <c r="L2220" t="str">
        <f>LEFT(Table58[[#This Row],[L3 (Last Work Package only)]],FIND(" - ",Table58[[#This Row],[L3 (Last Work Package only)]])-1)</f>
        <v>IDR 233.01</v>
      </c>
      <c r="M2220" t="str">
        <f>LEFT(Table58[[#This Row],[Assets]],FIND(" - ",Table58[[#This Row],[Assets]])-1)</f>
        <v>HS2-00002BVLS</v>
      </c>
      <c r="N2220" s="239" t="e">
        <f>INDEX(TrackerTbl[#Data],MATCH(Table58[[#This Row],[L2]],TrackerTbl[Cleansed_UAID_2],0),5)</f>
        <v>#N/A</v>
      </c>
      <c r="O2220" s="9" t="e">
        <f>INDEX(TrackerTbl[#Data],MATCH(Table58[[#This Row],[L2]],TrackerTbl[Cleansed_UAID_2],0),6)</f>
        <v>#N/A</v>
      </c>
      <c r="P2220" s="239" t="e">
        <f>INDEX(TrackerTbl[#Data],MATCH(Table58[[#This Row],[L2]],TrackerTbl[Cleansed_UAID_2],0),7)</f>
        <v>#N/A</v>
      </c>
    </row>
    <row r="2221" spans="10:16">
      <c r="J2221" t="s">
        <v>11427</v>
      </c>
      <c r="K2221" s="238" t="s">
        <v>11426</v>
      </c>
      <c r="L2221" t="str">
        <f>LEFT(Table58[[#This Row],[L3 (Last Work Package only)]],FIND(" - ",Table58[[#This Row],[L3 (Last Work Package only)]])-1)</f>
        <v>IDR 233.01</v>
      </c>
      <c r="M2221" t="str">
        <f>LEFT(Table58[[#This Row],[Assets]],FIND(" - ",Table58[[#This Row],[Assets]])-1)</f>
        <v>HS2-00002EF97</v>
      </c>
      <c r="N2221" s="239">
        <f>INDEX(TrackerTbl[#Data],MATCH(Table58[[#This Row],[L2]],TrackerTbl[Cleansed_UAID_2],0),5)</f>
        <v>45407</v>
      </c>
      <c r="O2221" s="9" t="str">
        <f>INDEX(TrackerTbl[#Data],MATCH(Table58[[#This Row],[L2]],TrackerTbl[Cleansed_UAID_2],0),6)</f>
        <v>10 - Complete</v>
      </c>
      <c r="P2221" s="239">
        <f>INDEX(TrackerTbl[#Data],MATCH(Table58[[#This Row],[L2]],TrackerTbl[Cleansed_UAID_2],0),7)</f>
        <v>45421</v>
      </c>
    </row>
    <row r="2222" spans="10:16">
      <c r="J2222" t="s">
        <v>11428</v>
      </c>
      <c r="K2222" s="238" t="s">
        <v>11426</v>
      </c>
      <c r="L2222" t="str">
        <f>LEFT(Table58[[#This Row],[L3 (Last Work Package only)]],FIND(" - ",Table58[[#This Row],[L3 (Last Work Package only)]])-1)</f>
        <v>IDR 233.01</v>
      </c>
      <c r="M2222" t="str">
        <f>LEFT(Table58[[#This Row],[Assets]],FIND(" - ",Table58[[#This Row],[Assets]])-1)</f>
        <v>HS2-00002YKZ9</v>
      </c>
      <c r="N2222" s="239">
        <f>INDEX(TrackerTbl[#Data],MATCH(Table58[[#This Row],[L2]],TrackerTbl[Cleansed_UAID_2],0),5)</f>
        <v>45462</v>
      </c>
      <c r="O2222" s="9" t="str">
        <f>INDEX(TrackerTbl[#Data],MATCH(Table58[[#This Row],[L2]],TrackerTbl[Cleansed_UAID_2],0),6)</f>
        <v>10 - Complete</v>
      </c>
      <c r="P2222" s="239">
        <f>INDEX(TrackerTbl[#Data],MATCH(Table58[[#This Row],[L2]],TrackerTbl[Cleansed_UAID_2],0),7)</f>
        <v>45475</v>
      </c>
    </row>
    <row r="2223" spans="10:16">
      <c r="J2223" t="s">
        <v>11429</v>
      </c>
      <c r="K2223" s="238" t="s">
        <v>11430</v>
      </c>
      <c r="L2223" t="str">
        <f>LEFT(Table58[[#This Row],[L3 (Last Work Package only)]],FIND(" - ",Table58[[#This Row],[L3 (Last Work Package only)]])-1)</f>
        <v>IDR 232.04</v>
      </c>
      <c r="M2223" t="str">
        <f>LEFT(Table58[[#This Row],[Assets]],FIND(" - ",Table58[[#This Row],[Assets]])-1)</f>
        <v>HS2-000030K81</v>
      </c>
      <c r="N2223" s="239" t="e">
        <f>INDEX(TrackerTbl[#Data],MATCH(Table58[[#This Row],[L2]],TrackerTbl[Cleansed_UAID_2],0),5)</f>
        <v>#N/A</v>
      </c>
      <c r="O2223" s="9" t="e">
        <f>INDEX(TrackerTbl[#Data],MATCH(Table58[[#This Row],[L2]],TrackerTbl[Cleansed_UAID_2],0),6)</f>
        <v>#N/A</v>
      </c>
      <c r="P2223" s="239" t="e">
        <f>INDEX(TrackerTbl[#Data],MATCH(Table58[[#This Row],[L2]],TrackerTbl[Cleansed_UAID_2],0),7)</f>
        <v>#N/A</v>
      </c>
    </row>
    <row r="2224" spans="10:16">
      <c r="J2224" t="s">
        <v>11431</v>
      </c>
      <c r="K2224" s="238" t="s">
        <v>11432</v>
      </c>
      <c r="L2224" t="str">
        <f>LEFT(Table58[[#This Row],[L3 (Last Work Package only)]],FIND(" - ",Table58[[#This Row],[L3 (Last Work Package only)]])-1)</f>
        <v>IDR 232.03</v>
      </c>
      <c r="M2224" t="str">
        <f>LEFT(Table58[[#This Row],[Assets]],FIND(" - ",Table58[[#This Row],[Assets]])-1)</f>
        <v>HS2-00002BVLM</v>
      </c>
      <c r="N2224" s="239" t="e">
        <f>INDEX(TrackerTbl[#Data],MATCH(Table58[[#This Row],[L2]],TrackerTbl[Cleansed_UAID_2],0),5)</f>
        <v>#N/A</v>
      </c>
      <c r="O2224" s="9" t="e">
        <f>INDEX(TrackerTbl[#Data],MATCH(Table58[[#This Row],[L2]],TrackerTbl[Cleansed_UAID_2],0),6)</f>
        <v>#N/A</v>
      </c>
      <c r="P2224" s="239" t="e">
        <f>INDEX(TrackerTbl[#Data],MATCH(Table58[[#This Row],[L2]],TrackerTbl[Cleansed_UAID_2],0),7)</f>
        <v>#N/A</v>
      </c>
    </row>
    <row r="2225" spans="10:16">
      <c r="J2225" t="s">
        <v>11433</v>
      </c>
      <c r="K2225" s="238" t="s">
        <v>11432</v>
      </c>
      <c r="L2225" t="str">
        <f>LEFT(Table58[[#This Row],[L3 (Last Work Package only)]],FIND(" - ",Table58[[#This Row],[L3 (Last Work Package only)]])-1)</f>
        <v>IDR 232.03</v>
      </c>
      <c r="M2225" t="str">
        <f>LEFT(Table58[[#This Row],[Assets]],FIND(" - ",Table58[[#This Row],[Assets]])-1)</f>
        <v>HS2-00002CTH7</v>
      </c>
      <c r="N2225" s="239" t="e">
        <f>INDEX(TrackerTbl[#Data],MATCH(Table58[[#This Row],[L2]],TrackerTbl[Cleansed_UAID_2],0),5)</f>
        <v>#N/A</v>
      </c>
      <c r="O2225" s="9" t="e">
        <f>INDEX(TrackerTbl[#Data],MATCH(Table58[[#This Row],[L2]],TrackerTbl[Cleansed_UAID_2],0),6)</f>
        <v>#N/A</v>
      </c>
      <c r="P2225" s="239" t="e">
        <f>INDEX(TrackerTbl[#Data],MATCH(Table58[[#This Row],[L2]],TrackerTbl[Cleansed_UAID_2],0),7)</f>
        <v>#N/A</v>
      </c>
    </row>
    <row r="2226" spans="10:16">
      <c r="J2226" t="s">
        <v>11434</v>
      </c>
      <c r="K2226" s="238" t="s">
        <v>11432</v>
      </c>
      <c r="L2226" t="str">
        <f>LEFT(Table58[[#This Row],[L3 (Last Work Package only)]],FIND(" - ",Table58[[#This Row],[L3 (Last Work Package only)]])-1)</f>
        <v>IDR 232.03</v>
      </c>
      <c r="M2226" t="str">
        <f>LEFT(Table58[[#This Row],[Assets]],FIND(" - ",Table58[[#This Row],[Assets]])-1)</f>
        <v>HS2-00002CTH9</v>
      </c>
      <c r="N2226" s="239" t="e">
        <f>INDEX(TrackerTbl[#Data],MATCH(Table58[[#This Row],[L2]],TrackerTbl[Cleansed_UAID_2],0),5)</f>
        <v>#N/A</v>
      </c>
      <c r="O2226" s="9" t="e">
        <f>INDEX(TrackerTbl[#Data],MATCH(Table58[[#This Row],[L2]],TrackerTbl[Cleansed_UAID_2],0),6)</f>
        <v>#N/A</v>
      </c>
      <c r="P2226" s="239" t="e">
        <f>INDEX(TrackerTbl[#Data],MATCH(Table58[[#This Row],[L2]],TrackerTbl[Cleansed_UAID_2],0),7)</f>
        <v>#N/A</v>
      </c>
    </row>
    <row r="2227" spans="10:16">
      <c r="J2227" t="s">
        <v>11435</v>
      </c>
      <c r="K2227" s="238" t="s">
        <v>11432</v>
      </c>
      <c r="L2227" t="str">
        <f>LEFT(Table58[[#This Row],[L3 (Last Work Package only)]],FIND(" - ",Table58[[#This Row],[L3 (Last Work Package only)]])-1)</f>
        <v>IDR 232.03</v>
      </c>
      <c r="M2227" t="str">
        <f>LEFT(Table58[[#This Row],[Assets]],FIND(" - ",Table58[[#This Row],[Assets]])-1)</f>
        <v>HS2-00002DVEK</v>
      </c>
      <c r="N2227" s="239" t="e">
        <f>INDEX(TrackerTbl[#Data],MATCH(Table58[[#This Row],[L2]],TrackerTbl[Cleansed_UAID_2],0),5)</f>
        <v>#N/A</v>
      </c>
      <c r="O2227" s="9" t="e">
        <f>INDEX(TrackerTbl[#Data],MATCH(Table58[[#This Row],[L2]],TrackerTbl[Cleansed_UAID_2],0),6)</f>
        <v>#N/A</v>
      </c>
      <c r="P2227" s="239" t="e">
        <f>INDEX(TrackerTbl[#Data],MATCH(Table58[[#This Row],[L2]],TrackerTbl[Cleansed_UAID_2],0),7)</f>
        <v>#N/A</v>
      </c>
    </row>
    <row r="2228" spans="10:16">
      <c r="J2228" t="s">
        <v>11436</v>
      </c>
      <c r="K2228" s="238" t="s">
        <v>11432</v>
      </c>
      <c r="L2228" t="str">
        <f>LEFT(Table58[[#This Row],[L3 (Last Work Package only)]],FIND(" - ",Table58[[#This Row],[L3 (Last Work Package only)]])-1)</f>
        <v>IDR 232.03</v>
      </c>
      <c r="M2228" t="str">
        <f>LEFT(Table58[[#This Row],[Assets]],FIND(" - ",Table58[[#This Row],[Assets]])-1)</f>
        <v>HS2-000001085</v>
      </c>
      <c r="N2228" s="239" t="e">
        <f>INDEX(TrackerTbl[#Data],MATCH(Table58[[#This Row],[L2]],TrackerTbl[Cleansed_UAID_2],0),5)</f>
        <v>#N/A</v>
      </c>
      <c r="O2228" s="9" t="e">
        <f>INDEX(TrackerTbl[#Data],MATCH(Table58[[#This Row],[L2]],TrackerTbl[Cleansed_UAID_2],0),6)</f>
        <v>#N/A</v>
      </c>
      <c r="P2228" s="239" t="e">
        <f>INDEX(TrackerTbl[#Data],MATCH(Table58[[#This Row],[L2]],TrackerTbl[Cleansed_UAID_2],0),7)</f>
        <v>#N/A</v>
      </c>
    </row>
    <row r="2229" spans="10:16">
      <c r="J2229" t="s">
        <v>11437</v>
      </c>
      <c r="K2229" s="238" t="s">
        <v>11432</v>
      </c>
      <c r="L2229" t="str">
        <f>LEFT(Table58[[#This Row],[L3 (Last Work Package only)]],FIND(" - ",Table58[[#This Row],[L3 (Last Work Package only)]])-1)</f>
        <v>IDR 232.03</v>
      </c>
      <c r="M2229" t="str">
        <f>LEFT(Table58[[#This Row],[Assets]],FIND(" - ",Table58[[#This Row],[Assets]])-1)</f>
        <v>HS2-00002WUQ2</v>
      </c>
      <c r="N2229" s="239" t="e">
        <f>INDEX(TrackerTbl[#Data],MATCH(Table58[[#This Row],[L2]],TrackerTbl[Cleansed_UAID_2],0),5)</f>
        <v>#N/A</v>
      </c>
      <c r="O2229" s="9" t="e">
        <f>INDEX(TrackerTbl[#Data],MATCH(Table58[[#This Row],[L2]],TrackerTbl[Cleansed_UAID_2],0),6)</f>
        <v>#N/A</v>
      </c>
      <c r="P2229" s="239" t="e">
        <f>INDEX(TrackerTbl[#Data],MATCH(Table58[[#This Row],[L2]],TrackerTbl[Cleansed_UAID_2],0),7)</f>
        <v>#N/A</v>
      </c>
    </row>
    <row r="2230" spans="10:16">
      <c r="J2230" t="s">
        <v>11438</v>
      </c>
      <c r="K2230" s="238" t="s">
        <v>11432</v>
      </c>
      <c r="L2230" t="str">
        <f>LEFT(Table58[[#This Row],[L3 (Last Work Package only)]],FIND(" - ",Table58[[#This Row],[L3 (Last Work Package only)]])-1)</f>
        <v>IDR 232.03</v>
      </c>
      <c r="M2230" t="str">
        <f>LEFT(Table58[[#This Row],[Assets]],FIND(" - ",Table58[[#This Row],[Assets]])-1)</f>
        <v>HS2-00002WUQ3</v>
      </c>
      <c r="N2230" s="239" t="e">
        <f>INDEX(TrackerTbl[#Data],MATCH(Table58[[#This Row],[L2]],TrackerTbl[Cleansed_UAID_2],0),5)</f>
        <v>#N/A</v>
      </c>
      <c r="O2230" s="9" t="e">
        <f>INDEX(TrackerTbl[#Data],MATCH(Table58[[#This Row],[L2]],TrackerTbl[Cleansed_UAID_2],0),6)</f>
        <v>#N/A</v>
      </c>
      <c r="P2230" s="239" t="e">
        <f>INDEX(TrackerTbl[#Data],MATCH(Table58[[#This Row],[L2]],TrackerTbl[Cleansed_UAID_2],0),7)</f>
        <v>#N/A</v>
      </c>
    </row>
    <row r="2231" spans="10:16">
      <c r="J2231" t="s">
        <v>11439</v>
      </c>
      <c r="K2231" s="238" t="s">
        <v>11432</v>
      </c>
      <c r="L2231" t="str">
        <f>LEFT(Table58[[#This Row],[L3 (Last Work Package only)]],FIND(" - ",Table58[[#This Row],[L3 (Last Work Package only)]])-1)</f>
        <v>IDR 232.03</v>
      </c>
      <c r="M2231" t="str">
        <f>LEFT(Table58[[#This Row],[Assets]],FIND(" - ",Table58[[#This Row],[Assets]])-1)</f>
        <v>HS2-00002WUQ4</v>
      </c>
      <c r="N2231" s="239" t="e">
        <f>INDEX(TrackerTbl[#Data],MATCH(Table58[[#This Row],[L2]],TrackerTbl[Cleansed_UAID_2],0),5)</f>
        <v>#N/A</v>
      </c>
      <c r="O2231" s="9" t="e">
        <f>INDEX(TrackerTbl[#Data],MATCH(Table58[[#This Row],[L2]],TrackerTbl[Cleansed_UAID_2],0),6)</f>
        <v>#N/A</v>
      </c>
      <c r="P2231" s="239" t="e">
        <f>INDEX(TrackerTbl[#Data],MATCH(Table58[[#This Row],[L2]],TrackerTbl[Cleansed_UAID_2],0),7)</f>
        <v>#N/A</v>
      </c>
    </row>
    <row r="2232" spans="10:16">
      <c r="J2232" t="s">
        <v>11440</v>
      </c>
      <c r="K2232" s="238" t="s">
        <v>11432</v>
      </c>
      <c r="L2232" t="str">
        <f>LEFT(Table58[[#This Row],[L3 (Last Work Package only)]],FIND(" - ",Table58[[#This Row],[L3 (Last Work Package only)]])-1)</f>
        <v>IDR 232.03</v>
      </c>
      <c r="M2232" t="str">
        <f>LEFT(Table58[[#This Row],[Assets]],FIND(" - ",Table58[[#This Row],[Assets]])-1)</f>
        <v>HS2-00002WUQ5</v>
      </c>
      <c r="N2232" s="239" t="e">
        <f>INDEX(TrackerTbl[#Data],MATCH(Table58[[#This Row],[L2]],TrackerTbl[Cleansed_UAID_2],0),5)</f>
        <v>#N/A</v>
      </c>
      <c r="O2232" s="9" t="e">
        <f>INDEX(TrackerTbl[#Data],MATCH(Table58[[#This Row],[L2]],TrackerTbl[Cleansed_UAID_2],0),6)</f>
        <v>#N/A</v>
      </c>
      <c r="P2232" s="239" t="e">
        <f>INDEX(TrackerTbl[#Data],MATCH(Table58[[#This Row],[L2]],TrackerTbl[Cleansed_UAID_2],0),7)</f>
        <v>#N/A</v>
      </c>
    </row>
    <row r="2233" spans="10:16">
      <c r="J2233" t="s">
        <v>11441</v>
      </c>
      <c r="K2233" s="238" t="s">
        <v>11432</v>
      </c>
      <c r="L2233" t="str">
        <f>LEFT(Table58[[#This Row],[L3 (Last Work Package only)]],FIND(" - ",Table58[[#This Row],[L3 (Last Work Package only)]])-1)</f>
        <v>IDR 232.03</v>
      </c>
      <c r="M2233" t="str">
        <f>LEFT(Table58[[#This Row],[Assets]],FIND(" - ",Table58[[#This Row],[Assets]])-1)</f>
        <v>HS2-00002WUQ6</v>
      </c>
      <c r="N2233" s="239" t="e">
        <f>INDEX(TrackerTbl[#Data],MATCH(Table58[[#This Row],[L2]],TrackerTbl[Cleansed_UAID_2],0),5)</f>
        <v>#N/A</v>
      </c>
      <c r="O2233" s="9" t="e">
        <f>INDEX(TrackerTbl[#Data],MATCH(Table58[[#This Row],[L2]],TrackerTbl[Cleansed_UAID_2],0),6)</f>
        <v>#N/A</v>
      </c>
      <c r="P2233" s="239" t="e">
        <f>INDEX(TrackerTbl[#Data],MATCH(Table58[[#This Row],[L2]],TrackerTbl[Cleansed_UAID_2],0),7)</f>
        <v>#N/A</v>
      </c>
    </row>
    <row r="2234" spans="10:16">
      <c r="J2234" t="s">
        <v>11442</v>
      </c>
      <c r="K2234" s="238" t="s">
        <v>11432</v>
      </c>
      <c r="L2234" t="str">
        <f>LEFT(Table58[[#This Row],[L3 (Last Work Package only)]],FIND(" - ",Table58[[#This Row],[L3 (Last Work Package only)]])-1)</f>
        <v>IDR 232.03</v>
      </c>
      <c r="M2234" t="str">
        <f>LEFT(Table58[[#This Row],[Assets]],FIND(" - ",Table58[[#This Row],[Assets]])-1)</f>
        <v>HS2-00003B9TJ</v>
      </c>
      <c r="N2234" s="239" t="e">
        <f>INDEX(TrackerTbl[#Data],MATCH(Table58[[#This Row],[L2]],TrackerTbl[Cleansed_UAID_2],0),5)</f>
        <v>#N/A</v>
      </c>
      <c r="O2234" s="9" t="e">
        <f>INDEX(TrackerTbl[#Data],MATCH(Table58[[#This Row],[L2]],TrackerTbl[Cleansed_UAID_2],0),6)</f>
        <v>#N/A</v>
      </c>
      <c r="P2234" s="239" t="e">
        <f>INDEX(TrackerTbl[#Data],MATCH(Table58[[#This Row],[L2]],TrackerTbl[Cleansed_UAID_2],0),7)</f>
        <v>#N/A</v>
      </c>
    </row>
    <row r="2235" spans="10:16">
      <c r="J2235" t="s">
        <v>11443</v>
      </c>
      <c r="K2235" s="238" t="s">
        <v>11432</v>
      </c>
      <c r="L2235" t="str">
        <f>LEFT(Table58[[#This Row],[L3 (Last Work Package only)]],FIND(" - ",Table58[[#This Row],[L3 (Last Work Package only)]])-1)</f>
        <v>IDR 232.03</v>
      </c>
      <c r="M2235" t="str">
        <f>LEFT(Table58[[#This Row],[Assets]],FIND(" - ",Table58[[#This Row],[Assets]])-1)</f>
        <v>HS2-00003G2C8</v>
      </c>
      <c r="N2235" s="239" t="e">
        <f>INDEX(TrackerTbl[#Data],MATCH(Table58[[#This Row],[L2]],TrackerTbl[Cleansed_UAID_2],0),5)</f>
        <v>#N/A</v>
      </c>
      <c r="O2235" s="9" t="e">
        <f>INDEX(TrackerTbl[#Data],MATCH(Table58[[#This Row],[L2]],TrackerTbl[Cleansed_UAID_2],0),6)</f>
        <v>#N/A</v>
      </c>
      <c r="P2235" s="239" t="e">
        <f>INDEX(TrackerTbl[#Data],MATCH(Table58[[#This Row],[L2]],TrackerTbl[Cleansed_UAID_2],0),7)</f>
        <v>#N/A</v>
      </c>
    </row>
    <row r="2236" spans="10:16">
      <c r="J2236" t="s">
        <v>11444</v>
      </c>
      <c r="K2236" s="238" t="s">
        <v>11445</v>
      </c>
      <c r="L2236" t="str">
        <f>LEFT(Table58[[#This Row],[L3 (Last Work Package only)]],FIND(" - ",Table58[[#This Row],[L3 (Last Work Package only)]])-1)</f>
        <v>IDR 232.02-2</v>
      </c>
      <c r="M2236" t="str">
        <f>LEFT(Table58[[#This Row],[Assets]],FIND(" - ",Table58[[#This Row],[Assets]])-1)</f>
        <v>HS2-000025B2N</v>
      </c>
      <c r="N2236" s="239" t="e">
        <f>INDEX(TrackerTbl[#Data],MATCH(Table58[[#This Row],[L2]],TrackerTbl[Cleansed_UAID_2],0),5)</f>
        <v>#N/A</v>
      </c>
      <c r="O2236" s="9" t="e">
        <f>INDEX(TrackerTbl[#Data],MATCH(Table58[[#This Row],[L2]],TrackerTbl[Cleansed_UAID_2],0),6)</f>
        <v>#N/A</v>
      </c>
      <c r="P2236" s="239" t="e">
        <f>INDEX(TrackerTbl[#Data],MATCH(Table58[[#This Row],[L2]],TrackerTbl[Cleansed_UAID_2],0),7)</f>
        <v>#N/A</v>
      </c>
    </row>
    <row r="2237" spans="10:16">
      <c r="J2237" t="s">
        <v>11446</v>
      </c>
      <c r="K2237" s="238" t="s">
        <v>11445</v>
      </c>
      <c r="L2237" t="str">
        <f>LEFT(Table58[[#This Row],[L3 (Last Work Package only)]],FIND(" - ",Table58[[#This Row],[L3 (Last Work Package only)]])-1)</f>
        <v>IDR 232.02-2</v>
      </c>
      <c r="M2237" t="str">
        <f>LEFT(Table58[[#This Row],[Assets]],FIND(" - ",Table58[[#This Row],[Assets]])-1)</f>
        <v>HS2-00002BVLJ</v>
      </c>
      <c r="N2237" s="239" t="e">
        <f>INDEX(TrackerTbl[#Data],MATCH(Table58[[#This Row],[L2]],TrackerTbl[Cleansed_UAID_2],0),5)</f>
        <v>#N/A</v>
      </c>
      <c r="O2237" s="9" t="e">
        <f>INDEX(TrackerTbl[#Data],MATCH(Table58[[#This Row],[L2]],TrackerTbl[Cleansed_UAID_2],0),6)</f>
        <v>#N/A</v>
      </c>
      <c r="P2237" s="239" t="e">
        <f>INDEX(TrackerTbl[#Data],MATCH(Table58[[#This Row],[L2]],TrackerTbl[Cleansed_UAID_2],0),7)</f>
        <v>#N/A</v>
      </c>
    </row>
    <row r="2238" spans="10:16">
      <c r="J2238" t="s">
        <v>11447</v>
      </c>
      <c r="K2238" s="238" t="s">
        <v>11445</v>
      </c>
      <c r="L2238" t="str">
        <f>LEFT(Table58[[#This Row],[L3 (Last Work Package only)]],FIND(" - ",Table58[[#This Row],[L3 (Last Work Package only)]])-1)</f>
        <v>IDR 232.02-2</v>
      </c>
      <c r="M2238" t="str">
        <f>LEFT(Table58[[#This Row],[Assets]],FIND(" - ",Table58[[#This Row],[Assets]])-1)</f>
        <v>HS2-00002CTGZ</v>
      </c>
      <c r="N2238" s="239" t="e">
        <f>INDEX(TrackerTbl[#Data],MATCH(Table58[[#This Row],[L2]],TrackerTbl[Cleansed_UAID_2],0),5)</f>
        <v>#N/A</v>
      </c>
      <c r="O2238" s="9" t="e">
        <f>INDEX(TrackerTbl[#Data],MATCH(Table58[[#This Row],[L2]],TrackerTbl[Cleansed_UAID_2],0),6)</f>
        <v>#N/A</v>
      </c>
      <c r="P2238" s="239" t="e">
        <f>INDEX(TrackerTbl[#Data],MATCH(Table58[[#This Row],[L2]],TrackerTbl[Cleansed_UAID_2],0),7)</f>
        <v>#N/A</v>
      </c>
    </row>
    <row r="2239" spans="10:16">
      <c r="J2239" t="s">
        <v>11448</v>
      </c>
      <c r="K2239" s="238" t="s">
        <v>11445</v>
      </c>
      <c r="L2239" t="str">
        <f>LEFT(Table58[[#This Row],[L3 (Last Work Package only)]],FIND(" - ",Table58[[#This Row],[L3 (Last Work Package only)]])-1)</f>
        <v>IDR 232.02-2</v>
      </c>
      <c r="M2239" t="str">
        <f>LEFT(Table58[[#This Row],[Assets]],FIND(" - ",Table58[[#This Row],[Assets]])-1)</f>
        <v>HS2-00002CTH0</v>
      </c>
      <c r="N2239" s="239" t="e">
        <f>INDEX(TrackerTbl[#Data],MATCH(Table58[[#This Row],[L2]],TrackerTbl[Cleansed_UAID_2],0),5)</f>
        <v>#N/A</v>
      </c>
      <c r="O2239" s="9" t="e">
        <f>INDEX(TrackerTbl[#Data],MATCH(Table58[[#This Row],[L2]],TrackerTbl[Cleansed_UAID_2],0),6)</f>
        <v>#N/A</v>
      </c>
      <c r="P2239" s="239" t="e">
        <f>INDEX(TrackerTbl[#Data],MATCH(Table58[[#This Row],[L2]],TrackerTbl[Cleansed_UAID_2],0),7)</f>
        <v>#N/A</v>
      </c>
    </row>
    <row r="2240" spans="10:16">
      <c r="J2240" t="s">
        <v>11449</v>
      </c>
      <c r="K2240" s="238" t="s">
        <v>11445</v>
      </c>
      <c r="L2240" t="str">
        <f>LEFT(Table58[[#This Row],[L3 (Last Work Package only)]],FIND(" - ",Table58[[#This Row],[L3 (Last Work Package only)]])-1)</f>
        <v>IDR 232.02-2</v>
      </c>
      <c r="M2240" t="str">
        <f>LEFT(Table58[[#This Row],[Assets]],FIND(" - ",Table58[[#This Row],[Assets]])-1)</f>
        <v>HS2-00002CTH1</v>
      </c>
      <c r="N2240" s="239" t="e">
        <f>INDEX(TrackerTbl[#Data],MATCH(Table58[[#This Row],[L2]],TrackerTbl[Cleansed_UAID_2],0),5)</f>
        <v>#N/A</v>
      </c>
      <c r="O2240" s="9" t="e">
        <f>INDEX(TrackerTbl[#Data],MATCH(Table58[[#This Row],[L2]],TrackerTbl[Cleansed_UAID_2],0),6)</f>
        <v>#N/A</v>
      </c>
      <c r="P2240" s="239" t="e">
        <f>INDEX(TrackerTbl[#Data],MATCH(Table58[[#This Row],[L2]],TrackerTbl[Cleansed_UAID_2],0),7)</f>
        <v>#N/A</v>
      </c>
    </row>
    <row r="2241" spans="10:16">
      <c r="J2241" t="s">
        <v>11450</v>
      </c>
      <c r="K2241" s="238" t="s">
        <v>11445</v>
      </c>
      <c r="L2241" t="str">
        <f>LEFT(Table58[[#This Row],[L3 (Last Work Package only)]],FIND(" - ",Table58[[#This Row],[L3 (Last Work Package only)]])-1)</f>
        <v>IDR 232.02-2</v>
      </c>
      <c r="M2241" t="str">
        <f>LEFT(Table58[[#This Row],[Assets]],FIND(" - ",Table58[[#This Row],[Assets]])-1)</f>
        <v>HS2-00002CTH2</v>
      </c>
      <c r="N2241" s="239" t="e">
        <f>INDEX(TrackerTbl[#Data],MATCH(Table58[[#This Row],[L2]],TrackerTbl[Cleansed_UAID_2],0),5)</f>
        <v>#N/A</v>
      </c>
      <c r="O2241" s="9" t="e">
        <f>INDEX(TrackerTbl[#Data],MATCH(Table58[[#This Row],[L2]],TrackerTbl[Cleansed_UAID_2],0),6)</f>
        <v>#N/A</v>
      </c>
      <c r="P2241" s="239" t="e">
        <f>INDEX(TrackerTbl[#Data],MATCH(Table58[[#This Row],[L2]],TrackerTbl[Cleansed_UAID_2],0),7)</f>
        <v>#N/A</v>
      </c>
    </row>
    <row r="2242" spans="10:16">
      <c r="J2242" t="s">
        <v>11451</v>
      </c>
      <c r="K2242" s="238" t="s">
        <v>11445</v>
      </c>
      <c r="L2242" t="str">
        <f>LEFT(Table58[[#This Row],[L3 (Last Work Package only)]],FIND(" - ",Table58[[#This Row],[L3 (Last Work Package only)]])-1)</f>
        <v>IDR 232.02-2</v>
      </c>
      <c r="M2242" t="str">
        <f>LEFT(Table58[[#This Row],[Assets]],FIND(" - ",Table58[[#This Row],[Assets]])-1)</f>
        <v>HS2-00002CTH4</v>
      </c>
      <c r="N2242" s="239" t="e">
        <f>INDEX(TrackerTbl[#Data],MATCH(Table58[[#This Row],[L2]],TrackerTbl[Cleansed_UAID_2],0),5)</f>
        <v>#N/A</v>
      </c>
      <c r="O2242" s="9" t="e">
        <f>INDEX(TrackerTbl[#Data],MATCH(Table58[[#This Row],[L2]],TrackerTbl[Cleansed_UAID_2],0),6)</f>
        <v>#N/A</v>
      </c>
      <c r="P2242" s="239" t="e">
        <f>INDEX(TrackerTbl[#Data],MATCH(Table58[[#This Row],[L2]],TrackerTbl[Cleansed_UAID_2],0),7)</f>
        <v>#N/A</v>
      </c>
    </row>
    <row r="2243" spans="10:16">
      <c r="J2243" t="s">
        <v>11452</v>
      </c>
      <c r="K2243" s="238" t="s">
        <v>11445</v>
      </c>
      <c r="L2243" t="str">
        <f>LEFT(Table58[[#This Row],[L3 (Last Work Package only)]],FIND(" - ",Table58[[#This Row],[L3 (Last Work Package only)]])-1)</f>
        <v>IDR 232.02-2</v>
      </c>
      <c r="M2243" t="str">
        <f>LEFT(Table58[[#This Row],[Assets]],FIND(" - ",Table58[[#This Row],[Assets]])-1)</f>
        <v>HS2-00002TTKC</v>
      </c>
      <c r="N2243" s="239" t="e">
        <f>INDEX(TrackerTbl[#Data],MATCH(Table58[[#This Row],[L2]],TrackerTbl[Cleansed_UAID_2],0),5)</f>
        <v>#N/A</v>
      </c>
      <c r="O2243" s="9" t="e">
        <f>INDEX(TrackerTbl[#Data],MATCH(Table58[[#This Row],[L2]],TrackerTbl[Cleansed_UAID_2],0),6)</f>
        <v>#N/A</v>
      </c>
      <c r="P2243" s="239" t="e">
        <f>INDEX(TrackerTbl[#Data],MATCH(Table58[[#This Row],[L2]],TrackerTbl[Cleansed_UAID_2],0),7)</f>
        <v>#N/A</v>
      </c>
    </row>
    <row r="2244" spans="10:16">
      <c r="J2244" t="s">
        <v>11453</v>
      </c>
      <c r="K2244" s="238" t="s">
        <v>11445</v>
      </c>
      <c r="L2244" t="str">
        <f>LEFT(Table58[[#This Row],[L3 (Last Work Package only)]],FIND(" - ",Table58[[#This Row],[L3 (Last Work Package only)]])-1)</f>
        <v>IDR 232.02-2</v>
      </c>
      <c r="M2244" t="str">
        <f>LEFT(Table58[[#This Row],[Assets]],FIND(" - ",Table58[[#This Row],[Assets]])-1)</f>
        <v>HS2-000001084</v>
      </c>
      <c r="N2244" s="239" t="e">
        <f>INDEX(TrackerTbl[#Data],MATCH(Table58[[#This Row],[L2]],TrackerTbl[Cleansed_UAID_2],0),5)</f>
        <v>#N/A</v>
      </c>
      <c r="O2244" s="9" t="e">
        <f>INDEX(TrackerTbl[#Data],MATCH(Table58[[#This Row],[L2]],TrackerTbl[Cleansed_UAID_2],0),6)</f>
        <v>#N/A</v>
      </c>
      <c r="P2244" s="239" t="e">
        <f>INDEX(TrackerTbl[#Data],MATCH(Table58[[#This Row],[L2]],TrackerTbl[Cleansed_UAID_2],0),7)</f>
        <v>#N/A</v>
      </c>
    </row>
    <row r="2245" spans="10:16">
      <c r="J2245" t="s">
        <v>11454</v>
      </c>
      <c r="K2245" s="238" t="s">
        <v>11445</v>
      </c>
      <c r="L2245" t="str">
        <f>LEFT(Table58[[#This Row],[L3 (Last Work Package only)]],FIND(" - ",Table58[[#This Row],[L3 (Last Work Package only)]])-1)</f>
        <v>IDR 232.02-2</v>
      </c>
      <c r="M2245" t="str">
        <f>LEFT(Table58[[#This Row],[Assets]],FIND(" - ",Table58[[#This Row],[Assets]])-1)</f>
        <v>HS2-00002WUPY</v>
      </c>
      <c r="N2245" s="239" t="e">
        <f>INDEX(TrackerTbl[#Data],MATCH(Table58[[#This Row],[L2]],TrackerTbl[Cleansed_UAID_2],0),5)</f>
        <v>#N/A</v>
      </c>
      <c r="O2245" s="9" t="e">
        <f>INDEX(TrackerTbl[#Data],MATCH(Table58[[#This Row],[L2]],TrackerTbl[Cleansed_UAID_2],0),6)</f>
        <v>#N/A</v>
      </c>
      <c r="P2245" s="239" t="e">
        <f>INDEX(TrackerTbl[#Data],MATCH(Table58[[#This Row],[L2]],TrackerTbl[Cleansed_UAID_2],0),7)</f>
        <v>#N/A</v>
      </c>
    </row>
    <row r="2246" spans="10:16">
      <c r="J2246" t="s">
        <v>11455</v>
      </c>
      <c r="K2246" s="238" t="s">
        <v>11445</v>
      </c>
      <c r="L2246" t="str">
        <f>LEFT(Table58[[#This Row],[L3 (Last Work Package only)]],FIND(" - ",Table58[[#This Row],[L3 (Last Work Package only)]])-1)</f>
        <v>IDR 232.02-2</v>
      </c>
      <c r="M2246" t="str">
        <f>LEFT(Table58[[#This Row],[Assets]],FIND(" - ",Table58[[#This Row],[Assets]])-1)</f>
        <v>HS2-00002WUPZ</v>
      </c>
      <c r="N2246" s="239" t="e">
        <f>INDEX(TrackerTbl[#Data],MATCH(Table58[[#This Row],[L2]],TrackerTbl[Cleansed_UAID_2],0),5)</f>
        <v>#N/A</v>
      </c>
      <c r="O2246" s="9" t="e">
        <f>INDEX(TrackerTbl[#Data],MATCH(Table58[[#This Row],[L2]],TrackerTbl[Cleansed_UAID_2],0),6)</f>
        <v>#N/A</v>
      </c>
      <c r="P2246" s="239" t="e">
        <f>INDEX(TrackerTbl[#Data],MATCH(Table58[[#This Row],[L2]],TrackerTbl[Cleansed_UAID_2],0),7)</f>
        <v>#N/A</v>
      </c>
    </row>
    <row r="2247" spans="10:16">
      <c r="J2247" t="s">
        <v>11456</v>
      </c>
      <c r="K2247" s="238" t="s">
        <v>11445</v>
      </c>
      <c r="L2247" t="str">
        <f>LEFT(Table58[[#This Row],[L3 (Last Work Package only)]],FIND(" - ",Table58[[#This Row],[L3 (Last Work Package only)]])-1)</f>
        <v>IDR 232.02-2</v>
      </c>
      <c r="M2247" t="str">
        <f>LEFT(Table58[[#This Row],[Assets]],FIND(" - ",Table58[[#This Row],[Assets]])-1)</f>
        <v>HS2-00002WUQ0</v>
      </c>
      <c r="N2247" s="239" t="e">
        <f>INDEX(TrackerTbl[#Data],MATCH(Table58[[#This Row],[L2]],TrackerTbl[Cleansed_UAID_2],0),5)</f>
        <v>#N/A</v>
      </c>
      <c r="O2247" s="9" t="e">
        <f>INDEX(TrackerTbl[#Data],MATCH(Table58[[#This Row],[L2]],TrackerTbl[Cleansed_UAID_2],0),6)</f>
        <v>#N/A</v>
      </c>
      <c r="P2247" s="239" t="e">
        <f>INDEX(TrackerTbl[#Data],MATCH(Table58[[#This Row],[L2]],TrackerTbl[Cleansed_UAID_2],0),7)</f>
        <v>#N/A</v>
      </c>
    </row>
    <row r="2248" spans="10:16">
      <c r="J2248" t="s">
        <v>11457</v>
      </c>
      <c r="K2248" s="238" t="s">
        <v>11445</v>
      </c>
      <c r="L2248" t="str">
        <f>LEFT(Table58[[#This Row],[L3 (Last Work Package only)]],FIND(" - ",Table58[[#This Row],[L3 (Last Work Package only)]])-1)</f>
        <v>IDR 232.02-2</v>
      </c>
      <c r="M2248" t="str">
        <f>LEFT(Table58[[#This Row],[Assets]],FIND(" - ",Table58[[#This Row],[Assets]])-1)</f>
        <v>HS2-00002WUQ1</v>
      </c>
      <c r="N2248" s="239" t="e">
        <f>INDEX(TrackerTbl[#Data],MATCH(Table58[[#This Row],[L2]],TrackerTbl[Cleansed_UAID_2],0),5)</f>
        <v>#N/A</v>
      </c>
      <c r="O2248" s="9" t="e">
        <f>INDEX(TrackerTbl[#Data],MATCH(Table58[[#This Row],[L2]],TrackerTbl[Cleansed_UAID_2],0),6)</f>
        <v>#N/A</v>
      </c>
      <c r="P2248" s="239" t="e">
        <f>INDEX(TrackerTbl[#Data],MATCH(Table58[[#This Row],[L2]],TrackerTbl[Cleansed_UAID_2],0),7)</f>
        <v>#N/A</v>
      </c>
    </row>
    <row r="2249" spans="10:16">
      <c r="J2249" t="s">
        <v>11458</v>
      </c>
      <c r="K2249" s="238" t="s">
        <v>11445</v>
      </c>
      <c r="L2249" t="str">
        <f>LEFT(Table58[[#This Row],[L3 (Last Work Package only)]],FIND(" - ",Table58[[#This Row],[L3 (Last Work Package only)]])-1)</f>
        <v>IDR 232.02-2</v>
      </c>
      <c r="M2249" t="str">
        <f>LEFT(Table58[[#This Row],[Assets]],FIND(" - ",Table58[[#This Row],[Assets]])-1)</f>
        <v>HS2-00002ZGDE</v>
      </c>
      <c r="N2249" s="239" t="e">
        <f>INDEX(TrackerTbl[#Data],MATCH(Table58[[#This Row],[L2]],TrackerTbl[Cleansed_UAID_2],0),5)</f>
        <v>#N/A</v>
      </c>
      <c r="O2249" s="9" t="e">
        <f>INDEX(TrackerTbl[#Data],MATCH(Table58[[#This Row],[L2]],TrackerTbl[Cleansed_UAID_2],0),6)</f>
        <v>#N/A</v>
      </c>
      <c r="P2249" s="239" t="e">
        <f>INDEX(TrackerTbl[#Data],MATCH(Table58[[#This Row],[L2]],TrackerTbl[Cleansed_UAID_2],0),7)</f>
        <v>#N/A</v>
      </c>
    </row>
    <row r="2250" spans="10:16">
      <c r="J2250" t="s">
        <v>11459</v>
      </c>
      <c r="K2250" s="238" t="s">
        <v>11445</v>
      </c>
      <c r="L2250" t="str">
        <f>LEFT(Table58[[#This Row],[L3 (Last Work Package only)]],FIND(" - ",Table58[[#This Row],[L3 (Last Work Package only)]])-1)</f>
        <v>IDR 232.02-2</v>
      </c>
      <c r="M2250" t="str">
        <f>LEFT(Table58[[#This Row],[Assets]],FIND(" - ",Table58[[#This Row],[Assets]])-1)</f>
        <v>HS2-000030RKW</v>
      </c>
      <c r="N2250" s="239" t="e">
        <f>INDEX(TrackerTbl[#Data],MATCH(Table58[[#This Row],[L2]],TrackerTbl[Cleansed_UAID_2],0),5)</f>
        <v>#N/A</v>
      </c>
      <c r="O2250" s="9" t="e">
        <f>INDEX(TrackerTbl[#Data],MATCH(Table58[[#This Row],[L2]],TrackerTbl[Cleansed_UAID_2],0),6)</f>
        <v>#N/A</v>
      </c>
      <c r="P2250" s="239" t="e">
        <f>INDEX(TrackerTbl[#Data],MATCH(Table58[[#This Row],[L2]],TrackerTbl[Cleansed_UAID_2],0),7)</f>
        <v>#N/A</v>
      </c>
    </row>
    <row r="2251" spans="10:16">
      <c r="J2251" t="s">
        <v>11460</v>
      </c>
      <c r="K2251" s="238" t="s">
        <v>11445</v>
      </c>
      <c r="L2251" t="str">
        <f>LEFT(Table58[[#This Row],[L3 (Last Work Package only)]],FIND(" - ",Table58[[#This Row],[L3 (Last Work Package only)]])-1)</f>
        <v>IDR 232.02-2</v>
      </c>
      <c r="M2251" t="str">
        <f>LEFT(Table58[[#This Row],[Assets]],FIND(" - ",Table58[[#This Row],[Assets]])-1)</f>
        <v>HS2-000032Q2M</v>
      </c>
      <c r="N2251" s="239" t="e">
        <f>INDEX(TrackerTbl[#Data],MATCH(Table58[[#This Row],[L2]],TrackerTbl[Cleansed_UAID_2],0),5)</f>
        <v>#N/A</v>
      </c>
      <c r="O2251" s="9" t="e">
        <f>INDEX(TrackerTbl[#Data],MATCH(Table58[[#This Row],[L2]],TrackerTbl[Cleansed_UAID_2],0),6)</f>
        <v>#N/A</v>
      </c>
      <c r="P2251" s="239" t="e">
        <f>INDEX(TrackerTbl[#Data],MATCH(Table58[[#This Row],[L2]],TrackerTbl[Cleansed_UAID_2],0),7)</f>
        <v>#N/A</v>
      </c>
    </row>
    <row r="2252" spans="10:16">
      <c r="J2252" t="s">
        <v>11461</v>
      </c>
      <c r="K2252" s="238" t="s">
        <v>11462</v>
      </c>
      <c r="L2252" t="str">
        <f>LEFT(Table58[[#This Row],[L3 (Last Work Package only)]],FIND(" - ",Table58[[#This Row],[L3 (Last Work Package only)]])-1)</f>
        <v>IDR 232.02-1</v>
      </c>
      <c r="M2252" t="str">
        <f>LEFT(Table58[[#This Row],[Assets]],FIND(" - ",Table58[[#This Row],[Assets]])-1)</f>
        <v>HS2-000001443</v>
      </c>
      <c r="N2252" s="239" t="e">
        <f>INDEX(TrackerTbl[#Data],MATCH(Table58[[#This Row],[L2]],TrackerTbl[Cleansed_UAID_2],0),5)</f>
        <v>#N/A</v>
      </c>
      <c r="O2252" s="9" t="e">
        <f>INDEX(TrackerTbl[#Data],MATCH(Table58[[#This Row],[L2]],TrackerTbl[Cleansed_UAID_2],0),6)</f>
        <v>#N/A</v>
      </c>
      <c r="P2252" s="239" t="e">
        <f>INDEX(TrackerTbl[#Data],MATCH(Table58[[#This Row],[L2]],TrackerTbl[Cleansed_UAID_2],0),7)</f>
        <v>#N/A</v>
      </c>
    </row>
    <row r="2253" spans="10:16">
      <c r="J2253" t="s">
        <v>11463</v>
      </c>
      <c r="K2253" s="238" t="s">
        <v>11464</v>
      </c>
      <c r="L2253" t="str">
        <f>LEFT(Table58[[#This Row],[L3 (Last Work Package only)]],FIND(" - ",Table58[[#This Row],[L3 (Last Work Package only)]])-1)</f>
        <v>IDR 232.01</v>
      </c>
      <c r="M2253" t="str">
        <f>LEFT(Table58[[#This Row],[Assets]],FIND(" - ",Table58[[#This Row],[Assets]])-1)</f>
        <v>HS2-00002EL0J</v>
      </c>
      <c r="N2253" s="239" t="e">
        <f>INDEX(TrackerTbl[#Data],MATCH(Table58[[#This Row],[L2]],TrackerTbl[Cleansed_UAID_2],0),5)</f>
        <v>#N/A</v>
      </c>
      <c r="O2253" s="9" t="e">
        <f>INDEX(TrackerTbl[#Data],MATCH(Table58[[#This Row],[L2]],TrackerTbl[Cleansed_UAID_2],0),6)</f>
        <v>#N/A</v>
      </c>
      <c r="P2253" s="239" t="e">
        <f>INDEX(TrackerTbl[#Data],MATCH(Table58[[#This Row],[L2]],TrackerTbl[Cleansed_UAID_2],0),7)</f>
        <v>#N/A</v>
      </c>
    </row>
    <row r="2254" spans="10:16">
      <c r="J2254" t="s">
        <v>11465</v>
      </c>
      <c r="K2254" s="238" t="s">
        <v>11464</v>
      </c>
      <c r="L2254" t="str">
        <f>LEFT(Table58[[#This Row],[L3 (Last Work Package only)]],FIND(" - ",Table58[[#This Row],[L3 (Last Work Package only)]])-1)</f>
        <v>IDR 232.01</v>
      </c>
      <c r="M2254" t="str">
        <f>LEFT(Table58[[#This Row],[Assets]],FIND(" - ",Table58[[#This Row],[Assets]])-1)</f>
        <v>HS2-00002CTGU</v>
      </c>
      <c r="N2254" s="239" t="e">
        <f>INDEX(TrackerTbl[#Data],MATCH(Table58[[#This Row],[L2]],TrackerTbl[Cleansed_UAID_2],0),5)</f>
        <v>#N/A</v>
      </c>
      <c r="O2254" s="9" t="e">
        <f>INDEX(TrackerTbl[#Data],MATCH(Table58[[#This Row],[L2]],TrackerTbl[Cleansed_UAID_2],0),6)</f>
        <v>#N/A</v>
      </c>
      <c r="P2254" s="239" t="e">
        <f>INDEX(TrackerTbl[#Data],MATCH(Table58[[#This Row],[L2]],TrackerTbl[Cleansed_UAID_2],0),7)</f>
        <v>#N/A</v>
      </c>
    </row>
    <row r="2255" spans="10:16">
      <c r="J2255" t="s">
        <v>11466</v>
      </c>
      <c r="K2255" s="238" t="s">
        <v>11464</v>
      </c>
      <c r="L2255" t="str">
        <f>LEFT(Table58[[#This Row],[L3 (Last Work Package only)]],FIND(" - ",Table58[[#This Row],[L3 (Last Work Package only)]])-1)</f>
        <v>IDR 232.01</v>
      </c>
      <c r="M2255" t="str">
        <f>LEFT(Table58[[#This Row],[Assets]],FIND(" - ",Table58[[#This Row],[Assets]])-1)</f>
        <v>HS2-00002CTGV</v>
      </c>
      <c r="N2255" s="239" t="e">
        <f>INDEX(TrackerTbl[#Data],MATCH(Table58[[#This Row],[L2]],TrackerTbl[Cleansed_UAID_2],0),5)</f>
        <v>#N/A</v>
      </c>
      <c r="O2255" s="9" t="e">
        <f>INDEX(TrackerTbl[#Data],MATCH(Table58[[#This Row],[L2]],TrackerTbl[Cleansed_UAID_2],0),6)</f>
        <v>#N/A</v>
      </c>
      <c r="P2255" s="239" t="e">
        <f>INDEX(TrackerTbl[#Data],MATCH(Table58[[#This Row],[L2]],TrackerTbl[Cleansed_UAID_2],0),7)</f>
        <v>#N/A</v>
      </c>
    </row>
    <row r="2256" spans="10:16">
      <c r="J2256" t="s">
        <v>11467</v>
      </c>
      <c r="K2256" s="238" t="s">
        <v>11464</v>
      </c>
      <c r="L2256" t="str">
        <f>LEFT(Table58[[#This Row],[L3 (Last Work Package only)]],FIND(" - ",Table58[[#This Row],[L3 (Last Work Package only)]])-1)</f>
        <v>IDR 232.01</v>
      </c>
      <c r="M2256" t="str">
        <f>LEFT(Table58[[#This Row],[Assets]],FIND(" - ",Table58[[#This Row],[Assets]])-1)</f>
        <v>HS2-00002CTGX</v>
      </c>
      <c r="N2256" s="239" t="e">
        <f>INDEX(TrackerTbl[#Data],MATCH(Table58[[#This Row],[L2]],TrackerTbl[Cleansed_UAID_2],0),5)</f>
        <v>#N/A</v>
      </c>
      <c r="O2256" s="9" t="e">
        <f>INDEX(TrackerTbl[#Data],MATCH(Table58[[#This Row],[L2]],TrackerTbl[Cleansed_UAID_2],0),6)</f>
        <v>#N/A</v>
      </c>
      <c r="P2256" s="239" t="e">
        <f>INDEX(TrackerTbl[#Data],MATCH(Table58[[#This Row],[L2]],TrackerTbl[Cleansed_UAID_2],0),7)</f>
        <v>#N/A</v>
      </c>
    </row>
    <row r="2257" spans="10:16">
      <c r="J2257" t="s">
        <v>11468</v>
      </c>
      <c r="K2257" s="238" t="s">
        <v>11464</v>
      </c>
      <c r="L2257" t="str">
        <f>LEFT(Table58[[#This Row],[L3 (Last Work Package only)]],FIND(" - ",Table58[[#This Row],[L3 (Last Work Package only)]])-1)</f>
        <v>IDR 232.01</v>
      </c>
      <c r="M2257" t="str">
        <f>LEFT(Table58[[#This Row],[Assets]],FIND(" - ",Table58[[#This Row],[Assets]])-1)</f>
        <v>HS2-00002CTGY</v>
      </c>
      <c r="N2257" s="239" t="e">
        <f>INDEX(TrackerTbl[#Data],MATCH(Table58[[#This Row],[L2]],TrackerTbl[Cleansed_UAID_2],0),5)</f>
        <v>#N/A</v>
      </c>
      <c r="O2257" s="9" t="e">
        <f>INDEX(TrackerTbl[#Data],MATCH(Table58[[#This Row],[L2]],TrackerTbl[Cleansed_UAID_2],0),6)</f>
        <v>#N/A</v>
      </c>
      <c r="P2257" s="239" t="e">
        <f>INDEX(TrackerTbl[#Data],MATCH(Table58[[#This Row],[L2]],TrackerTbl[Cleansed_UAID_2],0),7)</f>
        <v>#N/A</v>
      </c>
    </row>
    <row r="2258" spans="10:16">
      <c r="J2258" t="s">
        <v>11469</v>
      </c>
      <c r="K2258" s="238" t="s">
        <v>11464</v>
      </c>
      <c r="L2258" t="str">
        <f>LEFT(Table58[[#This Row],[L3 (Last Work Package only)]],FIND(" - ",Table58[[#This Row],[L3 (Last Work Package only)]])-1)</f>
        <v>IDR 232.01</v>
      </c>
      <c r="M2258" t="str">
        <f>LEFT(Table58[[#This Row],[Assets]],FIND(" - ",Table58[[#This Row],[Assets]])-1)</f>
        <v>HS2-00002EKZ1</v>
      </c>
      <c r="N2258" s="239" t="e">
        <f>INDEX(TrackerTbl[#Data],MATCH(Table58[[#This Row],[L2]],TrackerTbl[Cleansed_UAID_2],0),5)</f>
        <v>#N/A</v>
      </c>
      <c r="O2258" s="9" t="e">
        <f>INDEX(TrackerTbl[#Data],MATCH(Table58[[#This Row],[L2]],TrackerTbl[Cleansed_UAID_2],0),6)</f>
        <v>#N/A</v>
      </c>
      <c r="P2258" s="239" t="e">
        <f>INDEX(TrackerTbl[#Data],MATCH(Table58[[#This Row],[L2]],TrackerTbl[Cleansed_UAID_2],0),7)</f>
        <v>#N/A</v>
      </c>
    </row>
    <row r="2259" spans="10:16">
      <c r="J2259" t="s">
        <v>11470</v>
      </c>
      <c r="K2259" s="238" t="s">
        <v>11464</v>
      </c>
      <c r="L2259" t="str">
        <f>LEFT(Table58[[#This Row],[L3 (Last Work Package only)]],FIND(" - ",Table58[[#This Row],[L3 (Last Work Package only)]])-1)</f>
        <v>IDR 232.01</v>
      </c>
      <c r="M2259" t="str">
        <f>LEFT(Table58[[#This Row],[Assets]],FIND(" - ",Table58[[#This Row],[Assets]])-1)</f>
        <v>HS2-000001083</v>
      </c>
      <c r="N2259" s="239" t="e">
        <f>INDEX(TrackerTbl[#Data],MATCH(Table58[[#This Row],[L2]],TrackerTbl[Cleansed_UAID_2],0),5)</f>
        <v>#N/A</v>
      </c>
      <c r="O2259" s="9" t="e">
        <f>INDEX(TrackerTbl[#Data],MATCH(Table58[[#This Row],[L2]],TrackerTbl[Cleansed_UAID_2],0),6)</f>
        <v>#N/A</v>
      </c>
      <c r="P2259" s="239" t="e">
        <f>INDEX(TrackerTbl[#Data],MATCH(Table58[[#This Row],[L2]],TrackerTbl[Cleansed_UAID_2],0),7)</f>
        <v>#N/A</v>
      </c>
    </row>
    <row r="2260" spans="10:16">
      <c r="J2260" t="s">
        <v>11471</v>
      </c>
      <c r="K2260" s="238" t="s">
        <v>11464</v>
      </c>
      <c r="L2260" t="str">
        <f>LEFT(Table58[[#This Row],[L3 (Last Work Package only)]],FIND(" - ",Table58[[#This Row],[L3 (Last Work Package only)]])-1)</f>
        <v>IDR 232.01</v>
      </c>
      <c r="M2260" t="str">
        <f>LEFT(Table58[[#This Row],[Assets]],FIND(" - ",Table58[[#This Row],[Assets]])-1)</f>
        <v>HS2-00002EKZ2</v>
      </c>
      <c r="N2260" s="239" t="e">
        <f>INDEX(TrackerTbl[#Data],MATCH(Table58[[#This Row],[L2]],TrackerTbl[Cleansed_UAID_2],0),5)</f>
        <v>#N/A</v>
      </c>
      <c r="O2260" s="9" t="e">
        <f>INDEX(TrackerTbl[#Data],MATCH(Table58[[#This Row],[L2]],TrackerTbl[Cleansed_UAID_2],0),6)</f>
        <v>#N/A</v>
      </c>
      <c r="P2260" s="239" t="e">
        <f>INDEX(TrackerTbl[#Data],MATCH(Table58[[#This Row],[L2]],TrackerTbl[Cleansed_UAID_2],0),7)</f>
        <v>#N/A</v>
      </c>
    </row>
    <row r="2261" spans="10:16">
      <c r="J2261" t="s">
        <v>11472</v>
      </c>
      <c r="K2261" s="238" t="s">
        <v>11464</v>
      </c>
      <c r="L2261" t="str">
        <f>LEFT(Table58[[#This Row],[L3 (Last Work Package only)]],FIND(" - ",Table58[[#This Row],[L3 (Last Work Package only)]])-1)</f>
        <v>IDR 232.01</v>
      </c>
      <c r="M2261" t="str">
        <f>LEFT(Table58[[#This Row],[Assets]],FIND(" - ",Table58[[#This Row],[Assets]])-1)</f>
        <v>HS2-00002EL0K</v>
      </c>
      <c r="N2261" s="239" t="e">
        <f>INDEX(TrackerTbl[#Data],MATCH(Table58[[#This Row],[L2]],TrackerTbl[Cleansed_UAID_2],0),5)</f>
        <v>#N/A</v>
      </c>
      <c r="O2261" s="9" t="e">
        <f>INDEX(TrackerTbl[#Data],MATCH(Table58[[#This Row],[L2]],TrackerTbl[Cleansed_UAID_2],0),6)</f>
        <v>#N/A</v>
      </c>
      <c r="P2261" s="239" t="e">
        <f>INDEX(TrackerTbl[#Data],MATCH(Table58[[#This Row],[L2]],TrackerTbl[Cleansed_UAID_2],0),7)</f>
        <v>#N/A</v>
      </c>
    </row>
    <row r="2262" spans="10:16">
      <c r="J2262" t="s">
        <v>11473</v>
      </c>
      <c r="K2262" s="238" t="s">
        <v>11464</v>
      </c>
      <c r="L2262" t="str">
        <f>LEFT(Table58[[#This Row],[L3 (Last Work Package only)]],FIND(" - ",Table58[[#This Row],[L3 (Last Work Package only)]])-1)</f>
        <v>IDR 232.01</v>
      </c>
      <c r="M2262" t="str">
        <f>LEFT(Table58[[#This Row],[Assets]],FIND(" - ",Table58[[#This Row],[Assets]])-1)</f>
        <v>HS2-00002EKZ3</v>
      </c>
      <c r="N2262" s="239" t="e">
        <f>INDEX(TrackerTbl[#Data],MATCH(Table58[[#This Row],[L2]],TrackerTbl[Cleansed_UAID_2],0),5)</f>
        <v>#N/A</v>
      </c>
      <c r="O2262" s="9" t="e">
        <f>INDEX(TrackerTbl[#Data],MATCH(Table58[[#This Row],[L2]],TrackerTbl[Cleansed_UAID_2],0),6)</f>
        <v>#N/A</v>
      </c>
      <c r="P2262" s="239" t="e">
        <f>INDEX(TrackerTbl[#Data],MATCH(Table58[[#This Row],[L2]],TrackerTbl[Cleansed_UAID_2],0),7)</f>
        <v>#N/A</v>
      </c>
    </row>
    <row r="2263" spans="10:16">
      <c r="J2263" t="s">
        <v>11474</v>
      </c>
      <c r="K2263" s="238" t="s">
        <v>11464</v>
      </c>
      <c r="L2263" t="str">
        <f>LEFT(Table58[[#This Row],[L3 (Last Work Package only)]],FIND(" - ",Table58[[#This Row],[L3 (Last Work Package only)]])-1)</f>
        <v>IDR 232.01</v>
      </c>
      <c r="M2263" t="str">
        <f>LEFT(Table58[[#This Row],[Assets]],FIND(" - ",Table58[[#This Row],[Assets]])-1)</f>
        <v>HS2-000020NXB</v>
      </c>
      <c r="N2263" s="239" t="e">
        <f>INDEX(TrackerTbl[#Data],MATCH(Table58[[#This Row],[L2]],TrackerTbl[Cleansed_UAID_2],0),5)</f>
        <v>#N/A</v>
      </c>
      <c r="O2263" s="9" t="e">
        <f>INDEX(TrackerTbl[#Data],MATCH(Table58[[#This Row],[L2]],TrackerTbl[Cleansed_UAID_2],0),6)</f>
        <v>#N/A</v>
      </c>
      <c r="P2263" s="239" t="e">
        <f>INDEX(TrackerTbl[#Data],MATCH(Table58[[#This Row],[L2]],TrackerTbl[Cleansed_UAID_2],0),7)</f>
        <v>#N/A</v>
      </c>
    </row>
    <row r="2264" spans="10:16">
      <c r="J2264" t="s">
        <v>11475</v>
      </c>
      <c r="K2264" s="238" t="s">
        <v>11464</v>
      </c>
      <c r="L2264" t="str">
        <f>LEFT(Table58[[#This Row],[L3 (Last Work Package only)]],FIND(" - ",Table58[[#This Row],[L3 (Last Work Package only)]])-1)</f>
        <v>IDR 232.01</v>
      </c>
      <c r="M2264" t="str">
        <f>LEFT(Table58[[#This Row],[Assets]],FIND(" - ",Table58[[#This Row],[Assets]])-1)</f>
        <v>HS2-00002WUPU</v>
      </c>
      <c r="N2264" s="239" t="e">
        <f>INDEX(TrackerTbl[#Data],MATCH(Table58[[#This Row],[L2]],TrackerTbl[Cleansed_UAID_2],0),5)</f>
        <v>#N/A</v>
      </c>
      <c r="O2264" s="9" t="e">
        <f>INDEX(TrackerTbl[#Data],MATCH(Table58[[#This Row],[L2]],TrackerTbl[Cleansed_UAID_2],0),6)</f>
        <v>#N/A</v>
      </c>
      <c r="P2264" s="239" t="e">
        <f>INDEX(TrackerTbl[#Data],MATCH(Table58[[#This Row],[L2]],TrackerTbl[Cleansed_UAID_2],0),7)</f>
        <v>#N/A</v>
      </c>
    </row>
    <row r="2265" spans="10:16">
      <c r="J2265" t="s">
        <v>11476</v>
      </c>
      <c r="K2265" s="238" t="s">
        <v>11464</v>
      </c>
      <c r="L2265" t="str">
        <f>LEFT(Table58[[#This Row],[L3 (Last Work Package only)]],FIND(" - ",Table58[[#This Row],[L3 (Last Work Package only)]])-1)</f>
        <v>IDR 232.01</v>
      </c>
      <c r="M2265" t="str">
        <f>LEFT(Table58[[#This Row],[Assets]],FIND(" - ",Table58[[#This Row],[Assets]])-1)</f>
        <v>HS2-00002WUPV</v>
      </c>
      <c r="N2265" s="239" t="e">
        <f>INDEX(TrackerTbl[#Data],MATCH(Table58[[#This Row],[L2]],TrackerTbl[Cleansed_UAID_2],0),5)</f>
        <v>#N/A</v>
      </c>
      <c r="O2265" s="9" t="e">
        <f>INDEX(TrackerTbl[#Data],MATCH(Table58[[#This Row],[L2]],TrackerTbl[Cleansed_UAID_2],0),6)</f>
        <v>#N/A</v>
      </c>
      <c r="P2265" s="239" t="e">
        <f>INDEX(TrackerTbl[#Data],MATCH(Table58[[#This Row],[L2]],TrackerTbl[Cleansed_UAID_2],0),7)</f>
        <v>#N/A</v>
      </c>
    </row>
    <row r="2266" spans="10:16">
      <c r="J2266" t="s">
        <v>11477</v>
      </c>
      <c r="K2266" s="238" t="s">
        <v>11464</v>
      </c>
      <c r="L2266" t="str">
        <f>LEFT(Table58[[#This Row],[L3 (Last Work Package only)]],FIND(" - ",Table58[[#This Row],[L3 (Last Work Package only)]])-1)</f>
        <v>IDR 232.01</v>
      </c>
      <c r="M2266" t="str">
        <f>LEFT(Table58[[#This Row],[Assets]],FIND(" - ",Table58[[#This Row],[Assets]])-1)</f>
        <v>HS2-00002WUPW</v>
      </c>
      <c r="N2266" s="239" t="e">
        <f>INDEX(TrackerTbl[#Data],MATCH(Table58[[#This Row],[L2]],TrackerTbl[Cleansed_UAID_2],0),5)</f>
        <v>#N/A</v>
      </c>
      <c r="O2266" s="9" t="e">
        <f>INDEX(TrackerTbl[#Data],MATCH(Table58[[#This Row],[L2]],TrackerTbl[Cleansed_UAID_2],0),6)</f>
        <v>#N/A</v>
      </c>
      <c r="P2266" s="239" t="e">
        <f>INDEX(TrackerTbl[#Data],MATCH(Table58[[#This Row],[L2]],TrackerTbl[Cleansed_UAID_2],0),7)</f>
        <v>#N/A</v>
      </c>
    </row>
    <row r="2267" spans="10:16">
      <c r="J2267" t="s">
        <v>11478</v>
      </c>
      <c r="K2267" s="238" t="s">
        <v>11464</v>
      </c>
      <c r="L2267" t="str">
        <f>LEFT(Table58[[#This Row],[L3 (Last Work Package only)]],FIND(" - ",Table58[[#This Row],[L3 (Last Work Package only)]])-1)</f>
        <v>IDR 232.01</v>
      </c>
      <c r="M2267" t="str">
        <f>LEFT(Table58[[#This Row],[Assets]],FIND(" - ",Table58[[#This Row],[Assets]])-1)</f>
        <v>HS2-00002WUPX</v>
      </c>
      <c r="N2267" s="239" t="e">
        <f>INDEX(TrackerTbl[#Data],MATCH(Table58[[#This Row],[L2]],TrackerTbl[Cleansed_UAID_2],0),5)</f>
        <v>#N/A</v>
      </c>
      <c r="O2267" s="9" t="e">
        <f>INDEX(TrackerTbl[#Data],MATCH(Table58[[#This Row],[L2]],TrackerTbl[Cleansed_UAID_2],0),6)</f>
        <v>#N/A</v>
      </c>
      <c r="P2267" s="239" t="e">
        <f>INDEX(TrackerTbl[#Data],MATCH(Table58[[#This Row],[L2]],TrackerTbl[Cleansed_UAID_2],0),7)</f>
        <v>#N/A</v>
      </c>
    </row>
    <row r="2268" spans="10:16">
      <c r="J2268" t="s">
        <v>11479</v>
      </c>
      <c r="K2268" s="238" t="s">
        <v>11464</v>
      </c>
      <c r="L2268" t="str">
        <f>LEFT(Table58[[#This Row],[L3 (Last Work Package only)]],FIND(" - ",Table58[[#This Row],[L3 (Last Work Package only)]])-1)</f>
        <v>IDR 232.01</v>
      </c>
      <c r="M2268" t="str">
        <f>LEFT(Table58[[#This Row],[Assets]],FIND(" - ",Table58[[#This Row],[Assets]])-1)</f>
        <v>HS2-00002ZH4B</v>
      </c>
      <c r="N2268" s="239" t="e">
        <f>INDEX(TrackerTbl[#Data],MATCH(Table58[[#This Row],[L2]],TrackerTbl[Cleansed_UAID_2],0),5)</f>
        <v>#N/A</v>
      </c>
      <c r="O2268" s="9" t="e">
        <f>INDEX(TrackerTbl[#Data],MATCH(Table58[[#This Row],[L2]],TrackerTbl[Cleansed_UAID_2],0),6)</f>
        <v>#N/A</v>
      </c>
      <c r="P2268" s="239" t="e">
        <f>INDEX(TrackerTbl[#Data],MATCH(Table58[[#This Row],[L2]],TrackerTbl[Cleansed_UAID_2],0),7)</f>
        <v>#N/A</v>
      </c>
    </row>
    <row r="2269" spans="10:16">
      <c r="J2269" t="s">
        <v>11480</v>
      </c>
      <c r="K2269" s="238" t="s">
        <v>11464</v>
      </c>
      <c r="L2269" t="str">
        <f>LEFT(Table58[[#This Row],[L3 (Last Work Package only)]],FIND(" - ",Table58[[#This Row],[L3 (Last Work Package only)]])-1)</f>
        <v>IDR 232.01</v>
      </c>
      <c r="M2269" t="str">
        <f>LEFT(Table58[[#This Row],[Assets]],FIND(" - ",Table58[[#This Row],[Assets]])-1)</f>
        <v>HS2-00002ZH4C</v>
      </c>
      <c r="N2269" s="239" t="e">
        <f>INDEX(TrackerTbl[#Data],MATCH(Table58[[#This Row],[L2]],TrackerTbl[Cleansed_UAID_2],0),5)</f>
        <v>#N/A</v>
      </c>
      <c r="O2269" s="9" t="e">
        <f>INDEX(TrackerTbl[#Data],MATCH(Table58[[#This Row],[L2]],TrackerTbl[Cleansed_UAID_2],0),6)</f>
        <v>#N/A</v>
      </c>
      <c r="P2269" s="239" t="e">
        <f>INDEX(TrackerTbl[#Data],MATCH(Table58[[#This Row],[L2]],TrackerTbl[Cleansed_UAID_2],0),7)</f>
        <v>#N/A</v>
      </c>
    </row>
    <row r="2270" spans="10:16">
      <c r="J2270" t="s">
        <v>11481</v>
      </c>
      <c r="K2270" s="238" t="s">
        <v>11464</v>
      </c>
      <c r="L2270" t="str">
        <f>LEFT(Table58[[#This Row],[L3 (Last Work Package only)]],FIND(" - ",Table58[[#This Row],[L3 (Last Work Package only)]])-1)</f>
        <v>IDR 232.01</v>
      </c>
      <c r="M2270" t="str">
        <f>LEFT(Table58[[#This Row],[Assets]],FIND(" - ",Table58[[#This Row],[Assets]])-1)</f>
        <v>HS2-00002ZH4D</v>
      </c>
      <c r="N2270" s="239" t="e">
        <f>INDEX(TrackerTbl[#Data],MATCH(Table58[[#This Row],[L2]],TrackerTbl[Cleansed_UAID_2],0),5)</f>
        <v>#N/A</v>
      </c>
      <c r="O2270" s="9" t="e">
        <f>INDEX(TrackerTbl[#Data],MATCH(Table58[[#This Row],[L2]],TrackerTbl[Cleansed_UAID_2],0),6)</f>
        <v>#N/A</v>
      </c>
      <c r="P2270" s="239" t="e">
        <f>INDEX(TrackerTbl[#Data],MATCH(Table58[[#This Row],[L2]],TrackerTbl[Cleansed_UAID_2],0),7)</f>
        <v>#N/A</v>
      </c>
    </row>
    <row r="2271" spans="10:16">
      <c r="J2271" t="s">
        <v>11482</v>
      </c>
      <c r="K2271" s="238" t="s">
        <v>11464</v>
      </c>
      <c r="L2271" t="str">
        <f>LEFT(Table58[[#This Row],[L3 (Last Work Package only)]],FIND(" - ",Table58[[#This Row],[L3 (Last Work Package only)]])-1)</f>
        <v>IDR 232.01</v>
      </c>
      <c r="M2271" t="str">
        <f>LEFT(Table58[[#This Row],[Assets]],FIND(" - ",Table58[[#This Row],[Assets]])-1)</f>
        <v>HS2-00002ZH4E</v>
      </c>
      <c r="N2271" s="239" t="e">
        <f>INDEX(TrackerTbl[#Data],MATCH(Table58[[#This Row],[L2]],TrackerTbl[Cleansed_UAID_2],0),5)</f>
        <v>#N/A</v>
      </c>
      <c r="O2271" s="9" t="e">
        <f>INDEX(TrackerTbl[#Data],MATCH(Table58[[#This Row],[L2]],TrackerTbl[Cleansed_UAID_2],0),6)</f>
        <v>#N/A</v>
      </c>
      <c r="P2271" s="239" t="e">
        <f>INDEX(TrackerTbl[#Data],MATCH(Table58[[#This Row],[L2]],TrackerTbl[Cleansed_UAID_2],0),7)</f>
        <v>#N/A</v>
      </c>
    </row>
    <row r="2272" spans="10:16">
      <c r="J2272" t="s">
        <v>11483</v>
      </c>
      <c r="K2272" s="238" t="s">
        <v>11464</v>
      </c>
      <c r="L2272" t="str">
        <f>LEFT(Table58[[#This Row],[L3 (Last Work Package only)]],FIND(" - ",Table58[[#This Row],[L3 (Last Work Package only)]])-1)</f>
        <v>IDR 232.01</v>
      </c>
      <c r="M2272" t="str">
        <f>LEFT(Table58[[#This Row],[Assets]],FIND(" - ",Table58[[#This Row],[Assets]])-1)</f>
        <v>HS2-000030RKQ</v>
      </c>
      <c r="N2272" s="239" t="e">
        <f>INDEX(TrackerTbl[#Data],MATCH(Table58[[#This Row],[L2]],TrackerTbl[Cleansed_UAID_2],0),5)</f>
        <v>#N/A</v>
      </c>
      <c r="O2272" s="9" t="e">
        <f>INDEX(TrackerTbl[#Data],MATCH(Table58[[#This Row],[L2]],TrackerTbl[Cleansed_UAID_2],0),6)</f>
        <v>#N/A</v>
      </c>
      <c r="P2272" s="239" t="e">
        <f>INDEX(TrackerTbl[#Data],MATCH(Table58[[#This Row],[L2]],TrackerTbl[Cleansed_UAID_2],0),7)</f>
        <v>#N/A</v>
      </c>
    </row>
    <row r="2273" spans="10:16">
      <c r="J2273" t="s">
        <v>11484</v>
      </c>
      <c r="K2273" s="238" t="s">
        <v>11464</v>
      </c>
      <c r="L2273" t="str">
        <f>LEFT(Table58[[#This Row],[L3 (Last Work Package only)]],FIND(" - ",Table58[[#This Row],[L3 (Last Work Package only)]])-1)</f>
        <v>IDR 232.01</v>
      </c>
      <c r="M2273" t="str">
        <f>LEFT(Table58[[#This Row],[Assets]],FIND(" - ",Table58[[#This Row],[Assets]])-1)</f>
        <v>HS2-000033BZ5</v>
      </c>
      <c r="N2273" s="239" t="e">
        <f>INDEX(TrackerTbl[#Data],MATCH(Table58[[#This Row],[L2]],TrackerTbl[Cleansed_UAID_2],0),5)</f>
        <v>#N/A</v>
      </c>
      <c r="O2273" s="9" t="e">
        <f>INDEX(TrackerTbl[#Data],MATCH(Table58[[#This Row],[L2]],TrackerTbl[Cleansed_UAID_2],0),6)</f>
        <v>#N/A</v>
      </c>
      <c r="P2273" s="239" t="e">
        <f>INDEX(TrackerTbl[#Data],MATCH(Table58[[#This Row],[L2]],TrackerTbl[Cleansed_UAID_2],0),7)</f>
        <v>#N/A</v>
      </c>
    </row>
    <row r="2274" spans="10:16">
      <c r="J2274" t="s">
        <v>11485</v>
      </c>
      <c r="K2274" s="238" t="s">
        <v>11464</v>
      </c>
      <c r="L2274" t="str">
        <f>LEFT(Table58[[#This Row],[L3 (Last Work Package only)]],FIND(" - ",Table58[[#This Row],[L3 (Last Work Package only)]])-1)</f>
        <v>IDR 232.01</v>
      </c>
      <c r="M2274" t="str">
        <f>LEFT(Table58[[#This Row],[Assets]],FIND(" - ",Table58[[#This Row],[Assets]])-1)</f>
        <v>HS2-000039DSH</v>
      </c>
      <c r="N2274" s="239" t="e">
        <f>INDEX(TrackerTbl[#Data],MATCH(Table58[[#This Row],[L2]],TrackerTbl[Cleansed_UAID_2],0),5)</f>
        <v>#N/A</v>
      </c>
      <c r="O2274" s="9" t="e">
        <f>INDEX(TrackerTbl[#Data],MATCH(Table58[[#This Row],[L2]],TrackerTbl[Cleansed_UAID_2],0),6)</f>
        <v>#N/A</v>
      </c>
      <c r="P2274" s="239" t="e">
        <f>INDEX(TrackerTbl[#Data],MATCH(Table58[[#This Row],[L2]],TrackerTbl[Cleansed_UAID_2],0),7)</f>
        <v>#N/A</v>
      </c>
    </row>
    <row r="2275" spans="10:16">
      <c r="J2275" t="s">
        <v>11486</v>
      </c>
      <c r="K2275" s="238" t="s">
        <v>11464</v>
      </c>
      <c r="L2275" t="str">
        <f>LEFT(Table58[[#This Row],[L3 (Last Work Package only)]],FIND(" - ",Table58[[#This Row],[L3 (Last Work Package only)]])-1)</f>
        <v>IDR 232.01</v>
      </c>
      <c r="M2275" t="str">
        <f>LEFT(Table58[[#This Row],[Assets]],FIND(" - ",Table58[[#This Row],[Assets]])-1)</f>
        <v>HS2-000039DSJ</v>
      </c>
      <c r="N2275" s="239" t="e">
        <f>INDEX(TrackerTbl[#Data],MATCH(Table58[[#This Row],[L2]],TrackerTbl[Cleansed_UAID_2],0),5)</f>
        <v>#N/A</v>
      </c>
      <c r="O2275" s="9" t="e">
        <f>INDEX(TrackerTbl[#Data],MATCH(Table58[[#This Row],[L2]],TrackerTbl[Cleansed_UAID_2],0),6)</f>
        <v>#N/A</v>
      </c>
      <c r="P2275" s="239" t="e">
        <f>INDEX(TrackerTbl[#Data],MATCH(Table58[[#This Row],[L2]],TrackerTbl[Cleansed_UAID_2],0),7)</f>
        <v>#N/A</v>
      </c>
    </row>
    <row r="2276" spans="10:16">
      <c r="J2276" t="s">
        <v>11487</v>
      </c>
      <c r="K2276" s="238" t="s">
        <v>11464</v>
      </c>
      <c r="L2276" t="str">
        <f>LEFT(Table58[[#This Row],[L3 (Last Work Package only)]],FIND(" - ",Table58[[#This Row],[L3 (Last Work Package only)]])-1)</f>
        <v>IDR 232.01</v>
      </c>
      <c r="M2276" t="str">
        <f>LEFT(Table58[[#This Row],[Assets]],FIND(" - ",Table58[[#This Row],[Assets]])-1)</f>
        <v>HS2-000039DSK</v>
      </c>
      <c r="N2276" s="239" t="e">
        <f>INDEX(TrackerTbl[#Data],MATCH(Table58[[#This Row],[L2]],TrackerTbl[Cleansed_UAID_2],0),5)</f>
        <v>#N/A</v>
      </c>
      <c r="O2276" s="9" t="e">
        <f>INDEX(TrackerTbl[#Data],MATCH(Table58[[#This Row],[L2]],TrackerTbl[Cleansed_UAID_2],0),6)</f>
        <v>#N/A</v>
      </c>
      <c r="P2276" s="239" t="e">
        <f>INDEX(TrackerTbl[#Data],MATCH(Table58[[#This Row],[L2]],TrackerTbl[Cleansed_UAID_2],0),7)</f>
        <v>#N/A</v>
      </c>
    </row>
    <row r="2277" spans="10:16">
      <c r="J2277" t="s">
        <v>11488</v>
      </c>
      <c r="K2277" s="238" t="s">
        <v>11464</v>
      </c>
      <c r="L2277" t="str">
        <f>LEFT(Table58[[#This Row],[L3 (Last Work Package only)]],FIND(" - ",Table58[[#This Row],[L3 (Last Work Package only)]])-1)</f>
        <v>IDR 232.01</v>
      </c>
      <c r="M2277" t="str">
        <f>LEFT(Table58[[#This Row],[Assets]],FIND(" - ",Table58[[#This Row],[Assets]])-1)</f>
        <v>HS2-00003KR5G</v>
      </c>
      <c r="N2277" s="239" t="e">
        <f>INDEX(TrackerTbl[#Data],MATCH(Table58[[#This Row],[L2]],TrackerTbl[Cleansed_UAID_2],0),5)</f>
        <v>#N/A</v>
      </c>
      <c r="O2277" s="9" t="e">
        <f>INDEX(TrackerTbl[#Data],MATCH(Table58[[#This Row],[L2]],TrackerTbl[Cleansed_UAID_2],0),6)</f>
        <v>#N/A</v>
      </c>
      <c r="P2277" s="239" t="e">
        <f>INDEX(TrackerTbl[#Data],MATCH(Table58[[#This Row],[L2]],TrackerTbl[Cleansed_UAID_2],0),7)</f>
        <v>#N/A</v>
      </c>
    </row>
    <row r="2278" spans="10:16">
      <c r="J2278" t="s">
        <v>11489</v>
      </c>
      <c r="K2278" s="238" t="s">
        <v>11490</v>
      </c>
      <c r="L2278" t="str">
        <f>LEFT(Table58[[#This Row],[L3 (Last Work Package only)]],FIND(" - ",Table58[[#This Row],[L3 (Last Work Package only)]])-1)</f>
        <v>IDR 231.03</v>
      </c>
      <c r="M2278" t="str">
        <f>LEFT(Table58[[#This Row],[Assets]],FIND(" - ",Table58[[#This Row],[Assets]])-1)</f>
        <v>HS2-00002BVLC</v>
      </c>
      <c r="N2278" s="239" t="e">
        <f>INDEX(TrackerTbl[#Data],MATCH(Table58[[#This Row],[L2]],TrackerTbl[Cleansed_UAID_2],0),5)</f>
        <v>#N/A</v>
      </c>
      <c r="O2278" s="9" t="e">
        <f>INDEX(TrackerTbl[#Data],MATCH(Table58[[#This Row],[L2]],TrackerTbl[Cleansed_UAID_2],0),6)</f>
        <v>#N/A</v>
      </c>
      <c r="P2278" s="239" t="e">
        <f>INDEX(TrackerTbl[#Data],MATCH(Table58[[#This Row],[L2]],TrackerTbl[Cleansed_UAID_2],0),7)</f>
        <v>#N/A</v>
      </c>
    </row>
    <row r="2279" spans="10:16">
      <c r="J2279" t="s">
        <v>11491</v>
      </c>
      <c r="K2279" s="238" t="s">
        <v>11490</v>
      </c>
      <c r="L2279" t="str">
        <f>LEFT(Table58[[#This Row],[L3 (Last Work Package only)]],FIND(" - ",Table58[[#This Row],[L3 (Last Work Package only)]])-1)</f>
        <v>IDR 231.03</v>
      </c>
      <c r="M2279" t="str">
        <f>LEFT(Table58[[#This Row],[Assets]],FIND(" - ",Table58[[#This Row],[Assets]])-1)</f>
        <v>HS2-00002CTGQ</v>
      </c>
      <c r="N2279" s="239" t="e">
        <f>INDEX(TrackerTbl[#Data],MATCH(Table58[[#This Row],[L2]],TrackerTbl[Cleansed_UAID_2],0),5)</f>
        <v>#N/A</v>
      </c>
      <c r="O2279" s="9" t="e">
        <f>INDEX(TrackerTbl[#Data],MATCH(Table58[[#This Row],[L2]],TrackerTbl[Cleansed_UAID_2],0),6)</f>
        <v>#N/A</v>
      </c>
      <c r="P2279" s="239" t="e">
        <f>INDEX(TrackerTbl[#Data],MATCH(Table58[[#This Row],[L2]],TrackerTbl[Cleansed_UAID_2],0),7)</f>
        <v>#N/A</v>
      </c>
    </row>
    <row r="2280" spans="10:16">
      <c r="J2280" t="s">
        <v>11492</v>
      </c>
      <c r="K2280" s="238" t="s">
        <v>11490</v>
      </c>
      <c r="L2280" t="str">
        <f>LEFT(Table58[[#This Row],[L3 (Last Work Package only)]],FIND(" - ",Table58[[#This Row],[L3 (Last Work Package only)]])-1)</f>
        <v>IDR 231.03</v>
      </c>
      <c r="M2280" t="str">
        <f>LEFT(Table58[[#This Row],[Assets]],FIND(" - ",Table58[[#This Row],[Assets]])-1)</f>
        <v>HS2-00002CTGR</v>
      </c>
      <c r="N2280" s="239" t="e">
        <f>INDEX(TrackerTbl[#Data],MATCH(Table58[[#This Row],[L2]],TrackerTbl[Cleansed_UAID_2],0),5)</f>
        <v>#N/A</v>
      </c>
      <c r="O2280" s="9" t="e">
        <f>INDEX(TrackerTbl[#Data],MATCH(Table58[[#This Row],[L2]],TrackerTbl[Cleansed_UAID_2],0),6)</f>
        <v>#N/A</v>
      </c>
      <c r="P2280" s="239" t="e">
        <f>INDEX(TrackerTbl[#Data],MATCH(Table58[[#This Row],[L2]],TrackerTbl[Cleansed_UAID_2],0),7)</f>
        <v>#N/A</v>
      </c>
    </row>
    <row r="2281" spans="10:16">
      <c r="J2281" t="s">
        <v>11493</v>
      </c>
      <c r="K2281" s="238" t="s">
        <v>11490</v>
      </c>
      <c r="L2281" t="str">
        <f>LEFT(Table58[[#This Row],[L3 (Last Work Package only)]],FIND(" - ",Table58[[#This Row],[L3 (Last Work Package only)]])-1)</f>
        <v>IDR 231.03</v>
      </c>
      <c r="M2281" t="str">
        <f>LEFT(Table58[[#This Row],[Assets]],FIND(" - ",Table58[[#This Row],[Assets]])-1)</f>
        <v>HS2-00002CTGT</v>
      </c>
      <c r="N2281" s="239" t="e">
        <f>INDEX(TrackerTbl[#Data],MATCH(Table58[[#This Row],[L2]],TrackerTbl[Cleansed_UAID_2],0),5)</f>
        <v>#N/A</v>
      </c>
      <c r="O2281" s="9" t="e">
        <f>INDEX(TrackerTbl[#Data],MATCH(Table58[[#This Row],[L2]],TrackerTbl[Cleansed_UAID_2],0),6)</f>
        <v>#N/A</v>
      </c>
      <c r="P2281" s="239" t="e">
        <f>INDEX(TrackerTbl[#Data],MATCH(Table58[[#This Row],[L2]],TrackerTbl[Cleansed_UAID_2],0),7)</f>
        <v>#N/A</v>
      </c>
    </row>
    <row r="2282" spans="10:16">
      <c r="J2282" t="s">
        <v>11494</v>
      </c>
      <c r="K2282" s="238" t="s">
        <v>11490</v>
      </c>
      <c r="L2282" t="str">
        <f>LEFT(Table58[[#This Row],[L3 (Last Work Package only)]],FIND(" - ",Table58[[#This Row],[L3 (Last Work Package only)]])-1)</f>
        <v>IDR 231.03</v>
      </c>
      <c r="M2282" t="str">
        <f>LEFT(Table58[[#This Row],[Assets]],FIND(" - ",Table58[[#This Row],[Assets]])-1)</f>
        <v>HS2-00002DVDM</v>
      </c>
      <c r="N2282" s="239" t="e">
        <f>INDEX(TrackerTbl[#Data],MATCH(Table58[[#This Row],[L2]],TrackerTbl[Cleansed_UAID_2],0),5)</f>
        <v>#N/A</v>
      </c>
      <c r="O2282" s="9" t="e">
        <f>INDEX(TrackerTbl[#Data],MATCH(Table58[[#This Row],[L2]],TrackerTbl[Cleansed_UAID_2],0),6)</f>
        <v>#N/A</v>
      </c>
      <c r="P2282" s="239" t="e">
        <f>INDEX(TrackerTbl[#Data],MATCH(Table58[[#This Row],[L2]],TrackerTbl[Cleansed_UAID_2],0),7)</f>
        <v>#N/A</v>
      </c>
    </row>
    <row r="2283" spans="10:16">
      <c r="J2283" t="s">
        <v>11495</v>
      </c>
      <c r="K2283" s="238" t="s">
        <v>11490</v>
      </c>
      <c r="L2283" t="str">
        <f>LEFT(Table58[[#This Row],[L3 (Last Work Package only)]],FIND(" - ",Table58[[#This Row],[L3 (Last Work Package only)]])-1)</f>
        <v>IDR 231.03</v>
      </c>
      <c r="M2283" t="str">
        <f>LEFT(Table58[[#This Row],[Assets]],FIND(" - ",Table58[[#This Row],[Assets]])-1)</f>
        <v>HS2-00002TTKA</v>
      </c>
      <c r="N2283" s="239" t="e">
        <f>INDEX(TrackerTbl[#Data],MATCH(Table58[[#This Row],[L2]],TrackerTbl[Cleansed_UAID_2],0),5)</f>
        <v>#N/A</v>
      </c>
      <c r="O2283" s="9" t="e">
        <f>INDEX(TrackerTbl[#Data],MATCH(Table58[[#This Row],[L2]],TrackerTbl[Cleansed_UAID_2],0),6)</f>
        <v>#N/A</v>
      </c>
      <c r="P2283" s="239" t="e">
        <f>INDEX(TrackerTbl[#Data],MATCH(Table58[[#This Row],[L2]],TrackerTbl[Cleansed_UAID_2],0),7)</f>
        <v>#N/A</v>
      </c>
    </row>
    <row r="2284" spans="10:16">
      <c r="J2284" t="s">
        <v>11496</v>
      </c>
      <c r="K2284" s="238" t="s">
        <v>11490</v>
      </c>
      <c r="L2284" t="str">
        <f>LEFT(Table58[[#This Row],[L3 (Last Work Package only)]],FIND(" - ",Table58[[#This Row],[L3 (Last Work Package only)]])-1)</f>
        <v>IDR 231.03</v>
      </c>
      <c r="M2284" t="str">
        <f>LEFT(Table58[[#This Row],[Assets]],FIND(" - ",Table58[[#This Row],[Assets]])-1)</f>
        <v>HS2-000001082</v>
      </c>
      <c r="N2284" s="239" t="e">
        <f>INDEX(TrackerTbl[#Data],MATCH(Table58[[#This Row],[L2]],TrackerTbl[Cleansed_UAID_2],0),5)</f>
        <v>#N/A</v>
      </c>
      <c r="O2284" s="9" t="e">
        <f>INDEX(TrackerTbl[#Data],MATCH(Table58[[#This Row],[L2]],TrackerTbl[Cleansed_UAID_2],0),6)</f>
        <v>#N/A</v>
      </c>
      <c r="P2284" s="239" t="e">
        <f>INDEX(TrackerTbl[#Data],MATCH(Table58[[#This Row],[L2]],TrackerTbl[Cleansed_UAID_2],0),7)</f>
        <v>#N/A</v>
      </c>
    </row>
    <row r="2285" spans="10:16">
      <c r="J2285" t="s">
        <v>11497</v>
      </c>
      <c r="K2285" s="238" t="s">
        <v>11490</v>
      </c>
      <c r="L2285" t="str">
        <f>LEFT(Table58[[#This Row],[L3 (Last Work Package only)]],FIND(" - ",Table58[[#This Row],[L3 (Last Work Package only)]])-1)</f>
        <v>IDR 231.03</v>
      </c>
      <c r="M2285" t="str">
        <f>LEFT(Table58[[#This Row],[Assets]],FIND(" - ",Table58[[#This Row],[Assets]])-1)</f>
        <v>HS2-00002YNBE</v>
      </c>
      <c r="N2285" s="239" t="e">
        <f>INDEX(TrackerTbl[#Data],MATCH(Table58[[#This Row],[L2]],TrackerTbl[Cleansed_UAID_2],0),5)</f>
        <v>#N/A</v>
      </c>
      <c r="O2285" s="9" t="e">
        <f>INDEX(TrackerTbl[#Data],MATCH(Table58[[#This Row],[L2]],TrackerTbl[Cleansed_UAID_2],0),6)</f>
        <v>#N/A</v>
      </c>
      <c r="P2285" s="239" t="e">
        <f>INDEX(TrackerTbl[#Data],MATCH(Table58[[#This Row],[L2]],TrackerTbl[Cleansed_UAID_2],0),7)</f>
        <v>#N/A</v>
      </c>
    </row>
    <row r="2286" spans="10:16">
      <c r="J2286" t="s">
        <v>11498</v>
      </c>
      <c r="K2286" s="238" t="s">
        <v>11490</v>
      </c>
      <c r="L2286" t="str">
        <f>LEFT(Table58[[#This Row],[L3 (Last Work Package only)]],FIND(" - ",Table58[[#This Row],[L3 (Last Work Package only)]])-1)</f>
        <v>IDR 231.03</v>
      </c>
      <c r="M2286" t="str">
        <f>LEFT(Table58[[#This Row],[Assets]],FIND(" - ",Table58[[#This Row],[Assets]])-1)</f>
        <v>HS2-000030RKS</v>
      </c>
      <c r="N2286" s="239" t="e">
        <f>INDEX(TrackerTbl[#Data],MATCH(Table58[[#This Row],[L2]],TrackerTbl[Cleansed_UAID_2],0),5)</f>
        <v>#N/A</v>
      </c>
      <c r="O2286" s="9" t="e">
        <f>INDEX(TrackerTbl[#Data],MATCH(Table58[[#This Row],[L2]],TrackerTbl[Cleansed_UAID_2],0),6)</f>
        <v>#N/A</v>
      </c>
      <c r="P2286" s="239" t="e">
        <f>INDEX(TrackerTbl[#Data],MATCH(Table58[[#This Row],[L2]],TrackerTbl[Cleansed_UAID_2],0),7)</f>
        <v>#N/A</v>
      </c>
    </row>
    <row r="2287" spans="10:16">
      <c r="J2287" t="s">
        <v>11499</v>
      </c>
      <c r="K2287" s="238" t="s">
        <v>11500</v>
      </c>
      <c r="L2287" t="str">
        <f>LEFT(Table58[[#This Row],[L3 (Last Work Package only)]],FIND(" - ",Table58[[#This Row],[L3 (Last Work Package only)]])-1)</f>
        <v>IDR 231.02-2</v>
      </c>
      <c r="M2287" t="str">
        <f>LEFT(Table58[[#This Row],[Assets]],FIND(" - ",Table58[[#This Row],[Assets]])-1)</f>
        <v>HS2-000020NWV</v>
      </c>
      <c r="N2287" s="239" t="e">
        <f>INDEX(TrackerTbl[#Data],MATCH(Table58[[#This Row],[L2]],TrackerTbl[Cleansed_UAID_2],0),5)</f>
        <v>#N/A</v>
      </c>
      <c r="O2287" s="9" t="e">
        <f>INDEX(TrackerTbl[#Data],MATCH(Table58[[#This Row],[L2]],TrackerTbl[Cleansed_UAID_2],0),6)</f>
        <v>#N/A</v>
      </c>
      <c r="P2287" s="239" t="e">
        <f>INDEX(TrackerTbl[#Data],MATCH(Table58[[#This Row],[L2]],TrackerTbl[Cleansed_UAID_2],0),7)</f>
        <v>#N/A</v>
      </c>
    </row>
    <row r="2288" spans="10:16">
      <c r="J2288" t="s">
        <v>11501</v>
      </c>
      <c r="K2288" s="238" t="s">
        <v>11500</v>
      </c>
      <c r="L2288" t="str">
        <f>LEFT(Table58[[#This Row],[L3 (Last Work Package only)]],FIND(" - ",Table58[[#This Row],[L3 (Last Work Package only)]])-1)</f>
        <v>IDR 231.02-2</v>
      </c>
      <c r="M2288" t="str">
        <f>LEFT(Table58[[#This Row],[Assets]],FIND(" - ",Table58[[#This Row],[Assets]])-1)</f>
        <v>HS2-000020NWW</v>
      </c>
      <c r="N2288" s="239" t="e">
        <f>INDEX(TrackerTbl[#Data],MATCH(Table58[[#This Row],[L2]],TrackerTbl[Cleansed_UAID_2],0),5)</f>
        <v>#N/A</v>
      </c>
      <c r="O2288" s="9" t="e">
        <f>INDEX(TrackerTbl[#Data],MATCH(Table58[[#This Row],[L2]],TrackerTbl[Cleansed_UAID_2],0),6)</f>
        <v>#N/A</v>
      </c>
      <c r="P2288" s="239" t="e">
        <f>INDEX(TrackerTbl[#Data],MATCH(Table58[[#This Row],[L2]],TrackerTbl[Cleansed_UAID_2],0),7)</f>
        <v>#N/A</v>
      </c>
    </row>
    <row r="2289" spans="10:16">
      <c r="J2289" t="s">
        <v>11502</v>
      </c>
      <c r="K2289" s="238" t="s">
        <v>11500</v>
      </c>
      <c r="L2289" t="str">
        <f>LEFT(Table58[[#This Row],[L3 (Last Work Package only)]],FIND(" - ",Table58[[#This Row],[L3 (Last Work Package only)]])-1)</f>
        <v>IDR 231.02-2</v>
      </c>
      <c r="M2289" t="str">
        <f>LEFT(Table58[[#This Row],[Assets]],FIND(" - ",Table58[[#This Row],[Assets]])-1)</f>
        <v>HS2-00002CTGM</v>
      </c>
      <c r="N2289" s="239" t="e">
        <f>INDEX(TrackerTbl[#Data],MATCH(Table58[[#This Row],[L2]],TrackerTbl[Cleansed_UAID_2],0),5)</f>
        <v>#N/A</v>
      </c>
      <c r="O2289" s="9" t="e">
        <f>INDEX(TrackerTbl[#Data],MATCH(Table58[[#This Row],[L2]],TrackerTbl[Cleansed_UAID_2],0),6)</f>
        <v>#N/A</v>
      </c>
      <c r="P2289" s="239" t="e">
        <f>INDEX(TrackerTbl[#Data],MATCH(Table58[[#This Row],[L2]],TrackerTbl[Cleansed_UAID_2],0),7)</f>
        <v>#N/A</v>
      </c>
    </row>
    <row r="2290" spans="10:16">
      <c r="J2290" t="s">
        <v>11503</v>
      </c>
      <c r="K2290" s="238" t="s">
        <v>11500</v>
      </c>
      <c r="L2290" t="str">
        <f>LEFT(Table58[[#This Row],[L3 (Last Work Package only)]],FIND(" - ",Table58[[#This Row],[L3 (Last Work Package only)]])-1)</f>
        <v>IDR 231.02-2</v>
      </c>
      <c r="M2290" t="str">
        <f>LEFT(Table58[[#This Row],[Assets]],FIND(" - ",Table58[[#This Row],[Assets]])-1)</f>
        <v>HS2-00002CTGP</v>
      </c>
      <c r="N2290" s="239" t="e">
        <f>INDEX(TrackerTbl[#Data],MATCH(Table58[[#This Row],[L2]],TrackerTbl[Cleansed_UAID_2],0),5)</f>
        <v>#N/A</v>
      </c>
      <c r="O2290" s="9" t="e">
        <f>INDEX(TrackerTbl[#Data],MATCH(Table58[[#This Row],[L2]],TrackerTbl[Cleansed_UAID_2],0),6)</f>
        <v>#N/A</v>
      </c>
      <c r="P2290" s="239" t="e">
        <f>INDEX(TrackerTbl[#Data],MATCH(Table58[[#This Row],[L2]],TrackerTbl[Cleansed_UAID_2],0),7)</f>
        <v>#N/A</v>
      </c>
    </row>
    <row r="2291" spans="10:16">
      <c r="J2291" t="s">
        <v>11504</v>
      </c>
      <c r="K2291" s="238" t="s">
        <v>11500</v>
      </c>
      <c r="L2291" t="str">
        <f>LEFT(Table58[[#This Row],[L3 (Last Work Package only)]],FIND(" - ",Table58[[#This Row],[L3 (Last Work Package only)]])-1)</f>
        <v>IDR 231.02-2</v>
      </c>
      <c r="M2291" t="str">
        <f>LEFT(Table58[[#This Row],[Assets]],FIND(" - ",Table58[[#This Row],[Assets]])-1)</f>
        <v>HS2-00002DVDL</v>
      </c>
      <c r="N2291" s="239" t="e">
        <f>INDEX(TrackerTbl[#Data],MATCH(Table58[[#This Row],[L2]],TrackerTbl[Cleansed_UAID_2],0),5)</f>
        <v>#N/A</v>
      </c>
      <c r="O2291" s="9" t="e">
        <f>INDEX(TrackerTbl[#Data],MATCH(Table58[[#This Row],[L2]],TrackerTbl[Cleansed_UAID_2],0),6)</f>
        <v>#N/A</v>
      </c>
      <c r="P2291" s="239" t="e">
        <f>INDEX(TrackerTbl[#Data],MATCH(Table58[[#This Row],[L2]],TrackerTbl[Cleansed_UAID_2],0),7)</f>
        <v>#N/A</v>
      </c>
    </row>
    <row r="2292" spans="10:16">
      <c r="J2292" t="s">
        <v>11505</v>
      </c>
      <c r="K2292" s="238" t="s">
        <v>11500</v>
      </c>
      <c r="L2292" t="str">
        <f>LEFT(Table58[[#This Row],[L3 (Last Work Package only)]],FIND(" - ",Table58[[#This Row],[L3 (Last Work Package only)]])-1)</f>
        <v>IDR 231.02-2</v>
      </c>
      <c r="M2292" t="str">
        <f>LEFT(Table58[[#This Row],[Assets]],FIND(" - ",Table58[[#This Row],[Assets]])-1)</f>
        <v>HS2-00002TTK9</v>
      </c>
      <c r="N2292" s="239" t="e">
        <f>INDEX(TrackerTbl[#Data],MATCH(Table58[[#This Row],[L2]],TrackerTbl[Cleansed_UAID_2],0),5)</f>
        <v>#N/A</v>
      </c>
      <c r="O2292" s="9" t="e">
        <f>INDEX(TrackerTbl[#Data],MATCH(Table58[[#This Row],[L2]],TrackerTbl[Cleansed_UAID_2],0),6)</f>
        <v>#N/A</v>
      </c>
      <c r="P2292" s="239" t="e">
        <f>INDEX(TrackerTbl[#Data],MATCH(Table58[[#This Row],[L2]],TrackerTbl[Cleansed_UAID_2],0),7)</f>
        <v>#N/A</v>
      </c>
    </row>
    <row r="2293" spans="10:16">
      <c r="J2293" t="s">
        <v>11506</v>
      </c>
      <c r="K2293" s="238" t="s">
        <v>11500</v>
      </c>
      <c r="L2293" t="str">
        <f>LEFT(Table58[[#This Row],[L3 (Last Work Package only)]],FIND(" - ",Table58[[#This Row],[L3 (Last Work Package only)]])-1)</f>
        <v>IDR 231.02-2</v>
      </c>
      <c r="M2293" t="str">
        <f>LEFT(Table58[[#This Row],[Assets]],FIND(" - ",Table58[[#This Row],[Assets]])-1)</f>
        <v>HS2-000001081</v>
      </c>
      <c r="N2293" s="239" t="e">
        <f>INDEX(TrackerTbl[#Data],MATCH(Table58[[#This Row],[L2]],TrackerTbl[Cleansed_UAID_2],0),5)</f>
        <v>#N/A</v>
      </c>
      <c r="O2293" s="9" t="e">
        <f>INDEX(TrackerTbl[#Data],MATCH(Table58[[#This Row],[L2]],TrackerTbl[Cleansed_UAID_2],0),6)</f>
        <v>#N/A</v>
      </c>
      <c r="P2293" s="239" t="e">
        <f>INDEX(TrackerTbl[#Data],MATCH(Table58[[#This Row],[L2]],TrackerTbl[Cleansed_UAID_2],0),7)</f>
        <v>#N/A</v>
      </c>
    </row>
    <row r="2294" spans="10:16">
      <c r="J2294" t="s">
        <v>11507</v>
      </c>
      <c r="K2294" s="238" t="s">
        <v>11500</v>
      </c>
      <c r="L2294" t="str">
        <f>LEFT(Table58[[#This Row],[L3 (Last Work Package only)]],FIND(" - ",Table58[[#This Row],[L3 (Last Work Package only)]])-1)</f>
        <v>IDR 231.02-2</v>
      </c>
      <c r="M2294" t="str">
        <f>LEFT(Table58[[#This Row],[Assets]],FIND(" - ",Table58[[#This Row],[Assets]])-1)</f>
        <v>HS2-00002TMF7</v>
      </c>
      <c r="N2294" s="239" t="e">
        <f>INDEX(TrackerTbl[#Data],MATCH(Table58[[#This Row],[L2]],TrackerTbl[Cleansed_UAID_2],0),5)</f>
        <v>#N/A</v>
      </c>
      <c r="O2294" s="9" t="e">
        <f>INDEX(TrackerTbl[#Data],MATCH(Table58[[#This Row],[L2]],TrackerTbl[Cleansed_UAID_2],0),6)</f>
        <v>#N/A</v>
      </c>
      <c r="P2294" s="239" t="e">
        <f>INDEX(TrackerTbl[#Data],MATCH(Table58[[#This Row],[L2]],TrackerTbl[Cleansed_UAID_2],0),7)</f>
        <v>#N/A</v>
      </c>
    </row>
    <row r="2295" spans="10:16">
      <c r="J2295" t="s">
        <v>11508</v>
      </c>
      <c r="K2295" s="238" t="s">
        <v>11500</v>
      </c>
      <c r="L2295" t="str">
        <f>LEFT(Table58[[#This Row],[L3 (Last Work Package only)]],FIND(" - ",Table58[[#This Row],[L3 (Last Work Package only)]])-1)</f>
        <v>IDR 231.02-2</v>
      </c>
      <c r="M2295" t="str">
        <f>LEFT(Table58[[#This Row],[Assets]],FIND(" - ",Table58[[#This Row],[Assets]])-1)</f>
        <v>HS2-000020NWZ</v>
      </c>
      <c r="N2295" s="239" t="e">
        <f>INDEX(TrackerTbl[#Data],MATCH(Table58[[#This Row],[L2]],TrackerTbl[Cleansed_UAID_2],0),5)</f>
        <v>#N/A</v>
      </c>
      <c r="O2295" s="9" t="e">
        <f>INDEX(TrackerTbl[#Data],MATCH(Table58[[#This Row],[L2]],TrackerTbl[Cleansed_UAID_2],0),6)</f>
        <v>#N/A</v>
      </c>
      <c r="P2295" s="239" t="e">
        <f>INDEX(TrackerTbl[#Data],MATCH(Table58[[#This Row],[L2]],TrackerTbl[Cleansed_UAID_2],0),7)</f>
        <v>#N/A</v>
      </c>
    </row>
    <row r="2296" spans="10:16">
      <c r="J2296" t="s">
        <v>11509</v>
      </c>
      <c r="K2296" s="238" t="s">
        <v>11500</v>
      </c>
      <c r="L2296" t="str">
        <f>LEFT(Table58[[#This Row],[L3 (Last Work Package only)]],FIND(" - ",Table58[[#This Row],[L3 (Last Work Package only)]])-1)</f>
        <v>IDR 231.02-2</v>
      </c>
      <c r="M2296" t="str">
        <f>LEFT(Table58[[#This Row],[Assets]],FIND(" - ",Table58[[#This Row],[Assets]])-1)</f>
        <v>HS2-00002CX3L</v>
      </c>
      <c r="N2296" s="239" t="e">
        <f>INDEX(TrackerTbl[#Data],MATCH(Table58[[#This Row],[L2]],TrackerTbl[Cleansed_UAID_2],0),5)</f>
        <v>#N/A</v>
      </c>
      <c r="O2296" s="9" t="e">
        <f>INDEX(TrackerTbl[#Data],MATCH(Table58[[#This Row],[L2]],TrackerTbl[Cleansed_UAID_2],0),6)</f>
        <v>#N/A</v>
      </c>
      <c r="P2296" s="239" t="e">
        <f>INDEX(TrackerTbl[#Data],MATCH(Table58[[#This Row],[L2]],TrackerTbl[Cleansed_UAID_2],0),7)</f>
        <v>#N/A</v>
      </c>
    </row>
    <row r="2297" spans="10:16">
      <c r="J2297" t="s">
        <v>11510</v>
      </c>
      <c r="K2297" s="238" t="s">
        <v>11500</v>
      </c>
      <c r="L2297" t="str">
        <f>LEFT(Table58[[#This Row],[L3 (Last Work Package only)]],FIND(" - ",Table58[[#This Row],[L3 (Last Work Package only)]])-1)</f>
        <v>IDR 231.02-2</v>
      </c>
      <c r="M2297" t="str">
        <f>LEFT(Table58[[#This Row],[Assets]],FIND(" - ",Table58[[#This Row],[Assets]])-1)</f>
        <v>HS2-000025B2L</v>
      </c>
      <c r="N2297" s="239" t="e">
        <f>INDEX(TrackerTbl[#Data],MATCH(Table58[[#This Row],[L2]],TrackerTbl[Cleansed_UAID_2],0),5)</f>
        <v>#N/A</v>
      </c>
      <c r="O2297" s="9" t="e">
        <f>INDEX(TrackerTbl[#Data],MATCH(Table58[[#This Row],[L2]],TrackerTbl[Cleansed_UAID_2],0),6)</f>
        <v>#N/A</v>
      </c>
      <c r="P2297" s="239" t="e">
        <f>INDEX(TrackerTbl[#Data],MATCH(Table58[[#This Row],[L2]],TrackerTbl[Cleansed_UAID_2],0),7)</f>
        <v>#N/A</v>
      </c>
    </row>
    <row r="2298" spans="10:16">
      <c r="J2298" t="s">
        <v>11511</v>
      </c>
      <c r="K2298" s="238" t="s">
        <v>11500</v>
      </c>
      <c r="L2298" t="str">
        <f>LEFT(Table58[[#This Row],[L3 (Last Work Package only)]],FIND(" - ",Table58[[#This Row],[L3 (Last Work Package only)]])-1)</f>
        <v>IDR 231.02-2</v>
      </c>
      <c r="M2298" t="str">
        <f>LEFT(Table58[[#This Row],[Assets]],FIND(" - ",Table58[[#This Row],[Assets]])-1)</f>
        <v>HS2-000025B2M</v>
      </c>
      <c r="N2298" s="239" t="e">
        <f>INDEX(TrackerTbl[#Data],MATCH(Table58[[#This Row],[L2]],TrackerTbl[Cleansed_UAID_2],0),5)</f>
        <v>#N/A</v>
      </c>
      <c r="O2298" s="9" t="e">
        <f>INDEX(TrackerTbl[#Data],MATCH(Table58[[#This Row],[L2]],TrackerTbl[Cleansed_UAID_2],0),6)</f>
        <v>#N/A</v>
      </c>
      <c r="P2298" s="239" t="e">
        <f>INDEX(TrackerTbl[#Data],MATCH(Table58[[#This Row],[L2]],TrackerTbl[Cleansed_UAID_2],0),7)</f>
        <v>#N/A</v>
      </c>
    </row>
    <row r="2299" spans="10:16">
      <c r="J2299" t="s">
        <v>11512</v>
      </c>
      <c r="K2299" s="238" t="s">
        <v>11500</v>
      </c>
      <c r="L2299" t="str">
        <f>LEFT(Table58[[#This Row],[L3 (Last Work Package only)]],FIND(" - ",Table58[[#This Row],[L3 (Last Work Package only)]])-1)</f>
        <v>IDR 231.02-2</v>
      </c>
      <c r="M2299" t="str">
        <f>LEFT(Table58[[#This Row],[Assets]],FIND(" - ",Table58[[#This Row],[Assets]])-1)</f>
        <v>HS2-00003JQLX</v>
      </c>
      <c r="N2299" s="239" t="e">
        <f>INDEX(TrackerTbl[#Data],MATCH(Table58[[#This Row],[L2]],TrackerTbl[Cleansed_UAID_2],0),5)</f>
        <v>#N/A</v>
      </c>
      <c r="O2299" s="9" t="e">
        <f>INDEX(TrackerTbl[#Data],MATCH(Table58[[#This Row],[L2]],TrackerTbl[Cleansed_UAID_2],0),6)</f>
        <v>#N/A</v>
      </c>
      <c r="P2299" s="239" t="e">
        <f>INDEX(TrackerTbl[#Data],MATCH(Table58[[#This Row],[L2]],TrackerTbl[Cleansed_UAID_2],0),7)</f>
        <v>#N/A</v>
      </c>
    </row>
    <row r="2300" spans="10:16">
      <c r="J2300" t="s">
        <v>11513</v>
      </c>
      <c r="K2300" s="238" t="s">
        <v>11500</v>
      </c>
      <c r="L2300" t="str">
        <f>LEFT(Table58[[#This Row],[L3 (Last Work Package only)]],FIND(" - ",Table58[[#This Row],[L3 (Last Work Package only)]])-1)</f>
        <v>IDR 231.02-2</v>
      </c>
      <c r="M2300" t="str">
        <f>LEFT(Table58[[#This Row],[Assets]],FIND(" - ",Table58[[#This Row],[Assets]])-1)</f>
        <v>HS2-00003JQLY</v>
      </c>
      <c r="N2300" s="239" t="e">
        <f>INDEX(TrackerTbl[#Data],MATCH(Table58[[#This Row],[L2]],TrackerTbl[Cleansed_UAID_2],0),5)</f>
        <v>#N/A</v>
      </c>
      <c r="O2300" s="9" t="e">
        <f>INDEX(TrackerTbl[#Data],MATCH(Table58[[#This Row],[L2]],TrackerTbl[Cleansed_UAID_2],0),6)</f>
        <v>#N/A</v>
      </c>
      <c r="P2300" s="239" t="e">
        <f>INDEX(TrackerTbl[#Data],MATCH(Table58[[#This Row],[L2]],TrackerTbl[Cleansed_UAID_2],0),7)</f>
        <v>#N/A</v>
      </c>
    </row>
    <row r="2301" spans="10:16">
      <c r="J2301" t="s">
        <v>11514</v>
      </c>
      <c r="K2301" s="238" t="s">
        <v>11500</v>
      </c>
      <c r="L2301" t="str">
        <f>LEFT(Table58[[#This Row],[L3 (Last Work Package only)]],FIND(" - ",Table58[[#This Row],[L3 (Last Work Package only)]])-1)</f>
        <v>IDR 231.02-2</v>
      </c>
      <c r="M2301" t="str">
        <f>LEFT(Table58[[#This Row],[Assets]],FIND(" - ",Table58[[#This Row],[Assets]])-1)</f>
        <v>HS2-00003JQLZ</v>
      </c>
      <c r="N2301" s="239" t="e">
        <f>INDEX(TrackerTbl[#Data],MATCH(Table58[[#This Row],[L2]],TrackerTbl[Cleansed_UAID_2],0),5)</f>
        <v>#N/A</v>
      </c>
      <c r="O2301" s="9" t="e">
        <f>INDEX(TrackerTbl[#Data],MATCH(Table58[[#This Row],[L2]],TrackerTbl[Cleansed_UAID_2],0),6)</f>
        <v>#N/A</v>
      </c>
      <c r="P2301" s="239" t="e">
        <f>INDEX(TrackerTbl[#Data],MATCH(Table58[[#This Row],[L2]],TrackerTbl[Cleansed_UAID_2],0),7)</f>
        <v>#N/A</v>
      </c>
    </row>
    <row r="2302" spans="10:16">
      <c r="J2302" t="s">
        <v>11515</v>
      </c>
      <c r="K2302" s="238" t="s">
        <v>11500</v>
      </c>
      <c r="L2302" t="str">
        <f>LEFT(Table58[[#This Row],[L3 (Last Work Package only)]],FIND(" - ",Table58[[#This Row],[L3 (Last Work Package only)]])-1)</f>
        <v>IDR 231.02-2</v>
      </c>
      <c r="M2302" t="str">
        <f>LEFT(Table58[[#This Row],[Assets]],FIND(" - ",Table58[[#This Row],[Assets]])-1)</f>
        <v>HS2-00003JQM0</v>
      </c>
      <c r="N2302" s="239" t="e">
        <f>INDEX(TrackerTbl[#Data],MATCH(Table58[[#This Row],[L2]],TrackerTbl[Cleansed_UAID_2],0),5)</f>
        <v>#N/A</v>
      </c>
      <c r="O2302" s="9" t="e">
        <f>INDEX(TrackerTbl[#Data],MATCH(Table58[[#This Row],[L2]],TrackerTbl[Cleansed_UAID_2],0),6)</f>
        <v>#N/A</v>
      </c>
      <c r="P2302" s="239" t="e">
        <f>INDEX(TrackerTbl[#Data],MATCH(Table58[[#This Row],[L2]],TrackerTbl[Cleansed_UAID_2],0),7)</f>
        <v>#N/A</v>
      </c>
    </row>
    <row r="2303" spans="10:16">
      <c r="J2303" t="s">
        <v>11516</v>
      </c>
      <c r="K2303" s="238" t="s">
        <v>11500</v>
      </c>
      <c r="L2303" t="str">
        <f>LEFT(Table58[[#This Row],[L3 (Last Work Package only)]],FIND(" - ",Table58[[#This Row],[L3 (Last Work Package only)]])-1)</f>
        <v>IDR 231.02-2</v>
      </c>
      <c r="M2303" t="str">
        <f>LEFT(Table58[[#This Row],[Assets]],FIND(" - ",Table58[[#This Row],[Assets]])-1)</f>
        <v>HS2-00003JQM1</v>
      </c>
      <c r="N2303" s="239" t="e">
        <f>INDEX(TrackerTbl[#Data],MATCH(Table58[[#This Row],[L2]],TrackerTbl[Cleansed_UAID_2],0),5)</f>
        <v>#N/A</v>
      </c>
      <c r="O2303" s="9" t="e">
        <f>INDEX(TrackerTbl[#Data],MATCH(Table58[[#This Row],[L2]],TrackerTbl[Cleansed_UAID_2],0),6)</f>
        <v>#N/A</v>
      </c>
      <c r="P2303" s="239" t="e">
        <f>INDEX(TrackerTbl[#Data],MATCH(Table58[[#This Row],[L2]],TrackerTbl[Cleansed_UAID_2],0),7)</f>
        <v>#N/A</v>
      </c>
    </row>
    <row r="2304" spans="10:16">
      <c r="J2304" t="s">
        <v>11517</v>
      </c>
      <c r="K2304" s="238" t="s">
        <v>11500</v>
      </c>
      <c r="L2304" t="str">
        <f>LEFT(Table58[[#This Row],[L3 (Last Work Package only)]],FIND(" - ",Table58[[#This Row],[L3 (Last Work Package only)]])-1)</f>
        <v>IDR 231.02-2</v>
      </c>
      <c r="M2304" t="str">
        <f>LEFT(Table58[[#This Row],[Assets]],FIND(" - ",Table58[[#This Row],[Assets]])-1)</f>
        <v>HS2-00003K2XR</v>
      </c>
      <c r="N2304" s="239" t="e">
        <f>INDEX(TrackerTbl[#Data],MATCH(Table58[[#This Row],[L2]],TrackerTbl[Cleansed_UAID_2],0),5)</f>
        <v>#N/A</v>
      </c>
      <c r="O2304" s="9" t="e">
        <f>INDEX(TrackerTbl[#Data],MATCH(Table58[[#This Row],[L2]],TrackerTbl[Cleansed_UAID_2],0),6)</f>
        <v>#N/A</v>
      </c>
      <c r="P2304" s="239" t="e">
        <f>INDEX(TrackerTbl[#Data],MATCH(Table58[[#This Row],[L2]],TrackerTbl[Cleansed_UAID_2],0),7)</f>
        <v>#N/A</v>
      </c>
    </row>
    <row r="2305" spans="10:16">
      <c r="J2305" t="s">
        <v>11518</v>
      </c>
      <c r="K2305" s="238" t="s">
        <v>11500</v>
      </c>
      <c r="L2305" t="str">
        <f>LEFT(Table58[[#This Row],[L3 (Last Work Package only)]],FIND(" - ",Table58[[#This Row],[L3 (Last Work Package only)]])-1)</f>
        <v>IDR 231.02-2</v>
      </c>
      <c r="M2305" t="str">
        <f>LEFT(Table58[[#This Row],[Assets]],FIND(" - ",Table58[[#This Row],[Assets]])-1)</f>
        <v>HS2-00003K2XS</v>
      </c>
      <c r="N2305" s="239" t="e">
        <f>INDEX(TrackerTbl[#Data],MATCH(Table58[[#This Row],[L2]],TrackerTbl[Cleansed_UAID_2],0),5)</f>
        <v>#N/A</v>
      </c>
      <c r="O2305" s="9" t="e">
        <f>INDEX(TrackerTbl[#Data],MATCH(Table58[[#This Row],[L2]],TrackerTbl[Cleansed_UAID_2],0),6)</f>
        <v>#N/A</v>
      </c>
      <c r="P2305" s="239" t="e">
        <f>INDEX(TrackerTbl[#Data],MATCH(Table58[[#This Row],[L2]],TrackerTbl[Cleansed_UAID_2],0),7)</f>
        <v>#N/A</v>
      </c>
    </row>
    <row r="2306" spans="10:16">
      <c r="J2306" t="s">
        <v>11519</v>
      </c>
      <c r="K2306" s="238" t="s">
        <v>11500</v>
      </c>
      <c r="L2306" t="str">
        <f>LEFT(Table58[[#This Row],[L3 (Last Work Package only)]],FIND(" - ",Table58[[#This Row],[L3 (Last Work Package only)]])-1)</f>
        <v>IDR 231.02-2</v>
      </c>
      <c r="M2306" t="str">
        <f>LEFT(Table58[[#This Row],[Assets]],FIND(" - ",Table58[[#This Row],[Assets]])-1)</f>
        <v>HS2-00003K2XT</v>
      </c>
      <c r="N2306" s="239" t="e">
        <f>INDEX(TrackerTbl[#Data],MATCH(Table58[[#This Row],[L2]],TrackerTbl[Cleansed_UAID_2],0),5)</f>
        <v>#N/A</v>
      </c>
      <c r="O2306" s="9" t="e">
        <f>INDEX(TrackerTbl[#Data],MATCH(Table58[[#This Row],[L2]],TrackerTbl[Cleansed_UAID_2],0),6)</f>
        <v>#N/A</v>
      </c>
      <c r="P2306" s="239" t="e">
        <f>INDEX(TrackerTbl[#Data],MATCH(Table58[[#This Row],[L2]],TrackerTbl[Cleansed_UAID_2],0),7)</f>
        <v>#N/A</v>
      </c>
    </row>
    <row r="2307" spans="10:16">
      <c r="J2307" t="s">
        <v>11520</v>
      </c>
      <c r="K2307" s="238" t="s">
        <v>11500</v>
      </c>
      <c r="L2307" t="str">
        <f>LEFT(Table58[[#This Row],[L3 (Last Work Package only)]],FIND(" - ",Table58[[#This Row],[L3 (Last Work Package only)]])-1)</f>
        <v>IDR 231.02-2</v>
      </c>
      <c r="M2307" t="str">
        <f>LEFT(Table58[[#This Row],[Assets]],FIND(" - ",Table58[[#This Row],[Assets]])-1)</f>
        <v>HS2-00003K2XU</v>
      </c>
      <c r="N2307" s="239" t="e">
        <f>INDEX(TrackerTbl[#Data],MATCH(Table58[[#This Row],[L2]],TrackerTbl[Cleansed_UAID_2],0),5)</f>
        <v>#N/A</v>
      </c>
      <c r="O2307" s="9" t="e">
        <f>INDEX(TrackerTbl[#Data],MATCH(Table58[[#This Row],[L2]],TrackerTbl[Cleansed_UAID_2],0),6)</f>
        <v>#N/A</v>
      </c>
      <c r="P2307" s="239" t="e">
        <f>INDEX(TrackerTbl[#Data],MATCH(Table58[[#This Row],[L2]],TrackerTbl[Cleansed_UAID_2],0),7)</f>
        <v>#N/A</v>
      </c>
    </row>
    <row r="2308" spans="10:16">
      <c r="J2308" t="s">
        <v>11521</v>
      </c>
      <c r="K2308" s="238" t="s">
        <v>11500</v>
      </c>
      <c r="L2308" t="str">
        <f>LEFT(Table58[[#This Row],[L3 (Last Work Package only)]],FIND(" - ",Table58[[#This Row],[L3 (Last Work Package only)]])-1)</f>
        <v>IDR 231.02-2</v>
      </c>
      <c r="M2308" t="str">
        <f>LEFT(Table58[[#This Row],[Assets]],FIND(" - ",Table58[[#This Row],[Assets]])-1)</f>
        <v>HS2-00003K2XV</v>
      </c>
      <c r="N2308" s="239" t="e">
        <f>INDEX(TrackerTbl[#Data],MATCH(Table58[[#This Row],[L2]],TrackerTbl[Cleansed_UAID_2],0),5)</f>
        <v>#N/A</v>
      </c>
      <c r="O2308" s="9" t="e">
        <f>INDEX(TrackerTbl[#Data],MATCH(Table58[[#This Row],[L2]],TrackerTbl[Cleansed_UAID_2],0),6)</f>
        <v>#N/A</v>
      </c>
      <c r="P2308" s="239" t="e">
        <f>INDEX(TrackerTbl[#Data],MATCH(Table58[[#This Row],[L2]],TrackerTbl[Cleansed_UAID_2],0),7)</f>
        <v>#N/A</v>
      </c>
    </row>
    <row r="2309" spans="10:16">
      <c r="J2309" t="s">
        <v>11522</v>
      </c>
      <c r="K2309" s="238" t="s">
        <v>11500</v>
      </c>
      <c r="L2309" t="str">
        <f>LEFT(Table58[[#This Row],[L3 (Last Work Package only)]],FIND(" - ",Table58[[#This Row],[L3 (Last Work Package only)]])-1)</f>
        <v>IDR 231.02-2</v>
      </c>
      <c r="M2309" t="str">
        <f>LEFT(Table58[[#This Row],[Assets]],FIND(" - ",Table58[[#This Row],[Assets]])-1)</f>
        <v>HS2-00003L6DF</v>
      </c>
      <c r="N2309" s="239" t="e">
        <f>INDEX(TrackerTbl[#Data],MATCH(Table58[[#This Row],[L2]],TrackerTbl[Cleansed_UAID_2],0),5)</f>
        <v>#N/A</v>
      </c>
      <c r="O2309" s="9" t="e">
        <f>INDEX(TrackerTbl[#Data],MATCH(Table58[[#This Row],[L2]],TrackerTbl[Cleansed_UAID_2],0),6)</f>
        <v>#N/A</v>
      </c>
      <c r="P2309" s="239" t="e">
        <f>INDEX(TrackerTbl[#Data],MATCH(Table58[[#This Row],[L2]],TrackerTbl[Cleansed_UAID_2],0),7)</f>
        <v>#N/A</v>
      </c>
    </row>
    <row r="2310" spans="10:16">
      <c r="J2310" t="s">
        <v>11523</v>
      </c>
      <c r="K2310" s="238" t="s">
        <v>11500</v>
      </c>
      <c r="L2310" t="str">
        <f>LEFT(Table58[[#This Row],[L3 (Last Work Package only)]],FIND(" - ",Table58[[#This Row],[L3 (Last Work Package only)]])-1)</f>
        <v>IDR 231.02-2</v>
      </c>
      <c r="M2310" t="str">
        <f>LEFT(Table58[[#This Row],[Assets]],FIND(" - ",Table58[[#This Row],[Assets]])-1)</f>
        <v>HS2-00003L6DG</v>
      </c>
      <c r="N2310" s="239" t="e">
        <f>INDEX(TrackerTbl[#Data],MATCH(Table58[[#This Row],[L2]],TrackerTbl[Cleansed_UAID_2],0),5)</f>
        <v>#N/A</v>
      </c>
      <c r="O2310" s="9" t="e">
        <f>INDEX(TrackerTbl[#Data],MATCH(Table58[[#This Row],[L2]],TrackerTbl[Cleansed_UAID_2],0),6)</f>
        <v>#N/A</v>
      </c>
      <c r="P2310" s="239" t="e">
        <f>INDEX(TrackerTbl[#Data],MATCH(Table58[[#This Row],[L2]],TrackerTbl[Cleansed_UAID_2],0),7)</f>
        <v>#N/A</v>
      </c>
    </row>
    <row r="2311" spans="10:16">
      <c r="J2311" t="s">
        <v>11524</v>
      </c>
      <c r="K2311" s="238" t="s">
        <v>11500</v>
      </c>
      <c r="L2311" t="str">
        <f>LEFT(Table58[[#This Row],[L3 (Last Work Package only)]],FIND(" - ",Table58[[#This Row],[L3 (Last Work Package only)]])-1)</f>
        <v>IDR 231.02-2</v>
      </c>
      <c r="M2311" t="str">
        <f>LEFT(Table58[[#This Row],[Assets]],FIND(" - ",Table58[[#This Row],[Assets]])-1)</f>
        <v>HS2-00003L6DH</v>
      </c>
      <c r="N2311" s="239" t="e">
        <f>INDEX(TrackerTbl[#Data],MATCH(Table58[[#This Row],[L2]],TrackerTbl[Cleansed_UAID_2],0),5)</f>
        <v>#N/A</v>
      </c>
      <c r="O2311" s="9" t="e">
        <f>INDEX(TrackerTbl[#Data],MATCH(Table58[[#This Row],[L2]],TrackerTbl[Cleansed_UAID_2],0),6)</f>
        <v>#N/A</v>
      </c>
      <c r="P2311" s="239" t="e">
        <f>INDEX(TrackerTbl[#Data],MATCH(Table58[[#This Row],[L2]],TrackerTbl[Cleansed_UAID_2],0),7)</f>
        <v>#N/A</v>
      </c>
    </row>
    <row r="2312" spans="10:16">
      <c r="J2312" t="s">
        <v>11525</v>
      </c>
      <c r="K2312" s="238" t="s">
        <v>11500</v>
      </c>
      <c r="L2312" t="str">
        <f>LEFT(Table58[[#This Row],[L3 (Last Work Package only)]],FIND(" - ",Table58[[#This Row],[L3 (Last Work Package only)]])-1)</f>
        <v>IDR 231.02-2</v>
      </c>
      <c r="M2312" t="str">
        <f>LEFT(Table58[[#This Row],[Assets]],FIND(" - ",Table58[[#This Row],[Assets]])-1)</f>
        <v>HS2-00003LA58</v>
      </c>
      <c r="N2312" s="239" t="e">
        <f>INDEX(TrackerTbl[#Data],MATCH(Table58[[#This Row],[L2]],TrackerTbl[Cleansed_UAID_2],0),5)</f>
        <v>#N/A</v>
      </c>
      <c r="O2312" s="9" t="e">
        <f>INDEX(TrackerTbl[#Data],MATCH(Table58[[#This Row],[L2]],TrackerTbl[Cleansed_UAID_2],0),6)</f>
        <v>#N/A</v>
      </c>
      <c r="P2312" s="239" t="e">
        <f>INDEX(TrackerTbl[#Data],MATCH(Table58[[#This Row],[L2]],TrackerTbl[Cleansed_UAID_2],0),7)</f>
        <v>#N/A</v>
      </c>
    </row>
    <row r="2313" spans="10:16">
      <c r="J2313" t="s">
        <v>11526</v>
      </c>
      <c r="K2313" s="238" t="s">
        <v>11500</v>
      </c>
      <c r="L2313" t="str">
        <f>LEFT(Table58[[#This Row],[L3 (Last Work Package only)]],FIND(" - ",Table58[[#This Row],[L3 (Last Work Package only)]])-1)</f>
        <v>IDR 231.02-2</v>
      </c>
      <c r="M2313" t="str">
        <f>LEFT(Table58[[#This Row],[Assets]],FIND(" - ",Table58[[#This Row],[Assets]])-1)</f>
        <v>HS2-00003LA59</v>
      </c>
      <c r="N2313" s="239" t="e">
        <f>INDEX(TrackerTbl[#Data],MATCH(Table58[[#This Row],[L2]],TrackerTbl[Cleansed_UAID_2],0),5)</f>
        <v>#N/A</v>
      </c>
      <c r="O2313" s="9" t="e">
        <f>INDEX(TrackerTbl[#Data],MATCH(Table58[[#This Row],[L2]],TrackerTbl[Cleansed_UAID_2],0),6)</f>
        <v>#N/A</v>
      </c>
      <c r="P2313" s="239" t="e">
        <f>INDEX(TrackerTbl[#Data],MATCH(Table58[[#This Row],[L2]],TrackerTbl[Cleansed_UAID_2],0),7)</f>
        <v>#N/A</v>
      </c>
    </row>
    <row r="2314" spans="10:16">
      <c r="J2314" t="s">
        <v>11527</v>
      </c>
      <c r="K2314" s="238" t="s">
        <v>11500</v>
      </c>
      <c r="L2314" t="str">
        <f>LEFT(Table58[[#This Row],[L3 (Last Work Package only)]],FIND(" - ",Table58[[#This Row],[L3 (Last Work Package only)]])-1)</f>
        <v>IDR 231.02-2</v>
      </c>
      <c r="M2314" t="str">
        <f>LEFT(Table58[[#This Row],[Assets]],FIND(" - ",Table58[[#This Row],[Assets]])-1)</f>
        <v>HS2-00003LA5A</v>
      </c>
      <c r="N2314" s="239" t="e">
        <f>INDEX(TrackerTbl[#Data],MATCH(Table58[[#This Row],[L2]],TrackerTbl[Cleansed_UAID_2],0),5)</f>
        <v>#N/A</v>
      </c>
      <c r="O2314" s="9" t="e">
        <f>INDEX(TrackerTbl[#Data],MATCH(Table58[[#This Row],[L2]],TrackerTbl[Cleansed_UAID_2],0),6)</f>
        <v>#N/A</v>
      </c>
      <c r="P2314" s="239" t="e">
        <f>INDEX(TrackerTbl[#Data],MATCH(Table58[[#This Row],[L2]],TrackerTbl[Cleansed_UAID_2],0),7)</f>
        <v>#N/A</v>
      </c>
    </row>
    <row r="2315" spans="10:16">
      <c r="J2315" t="s">
        <v>11528</v>
      </c>
      <c r="K2315" s="238" t="s">
        <v>11529</v>
      </c>
      <c r="L2315" t="str">
        <f>LEFT(Table58[[#This Row],[L3 (Last Work Package only)]],FIND(" - ",Table58[[#This Row],[L3 (Last Work Package only)]])-1)</f>
        <v>IDR 231.02-1</v>
      </c>
      <c r="M2315" t="str">
        <f>LEFT(Table58[[#This Row],[Assets]],FIND(" - ",Table58[[#This Row],[Assets]])-1)</f>
        <v>HS2-000001344</v>
      </c>
      <c r="N2315" s="239" t="e">
        <f>INDEX(TrackerTbl[#Data],MATCH(Table58[[#This Row],[L2]],TrackerTbl[Cleansed_UAID_2],0),5)</f>
        <v>#N/A</v>
      </c>
      <c r="O2315" s="9" t="e">
        <f>INDEX(TrackerTbl[#Data],MATCH(Table58[[#This Row],[L2]],TrackerTbl[Cleansed_UAID_2],0),6)</f>
        <v>#N/A</v>
      </c>
      <c r="P2315" s="239" t="e">
        <f>INDEX(TrackerTbl[#Data],MATCH(Table58[[#This Row],[L2]],TrackerTbl[Cleansed_UAID_2],0),7)</f>
        <v>#N/A</v>
      </c>
    </row>
    <row r="2316" spans="10:16">
      <c r="J2316" t="s">
        <v>11530</v>
      </c>
      <c r="K2316" s="238" t="s">
        <v>11531</v>
      </c>
      <c r="L2316" t="str">
        <f>LEFT(Table58[[#This Row],[L3 (Last Work Package only)]],FIND(" - ",Table58[[#This Row],[L3 (Last Work Package only)]])-1)</f>
        <v>IDR 231.01-2</v>
      </c>
      <c r="M2316" t="str">
        <f>LEFT(Table58[[#This Row],[Assets]],FIND(" - ",Table58[[#This Row],[Assets]])-1)</f>
        <v>HS2-00002CTGJ</v>
      </c>
      <c r="N2316" s="239" t="e">
        <f>INDEX(TrackerTbl[#Data],MATCH(Table58[[#This Row],[L2]],TrackerTbl[Cleansed_UAID_2],0),5)</f>
        <v>#N/A</v>
      </c>
      <c r="O2316" s="9" t="e">
        <f>INDEX(TrackerTbl[#Data],MATCH(Table58[[#This Row],[L2]],TrackerTbl[Cleansed_UAID_2],0),6)</f>
        <v>#N/A</v>
      </c>
      <c r="P2316" s="239" t="e">
        <f>INDEX(TrackerTbl[#Data],MATCH(Table58[[#This Row],[L2]],TrackerTbl[Cleansed_UAID_2],0),7)</f>
        <v>#N/A</v>
      </c>
    </row>
    <row r="2317" spans="10:16">
      <c r="J2317" t="s">
        <v>11532</v>
      </c>
      <c r="K2317" s="238" t="s">
        <v>11531</v>
      </c>
      <c r="L2317" t="str">
        <f>LEFT(Table58[[#This Row],[L3 (Last Work Package only)]],FIND(" - ",Table58[[#This Row],[L3 (Last Work Package only)]])-1)</f>
        <v>IDR 231.01-2</v>
      </c>
      <c r="M2317" t="str">
        <f>LEFT(Table58[[#This Row],[Assets]],FIND(" - ",Table58[[#This Row],[Assets]])-1)</f>
        <v>HS2-00002CTGL</v>
      </c>
      <c r="N2317" s="239" t="e">
        <f>INDEX(TrackerTbl[#Data],MATCH(Table58[[#This Row],[L2]],TrackerTbl[Cleansed_UAID_2],0),5)</f>
        <v>#N/A</v>
      </c>
      <c r="O2317" s="9" t="e">
        <f>INDEX(TrackerTbl[#Data],MATCH(Table58[[#This Row],[L2]],TrackerTbl[Cleansed_UAID_2],0),6)</f>
        <v>#N/A</v>
      </c>
      <c r="P2317" s="239" t="e">
        <f>INDEX(TrackerTbl[#Data],MATCH(Table58[[#This Row],[L2]],TrackerTbl[Cleansed_UAID_2],0),7)</f>
        <v>#N/A</v>
      </c>
    </row>
    <row r="2318" spans="10:16">
      <c r="J2318" t="s">
        <v>11533</v>
      </c>
      <c r="K2318" s="238" t="s">
        <v>11531</v>
      </c>
      <c r="L2318" t="str">
        <f>LEFT(Table58[[#This Row],[L3 (Last Work Package only)]],FIND(" - ",Table58[[#This Row],[L3 (Last Work Package only)]])-1)</f>
        <v>IDR 231.01-2</v>
      </c>
      <c r="M2318" t="str">
        <f>LEFT(Table58[[#This Row],[Assets]],FIND(" - ",Table58[[#This Row],[Assets]])-1)</f>
        <v>HS2-00002DVDK</v>
      </c>
      <c r="N2318" s="239" t="e">
        <f>INDEX(TrackerTbl[#Data],MATCH(Table58[[#This Row],[L2]],TrackerTbl[Cleansed_UAID_2],0),5)</f>
        <v>#N/A</v>
      </c>
      <c r="O2318" s="9" t="e">
        <f>INDEX(TrackerTbl[#Data],MATCH(Table58[[#This Row],[L2]],TrackerTbl[Cleansed_UAID_2],0),6)</f>
        <v>#N/A</v>
      </c>
      <c r="P2318" s="239" t="e">
        <f>INDEX(TrackerTbl[#Data],MATCH(Table58[[#This Row],[L2]],TrackerTbl[Cleansed_UAID_2],0),7)</f>
        <v>#N/A</v>
      </c>
    </row>
    <row r="2319" spans="10:16">
      <c r="J2319" t="s">
        <v>11534</v>
      </c>
      <c r="K2319" s="238" t="s">
        <v>11531</v>
      </c>
      <c r="L2319" t="str">
        <f>LEFT(Table58[[#This Row],[L3 (Last Work Package only)]],FIND(" - ",Table58[[#This Row],[L3 (Last Work Package only)]])-1)</f>
        <v>IDR 231.01-2</v>
      </c>
      <c r="M2319" t="str">
        <f>LEFT(Table58[[#This Row],[Assets]],FIND(" - ",Table58[[#This Row],[Assets]])-1)</f>
        <v>HS2-000001080</v>
      </c>
      <c r="N2319" s="239" t="e">
        <f>INDEX(TrackerTbl[#Data],MATCH(Table58[[#This Row],[L2]],TrackerTbl[Cleansed_UAID_2],0),5)</f>
        <v>#N/A</v>
      </c>
      <c r="O2319" s="9" t="e">
        <f>INDEX(TrackerTbl[#Data],MATCH(Table58[[#This Row],[L2]],TrackerTbl[Cleansed_UAID_2],0),6)</f>
        <v>#N/A</v>
      </c>
      <c r="P2319" s="239" t="e">
        <f>INDEX(TrackerTbl[#Data],MATCH(Table58[[#This Row],[L2]],TrackerTbl[Cleansed_UAID_2],0),7)</f>
        <v>#N/A</v>
      </c>
    </row>
    <row r="2320" spans="10:16">
      <c r="J2320" t="s">
        <v>11535</v>
      </c>
      <c r="K2320" s="238" t="s">
        <v>11531</v>
      </c>
      <c r="L2320" t="str">
        <f>LEFT(Table58[[#This Row],[L3 (Last Work Package only)]],FIND(" - ",Table58[[#This Row],[L3 (Last Work Package only)]])-1)</f>
        <v>IDR 231.01-2</v>
      </c>
      <c r="M2320" t="str">
        <f>LEFT(Table58[[#This Row],[Assets]],FIND(" - ",Table58[[#This Row],[Assets]])-1)</f>
        <v>HS2-00002CX3N</v>
      </c>
      <c r="N2320" s="239" t="e">
        <f>INDEX(TrackerTbl[#Data],MATCH(Table58[[#This Row],[L2]],TrackerTbl[Cleansed_UAID_2],0),5)</f>
        <v>#N/A</v>
      </c>
      <c r="O2320" s="9" t="e">
        <f>INDEX(TrackerTbl[#Data],MATCH(Table58[[#This Row],[L2]],TrackerTbl[Cleansed_UAID_2],0),6)</f>
        <v>#N/A</v>
      </c>
      <c r="P2320" s="239" t="e">
        <f>INDEX(TrackerTbl[#Data],MATCH(Table58[[#This Row],[L2]],TrackerTbl[Cleansed_UAID_2],0),7)</f>
        <v>#N/A</v>
      </c>
    </row>
    <row r="2321" spans="10:16">
      <c r="J2321" t="s">
        <v>11536</v>
      </c>
      <c r="K2321" s="238" t="s">
        <v>11531</v>
      </c>
      <c r="L2321" t="str">
        <f>LEFT(Table58[[#This Row],[L3 (Last Work Package only)]],FIND(" - ",Table58[[#This Row],[L3 (Last Work Package only)]])-1)</f>
        <v>IDR 231.01-2</v>
      </c>
      <c r="M2321" t="str">
        <f>LEFT(Table58[[#This Row],[Assets]],FIND(" - ",Table58[[#This Row],[Assets]])-1)</f>
        <v>HS2-00002N7UL</v>
      </c>
      <c r="N2321" s="239" t="e">
        <f>INDEX(TrackerTbl[#Data],MATCH(Table58[[#This Row],[L2]],TrackerTbl[Cleansed_UAID_2],0),5)</f>
        <v>#N/A</v>
      </c>
      <c r="O2321" s="9" t="e">
        <f>INDEX(TrackerTbl[#Data],MATCH(Table58[[#This Row],[L2]],TrackerTbl[Cleansed_UAID_2],0),6)</f>
        <v>#N/A</v>
      </c>
      <c r="P2321" s="239" t="e">
        <f>INDEX(TrackerTbl[#Data],MATCH(Table58[[#This Row],[L2]],TrackerTbl[Cleansed_UAID_2],0),7)</f>
        <v>#N/A</v>
      </c>
    </row>
    <row r="2322" spans="10:16">
      <c r="J2322" t="s">
        <v>11537</v>
      </c>
      <c r="K2322" s="238" t="s">
        <v>11531</v>
      </c>
      <c r="L2322" t="str">
        <f>LEFT(Table58[[#This Row],[L3 (Last Work Package only)]],FIND(" - ",Table58[[#This Row],[L3 (Last Work Package only)]])-1)</f>
        <v>IDR 231.01-2</v>
      </c>
      <c r="M2322" t="str">
        <f>LEFT(Table58[[#This Row],[Assets]],FIND(" - ",Table58[[#This Row],[Assets]])-1)</f>
        <v>HS2-000001442</v>
      </c>
      <c r="N2322" s="239" t="e">
        <f>INDEX(TrackerTbl[#Data],MATCH(Table58[[#This Row],[L2]],TrackerTbl[Cleansed_UAID_2],0),5)</f>
        <v>#N/A</v>
      </c>
      <c r="O2322" s="9" t="e">
        <f>INDEX(TrackerTbl[#Data],MATCH(Table58[[#This Row],[L2]],TrackerTbl[Cleansed_UAID_2],0),6)</f>
        <v>#N/A</v>
      </c>
      <c r="P2322" s="239" t="e">
        <f>INDEX(TrackerTbl[#Data],MATCH(Table58[[#This Row],[L2]],TrackerTbl[Cleansed_UAID_2],0),7)</f>
        <v>#N/A</v>
      </c>
    </row>
    <row r="2323" spans="10:16">
      <c r="J2323" t="s">
        <v>11538</v>
      </c>
      <c r="K2323" s="238" t="s">
        <v>11531</v>
      </c>
      <c r="L2323" t="str">
        <f>LEFT(Table58[[#This Row],[L3 (Last Work Package only)]],FIND(" - ",Table58[[#This Row],[L3 (Last Work Package only)]])-1)</f>
        <v>IDR 231.01-2</v>
      </c>
      <c r="M2323" t="str">
        <f>LEFT(Table58[[#This Row],[Assets]],FIND(" - ",Table58[[#This Row],[Assets]])-1)</f>
        <v>HS2-00002KRAS</v>
      </c>
      <c r="N2323" s="239" t="e">
        <f>INDEX(TrackerTbl[#Data],MATCH(Table58[[#This Row],[L2]],TrackerTbl[Cleansed_UAID_2],0),5)</f>
        <v>#N/A</v>
      </c>
      <c r="O2323" s="9" t="e">
        <f>INDEX(TrackerTbl[#Data],MATCH(Table58[[#This Row],[L2]],TrackerTbl[Cleansed_UAID_2],0),6)</f>
        <v>#N/A</v>
      </c>
      <c r="P2323" s="239" t="e">
        <f>INDEX(TrackerTbl[#Data],MATCH(Table58[[#This Row],[L2]],TrackerTbl[Cleansed_UAID_2],0),7)</f>
        <v>#N/A</v>
      </c>
    </row>
    <row r="2324" spans="10:16">
      <c r="J2324" t="s">
        <v>11539</v>
      </c>
      <c r="K2324" s="238" t="s">
        <v>11531</v>
      </c>
      <c r="L2324" t="str">
        <f>LEFT(Table58[[#This Row],[L3 (Last Work Package only)]],FIND(" - ",Table58[[#This Row],[L3 (Last Work Package only)]])-1)</f>
        <v>IDR 231.01-2</v>
      </c>
      <c r="M2324" t="str">
        <f>LEFT(Table58[[#This Row],[Assets]],FIND(" - ",Table58[[#This Row],[Assets]])-1)</f>
        <v>HS2-00003301D</v>
      </c>
      <c r="N2324" s="239" t="e">
        <f>INDEX(TrackerTbl[#Data],MATCH(Table58[[#This Row],[L2]],TrackerTbl[Cleansed_UAID_2],0),5)</f>
        <v>#N/A</v>
      </c>
      <c r="O2324" s="9" t="e">
        <f>INDEX(TrackerTbl[#Data],MATCH(Table58[[#This Row],[L2]],TrackerTbl[Cleansed_UAID_2],0),6)</f>
        <v>#N/A</v>
      </c>
      <c r="P2324" s="239" t="e">
        <f>INDEX(TrackerTbl[#Data],MATCH(Table58[[#This Row],[L2]],TrackerTbl[Cleansed_UAID_2],0),7)</f>
        <v>#N/A</v>
      </c>
    </row>
    <row r="2325" spans="10:16">
      <c r="J2325" t="s">
        <v>11540</v>
      </c>
      <c r="K2325" s="238" t="s">
        <v>11531</v>
      </c>
      <c r="L2325" t="str">
        <f>LEFT(Table58[[#This Row],[L3 (Last Work Package only)]],FIND(" - ",Table58[[#This Row],[L3 (Last Work Package only)]])-1)</f>
        <v>IDR 231.01-2</v>
      </c>
      <c r="M2325" t="str">
        <f>LEFT(Table58[[#This Row],[Assets]],FIND(" - ",Table58[[#This Row],[Assets]])-1)</f>
        <v>HS2-00003A04H</v>
      </c>
      <c r="N2325" s="239" t="e">
        <f>INDEX(TrackerTbl[#Data],MATCH(Table58[[#This Row],[L2]],TrackerTbl[Cleansed_UAID_2],0),5)</f>
        <v>#N/A</v>
      </c>
      <c r="O2325" s="9" t="e">
        <f>INDEX(TrackerTbl[#Data],MATCH(Table58[[#This Row],[L2]],TrackerTbl[Cleansed_UAID_2],0),6)</f>
        <v>#N/A</v>
      </c>
      <c r="P2325" s="239" t="e">
        <f>INDEX(TrackerTbl[#Data],MATCH(Table58[[#This Row],[L2]],TrackerTbl[Cleansed_UAID_2],0),7)</f>
        <v>#N/A</v>
      </c>
    </row>
    <row r="2326" spans="10:16">
      <c r="J2326" t="s">
        <v>11541</v>
      </c>
      <c r="K2326" s="238" t="s">
        <v>11531</v>
      </c>
      <c r="L2326" t="str">
        <f>LEFT(Table58[[#This Row],[L3 (Last Work Package only)]],FIND(" - ",Table58[[#This Row],[L3 (Last Work Package only)]])-1)</f>
        <v>IDR 231.01-2</v>
      </c>
      <c r="M2326" t="str">
        <f>LEFT(Table58[[#This Row],[Assets]],FIND(" - ",Table58[[#This Row],[Assets]])-1)</f>
        <v>HS2-00003A04J</v>
      </c>
      <c r="N2326" s="239" t="e">
        <f>INDEX(TrackerTbl[#Data],MATCH(Table58[[#This Row],[L2]],TrackerTbl[Cleansed_UAID_2],0),5)</f>
        <v>#N/A</v>
      </c>
      <c r="O2326" s="9" t="e">
        <f>INDEX(TrackerTbl[#Data],MATCH(Table58[[#This Row],[L2]],TrackerTbl[Cleansed_UAID_2],0),6)</f>
        <v>#N/A</v>
      </c>
      <c r="P2326" s="239" t="e">
        <f>INDEX(TrackerTbl[#Data],MATCH(Table58[[#This Row],[L2]],TrackerTbl[Cleansed_UAID_2],0),7)</f>
        <v>#N/A</v>
      </c>
    </row>
    <row r="2327" spans="10:16">
      <c r="J2327" t="s">
        <v>11542</v>
      </c>
      <c r="K2327" s="238" t="s">
        <v>11531</v>
      </c>
      <c r="L2327" t="str">
        <f>LEFT(Table58[[#This Row],[L3 (Last Work Package only)]],FIND(" - ",Table58[[#This Row],[L3 (Last Work Package only)]])-1)</f>
        <v>IDR 231.01-2</v>
      </c>
      <c r="M2327" t="str">
        <f>LEFT(Table58[[#This Row],[Assets]],FIND(" - ",Table58[[#This Row],[Assets]])-1)</f>
        <v>HS2-00003A04M</v>
      </c>
      <c r="N2327" s="239" t="e">
        <f>INDEX(TrackerTbl[#Data],MATCH(Table58[[#This Row],[L2]],TrackerTbl[Cleansed_UAID_2],0),5)</f>
        <v>#N/A</v>
      </c>
      <c r="O2327" s="9" t="e">
        <f>INDEX(TrackerTbl[#Data],MATCH(Table58[[#This Row],[L2]],TrackerTbl[Cleansed_UAID_2],0),6)</f>
        <v>#N/A</v>
      </c>
      <c r="P2327" s="239" t="e">
        <f>INDEX(TrackerTbl[#Data],MATCH(Table58[[#This Row],[L2]],TrackerTbl[Cleansed_UAID_2],0),7)</f>
        <v>#N/A</v>
      </c>
    </row>
    <row r="2328" spans="10:16">
      <c r="J2328" t="s">
        <v>11543</v>
      </c>
      <c r="K2328" s="238" t="s">
        <v>11531</v>
      </c>
      <c r="L2328" t="str">
        <f>LEFT(Table58[[#This Row],[L3 (Last Work Package only)]],FIND(" - ",Table58[[#This Row],[L3 (Last Work Package only)]])-1)</f>
        <v>IDR 231.01-2</v>
      </c>
      <c r="M2328" t="str">
        <f>LEFT(Table58[[#This Row],[Assets]],FIND(" - ",Table58[[#This Row],[Assets]])-1)</f>
        <v>HS2-00003A04K</v>
      </c>
      <c r="N2328" s="239" t="e">
        <f>INDEX(TrackerTbl[#Data],MATCH(Table58[[#This Row],[L2]],TrackerTbl[Cleansed_UAID_2],0),5)</f>
        <v>#N/A</v>
      </c>
      <c r="O2328" s="9" t="e">
        <f>INDEX(TrackerTbl[#Data],MATCH(Table58[[#This Row],[L2]],TrackerTbl[Cleansed_UAID_2],0),6)</f>
        <v>#N/A</v>
      </c>
      <c r="P2328" s="239" t="e">
        <f>INDEX(TrackerTbl[#Data],MATCH(Table58[[#This Row],[L2]],TrackerTbl[Cleansed_UAID_2],0),7)</f>
        <v>#N/A</v>
      </c>
    </row>
    <row r="2329" spans="10:16">
      <c r="J2329" t="s">
        <v>11544</v>
      </c>
      <c r="K2329" s="238" t="s">
        <v>11531</v>
      </c>
      <c r="L2329" t="str">
        <f>LEFT(Table58[[#This Row],[L3 (Last Work Package only)]],FIND(" - ",Table58[[#This Row],[L3 (Last Work Package only)]])-1)</f>
        <v>IDR 231.01-2</v>
      </c>
      <c r="M2329" t="str">
        <f>LEFT(Table58[[#This Row],[Assets]],FIND(" - ",Table58[[#This Row],[Assets]])-1)</f>
        <v>HS2-00003A04L</v>
      </c>
      <c r="N2329" s="239" t="e">
        <f>INDEX(TrackerTbl[#Data],MATCH(Table58[[#This Row],[L2]],TrackerTbl[Cleansed_UAID_2],0),5)</f>
        <v>#N/A</v>
      </c>
      <c r="O2329" s="9" t="e">
        <f>INDEX(TrackerTbl[#Data],MATCH(Table58[[#This Row],[L2]],TrackerTbl[Cleansed_UAID_2],0),6)</f>
        <v>#N/A</v>
      </c>
      <c r="P2329" s="239" t="e">
        <f>INDEX(TrackerTbl[#Data],MATCH(Table58[[#This Row],[L2]],TrackerTbl[Cleansed_UAID_2],0),7)</f>
        <v>#N/A</v>
      </c>
    </row>
    <row r="2330" spans="10:16">
      <c r="J2330" t="s">
        <v>11545</v>
      </c>
      <c r="K2330" s="238" t="s">
        <v>11531</v>
      </c>
      <c r="L2330" t="str">
        <f>LEFT(Table58[[#This Row],[L3 (Last Work Package only)]],FIND(" - ",Table58[[#This Row],[L3 (Last Work Package only)]])-1)</f>
        <v>IDR 231.01-2</v>
      </c>
      <c r="M2330" t="str">
        <f>LEFT(Table58[[#This Row],[Assets]],FIND(" - ",Table58[[#This Row],[Assets]])-1)</f>
        <v>HS2-00003A36D</v>
      </c>
      <c r="N2330" s="239" t="e">
        <f>INDEX(TrackerTbl[#Data],MATCH(Table58[[#This Row],[L2]],TrackerTbl[Cleansed_UAID_2],0),5)</f>
        <v>#N/A</v>
      </c>
      <c r="O2330" s="9" t="e">
        <f>INDEX(TrackerTbl[#Data],MATCH(Table58[[#This Row],[L2]],TrackerTbl[Cleansed_UAID_2],0),6)</f>
        <v>#N/A</v>
      </c>
      <c r="P2330" s="239" t="e">
        <f>INDEX(TrackerTbl[#Data],MATCH(Table58[[#This Row],[L2]],TrackerTbl[Cleansed_UAID_2],0),7)</f>
        <v>#N/A</v>
      </c>
    </row>
    <row r="2331" spans="10:16">
      <c r="J2331" t="s">
        <v>11546</v>
      </c>
      <c r="K2331" s="238" t="s">
        <v>11547</v>
      </c>
      <c r="L2331" t="str">
        <f>LEFT(Table58[[#This Row],[L3 (Last Work Package only)]],FIND(" - ",Table58[[#This Row],[L3 (Last Work Package only)]])-1)</f>
        <v>IDR 231.01</v>
      </c>
      <c r="M2331" t="str">
        <f>LEFT(Table58[[#This Row],[Assets]],FIND(" - ",Table58[[#This Row],[Assets]])-1)</f>
        <v>HS2-000025B2K</v>
      </c>
      <c r="N2331" s="239" t="e">
        <f>INDEX(TrackerTbl[#Data],MATCH(Table58[[#This Row],[L2]],TrackerTbl[Cleansed_UAID_2],0),5)</f>
        <v>#N/A</v>
      </c>
      <c r="O2331" s="9" t="e">
        <f>INDEX(TrackerTbl[#Data],MATCH(Table58[[#This Row],[L2]],TrackerTbl[Cleansed_UAID_2],0),6)</f>
        <v>#N/A</v>
      </c>
      <c r="P2331" s="239" t="e">
        <f>INDEX(TrackerTbl[#Data],MATCH(Table58[[#This Row],[L2]],TrackerTbl[Cleansed_UAID_2],0),7)</f>
        <v>#N/A</v>
      </c>
    </row>
    <row r="2332" spans="10:16">
      <c r="J2332" t="s">
        <v>11548</v>
      </c>
      <c r="K2332" s="238" t="s">
        <v>11547</v>
      </c>
      <c r="L2332" t="str">
        <f>LEFT(Table58[[#This Row],[L3 (Last Work Package only)]],FIND(" - ",Table58[[#This Row],[L3 (Last Work Package only)]])-1)</f>
        <v>IDR 231.01</v>
      </c>
      <c r="M2332" t="str">
        <f>LEFT(Table58[[#This Row],[Assets]],FIND(" - ",Table58[[#This Row],[Assets]])-1)</f>
        <v>HS2-00002SZLV</v>
      </c>
      <c r="N2332" s="239" t="e">
        <f>INDEX(TrackerTbl[#Data],MATCH(Table58[[#This Row],[L2]],TrackerTbl[Cleansed_UAID_2],0),5)</f>
        <v>#N/A</v>
      </c>
      <c r="O2332" s="9" t="e">
        <f>INDEX(TrackerTbl[#Data],MATCH(Table58[[#This Row],[L2]],TrackerTbl[Cleansed_UAID_2],0),6)</f>
        <v>#N/A</v>
      </c>
      <c r="P2332" s="239" t="e">
        <f>INDEX(TrackerTbl[#Data],MATCH(Table58[[#This Row],[L2]],TrackerTbl[Cleansed_UAID_2],0),7)</f>
        <v>#N/A</v>
      </c>
    </row>
    <row r="2333" spans="10:16">
      <c r="J2333" t="s">
        <v>11549</v>
      </c>
      <c r="K2333" s="238" t="s">
        <v>11547</v>
      </c>
      <c r="L2333" t="str">
        <f>LEFT(Table58[[#This Row],[L3 (Last Work Package only)]],FIND(" - ",Table58[[#This Row],[L3 (Last Work Package only)]])-1)</f>
        <v>IDR 231.01</v>
      </c>
      <c r="M2333" t="str">
        <f>LEFT(Table58[[#This Row],[Assets]],FIND(" - ",Table58[[#This Row],[Assets]])-1)</f>
        <v>HS2-00002RE02</v>
      </c>
      <c r="N2333" s="239" t="e">
        <f>INDEX(TrackerTbl[#Data],MATCH(Table58[[#This Row],[L2]],TrackerTbl[Cleansed_UAID_2],0),5)</f>
        <v>#N/A</v>
      </c>
      <c r="O2333" s="9" t="e">
        <f>INDEX(TrackerTbl[#Data],MATCH(Table58[[#This Row],[L2]],TrackerTbl[Cleansed_UAID_2],0),6)</f>
        <v>#N/A</v>
      </c>
      <c r="P2333" s="239" t="e">
        <f>INDEX(TrackerTbl[#Data],MATCH(Table58[[#This Row],[L2]],TrackerTbl[Cleansed_UAID_2],0),7)</f>
        <v>#N/A</v>
      </c>
    </row>
    <row r="2334" spans="10:16">
      <c r="J2334" t="s">
        <v>11550</v>
      </c>
      <c r="K2334" s="238" t="s">
        <v>11547</v>
      </c>
      <c r="L2334" t="str">
        <f>LEFT(Table58[[#This Row],[L3 (Last Work Package only)]],FIND(" - ",Table58[[#This Row],[L3 (Last Work Package only)]])-1)</f>
        <v>IDR 231.01</v>
      </c>
      <c r="M2334" t="str">
        <f>LEFT(Table58[[#This Row],[Assets]],FIND(" - ",Table58[[#This Row],[Assets]])-1)</f>
        <v>HS2-000001343</v>
      </c>
      <c r="N2334" s="239" t="e">
        <f>INDEX(TrackerTbl[#Data],MATCH(Table58[[#This Row],[L2]],TrackerTbl[Cleansed_UAID_2],0),5)</f>
        <v>#N/A</v>
      </c>
      <c r="O2334" s="9" t="e">
        <f>INDEX(TrackerTbl[#Data],MATCH(Table58[[#This Row],[L2]],TrackerTbl[Cleansed_UAID_2],0),6)</f>
        <v>#N/A</v>
      </c>
      <c r="P2334" s="239" t="e">
        <f>INDEX(TrackerTbl[#Data],MATCH(Table58[[#This Row],[L2]],TrackerTbl[Cleansed_UAID_2],0),7)</f>
        <v>#N/A</v>
      </c>
    </row>
    <row r="2335" spans="10:16">
      <c r="J2335" t="s">
        <v>11551</v>
      </c>
      <c r="K2335" s="238" t="s">
        <v>11552</v>
      </c>
      <c r="L2335" t="str">
        <f>LEFT(Table58[[#This Row],[L3 (Last Work Package only)]],FIND(" - ",Table58[[#This Row],[L3 (Last Work Package only)]])-1)</f>
        <v>IDR 230.07</v>
      </c>
      <c r="M2335" t="str">
        <f>LEFT(Table58[[#This Row],[Assets]],FIND(" - ",Table58[[#This Row],[Assets]])-1)</f>
        <v>HS2-00003KFPY</v>
      </c>
      <c r="N2335" s="239" t="e">
        <f>INDEX(TrackerTbl[#Data],MATCH(Table58[[#This Row],[L2]],TrackerTbl[Cleansed_UAID_2],0),5)</f>
        <v>#N/A</v>
      </c>
      <c r="O2335" s="9" t="e">
        <f>INDEX(TrackerTbl[#Data],MATCH(Table58[[#This Row],[L2]],TrackerTbl[Cleansed_UAID_2],0),6)</f>
        <v>#N/A</v>
      </c>
      <c r="P2335" s="239" t="e">
        <f>INDEX(TrackerTbl[#Data],MATCH(Table58[[#This Row],[L2]],TrackerTbl[Cleansed_UAID_2],0),7)</f>
        <v>#N/A</v>
      </c>
    </row>
    <row r="2336" spans="10:16">
      <c r="J2336" t="s">
        <v>11553</v>
      </c>
      <c r="K2336" s="238" t="s">
        <v>11552</v>
      </c>
      <c r="L2336" t="str">
        <f>LEFT(Table58[[#This Row],[L3 (Last Work Package only)]],FIND(" - ",Table58[[#This Row],[L3 (Last Work Package only)]])-1)</f>
        <v>IDR 230.07</v>
      </c>
      <c r="M2336" t="str">
        <f>LEFT(Table58[[#This Row],[Assets]],FIND(" - ",Table58[[#This Row],[Assets]])-1)</f>
        <v>HS2-00003KFPZ</v>
      </c>
      <c r="N2336" s="239" t="e">
        <f>INDEX(TrackerTbl[#Data],MATCH(Table58[[#This Row],[L2]],TrackerTbl[Cleansed_UAID_2],0),5)</f>
        <v>#N/A</v>
      </c>
      <c r="O2336" s="9" t="e">
        <f>INDEX(TrackerTbl[#Data],MATCH(Table58[[#This Row],[L2]],TrackerTbl[Cleansed_UAID_2],0),6)</f>
        <v>#N/A</v>
      </c>
      <c r="P2336" s="239" t="e">
        <f>INDEX(TrackerTbl[#Data],MATCH(Table58[[#This Row],[L2]],TrackerTbl[Cleansed_UAID_2],0),7)</f>
        <v>#N/A</v>
      </c>
    </row>
    <row r="2337" spans="10:16">
      <c r="J2337" t="s">
        <v>11554</v>
      </c>
      <c r="K2337" s="238" t="s">
        <v>11552</v>
      </c>
      <c r="L2337" t="str">
        <f>LEFT(Table58[[#This Row],[L3 (Last Work Package only)]],FIND(" - ",Table58[[#This Row],[L3 (Last Work Package only)]])-1)</f>
        <v>IDR 230.07</v>
      </c>
      <c r="M2337" t="str">
        <f>LEFT(Table58[[#This Row],[Assets]],FIND(" - ",Table58[[#This Row],[Assets]])-1)</f>
        <v>HS2-00003KFQ0</v>
      </c>
      <c r="N2337" s="239" t="e">
        <f>INDEX(TrackerTbl[#Data],MATCH(Table58[[#This Row],[L2]],TrackerTbl[Cleansed_UAID_2],0),5)</f>
        <v>#N/A</v>
      </c>
      <c r="O2337" s="9" t="e">
        <f>INDEX(TrackerTbl[#Data],MATCH(Table58[[#This Row],[L2]],TrackerTbl[Cleansed_UAID_2],0),6)</f>
        <v>#N/A</v>
      </c>
      <c r="P2337" s="239" t="e">
        <f>INDEX(TrackerTbl[#Data],MATCH(Table58[[#This Row],[L2]],TrackerTbl[Cleansed_UAID_2],0),7)</f>
        <v>#N/A</v>
      </c>
    </row>
    <row r="2338" spans="10:16">
      <c r="J2338" t="s">
        <v>11555</v>
      </c>
      <c r="K2338" s="238" t="s">
        <v>11556</v>
      </c>
      <c r="L2338" t="str">
        <f>LEFT(Table58[[#This Row],[L3 (Last Work Package only)]],FIND(" - ",Table58[[#This Row],[L3 (Last Work Package only)]])-1)</f>
        <v>IDR 230.06-1</v>
      </c>
      <c r="M2338" t="str">
        <f>LEFT(Table58[[#This Row],[Assets]],FIND(" - ",Table58[[#This Row],[Assets]])-1)</f>
        <v>HS2-000001342</v>
      </c>
      <c r="N2338" s="239" t="e">
        <f>INDEX(TrackerTbl[#Data],MATCH(Table58[[#This Row],[L2]],TrackerTbl[Cleansed_UAID_2],0),5)</f>
        <v>#N/A</v>
      </c>
      <c r="O2338" s="9" t="e">
        <f>INDEX(TrackerTbl[#Data],MATCH(Table58[[#This Row],[L2]],TrackerTbl[Cleansed_UAID_2],0),6)</f>
        <v>#N/A</v>
      </c>
      <c r="P2338" s="239" t="e">
        <f>INDEX(TrackerTbl[#Data],MATCH(Table58[[#This Row],[L2]],TrackerTbl[Cleansed_UAID_2],0),7)</f>
        <v>#N/A</v>
      </c>
    </row>
    <row r="2339" spans="10:16">
      <c r="J2339" t="s">
        <v>11557</v>
      </c>
      <c r="K2339" s="238" t="s">
        <v>11558</v>
      </c>
      <c r="L2339" t="str">
        <f>LEFT(Table58[[#This Row],[L3 (Last Work Package only)]],FIND(" - ",Table58[[#This Row],[L3 (Last Work Package only)]])-1)</f>
        <v>IDR 230.06</v>
      </c>
      <c r="M2339" t="str">
        <f>LEFT(Table58[[#This Row],[Assets]],FIND(" - ",Table58[[#This Row],[Assets]])-1)</f>
        <v>HS2-00002EKZW</v>
      </c>
      <c r="N2339" s="239" t="e">
        <f>INDEX(TrackerTbl[#Data],MATCH(Table58[[#This Row],[L2]],TrackerTbl[Cleansed_UAID_2],0),5)</f>
        <v>#N/A</v>
      </c>
      <c r="O2339" s="9" t="e">
        <f>INDEX(TrackerTbl[#Data],MATCH(Table58[[#This Row],[L2]],TrackerTbl[Cleansed_UAID_2],0),6)</f>
        <v>#N/A</v>
      </c>
      <c r="P2339" s="239" t="e">
        <f>INDEX(TrackerTbl[#Data],MATCH(Table58[[#This Row],[L2]],TrackerTbl[Cleansed_UAID_2],0),7)</f>
        <v>#N/A</v>
      </c>
    </row>
    <row r="2340" spans="10:16">
      <c r="J2340" t="s">
        <v>11559</v>
      </c>
      <c r="K2340" s="238" t="s">
        <v>11558</v>
      </c>
      <c r="L2340" t="str">
        <f>LEFT(Table58[[#This Row],[L3 (Last Work Package only)]],FIND(" - ",Table58[[#This Row],[L3 (Last Work Package only)]])-1)</f>
        <v>IDR 230.06</v>
      </c>
      <c r="M2340" t="str">
        <f>LEFT(Table58[[#This Row],[Assets]],FIND(" - ",Table58[[#This Row],[Assets]])-1)</f>
        <v>HS2-00002VBQF</v>
      </c>
      <c r="N2340" s="239" t="e">
        <f>INDEX(TrackerTbl[#Data],MATCH(Table58[[#This Row],[L2]],TrackerTbl[Cleansed_UAID_2],0),5)</f>
        <v>#N/A</v>
      </c>
      <c r="O2340" s="9" t="e">
        <f>INDEX(TrackerTbl[#Data],MATCH(Table58[[#This Row],[L2]],TrackerTbl[Cleansed_UAID_2],0),6)</f>
        <v>#N/A</v>
      </c>
      <c r="P2340" s="239" t="e">
        <f>INDEX(TrackerTbl[#Data],MATCH(Table58[[#This Row],[L2]],TrackerTbl[Cleansed_UAID_2],0),7)</f>
        <v>#N/A</v>
      </c>
    </row>
    <row r="2341" spans="10:16">
      <c r="J2341" t="s">
        <v>11560</v>
      </c>
      <c r="K2341" s="238" t="s">
        <v>11558</v>
      </c>
      <c r="L2341" t="str">
        <f>LEFT(Table58[[#This Row],[L3 (Last Work Package only)]],FIND(" - ",Table58[[#This Row],[L3 (Last Work Package only)]])-1)</f>
        <v>IDR 230.06</v>
      </c>
      <c r="M2341" t="str">
        <f>LEFT(Table58[[#This Row],[Assets]],FIND(" - ",Table58[[#This Row],[Assets]])-1)</f>
        <v>HS2-000025B2J</v>
      </c>
      <c r="N2341" s="239" t="e">
        <f>INDEX(TrackerTbl[#Data],MATCH(Table58[[#This Row],[L2]],TrackerTbl[Cleansed_UAID_2],0),5)</f>
        <v>#N/A</v>
      </c>
      <c r="O2341" s="9" t="e">
        <f>INDEX(TrackerTbl[#Data],MATCH(Table58[[#This Row],[L2]],TrackerTbl[Cleansed_UAID_2],0),6)</f>
        <v>#N/A</v>
      </c>
      <c r="P2341" s="239" t="e">
        <f>INDEX(TrackerTbl[#Data],MATCH(Table58[[#This Row],[L2]],TrackerTbl[Cleansed_UAID_2],0),7)</f>
        <v>#N/A</v>
      </c>
    </row>
    <row r="2342" spans="10:16">
      <c r="J2342" t="s">
        <v>11561</v>
      </c>
      <c r="K2342" s="238" t="s">
        <v>11558</v>
      </c>
      <c r="L2342" t="str">
        <f>LEFT(Table58[[#This Row],[L3 (Last Work Package only)]],FIND(" - ",Table58[[#This Row],[L3 (Last Work Package only)]])-1)</f>
        <v>IDR 230.06</v>
      </c>
      <c r="M2342" t="str">
        <f>LEFT(Table58[[#This Row],[Assets]],FIND(" - ",Table58[[#This Row],[Assets]])-1)</f>
        <v>HS2-00002CX3M</v>
      </c>
      <c r="N2342" s="239" t="e">
        <f>INDEX(TrackerTbl[#Data],MATCH(Table58[[#This Row],[L2]],TrackerTbl[Cleansed_UAID_2],0),5)</f>
        <v>#N/A</v>
      </c>
      <c r="O2342" s="9" t="e">
        <f>INDEX(TrackerTbl[#Data],MATCH(Table58[[#This Row],[L2]],TrackerTbl[Cleansed_UAID_2],0),6)</f>
        <v>#N/A</v>
      </c>
      <c r="P2342" s="239" t="e">
        <f>INDEX(TrackerTbl[#Data],MATCH(Table58[[#This Row],[L2]],TrackerTbl[Cleansed_UAID_2],0),7)</f>
        <v>#N/A</v>
      </c>
    </row>
    <row r="2343" spans="10:16">
      <c r="J2343" t="s">
        <v>11562</v>
      </c>
      <c r="K2343" s="238" t="s">
        <v>11558</v>
      </c>
      <c r="L2343" t="str">
        <f>LEFT(Table58[[#This Row],[L3 (Last Work Package only)]],FIND(" - ",Table58[[#This Row],[L3 (Last Work Package only)]])-1)</f>
        <v>IDR 230.06</v>
      </c>
      <c r="M2343" t="str">
        <f>LEFT(Table58[[#This Row],[Assets]],FIND(" - ",Table58[[#This Row],[Assets]])-1)</f>
        <v>HS2-00002BVL3</v>
      </c>
      <c r="N2343" s="239" t="e">
        <f>INDEX(TrackerTbl[#Data],MATCH(Table58[[#This Row],[L2]],TrackerTbl[Cleansed_UAID_2],0),5)</f>
        <v>#N/A</v>
      </c>
      <c r="O2343" s="9" t="e">
        <f>INDEX(TrackerTbl[#Data],MATCH(Table58[[#This Row],[L2]],TrackerTbl[Cleansed_UAID_2],0),6)</f>
        <v>#N/A</v>
      </c>
      <c r="P2343" s="239" t="e">
        <f>INDEX(TrackerTbl[#Data],MATCH(Table58[[#This Row],[L2]],TrackerTbl[Cleansed_UAID_2],0),7)</f>
        <v>#N/A</v>
      </c>
    </row>
    <row r="2344" spans="10:16">
      <c r="J2344" t="s">
        <v>11563</v>
      </c>
      <c r="K2344" s="238" t="s">
        <v>11558</v>
      </c>
      <c r="L2344" t="str">
        <f>LEFT(Table58[[#This Row],[L3 (Last Work Package only)]],FIND(" - ",Table58[[#This Row],[L3 (Last Work Package only)]])-1)</f>
        <v>IDR 230.06</v>
      </c>
      <c r="M2344" t="str">
        <f>LEFT(Table58[[#This Row],[Assets]],FIND(" - ",Table58[[#This Row],[Assets]])-1)</f>
        <v>HS2-00002CTGB</v>
      </c>
      <c r="N2344" s="239" t="e">
        <f>INDEX(TrackerTbl[#Data],MATCH(Table58[[#This Row],[L2]],TrackerTbl[Cleansed_UAID_2],0),5)</f>
        <v>#N/A</v>
      </c>
      <c r="O2344" s="9" t="e">
        <f>INDEX(TrackerTbl[#Data],MATCH(Table58[[#This Row],[L2]],TrackerTbl[Cleansed_UAID_2],0),6)</f>
        <v>#N/A</v>
      </c>
      <c r="P2344" s="239" t="e">
        <f>INDEX(TrackerTbl[#Data],MATCH(Table58[[#This Row],[L2]],TrackerTbl[Cleansed_UAID_2],0),7)</f>
        <v>#N/A</v>
      </c>
    </row>
    <row r="2345" spans="10:16">
      <c r="J2345" t="s">
        <v>11564</v>
      </c>
      <c r="K2345" s="238" t="s">
        <v>11558</v>
      </c>
      <c r="L2345" t="str">
        <f>LEFT(Table58[[#This Row],[L3 (Last Work Package only)]],FIND(" - ",Table58[[#This Row],[L3 (Last Work Package only)]])-1)</f>
        <v>IDR 230.06</v>
      </c>
      <c r="M2345" t="str">
        <f>LEFT(Table58[[#This Row],[Assets]],FIND(" - ",Table58[[#This Row],[Assets]])-1)</f>
        <v>HS2-00002CTGD</v>
      </c>
      <c r="N2345" s="239" t="e">
        <f>INDEX(TrackerTbl[#Data],MATCH(Table58[[#This Row],[L2]],TrackerTbl[Cleansed_UAID_2],0),5)</f>
        <v>#N/A</v>
      </c>
      <c r="O2345" s="9" t="e">
        <f>INDEX(TrackerTbl[#Data],MATCH(Table58[[#This Row],[L2]],TrackerTbl[Cleansed_UAID_2],0),6)</f>
        <v>#N/A</v>
      </c>
      <c r="P2345" s="239" t="e">
        <f>INDEX(TrackerTbl[#Data],MATCH(Table58[[#This Row],[L2]],TrackerTbl[Cleansed_UAID_2],0),7)</f>
        <v>#N/A</v>
      </c>
    </row>
    <row r="2346" spans="10:16">
      <c r="J2346" t="s">
        <v>11565</v>
      </c>
      <c r="K2346" s="238" t="s">
        <v>11558</v>
      </c>
      <c r="L2346" t="str">
        <f>LEFT(Table58[[#This Row],[L3 (Last Work Package only)]],FIND(" - ",Table58[[#This Row],[L3 (Last Work Package only)]])-1)</f>
        <v>IDR 230.06</v>
      </c>
      <c r="M2346" t="str">
        <f>LEFT(Table58[[#This Row],[Assets]],FIND(" - ",Table58[[#This Row],[Assets]])-1)</f>
        <v>HS2-00002DVDJ</v>
      </c>
      <c r="N2346" s="239" t="e">
        <f>INDEX(TrackerTbl[#Data],MATCH(Table58[[#This Row],[L2]],TrackerTbl[Cleansed_UAID_2],0),5)</f>
        <v>#N/A</v>
      </c>
      <c r="O2346" s="9" t="e">
        <f>INDEX(TrackerTbl[#Data],MATCH(Table58[[#This Row],[L2]],TrackerTbl[Cleansed_UAID_2],0),6)</f>
        <v>#N/A</v>
      </c>
      <c r="P2346" s="239" t="e">
        <f>INDEX(TrackerTbl[#Data],MATCH(Table58[[#This Row],[L2]],TrackerTbl[Cleansed_UAID_2],0),7)</f>
        <v>#N/A</v>
      </c>
    </row>
    <row r="2347" spans="10:16">
      <c r="J2347" t="s">
        <v>11566</v>
      </c>
      <c r="K2347" s="238" t="s">
        <v>11558</v>
      </c>
      <c r="L2347" t="str">
        <f>LEFT(Table58[[#This Row],[L3 (Last Work Package only)]],FIND(" - ",Table58[[#This Row],[L3 (Last Work Package only)]])-1)</f>
        <v>IDR 230.06</v>
      </c>
      <c r="M2347" t="str">
        <f>LEFT(Table58[[#This Row],[Assets]],FIND(" - ",Table58[[#This Row],[Assets]])-1)</f>
        <v>HS2-000001079</v>
      </c>
      <c r="N2347" s="239" t="e">
        <f>INDEX(TrackerTbl[#Data],MATCH(Table58[[#This Row],[L2]],TrackerTbl[Cleansed_UAID_2],0),5)</f>
        <v>#N/A</v>
      </c>
      <c r="O2347" s="9" t="e">
        <f>INDEX(TrackerTbl[#Data],MATCH(Table58[[#This Row],[L2]],TrackerTbl[Cleansed_UAID_2],0),6)</f>
        <v>#N/A</v>
      </c>
      <c r="P2347" s="239" t="e">
        <f>INDEX(TrackerTbl[#Data],MATCH(Table58[[#This Row],[L2]],TrackerTbl[Cleansed_UAID_2],0),7)</f>
        <v>#N/A</v>
      </c>
    </row>
    <row r="2348" spans="10:16">
      <c r="J2348" t="s">
        <v>11567</v>
      </c>
      <c r="K2348" s="238" t="s">
        <v>11558</v>
      </c>
      <c r="L2348" t="str">
        <f>LEFT(Table58[[#This Row],[L3 (Last Work Package only)]],FIND(" - ",Table58[[#This Row],[L3 (Last Work Package only)]])-1)</f>
        <v>IDR 230.06</v>
      </c>
      <c r="M2348" t="str">
        <f>LEFT(Table58[[#This Row],[Assets]],FIND(" - ",Table58[[#This Row],[Assets]])-1)</f>
        <v>HS2-00002VBQE</v>
      </c>
      <c r="N2348" s="239" t="e">
        <f>INDEX(TrackerTbl[#Data],MATCH(Table58[[#This Row],[L2]],TrackerTbl[Cleansed_UAID_2],0),5)</f>
        <v>#N/A</v>
      </c>
      <c r="O2348" s="9" t="e">
        <f>INDEX(TrackerTbl[#Data],MATCH(Table58[[#This Row],[L2]],TrackerTbl[Cleansed_UAID_2],0),6)</f>
        <v>#N/A</v>
      </c>
      <c r="P2348" s="239" t="e">
        <f>INDEX(TrackerTbl[#Data],MATCH(Table58[[#This Row],[L2]],TrackerTbl[Cleansed_UAID_2],0),7)</f>
        <v>#N/A</v>
      </c>
    </row>
    <row r="2349" spans="10:16">
      <c r="J2349" t="s">
        <v>11568</v>
      </c>
      <c r="K2349" s="238" t="s">
        <v>11558</v>
      </c>
      <c r="L2349" t="str">
        <f>LEFT(Table58[[#This Row],[L3 (Last Work Package only)]],FIND(" - ",Table58[[#This Row],[L3 (Last Work Package only)]])-1)</f>
        <v>IDR 230.06</v>
      </c>
      <c r="M2349" t="str">
        <f>LEFT(Table58[[#This Row],[Assets]],FIND(" - ",Table58[[#This Row],[Assets]])-1)</f>
        <v>HS2-00002TKUV</v>
      </c>
      <c r="N2349" s="239" t="e">
        <f>INDEX(TrackerTbl[#Data],MATCH(Table58[[#This Row],[L2]],TrackerTbl[Cleansed_UAID_2],0),5)</f>
        <v>#N/A</v>
      </c>
      <c r="O2349" s="9" t="e">
        <f>INDEX(TrackerTbl[#Data],MATCH(Table58[[#This Row],[L2]],TrackerTbl[Cleansed_UAID_2],0),6)</f>
        <v>#N/A</v>
      </c>
      <c r="P2349" s="239" t="e">
        <f>INDEX(TrackerTbl[#Data],MATCH(Table58[[#This Row],[L2]],TrackerTbl[Cleansed_UAID_2],0),7)</f>
        <v>#N/A</v>
      </c>
    </row>
    <row r="2350" spans="10:16">
      <c r="J2350" t="s">
        <v>11569</v>
      </c>
      <c r="K2350" s="238" t="s">
        <v>11558</v>
      </c>
      <c r="L2350" t="str">
        <f>LEFT(Table58[[#This Row],[L3 (Last Work Package only)]],FIND(" - ",Table58[[#This Row],[L3 (Last Work Package only)]])-1)</f>
        <v>IDR 230.06</v>
      </c>
      <c r="M2350" t="str">
        <f>LEFT(Table58[[#This Row],[Assets]],FIND(" - ",Table58[[#This Row],[Assets]])-1)</f>
        <v>HS2-00002CTGE</v>
      </c>
      <c r="N2350" s="239" t="e">
        <f>INDEX(TrackerTbl[#Data],MATCH(Table58[[#This Row],[L2]],TrackerTbl[Cleansed_UAID_2],0),5)</f>
        <v>#N/A</v>
      </c>
      <c r="O2350" s="9" t="e">
        <f>INDEX(TrackerTbl[#Data],MATCH(Table58[[#This Row],[L2]],TrackerTbl[Cleansed_UAID_2],0),6)</f>
        <v>#N/A</v>
      </c>
      <c r="P2350" s="239" t="e">
        <f>INDEX(TrackerTbl[#Data],MATCH(Table58[[#This Row],[L2]],TrackerTbl[Cleansed_UAID_2],0),7)</f>
        <v>#N/A</v>
      </c>
    </row>
    <row r="2351" spans="10:16">
      <c r="J2351" t="s">
        <v>11570</v>
      </c>
      <c r="K2351" s="238" t="s">
        <v>11558</v>
      </c>
      <c r="L2351" t="str">
        <f>LEFT(Table58[[#This Row],[L3 (Last Work Package only)]],FIND(" - ",Table58[[#This Row],[L3 (Last Work Package only)]])-1)</f>
        <v>IDR 230.06</v>
      </c>
      <c r="M2351" t="str">
        <f>LEFT(Table58[[#This Row],[Assets]],FIND(" - ",Table58[[#This Row],[Assets]])-1)</f>
        <v>HS2-00002CTGH</v>
      </c>
      <c r="N2351" s="239" t="e">
        <f>INDEX(TrackerTbl[#Data],MATCH(Table58[[#This Row],[L2]],TrackerTbl[Cleansed_UAID_2],0),5)</f>
        <v>#N/A</v>
      </c>
      <c r="O2351" s="9" t="e">
        <f>INDEX(TrackerTbl[#Data],MATCH(Table58[[#This Row],[L2]],TrackerTbl[Cleansed_UAID_2],0),6)</f>
        <v>#N/A</v>
      </c>
      <c r="P2351" s="239" t="e">
        <f>INDEX(TrackerTbl[#Data],MATCH(Table58[[#This Row],[L2]],TrackerTbl[Cleansed_UAID_2],0),7)</f>
        <v>#N/A</v>
      </c>
    </row>
    <row r="2352" spans="10:16">
      <c r="J2352" t="s">
        <v>11571</v>
      </c>
      <c r="K2352" s="238" t="s">
        <v>11558</v>
      </c>
      <c r="L2352" t="str">
        <f>LEFT(Table58[[#This Row],[L3 (Last Work Package only)]],FIND(" - ",Table58[[#This Row],[L3 (Last Work Package only)]])-1)</f>
        <v>IDR 230.06</v>
      </c>
      <c r="M2352" t="str">
        <f>LEFT(Table58[[#This Row],[Assets]],FIND(" - ",Table58[[#This Row],[Assets]])-1)</f>
        <v>HS2-00002RE01</v>
      </c>
      <c r="N2352" s="239" t="e">
        <f>INDEX(TrackerTbl[#Data],MATCH(Table58[[#This Row],[L2]],TrackerTbl[Cleansed_UAID_2],0),5)</f>
        <v>#N/A</v>
      </c>
      <c r="O2352" s="9" t="e">
        <f>INDEX(TrackerTbl[#Data],MATCH(Table58[[#This Row],[L2]],TrackerTbl[Cleansed_UAID_2],0),6)</f>
        <v>#N/A</v>
      </c>
      <c r="P2352" s="239" t="e">
        <f>INDEX(TrackerTbl[#Data],MATCH(Table58[[#This Row],[L2]],TrackerTbl[Cleansed_UAID_2],0),7)</f>
        <v>#N/A</v>
      </c>
    </row>
    <row r="2353" spans="10:16">
      <c r="J2353" t="s">
        <v>11572</v>
      </c>
      <c r="K2353" s="238" t="s">
        <v>11558</v>
      </c>
      <c r="L2353" t="str">
        <f>LEFT(Table58[[#This Row],[L3 (Last Work Package only)]],FIND(" - ",Table58[[#This Row],[L3 (Last Work Package only)]])-1)</f>
        <v>IDR 230.06</v>
      </c>
      <c r="M2353" t="str">
        <f>LEFT(Table58[[#This Row],[Assets]],FIND(" - ",Table58[[#This Row],[Assets]])-1)</f>
        <v>HS2-00002RDZZ</v>
      </c>
      <c r="N2353" s="239" t="e">
        <f>INDEX(TrackerTbl[#Data],MATCH(Table58[[#This Row],[L2]],TrackerTbl[Cleansed_UAID_2],0),5)</f>
        <v>#N/A</v>
      </c>
      <c r="O2353" s="9" t="e">
        <f>INDEX(TrackerTbl[#Data],MATCH(Table58[[#This Row],[L2]],TrackerTbl[Cleansed_UAID_2],0),6)</f>
        <v>#N/A</v>
      </c>
      <c r="P2353" s="239" t="e">
        <f>INDEX(TrackerTbl[#Data],MATCH(Table58[[#This Row],[L2]],TrackerTbl[Cleansed_UAID_2],0),7)</f>
        <v>#N/A</v>
      </c>
    </row>
    <row r="2354" spans="10:16">
      <c r="J2354" t="s">
        <v>11573</v>
      </c>
      <c r="K2354" s="238" t="s">
        <v>11558</v>
      </c>
      <c r="L2354" t="str">
        <f>LEFT(Table58[[#This Row],[L3 (Last Work Package only)]],FIND(" - ",Table58[[#This Row],[L3 (Last Work Package only)]])-1)</f>
        <v>IDR 230.06</v>
      </c>
      <c r="M2354" t="str">
        <f>LEFT(Table58[[#This Row],[Assets]],FIND(" - ",Table58[[#This Row],[Assets]])-1)</f>
        <v>HS2-00003D8VZ</v>
      </c>
      <c r="N2354" s="239" t="e">
        <f>INDEX(TrackerTbl[#Data],MATCH(Table58[[#This Row],[L2]],TrackerTbl[Cleansed_UAID_2],0),5)</f>
        <v>#N/A</v>
      </c>
      <c r="O2354" s="9" t="e">
        <f>INDEX(TrackerTbl[#Data],MATCH(Table58[[#This Row],[L2]],TrackerTbl[Cleansed_UAID_2],0),6)</f>
        <v>#N/A</v>
      </c>
      <c r="P2354" s="239" t="e">
        <f>INDEX(TrackerTbl[#Data],MATCH(Table58[[#This Row],[L2]],TrackerTbl[Cleansed_UAID_2],0),7)</f>
        <v>#N/A</v>
      </c>
    </row>
    <row r="2355" spans="10:16">
      <c r="J2355" t="s">
        <v>11574</v>
      </c>
      <c r="K2355" s="238" t="s">
        <v>11558</v>
      </c>
      <c r="L2355" t="str">
        <f>LEFT(Table58[[#This Row],[L3 (Last Work Package only)]],FIND(" - ",Table58[[#This Row],[L3 (Last Work Package only)]])-1)</f>
        <v>IDR 230.06</v>
      </c>
      <c r="M2355" t="str">
        <f>LEFT(Table58[[#This Row],[Assets]],FIND(" - ",Table58[[#This Row],[Assets]])-1)</f>
        <v>HS2-00003EB2Y</v>
      </c>
      <c r="N2355" s="239" t="e">
        <f>INDEX(TrackerTbl[#Data],MATCH(Table58[[#This Row],[L2]],TrackerTbl[Cleansed_UAID_2],0),5)</f>
        <v>#N/A</v>
      </c>
      <c r="O2355" s="9" t="e">
        <f>INDEX(TrackerTbl[#Data],MATCH(Table58[[#This Row],[L2]],TrackerTbl[Cleansed_UAID_2],0),6)</f>
        <v>#N/A</v>
      </c>
      <c r="P2355" s="239" t="e">
        <f>INDEX(TrackerTbl[#Data],MATCH(Table58[[#This Row],[L2]],TrackerTbl[Cleansed_UAID_2],0),7)</f>
        <v>#N/A</v>
      </c>
    </row>
    <row r="2356" spans="10:16">
      <c r="J2356" t="s">
        <v>11575</v>
      </c>
      <c r="K2356" s="238" t="s">
        <v>11558</v>
      </c>
      <c r="L2356" t="str">
        <f>LEFT(Table58[[#This Row],[L3 (Last Work Package only)]],FIND(" - ",Table58[[#This Row],[L3 (Last Work Package only)]])-1)</f>
        <v>IDR 230.06</v>
      </c>
      <c r="M2356" t="str">
        <f>LEFT(Table58[[#This Row],[Assets]],FIND(" - ",Table58[[#This Row],[Assets]])-1)</f>
        <v>HS2-00003GJJW</v>
      </c>
      <c r="N2356" s="239" t="e">
        <f>INDEX(TrackerTbl[#Data],MATCH(Table58[[#This Row],[L2]],TrackerTbl[Cleansed_UAID_2],0),5)</f>
        <v>#N/A</v>
      </c>
      <c r="O2356" s="9" t="e">
        <f>INDEX(TrackerTbl[#Data],MATCH(Table58[[#This Row],[L2]],TrackerTbl[Cleansed_UAID_2],0),6)</f>
        <v>#N/A</v>
      </c>
      <c r="P2356" s="239" t="e">
        <f>INDEX(TrackerTbl[#Data],MATCH(Table58[[#This Row],[L2]],TrackerTbl[Cleansed_UAID_2],0),7)</f>
        <v>#N/A</v>
      </c>
    </row>
    <row r="2357" spans="10:16">
      <c r="J2357" t="s">
        <v>11576</v>
      </c>
      <c r="K2357" s="238" t="s">
        <v>11558</v>
      </c>
      <c r="L2357" t="str">
        <f>LEFT(Table58[[#This Row],[L3 (Last Work Package only)]],FIND(" - ",Table58[[#This Row],[L3 (Last Work Package only)]])-1)</f>
        <v>IDR 230.06</v>
      </c>
      <c r="M2357" t="str">
        <f>LEFT(Table58[[#This Row],[Assets]],FIND(" - ",Table58[[#This Row],[Assets]])-1)</f>
        <v>HS2-00003GPKS</v>
      </c>
      <c r="N2357" s="239" t="e">
        <f>INDEX(TrackerTbl[#Data],MATCH(Table58[[#This Row],[L2]],TrackerTbl[Cleansed_UAID_2],0),5)</f>
        <v>#N/A</v>
      </c>
      <c r="O2357" s="9" t="e">
        <f>INDEX(TrackerTbl[#Data],MATCH(Table58[[#This Row],[L2]],TrackerTbl[Cleansed_UAID_2],0),6)</f>
        <v>#N/A</v>
      </c>
      <c r="P2357" s="239" t="e">
        <f>INDEX(TrackerTbl[#Data],MATCH(Table58[[#This Row],[L2]],TrackerTbl[Cleansed_UAID_2],0),7)</f>
        <v>#N/A</v>
      </c>
    </row>
    <row r="2358" spans="10:16">
      <c r="J2358" t="s">
        <v>11577</v>
      </c>
      <c r="K2358" s="238" t="s">
        <v>11558</v>
      </c>
      <c r="L2358" t="str">
        <f>LEFT(Table58[[#This Row],[L3 (Last Work Package only)]],FIND(" - ",Table58[[#This Row],[L3 (Last Work Package only)]])-1)</f>
        <v>IDR 230.06</v>
      </c>
      <c r="M2358" t="str">
        <f>LEFT(Table58[[#This Row],[Assets]],FIND(" - ",Table58[[#This Row],[Assets]])-1)</f>
        <v>HS2-00003GPKT</v>
      </c>
      <c r="N2358" s="239" t="e">
        <f>INDEX(TrackerTbl[#Data],MATCH(Table58[[#This Row],[L2]],TrackerTbl[Cleansed_UAID_2],0),5)</f>
        <v>#N/A</v>
      </c>
      <c r="O2358" s="9" t="e">
        <f>INDEX(TrackerTbl[#Data],MATCH(Table58[[#This Row],[L2]],TrackerTbl[Cleansed_UAID_2],0),6)</f>
        <v>#N/A</v>
      </c>
      <c r="P2358" s="239" t="e">
        <f>INDEX(TrackerTbl[#Data],MATCH(Table58[[#This Row],[L2]],TrackerTbl[Cleansed_UAID_2],0),7)</f>
        <v>#N/A</v>
      </c>
    </row>
    <row r="2359" spans="10:16">
      <c r="J2359" t="s">
        <v>11578</v>
      </c>
      <c r="K2359" s="238" t="s">
        <v>11558</v>
      </c>
      <c r="L2359" t="str">
        <f>LEFT(Table58[[#This Row],[L3 (Last Work Package only)]],FIND(" - ",Table58[[#This Row],[L3 (Last Work Package only)]])-1)</f>
        <v>IDR 230.06</v>
      </c>
      <c r="M2359" t="str">
        <f>LEFT(Table58[[#This Row],[Assets]],FIND(" - ",Table58[[#This Row],[Assets]])-1)</f>
        <v>HS2-00003JQLV</v>
      </c>
      <c r="N2359" s="239" t="e">
        <f>INDEX(TrackerTbl[#Data],MATCH(Table58[[#This Row],[L2]],TrackerTbl[Cleansed_UAID_2],0),5)</f>
        <v>#N/A</v>
      </c>
      <c r="O2359" s="9" t="e">
        <f>INDEX(TrackerTbl[#Data],MATCH(Table58[[#This Row],[L2]],TrackerTbl[Cleansed_UAID_2],0),6)</f>
        <v>#N/A</v>
      </c>
      <c r="P2359" s="239" t="e">
        <f>INDEX(TrackerTbl[#Data],MATCH(Table58[[#This Row],[L2]],TrackerTbl[Cleansed_UAID_2],0),7)</f>
        <v>#N/A</v>
      </c>
    </row>
    <row r="2360" spans="10:16">
      <c r="J2360" t="s">
        <v>11579</v>
      </c>
      <c r="K2360" s="238" t="s">
        <v>11558</v>
      </c>
      <c r="L2360" t="str">
        <f>LEFT(Table58[[#This Row],[L3 (Last Work Package only)]],FIND(" - ",Table58[[#This Row],[L3 (Last Work Package only)]])-1)</f>
        <v>IDR 230.06</v>
      </c>
      <c r="M2360" t="str">
        <f>LEFT(Table58[[#This Row],[Assets]],FIND(" - ",Table58[[#This Row],[Assets]])-1)</f>
        <v>HS2-00003LENS</v>
      </c>
      <c r="N2360" s="239" t="e">
        <f>INDEX(TrackerTbl[#Data],MATCH(Table58[[#This Row],[L2]],TrackerTbl[Cleansed_UAID_2],0),5)</f>
        <v>#N/A</v>
      </c>
      <c r="O2360" s="9" t="e">
        <f>INDEX(TrackerTbl[#Data],MATCH(Table58[[#This Row],[L2]],TrackerTbl[Cleansed_UAID_2],0),6)</f>
        <v>#N/A</v>
      </c>
      <c r="P2360" s="239" t="e">
        <f>INDEX(TrackerTbl[#Data],MATCH(Table58[[#This Row],[L2]],TrackerTbl[Cleansed_UAID_2],0),7)</f>
        <v>#N/A</v>
      </c>
    </row>
    <row r="2361" spans="10:16">
      <c r="J2361" t="s">
        <v>11580</v>
      </c>
      <c r="K2361" s="238" t="s">
        <v>11581</v>
      </c>
      <c r="L2361" t="str">
        <f>LEFT(Table58[[#This Row],[L3 (Last Work Package only)]],FIND(" - ",Table58[[#This Row],[L3 (Last Work Package only)]])-1)</f>
        <v>IDR 230.05-2</v>
      </c>
      <c r="M2361" t="str">
        <f>LEFT(Table58[[#This Row],[Assets]],FIND(" - ",Table58[[#This Row],[Assets]])-1)</f>
        <v>HS2-00002CTFX</v>
      </c>
      <c r="N2361" s="239">
        <f>INDEX(TrackerTbl[#Data],MATCH(Table58[[#This Row],[L2]],TrackerTbl[Cleansed_UAID_2],0),5)</f>
        <v>45533</v>
      </c>
      <c r="O2361" s="9" t="str">
        <f>INDEX(TrackerTbl[#Data],MATCH(Table58[[#This Row],[L2]],TrackerTbl[Cleansed_UAID_2],0),6)</f>
        <v>10 - Complete</v>
      </c>
      <c r="P2361" s="239">
        <f>INDEX(TrackerTbl[#Data],MATCH(Table58[[#This Row],[L2]],TrackerTbl[Cleansed_UAID_2],0),7)</f>
        <v>45541</v>
      </c>
    </row>
    <row r="2362" spans="10:16">
      <c r="J2362" t="s">
        <v>11582</v>
      </c>
      <c r="K2362" s="238" t="s">
        <v>11581</v>
      </c>
      <c r="L2362" t="str">
        <f>LEFT(Table58[[#This Row],[L3 (Last Work Package only)]],FIND(" - ",Table58[[#This Row],[L3 (Last Work Package only)]])-1)</f>
        <v>IDR 230.05-2</v>
      </c>
      <c r="M2362" t="str">
        <f>LEFT(Table58[[#This Row],[Assets]],FIND(" - ",Table58[[#This Row],[Assets]])-1)</f>
        <v>HS2-00002CTG0</v>
      </c>
      <c r="N2362" s="239">
        <f>INDEX(TrackerTbl[#Data],MATCH(Table58[[#This Row],[L2]],TrackerTbl[Cleansed_UAID_2],0),5)</f>
        <v>45532</v>
      </c>
      <c r="O2362" s="9" t="str">
        <f>INDEX(TrackerTbl[#Data],MATCH(Table58[[#This Row],[L2]],TrackerTbl[Cleansed_UAID_2],0),6)</f>
        <v>10 - Complete</v>
      </c>
      <c r="P2362" s="239">
        <f>INDEX(TrackerTbl[#Data],MATCH(Table58[[#This Row],[L2]],TrackerTbl[Cleansed_UAID_2],0),7)</f>
        <v>45560</v>
      </c>
    </row>
    <row r="2363" spans="10:16">
      <c r="J2363" t="s">
        <v>11583</v>
      </c>
      <c r="K2363" s="238" t="s">
        <v>11581</v>
      </c>
      <c r="L2363" t="str">
        <f>LEFT(Table58[[#This Row],[L3 (Last Work Package only)]],FIND(" - ",Table58[[#This Row],[L3 (Last Work Package only)]])-1)</f>
        <v>IDR 230.05-2</v>
      </c>
      <c r="M2363" t="str">
        <f>LEFT(Table58[[#This Row],[Assets]],FIND(" - ",Table58[[#This Row],[Assets]])-1)</f>
        <v>HS2-00002TGPD</v>
      </c>
      <c r="N2363" s="239">
        <f>INDEX(TrackerTbl[#Data],MATCH(Table58[[#This Row],[L2]],TrackerTbl[Cleansed_UAID_2],0),5)</f>
        <v>45434</v>
      </c>
      <c r="O2363" s="9" t="str">
        <f>INDEX(TrackerTbl[#Data],MATCH(Table58[[#This Row],[L2]],TrackerTbl[Cleansed_UAID_2],0),6)</f>
        <v>10 - Complete</v>
      </c>
      <c r="P2363" s="239">
        <f>INDEX(TrackerTbl[#Data],MATCH(Table58[[#This Row],[L2]],TrackerTbl[Cleansed_UAID_2],0),7)</f>
        <v>45442</v>
      </c>
    </row>
    <row r="2364" spans="10:16">
      <c r="J2364" t="s">
        <v>11584</v>
      </c>
      <c r="K2364" s="238" t="s">
        <v>11581</v>
      </c>
      <c r="L2364" t="str">
        <f>LEFT(Table58[[#This Row],[L3 (Last Work Package only)]],FIND(" - ",Table58[[#This Row],[L3 (Last Work Package only)]])-1)</f>
        <v>IDR 230.05-2</v>
      </c>
      <c r="M2364" t="str">
        <f>LEFT(Table58[[#This Row],[Assets]],FIND(" - ",Table58[[#This Row],[Assets]])-1)</f>
        <v>HS2-00002CTG8</v>
      </c>
      <c r="N2364" s="239">
        <f>INDEX(TrackerTbl[#Data],MATCH(Table58[[#This Row],[L2]],TrackerTbl[Cleansed_UAID_2],0),5)</f>
        <v>45593</v>
      </c>
      <c r="O2364" s="9" t="str">
        <f>INDEX(TrackerTbl[#Data],MATCH(Table58[[#This Row],[L2]],TrackerTbl[Cleansed_UAID_2],0),6)</f>
        <v>10 - Complete</v>
      </c>
      <c r="P2364" s="239">
        <f>INDEX(TrackerTbl[#Data],MATCH(Table58[[#This Row],[L2]],TrackerTbl[Cleansed_UAID_2],0),7)</f>
        <v>45595</v>
      </c>
    </row>
    <row r="2365" spans="10:16">
      <c r="J2365" t="s">
        <v>11585</v>
      </c>
      <c r="K2365" s="238" t="s">
        <v>11581</v>
      </c>
      <c r="L2365" t="str">
        <f>LEFT(Table58[[#This Row],[L3 (Last Work Package only)]],FIND(" - ",Table58[[#This Row],[L3 (Last Work Package only)]])-1)</f>
        <v>IDR 230.05-2</v>
      </c>
      <c r="M2365" t="str">
        <f>LEFT(Table58[[#This Row],[Assets]],FIND(" - ",Table58[[#This Row],[Assets]])-1)</f>
        <v>HS2-00002TTH0</v>
      </c>
      <c r="N2365" s="239">
        <f>INDEX(TrackerTbl[#Data],MATCH(Table58[[#This Row],[L2]],TrackerTbl[Cleansed_UAID_2],0),5)</f>
        <v>45587</v>
      </c>
      <c r="O2365" s="9" t="str">
        <f>INDEX(TrackerTbl[#Data],MATCH(Table58[[#This Row],[L2]],TrackerTbl[Cleansed_UAID_2],0),6)</f>
        <v>10 - Complete</v>
      </c>
      <c r="P2365" s="239">
        <f>INDEX(TrackerTbl[#Data],MATCH(Table58[[#This Row],[L2]],TrackerTbl[Cleansed_UAID_2],0),7)</f>
        <v>45589</v>
      </c>
    </row>
    <row r="2366" spans="10:16">
      <c r="J2366" t="s">
        <v>11586</v>
      </c>
      <c r="K2366" s="238" t="s">
        <v>11587</v>
      </c>
      <c r="L2366" t="str">
        <f>LEFT(Table58[[#This Row],[L3 (Last Work Package only)]],FIND(" - ",Table58[[#This Row],[L3 (Last Work Package only)]])-1)</f>
        <v>IDR 230.05</v>
      </c>
      <c r="M2366" t="str">
        <f>LEFT(Table58[[#This Row],[Assets]],FIND(" - ",Table58[[#This Row],[Assets]])-1)</f>
        <v>HS2-00002CTG6</v>
      </c>
      <c r="N2366" s="239" t="e">
        <f>INDEX(TrackerTbl[#Data],MATCH(Table58[[#This Row],[L2]],TrackerTbl[Cleansed_UAID_2],0),5)</f>
        <v>#N/A</v>
      </c>
      <c r="O2366" s="9" t="e">
        <f>INDEX(TrackerTbl[#Data],MATCH(Table58[[#This Row],[L2]],TrackerTbl[Cleansed_UAID_2],0),6)</f>
        <v>#N/A</v>
      </c>
      <c r="P2366" s="239" t="e">
        <f>INDEX(TrackerTbl[#Data],MATCH(Table58[[#This Row],[L2]],TrackerTbl[Cleansed_UAID_2],0),7)</f>
        <v>#N/A</v>
      </c>
    </row>
    <row r="2367" spans="10:16">
      <c r="J2367" t="s">
        <v>11588</v>
      </c>
      <c r="K2367" s="238" t="s">
        <v>11587</v>
      </c>
      <c r="L2367" t="str">
        <f>LEFT(Table58[[#This Row],[L3 (Last Work Package only)]],FIND(" - ",Table58[[#This Row],[L3 (Last Work Package only)]])-1)</f>
        <v>IDR 230.05</v>
      </c>
      <c r="M2367" t="str">
        <f>LEFT(Table58[[#This Row],[Assets]],FIND(" - ",Table58[[#This Row],[Assets]])-1)</f>
        <v>HS2-000001078</v>
      </c>
      <c r="N2367" s="239" t="e">
        <f>INDEX(TrackerTbl[#Data],MATCH(Table58[[#This Row],[L2]],TrackerTbl[Cleansed_UAID_2],0),5)</f>
        <v>#N/A</v>
      </c>
      <c r="O2367" s="9" t="e">
        <f>INDEX(TrackerTbl[#Data],MATCH(Table58[[#This Row],[L2]],TrackerTbl[Cleansed_UAID_2],0),6)</f>
        <v>#N/A</v>
      </c>
      <c r="P2367" s="239" t="e">
        <f>INDEX(TrackerTbl[#Data],MATCH(Table58[[#This Row],[L2]],TrackerTbl[Cleansed_UAID_2],0),7)</f>
        <v>#N/A</v>
      </c>
    </row>
    <row r="2368" spans="10:16">
      <c r="J2368" t="s">
        <v>11589</v>
      </c>
      <c r="K2368" s="238" t="s">
        <v>11587</v>
      </c>
      <c r="L2368" t="str">
        <f>LEFT(Table58[[#This Row],[L3 (Last Work Package only)]],FIND(" - ",Table58[[#This Row],[L3 (Last Work Package only)]])-1)</f>
        <v>IDR 230.05</v>
      </c>
      <c r="M2368" t="str">
        <f>LEFT(Table58[[#This Row],[Assets]],FIND(" - ",Table58[[#This Row],[Assets]])-1)</f>
        <v>HS2-000001440</v>
      </c>
      <c r="N2368" s="239" t="e">
        <f>INDEX(TrackerTbl[#Data],MATCH(Table58[[#This Row],[L2]],TrackerTbl[Cleansed_UAID_2],0),5)</f>
        <v>#N/A</v>
      </c>
      <c r="O2368" s="9" t="e">
        <f>INDEX(TrackerTbl[#Data],MATCH(Table58[[#This Row],[L2]],TrackerTbl[Cleansed_UAID_2],0),6)</f>
        <v>#N/A</v>
      </c>
      <c r="P2368" s="239" t="e">
        <f>INDEX(TrackerTbl[#Data],MATCH(Table58[[#This Row],[L2]],TrackerTbl[Cleansed_UAID_2],0),7)</f>
        <v>#N/A</v>
      </c>
    </row>
    <row r="2369" spans="10:16">
      <c r="J2369" t="s">
        <v>11590</v>
      </c>
      <c r="K2369" s="238" t="s">
        <v>11587</v>
      </c>
      <c r="L2369" t="str">
        <f>LEFT(Table58[[#This Row],[L3 (Last Work Package only)]],FIND(" - ",Table58[[#This Row],[L3 (Last Work Package only)]])-1)</f>
        <v>IDR 230.05</v>
      </c>
      <c r="M2369" t="str">
        <f>LEFT(Table58[[#This Row],[Assets]],FIND(" - ",Table58[[#This Row],[Assets]])-1)</f>
        <v>HS2-000001441</v>
      </c>
      <c r="N2369" s="239" t="e">
        <f>INDEX(TrackerTbl[#Data],MATCH(Table58[[#This Row],[L2]],TrackerTbl[Cleansed_UAID_2],0),5)</f>
        <v>#N/A</v>
      </c>
      <c r="O2369" s="9" t="e">
        <f>INDEX(TrackerTbl[#Data],MATCH(Table58[[#This Row],[L2]],TrackerTbl[Cleansed_UAID_2],0),6)</f>
        <v>#N/A</v>
      </c>
      <c r="P2369" s="239" t="e">
        <f>INDEX(TrackerTbl[#Data],MATCH(Table58[[#This Row],[L2]],TrackerTbl[Cleansed_UAID_2],0),7)</f>
        <v>#N/A</v>
      </c>
    </row>
    <row r="2370" spans="10:16">
      <c r="J2370" t="s">
        <v>11591</v>
      </c>
      <c r="K2370" s="238" t="s">
        <v>11592</v>
      </c>
      <c r="L2370" t="str">
        <f>LEFT(Table58[[#This Row],[L3 (Last Work Package only)]],FIND(" - ",Table58[[#This Row],[L3 (Last Work Package only)]])-1)</f>
        <v>IDR 230.04</v>
      </c>
      <c r="M2370" t="str">
        <f>LEFT(Table58[[#This Row],[Assets]],FIND(" - ",Table58[[#This Row],[Assets]])-1)</f>
        <v>HS2-000020NW8</v>
      </c>
      <c r="N2370" s="239" t="e">
        <f>INDEX(TrackerTbl[#Data],MATCH(Table58[[#This Row],[L2]],TrackerTbl[Cleansed_UAID_2],0),5)</f>
        <v>#N/A</v>
      </c>
      <c r="O2370" s="9" t="e">
        <f>INDEX(TrackerTbl[#Data],MATCH(Table58[[#This Row],[L2]],TrackerTbl[Cleansed_UAID_2],0),6)</f>
        <v>#N/A</v>
      </c>
      <c r="P2370" s="239" t="e">
        <f>INDEX(TrackerTbl[#Data],MATCH(Table58[[#This Row],[L2]],TrackerTbl[Cleansed_UAID_2],0),7)</f>
        <v>#N/A</v>
      </c>
    </row>
    <row r="2371" spans="10:16">
      <c r="J2371" t="s">
        <v>11593</v>
      </c>
      <c r="K2371" s="238" t="s">
        <v>11592</v>
      </c>
      <c r="L2371" t="str">
        <f>LEFT(Table58[[#This Row],[L3 (Last Work Package only)]],FIND(" - ",Table58[[#This Row],[L3 (Last Work Package only)]])-1)</f>
        <v>IDR 230.04</v>
      </c>
      <c r="M2371" t="str">
        <f>LEFT(Table58[[#This Row],[Assets]],FIND(" - ",Table58[[#This Row],[Assets]])-1)</f>
        <v>HS2-00002BVKX</v>
      </c>
      <c r="N2371" s="239" t="e">
        <f>INDEX(TrackerTbl[#Data],MATCH(Table58[[#This Row],[L2]],TrackerTbl[Cleansed_UAID_2],0),5)</f>
        <v>#N/A</v>
      </c>
      <c r="O2371" s="9" t="e">
        <f>INDEX(TrackerTbl[#Data],MATCH(Table58[[#This Row],[L2]],TrackerTbl[Cleansed_UAID_2],0),6)</f>
        <v>#N/A</v>
      </c>
      <c r="P2371" s="239" t="e">
        <f>INDEX(TrackerTbl[#Data],MATCH(Table58[[#This Row],[L2]],TrackerTbl[Cleansed_UAID_2],0),7)</f>
        <v>#N/A</v>
      </c>
    </row>
    <row r="2372" spans="10:16">
      <c r="J2372" t="s">
        <v>11594</v>
      </c>
      <c r="K2372" s="238" t="s">
        <v>11592</v>
      </c>
      <c r="L2372" t="str">
        <f>LEFT(Table58[[#This Row],[L3 (Last Work Package only)]],FIND(" - ",Table58[[#This Row],[L3 (Last Work Package only)]])-1)</f>
        <v>IDR 230.04</v>
      </c>
      <c r="M2372" t="str">
        <f>LEFT(Table58[[#This Row],[Assets]],FIND(" - ",Table58[[#This Row],[Assets]])-1)</f>
        <v>HS2-00002RE04</v>
      </c>
      <c r="N2372" s="239" t="e">
        <f>INDEX(TrackerTbl[#Data],MATCH(Table58[[#This Row],[L2]],TrackerTbl[Cleansed_UAID_2],0),5)</f>
        <v>#N/A</v>
      </c>
      <c r="O2372" s="9" t="e">
        <f>INDEX(TrackerTbl[#Data],MATCH(Table58[[#This Row],[L2]],TrackerTbl[Cleansed_UAID_2],0),6)</f>
        <v>#N/A</v>
      </c>
      <c r="P2372" s="239" t="e">
        <f>INDEX(TrackerTbl[#Data],MATCH(Table58[[#This Row],[L2]],TrackerTbl[Cleansed_UAID_2],0),7)</f>
        <v>#N/A</v>
      </c>
    </row>
    <row r="2373" spans="10:16">
      <c r="J2373" t="s">
        <v>11595</v>
      </c>
      <c r="K2373" s="238" t="s">
        <v>11592</v>
      </c>
      <c r="L2373" t="str">
        <f>LEFT(Table58[[#This Row],[L3 (Last Work Package only)]],FIND(" - ",Table58[[#This Row],[L3 (Last Work Package only)]])-1)</f>
        <v>IDR 230.04</v>
      </c>
      <c r="M2373" t="str">
        <f>LEFT(Table58[[#This Row],[Assets]],FIND(" - ",Table58[[#This Row],[Assets]])-1)</f>
        <v>HS2-000001077</v>
      </c>
      <c r="N2373" s="239" t="e">
        <f>INDEX(TrackerTbl[#Data],MATCH(Table58[[#This Row],[L2]],TrackerTbl[Cleansed_UAID_2],0),5)</f>
        <v>#N/A</v>
      </c>
      <c r="O2373" s="9" t="e">
        <f>INDEX(TrackerTbl[#Data],MATCH(Table58[[#This Row],[L2]],TrackerTbl[Cleansed_UAID_2],0),6)</f>
        <v>#N/A</v>
      </c>
      <c r="P2373" s="239" t="e">
        <f>INDEX(TrackerTbl[#Data],MATCH(Table58[[#This Row],[L2]],TrackerTbl[Cleansed_UAID_2],0),7)</f>
        <v>#N/A</v>
      </c>
    </row>
    <row r="2374" spans="10:16">
      <c r="J2374" t="s">
        <v>11596</v>
      </c>
      <c r="K2374" s="238" t="s">
        <v>11597</v>
      </c>
      <c r="L2374" t="str">
        <f>LEFT(Table58[[#This Row],[L3 (Last Work Package only)]],FIND(" - ",Table58[[#This Row],[L3 (Last Work Package only)]])-1)</f>
        <v>IDR 230.03</v>
      </c>
      <c r="M2374" t="str">
        <f>LEFT(Table58[[#This Row],[Assets]],FIND(" - ",Table58[[#This Row],[Assets]])-1)</f>
        <v>HS2-00002CTFV</v>
      </c>
      <c r="N2374" s="239" t="e">
        <f>INDEX(TrackerTbl[#Data],MATCH(Table58[[#This Row],[L2]],TrackerTbl[Cleansed_UAID_2],0),5)</f>
        <v>#N/A</v>
      </c>
      <c r="O2374" s="9" t="e">
        <f>INDEX(TrackerTbl[#Data],MATCH(Table58[[#This Row],[L2]],TrackerTbl[Cleansed_UAID_2],0),6)</f>
        <v>#N/A</v>
      </c>
      <c r="P2374" s="239" t="e">
        <f>INDEX(TrackerTbl[#Data],MATCH(Table58[[#This Row],[L2]],TrackerTbl[Cleansed_UAID_2],0),7)</f>
        <v>#N/A</v>
      </c>
    </row>
    <row r="2375" spans="10:16">
      <c r="J2375" t="s">
        <v>11598</v>
      </c>
      <c r="K2375" s="238" t="s">
        <v>11597</v>
      </c>
      <c r="L2375" t="str">
        <f>LEFT(Table58[[#This Row],[L3 (Last Work Package only)]],FIND(" - ",Table58[[#This Row],[L3 (Last Work Package only)]])-1)</f>
        <v>IDR 230.03</v>
      </c>
      <c r="M2375" t="str">
        <f>LEFT(Table58[[#This Row],[Assets]],FIND(" - ",Table58[[#This Row],[Assets]])-1)</f>
        <v>HS2-000001076</v>
      </c>
      <c r="N2375" s="239" t="e">
        <f>INDEX(TrackerTbl[#Data],MATCH(Table58[[#This Row],[L2]],TrackerTbl[Cleansed_UAID_2],0),5)</f>
        <v>#N/A</v>
      </c>
      <c r="O2375" s="9" t="e">
        <f>INDEX(TrackerTbl[#Data],MATCH(Table58[[#This Row],[L2]],TrackerTbl[Cleansed_UAID_2],0),6)</f>
        <v>#N/A</v>
      </c>
      <c r="P2375" s="239" t="e">
        <f>INDEX(TrackerTbl[#Data],MATCH(Table58[[#This Row],[L2]],TrackerTbl[Cleansed_UAID_2],0),7)</f>
        <v>#N/A</v>
      </c>
    </row>
    <row r="2376" spans="10:16">
      <c r="J2376" t="s">
        <v>11599</v>
      </c>
      <c r="K2376" s="238" t="s">
        <v>11600</v>
      </c>
      <c r="L2376" t="str">
        <f>LEFT(Table58[[#This Row],[L3 (Last Work Package only)]],FIND(" - ",Table58[[#This Row],[L3 (Last Work Package only)]])-1)</f>
        <v>IDR 230.02</v>
      </c>
      <c r="M2376" t="str">
        <f>LEFT(Table58[[#This Row],[Assets]],FIND(" - ",Table58[[#This Row],[Assets]])-1)</f>
        <v>HS2-000001075</v>
      </c>
      <c r="N2376" s="239" t="e">
        <f>INDEX(TrackerTbl[#Data],MATCH(Table58[[#This Row],[L2]],TrackerTbl[Cleansed_UAID_2],0),5)</f>
        <v>#N/A</v>
      </c>
      <c r="O2376" s="9" t="e">
        <f>INDEX(TrackerTbl[#Data],MATCH(Table58[[#This Row],[L2]],TrackerTbl[Cleansed_UAID_2],0),6)</f>
        <v>#N/A</v>
      </c>
      <c r="P2376" s="239" t="e">
        <f>INDEX(TrackerTbl[#Data],MATCH(Table58[[#This Row],[L2]],TrackerTbl[Cleansed_UAID_2],0),7)</f>
        <v>#N/A</v>
      </c>
    </row>
    <row r="2377" spans="10:16">
      <c r="J2377" t="s">
        <v>11601</v>
      </c>
      <c r="K2377" s="238" t="s">
        <v>11602</v>
      </c>
      <c r="L2377" t="str">
        <f>LEFT(Table58[[#This Row],[L3 (Last Work Package only)]],FIND(" - ",Table58[[#This Row],[L3 (Last Work Package only)]])-1)</f>
        <v>IDR 230.01-3</v>
      </c>
      <c r="M2377" t="str">
        <f>LEFT(Table58[[#This Row],[Assets]],FIND(" - ",Table58[[#This Row],[Assets]])-1)</f>
        <v>HS2-00002CTFN</v>
      </c>
      <c r="N2377" s="239">
        <f>INDEX(TrackerTbl[#Data],MATCH(Table58[[#This Row],[L2]],TrackerTbl[Cleansed_UAID_2],0),5)</f>
        <v>45694</v>
      </c>
      <c r="O2377" s="9" t="str">
        <f>INDEX(TrackerTbl[#Data],MATCH(Table58[[#This Row],[L2]],TrackerTbl[Cleansed_UAID_2],0),6)</f>
        <v>30 - Sent back to team</v>
      </c>
      <c r="P2377" s="239">
        <f>INDEX(TrackerTbl[#Data],MATCH(Table58[[#This Row],[L2]],TrackerTbl[Cleansed_UAID_2],0),7)</f>
        <v>0</v>
      </c>
    </row>
    <row r="2378" spans="10:16">
      <c r="J2378" t="s">
        <v>11603</v>
      </c>
      <c r="K2378" s="238" t="s">
        <v>11602</v>
      </c>
      <c r="L2378" t="str">
        <f>LEFT(Table58[[#This Row],[L3 (Last Work Package only)]],FIND(" - ",Table58[[#This Row],[L3 (Last Work Package only)]])-1)</f>
        <v>IDR 230.01-3</v>
      </c>
      <c r="M2378" t="str">
        <f>LEFT(Table58[[#This Row],[Assets]],FIND(" - ",Table58[[#This Row],[Assets]])-1)</f>
        <v>HS2-00002CTFQ</v>
      </c>
      <c r="N2378" s="239">
        <f>INDEX(TrackerTbl[#Data],MATCH(Table58[[#This Row],[L2]],TrackerTbl[Cleansed_UAID_2],0),5)</f>
        <v>45434</v>
      </c>
      <c r="O2378" s="9" t="str">
        <f>INDEX(TrackerTbl[#Data],MATCH(Table58[[#This Row],[L2]],TrackerTbl[Cleansed_UAID_2],0),6)</f>
        <v>10 - Complete</v>
      </c>
      <c r="P2378" s="239">
        <f>INDEX(TrackerTbl[#Data],MATCH(Table58[[#This Row],[L2]],TrackerTbl[Cleansed_UAID_2],0),7)</f>
        <v>45441</v>
      </c>
    </row>
    <row r="2379" spans="10:16">
      <c r="J2379" t="s">
        <v>11604</v>
      </c>
      <c r="K2379" s="238" t="s">
        <v>11602</v>
      </c>
      <c r="L2379" t="str">
        <f>LEFT(Table58[[#This Row],[L3 (Last Work Package only)]],FIND(" - ",Table58[[#This Row],[L3 (Last Work Package only)]])-1)</f>
        <v>IDR 230.01-3</v>
      </c>
      <c r="M2379" t="str">
        <f>LEFT(Table58[[#This Row],[Assets]],FIND(" - ",Table58[[#This Row],[Assets]])-1)</f>
        <v>HS2-00002EKZV</v>
      </c>
      <c r="N2379" s="239">
        <f>INDEX(TrackerTbl[#Data],MATCH(Table58[[#This Row],[L2]],TrackerTbl[Cleansed_UAID_2],0),5)</f>
        <v>45505</v>
      </c>
      <c r="O2379" s="9" t="str">
        <f>INDEX(TrackerTbl[#Data],MATCH(Table58[[#This Row],[L2]],TrackerTbl[Cleansed_UAID_2],0),6)</f>
        <v>10 - Complete</v>
      </c>
      <c r="P2379" s="239">
        <f>INDEX(TrackerTbl[#Data],MATCH(Table58[[#This Row],[L2]],TrackerTbl[Cleansed_UAID_2],0),7)</f>
        <v>45509</v>
      </c>
    </row>
    <row r="2380" spans="10:16">
      <c r="J2380" t="s">
        <v>11605</v>
      </c>
      <c r="K2380" s="238" t="s">
        <v>11602</v>
      </c>
      <c r="L2380" t="str">
        <f>LEFT(Table58[[#This Row],[L3 (Last Work Package only)]],FIND(" - ",Table58[[#This Row],[L3 (Last Work Package only)]])-1)</f>
        <v>IDR 230.01-3</v>
      </c>
      <c r="M2380" t="str">
        <f>LEFT(Table58[[#This Row],[Assets]],FIND(" - ",Table58[[#This Row],[Assets]])-1)</f>
        <v>HS2-00002TGPA</v>
      </c>
      <c r="N2380" s="239">
        <f>INDEX(TrackerTbl[#Data],MATCH(Table58[[#This Row],[L2]],TrackerTbl[Cleansed_UAID_2],0),5)</f>
        <v>45442</v>
      </c>
      <c r="O2380" s="9" t="str">
        <f>INDEX(TrackerTbl[#Data],MATCH(Table58[[#This Row],[L2]],TrackerTbl[Cleansed_UAID_2],0),6)</f>
        <v>10 - Complete</v>
      </c>
      <c r="P2380" s="239">
        <f>INDEX(TrackerTbl[#Data],MATCH(Table58[[#This Row],[L2]],TrackerTbl[Cleansed_UAID_2],0),7)</f>
        <v>45448</v>
      </c>
    </row>
    <row r="2381" spans="10:16">
      <c r="J2381" t="s">
        <v>11606</v>
      </c>
      <c r="K2381" s="238" t="s">
        <v>11602</v>
      </c>
      <c r="L2381" t="str">
        <f>LEFT(Table58[[#This Row],[L3 (Last Work Package only)]],FIND(" - ",Table58[[#This Row],[L3 (Last Work Package only)]])-1)</f>
        <v>IDR 230.01-3</v>
      </c>
      <c r="M2381" t="str">
        <f>LEFT(Table58[[#This Row],[Assets]],FIND(" - ",Table58[[#This Row],[Assets]])-1)</f>
        <v>HS2-00002WUPJ</v>
      </c>
      <c r="N2381" s="239">
        <f>INDEX(TrackerTbl[#Data],MATCH(Table58[[#This Row],[L2]],TrackerTbl[Cleansed_UAID_2],0),5)</f>
        <v>45476</v>
      </c>
      <c r="O2381" s="9" t="str">
        <f>INDEX(TrackerTbl[#Data],MATCH(Table58[[#This Row],[L2]],TrackerTbl[Cleansed_UAID_2],0),6)</f>
        <v>10 - Complete</v>
      </c>
      <c r="P2381" s="239">
        <f>INDEX(TrackerTbl[#Data],MATCH(Table58[[#This Row],[L2]],TrackerTbl[Cleansed_UAID_2],0),7)</f>
        <v>45490</v>
      </c>
    </row>
    <row r="2382" spans="10:16">
      <c r="J2382" t="s">
        <v>11607</v>
      </c>
      <c r="K2382" s="238" t="s">
        <v>11602</v>
      </c>
      <c r="L2382" t="str">
        <f>LEFT(Table58[[#This Row],[L3 (Last Work Package only)]],FIND(" - ",Table58[[#This Row],[L3 (Last Work Package only)]])-1)</f>
        <v>IDR 230.01-3</v>
      </c>
      <c r="M2382" t="str">
        <f>LEFT(Table58[[#This Row],[Assets]],FIND(" - ",Table58[[#This Row],[Assets]])-1)</f>
        <v>HS2-00002WUPK</v>
      </c>
      <c r="N2382" s="239">
        <f>INDEX(TrackerTbl[#Data],MATCH(Table58[[#This Row],[L2]],TrackerTbl[Cleansed_UAID_2],0),5)</f>
        <v>45476</v>
      </c>
      <c r="O2382" s="9" t="str">
        <f>INDEX(TrackerTbl[#Data],MATCH(Table58[[#This Row],[L2]],TrackerTbl[Cleansed_UAID_2],0),6)</f>
        <v>10 - Complete</v>
      </c>
      <c r="P2382" s="239">
        <f>INDEX(TrackerTbl[#Data],MATCH(Table58[[#This Row],[L2]],TrackerTbl[Cleansed_UAID_2],0),7)</f>
        <v>45490</v>
      </c>
    </row>
    <row r="2383" spans="10:16">
      <c r="J2383" t="s">
        <v>11608</v>
      </c>
      <c r="K2383" s="238" t="s">
        <v>11602</v>
      </c>
      <c r="L2383" t="str">
        <f>LEFT(Table58[[#This Row],[L3 (Last Work Package only)]],FIND(" - ",Table58[[#This Row],[L3 (Last Work Package only)]])-1)</f>
        <v>IDR 230.01-3</v>
      </c>
      <c r="M2383" t="str">
        <f>LEFT(Table58[[#This Row],[Assets]],FIND(" - ",Table58[[#This Row],[Assets]])-1)</f>
        <v>HS2-00002WUPL</v>
      </c>
      <c r="N2383" s="239">
        <f>INDEX(TrackerTbl[#Data],MATCH(Table58[[#This Row],[L2]],TrackerTbl[Cleansed_UAID_2],0),5)</f>
        <v>45476</v>
      </c>
      <c r="O2383" s="9" t="str">
        <f>INDEX(TrackerTbl[#Data],MATCH(Table58[[#This Row],[L2]],TrackerTbl[Cleansed_UAID_2],0),6)</f>
        <v>10 - Complete</v>
      </c>
      <c r="P2383" s="239">
        <f>INDEX(TrackerTbl[#Data],MATCH(Table58[[#This Row],[L2]],TrackerTbl[Cleansed_UAID_2],0),7)</f>
        <v>45490</v>
      </c>
    </row>
    <row r="2384" spans="10:16">
      <c r="J2384" t="s">
        <v>11609</v>
      </c>
      <c r="K2384" s="238" t="s">
        <v>11602</v>
      </c>
      <c r="L2384" t="str">
        <f>LEFT(Table58[[#This Row],[L3 (Last Work Package only)]],FIND(" - ",Table58[[#This Row],[L3 (Last Work Package only)]])-1)</f>
        <v>IDR 230.01-3</v>
      </c>
      <c r="M2384" t="str">
        <f>LEFT(Table58[[#This Row],[Assets]],FIND(" - ",Table58[[#This Row],[Assets]])-1)</f>
        <v>HS2-00002WUPM</v>
      </c>
      <c r="N2384" s="239">
        <f>INDEX(TrackerTbl[#Data],MATCH(Table58[[#This Row],[L2]],TrackerTbl[Cleansed_UAID_2],0),5)</f>
        <v>45476</v>
      </c>
      <c r="O2384" s="9" t="str">
        <f>INDEX(TrackerTbl[#Data],MATCH(Table58[[#This Row],[L2]],TrackerTbl[Cleansed_UAID_2],0),6)</f>
        <v>10 - Complete</v>
      </c>
      <c r="P2384" s="239">
        <f>INDEX(TrackerTbl[#Data],MATCH(Table58[[#This Row],[L2]],TrackerTbl[Cleansed_UAID_2],0),7)</f>
        <v>45490</v>
      </c>
    </row>
    <row r="2385" spans="10:16">
      <c r="J2385" t="s">
        <v>11610</v>
      </c>
      <c r="K2385" s="238" t="s">
        <v>11602</v>
      </c>
      <c r="L2385" t="str">
        <f>LEFT(Table58[[#This Row],[L3 (Last Work Package only)]],FIND(" - ",Table58[[#This Row],[L3 (Last Work Package only)]])-1)</f>
        <v>IDR 230.01-3</v>
      </c>
      <c r="M2385" t="str">
        <f>LEFT(Table58[[#This Row],[Assets]],FIND(" - ",Table58[[#This Row],[Assets]])-1)</f>
        <v>HS2-00002WUPN</v>
      </c>
      <c r="N2385" s="239">
        <f>INDEX(TrackerTbl[#Data],MATCH(Table58[[#This Row],[L2]],TrackerTbl[Cleansed_UAID_2],0),5)</f>
        <v>45476</v>
      </c>
      <c r="O2385" s="9" t="str">
        <f>INDEX(TrackerTbl[#Data],MATCH(Table58[[#This Row],[L2]],TrackerTbl[Cleansed_UAID_2],0),6)</f>
        <v>10 - Complete</v>
      </c>
      <c r="P2385" s="239">
        <f>INDEX(TrackerTbl[#Data],MATCH(Table58[[#This Row],[L2]],TrackerTbl[Cleansed_UAID_2],0),7)</f>
        <v>45484</v>
      </c>
    </row>
    <row r="2386" spans="10:16">
      <c r="J2386" t="s">
        <v>11611</v>
      </c>
      <c r="K2386" s="238" t="s">
        <v>11602</v>
      </c>
      <c r="L2386" t="str">
        <f>LEFT(Table58[[#This Row],[L3 (Last Work Package only)]],FIND(" - ",Table58[[#This Row],[L3 (Last Work Package only)]])-1)</f>
        <v>IDR 230.01-3</v>
      </c>
      <c r="M2386" t="str">
        <f>LEFT(Table58[[#This Row],[Assets]],FIND(" - ",Table58[[#This Row],[Assets]])-1)</f>
        <v>HS2-00002WUPP</v>
      </c>
      <c r="N2386" s="239">
        <f>INDEX(TrackerTbl[#Data],MATCH(Table58[[#This Row],[L2]],TrackerTbl[Cleansed_UAID_2],0),5)</f>
        <v>45476</v>
      </c>
      <c r="O2386" s="9" t="str">
        <f>INDEX(TrackerTbl[#Data],MATCH(Table58[[#This Row],[L2]],TrackerTbl[Cleansed_UAID_2],0),6)</f>
        <v>10 - Complete</v>
      </c>
      <c r="P2386" s="239">
        <f>INDEX(TrackerTbl[#Data],MATCH(Table58[[#This Row],[L2]],TrackerTbl[Cleansed_UAID_2],0),7)</f>
        <v>45484</v>
      </c>
    </row>
    <row r="2387" spans="10:16">
      <c r="J2387" t="s">
        <v>11612</v>
      </c>
      <c r="K2387" s="238" t="s">
        <v>11602</v>
      </c>
      <c r="L2387" t="str">
        <f>LEFT(Table58[[#This Row],[L3 (Last Work Package only)]],FIND(" - ",Table58[[#This Row],[L3 (Last Work Package only)]])-1)</f>
        <v>IDR 230.01-3</v>
      </c>
      <c r="M2387" t="str">
        <f>LEFT(Table58[[#This Row],[Assets]],FIND(" - ",Table58[[#This Row],[Assets]])-1)</f>
        <v>HS2-00002WUPQ</v>
      </c>
      <c r="N2387" s="239">
        <f>INDEX(TrackerTbl[#Data],MATCH(Table58[[#This Row],[L2]],TrackerTbl[Cleansed_UAID_2],0),5)</f>
        <v>45476</v>
      </c>
      <c r="O2387" s="9" t="str">
        <f>INDEX(TrackerTbl[#Data],MATCH(Table58[[#This Row],[L2]],TrackerTbl[Cleansed_UAID_2],0),6)</f>
        <v>10 - Complete</v>
      </c>
      <c r="P2387" s="239">
        <f>INDEX(TrackerTbl[#Data],MATCH(Table58[[#This Row],[L2]],TrackerTbl[Cleansed_UAID_2],0),7)</f>
        <v>45485</v>
      </c>
    </row>
    <row r="2388" spans="10:16">
      <c r="J2388" t="s">
        <v>11613</v>
      </c>
      <c r="K2388" s="238" t="s">
        <v>11602</v>
      </c>
      <c r="L2388" t="str">
        <f>LEFT(Table58[[#This Row],[L3 (Last Work Package only)]],FIND(" - ",Table58[[#This Row],[L3 (Last Work Package only)]])-1)</f>
        <v>IDR 230.01-3</v>
      </c>
      <c r="M2388" t="str">
        <f>LEFT(Table58[[#This Row],[Assets]],FIND(" - ",Table58[[#This Row],[Assets]])-1)</f>
        <v>HS2-00002WUPR</v>
      </c>
      <c r="N2388" s="239">
        <f>INDEX(TrackerTbl[#Data],MATCH(Table58[[#This Row],[L2]],TrackerTbl[Cleansed_UAID_2],0),5)</f>
        <v>45476</v>
      </c>
      <c r="O2388" s="9" t="str">
        <f>INDEX(TrackerTbl[#Data],MATCH(Table58[[#This Row],[L2]],TrackerTbl[Cleansed_UAID_2],0),6)</f>
        <v>10 - Complete</v>
      </c>
      <c r="P2388" s="239">
        <f>INDEX(TrackerTbl[#Data],MATCH(Table58[[#This Row],[L2]],TrackerTbl[Cleansed_UAID_2],0),7)</f>
        <v>45485</v>
      </c>
    </row>
    <row r="2389" spans="10:16">
      <c r="J2389" t="s">
        <v>11614</v>
      </c>
      <c r="K2389" s="238" t="s">
        <v>11602</v>
      </c>
      <c r="L2389" t="str">
        <f>LEFT(Table58[[#This Row],[L3 (Last Work Package only)]],FIND(" - ",Table58[[#This Row],[L3 (Last Work Package only)]])-1)</f>
        <v>IDR 230.01-3</v>
      </c>
      <c r="M2389" t="str">
        <f>LEFT(Table58[[#This Row],[Assets]],FIND(" - ",Table58[[#This Row],[Assets]])-1)</f>
        <v>HS2-00002WUPS</v>
      </c>
      <c r="N2389" s="239">
        <f>INDEX(TrackerTbl[#Data],MATCH(Table58[[#This Row],[L2]],TrackerTbl[Cleansed_UAID_2],0),5)</f>
        <v>45476</v>
      </c>
      <c r="O2389" s="9" t="str">
        <f>INDEX(TrackerTbl[#Data],MATCH(Table58[[#This Row],[L2]],TrackerTbl[Cleansed_UAID_2],0),6)</f>
        <v>10 - Complete</v>
      </c>
      <c r="P2389" s="239">
        <f>INDEX(TrackerTbl[#Data],MATCH(Table58[[#This Row],[L2]],TrackerTbl[Cleansed_UAID_2],0),7)</f>
        <v>45485</v>
      </c>
    </row>
    <row r="2390" spans="10:16">
      <c r="J2390" t="s">
        <v>11615</v>
      </c>
      <c r="K2390" s="238" t="s">
        <v>11602</v>
      </c>
      <c r="L2390" t="str">
        <f>LEFT(Table58[[#This Row],[L3 (Last Work Package only)]],FIND(" - ",Table58[[#This Row],[L3 (Last Work Package only)]])-1)</f>
        <v>IDR 230.01-3</v>
      </c>
      <c r="M2390" t="str">
        <f>LEFT(Table58[[#This Row],[Assets]],FIND(" - ",Table58[[#This Row],[Assets]])-1)</f>
        <v>HS2-00002WUPT</v>
      </c>
      <c r="N2390" s="239">
        <f>INDEX(TrackerTbl[#Data],MATCH(Table58[[#This Row],[L2]],TrackerTbl[Cleansed_UAID_2],0),5)</f>
        <v>45476</v>
      </c>
      <c r="O2390" s="9" t="str">
        <f>INDEX(TrackerTbl[#Data],MATCH(Table58[[#This Row],[L2]],TrackerTbl[Cleansed_UAID_2],0),6)</f>
        <v>10 - Complete</v>
      </c>
      <c r="P2390" s="239">
        <f>INDEX(TrackerTbl[#Data],MATCH(Table58[[#This Row],[L2]],TrackerTbl[Cleansed_UAID_2],0),7)</f>
        <v>45485</v>
      </c>
    </row>
    <row r="2391" spans="10:16">
      <c r="J2391" t="s">
        <v>11616</v>
      </c>
      <c r="K2391" s="238" t="s">
        <v>11602</v>
      </c>
      <c r="L2391" t="str">
        <f>LEFT(Table58[[#This Row],[L3 (Last Work Package only)]],FIND(" - ",Table58[[#This Row],[L3 (Last Work Package only)]])-1)</f>
        <v>IDR 230.01-3</v>
      </c>
      <c r="M2391" t="str">
        <f>LEFT(Table58[[#This Row],[Assets]],FIND(" - ",Table58[[#This Row],[Assets]])-1)</f>
        <v>HS2-00003AL3P</v>
      </c>
      <c r="N2391" s="239">
        <f>INDEX(TrackerTbl[#Data],MATCH(Table58[[#This Row],[L2]],TrackerTbl[Cleansed_UAID_2],0),5)</f>
        <v>45442</v>
      </c>
      <c r="O2391" s="9" t="str">
        <f>INDEX(TrackerTbl[#Data],MATCH(Table58[[#This Row],[L2]],TrackerTbl[Cleansed_UAID_2],0),6)</f>
        <v>10 - Complete</v>
      </c>
      <c r="P2391" s="239">
        <f>INDEX(TrackerTbl[#Data],MATCH(Table58[[#This Row],[L2]],TrackerTbl[Cleansed_UAID_2],0),7)</f>
        <v>45448</v>
      </c>
    </row>
    <row r="2392" spans="10:16">
      <c r="J2392" t="s">
        <v>11617</v>
      </c>
      <c r="K2392" s="238" t="s">
        <v>11618</v>
      </c>
      <c r="L2392" t="str">
        <f>LEFT(Table58[[#This Row],[L3 (Last Work Package only)]],FIND(" - ",Table58[[#This Row],[L3 (Last Work Package only)]])-1)</f>
        <v>IDR 230.01-2</v>
      </c>
      <c r="M2392" t="str">
        <f>LEFT(Table58[[#This Row],[Assets]],FIND(" - ",Table58[[#This Row],[Assets]])-1)</f>
        <v>HS2-00002CTF4</v>
      </c>
      <c r="N2392" s="239">
        <f>INDEX(TrackerTbl[#Data],MATCH(Table58[[#This Row],[L2]],TrackerTbl[Cleansed_UAID_2],0),5)</f>
        <v>45308</v>
      </c>
      <c r="O2392" s="9" t="str">
        <f>INDEX(TrackerTbl[#Data],MATCH(Table58[[#This Row],[L2]],TrackerTbl[Cleansed_UAID_2],0),6)</f>
        <v>10 - Complete</v>
      </c>
      <c r="P2392" s="239">
        <f>INDEX(TrackerTbl[#Data],MATCH(Table58[[#This Row],[L2]],TrackerTbl[Cleansed_UAID_2],0),7)</f>
        <v>45310</v>
      </c>
    </row>
    <row r="2393" spans="10:16">
      <c r="J2393" t="s">
        <v>11619</v>
      </c>
      <c r="K2393" s="238" t="s">
        <v>11618</v>
      </c>
      <c r="L2393" t="str">
        <f>LEFT(Table58[[#This Row],[L3 (Last Work Package only)]],FIND(" - ",Table58[[#This Row],[L3 (Last Work Package only)]])-1)</f>
        <v>IDR 230.01-2</v>
      </c>
      <c r="M2393" t="str">
        <f>LEFT(Table58[[#This Row],[Assets]],FIND(" - ",Table58[[#This Row],[Assets]])-1)</f>
        <v>HS2-00002CTFP</v>
      </c>
      <c r="N2393" s="239">
        <f>INDEX(TrackerTbl[#Data],MATCH(Table58[[#This Row],[L2]],TrackerTbl[Cleansed_UAID_2],0),5)</f>
        <v>45281</v>
      </c>
      <c r="O2393" s="9" t="str">
        <f>INDEX(TrackerTbl[#Data],MATCH(Table58[[#This Row],[L2]],TrackerTbl[Cleansed_UAID_2],0),6)</f>
        <v>10 - Complete</v>
      </c>
      <c r="P2393" s="239">
        <f>INDEX(TrackerTbl[#Data],MATCH(Table58[[#This Row],[L2]],TrackerTbl[Cleansed_UAID_2],0),7)</f>
        <v>45282</v>
      </c>
    </row>
    <row r="2394" spans="10:16">
      <c r="J2394" t="s">
        <v>11620</v>
      </c>
      <c r="K2394" s="238" t="s">
        <v>11618</v>
      </c>
      <c r="L2394" t="str">
        <f>LEFT(Table58[[#This Row],[L3 (Last Work Package only)]],FIND(" - ",Table58[[#This Row],[L3 (Last Work Package only)]])-1)</f>
        <v>IDR 230.01-2</v>
      </c>
      <c r="M2394" t="str">
        <f>LEFT(Table58[[#This Row],[Assets]],FIND(" - ",Table58[[#This Row],[Assets]])-1)</f>
        <v>HS2-00002CTFR</v>
      </c>
      <c r="N2394" s="239">
        <f>INDEX(TrackerTbl[#Data],MATCH(Table58[[#This Row],[L2]],TrackerTbl[Cleansed_UAID_2],0),5)</f>
        <v>45281</v>
      </c>
      <c r="O2394" s="9" t="str">
        <f>INDEX(TrackerTbl[#Data],MATCH(Table58[[#This Row],[L2]],TrackerTbl[Cleansed_UAID_2],0),6)</f>
        <v>10 - Complete</v>
      </c>
      <c r="P2394" s="239">
        <f>INDEX(TrackerTbl[#Data],MATCH(Table58[[#This Row],[L2]],TrackerTbl[Cleansed_UAID_2],0),7)</f>
        <v>45296</v>
      </c>
    </row>
    <row r="2395" spans="10:16">
      <c r="J2395" t="s">
        <v>11621</v>
      </c>
      <c r="K2395" s="238" t="s">
        <v>11618</v>
      </c>
      <c r="L2395" t="str">
        <f>LEFT(Table58[[#This Row],[L3 (Last Work Package only)]],FIND(" - ",Table58[[#This Row],[L3 (Last Work Package only)]])-1)</f>
        <v>IDR 230.01-2</v>
      </c>
      <c r="M2395" t="str">
        <f>LEFT(Table58[[#This Row],[Assets]],FIND(" - ",Table58[[#This Row],[Assets]])-1)</f>
        <v>HS2-000020NW9</v>
      </c>
      <c r="N2395" s="239">
        <f>INDEX(TrackerTbl[#Data],MATCH(Table58[[#This Row],[L2]],TrackerTbl[Cleansed_UAID_2],0),5)</f>
        <v>45247</v>
      </c>
      <c r="O2395" s="9" t="str">
        <f>INDEX(TrackerTbl[#Data],MATCH(Table58[[#This Row],[L2]],TrackerTbl[Cleansed_UAID_2],0),6)</f>
        <v>10 - Complete</v>
      </c>
      <c r="P2395" s="239">
        <f>INDEX(TrackerTbl[#Data],MATCH(Table58[[#This Row],[L2]],TrackerTbl[Cleansed_UAID_2],0),7)</f>
        <v>45253</v>
      </c>
    </row>
    <row r="2396" spans="10:16">
      <c r="J2396" t="s">
        <v>11622</v>
      </c>
      <c r="K2396" s="238" t="s">
        <v>11618</v>
      </c>
      <c r="L2396" t="str">
        <f>LEFT(Table58[[#This Row],[L3 (Last Work Package only)]],FIND(" - ",Table58[[#This Row],[L3 (Last Work Package only)]])-1)</f>
        <v>IDR 230.01-2</v>
      </c>
      <c r="M2396" t="str">
        <f>LEFT(Table58[[#This Row],[Assets]],FIND(" - ",Table58[[#This Row],[Assets]])-1)</f>
        <v>HS2-00002CTFU</v>
      </c>
      <c r="N2396" s="239">
        <f>INDEX(TrackerTbl[#Data],MATCH(Table58[[#This Row],[L2]],TrackerTbl[Cleansed_UAID_2],0),5)</f>
        <v>45342</v>
      </c>
      <c r="O2396" s="9" t="str">
        <f>INDEX(TrackerTbl[#Data],MATCH(Table58[[#This Row],[L2]],TrackerTbl[Cleansed_UAID_2],0),6)</f>
        <v>10 - Complete</v>
      </c>
      <c r="P2396" s="239">
        <f>INDEX(TrackerTbl[#Data],MATCH(Table58[[#This Row],[L2]],TrackerTbl[Cleansed_UAID_2],0),7)</f>
        <v>45344</v>
      </c>
    </row>
    <row r="2397" spans="10:16">
      <c r="J2397" t="s">
        <v>11623</v>
      </c>
      <c r="K2397" s="238" t="s">
        <v>11618</v>
      </c>
      <c r="L2397" t="str">
        <f>LEFT(Table58[[#This Row],[L3 (Last Work Package only)]],FIND(" - ",Table58[[#This Row],[L3 (Last Work Package only)]])-1)</f>
        <v>IDR 230.01-2</v>
      </c>
      <c r="M2397" t="str">
        <f>LEFT(Table58[[#This Row],[Assets]],FIND(" - ",Table58[[#This Row],[Assets]])-1)</f>
        <v>HS2-00002PRWV</v>
      </c>
      <c r="N2397" s="239">
        <f>INDEX(TrackerTbl[#Data],MATCH(Table58[[#This Row],[L2]],TrackerTbl[Cleansed_UAID_2],0),5)</f>
        <v>45232</v>
      </c>
      <c r="O2397" s="9" t="str">
        <f>INDEX(TrackerTbl[#Data],MATCH(Table58[[#This Row],[L2]],TrackerTbl[Cleansed_UAID_2],0),6)</f>
        <v>10 - Complete</v>
      </c>
      <c r="P2397" s="239">
        <f>INDEX(TrackerTbl[#Data],MATCH(Table58[[#This Row],[L2]],TrackerTbl[Cleansed_UAID_2],0),7)</f>
        <v>45237</v>
      </c>
    </row>
    <row r="2398" spans="10:16">
      <c r="J2398" t="s">
        <v>11624</v>
      </c>
      <c r="K2398" s="238" t="s">
        <v>11618</v>
      </c>
      <c r="L2398" t="str">
        <f>LEFT(Table58[[#This Row],[L3 (Last Work Package only)]],FIND(" - ",Table58[[#This Row],[L3 (Last Work Package only)]])-1)</f>
        <v>IDR 230.01-2</v>
      </c>
      <c r="M2398" t="str">
        <f>LEFT(Table58[[#This Row],[Assets]],FIND(" - ",Table58[[#This Row],[Assets]])-1)</f>
        <v>HS2-00003D82U</v>
      </c>
      <c r="N2398" s="239">
        <f>INDEX(TrackerTbl[#Data],MATCH(Table58[[#This Row],[L2]],TrackerTbl[Cleansed_UAID_2],0),5)</f>
        <v>45310</v>
      </c>
      <c r="O2398" s="9" t="str">
        <f>INDEX(TrackerTbl[#Data],MATCH(Table58[[#This Row],[L2]],TrackerTbl[Cleansed_UAID_2],0),6)</f>
        <v>10 - Complete</v>
      </c>
      <c r="P2398" s="239">
        <f>INDEX(TrackerTbl[#Data],MATCH(Table58[[#This Row],[L2]],TrackerTbl[Cleansed_UAID_2],0),7)</f>
        <v>45328</v>
      </c>
    </row>
    <row r="2399" spans="10:16">
      <c r="J2399" t="s">
        <v>11625</v>
      </c>
      <c r="K2399" s="238" t="s">
        <v>11618</v>
      </c>
      <c r="L2399" t="str">
        <f>LEFT(Table58[[#This Row],[L3 (Last Work Package only)]],FIND(" - ",Table58[[#This Row],[L3 (Last Work Package only)]])-1)</f>
        <v>IDR 230.01-2</v>
      </c>
      <c r="M2399" t="str">
        <f>LEFT(Table58[[#This Row],[Assets]],FIND(" - ",Table58[[#This Row],[Assets]])-1)</f>
        <v>HS2-00003D82V</v>
      </c>
      <c r="N2399" s="239">
        <f>INDEX(TrackerTbl[#Data],MATCH(Table58[[#This Row],[L2]],TrackerTbl[Cleansed_UAID_2],0),5)</f>
        <v>45310</v>
      </c>
      <c r="O2399" s="9" t="str">
        <f>INDEX(TrackerTbl[#Data],MATCH(Table58[[#This Row],[L2]],TrackerTbl[Cleansed_UAID_2],0),6)</f>
        <v>10 - Complete</v>
      </c>
      <c r="P2399" s="239">
        <f>INDEX(TrackerTbl[#Data],MATCH(Table58[[#This Row],[L2]],TrackerTbl[Cleansed_UAID_2],0),7)</f>
        <v>45328</v>
      </c>
    </row>
    <row r="2400" spans="10:16">
      <c r="J2400" t="s">
        <v>11626</v>
      </c>
      <c r="K2400" s="238" t="s">
        <v>11627</v>
      </c>
      <c r="L2400" t="str">
        <f>LEFT(Table58[[#This Row],[L3 (Last Work Package only)]],FIND(" - ",Table58[[#This Row],[L3 (Last Work Package only)]])-1)</f>
        <v>IDR 230.01</v>
      </c>
      <c r="M2400" t="str">
        <f>LEFT(Table58[[#This Row],[Assets]],FIND(" - ",Table58[[#This Row],[Assets]])-1)</f>
        <v>HS2-000001074</v>
      </c>
      <c r="N2400" s="239" t="e">
        <f>INDEX(TrackerTbl[#Data],MATCH(Table58[[#This Row],[L2]],TrackerTbl[Cleansed_UAID_2],0),5)</f>
        <v>#N/A</v>
      </c>
      <c r="O2400" s="9" t="e">
        <f>INDEX(TrackerTbl[#Data],MATCH(Table58[[#This Row],[L2]],TrackerTbl[Cleansed_UAID_2],0),6)</f>
        <v>#N/A</v>
      </c>
      <c r="P2400" s="239" t="e">
        <f>INDEX(TrackerTbl[#Data],MATCH(Table58[[#This Row],[L2]],TrackerTbl[Cleansed_UAID_2],0),7)</f>
        <v>#N/A</v>
      </c>
    </row>
    <row r="2401" spans="10:16">
      <c r="J2401" t="s">
        <v>11628</v>
      </c>
      <c r="K2401" s="238" t="s">
        <v>11627</v>
      </c>
      <c r="L2401" t="str">
        <f>LEFT(Table58[[#This Row],[L3 (Last Work Package only)]],FIND(" - ",Table58[[#This Row],[L3 (Last Work Package only)]])-1)</f>
        <v>IDR 230.01</v>
      </c>
      <c r="M2401" t="str">
        <f>LEFT(Table58[[#This Row],[Assets]],FIND(" - ",Table58[[#This Row],[Assets]])-1)</f>
        <v>HS2-00002N7UG</v>
      </c>
      <c r="N2401" s="239" t="e">
        <f>INDEX(TrackerTbl[#Data],MATCH(Table58[[#This Row],[L2]],TrackerTbl[Cleansed_UAID_2],0),5)</f>
        <v>#N/A</v>
      </c>
      <c r="O2401" s="9" t="e">
        <f>INDEX(TrackerTbl[#Data],MATCH(Table58[[#This Row],[L2]],TrackerTbl[Cleansed_UAID_2],0),6)</f>
        <v>#N/A</v>
      </c>
      <c r="P2401" s="239" t="e">
        <f>INDEX(TrackerTbl[#Data],MATCH(Table58[[#This Row],[L2]],TrackerTbl[Cleansed_UAID_2],0),7)</f>
        <v>#N/A</v>
      </c>
    </row>
    <row r="2402" spans="10:16">
      <c r="J2402" t="s">
        <v>11629</v>
      </c>
      <c r="K2402" s="238" t="s">
        <v>11630</v>
      </c>
      <c r="L2402" t="str">
        <f>LEFT(Table58[[#This Row],[L3 (Last Work Package only)]],FIND(" - ",Table58[[#This Row],[L3 (Last Work Package only)]])-1)</f>
        <v>IDR 229.03</v>
      </c>
      <c r="M2402" t="str">
        <f>LEFT(Table58[[#This Row],[Assets]],FIND(" - ",Table58[[#This Row],[Assets]])-1)</f>
        <v>HS2-00002BVKC</v>
      </c>
      <c r="N2402" s="239">
        <f>INDEX(TrackerTbl[#Data],MATCH(Table58[[#This Row],[L2]],TrackerTbl[Cleansed_UAID_2],0),5)</f>
        <v>45576</v>
      </c>
      <c r="O2402" s="9" t="str">
        <f>INDEX(TrackerTbl[#Data],MATCH(Table58[[#This Row],[L2]],TrackerTbl[Cleansed_UAID_2],0),6)</f>
        <v>10 - Complete</v>
      </c>
      <c r="P2402" s="239">
        <f>INDEX(TrackerTbl[#Data],MATCH(Table58[[#This Row],[L2]],TrackerTbl[Cleansed_UAID_2],0),7)</f>
        <v>45581</v>
      </c>
    </row>
    <row r="2403" spans="10:16">
      <c r="J2403" t="s">
        <v>11631</v>
      </c>
      <c r="K2403" s="238" t="s">
        <v>11630</v>
      </c>
      <c r="L2403" t="str">
        <f>LEFT(Table58[[#This Row],[L3 (Last Work Package only)]],FIND(" - ",Table58[[#This Row],[L3 (Last Work Package only)]])-1)</f>
        <v>IDR 229.03</v>
      </c>
      <c r="M2403" t="str">
        <f>LEFT(Table58[[#This Row],[Assets]],FIND(" - ",Table58[[#This Row],[Assets]])-1)</f>
        <v>HS2-00002CTES</v>
      </c>
      <c r="N2403" s="239">
        <f>INDEX(TrackerTbl[#Data],MATCH(Table58[[#This Row],[L2]],TrackerTbl[Cleansed_UAID_2],0),5)</f>
        <v>45530</v>
      </c>
      <c r="O2403" s="9" t="str">
        <f>INDEX(TrackerTbl[#Data],MATCH(Table58[[#This Row],[L2]],TrackerTbl[Cleansed_UAID_2],0),6)</f>
        <v>10 - Complete</v>
      </c>
      <c r="P2403" s="239">
        <f>INDEX(TrackerTbl[#Data],MATCH(Table58[[#This Row],[L2]],TrackerTbl[Cleansed_UAID_2],0),7)</f>
        <v>45545</v>
      </c>
    </row>
    <row r="2404" spans="10:16">
      <c r="J2404" t="s">
        <v>11632</v>
      </c>
      <c r="K2404" s="238" t="s">
        <v>11630</v>
      </c>
      <c r="L2404" t="str">
        <f>LEFT(Table58[[#This Row],[L3 (Last Work Package only)]],FIND(" - ",Table58[[#This Row],[L3 (Last Work Package only)]])-1)</f>
        <v>IDR 229.03</v>
      </c>
      <c r="M2404" t="str">
        <f>LEFT(Table58[[#This Row],[Assets]],FIND(" - ",Table58[[#This Row],[Assets]])-1)</f>
        <v>HS2-00002CTET</v>
      </c>
      <c r="N2404" s="239">
        <f>INDEX(TrackerTbl[#Data],MATCH(Table58[[#This Row],[L2]],TrackerTbl[Cleansed_UAID_2],0),5)</f>
        <v>45565</v>
      </c>
      <c r="O2404" s="9" t="str">
        <f>INDEX(TrackerTbl[#Data],MATCH(Table58[[#This Row],[L2]],TrackerTbl[Cleansed_UAID_2],0),6)</f>
        <v>10 - Complete</v>
      </c>
      <c r="P2404" s="239">
        <f>INDEX(TrackerTbl[#Data],MATCH(Table58[[#This Row],[L2]],TrackerTbl[Cleansed_UAID_2],0),7)</f>
        <v>45569</v>
      </c>
    </row>
    <row r="2405" spans="10:16">
      <c r="J2405" t="s">
        <v>11633</v>
      </c>
      <c r="K2405" s="238" t="s">
        <v>11630</v>
      </c>
      <c r="L2405" t="str">
        <f>LEFT(Table58[[#This Row],[L3 (Last Work Package only)]],FIND(" - ",Table58[[#This Row],[L3 (Last Work Package only)]])-1)</f>
        <v>IDR 229.03</v>
      </c>
      <c r="M2405" t="str">
        <f>LEFT(Table58[[#This Row],[Assets]],FIND(" - ",Table58[[#This Row],[Assets]])-1)</f>
        <v>HS2-00002CTEU</v>
      </c>
      <c r="N2405" s="239">
        <f>INDEX(TrackerTbl[#Data],MATCH(Table58[[#This Row],[L2]],TrackerTbl[Cleansed_UAID_2],0),5)</f>
        <v>45590</v>
      </c>
      <c r="O2405" s="9" t="str">
        <f>INDEX(TrackerTbl[#Data],MATCH(Table58[[#This Row],[L2]],TrackerTbl[Cleansed_UAID_2],0),6)</f>
        <v>10 - Complete</v>
      </c>
      <c r="P2405" s="239">
        <f>INDEX(TrackerTbl[#Data],MATCH(Table58[[#This Row],[L2]],TrackerTbl[Cleansed_UAID_2],0),7)</f>
        <v>45595</v>
      </c>
    </row>
    <row r="2406" spans="10:16">
      <c r="J2406" t="s">
        <v>11634</v>
      </c>
      <c r="K2406" s="238" t="s">
        <v>11630</v>
      </c>
      <c r="L2406" t="str">
        <f>LEFT(Table58[[#This Row],[L3 (Last Work Package only)]],FIND(" - ",Table58[[#This Row],[L3 (Last Work Package only)]])-1)</f>
        <v>IDR 229.03</v>
      </c>
      <c r="M2406" t="str">
        <f>LEFT(Table58[[#This Row],[Assets]],FIND(" - ",Table58[[#This Row],[Assets]])-1)</f>
        <v>HS2-00002CTEW</v>
      </c>
      <c r="N2406" s="239">
        <f>INDEX(TrackerTbl[#Data],MATCH(Table58[[#This Row],[L2]],TrackerTbl[Cleansed_UAID_2],0),5)</f>
        <v>45551</v>
      </c>
      <c r="O2406" s="9" t="str">
        <f>INDEX(TrackerTbl[#Data],MATCH(Table58[[#This Row],[L2]],TrackerTbl[Cleansed_UAID_2],0),6)</f>
        <v>10 - Complete</v>
      </c>
      <c r="P2406" s="239">
        <f>INDEX(TrackerTbl[#Data],MATCH(Table58[[#This Row],[L2]],TrackerTbl[Cleansed_UAID_2],0),7)</f>
        <v>45588</v>
      </c>
    </row>
    <row r="2407" spans="10:16">
      <c r="J2407" t="s">
        <v>11635</v>
      </c>
      <c r="K2407" s="238" t="s">
        <v>11630</v>
      </c>
      <c r="L2407" t="str">
        <f>LEFT(Table58[[#This Row],[L3 (Last Work Package only)]],FIND(" - ",Table58[[#This Row],[L3 (Last Work Package only)]])-1)</f>
        <v>IDR 229.03</v>
      </c>
      <c r="M2407" t="str">
        <f>LEFT(Table58[[#This Row],[Assets]],FIND(" - ",Table58[[#This Row],[Assets]])-1)</f>
        <v>HS2-000001071</v>
      </c>
      <c r="N2407" s="239">
        <f>INDEX(TrackerTbl[#Data],MATCH(Table58[[#This Row],[L2]],TrackerTbl[Cleansed_UAID_2],0),5)</f>
        <v>45583</v>
      </c>
      <c r="O2407" s="9" t="str">
        <f>INDEX(TrackerTbl[#Data],MATCH(Table58[[#This Row],[L2]],TrackerTbl[Cleansed_UAID_2],0),6)</f>
        <v>10 - Complete</v>
      </c>
      <c r="P2407" s="239">
        <f>INDEX(TrackerTbl[#Data],MATCH(Table58[[#This Row],[L2]],TrackerTbl[Cleansed_UAID_2],0),7)</f>
        <v>45588</v>
      </c>
    </row>
    <row r="2408" spans="10:16">
      <c r="J2408" t="s">
        <v>11636</v>
      </c>
      <c r="K2408" s="238" t="s">
        <v>11630</v>
      </c>
      <c r="L2408" t="str">
        <f>LEFT(Table58[[#This Row],[L3 (Last Work Package only)]],FIND(" - ",Table58[[#This Row],[L3 (Last Work Package only)]])-1)</f>
        <v>IDR 229.03</v>
      </c>
      <c r="M2408" t="str">
        <f>LEFT(Table58[[#This Row],[Assets]],FIND(" - ",Table58[[#This Row],[Assets]])-1)</f>
        <v>HS2-00002N7U9</v>
      </c>
      <c r="N2408" s="239">
        <f>INDEX(TrackerTbl[#Data],MATCH(Table58[[#This Row],[L2]],TrackerTbl[Cleansed_UAID_2],0),5)</f>
        <v>45408</v>
      </c>
      <c r="O2408" s="9" t="str">
        <f>INDEX(TrackerTbl[#Data],MATCH(Table58[[#This Row],[L2]],TrackerTbl[Cleansed_UAID_2],0),6)</f>
        <v>10 - Complete</v>
      </c>
      <c r="P2408" s="239">
        <f>INDEX(TrackerTbl[#Data],MATCH(Table58[[#This Row],[L2]],TrackerTbl[Cleansed_UAID_2],0),7)</f>
        <v>45420</v>
      </c>
    </row>
    <row r="2409" spans="10:16">
      <c r="J2409" t="s">
        <v>11637</v>
      </c>
      <c r="K2409" s="238" t="s">
        <v>11630</v>
      </c>
      <c r="L2409" t="str">
        <f>LEFT(Table58[[#This Row],[L3 (Last Work Package only)]],FIND(" - ",Table58[[#This Row],[L3 (Last Work Package only)]])-1)</f>
        <v>IDR 229.03</v>
      </c>
      <c r="M2409" t="str">
        <f>LEFT(Table58[[#This Row],[Assets]],FIND(" - ",Table58[[#This Row],[Assets]])-1)</f>
        <v>HS2-000001438</v>
      </c>
      <c r="N2409" s="239">
        <f>INDEX(TrackerTbl[#Data],MATCH(Table58[[#This Row],[L2]],TrackerTbl[Cleansed_UAID_2],0),5)</f>
        <v>45321</v>
      </c>
      <c r="O2409" s="9" t="str">
        <f>INDEX(TrackerTbl[#Data],MATCH(Table58[[#This Row],[L2]],TrackerTbl[Cleansed_UAID_2],0),6)</f>
        <v>10 - Complete</v>
      </c>
      <c r="P2409" s="239">
        <f>INDEX(TrackerTbl[#Data],MATCH(Table58[[#This Row],[L2]],TrackerTbl[Cleansed_UAID_2],0),7)</f>
        <v>45323</v>
      </c>
    </row>
    <row r="2410" spans="10:16">
      <c r="J2410" t="s">
        <v>11638</v>
      </c>
      <c r="K2410" s="238" t="s">
        <v>11630</v>
      </c>
      <c r="L2410" t="str">
        <f>LEFT(Table58[[#This Row],[L3 (Last Work Package only)]],FIND(" - ",Table58[[#This Row],[L3 (Last Work Package only)]])-1)</f>
        <v>IDR 229.03</v>
      </c>
      <c r="M2410" t="str">
        <f>LEFT(Table58[[#This Row],[Assets]],FIND(" - ",Table58[[#This Row],[Assets]])-1)</f>
        <v>HS2-00002BVKF</v>
      </c>
      <c r="N2410" s="239" t="e">
        <f>INDEX(TrackerTbl[#Data],MATCH(Table58[[#This Row],[L2]],TrackerTbl[Cleansed_UAID_2],0),5)</f>
        <v>#N/A</v>
      </c>
      <c r="O2410" s="9" t="e">
        <f>INDEX(TrackerTbl[#Data],MATCH(Table58[[#This Row],[L2]],TrackerTbl[Cleansed_UAID_2],0),6)</f>
        <v>#N/A</v>
      </c>
      <c r="P2410" s="239" t="e">
        <f>INDEX(TrackerTbl[#Data],MATCH(Table58[[#This Row],[L2]],TrackerTbl[Cleansed_UAID_2],0),7)</f>
        <v>#N/A</v>
      </c>
    </row>
    <row r="2411" spans="10:16">
      <c r="J2411" t="s">
        <v>11639</v>
      </c>
      <c r="K2411" s="238" t="s">
        <v>11630</v>
      </c>
      <c r="L2411" t="str">
        <f>LEFT(Table58[[#This Row],[L3 (Last Work Package only)]],FIND(" - ",Table58[[#This Row],[L3 (Last Work Package only)]])-1)</f>
        <v>IDR 229.03</v>
      </c>
      <c r="M2411" t="str">
        <f>LEFT(Table58[[#This Row],[Assets]],FIND(" - ",Table58[[#This Row],[Assets]])-1)</f>
        <v>HS2-00002CTEY</v>
      </c>
      <c r="N2411" s="239">
        <f>INDEX(TrackerTbl[#Data],MATCH(Table58[[#This Row],[L2]],TrackerTbl[Cleansed_UAID_2],0),5)</f>
        <v>45538</v>
      </c>
      <c r="O2411" s="9" t="str">
        <f>INDEX(TrackerTbl[#Data],MATCH(Table58[[#This Row],[L2]],TrackerTbl[Cleansed_UAID_2],0),6)</f>
        <v>10 - Complete</v>
      </c>
      <c r="P2411" s="239">
        <f>INDEX(TrackerTbl[#Data],MATCH(Table58[[#This Row],[L2]],TrackerTbl[Cleansed_UAID_2],0),7)</f>
        <v>45546</v>
      </c>
    </row>
    <row r="2412" spans="10:16">
      <c r="J2412" t="s">
        <v>11640</v>
      </c>
      <c r="K2412" s="238" t="s">
        <v>11630</v>
      </c>
      <c r="L2412" t="str">
        <f>LEFT(Table58[[#This Row],[L3 (Last Work Package only)]],FIND(" - ",Table58[[#This Row],[L3 (Last Work Package only)]])-1)</f>
        <v>IDR 229.03</v>
      </c>
      <c r="M2412" t="str">
        <f>LEFT(Table58[[#This Row],[Assets]],FIND(" - ",Table58[[#This Row],[Assets]])-1)</f>
        <v>HS2-00002CTEZ</v>
      </c>
      <c r="N2412" s="239">
        <f>INDEX(TrackerTbl[#Data],MATCH(Table58[[#This Row],[L2]],TrackerTbl[Cleansed_UAID_2],0),5)</f>
        <v>45554</v>
      </c>
      <c r="O2412" s="9" t="str">
        <f>INDEX(TrackerTbl[#Data],MATCH(Table58[[#This Row],[L2]],TrackerTbl[Cleansed_UAID_2],0),6)</f>
        <v>10 - Complete</v>
      </c>
      <c r="P2412" s="239">
        <f>INDEX(TrackerTbl[#Data],MATCH(Table58[[#This Row],[L2]],TrackerTbl[Cleansed_UAID_2],0),7)</f>
        <v>45568</v>
      </c>
    </row>
    <row r="2413" spans="10:16">
      <c r="J2413" t="s">
        <v>11641</v>
      </c>
      <c r="K2413" s="238" t="s">
        <v>11630</v>
      </c>
      <c r="L2413" t="str">
        <f>LEFT(Table58[[#This Row],[L3 (Last Work Package only)]],FIND(" - ",Table58[[#This Row],[L3 (Last Work Package only)]])-1)</f>
        <v>IDR 229.03</v>
      </c>
      <c r="M2413" t="str">
        <f>LEFT(Table58[[#This Row],[Assets]],FIND(" - ",Table58[[#This Row],[Assets]])-1)</f>
        <v>HS2-00002CTF0</v>
      </c>
      <c r="N2413" s="239">
        <f>INDEX(TrackerTbl[#Data],MATCH(Table58[[#This Row],[L2]],TrackerTbl[Cleansed_UAID_2],0),5)</f>
        <v>45551</v>
      </c>
      <c r="O2413" s="9" t="str">
        <f>INDEX(TrackerTbl[#Data],MATCH(Table58[[#This Row],[L2]],TrackerTbl[Cleansed_UAID_2],0),6)</f>
        <v>10 - Complete</v>
      </c>
      <c r="P2413" s="239">
        <f>INDEX(TrackerTbl[#Data],MATCH(Table58[[#This Row],[L2]],TrackerTbl[Cleansed_UAID_2],0),7)</f>
        <v>45595</v>
      </c>
    </row>
    <row r="2414" spans="10:16">
      <c r="J2414" t="s">
        <v>11642</v>
      </c>
      <c r="K2414" s="238" t="s">
        <v>11630</v>
      </c>
      <c r="L2414" t="str">
        <f>LEFT(Table58[[#This Row],[L3 (Last Work Package only)]],FIND(" - ",Table58[[#This Row],[L3 (Last Work Package only)]])-1)</f>
        <v>IDR 229.03</v>
      </c>
      <c r="M2414" t="str">
        <f>LEFT(Table58[[#This Row],[Assets]],FIND(" - ",Table58[[#This Row],[Assets]])-1)</f>
        <v>HS2-00002CTF2</v>
      </c>
      <c r="N2414" s="239">
        <f>INDEX(TrackerTbl[#Data],MATCH(Table58[[#This Row],[L2]],TrackerTbl[Cleansed_UAID_2],0),5)</f>
        <v>45551</v>
      </c>
      <c r="O2414" s="9" t="str">
        <f>INDEX(TrackerTbl[#Data],MATCH(Table58[[#This Row],[L2]],TrackerTbl[Cleansed_UAID_2],0),6)</f>
        <v>10 - Complete</v>
      </c>
      <c r="P2414" s="239">
        <f>INDEX(TrackerTbl[#Data],MATCH(Table58[[#This Row],[L2]],TrackerTbl[Cleansed_UAID_2],0),7)</f>
        <v>45588</v>
      </c>
    </row>
    <row r="2415" spans="10:16">
      <c r="J2415" t="s">
        <v>11643</v>
      </c>
      <c r="K2415" s="238" t="s">
        <v>11630</v>
      </c>
      <c r="L2415" t="str">
        <f>LEFT(Table58[[#This Row],[L3 (Last Work Package only)]],FIND(" - ",Table58[[#This Row],[L3 (Last Work Package only)]])-1)</f>
        <v>IDR 229.03</v>
      </c>
      <c r="M2415" t="str">
        <f>LEFT(Table58[[#This Row],[Assets]],FIND(" - ",Table58[[#This Row],[Assets]])-1)</f>
        <v>HS2-000001072</v>
      </c>
      <c r="N2415" s="239">
        <f>INDEX(TrackerTbl[#Data],MATCH(Table58[[#This Row],[L2]],TrackerTbl[Cleansed_UAID_2],0),5)</f>
        <v>45532</v>
      </c>
      <c r="O2415" s="9" t="str">
        <f>INDEX(TrackerTbl[#Data],MATCH(Table58[[#This Row],[L2]],TrackerTbl[Cleansed_UAID_2],0),6)</f>
        <v>10 - Complete</v>
      </c>
      <c r="P2415" s="239">
        <f>INDEX(TrackerTbl[#Data],MATCH(Table58[[#This Row],[L2]],TrackerTbl[Cleansed_UAID_2],0),7)</f>
        <v>45553</v>
      </c>
    </row>
    <row r="2416" spans="10:16">
      <c r="J2416" t="s">
        <v>11644</v>
      </c>
      <c r="K2416" s="238" t="s">
        <v>11630</v>
      </c>
      <c r="L2416" t="str">
        <f>LEFT(Table58[[#This Row],[L3 (Last Work Package only)]],FIND(" - ",Table58[[#This Row],[L3 (Last Work Package only)]])-1)</f>
        <v>IDR 229.03</v>
      </c>
      <c r="M2416" t="str">
        <f>LEFT(Table58[[#This Row],[Assets]],FIND(" - ",Table58[[#This Row],[Assets]])-1)</f>
        <v>HS2-00002N7UB</v>
      </c>
      <c r="N2416" s="239">
        <f>INDEX(TrackerTbl[#Data],MATCH(Table58[[#This Row],[L2]],TrackerTbl[Cleansed_UAID_2],0),5)</f>
        <v>45426</v>
      </c>
      <c r="O2416" s="9" t="str">
        <f>INDEX(TrackerTbl[#Data],MATCH(Table58[[#This Row],[L2]],TrackerTbl[Cleansed_UAID_2],0),6)</f>
        <v>10 - Complete</v>
      </c>
      <c r="P2416" s="239">
        <f>INDEX(TrackerTbl[#Data],MATCH(Table58[[#This Row],[L2]],TrackerTbl[Cleansed_UAID_2],0),7)</f>
        <v>45429</v>
      </c>
    </row>
    <row r="2417" spans="10:16">
      <c r="J2417" t="s">
        <v>11645</v>
      </c>
      <c r="K2417" s="238" t="s">
        <v>11630</v>
      </c>
      <c r="L2417" t="str">
        <f>LEFT(Table58[[#This Row],[L3 (Last Work Package only)]],FIND(" - ",Table58[[#This Row],[L3 (Last Work Package only)]])-1)</f>
        <v>IDR 229.03</v>
      </c>
      <c r="M2417" t="str">
        <f>LEFT(Table58[[#This Row],[Assets]],FIND(" - ",Table58[[#This Row],[Assets]])-1)</f>
        <v>HS2-00002N7UC</v>
      </c>
      <c r="N2417" s="239">
        <f>INDEX(TrackerTbl[#Data],MATCH(Table58[[#This Row],[L2]],TrackerTbl[Cleansed_UAID_2],0),5)</f>
        <v>45371</v>
      </c>
      <c r="O2417" s="9" t="str">
        <f>INDEX(TrackerTbl[#Data],MATCH(Table58[[#This Row],[L2]],TrackerTbl[Cleansed_UAID_2],0),6)</f>
        <v>10 - Complete</v>
      </c>
      <c r="P2417" s="239">
        <f>INDEX(TrackerTbl[#Data],MATCH(Table58[[#This Row],[L2]],TrackerTbl[Cleansed_UAID_2],0),7)</f>
        <v>45378</v>
      </c>
    </row>
    <row r="2418" spans="10:16">
      <c r="J2418" t="s">
        <v>11646</v>
      </c>
      <c r="K2418" s="238" t="s">
        <v>11630</v>
      </c>
      <c r="L2418" t="str">
        <f>LEFT(Table58[[#This Row],[L3 (Last Work Package only)]],FIND(" - ",Table58[[#This Row],[L3 (Last Work Package only)]])-1)</f>
        <v>IDR 229.03</v>
      </c>
      <c r="M2418" t="str">
        <f>LEFT(Table58[[#This Row],[Assets]],FIND(" - ",Table58[[#This Row],[Assets]])-1)</f>
        <v>HS2-000020NVF</v>
      </c>
      <c r="N2418" s="239">
        <f>INDEX(TrackerTbl[#Data],MATCH(Table58[[#This Row],[L2]],TrackerTbl[Cleansed_UAID_2],0),5)</f>
        <v>45548</v>
      </c>
      <c r="O2418" s="9" t="str">
        <f>INDEX(TrackerTbl[#Data],MATCH(Table58[[#This Row],[L2]],TrackerTbl[Cleansed_UAID_2],0),6)</f>
        <v>10 - Complete</v>
      </c>
      <c r="P2418" s="239">
        <f>INDEX(TrackerTbl[#Data],MATCH(Table58[[#This Row],[L2]],TrackerTbl[Cleansed_UAID_2],0),7)</f>
        <v>45569</v>
      </c>
    </row>
    <row r="2419" spans="10:16">
      <c r="J2419" t="s">
        <v>11647</v>
      </c>
      <c r="K2419" s="238" t="s">
        <v>11630</v>
      </c>
      <c r="L2419" t="str">
        <f>LEFT(Table58[[#This Row],[L3 (Last Work Package only)]],FIND(" - ",Table58[[#This Row],[L3 (Last Work Package only)]])-1)</f>
        <v>IDR 229.03</v>
      </c>
      <c r="M2419" t="str">
        <f>LEFT(Table58[[#This Row],[Assets]],FIND(" - ",Table58[[#This Row],[Assets]])-1)</f>
        <v>HS2-00002CTF5</v>
      </c>
      <c r="N2419" s="239">
        <f>INDEX(TrackerTbl[#Data],MATCH(Table58[[#This Row],[L2]],TrackerTbl[Cleansed_UAID_2],0),5)</f>
        <v>45553</v>
      </c>
      <c r="O2419" s="9" t="str">
        <f>INDEX(TrackerTbl[#Data],MATCH(Table58[[#This Row],[L2]],TrackerTbl[Cleansed_UAID_2],0),6)</f>
        <v>10 - Complete</v>
      </c>
      <c r="P2419" s="239">
        <f>INDEX(TrackerTbl[#Data],MATCH(Table58[[#This Row],[L2]],TrackerTbl[Cleansed_UAID_2],0),7)</f>
        <v>45569</v>
      </c>
    </row>
    <row r="2420" spans="10:16">
      <c r="J2420" t="s">
        <v>11648</v>
      </c>
      <c r="K2420" s="238" t="s">
        <v>11630</v>
      </c>
      <c r="L2420" t="str">
        <f>LEFT(Table58[[#This Row],[L3 (Last Work Package only)]],FIND(" - ",Table58[[#This Row],[L3 (Last Work Package only)]])-1)</f>
        <v>IDR 229.03</v>
      </c>
      <c r="M2420" t="str">
        <f>LEFT(Table58[[#This Row],[Assets]],FIND(" - ",Table58[[#This Row],[Assets]])-1)</f>
        <v>HS2-000025B2D</v>
      </c>
      <c r="N2420" s="239">
        <f>INDEX(TrackerTbl[#Data],MATCH(Table58[[#This Row],[L2]],TrackerTbl[Cleansed_UAID_2],0),5)</f>
        <v>45554</v>
      </c>
      <c r="O2420" s="9" t="str">
        <f>INDEX(TrackerTbl[#Data],MATCH(Table58[[#This Row],[L2]],TrackerTbl[Cleansed_UAID_2],0),6)</f>
        <v>10 - Complete</v>
      </c>
      <c r="P2420" s="239">
        <f>INDEX(TrackerTbl[#Data],MATCH(Table58[[#This Row],[L2]],TrackerTbl[Cleansed_UAID_2],0),7)</f>
        <v>45568</v>
      </c>
    </row>
    <row r="2421" spans="10:16">
      <c r="J2421" t="s">
        <v>11649</v>
      </c>
      <c r="K2421" s="238" t="s">
        <v>11630</v>
      </c>
      <c r="L2421" t="str">
        <f>LEFT(Table58[[#This Row],[L3 (Last Work Package only)]],FIND(" - ",Table58[[#This Row],[L3 (Last Work Package only)]])-1)</f>
        <v>IDR 229.03</v>
      </c>
      <c r="M2421" t="str">
        <f>LEFT(Table58[[#This Row],[Assets]],FIND(" - ",Table58[[#This Row],[Assets]])-1)</f>
        <v>HS2-000020358</v>
      </c>
      <c r="N2421" s="239">
        <f>INDEX(TrackerTbl[#Data],MATCH(Table58[[#This Row],[L2]],TrackerTbl[Cleansed_UAID_2],0),5)</f>
        <v>45565</v>
      </c>
      <c r="O2421" s="9" t="str">
        <f>INDEX(TrackerTbl[#Data],MATCH(Table58[[#This Row],[L2]],TrackerTbl[Cleansed_UAID_2],0),6)</f>
        <v>10 - Complete</v>
      </c>
      <c r="P2421" s="239">
        <f>INDEX(TrackerTbl[#Data],MATCH(Table58[[#This Row],[L2]],TrackerTbl[Cleansed_UAID_2],0),7)</f>
        <v>45569</v>
      </c>
    </row>
    <row r="2422" spans="10:16">
      <c r="J2422" t="s">
        <v>11650</v>
      </c>
      <c r="K2422" s="238" t="s">
        <v>11630</v>
      </c>
      <c r="L2422" t="str">
        <f>LEFT(Table58[[#This Row],[L3 (Last Work Package only)]],FIND(" - ",Table58[[#This Row],[L3 (Last Work Package only)]])-1)</f>
        <v>IDR 229.03</v>
      </c>
      <c r="M2422" t="str">
        <f>LEFT(Table58[[#This Row],[Assets]],FIND(" - ",Table58[[#This Row],[Assets]])-1)</f>
        <v>HS2-00002N7UD</v>
      </c>
      <c r="N2422" s="239">
        <f>INDEX(TrackerTbl[#Data],MATCH(Table58[[#This Row],[L2]],TrackerTbl[Cleansed_UAID_2],0),5)</f>
        <v>45370</v>
      </c>
      <c r="O2422" s="9" t="str">
        <f>INDEX(TrackerTbl[#Data],MATCH(Table58[[#This Row],[L2]],TrackerTbl[Cleansed_UAID_2],0),6)</f>
        <v>10 - Complete</v>
      </c>
      <c r="P2422" s="239">
        <f>INDEX(TrackerTbl[#Data],MATCH(Table58[[#This Row],[L2]],TrackerTbl[Cleansed_UAID_2],0),7)</f>
        <v>45373</v>
      </c>
    </row>
    <row r="2423" spans="10:16">
      <c r="J2423" t="s">
        <v>11651</v>
      </c>
      <c r="K2423" s="238" t="s">
        <v>11630</v>
      </c>
      <c r="L2423" t="str">
        <f>LEFT(Table58[[#This Row],[L3 (Last Work Package only)]],FIND(" - ",Table58[[#This Row],[L3 (Last Work Package only)]])-1)</f>
        <v>IDR 229.03</v>
      </c>
      <c r="M2423" t="str">
        <f>LEFT(Table58[[#This Row],[Assets]],FIND(" - ",Table58[[#This Row],[Assets]])-1)</f>
        <v>HS2-00003124E</v>
      </c>
      <c r="N2423" s="239">
        <f>INDEX(TrackerTbl[#Data],MATCH(Table58[[#This Row],[L2]],TrackerTbl[Cleansed_UAID_2],0),5)</f>
        <v>45503</v>
      </c>
      <c r="O2423" s="9" t="str">
        <f>INDEX(TrackerTbl[#Data],MATCH(Table58[[#This Row],[L2]],TrackerTbl[Cleansed_UAID_2],0),6)</f>
        <v>10 - Complete</v>
      </c>
      <c r="P2423" s="239">
        <f>INDEX(TrackerTbl[#Data],MATCH(Table58[[#This Row],[L2]],TrackerTbl[Cleansed_UAID_2],0),7)</f>
        <v>45513</v>
      </c>
    </row>
    <row r="2424" spans="10:16">
      <c r="J2424" t="s">
        <v>11652</v>
      </c>
      <c r="K2424" s="238" t="s">
        <v>11630</v>
      </c>
      <c r="L2424" t="str">
        <f>LEFT(Table58[[#This Row],[L3 (Last Work Package only)]],FIND(" - ",Table58[[#This Row],[L3 (Last Work Package only)]])-1)</f>
        <v>IDR 229.03</v>
      </c>
      <c r="M2424" t="str">
        <f>LEFT(Table58[[#This Row],[Assets]],FIND(" - ",Table58[[#This Row],[Assets]])-1)</f>
        <v>HS2-00003B2GH</v>
      </c>
      <c r="N2424" s="239">
        <f>INDEX(TrackerTbl[#Data],MATCH(Table58[[#This Row],[L2]],TrackerTbl[Cleansed_UAID_2],0),5)</f>
        <v>45348</v>
      </c>
      <c r="O2424" s="9" t="str">
        <f>INDEX(TrackerTbl[#Data],MATCH(Table58[[#This Row],[L2]],TrackerTbl[Cleansed_UAID_2],0),6)</f>
        <v>10 - Complete</v>
      </c>
      <c r="P2424" s="239">
        <f>INDEX(TrackerTbl[#Data],MATCH(Table58[[#This Row],[L2]],TrackerTbl[Cleansed_UAID_2],0),7)</f>
        <v>45350</v>
      </c>
    </row>
    <row r="2425" spans="10:16">
      <c r="J2425" t="s">
        <v>11653</v>
      </c>
      <c r="K2425" s="238" t="s">
        <v>11630</v>
      </c>
      <c r="L2425" t="str">
        <f>LEFT(Table58[[#This Row],[L3 (Last Work Package only)]],FIND(" - ",Table58[[#This Row],[L3 (Last Work Package only)]])-1)</f>
        <v>IDR 229.03</v>
      </c>
      <c r="M2425" t="str">
        <f>LEFT(Table58[[#This Row],[Assets]],FIND(" - ",Table58[[#This Row],[Assets]])-1)</f>
        <v>HS2-00003B2GJ</v>
      </c>
      <c r="N2425" s="239">
        <f>INDEX(TrackerTbl[#Data],MATCH(Table58[[#This Row],[L2]],TrackerTbl[Cleansed_UAID_2],0),5)</f>
        <v>45357</v>
      </c>
      <c r="O2425" s="9" t="str">
        <f>INDEX(TrackerTbl[#Data],MATCH(Table58[[#This Row],[L2]],TrackerTbl[Cleansed_UAID_2],0),6)</f>
        <v>10 - Complete</v>
      </c>
      <c r="P2425" s="239">
        <f>INDEX(TrackerTbl[#Data],MATCH(Table58[[#This Row],[L2]],TrackerTbl[Cleansed_UAID_2],0),7)</f>
        <v>45363</v>
      </c>
    </row>
    <row r="2426" spans="10:16">
      <c r="J2426" t="s">
        <v>11654</v>
      </c>
      <c r="K2426" s="238" t="s">
        <v>11630</v>
      </c>
      <c r="L2426" t="str">
        <f>LEFT(Table58[[#This Row],[L3 (Last Work Package only)]],FIND(" - ",Table58[[#This Row],[L3 (Last Work Package only)]])-1)</f>
        <v>IDR 229.03</v>
      </c>
      <c r="M2426" t="str">
        <f>LEFT(Table58[[#This Row],[Assets]],FIND(" - ",Table58[[#This Row],[Assets]])-1)</f>
        <v>HS2-00003B2GK</v>
      </c>
      <c r="N2426" s="239">
        <f>INDEX(TrackerTbl[#Data],MATCH(Table58[[#This Row],[L2]],TrackerTbl[Cleansed_UAID_2],0),5)</f>
        <v>45411</v>
      </c>
      <c r="O2426" s="9" t="str">
        <f>INDEX(TrackerTbl[#Data],MATCH(Table58[[#This Row],[L2]],TrackerTbl[Cleansed_UAID_2],0),6)</f>
        <v>10 - Complete</v>
      </c>
      <c r="P2426" s="239">
        <f>INDEX(TrackerTbl[#Data],MATCH(Table58[[#This Row],[L2]],TrackerTbl[Cleansed_UAID_2],0),7)</f>
        <v>45419</v>
      </c>
    </row>
    <row r="2427" spans="10:16">
      <c r="J2427" t="s">
        <v>11655</v>
      </c>
      <c r="K2427" s="238" t="s">
        <v>11630</v>
      </c>
      <c r="L2427" t="str">
        <f>LEFT(Table58[[#This Row],[L3 (Last Work Package only)]],FIND(" - ",Table58[[#This Row],[L3 (Last Work Package only)]])-1)</f>
        <v>IDR 229.03</v>
      </c>
      <c r="M2427" t="str">
        <f>LEFT(Table58[[#This Row],[Assets]],FIND(" - ",Table58[[#This Row],[Assets]])-1)</f>
        <v>HS2-00003JYH2</v>
      </c>
      <c r="N2427" s="239">
        <f>INDEX(TrackerTbl[#Data],MATCH(Table58[[#This Row],[L2]],TrackerTbl[Cleansed_UAID_2],0),5)</f>
        <v>45596</v>
      </c>
      <c r="O2427" s="9" t="str">
        <f>INDEX(TrackerTbl[#Data],MATCH(Table58[[#This Row],[L2]],TrackerTbl[Cleansed_UAID_2],0),6)</f>
        <v>10 - Complete</v>
      </c>
      <c r="P2427" s="239">
        <f>INDEX(TrackerTbl[#Data],MATCH(Table58[[#This Row],[L2]],TrackerTbl[Cleansed_UAID_2],0),7)</f>
        <v>45603</v>
      </c>
    </row>
    <row r="2428" spans="10:16">
      <c r="J2428" t="s">
        <v>11656</v>
      </c>
      <c r="K2428" s="238" t="s">
        <v>11630</v>
      </c>
      <c r="L2428" t="str">
        <f>LEFT(Table58[[#This Row],[L3 (Last Work Package only)]],FIND(" - ",Table58[[#This Row],[L3 (Last Work Package only)]])-1)</f>
        <v>IDR 229.03</v>
      </c>
      <c r="M2428" t="str">
        <f>LEFT(Table58[[#This Row],[Assets]],FIND(" - ",Table58[[#This Row],[Assets]])-1)</f>
        <v>HS2-00003JYH3</v>
      </c>
      <c r="N2428" s="239">
        <f>INDEX(TrackerTbl[#Data],MATCH(Table58[[#This Row],[L2]],TrackerTbl[Cleansed_UAID_2],0),5)</f>
        <v>45596</v>
      </c>
      <c r="O2428" s="9" t="str">
        <f>INDEX(TrackerTbl[#Data],MATCH(Table58[[#This Row],[L2]],TrackerTbl[Cleansed_UAID_2],0),6)</f>
        <v>10 - Complete</v>
      </c>
      <c r="P2428" s="239">
        <f>INDEX(TrackerTbl[#Data],MATCH(Table58[[#This Row],[L2]],TrackerTbl[Cleansed_UAID_2],0),7)</f>
        <v>45603</v>
      </c>
    </row>
    <row r="2429" spans="10:16">
      <c r="J2429" t="s">
        <v>11657</v>
      </c>
      <c r="K2429" s="238" t="s">
        <v>11630</v>
      </c>
      <c r="L2429" t="str">
        <f>LEFT(Table58[[#This Row],[L3 (Last Work Package only)]],FIND(" - ",Table58[[#This Row],[L3 (Last Work Package only)]])-1)</f>
        <v>IDR 229.03</v>
      </c>
      <c r="M2429" t="str">
        <f>LEFT(Table58[[#This Row],[Assets]],FIND(" - ",Table58[[#This Row],[Assets]])-1)</f>
        <v>HS2-00003JYH4</v>
      </c>
      <c r="N2429" s="239">
        <f>INDEX(TrackerTbl[#Data],MATCH(Table58[[#This Row],[L2]],TrackerTbl[Cleansed_UAID_2],0),5)</f>
        <v>45596</v>
      </c>
      <c r="O2429" s="9" t="str">
        <f>INDEX(TrackerTbl[#Data],MATCH(Table58[[#This Row],[L2]],TrackerTbl[Cleansed_UAID_2],0),6)</f>
        <v>10 - Complete</v>
      </c>
      <c r="P2429" s="239">
        <f>INDEX(TrackerTbl[#Data],MATCH(Table58[[#This Row],[L2]],TrackerTbl[Cleansed_UAID_2],0),7)</f>
        <v>45603</v>
      </c>
    </row>
    <row r="2430" spans="10:16">
      <c r="J2430" t="s">
        <v>11658</v>
      </c>
      <c r="K2430" s="238" t="s">
        <v>11630</v>
      </c>
      <c r="L2430" t="str">
        <f>LEFT(Table58[[#This Row],[L3 (Last Work Package only)]],FIND(" - ",Table58[[#This Row],[L3 (Last Work Package only)]])-1)</f>
        <v>IDR 229.03</v>
      </c>
      <c r="M2430" t="str">
        <f>LEFT(Table58[[#This Row],[Assets]],FIND(" - ",Table58[[#This Row],[Assets]])-1)</f>
        <v>HS2-00003JYH5</v>
      </c>
      <c r="N2430" s="239">
        <f>INDEX(TrackerTbl[#Data],MATCH(Table58[[#This Row],[L2]],TrackerTbl[Cleansed_UAID_2],0),5)</f>
        <v>45596</v>
      </c>
      <c r="O2430" s="9" t="str">
        <f>INDEX(TrackerTbl[#Data],MATCH(Table58[[#This Row],[L2]],TrackerTbl[Cleansed_UAID_2],0),6)</f>
        <v>10 - Complete</v>
      </c>
      <c r="P2430" s="239">
        <f>INDEX(TrackerTbl[#Data],MATCH(Table58[[#This Row],[L2]],TrackerTbl[Cleansed_UAID_2],0),7)</f>
        <v>45603</v>
      </c>
    </row>
    <row r="2431" spans="10:16">
      <c r="J2431" t="s">
        <v>11659</v>
      </c>
      <c r="K2431" s="238" t="s">
        <v>11630</v>
      </c>
      <c r="L2431" t="str">
        <f>LEFT(Table58[[#This Row],[L3 (Last Work Package only)]],FIND(" - ",Table58[[#This Row],[L3 (Last Work Package only)]])-1)</f>
        <v>IDR 229.03</v>
      </c>
      <c r="M2431" t="str">
        <f>LEFT(Table58[[#This Row],[Assets]],FIND(" - ",Table58[[#This Row],[Assets]])-1)</f>
        <v>HS2-00003JYH6</v>
      </c>
      <c r="N2431" s="239">
        <f>INDEX(TrackerTbl[#Data],MATCH(Table58[[#This Row],[L2]],TrackerTbl[Cleansed_UAID_2],0),5)</f>
        <v>45596</v>
      </c>
      <c r="O2431" s="9" t="str">
        <f>INDEX(TrackerTbl[#Data],MATCH(Table58[[#This Row],[L2]],TrackerTbl[Cleansed_UAID_2],0),6)</f>
        <v>10 - Complete</v>
      </c>
      <c r="P2431" s="239">
        <f>INDEX(TrackerTbl[#Data],MATCH(Table58[[#This Row],[L2]],TrackerTbl[Cleansed_UAID_2],0),7)</f>
        <v>45603</v>
      </c>
    </row>
    <row r="2432" spans="10:16">
      <c r="J2432" t="s">
        <v>11660</v>
      </c>
      <c r="K2432" s="238" t="s">
        <v>11630</v>
      </c>
      <c r="L2432" t="str">
        <f>LEFT(Table58[[#This Row],[L3 (Last Work Package only)]],FIND(" - ",Table58[[#This Row],[L3 (Last Work Package only)]])-1)</f>
        <v>IDR 229.03</v>
      </c>
      <c r="M2432" t="str">
        <f>LEFT(Table58[[#This Row],[Assets]],FIND(" - ",Table58[[#This Row],[Assets]])-1)</f>
        <v>HS2-00003JYH7</v>
      </c>
      <c r="N2432" s="239">
        <f>INDEX(TrackerTbl[#Data],MATCH(Table58[[#This Row],[L2]],TrackerTbl[Cleansed_UAID_2],0),5)</f>
        <v>45596</v>
      </c>
      <c r="O2432" s="9" t="str">
        <f>INDEX(TrackerTbl[#Data],MATCH(Table58[[#This Row],[L2]],TrackerTbl[Cleansed_UAID_2],0),6)</f>
        <v>10 - Complete</v>
      </c>
      <c r="P2432" s="239">
        <f>INDEX(TrackerTbl[#Data],MATCH(Table58[[#This Row],[L2]],TrackerTbl[Cleansed_UAID_2],0),7)</f>
        <v>45603</v>
      </c>
    </row>
    <row r="2433" spans="10:16">
      <c r="J2433" t="s">
        <v>11661</v>
      </c>
      <c r="K2433" s="238" t="s">
        <v>11662</v>
      </c>
      <c r="L2433" t="str">
        <f>LEFT(Table58[[#This Row],[L3 (Last Work Package only)]],FIND(" - ",Table58[[#This Row],[L3 (Last Work Package only)]])-1)</f>
        <v>IDR 229.02</v>
      </c>
      <c r="M2433" t="str">
        <f>LEFT(Table58[[#This Row],[Assets]],FIND(" - ",Table58[[#This Row],[Assets]])-1)</f>
        <v>HS2-000000160</v>
      </c>
      <c r="N2433" s="239" t="e">
        <f>INDEX(TrackerTbl[#Data],MATCH(Table58[[#This Row],[L2]],TrackerTbl[Cleansed_UAID_2],0),5)</f>
        <v>#N/A</v>
      </c>
      <c r="O2433" s="9" t="e">
        <f>INDEX(TrackerTbl[#Data],MATCH(Table58[[#This Row],[L2]],TrackerTbl[Cleansed_UAID_2],0),6)</f>
        <v>#N/A</v>
      </c>
      <c r="P2433" s="239" t="e">
        <f>INDEX(TrackerTbl[#Data],MATCH(Table58[[#This Row],[L2]],TrackerTbl[Cleansed_UAID_2],0),7)</f>
        <v>#N/A</v>
      </c>
    </row>
    <row r="2434" spans="10:16">
      <c r="J2434" t="s">
        <v>11663</v>
      </c>
      <c r="K2434" s="238" t="s">
        <v>11664</v>
      </c>
      <c r="L2434" t="str">
        <f>LEFT(Table58[[#This Row],[L3 (Last Work Package only)]],FIND(" - ",Table58[[#This Row],[L3 (Last Work Package only)]])-1)</f>
        <v>IDR 229.01-2</v>
      </c>
      <c r="M2434" t="str">
        <f>LEFT(Table58[[#This Row],[Assets]],FIND(" - ",Table58[[#This Row],[Assets]])-1)</f>
        <v>HS2-00002CTF3</v>
      </c>
      <c r="N2434" s="239">
        <f>INDEX(TrackerTbl[#Data],MATCH(Table58[[#This Row],[L2]],TrackerTbl[Cleansed_UAID_2],0),5)</f>
        <v>45519</v>
      </c>
      <c r="O2434" s="9" t="str">
        <f>INDEX(TrackerTbl[#Data],MATCH(Table58[[#This Row],[L2]],TrackerTbl[Cleansed_UAID_2],0),6)</f>
        <v>10 - Complete</v>
      </c>
      <c r="P2434" s="239">
        <f>INDEX(TrackerTbl[#Data],MATCH(Table58[[#This Row],[L2]],TrackerTbl[Cleansed_UAID_2],0),7)</f>
        <v>45547</v>
      </c>
    </row>
    <row r="2435" spans="10:16">
      <c r="J2435" t="s">
        <v>11665</v>
      </c>
      <c r="K2435" s="238" t="s">
        <v>11664</v>
      </c>
      <c r="L2435" t="str">
        <f>LEFT(Table58[[#This Row],[L3 (Last Work Package only)]],FIND(" - ",Table58[[#This Row],[L3 (Last Work Package only)]])-1)</f>
        <v>IDR 229.01-2</v>
      </c>
      <c r="M2435" t="str">
        <f>LEFT(Table58[[#This Row],[Assets]],FIND(" - ",Table58[[#This Row],[Assets]])-1)</f>
        <v>HS2-00002CTF6</v>
      </c>
      <c r="N2435" s="239">
        <f>INDEX(TrackerTbl[#Data],MATCH(Table58[[#This Row],[L2]],TrackerTbl[Cleansed_UAID_2],0),5)</f>
        <v>45587</v>
      </c>
      <c r="O2435" s="9" t="str">
        <f>INDEX(TrackerTbl[#Data],MATCH(Table58[[#This Row],[L2]],TrackerTbl[Cleansed_UAID_2],0),6)</f>
        <v>10 - Complete</v>
      </c>
      <c r="P2435" s="239">
        <f>INDEX(TrackerTbl[#Data],MATCH(Table58[[#This Row],[L2]],TrackerTbl[Cleansed_UAID_2],0),7)</f>
        <v>45590</v>
      </c>
    </row>
    <row r="2436" spans="10:16">
      <c r="J2436" t="s">
        <v>11666</v>
      </c>
      <c r="K2436" s="238" t="s">
        <v>11664</v>
      </c>
      <c r="L2436" t="str">
        <f>LEFT(Table58[[#This Row],[L3 (Last Work Package only)]],FIND(" - ",Table58[[#This Row],[L3 (Last Work Package only)]])-1)</f>
        <v>IDR 229.01-2</v>
      </c>
      <c r="M2436" t="str">
        <f>LEFT(Table58[[#This Row],[Assets]],FIND(" - ",Table58[[#This Row],[Assets]])-1)</f>
        <v>HS2-00002CTF9</v>
      </c>
      <c r="N2436" s="239">
        <f>INDEX(TrackerTbl[#Data],MATCH(Table58[[#This Row],[L2]],TrackerTbl[Cleansed_UAID_2],0),5)</f>
        <v>45609</v>
      </c>
      <c r="O2436" s="9" t="str">
        <f>INDEX(TrackerTbl[#Data],MATCH(Table58[[#This Row],[L2]],TrackerTbl[Cleansed_UAID_2],0),6)</f>
        <v>10 - Complete</v>
      </c>
      <c r="P2436" s="239">
        <f>INDEX(TrackerTbl[#Data],MATCH(Table58[[#This Row],[L2]],TrackerTbl[Cleansed_UAID_2],0),7)</f>
        <v>45636</v>
      </c>
    </row>
    <row r="2437" spans="10:16">
      <c r="J2437" t="s">
        <v>11667</v>
      </c>
      <c r="K2437" s="238" t="s">
        <v>11664</v>
      </c>
      <c r="L2437" t="str">
        <f>LEFT(Table58[[#This Row],[L3 (Last Work Package only)]],FIND(" - ",Table58[[#This Row],[L3 (Last Work Package only)]])-1)</f>
        <v>IDR 229.01-2</v>
      </c>
      <c r="M2437" t="str">
        <f>LEFT(Table58[[#This Row],[Assets]],FIND(" - ",Table58[[#This Row],[Assets]])-1)</f>
        <v>HS2-000020361</v>
      </c>
      <c r="N2437" s="239">
        <f>INDEX(TrackerTbl[#Data],MATCH(Table58[[#This Row],[L2]],TrackerTbl[Cleansed_UAID_2],0),5)</f>
        <v>45638</v>
      </c>
      <c r="O2437" s="9" t="str">
        <f>INDEX(TrackerTbl[#Data],MATCH(Table58[[#This Row],[L2]],TrackerTbl[Cleansed_UAID_2],0),6)</f>
        <v>10 - Complete</v>
      </c>
      <c r="P2437" s="239">
        <f>INDEX(TrackerTbl[#Data],MATCH(Table58[[#This Row],[L2]],TrackerTbl[Cleansed_UAID_2],0),7)</f>
        <v>45643</v>
      </c>
    </row>
    <row r="2438" spans="10:16">
      <c r="J2438" t="s">
        <v>11668</v>
      </c>
      <c r="K2438" s="238" t="s">
        <v>11664</v>
      </c>
      <c r="L2438" t="str">
        <f>LEFT(Table58[[#This Row],[L3 (Last Work Package only)]],FIND(" - ",Table58[[#This Row],[L3 (Last Work Package only)]])-1)</f>
        <v>IDR 229.01-2</v>
      </c>
      <c r="M2438" t="str">
        <f>LEFT(Table58[[#This Row],[Assets]],FIND(" - ",Table58[[#This Row],[Assets]])-1)</f>
        <v>HS2-000025B2E</v>
      </c>
      <c r="N2438" s="239">
        <f>INDEX(TrackerTbl[#Data],MATCH(Table58[[#This Row],[L2]],TrackerTbl[Cleansed_UAID_2],0),5)</f>
        <v>45670</v>
      </c>
      <c r="O2438" s="9" t="str">
        <f>INDEX(TrackerTbl[#Data],MATCH(Table58[[#This Row],[L2]],TrackerTbl[Cleansed_UAID_2],0),6)</f>
        <v>10 - Complete</v>
      </c>
      <c r="P2438" s="239">
        <f>INDEX(TrackerTbl[#Data],MATCH(Table58[[#This Row],[L2]],TrackerTbl[Cleansed_UAID_2],0),7)</f>
        <v>45672</v>
      </c>
    </row>
    <row r="2439" spans="10:16">
      <c r="J2439" t="s">
        <v>11669</v>
      </c>
      <c r="K2439" s="238" t="s">
        <v>11664</v>
      </c>
      <c r="L2439" t="str">
        <f>LEFT(Table58[[#This Row],[L3 (Last Work Package only)]],FIND(" - ",Table58[[#This Row],[L3 (Last Work Package only)]])-1)</f>
        <v>IDR 229.01-2</v>
      </c>
      <c r="M2439" t="str">
        <f>LEFT(Table58[[#This Row],[Assets]],FIND(" - ",Table58[[#This Row],[Assets]])-1)</f>
        <v>HS2-000025B2F</v>
      </c>
      <c r="N2439" s="239">
        <f>INDEX(TrackerTbl[#Data],MATCH(Table58[[#This Row],[L2]],TrackerTbl[Cleansed_UAID_2],0),5)</f>
        <v>45615</v>
      </c>
      <c r="O2439" s="9" t="str">
        <f>INDEX(TrackerTbl[#Data],MATCH(Table58[[#This Row],[L2]],TrackerTbl[Cleansed_UAID_2],0),6)</f>
        <v>10 - Complete</v>
      </c>
      <c r="P2439" s="239">
        <f>INDEX(TrackerTbl[#Data],MATCH(Table58[[#This Row],[L2]],TrackerTbl[Cleansed_UAID_2],0),7)</f>
        <v>0</v>
      </c>
    </row>
    <row r="2440" spans="10:16">
      <c r="J2440" t="s">
        <v>11670</v>
      </c>
      <c r="K2440" s="238" t="s">
        <v>11664</v>
      </c>
      <c r="L2440" t="str">
        <f>LEFT(Table58[[#This Row],[L3 (Last Work Package only)]],FIND(" - ",Table58[[#This Row],[L3 (Last Work Package only)]])-1)</f>
        <v>IDR 229.01-2</v>
      </c>
      <c r="M2440" t="str">
        <f>LEFT(Table58[[#This Row],[Assets]],FIND(" - ",Table58[[#This Row],[Assets]])-1)</f>
        <v>HS2-00002BVKJ</v>
      </c>
      <c r="N2440" s="239">
        <f>INDEX(TrackerTbl[#Data],MATCH(Table58[[#This Row],[L2]],TrackerTbl[Cleansed_UAID_2],0),5)</f>
        <v>45644</v>
      </c>
      <c r="O2440" s="9" t="str">
        <f>INDEX(TrackerTbl[#Data],MATCH(Table58[[#This Row],[L2]],TrackerTbl[Cleansed_UAID_2],0),6)</f>
        <v>10 - Complete</v>
      </c>
      <c r="P2440" s="239">
        <f>INDEX(TrackerTbl[#Data],MATCH(Table58[[#This Row],[L2]],TrackerTbl[Cleansed_UAID_2],0),7)</f>
        <v>45667</v>
      </c>
    </row>
    <row r="2441" spans="10:16">
      <c r="J2441" t="s">
        <v>11671</v>
      </c>
      <c r="K2441" s="238" t="s">
        <v>11664</v>
      </c>
      <c r="L2441" t="str">
        <f>LEFT(Table58[[#This Row],[L3 (Last Work Package only)]],FIND(" - ",Table58[[#This Row],[L3 (Last Work Package only)]])-1)</f>
        <v>IDR 229.01-2</v>
      </c>
      <c r="M2441" t="str">
        <f>LEFT(Table58[[#This Row],[Assets]],FIND(" - ",Table58[[#This Row],[Assets]])-1)</f>
        <v>HS2-000020NW0</v>
      </c>
      <c r="N2441" s="239">
        <f>INDEX(TrackerTbl[#Data],MATCH(Table58[[#This Row],[L2]],TrackerTbl[Cleansed_UAID_2],0),5)</f>
        <v>45670</v>
      </c>
      <c r="O2441" s="9" t="str">
        <f>INDEX(TrackerTbl[#Data],MATCH(Table58[[#This Row],[L2]],TrackerTbl[Cleansed_UAID_2],0),6)</f>
        <v>10 - Complete</v>
      </c>
      <c r="P2441" s="239">
        <f>INDEX(TrackerTbl[#Data],MATCH(Table58[[#This Row],[L2]],TrackerTbl[Cleansed_UAID_2],0),7)</f>
        <v>45672</v>
      </c>
    </row>
    <row r="2442" spans="10:16">
      <c r="J2442" t="s">
        <v>11672</v>
      </c>
      <c r="K2442" s="238" t="s">
        <v>11664</v>
      </c>
      <c r="L2442" t="str">
        <f>LEFT(Table58[[#This Row],[L3 (Last Work Package only)]],FIND(" - ",Table58[[#This Row],[L3 (Last Work Package only)]])-1)</f>
        <v>IDR 229.01-2</v>
      </c>
      <c r="M2442" t="str">
        <f>LEFT(Table58[[#This Row],[Assets]],FIND(" - ",Table58[[#This Row],[Assets]])-1)</f>
        <v>HS2-000025B2G</v>
      </c>
      <c r="N2442" s="239">
        <f>INDEX(TrackerTbl[#Data],MATCH(Table58[[#This Row],[L2]],TrackerTbl[Cleansed_UAID_2],0),5)</f>
        <v>45670</v>
      </c>
      <c r="O2442" s="9" t="str">
        <f>INDEX(TrackerTbl[#Data],MATCH(Table58[[#This Row],[L2]],TrackerTbl[Cleansed_UAID_2],0),6)</f>
        <v>10 - Complete</v>
      </c>
      <c r="P2442" s="239">
        <f>INDEX(TrackerTbl[#Data],MATCH(Table58[[#This Row],[L2]],TrackerTbl[Cleansed_UAID_2],0),7)</f>
        <v>45673</v>
      </c>
    </row>
    <row r="2443" spans="10:16">
      <c r="J2443" t="s">
        <v>11673</v>
      </c>
      <c r="K2443" s="238" t="s">
        <v>11664</v>
      </c>
      <c r="L2443" t="str">
        <f>LEFT(Table58[[#This Row],[L3 (Last Work Package only)]],FIND(" - ",Table58[[#This Row],[L3 (Last Work Package only)]])-1)</f>
        <v>IDR 229.01-2</v>
      </c>
      <c r="M2443" t="str">
        <f>LEFT(Table58[[#This Row],[Assets]],FIND(" - ",Table58[[#This Row],[Assets]])-1)</f>
        <v>HS2-00002CUCC</v>
      </c>
      <c r="N2443" s="239">
        <f>INDEX(TrackerTbl[#Data],MATCH(Table58[[#This Row],[L2]],TrackerTbl[Cleansed_UAID_2],0),5)</f>
        <v>45588</v>
      </c>
      <c r="O2443" s="9" t="str">
        <f>INDEX(TrackerTbl[#Data],MATCH(Table58[[#This Row],[L2]],TrackerTbl[Cleansed_UAID_2],0),6)</f>
        <v>10 - Complete</v>
      </c>
      <c r="P2443" s="239">
        <f>INDEX(TrackerTbl[#Data],MATCH(Table58[[#This Row],[L2]],TrackerTbl[Cleansed_UAID_2],0),7)</f>
        <v>45600</v>
      </c>
    </row>
    <row r="2444" spans="10:16">
      <c r="J2444" t="s">
        <v>11674</v>
      </c>
      <c r="K2444" s="238" t="s">
        <v>11664</v>
      </c>
      <c r="L2444" t="str">
        <f>LEFT(Table58[[#This Row],[L3 (Last Work Package only)]],FIND(" - ",Table58[[#This Row],[L3 (Last Work Package only)]])-1)</f>
        <v>IDR 229.01-2</v>
      </c>
      <c r="M2444" t="str">
        <f>LEFT(Table58[[#This Row],[Assets]],FIND(" - ",Table58[[#This Row],[Assets]])-1)</f>
        <v>HS2-00002TMF5</v>
      </c>
      <c r="N2444" s="239">
        <f>INDEX(TrackerTbl[#Data],MATCH(Table58[[#This Row],[L2]],TrackerTbl[Cleansed_UAID_2],0),5)</f>
        <v>45517</v>
      </c>
      <c r="O2444" s="9" t="str">
        <f>INDEX(TrackerTbl[#Data],MATCH(Table58[[#This Row],[L2]],TrackerTbl[Cleansed_UAID_2],0),6)</f>
        <v>10 - Complete</v>
      </c>
      <c r="P2444" s="239">
        <f>INDEX(TrackerTbl[#Data],MATCH(Table58[[#This Row],[L2]],TrackerTbl[Cleansed_UAID_2],0),7)</f>
        <v>45525</v>
      </c>
    </row>
    <row r="2445" spans="10:16">
      <c r="J2445" t="s">
        <v>11675</v>
      </c>
      <c r="K2445" s="238" t="s">
        <v>11664</v>
      </c>
      <c r="L2445" t="str">
        <f>LEFT(Table58[[#This Row],[L3 (Last Work Package only)]],FIND(" - ",Table58[[#This Row],[L3 (Last Work Package only)]])-1)</f>
        <v>IDR 229.01-2</v>
      </c>
      <c r="M2445" t="str">
        <f>LEFT(Table58[[#This Row],[Assets]],FIND(" - ",Table58[[#This Row],[Assets]])-1)</f>
        <v>HS2-00002TMF6</v>
      </c>
      <c r="N2445" s="239">
        <f>INDEX(TrackerTbl[#Data],MATCH(Table58[[#This Row],[L2]],TrackerTbl[Cleansed_UAID_2],0),5)</f>
        <v>45517</v>
      </c>
      <c r="O2445" s="9" t="str">
        <f>INDEX(TrackerTbl[#Data],MATCH(Table58[[#This Row],[L2]],TrackerTbl[Cleansed_UAID_2],0),6)</f>
        <v>10 - Complete</v>
      </c>
      <c r="P2445" s="239">
        <f>INDEX(TrackerTbl[#Data],MATCH(Table58[[#This Row],[L2]],TrackerTbl[Cleansed_UAID_2],0),7)</f>
        <v>45526</v>
      </c>
    </row>
    <row r="2446" spans="10:16">
      <c r="J2446" t="s">
        <v>11676</v>
      </c>
      <c r="K2446" s="238" t="s">
        <v>11664</v>
      </c>
      <c r="L2446" t="str">
        <f>LEFT(Table58[[#This Row],[L3 (Last Work Package only)]],FIND(" - ",Table58[[#This Row],[L3 (Last Work Package only)]])-1)</f>
        <v>IDR 229.01-2</v>
      </c>
      <c r="M2446" t="str">
        <f>LEFT(Table58[[#This Row],[Assets]],FIND(" - ",Table58[[#This Row],[Assets]])-1)</f>
        <v>HS2-00002NJ04</v>
      </c>
      <c r="N2446" s="239">
        <f>INDEX(TrackerTbl[#Data],MATCH(Table58[[#This Row],[L2]],TrackerTbl[Cleansed_UAID_2],0),5)</f>
        <v>45586</v>
      </c>
      <c r="O2446" s="9" t="str">
        <f>INDEX(TrackerTbl[#Data],MATCH(Table58[[#This Row],[L2]],TrackerTbl[Cleansed_UAID_2],0),6)</f>
        <v>10 - Complete</v>
      </c>
      <c r="P2446" s="239">
        <f>INDEX(TrackerTbl[#Data],MATCH(Table58[[#This Row],[L2]],TrackerTbl[Cleansed_UAID_2],0),7)</f>
        <v>45665</v>
      </c>
    </row>
    <row r="2447" spans="10:16">
      <c r="J2447" t="s">
        <v>11677</v>
      </c>
      <c r="K2447" s="238" t="s">
        <v>11664</v>
      </c>
      <c r="L2447" t="str">
        <f>LEFT(Table58[[#This Row],[L3 (Last Work Package only)]],FIND(" - ",Table58[[#This Row],[L3 (Last Work Package only)]])-1)</f>
        <v>IDR 229.01-2</v>
      </c>
      <c r="M2447" t="str">
        <f>LEFT(Table58[[#This Row],[Assets]],FIND(" - ",Table58[[#This Row],[Assets]])-1)</f>
        <v>HS2-00002EK7T</v>
      </c>
      <c r="N2447" s="239">
        <f>INDEX(TrackerTbl[#Data],MATCH(Table58[[#This Row],[L2]],TrackerTbl[Cleansed_UAID_2],0),5)</f>
        <v>45625</v>
      </c>
      <c r="O2447" s="9" t="str">
        <f>INDEX(TrackerTbl[#Data],MATCH(Table58[[#This Row],[L2]],TrackerTbl[Cleansed_UAID_2],0),6)</f>
        <v>10 - Complete</v>
      </c>
      <c r="P2447" s="239">
        <f>INDEX(TrackerTbl[#Data],MATCH(Table58[[#This Row],[L2]],TrackerTbl[Cleansed_UAID_2],0),7)</f>
        <v>45643</v>
      </c>
    </row>
    <row r="2448" spans="10:16">
      <c r="J2448" t="s">
        <v>11678</v>
      </c>
      <c r="K2448" s="238" t="s">
        <v>11664</v>
      </c>
      <c r="L2448" t="str">
        <f>LEFT(Table58[[#This Row],[L3 (Last Work Package only)]],FIND(" - ",Table58[[#This Row],[L3 (Last Work Package only)]])-1)</f>
        <v>IDR 229.01-2</v>
      </c>
      <c r="M2448" t="str">
        <f>LEFT(Table58[[#This Row],[Assets]],FIND(" - ",Table58[[#This Row],[Assets]])-1)</f>
        <v>HS2-00002WUPB</v>
      </c>
      <c r="N2448" s="239">
        <f>INDEX(TrackerTbl[#Data],MATCH(Table58[[#This Row],[L2]],TrackerTbl[Cleansed_UAID_2],0),5)</f>
        <v>45611</v>
      </c>
      <c r="O2448" s="9" t="str">
        <f>INDEX(TrackerTbl[#Data],MATCH(Table58[[#This Row],[L2]],TrackerTbl[Cleansed_UAID_2],0),6)</f>
        <v>10 - Complete</v>
      </c>
      <c r="P2448" s="239">
        <f>INDEX(TrackerTbl[#Data],MATCH(Table58[[#This Row],[L2]],TrackerTbl[Cleansed_UAID_2],0),7)</f>
        <v>45637</v>
      </c>
    </row>
    <row r="2449" spans="10:16">
      <c r="J2449" t="s">
        <v>11679</v>
      </c>
      <c r="K2449" s="238" t="s">
        <v>11664</v>
      </c>
      <c r="L2449" t="str">
        <f>LEFT(Table58[[#This Row],[L3 (Last Work Package only)]],FIND(" - ",Table58[[#This Row],[L3 (Last Work Package only)]])-1)</f>
        <v>IDR 229.01-2</v>
      </c>
      <c r="M2449" t="str">
        <f>LEFT(Table58[[#This Row],[Assets]],FIND(" - ",Table58[[#This Row],[Assets]])-1)</f>
        <v>HS2-00002WUPC</v>
      </c>
      <c r="N2449" s="239">
        <f>INDEX(TrackerTbl[#Data],MATCH(Table58[[#This Row],[L2]],TrackerTbl[Cleansed_UAID_2],0),5)</f>
        <v>45611</v>
      </c>
      <c r="O2449" s="9" t="str">
        <f>INDEX(TrackerTbl[#Data],MATCH(Table58[[#This Row],[L2]],TrackerTbl[Cleansed_UAID_2],0),6)</f>
        <v>10 - Complete</v>
      </c>
      <c r="P2449" s="239">
        <f>INDEX(TrackerTbl[#Data],MATCH(Table58[[#This Row],[L2]],TrackerTbl[Cleansed_UAID_2],0),7)</f>
        <v>0</v>
      </c>
    </row>
    <row r="2450" spans="10:16">
      <c r="J2450" t="s">
        <v>11680</v>
      </c>
      <c r="K2450" s="238" t="s">
        <v>11664</v>
      </c>
      <c r="L2450" t="str">
        <f>LEFT(Table58[[#This Row],[L3 (Last Work Package only)]],FIND(" - ",Table58[[#This Row],[L3 (Last Work Package only)]])-1)</f>
        <v>IDR 229.01-2</v>
      </c>
      <c r="M2450" t="str">
        <f>LEFT(Table58[[#This Row],[Assets]],FIND(" - ",Table58[[#This Row],[Assets]])-1)</f>
        <v>HS2-00002WUPD</v>
      </c>
      <c r="N2450" s="239">
        <f>INDEX(TrackerTbl[#Data],MATCH(Table58[[#This Row],[L2]],TrackerTbl[Cleansed_UAID_2],0),5)</f>
        <v>45611</v>
      </c>
      <c r="O2450" s="9" t="str">
        <f>INDEX(TrackerTbl[#Data],MATCH(Table58[[#This Row],[L2]],TrackerTbl[Cleansed_UAID_2],0),6)</f>
        <v>10 - Complete</v>
      </c>
      <c r="P2450" s="239">
        <f>INDEX(TrackerTbl[#Data],MATCH(Table58[[#This Row],[L2]],TrackerTbl[Cleansed_UAID_2],0),7)</f>
        <v>45637</v>
      </c>
    </row>
    <row r="2451" spans="10:16">
      <c r="J2451" t="s">
        <v>11681</v>
      </c>
      <c r="K2451" s="238" t="s">
        <v>11664</v>
      </c>
      <c r="L2451" t="str">
        <f>LEFT(Table58[[#This Row],[L3 (Last Work Package only)]],FIND(" - ",Table58[[#This Row],[L3 (Last Work Package only)]])-1)</f>
        <v>IDR 229.01-2</v>
      </c>
      <c r="M2451" t="str">
        <f>LEFT(Table58[[#This Row],[Assets]],FIND(" - ",Table58[[#This Row],[Assets]])-1)</f>
        <v>HS2-00002WUPE</v>
      </c>
      <c r="N2451" s="239">
        <f>INDEX(TrackerTbl[#Data],MATCH(Table58[[#This Row],[L2]],TrackerTbl[Cleansed_UAID_2],0),5)</f>
        <v>45611</v>
      </c>
      <c r="O2451" s="9" t="str">
        <f>INDEX(TrackerTbl[#Data],MATCH(Table58[[#This Row],[L2]],TrackerTbl[Cleansed_UAID_2],0),6)</f>
        <v>99 - Cancelled</v>
      </c>
      <c r="P2451" s="239">
        <f>INDEX(TrackerTbl[#Data],MATCH(Table58[[#This Row],[L2]],TrackerTbl[Cleansed_UAID_2],0),7)</f>
        <v>0</v>
      </c>
    </row>
    <row r="2452" spans="10:16">
      <c r="J2452" t="s">
        <v>11682</v>
      </c>
      <c r="K2452" s="238" t="s">
        <v>11664</v>
      </c>
      <c r="L2452" t="str">
        <f>LEFT(Table58[[#This Row],[L3 (Last Work Package only)]],FIND(" - ",Table58[[#This Row],[L3 (Last Work Package only)]])-1)</f>
        <v>IDR 229.01-2</v>
      </c>
      <c r="M2452" t="str">
        <f>LEFT(Table58[[#This Row],[Assets]],FIND(" - ",Table58[[#This Row],[Assets]])-1)</f>
        <v>HS2-00002WUPF</v>
      </c>
      <c r="N2452" s="239">
        <f>INDEX(TrackerTbl[#Data],MATCH(Table58[[#This Row],[L2]],TrackerTbl[Cleansed_UAID_2],0),5)</f>
        <v>45611</v>
      </c>
      <c r="O2452" s="9" t="str">
        <f>INDEX(TrackerTbl[#Data],MATCH(Table58[[#This Row],[L2]],TrackerTbl[Cleansed_UAID_2],0),6)</f>
        <v>10 - Complete</v>
      </c>
      <c r="P2452" s="239">
        <f>INDEX(TrackerTbl[#Data],MATCH(Table58[[#This Row],[L2]],TrackerTbl[Cleansed_UAID_2],0),7)</f>
        <v>45637</v>
      </c>
    </row>
    <row r="2453" spans="10:16">
      <c r="J2453" t="s">
        <v>11683</v>
      </c>
      <c r="K2453" s="238" t="s">
        <v>11664</v>
      </c>
      <c r="L2453" t="str">
        <f>LEFT(Table58[[#This Row],[L3 (Last Work Package only)]],FIND(" - ",Table58[[#This Row],[L3 (Last Work Package only)]])-1)</f>
        <v>IDR 229.01-2</v>
      </c>
      <c r="M2453" t="str">
        <f>LEFT(Table58[[#This Row],[Assets]],FIND(" - ",Table58[[#This Row],[Assets]])-1)</f>
        <v>HS2-00002WUPG</v>
      </c>
      <c r="N2453" s="239">
        <f>INDEX(TrackerTbl[#Data],MATCH(Table58[[#This Row],[L2]],TrackerTbl[Cleansed_UAID_2],0),5)</f>
        <v>45611</v>
      </c>
      <c r="O2453" s="9" t="str">
        <f>INDEX(TrackerTbl[#Data],MATCH(Table58[[#This Row],[L2]],TrackerTbl[Cleansed_UAID_2],0),6)</f>
        <v>10 - Complete</v>
      </c>
      <c r="P2453" s="239">
        <f>INDEX(TrackerTbl[#Data],MATCH(Table58[[#This Row],[L2]],TrackerTbl[Cleansed_UAID_2],0),7)</f>
        <v>45637</v>
      </c>
    </row>
    <row r="2454" spans="10:16">
      <c r="J2454" t="s">
        <v>11684</v>
      </c>
      <c r="K2454" s="238" t="s">
        <v>11664</v>
      </c>
      <c r="L2454" t="str">
        <f>LEFT(Table58[[#This Row],[L3 (Last Work Package only)]],FIND(" - ",Table58[[#This Row],[L3 (Last Work Package only)]])-1)</f>
        <v>IDR 229.01-2</v>
      </c>
      <c r="M2454" t="str">
        <f>LEFT(Table58[[#This Row],[Assets]],FIND(" - ",Table58[[#This Row],[Assets]])-1)</f>
        <v>HS2-00002WUPH</v>
      </c>
      <c r="N2454" s="239">
        <f>INDEX(TrackerTbl[#Data],MATCH(Table58[[#This Row],[L2]],TrackerTbl[Cleansed_UAID_2],0),5)</f>
        <v>45611</v>
      </c>
      <c r="O2454" s="9" t="str">
        <f>INDEX(TrackerTbl[#Data],MATCH(Table58[[#This Row],[L2]],TrackerTbl[Cleansed_UAID_2],0),6)</f>
        <v>10 - Complete</v>
      </c>
      <c r="P2454" s="239">
        <f>INDEX(TrackerTbl[#Data],MATCH(Table58[[#This Row],[L2]],TrackerTbl[Cleansed_UAID_2],0),7)</f>
        <v>45638</v>
      </c>
    </row>
    <row r="2455" spans="10:16">
      <c r="J2455" t="s">
        <v>11685</v>
      </c>
      <c r="K2455" s="238" t="s">
        <v>11664</v>
      </c>
      <c r="L2455" t="str">
        <f>LEFT(Table58[[#This Row],[L3 (Last Work Package only)]],FIND(" - ",Table58[[#This Row],[L3 (Last Work Package only)]])-1)</f>
        <v>IDR 229.01-2</v>
      </c>
      <c r="M2455" t="str">
        <f>LEFT(Table58[[#This Row],[Assets]],FIND(" - ",Table58[[#This Row],[Assets]])-1)</f>
        <v>HS2-000039DSF</v>
      </c>
      <c r="N2455" s="239">
        <f>INDEX(TrackerTbl[#Data],MATCH(Table58[[#This Row],[L2]],TrackerTbl[Cleansed_UAID_2],0),5)</f>
        <v>45670</v>
      </c>
      <c r="O2455" s="9" t="str">
        <f>INDEX(TrackerTbl[#Data],MATCH(Table58[[#This Row],[L2]],TrackerTbl[Cleansed_UAID_2],0),6)</f>
        <v>99 - Cancelled</v>
      </c>
      <c r="P2455" s="239">
        <f>INDEX(TrackerTbl[#Data],MATCH(Table58[[#This Row],[L2]],TrackerTbl[Cleansed_UAID_2],0),7)</f>
        <v>0</v>
      </c>
    </row>
    <row r="2456" spans="10:16">
      <c r="J2456" t="s">
        <v>11686</v>
      </c>
      <c r="K2456" s="238" t="s">
        <v>11664</v>
      </c>
      <c r="L2456" t="str">
        <f>LEFT(Table58[[#This Row],[L3 (Last Work Package only)]],FIND(" - ",Table58[[#This Row],[L3 (Last Work Package only)]])-1)</f>
        <v>IDR 229.01-2</v>
      </c>
      <c r="M2456" t="str">
        <f>LEFT(Table58[[#This Row],[Assets]],FIND(" - ",Table58[[#This Row],[Assets]])-1)</f>
        <v>HS2-00003AQDA</v>
      </c>
      <c r="N2456" s="239">
        <f>INDEX(TrackerTbl[#Data],MATCH(Table58[[#This Row],[L2]],TrackerTbl[Cleansed_UAID_2],0),5)</f>
        <v>45673</v>
      </c>
      <c r="O2456" s="9" t="str">
        <f>INDEX(TrackerTbl[#Data],MATCH(Table58[[#This Row],[L2]],TrackerTbl[Cleansed_UAID_2],0),6)</f>
        <v>10 - Complete</v>
      </c>
      <c r="P2456" s="239">
        <f>INDEX(TrackerTbl[#Data],MATCH(Table58[[#This Row],[L2]],TrackerTbl[Cleansed_UAID_2],0),7)</f>
        <v>45677</v>
      </c>
    </row>
    <row r="2457" spans="10:16">
      <c r="J2457" t="s">
        <v>11687</v>
      </c>
      <c r="K2457" s="238" t="s">
        <v>11664</v>
      </c>
      <c r="L2457" t="str">
        <f>LEFT(Table58[[#This Row],[L3 (Last Work Package only)]],FIND(" - ",Table58[[#This Row],[L3 (Last Work Package only)]])-1)</f>
        <v>IDR 229.01-2</v>
      </c>
      <c r="M2457" t="str">
        <f>LEFT(Table58[[#This Row],[Assets]],FIND(" - ",Table58[[#This Row],[Assets]])-1)</f>
        <v>HS2-00003B2GD</v>
      </c>
      <c r="N2457" s="239">
        <f>INDEX(TrackerTbl[#Data],MATCH(Table58[[#This Row],[L2]],TrackerTbl[Cleansed_UAID_2],0),5)</f>
        <v>45609</v>
      </c>
      <c r="O2457" s="9" t="str">
        <f>INDEX(TrackerTbl[#Data],MATCH(Table58[[#This Row],[L2]],TrackerTbl[Cleansed_UAID_2],0),6)</f>
        <v>10 - Complete</v>
      </c>
      <c r="P2457" s="239">
        <f>INDEX(TrackerTbl[#Data],MATCH(Table58[[#This Row],[L2]],TrackerTbl[Cleansed_UAID_2],0),7)</f>
        <v>45644</v>
      </c>
    </row>
    <row r="2458" spans="10:16">
      <c r="J2458" t="s">
        <v>11688</v>
      </c>
      <c r="K2458" s="238" t="s">
        <v>11664</v>
      </c>
      <c r="L2458" t="str">
        <f>LEFT(Table58[[#This Row],[L3 (Last Work Package only)]],FIND(" - ",Table58[[#This Row],[L3 (Last Work Package only)]])-1)</f>
        <v>IDR 229.01-2</v>
      </c>
      <c r="M2458" t="str">
        <f>LEFT(Table58[[#This Row],[Assets]],FIND(" - ",Table58[[#This Row],[Assets]])-1)</f>
        <v>HS2-00003B2GE</v>
      </c>
      <c r="N2458" s="239">
        <f>INDEX(TrackerTbl[#Data],MATCH(Table58[[#This Row],[L2]],TrackerTbl[Cleansed_UAID_2],0),5)</f>
        <v>45615</v>
      </c>
      <c r="O2458" s="9" t="str">
        <f>INDEX(TrackerTbl[#Data],MATCH(Table58[[#This Row],[L2]],TrackerTbl[Cleansed_UAID_2],0),6)</f>
        <v>10 - Complete</v>
      </c>
      <c r="P2458" s="239">
        <f>INDEX(TrackerTbl[#Data],MATCH(Table58[[#This Row],[L2]],TrackerTbl[Cleansed_UAID_2],0),7)</f>
        <v>45638</v>
      </c>
    </row>
    <row r="2459" spans="10:16">
      <c r="J2459" t="s">
        <v>11689</v>
      </c>
      <c r="K2459" s="238" t="s">
        <v>11664</v>
      </c>
      <c r="L2459" t="str">
        <f>LEFT(Table58[[#This Row],[L3 (Last Work Package only)]],FIND(" - ",Table58[[#This Row],[L3 (Last Work Package only)]])-1)</f>
        <v>IDR 229.01-2</v>
      </c>
      <c r="M2459" t="str">
        <f>LEFT(Table58[[#This Row],[Assets]],FIND(" - ",Table58[[#This Row],[Assets]])-1)</f>
        <v>HS2-00003FV0F</v>
      </c>
      <c r="N2459" s="239">
        <f>INDEX(TrackerTbl[#Data],MATCH(Table58[[#This Row],[L2]],TrackerTbl[Cleansed_UAID_2],0),5)</f>
        <v>45523</v>
      </c>
      <c r="O2459" s="9" t="str">
        <f>INDEX(TrackerTbl[#Data],MATCH(Table58[[#This Row],[L2]],TrackerTbl[Cleansed_UAID_2],0),6)</f>
        <v>10 - Complete</v>
      </c>
      <c r="P2459" s="239">
        <f>INDEX(TrackerTbl[#Data],MATCH(Table58[[#This Row],[L2]],TrackerTbl[Cleansed_UAID_2],0),7)</f>
        <v>45533</v>
      </c>
    </row>
    <row r="2460" spans="10:16">
      <c r="J2460" t="s">
        <v>11690</v>
      </c>
      <c r="K2460" s="238" t="s">
        <v>11664</v>
      </c>
      <c r="L2460" t="str">
        <f>LEFT(Table58[[#This Row],[L3 (Last Work Package only)]],FIND(" - ",Table58[[#This Row],[L3 (Last Work Package only)]])-1)</f>
        <v>IDR 229.01-2</v>
      </c>
      <c r="M2460" t="str">
        <f>LEFT(Table58[[#This Row],[Assets]],FIND(" - ",Table58[[#This Row],[Assets]])-1)</f>
        <v>HS2-00003FV0G</v>
      </c>
      <c r="N2460" s="239">
        <f>INDEX(TrackerTbl[#Data],MATCH(Table58[[#This Row],[L2]],TrackerTbl[Cleansed_UAID_2],0),5)</f>
        <v>45523</v>
      </c>
      <c r="O2460" s="9" t="str">
        <f>INDEX(TrackerTbl[#Data],MATCH(Table58[[#This Row],[L2]],TrackerTbl[Cleansed_UAID_2],0),6)</f>
        <v>10 - Complete</v>
      </c>
      <c r="P2460" s="239">
        <f>INDEX(TrackerTbl[#Data],MATCH(Table58[[#This Row],[L2]],TrackerTbl[Cleansed_UAID_2],0),7)</f>
        <v>45533</v>
      </c>
    </row>
    <row r="2461" spans="10:16">
      <c r="J2461" t="s">
        <v>11691</v>
      </c>
      <c r="K2461" s="238" t="s">
        <v>11664</v>
      </c>
      <c r="L2461" t="str">
        <f>LEFT(Table58[[#This Row],[L3 (Last Work Package only)]],FIND(" - ",Table58[[#This Row],[L3 (Last Work Package only)]])-1)</f>
        <v>IDR 229.01-2</v>
      </c>
      <c r="M2461" t="str">
        <f>LEFT(Table58[[#This Row],[Assets]],FIND(" - ",Table58[[#This Row],[Assets]])-1)</f>
        <v>HS2-00003JAYC</v>
      </c>
      <c r="N2461" s="239">
        <f>INDEX(TrackerTbl[#Data],MATCH(Table58[[#This Row],[L2]],TrackerTbl[Cleansed_UAID_2],0),5)</f>
        <v>45638</v>
      </c>
      <c r="O2461" s="9" t="str">
        <f>INDEX(TrackerTbl[#Data],MATCH(Table58[[#This Row],[L2]],TrackerTbl[Cleansed_UAID_2],0),6)</f>
        <v>10 - Complete</v>
      </c>
      <c r="P2461" s="239">
        <f>INDEX(TrackerTbl[#Data],MATCH(Table58[[#This Row],[L2]],TrackerTbl[Cleansed_UAID_2],0),7)</f>
        <v>45659</v>
      </c>
    </row>
    <row r="2462" spans="10:16">
      <c r="J2462" t="s">
        <v>11692</v>
      </c>
      <c r="K2462" s="238" t="s">
        <v>11664</v>
      </c>
      <c r="L2462" t="str">
        <f>LEFT(Table58[[#This Row],[L3 (Last Work Package only)]],FIND(" - ",Table58[[#This Row],[L3 (Last Work Package only)]])-1)</f>
        <v>IDR 229.01-2</v>
      </c>
      <c r="M2462" t="str">
        <f>LEFT(Table58[[#This Row],[Assets]],FIND(" - ",Table58[[#This Row],[Assets]])-1)</f>
        <v>HS2-00003JRG7</v>
      </c>
      <c r="N2462" s="239">
        <f>INDEX(TrackerTbl[#Data],MATCH(Table58[[#This Row],[L2]],TrackerTbl[Cleansed_UAID_2],0),5)</f>
        <v>45628</v>
      </c>
      <c r="O2462" s="9" t="str">
        <f>INDEX(TrackerTbl[#Data],MATCH(Table58[[#This Row],[L2]],TrackerTbl[Cleansed_UAID_2],0),6)</f>
        <v>10 - Complete</v>
      </c>
      <c r="P2462" s="239">
        <f>INDEX(TrackerTbl[#Data],MATCH(Table58[[#This Row],[L2]],TrackerTbl[Cleansed_UAID_2],0),7)</f>
        <v>45674</v>
      </c>
    </row>
    <row r="2463" spans="10:16">
      <c r="J2463" t="s">
        <v>11693</v>
      </c>
      <c r="K2463" s="238" t="s">
        <v>11664</v>
      </c>
      <c r="L2463" t="str">
        <f>LEFT(Table58[[#This Row],[L3 (Last Work Package only)]],FIND(" - ",Table58[[#This Row],[L3 (Last Work Package only)]])-1)</f>
        <v>IDR 229.01-2</v>
      </c>
      <c r="M2463" t="str">
        <f>LEFT(Table58[[#This Row],[Assets]],FIND(" - ",Table58[[#This Row],[Assets]])-1)</f>
        <v>HS2-00003JRG8</v>
      </c>
      <c r="N2463" s="239">
        <f>INDEX(TrackerTbl[#Data],MATCH(Table58[[#This Row],[L2]],TrackerTbl[Cleansed_UAID_2],0),5)</f>
        <v>45618</v>
      </c>
      <c r="O2463" s="9" t="str">
        <f>INDEX(TrackerTbl[#Data],MATCH(Table58[[#This Row],[L2]],TrackerTbl[Cleansed_UAID_2],0),6)</f>
        <v>10 - Complete</v>
      </c>
      <c r="P2463" s="239">
        <f>INDEX(TrackerTbl[#Data],MATCH(Table58[[#This Row],[L2]],TrackerTbl[Cleansed_UAID_2],0),7)</f>
        <v>45645</v>
      </c>
    </row>
    <row r="2464" spans="10:16">
      <c r="J2464" t="s">
        <v>11694</v>
      </c>
      <c r="K2464" s="238" t="s">
        <v>11695</v>
      </c>
      <c r="L2464" t="str">
        <f>LEFT(Table58[[#This Row],[L3 (Last Work Package only)]],FIND(" - ",Table58[[#This Row],[L3 (Last Work Package only)]])-1)</f>
        <v>IDR 229.01-1</v>
      </c>
      <c r="M2464" t="str">
        <f>LEFT(Table58[[#This Row],[Assets]],FIND(" - ",Table58[[#This Row],[Assets]])-1)</f>
        <v>HS2-00002EK7K</v>
      </c>
      <c r="N2464" s="239">
        <f>INDEX(TrackerTbl[#Data],MATCH(Table58[[#This Row],[L2]],TrackerTbl[Cleansed_UAID_2],0),5)</f>
        <v>45371</v>
      </c>
      <c r="O2464" s="9" t="str">
        <f>INDEX(TrackerTbl[#Data],MATCH(Table58[[#This Row],[L2]],TrackerTbl[Cleansed_UAID_2],0),6)</f>
        <v>10 - Complete</v>
      </c>
      <c r="P2464" s="239">
        <f>INDEX(TrackerTbl[#Data],MATCH(Table58[[#This Row],[L2]],TrackerTbl[Cleansed_UAID_2],0),7)</f>
        <v>45379</v>
      </c>
    </row>
    <row r="2465" spans="10:16">
      <c r="J2465" t="s">
        <v>11696</v>
      </c>
      <c r="K2465" s="238" t="s">
        <v>11695</v>
      </c>
      <c r="L2465" t="str">
        <f>LEFT(Table58[[#This Row],[L3 (Last Work Package only)]],FIND(" - ",Table58[[#This Row],[L3 (Last Work Package only)]])-1)</f>
        <v>IDR 229.01-1</v>
      </c>
      <c r="M2465" t="str">
        <f>LEFT(Table58[[#This Row],[Assets]],FIND(" - ",Table58[[#This Row],[Assets]])-1)</f>
        <v>HS2-00002TMF1</v>
      </c>
      <c r="N2465" s="239">
        <f>INDEX(TrackerTbl[#Data],MATCH(Table58[[#This Row],[L2]],TrackerTbl[Cleansed_UAID_2],0),5)</f>
        <v>45649</v>
      </c>
      <c r="O2465" s="9" t="str">
        <f>INDEX(TrackerTbl[#Data],MATCH(Table58[[#This Row],[L2]],TrackerTbl[Cleansed_UAID_2],0),6)</f>
        <v>10 - Complete</v>
      </c>
      <c r="P2465" s="239">
        <f>INDEX(TrackerTbl[#Data],MATCH(Table58[[#This Row],[L2]],TrackerTbl[Cleansed_UAID_2],0),7)</f>
        <v>45671</v>
      </c>
    </row>
    <row r="2466" spans="10:16">
      <c r="J2466" t="s">
        <v>11697</v>
      </c>
      <c r="K2466" s="238" t="s">
        <v>11695</v>
      </c>
      <c r="L2466" t="str">
        <f>LEFT(Table58[[#This Row],[L3 (Last Work Package only)]],FIND(" - ",Table58[[#This Row],[L3 (Last Work Package only)]])-1)</f>
        <v>IDR 229.01-1</v>
      </c>
      <c r="M2466" t="str">
        <f>LEFT(Table58[[#This Row],[Assets]],FIND(" - ",Table58[[#This Row],[Assets]])-1)</f>
        <v>HS2-00002TMF2</v>
      </c>
      <c r="N2466" s="239">
        <f>INDEX(TrackerTbl[#Data],MATCH(Table58[[#This Row],[L2]],TrackerTbl[Cleansed_UAID_2],0),5)</f>
        <v>45649</v>
      </c>
      <c r="O2466" s="9" t="str">
        <f>INDEX(TrackerTbl[#Data],MATCH(Table58[[#This Row],[L2]],TrackerTbl[Cleansed_UAID_2],0),6)</f>
        <v>10 - Complete</v>
      </c>
      <c r="P2466" s="239">
        <f>INDEX(TrackerTbl[#Data],MATCH(Table58[[#This Row],[L2]],TrackerTbl[Cleansed_UAID_2],0),7)</f>
        <v>45672</v>
      </c>
    </row>
    <row r="2467" spans="10:16">
      <c r="J2467" t="s">
        <v>11698</v>
      </c>
      <c r="K2467" s="238" t="s">
        <v>11695</v>
      </c>
      <c r="L2467" t="str">
        <f>LEFT(Table58[[#This Row],[L3 (Last Work Package only)]],FIND(" - ",Table58[[#This Row],[L3 (Last Work Package only)]])-1)</f>
        <v>IDR 229.01-1</v>
      </c>
      <c r="M2467" t="str">
        <f>LEFT(Table58[[#This Row],[Assets]],FIND(" - ",Table58[[#This Row],[Assets]])-1)</f>
        <v>HS2-00002TMF3</v>
      </c>
      <c r="N2467" s="239">
        <f>INDEX(TrackerTbl[#Data],MATCH(Table58[[#This Row],[L2]],TrackerTbl[Cleansed_UAID_2],0),5)</f>
        <v>45649</v>
      </c>
      <c r="O2467" s="9" t="str">
        <f>INDEX(TrackerTbl[#Data],MATCH(Table58[[#This Row],[L2]],TrackerTbl[Cleansed_UAID_2],0),6)</f>
        <v>10 - Complete</v>
      </c>
      <c r="P2467" s="239">
        <f>INDEX(TrackerTbl[#Data],MATCH(Table58[[#This Row],[L2]],TrackerTbl[Cleansed_UAID_2],0),7)</f>
        <v>45674</v>
      </c>
    </row>
    <row r="2468" spans="10:16">
      <c r="J2468" t="s">
        <v>11699</v>
      </c>
      <c r="K2468" s="238" t="s">
        <v>11695</v>
      </c>
      <c r="L2468" t="str">
        <f>LEFT(Table58[[#This Row],[L3 (Last Work Package only)]],FIND(" - ",Table58[[#This Row],[L3 (Last Work Package only)]])-1)</f>
        <v>IDR 229.01-1</v>
      </c>
      <c r="M2468" t="str">
        <f>LEFT(Table58[[#This Row],[Assets]],FIND(" - ",Table58[[#This Row],[Assets]])-1)</f>
        <v>HS2-00002TMF4</v>
      </c>
      <c r="N2468" s="239">
        <f>INDEX(TrackerTbl[#Data],MATCH(Table58[[#This Row],[L2]],TrackerTbl[Cleansed_UAID_2],0),5)</f>
        <v>45649</v>
      </c>
      <c r="O2468" s="9" t="str">
        <f>INDEX(TrackerTbl[#Data],MATCH(Table58[[#This Row],[L2]],TrackerTbl[Cleansed_UAID_2],0),6)</f>
        <v>10 - Complete</v>
      </c>
      <c r="P2468" s="239">
        <f>INDEX(TrackerTbl[#Data],MATCH(Table58[[#This Row],[L2]],TrackerTbl[Cleansed_UAID_2],0),7)</f>
        <v>45674</v>
      </c>
    </row>
    <row r="2469" spans="10:16">
      <c r="J2469" t="s">
        <v>11700</v>
      </c>
      <c r="K2469" s="238" t="s">
        <v>11695</v>
      </c>
      <c r="L2469" t="str">
        <f>LEFT(Table58[[#This Row],[L3 (Last Work Package only)]],FIND(" - ",Table58[[#This Row],[L3 (Last Work Package only)]])-1)</f>
        <v>IDR 229.01-1</v>
      </c>
      <c r="M2469" t="str">
        <f>LEFT(Table58[[#This Row],[Assets]],FIND(" - ",Table58[[#This Row],[Assets]])-1)</f>
        <v>HS2-000025B2C</v>
      </c>
      <c r="N2469" s="239">
        <f>INDEX(TrackerTbl[#Data],MATCH(Table58[[#This Row],[L2]],TrackerTbl[Cleansed_UAID_2],0),5)</f>
        <v>45363</v>
      </c>
      <c r="O2469" s="9" t="str">
        <f>INDEX(TrackerTbl[#Data],MATCH(Table58[[#This Row],[L2]],TrackerTbl[Cleansed_UAID_2],0),6)</f>
        <v>10 - Complete</v>
      </c>
      <c r="P2469" s="239">
        <f>INDEX(TrackerTbl[#Data],MATCH(Table58[[#This Row],[L2]],TrackerTbl[Cleansed_UAID_2],0),7)</f>
        <v>45453</v>
      </c>
    </row>
    <row r="2470" spans="10:16">
      <c r="J2470" t="s">
        <v>11701</v>
      </c>
      <c r="K2470" s="238" t="s">
        <v>11695</v>
      </c>
      <c r="L2470" t="str">
        <f>LEFT(Table58[[#This Row],[L3 (Last Work Package only)]],FIND(" - ",Table58[[#This Row],[L3 (Last Work Package only)]])-1)</f>
        <v>IDR 229.01-1</v>
      </c>
      <c r="M2470" t="str">
        <f>LEFT(Table58[[#This Row],[Assets]],FIND(" - ",Table58[[#This Row],[Assets]])-1)</f>
        <v>HS2-00002CTF7</v>
      </c>
      <c r="N2470" s="239">
        <f>INDEX(TrackerTbl[#Data],MATCH(Table58[[#This Row],[L2]],TrackerTbl[Cleansed_UAID_2],0),5)</f>
        <v>45404</v>
      </c>
      <c r="O2470" s="9" t="str">
        <f>INDEX(TrackerTbl[#Data],MATCH(Table58[[#This Row],[L2]],TrackerTbl[Cleansed_UAID_2],0),6)</f>
        <v>10 - Complete</v>
      </c>
      <c r="P2470" s="239">
        <f>INDEX(TrackerTbl[#Data],MATCH(Table58[[#This Row],[L2]],TrackerTbl[Cleansed_UAID_2],0),7)</f>
        <v>45415</v>
      </c>
    </row>
    <row r="2471" spans="10:16">
      <c r="J2471" t="s">
        <v>11702</v>
      </c>
      <c r="K2471" s="238" t="s">
        <v>11695</v>
      </c>
      <c r="L2471" t="str">
        <f>LEFT(Table58[[#This Row],[L3 (Last Work Package only)]],FIND(" - ",Table58[[#This Row],[L3 (Last Work Package only)]])-1)</f>
        <v>IDR 229.01-1</v>
      </c>
      <c r="M2471" t="str">
        <f>LEFT(Table58[[#This Row],[Assets]],FIND(" - ",Table58[[#This Row],[Assets]])-1)</f>
        <v>HS2-00002CTF8</v>
      </c>
      <c r="N2471" s="239">
        <f>INDEX(TrackerTbl[#Data],MATCH(Table58[[#This Row],[L2]],TrackerTbl[Cleansed_UAID_2],0),5)</f>
        <v>45404</v>
      </c>
      <c r="O2471" s="9" t="str">
        <f>INDEX(TrackerTbl[#Data],MATCH(Table58[[#This Row],[L2]],TrackerTbl[Cleansed_UAID_2],0),6)</f>
        <v>10 - Complete</v>
      </c>
      <c r="P2471" s="239">
        <f>INDEX(TrackerTbl[#Data],MATCH(Table58[[#This Row],[L2]],TrackerTbl[Cleansed_UAID_2],0),7)</f>
        <v>45415</v>
      </c>
    </row>
    <row r="2472" spans="10:16">
      <c r="J2472" t="s">
        <v>11703</v>
      </c>
      <c r="K2472" s="238" t="s">
        <v>11695</v>
      </c>
      <c r="L2472" t="str">
        <f>LEFT(Table58[[#This Row],[L3 (Last Work Package only)]],FIND(" - ",Table58[[#This Row],[L3 (Last Work Package only)]])-1)</f>
        <v>IDR 229.01-1</v>
      </c>
      <c r="M2472" t="str">
        <f>LEFT(Table58[[#This Row],[Assets]],FIND(" - ",Table58[[#This Row],[Assets]])-1)</f>
        <v>HS2-00002HCE5</v>
      </c>
      <c r="N2472" s="239">
        <f>INDEX(TrackerTbl[#Data],MATCH(Table58[[#This Row],[L2]],TrackerTbl[Cleansed_UAID_2],0),5)</f>
        <v>45502</v>
      </c>
      <c r="O2472" s="9" t="str">
        <f>INDEX(TrackerTbl[#Data],MATCH(Table58[[#This Row],[L2]],TrackerTbl[Cleansed_UAID_2],0),6)</f>
        <v>10 - Complete</v>
      </c>
      <c r="P2472" s="239">
        <f>INDEX(TrackerTbl[#Data],MATCH(Table58[[#This Row],[L2]],TrackerTbl[Cleansed_UAID_2],0),7)</f>
        <v>45518</v>
      </c>
    </row>
    <row r="2473" spans="10:16">
      <c r="J2473" t="s">
        <v>11704</v>
      </c>
      <c r="K2473" s="238" t="s">
        <v>11695</v>
      </c>
      <c r="L2473" t="str">
        <f>LEFT(Table58[[#This Row],[L3 (Last Work Package only)]],FIND(" - ",Table58[[#This Row],[L3 (Last Work Package only)]])-1)</f>
        <v>IDR 229.01-1</v>
      </c>
      <c r="M2473" t="str">
        <f>LEFT(Table58[[#This Row],[Assets]],FIND(" - ",Table58[[#This Row],[Assets]])-1)</f>
        <v>HS2-00002NJ05</v>
      </c>
      <c r="N2473" s="239">
        <f>INDEX(TrackerTbl[#Data],MATCH(Table58[[#This Row],[L2]],TrackerTbl[Cleansed_UAID_2],0),5)</f>
        <v>45447</v>
      </c>
      <c r="O2473" s="9" t="str">
        <f>INDEX(TrackerTbl[#Data],MATCH(Table58[[#This Row],[L2]],TrackerTbl[Cleansed_UAID_2],0),6)</f>
        <v>10 - Complete</v>
      </c>
      <c r="P2473" s="239">
        <f>INDEX(TrackerTbl[#Data],MATCH(Table58[[#This Row],[L2]],TrackerTbl[Cleansed_UAID_2],0),7)</f>
        <v>45502</v>
      </c>
    </row>
    <row r="2474" spans="10:16">
      <c r="J2474" t="s">
        <v>11705</v>
      </c>
      <c r="K2474" s="238" t="s">
        <v>11695</v>
      </c>
      <c r="L2474" t="str">
        <f>LEFT(Table58[[#This Row],[L3 (Last Work Package only)]],FIND(" - ",Table58[[#This Row],[L3 (Last Work Package only)]])-1)</f>
        <v>IDR 229.01-1</v>
      </c>
      <c r="M2474" t="str">
        <f>LEFT(Table58[[#This Row],[Assets]],FIND(" - ",Table58[[#This Row],[Assets]])-1)</f>
        <v>HS2-000020359</v>
      </c>
      <c r="N2474" s="239">
        <f>INDEX(TrackerTbl[#Data],MATCH(Table58[[#This Row],[L2]],TrackerTbl[Cleansed_UAID_2],0),5)</f>
        <v>45369</v>
      </c>
      <c r="O2474" s="9" t="str">
        <f>INDEX(TrackerTbl[#Data],MATCH(Table58[[#This Row],[L2]],TrackerTbl[Cleansed_UAID_2],0),6)</f>
        <v>10 - Complete</v>
      </c>
      <c r="P2474" s="239">
        <f>INDEX(TrackerTbl[#Data],MATCH(Table58[[#This Row],[L2]],TrackerTbl[Cleansed_UAID_2],0),7)</f>
        <v>45371</v>
      </c>
    </row>
    <row r="2475" spans="10:16">
      <c r="J2475" t="s">
        <v>11706</v>
      </c>
      <c r="K2475" s="238" t="s">
        <v>11695</v>
      </c>
      <c r="L2475" t="str">
        <f>LEFT(Table58[[#This Row],[L3 (Last Work Package only)]],FIND(" - ",Table58[[#This Row],[L3 (Last Work Package only)]])-1)</f>
        <v>IDR 229.01-1</v>
      </c>
      <c r="M2475" t="str">
        <f>LEFT(Table58[[#This Row],[Assets]],FIND(" - ",Table58[[#This Row],[Assets]])-1)</f>
        <v>HS2-000020NVL</v>
      </c>
      <c r="N2475" s="239">
        <f>INDEX(TrackerTbl[#Data],MATCH(Table58[[#This Row],[L2]],TrackerTbl[Cleansed_UAID_2],0),5)</f>
        <v>45457</v>
      </c>
      <c r="O2475" s="9" t="str">
        <f>INDEX(TrackerTbl[#Data],MATCH(Table58[[#This Row],[L2]],TrackerTbl[Cleansed_UAID_2],0),6)</f>
        <v>10 - Complete</v>
      </c>
      <c r="P2475" s="239">
        <f>INDEX(TrackerTbl[#Data],MATCH(Table58[[#This Row],[L2]],TrackerTbl[Cleansed_UAID_2],0),7)</f>
        <v>45467</v>
      </c>
    </row>
    <row r="2476" spans="10:16">
      <c r="J2476" t="s">
        <v>11707</v>
      </c>
      <c r="K2476" s="238" t="s">
        <v>11695</v>
      </c>
      <c r="L2476" t="str">
        <f>LEFT(Table58[[#This Row],[L3 (Last Work Package only)]],FIND(" - ",Table58[[#This Row],[L3 (Last Work Package only)]])-1)</f>
        <v>IDR 229.01-1</v>
      </c>
      <c r="M2476" t="str">
        <f>LEFT(Table58[[#This Row],[Assets]],FIND(" - ",Table58[[#This Row],[Assets]])-1)</f>
        <v>HS2-00002C3YS</v>
      </c>
      <c r="N2476" s="239">
        <f>INDEX(TrackerTbl[#Data],MATCH(Table58[[#This Row],[L2]],TrackerTbl[Cleansed_UAID_2],0),5)</f>
        <v>45705</v>
      </c>
      <c r="O2476" s="9" t="str">
        <f>INDEX(TrackerTbl[#Data],MATCH(Table58[[#This Row],[L2]],TrackerTbl[Cleansed_UAID_2],0),6)</f>
        <v>01 - Ongoing</v>
      </c>
      <c r="P2476" s="239">
        <f>INDEX(TrackerTbl[#Data],MATCH(Table58[[#This Row],[L2]],TrackerTbl[Cleansed_UAID_2],0),7)</f>
        <v>0</v>
      </c>
    </row>
    <row r="2477" spans="10:16">
      <c r="J2477" t="s">
        <v>11708</v>
      </c>
      <c r="K2477" s="238" t="s">
        <v>11695</v>
      </c>
      <c r="L2477" t="str">
        <f>LEFT(Table58[[#This Row],[L3 (Last Work Package only)]],FIND(" - ",Table58[[#This Row],[L3 (Last Work Package only)]])-1)</f>
        <v>IDR 229.01-1</v>
      </c>
      <c r="M2477" t="str">
        <f>LEFT(Table58[[#This Row],[Assets]],FIND(" - ",Table58[[#This Row],[Assets]])-1)</f>
        <v>HS2-00002HQ9E</v>
      </c>
      <c r="N2477" s="239">
        <f>INDEX(TrackerTbl[#Data],MATCH(Table58[[#This Row],[L2]],TrackerTbl[Cleansed_UAID_2],0),5)</f>
        <v>45499</v>
      </c>
      <c r="O2477" s="9" t="str">
        <f>INDEX(TrackerTbl[#Data],MATCH(Table58[[#This Row],[L2]],TrackerTbl[Cleansed_UAID_2],0),6)</f>
        <v>10 - Complete</v>
      </c>
      <c r="P2477" s="239">
        <f>INDEX(TrackerTbl[#Data],MATCH(Table58[[#This Row],[L2]],TrackerTbl[Cleansed_UAID_2],0),7)</f>
        <v>45517</v>
      </c>
    </row>
    <row r="2478" spans="10:16">
      <c r="J2478" t="s">
        <v>11709</v>
      </c>
      <c r="K2478" s="238" t="s">
        <v>11695</v>
      </c>
      <c r="L2478" t="str">
        <f>LEFT(Table58[[#This Row],[L3 (Last Work Package only)]],FIND(" - ",Table58[[#This Row],[L3 (Last Work Package only)]])-1)</f>
        <v>IDR 229.01-1</v>
      </c>
      <c r="M2478" t="str">
        <f>LEFT(Table58[[#This Row],[Assets]],FIND(" - ",Table58[[#This Row],[Assets]])-1)</f>
        <v>HS2-000020360</v>
      </c>
      <c r="N2478" s="239">
        <f>INDEX(TrackerTbl[#Data],MATCH(Table58[[#This Row],[L2]],TrackerTbl[Cleansed_UAID_2],0),5)</f>
        <v>45457</v>
      </c>
      <c r="O2478" s="9" t="str">
        <f>INDEX(TrackerTbl[#Data],MATCH(Table58[[#This Row],[L2]],TrackerTbl[Cleansed_UAID_2],0),6)</f>
        <v>10 - Complete</v>
      </c>
      <c r="P2478" s="239">
        <f>INDEX(TrackerTbl[#Data],MATCH(Table58[[#This Row],[L2]],TrackerTbl[Cleansed_UAID_2],0),7)</f>
        <v>45467</v>
      </c>
    </row>
    <row r="2479" spans="10:16">
      <c r="J2479" t="s">
        <v>11710</v>
      </c>
      <c r="K2479" s="238" t="s">
        <v>11695</v>
      </c>
      <c r="L2479" t="str">
        <f>LEFT(Table58[[#This Row],[L3 (Last Work Package only)]],FIND(" - ",Table58[[#This Row],[L3 (Last Work Package only)]])-1)</f>
        <v>IDR 229.01-1</v>
      </c>
      <c r="M2479" t="str">
        <f>LEFT(Table58[[#This Row],[Assets]],FIND(" - ",Table58[[#This Row],[Assets]])-1)</f>
        <v>HS2-000037YM1</v>
      </c>
      <c r="N2479" s="239">
        <f>INDEX(TrackerTbl[#Data],MATCH(Table58[[#This Row],[L2]],TrackerTbl[Cleansed_UAID_2],0),5)</f>
        <v>45499</v>
      </c>
      <c r="O2479" s="9" t="str">
        <f>INDEX(TrackerTbl[#Data],MATCH(Table58[[#This Row],[L2]],TrackerTbl[Cleansed_UAID_2],0),6)</f>
        <v>10 - Complete</v>
      </c>
      <c r="P2479" s="239">
        <f>INDEX(TrackerTbl[#Data],MATCH(Table58[[#This Row],[L2]],TrackerTbl[Cleansed_UAID_2],0),7)</f>
        <v>45520</v>
      </c>
    </row>
    <row r="2480" spans="10:16">
      <c r="J2480" t="s">
        <v>11711</v>
      </c>
      <c r="K2480" s="238" t="s">
        <v>11695</v>
      </c>
      <c r="L2480" t="str">
        <f>LEFT(Table58[[#This Row],[L3 (Last Work Package only)]],FIND(" - ",Table58[[#This Row],[L3 (Last Work Package only)]])-1)</f>
        <v>IDR 229.01-1</v>
      </c>
      <c r="M2480" t="str">
        <f>LEFT(Table58[[#This Row],[Assets]],FIND(" - ",Table58[[#This Row],[Assets]])-1)</f>
        <v>HS2-00003B5FS</v>
      </c>
      <c r="N2480" s="239">
        <f>INDEX(TrackerTbl[#Data],MATCH(Table58[[#This Row],[L2]],TrackerTbl[Cleansed_UAID_2],0),5)</f>
        <v>45419</v>
      </c>
      <c r="O2480" s="9" t="str">
        <f>INDEX(TrackerTbl[#Data],MATCH(Table58[[#This Row],[L2]],TrackerTbl[Cleansed_UAID_2],0),6)</f>
        <v>10 - Complete</v>
      </c>
      <c r="P2480" s="239">
        <f>INDEX(TrackerTbl[#Data],MATCH(Table58[[#This Row],[L2]],TrackerTbl[Cleansed_UAID_2],0),7)</f>
        <v>45421</v>
      </c>
    </row>
    <row r="2481" spans="10:16">
      <c r="J2481" t="s">
        <v>11712</v>
      </c>
      <c r="K2481" s="238" t="s">
        <v>11713</v>
      </c>
      <c r="L2481" t="str">
        <f>LEFT(Table58[[#This Row],[L3 (Last Work Package only)]],FIND(" - ",Table58[[#This Row],[L3 (Last Work Package only)]])-1)</f>
        <v>IDR 228.2</v>
      </c>
      <c r="M2481" t="str">
        <f>LEFT(Table58[[#This Row],[Assets]],FIND(" - ",Table58[[#This Row],[Assets]])-1)</f>
        <v>HS2-000001436</v>
      </c>
      <c r="N2481" s="239">
        <f>INDEX(TrackerTbl[#Data],MATCH(Table58[[#This Row],[L2]],TrackerTbl[Cleansed_UAID_2],0),5)</f>
        <v>45356</v>
      </c>
      <c r="O2481" s="9" t="str">
        <f>INDEX(TrackerTbl[#Data],MATCH(Table58[[#This Row],[L2]],TrackerTbl[Cleansed_UAID_2],0),6)</f>
        <v>10 - Complete</v>
      </c>
      <c r="P2481" s="239">
        <f>INDEX(TrackerTbl[#Data],MATCH(Table58[[#This Row],[L2]],TrackerTbl[Cleansed_UAID_2],0),7)</f>
        <v>45358</v>
      </c>
    </row>
    <row r="2482" spans="10:16">
      <c r="J2482" t="s">
        <v>11714</v>
      </c>
      <c r="K2482" s="238" t="s">
        <v>11713</v>
      </c>
      <c r="L2482" t="str">
        <f>LEFT(Table58[[#This Row],[L3 (Last Work Package only)]],FIND(" - ",Table58[[#This Row],[L3 (Last Work Package only)]])-1)</f>
        <v>IDR 228.2</v>
      </c>
      <c r="M2482" t="str">
        <f>LEFT(Table58[[#This Row],[Assets]],FIND(" - ",Table58[[#This Row],[Assets]])-1)</f>
        <v>HS2-000020NUE</v>
      </c>
      <c r="N2482" s="239">
        <f>INDEX(TrackerTbl[#Data],MATCH(Table58[[#This Row],[L2]],TrackerTbl[Cleansed_UAID_2],0),5)</f>
        <v>45478</v>
      </c>
      <c r="O2482" s="9" t="str">
        <f>INDEX(TrackerTbl[#Data],MATCH(Table58[[#This Row],[L2]],TrackerTbl[Cleansed_UAID_2],0),6)</f>
        <v>10 - Complete</v>
      </c>
      <c r="P2482" s="239">
        <f>INDEX(TrackerTbl[#Data],MATCH(Table58[[#This Row],[L2]],TrackerTbl[Cleansed_UAID_2],0),7)</f>
        <v>45489</v>
      </c>
    </row>
    <row r="2483" spans="10:16">
      <c r="J2483" t="s">
        <v>11715</v>
      </c>
      <c r="K2483" s="238" t="s">
        <v>11713</v>
      </c>
      <c r="L2483" t="str">
        <f>LEFT(Table58[[#This Row],[L3 (Last Work Package only)]],FIND(" - ",Table58[[#This Row],[L3 (Last Work Package only)]])-1)</f>
        <v>IDR 228.2</v>
      </c>
      <c r="M2483" t="str">
        <f>LEFT(Table58[[#This Row],[Assets]],FIND(" - ",Table58[[#This Row],[Assets]])-1)</f>
        <v>HS2-00002CTEL</v>
      </c>
      <c r="N2483" s="239">
        <f>INDEX(TrackerTbl[#Data],MATCH(Table58[[#This Row],[L2]],TrackerTbl[Cleansed_UAID_2],0),5)</f>
        <v>45478</v>
      </c>
      <c r="O2483" s="9" t="str">
        <f>INDEX(TrackerTbl[#Data],MATCH(Table58[[#This Row],[L2]],TrackerTbl[Cleansed_UAID_2],0),6)</f>
        <v>10 - Complete</v>
      </c>
      <c r="P2483" s="239">
        <f>INDEX(TrackerTbl[#Data],MATCH(Table58[[#This Row],[L2]],TrackerTbl[Cleansed_UAID_2],0),7)</f>
        <v>45489</v>
      </c>
    </row>
    <row r="2484" spans="10:16">
      <c r="J2484" t="s">
        <v>11716</v>
      </c>
      <c r="K2484" s="238" t="s">
        <v>11713</v>
      </c>
      <c r="L2484" t="str">
        <f>LEFT(Table58[[#This Row],[L3 (Last Work Package only)]],FIND(" - ",Table58[[#This Row],[L3 (Last Work Package only)]])-1)</f>
        <v>IDR 228.2</v>
      </c>
      <c r="M2484" t="str">
        <f>LEFT(Table58[[#This Row],[Assets]],FIND(" - ",Table58[[#This Row],[Assets]])-1)</f>
        <v>HS2-00002CX3J</v>
      </c>
      <c r="N2484" s="239">
        <f>INDEX(TrackerTbl[#Data],MATCH(Table58[[#This Row],[L2]],TrackerTbl[Cleansed_UAID_2],0),5)</f>
        <v>45453</v>
      </c>
      <c r="O2484" s="9" t="str">
        <f>INDEX(TrackerTbl[#Data],MATCH(Table58[[#This Row],[L2]],TrackerTbl[Cleansed_UAID_2],0),6)</f>
        <v>99 - Cancelled</v>
      </c>
      <c r="P2484" s="239">
        <f>INDEX(TrackerTbl[#Data],MATCH(Table58[[#This Row],[L2]],TrackerTbl[Cleansed_UAID_2],0),7)</f>
        <v>0</v>
      </c>
    </row>
    <row r="2485" spans="10:16">
      <c r="J2485" t="s">
        <v>11717</v>
      </c>
      <c r="K2485" s="238" t="s">
        <v>11713</v>
      </c>
      <c r="L2485" t="str">
        <f>LEFT(Table58[[#This Row],[L3 (Last Work Package only)]],FIND(" - ",Table58[[#This Row],[L3 (Last Work Package only)]])-1)</f>
        <v>IDR 228.2</v>
      </c>
      <c r="M2485" t="str">
        <f>LEFT(Table58[[#This Row],[Assets]],FIND(" - ",Table58[[#This Row],[Assets]])-1)</f>
        <v>HS2-000001339</v>
      </c>
      <c r="N2485" s="239">
        <f>INDEX(TrackerTbl[#Data],MATCH(Table58[[#This Row],[L2]],TrackerTbl[Cleansed_UAID_2],0),5)</f>
        <v>45526</v>
      </c>
      <c r="O2485" s="9" t="str">
        <f>INDEX(TrackerTbl[#Data],MATCH(Table58[[#This Row],[L2]],TrackerTbl[Cleansed_UAID_2],0),6)</f>
        <v>10 - Complete</v>
      </c>
      <c r="P2485" s="239">
        <f>INDEX(TrackerTbl[#Data],MATCH(Table58[[#This Row],[L2]],TrackerTbl[Cleansed_UAID_2],0),7)</f>
        <v>45568</v>
      </c>
    </row>
    <row r="2486" spans="10:16">
      <c r="J2486" t="s">
        <v>11718</v>
      </c>
      <c r="K2486" s="238" t="s">
        <v>11719</v>
      </c>
      <c r="L2486" t="str">
        <f>LEFT(Table58[[#This Row],[L3 (Last Work Package only)]],FIND(" - ",Table58[[#This Row],[L3 (Last Work Package only)]])-1)</f>
        <v>IDR 228.1</v>
      </c>
      <c r="M2486" t="str">
        <f>LEFT(Table58[[#This Row],[Assets]],FIND(" - ",Table58[[#This Row],[Assets]])-1)</f>
        <v>HS2-00002BVK8</v>
      </c>
      <c r="N2486" s="239" t="e">
        <f>INDEX(TrackerTbl[#Data],MATCH(Table58[[#This Row],[L2]],TrackerTbl[Cleansed_UAID_2],0),5)</f>
        <v>#N/A</v>
      </c>
      <c r="O2486" s="9" t="e">
        <f>INDEX(TrackerTbl[#Data],MATCH(Table58[[#This Row],[L2]],TrackerTbl[Cleansed_UAID_2],0),6)</f>
        <v>#N/A</v>
      </c>
      <c r="P2486" s="239" t="e">
        <f>INDEX(TrackerTbl[#Data],MATCH(Table58[[#This Row],[L2]],TrackerTbl[Cleansed_UAID_2],0),7)</f>
        <v>#N/A</v>
      </c>
    </row>
    <row r="2487" spans="10:16">
      <c r="J2487" t="s">
        <v>11720</v>
      </c>
      <c r="K2487" s="238" t="s">
        <v>11719</v>
      </c>
      <c r="L2487" t="str">
        <f>LEFT(Table58[[#This Row],[L3 (Last Work Package only)]],FIND(" - ",Table58[[#This Row],[L3 (Last Work Package only)]])-1)</f>
        <v>IDR 228.1</v>
      </c>
      <c r="M2487" t="str">
        <f>LEFT(Table58[[#This Row],[Assets]],FIND(" - ",Table58[[#This Row],[Assets]])-1)</f>
        <v>HS2-000001070</v>
      </c>
      <c r="N2487" s="239" t="e">
        <f>INDEX(TrackerTbl[#Data],MATCH(Table58[[#This Row],[L2]],TrackerTbl[Cleansed_UAID_2],0),5)</f>
        <v>#N/A</v>
      </c>
      <c r="O2487" s="9" t="e">
        <f>INDEX(TrackerTbl[#Data],MATCH(Table58[[#This Row],[L2]],TrackerTbl[Cleansed_UAID_2],0),6)</f>
        <v>#N/A</v>
      </c>
      <c r="P2487" s="239" t="e">
        <f>INDEX(TrackerTbl[#Data],MATCH(Table58[[#This Row],[L2]],TrackerTbl[Cleansed_UAID_2],0),7)</f>
        <v>#N/A</v>
      </c>
    </row>
    <row r="2488" spans="10:16">
      <c r="J2488" t="s">
        <v>11721</v>
      </c>
      <c r="K2488" s="238" t="s">
        <v>11719</v>
      </c>
      <c r="L2488" t="str">
        <f>LEFT(Table58[[#This Row],[L3 (Last Work Package only)]],FIND(" - ",Table58[[#This Row],[L3 (Last Work Package only)]])-1)</f>
        <v>IDR 228.1</v>
      </c>
      <c r="M2488" t="str">
        <f>LEFT(Table58[[#This Row],[Assets]],FIND(" - ",Table58[[#This Row],[Assets]])-1)</f>
        <v>HS2-00002CX3Q</v>
      </c>
      <c r="N2488" s="239">
        <f>INDEX(TrackerTbl[#Data],MATCH(Table58[[#This Row],[L2]],TrackerTbl[Cleansed_UAID_2],0),5)</f>
        <v>45413</v>
      </c>
      <c r="O2488" s="9" t="str">
        <f>INDEX(TrackerTbl[#Data],MATCH(Table58[[#This Row],[L2]],TrackerTbl[Cleansed_UAID_2],0),6)</f>
        <v>10 - Complete</v>
      </c>
      <c r="P2488" s="239">
        <f>INDEX(TrackerTbl[#Data],MATCH(Table58[[#This Row],[L2]],TrackerTbl[Cleansed_UAID_2],0),7)</f>
        <v>45428</v>
      </c>
    </row>
    <row r="2489" spans="10:16">
      <c r="J2489" t="s">
        <v>11722</v>
      </c>
      <c r="K2489" s="238" t="s">
        <v>11719</v>
      </c>
      <c r="L2489" t="str">
        <f>LEFT(Table58[[#This Row],[L3 (Last Work Package only)]],FIND(" - ",Table58[[#This Row],[L3 (Last Work Package only)]])-1)</f>
        <v>IDR 228.1</v>
      </c>
      <c r="M2489" t="str">
        <f>LEFT(Table58[[#This Row],[Assets]],FIND(" - ",Table58[[#This Row],[Assets]])-1)</f>
        <v>HS2-000025B2B</v>
      </c>
      <c r="N2489" s="239" t="e">
        <f>INDEX(TrackerTbl[#Data],MATCH(Table58[[#This Row],[L2]],TrackerTbl[Cleansed_UAID_2],0),5)</f>
        <v>#N/A</v>
      </c>
      <c r="O2489" s="9" t="e">
        <f>INDEX(TrackerTbl[#Data],MATCH(Table58[[#This Row],[L2]],TrackerTbl[Cleansed_UAID_2],0),6)</f>
        <v>#N/A</v>
      </c>
      <c r="P2489" s="239" t="e">
        <f>INDEX(TrackerTbl[#Data],MATCH(Table58[[#This Row],[L2]],TrackerTbl[Cleansed_UAID_2],0),7)</f>
        <v>#N/A</v>
      </c>
    </row>
    <row r="2490" spans="10:16">
      <c r="J2490" t="s">
        <v>11723</v>
      </c>
      <c r="K2490" s="238" t="s">
        <v>11719</v>
      </c>
      <c r="L2490" t="str">
        <f>LEFT(Table58[[#This Row],[L3 (Last Work Package only)]],FIND(" - ",Table58[[#This Row],[L3 (Last Work Package only)]])-1)</f>
        <v>IDR 228.1</v>
      </c>
      <c r="M2490" t="str">
        <f>LEFT(Table58[[#This Row],[Assets]],FIND(" - ",Table58[[#This Row],[Assets]])-1)</f>
        <v>HS2-000001340</v>
      </c>
      <c r="N2490" s="239">
        <f>INDEX(TrackerTbl[#Data],MATCH(Table58[[#This Row],[L2]],TrackerTbl[Cleansed_UAID_2],0),5)</f>
        <v>45526</v>
      </c>
      <c r="O2490" s="9" t="str">
        <f>INDEX(TrackerTbl[#Data],MATCH(Table58[[#This Row],[L2]],TrackerTbl[Cleansed_UAID_2],0),6)</f>
        <v>10 - Complete</v>
      </c>
      <c r="P2490" s="239">
        <f>INDEX(TrackerTbl[#Data],MATCH(Table58[[#This Row],[L2]],TrackerTbl[Cleansed_UAID_2],0),7)</f>
        <v>45569</v>
      </c>
    </row>
    <row r="2491" spans="10:16">
      <c r="J2491" t="s">
        <v>11724</v>
      </c>
      <c r="K2491" s="238" t="s">
        <v>11719</v>
      </c>
      <c r="L2491" t="str">
        <f>LEFT(Table58[[#This Row],[L3 (Last Work Package only)]],FIND(" - ",Table58[[#This Row],[L3 (Last Work Package only)]])-1)</f>
        <v>IDR 228.1</v>
      </c>
      <c r="M2491" t="str">
        <f>LEFT(Table58[[#This Row],[Assets]],FIND(" - ",Table58[[#This Row],[Assets]])-1)</f>
        <v>HS2-00003BPM6</v>
      </c>
      <c r="N2491" s="239">
        <f>INDEX(TrackerTbl[#Data],MATCH(Table58[[#This Row],[L2]],TrackerTbl[Cleansed_UAID_2],0),5)</f>
        <v>45350</v>
      </c>
      <c r="O2491" s="9" t="str">
        <f>INDEX(TrackerTbl[#Data],MATCH(Table58[[#This Row],[L2]],TrackerTbl[Cleansed_UAID_2],0),6)</f>
        <v>10 - Complete</v>
      </c>
      <c r="P2491" s="239">
        <f>INDEX(TrackerTbl[#Data],MATCH(Table58[[#This Row],[L2]],TrackerTbl[Cleansed_UAID_2],0),7)</f>
        <v>45369</v>
      </c>
    </row>
    <row r="2492" spans="10:16">
      <c r="J2492" t="s">
        <v>11725</v>
      </c>
      <c r="K2492" s="238" t="s">
        <v>11726</v>
      </c>
      <c r="L2492" t="str">
        <f>LEFT(Table58[[#This Row],[L3 (Last Work Package only)]],FIND(" - ",Table58[[#This Row],[L3 (Last Work Package only)]])-1)</f>
        <v>IDR 228</v>
      </c>
      <c r="M2492" t="str">
        <f>LEFT(Table58[[#This Row],[Assets]],FIND(" - ",Table58[[#This Row],[Assets]])-1)</f>
        <v>HS2-00002VXUJ</v>
      </c>
      <c r="N2492" s="239">
        <f>INDEX(TrackerTbl[#Data],MATCH(Table58[[#This Row],[L2]],TrackerTbl[Cleansed_UAID_2],0),5)</f>
        <v>45309</v>
      </c>
      <c r="O2492" s="9" t="str">
        <f>INDEX(TrackerTbl[#Data],MATCH(Table58[[#This Row],[L2]],TrackerTbl[Cleansed_UAID_2],0),6)</f>
        <v>10 - Complete</v>
      </c>
      <c r="P2492" s="239">
        <f>INDEX(TrackerTbl[#Data],MATCH(Table58[[#This Row],[L2]],TrackerTbl[Cleansed_UAID_2],0),7)</f>
        <v>45316</v>
      </c>
    </row>
    <row r="2493" spans="10:16">
      <c r="J2493" t="s">
        <v>11727</v>
      </c>
      <c r="K2493" s="238" t="s">
        <v>11726</v>
      </c>
      <c r="L2493" t="str">
        <f>LEFT(Table58[[#This Row],[L3 (Last Work Package only)]],FIND(" - ",Table58[[#This Row],[L3 (Last Work Package only)]])-1)</f>
        <v>IDR 228</v>
      </c>
      <c r="M2493" t="str">
        <f>LEFT(Table58[[#This Row],[Assets]],FIND(" - ",Table58[[#This Row],[Assets]])-1)</f>
        <v>HS2-00002BVK3</v>
      </c>
      <c r="N2493" s="239">
        <f>INDEX(TrackerTbl[#Data],MATCH(Table58[[#This Row],[L2]],TrackerTbl[Cleansed_UAID_2],0),5)</f>
        <v>45310</v>
      </c>
      <c r="O2493" s="9" t="str">
        <f>INDEX(TrackerTbl[#Data],MATCH(Table58[[#This Row],[L2]],TrackerTbl[Cleansed_UAID_2],0),6)</f>
        <v>10 - Complete</v>
      </c>
      <c r="P2493" s="239">
        <f>INDEX(TrackerTbl[#Data],MATCH(Table58[[#This Row],[L2]],TrackerTbl[Cleansed_UAID_2],0),7)</f>
        <v>45323</v>
      </c>
    </row>
    <row r="2494" spans="10:16">
      <c r="J2494" t="s">
        <v>11728</v>
      </c>
      <c r="K2494" s="238" t="s">
        <v>11726</v>
      </c>
      <c r="L2494" t="str">
        <f>LEFT(Table58[[#This Row],[L3 (Last Work Package only)]],FIND(" - ",Table58[[#This Row],[L3 (Last Work Package only)]])-1)</f>
        <v>IDR 228</v>
      </c>
      <c r="M2494" t="str">
        <f>LEFT(Table58[[#This Row],[Assets]],FIND(" - ",Table58[[#This Row],[Assets]])-1)</f>
        <v>HS2-00002CTEC</v>
      </c>
      <c r="N2494" s="239">
        <f>INDEX(TrackerTbl[#Data],MATCH(Table58[[#This Row],[L2]],TrackerTbl[Cleansed_UAID_2],0),5)</f>
        <v>45336</v>
      </c>
      <c r="O2494" s="9" t="str">
        <f>INDEX(TrackerTbl[#Data],MATCH(Table58[[#This Row],[L2]],TrackerTbl[Cleansed_UAID_2],0),6)</f>
        <v>10 - Complete</v>
      </c>
      <c r="P2494" s="239">
        <f>INDEX(TrackerTbl[#Data],MATCH(Table58[[#This Row],[L2]],TrackerTbl[Cleansed_UAID_2],0),7)</f>
        <v>45341</v>
      </c>
    </row>
    <row r="2495" spans="10:16">
      <c r="J2495" t="s">
        <v>11729</v>
      </c>
      <c r="K2495" s="238" t="s">
        <v>11726</v>
      </c>
      <c r="L2495" t="str">
        <f>LEFT(Table58[[#This Row],[L3 (Last Work Package only)]],FIND(" - ",Table58[[#This Row],[L3 (Last Work Package only)]])-1)</f>
        <v>IDR 228</v>
      </c>
      <c r="M2495" t="str">
        <f>LEFT(Table58[[#This Row],[Assets]],FIND(" - ",Table58[[#This Row],[Assets]])-1)</f>
        <v>HS2-00002CTEE</v>
      </c>
      <c r="N2495" s="239">
        <f>INDEX(TrackerTbl[#Data],MATCH(Table58[[#This Row],[L2]],TrackerTbl[Cleansed_UAID_2],0),5)</f>
        <v>45336</v>
      </c>
      <c r="O2495" s="9" t="str">
        <f>INDEX(TrackerTbl[#Data],MATCH(Table58[[#This Row],[L2]],TrackerTbl[Cleansed_UAID_2],0),6)</f>
        <v>10 - Complete</v>
      </c>
      <c r="P2495" s="239">
        <f>INDEX(TrackerTbl[#Data],MATCH(Table58[[#This Row],[L2]],TrackerTbl[Cleansed_UAID_2],0),7)</f>
        <v>45338</v>
      </c>
    </row>
    <row r="2496" spans="10:16">
      <c r="J2496" t="s">
        <v>11730</v>
      </c>
      <c r="K2496" s="238" t="s">
        <v>11726</v>
      </c>
      <c r="L2496" t="str">
        <f>LEFT(Table58[[#This Row],[L3 (Last Work Package only)]],FIND(" - ",Table58[[#This Row],[L3 (Last Work Package only)]])-1)</f>
        <v>IDR 228</v>
      </c>
      <c r="M2496" t="str">
        <f>LEFT(Table58[[#This Row],[Assets]],FIND(" - ",Table58[[#This Row],[Assets]])-1)</f>
        <v>HS2-00002DVEJ</v>
      </c>
      <c r="N2496" s="239">
        <f>INDEX(TrackerTbl[#Data],MATCH(Table58[[#This Row],[L2]],TrackerTbl[Cleansed_UAID_2],0),5)</f>
        <v>45338</v>
      </c>
      <c r="O2496" s="9" t="str">
        <f>INDEX(TrackerTbl[#Data],MATCH(Table58[[#This Row],[L2]],TrackerTbl[Cleansed_UAID_2],0),6)</f>
        <v>10 - Complete</v>
      </c>
      <c r="P2496" s="239">
        <f>INDEX(TrackerTbl[#Data],MATCH(Table58[[#This Row],[L2]],TrackerTbl[Cleansed_UAID_2],0),7)</f>
        <v>45345</v>
      </c>
    </row>
    <row r="2497" spans="10:16">
      <c r="J2497" t="s">
        <v>11731</v>
      </c>
      <c r="K2497" s="238" t="s">
        <v>11726</v>
      </c>
      <c r="L2497" t="str">
        <f>LEFT(Table58[[#This Row],[L3 (Last Work Package only)]],FIND(" - ",Table58[[#This Row],[L3 (Last Work Package only)]])-1)</f>
        <v>IDR 228</v>
      </c>
      <c r="M2497" t="str">
        <f>LEFT(Table58[[#This Row],[Assets]],FIND(" - ",Table58[[#This Row],[Assets]])-1)</f>
        <v>HS2-000001069</v>
      </c>
      <c r="N2497" s="239">
        <f>INDEX(TrackerTbl[#Data],MATCH(Table58[[#This Row],[L2]],TrackerTbl[Cleansed_UAID_2],0),5)</f>
        <v>45343</v>
      </c>
      <c r="O2497" s="9" t="str">
        <f>INDEX(TrackerTbl[#Data],MATCH(Table58[[#This Row],[L2]],TrackerTbl[Cleansed_UAID_2],0),6)</f>
        <v>10 - Complete</v>
      </c>
      <c r="P2497" s="239">
        <f>INDEX(TrackerTbl[#Data],MATCH(Table58[[#This Row],[L2]],TrackerTbl[Cleansed_UAID_2],0),7)</f>
        <v>45345</v>
      </c>
    </row>
    <row r="2498" spans="10:16">
      <c r="J2498" t="s">
        <v>11732</v>
      </c>
      <c r="K2498" s="238" t="s">
        <v>11726</v>
      </c>
      <c r="L2498" t="str">
        <f>LEFT(Table58[[#This Row],[L3 (Last Work Package only)]],FIND(" - ",Table58[[#This Row],[L3 (Last Work Package only)]])-1)</f>
        <v>IDR 228</v>
      </c>
      <c r="M2498" t="str">
        <f>LEFT(Table58[[#This Row],[Assets]],FIND(" - ",Table58[[#This Row],[Assets]])-1)</f>
        <v>HS2-000020NUC</v>
      </c>
      <c r="N2498" s="239">
        <f>INDEX(TrackerTbl[#Data],MATCH(Table58[[#This Row],[L2]],TrackerTbl[Cleansed_UAID_2],0),5)</f>
        <v>45309</v>
      </c>
      <c r="O2498" s="9" t="str">
        <f>INDEX(TrackerTbl[#Data],MATCH(Table58[[#This Row],[L2]],TrackerTbl[Cleansed_UAID_2],0),6)</f>
        <v>10 - Complete</v>
      </c>
      <c r="P2498" s="239">
        <f>INDEX(TrackerTbl[#Data],MATCH(Table58[[#This Row],[L2]],TrackerTbl[Cleansed_UAID_2],0),7)</f>
        <v>45315</v>
      </c>
    </row>
    <row r="2499" spans="10:16">
      <c r="J2499" t="s">
        <v>11733</v>
      </c>
      <c r="K2499" s="238" t="s">
        <v>11726</v>
      </c>
      <c r="L2499" t="str">
        <f>LEFT(Table58[[#This Row],[L3 (Last Work Package only)]],FIND(" - ",Table58[[#This Row],[L3 (Last Work Package only)]])-1)</f>
        <v>IDR 228</v>
      </c>
      <c r="M2499" t="str">
        <f>LEFT(Table58[[#This Row],[Assets]],FIND(" - ",Table58[[#This Row],[Assets]])-1)</f>
        <v>HS2-00002NNHX</v>
      </c>
      <c r="N2499" s="239">
        <f>INDEX(TrackerTbl[#Data],MATCH(Table58[[#This Row],[L2]],TrackerTbl[Cleansed_UAID_2],0),5)</f>
        <v>45323</v>
      </c>
      <c r="O2499" s="9" t="str">
        <f>INDEX(TrackerTbl[#Data],MATCH(Table58[[#This Row],[L2]],TrackerTbl[Cleansed_UAID_2],0),6)</f>
        <v>10 - Complete</v>
      </c>
      <c r="P2499" s="239">
        <f>INDEX(TrackerTbl[#Data],MATCH(Table58[[#This Row],[L2]],TrackerTbl[Cleansed_UAID_2],0),7)</f>
        <v>45338</v>
      </c>
    </row>
    <row r="2500" spans="10:16">
      <c r="J2500" t="s">
        <v>11734</v>
      </c>
      <c r="K2500" s="238" t="s">
        <v>11726</v>
      </c>
      <c r="L2500" t="str">
        <f>LEFT(Table58[[#This Row],[L3 (Last Work Package only)]],FIND(" - ",Table58[[#This Row],[L3 (Last Work Package only)]])-1)</f>
        <v>IDR 228</v>
      </c>
      <c r="M2500" t="str">
        <f>LEFT(Table58[[#This Row],[Assets]],FIND(" - ",Table58[[#This Row],[Assets]])-1)</f>
        <v>HS2-00002CTEF</v>
      </c>
      <c r="N2500" s="239">
        <f>INDEX(TrackerTbl[#Data],MATCH(Table58[[#This Row],[L2]],TrackerTbl[Cleansed_UAID_2],0),5)</f>
        <v>45310</v>
      </c>
      <c r="O2500" s="9" t="str">
        <f>INDEX(TrackerTbl[#Data],MATCH(Table58[[#This Row],[L2]],TrackerTbl[Cleansed_UAID_2],0),6)</f>
        <v>10 - Complete</v>
      </c>
      <c r="P2500" s="239">
        <f>INDEX(TrackerTbl[#Data],MATCH(Table58[[#This Row],[L2]],TrackerTbl[Cleansed_UAID_2],0),7)</f>
        <v>45323</v>
      </c>
    </row>
    <row r="2501" spans="10:16">
      <c r="J2501" t="s">
        <v>11735</v>
      </c>
      <c r="K2501" s="238" t="s">
        <v>11726</v>
      </c>
      <c r="L2501" t="str">
        <f>LEFT(Table58[[#This Row],[L3 (Last Work Package only)]],FIND(" - ",Table58[[#This Row],[L3 (Last Work Package only)]])-1)</f>
        <v>IDR 228</v>
      </c>
      <c r="M2501" t="str">
        <f>LEFT(Table58[[#This Row],[Assets]],FIND(" - ",Table58[[#This Row],[Assets]])-1)</f>
        <v>HS2-00002CTEG</v>
      </c>
      <c r="N2501" s="239">
        <f>INDEX(TrackerTbl[#Data],MATCH(Table58[[#This Row],[L2]],TrackerTbl[Cleansed_UAID_2],0),5)</f>
        <v>45310</v>
      </c>
      <c r="O2501" s="9" t="str">
        <f>INDEX(TrackerTbl[#Data],MATCH(Table58[[#This Row],[L2]],TrackerTbl[Cleansed_UAID_2],0),6)</f>
        <v>10 - Complete</v>
      </c>
      <c r="P2501" s="239">
        <f>INDEX(TrackerTbl[#Data],MATCH(Table58[[#This Row],[L2]],TrackerTbl[Cleansed_UAID_2],0),7)</f>
        <v>45321</v>
      </c>
    </row>
    <row r="2502" spans="10:16">
      <c r="J2502" t="s">
        <v>11736</v>
      </c>
      <c r="K2502" s="238" t="s">
        <v>11726</v>
      </c>
      <c r="L2502" t="str">
        <f>LEFT(Table58[[#This Row],[L3 (Last Work Package only)]],FIND(" - ",Table58[[#This Row],[L3 (Last Work Package only)]])-1)</f>
        <v>IDR 228</v>
      </c>
      <c r="M2502" t="str">
        <f>LEFT(Table58[[#This Row],[Assets]],FIND(" - ",Table58[[#This Row],[Assets]])-1)</f>
        <v>HS2-00002CTEK</v>
      </c>
      <c r="N2502" s="239">
        <f>INDEX(TrackerTbl[#Data],MATCH(Table58[[#This Row],[L2]],TrackerTbl[Cleansed_UAID_2],0),5)</f>
        <v>45310</v>
      </c>
      <c r="O2502" s="9" t="str">
        <f>INDEX(TrackerTbl[#Data],MATCH(Table58[[#This Row],[L2]],TrackerTbl[Cleansed_UAID_2],0),6)</f>
        <v>10 - Complete</v>
      </c>
      <c r="P2502" s="239">
        <f>INDEX(TrackerTbl[#Data],MATCH(Table58[[#This Row],[L2]],TrackerTbl[Cleansed_UAID_2],0),7)</f>
        <v>45330</v>
      </c>
    </row>
    <row r="2503" spans="10:16">
      <c r="J2503" t="s">
        <v>11737</v>
      </c>
      <c r="K2503" s="238" t="s">
        <v>11726</v>
      </c>
      <c r="L2503" t="str">
        <f>LEFT(Table58[[#This Row],[L3 (Last Work Package only)]],FIND(" - ",Table58[[#This Row],[L3 (Last Work Package only)]])-1)</f>
        <v>IDR 228</v>
      </c>
      <c r="M2503" t="str">
        <f>LEFT(Table58[[#This Row],[Assets]],FIND(" - ",Table58[[#This Row],[Assets]])-1)</f>
        <v>HS2-00002CTEM</v>
      </c>
      <c r="N2503" s="239">
        <f>INDEX(TrackerTbl[#Data],MATCH(Table58[[#This Row],[L2]],TrackerTbl[Cleansed_UAID_2],0),5)</f>
        <v>45336</v>
      </c>
      <c r="O2503" s="9" t="str">
        <f>INDEX(TrackerTbl[#Data],MATCH(Table58[[#This Row],[L2]],TrackerTbl[Cleansed_UAID_2],0),6)</f>
        <v>10 - Complete</v>
      </c>
      <c r="P2503" s="239">
        <f>INDEX(TrackerTbl[#Data],MATCH(Table58[[#This Row],[L2]],TrackerTbl[Cleansed_UAID_2],0),7)</f>
        <v>45341</v>
      </c>
    </row>
    <row r="2504" spans="10:16">
      <c r="J2504" t="s">
        <v>11738</v>
      </c>
      <c r="K2504" s="238" t="s">
        <v>11726</v>
      </c>
      <c r="L2504" t="str">
        <f>LEFT(Table58[[#This Row],[L3 (Last Work Package only)]],FIND(" - ",Table58[[#This Row],[L3 (Last Work Package only)]])-1)</f>
        <v>IDR 228</v>
      </c>
      <c r="M2504" t="str">
        <f>LEFT(Table58[[#This Row],[Assets]],FIND(" - ",Table58[[#This Row],[Assets]])-1)</f>
        <v>HS2-00002CTEP</v>
      </c>
      <c r="N2504" s="239">
        <f>INDEX(TrackerTbl[#Data],MATCH(Table58[[#This Row],[L2]],TrackerTbl[Cleansed_UAID_2],0),5)</f>
        <v>45336</v>
      </c>
      <c r="O2504" s="9" t="str">
        <f>INDEX(TrackerTbl[#Data],MATCH(Table58[[#This Row],[L2]],TrackerTbl[Cleansed_UAID_2],0),6)</f>
        <v>10 - Complete</v>
      </c>
      <c r="P2504" s="239">
        <f>INDEX(TrackerTbl[#Data],MATCH(Table58[[#This Row],[L2]],TrackerTbl[Cleansed_UAID_2],0),7)</f>
        <v>45337</v>
      </c>
    </row>
    <row r="2505" spans="10:16">
      <c r="J2505" t="s">
        <v>11739</v>
      </c>
      <c r="K2505" s="238" t="s">
        <v>11726</v>
      </c>
      <c r="L2505" t="str">
        <f>LEFT(Table58[[#This Row],[L3 (Last Work Package only)]],FIND(" - ",Table58[[#This Row],[L3 (Last Work Package only)]])-1)</f>
        <v>IDR 228</v>
      </c>
      <c r="M2505" t="str">
        <f>LEFT(Table58[[#This Row],[Assets]],FIND(" - ",Table58[[#This Row],[Assets]])-1)</f>
        <v>HS2-000001338</v>
      </c>
      <c r="N2505" s="239">
        <f>INDEX(TrackerTbl[#Data],MATCH(Table58[[#This Row],[L2]],TrackerTbl[Cleansed_UAID_2],0),5)</f>
        <v>45461</v>
      </c>
      <c r="O2505" s="9" t="str">
        <f>INDEX(TrackerTbl[#Data],MATCH(Table58[[#This Row],[L2]],TrackerTbl[Cleansed_UAID_2],0),6)</f>
        <v>10 - Complete</v>
      </c>
      <c r="P2505" s="239">
        <f>INDEX(TrackerTbl[#Data],MATCH(Table58[[#This Row],[L2]],TrackerTbl[Cleansed_UAID_2],0),7)</f>
        <v>45505</v>
      </c>
    </row>
    <row r="2506" spans="10:16">
      <c r="J2506" t="s">
        <v>11740</v>
      </c>
      <c r="K2506" s="238" t="s">
        <v>11726</v>
      </c>
      <c r="L2506" t="str">
        <f>LEFT(Table58[[#This Row],[L3 (Last Work Package only)]],FIND(" - ",Table58[[#This Row],[L3 (Last Work Package only)]])-1)</f>
        <v>IDR 228</v>
      </c>
      <c r="M2506" t="str">
        <f>LEFT(Table58[[#This Row],[Assets]],FIND(" - ",Table58[[#This Row],[Assets]])-1)</f>
        <v>HS2-00002BVK9</v>
      </c>
      <c r="N2506" s="239">
        <f>INDEX(TrackerTbl[#Data],MATCH(Table58[[#This Row],[L2]],TrackerTbl[Cleansed_UAID_2],0),5)</f>
        <v>45317</v>
      </c>
      <c r="O2506" s="9" t="str">
        <f>INDEX(TrackerTbl[#Data],MATCH(Table58[[#This Row],[L2]],TrackerTbl[Cleansed_UAID_2],0),6)</f>
        <v>10 - Complete</v>
      </c>
      <c r="P2506" s="239">
        <f>INDEX(TrackerTbl[#Data],MATCH(Table58[[#This Row],[L2]],TrackerTbl[Cleansed_UAID_2],0),7)</f>
        <v>45320</v>
      </c>
    </row>
    <row r="2507" spans="10:16">
      <c r="J2507" t="s">
        <v>11741</v>
      </c>
      <c r="K2507" s="238" t="s">
        <v>11726</v>
      </c>
      <c r="L2507" t="str">
        <f>LEFT(Table58[[#This Row],[L3 (Last Work Package only)]],FIND(" - ",Table58[[#This Row],[L3 (Last Work Package only)]])-1)</f>
        <v>IDR 228</v>
      </c>
      <c r="M2507" t="str">
        <f>LEFT(Table58[[#This Row],[Assets]],FIND(" - ",Table58[[#This Row],[Assets]])-1)</f>
        <v>HS2-00002CX3H</v>
      </c>
      <c r="N2507" s="239">
        <f>INDEX(TrackerTbl[#Data],MATCH(Table58[[#This Row],[L2]],TrackerTbl[Cleansed_UAID_2],0),5)</f>
        <v>45310</v>
      </c>
      <c r="O2507" s="9" t="str">
        <f>INDEX(TrackerTbl[#Data],MATCH(Table58[[#This Row],[L2]],TrackerTbl[Cleansed_UAID_2],0),6)</f>
        <v>10 - Complete</v>
      </c>
      <c r="P2507" s="239">
        <f>INDEX(TrackerTbl[#Data],MATCH(Table58[[#This Row],[L2]],TrackerTbl[Cleansed_UAID_2],0),7)</f>
        <v>45321</v>
      </c>
    </row>
    <row r="2508" spans="10:16">
      <c r="J2508" t="s">
        <v>11742</v>
      </c>
      <c r="K2508" s="238" t="s">
        <v>11726</v>
      </c>
      <c r="L2508" t="str">
        <f>LEFT(Table58[[#This Row],[L3 (Last Work Package only)]],FIND(" - ",Table58[[#This Row],[L3 (Last Work Package only)]])-1)</f>
        <v>IDR 228</v>
      </c>
      <c r="M2508" t="str">
        <f>LEFT(Table58[[#This Row],[Assets]],FIND(" - ",Table58[[#This Row],[Assets]])-1)</f>
        <v>HS2-00002EKZT</v>
      </c>
      <c r="N2508" s="239" t="e">
        <f>INDEX(TrackerTbl[#Data],MATCH(Table58[[#This Row],[L2]],TrackerTbl[Cleansed_UAID_2],0),5)</f>
        <v>#N/A</v>
      </c>
      <c r="O2508" s="9" t="e">
        <f>INDEX(TrackerTbl[#Data],MATCH(Table58[[#This Row],[L2]],TrackerTbl[Cleansed_UAID_2],0),6)</f>
        <v>#N/A</v>
      </c>
      <c r="P2508" s="239" t="e">
        <f>INDEX(TrackerTbl[#Data],MATCH(Table58[[#This Row],[L2]],TrackerTbl[Cleansed_UAID_2],0),7)</f>
        <v>#N/A</v>
      </c>
    </row>
    <row r="2509" spans="10:16">
      <c r="J2509" t="s">
        <v>11743</v>
      </c>
      <c r="K2509" s="238" t="s">
        <v>11726</v>
      </c>
      <c r="L2509" t="str">
        <f>LEFT(Table58[[#This Row],[L3 (Last Work Package only)]],FIND(" - ",Table58[[#This Row],[L3 (Last Work Package only)]])-1)</f>
        <v>IDR 228</v>
      </c>
      <c r="M2509" t="str">
        <f>LEFT(Table58[[#This Row],[Assets]],FIND(" - ",Table58[[#This Row],[Assets]])-1)</f>
        <v>HS2-000001437</v>
      </c>
      <c r="N2509" s="239">
        <f>INDEX(TrackerTbl[#Data],MATCH(Table58[[#This Row],[L2]],TrackerTbl[Cleansed_UAID_2],0),5)</f>
        <v>45336</v>
      </c>
      <c r="O2509" s="9" t="str">
        <f>INDEX(TrackerTbl[#Data],MATCH(Table58[[#This Row],[L2]],TrackerTbl[Cleansed_UAID_2],0),6)</f>
        <v>10 - Complete</v>
      </c>
      <c r="P2509" s="239">
        <f>INDEX(TrackerTbl[#Data],MATCH(Table58[[#This Row],[L2]],TrackerTbl[Cleansed_UAID_2],0),7)</f>
        <v>45347</v>
      </c>
    </row>
    <row r="2510" spans="10:16">
      <c r="J2510" t="s">
        <v>11744</v>
      </c>
      <c r="K2510" s="238" t="s">
        <v>11726</v>
      </c>
      <c r="L2510" t="str">
        <f>LEFT(Table58[[#This Row],[L3 (Last Work Package only)]],FIND(" - ",Table58[[#This Row],[L3 (Last Work Package only)]])-1)</f>
        <v>IDR 228</v>
      </c>
      <c r="M2510" t="str">
        <f>LEFT(Table58[[#This Row],[Assets]],FIND(" - ",Table58[[#This Row],[Assets]])-1)</f>
        <v>HS2-00002YGQ6</v>
      </c>
      <c r="N2510" s="239" t="e">
        <f>INDEX(TrackerTbl[#Data],MATCH(Table58[[#This Row],[L2]],TrackerTbl[Cleansed_UAID_2],0),5)</f>
        <v>#N/A</v>
      </c>
      <c r="O2510" s="9" t="e">
        <f>INDEX(TrackerTbl[#Data],MATCH(Table58[[#This Row],[L2]],TrackerTbl[Cleansed_UAID_2],0),6)</f>
        <v>#N/A</v>
      </c>
      <c r="P2510" s="239" t="e">
        <f>INDEX(TrackerTbl[#Data],MATCH(Table58[[#This Row],[L2]],TrackerTbl[Cleansed_UAID_2],0),7)</f>
        <v>#N/A</v>
      </c>
    </row>
    <row r="2511" spans="10:16">
      <c r="J2511" t="s">
        <v>11745</v>
      </c>
      <c r="K2511" s="238" t="s">
        <v>11726</v>
      </c>
      <c r="L2511" t="str">
        <f>LEFT(Table58[[#This Row],[L3 (Last Work Package only)]],FIND(" - ",Table58[[#This Row],[L3 (Last Work Package only)]])-1)</f>
        <v>IDR 228</v>
      </c>
      <c r="M2511" t="str">
        <f>LEFT(Table58[[#This Row],[Assets]],FIND(" - ",Table58[[#This Row],[Assets]])-1)</f>
        <v>HS2-000032TBV</v>
      </c>
      <c r="N2511" s="239">
        <f>INDEX(TrackerTbl[#Data],MATCH(Table58[[#This Row],[L2]],TrackerTbl[Cleansed_UAID_2],0),5)</f>
        <v>45310</v>
      </c>
      <c r="O2511" s="9" t="str">
        <f>INDEX(TrackerTbl[#Data],MATCH(Table58[[#This Row],[L2]],TrackerTbl[Cleansed_UAID_2],0),6)</f>
        <v>10 - Complete</v>
      </c>
      <c r="P2511" s="239">
        <f>INDEX(TrackerTbl[#Data],MATCH(Table58[[#This Row],[L2]],TrackerTbl[Cleansed_UAID_2],0),7)</f>
        <v>45321</v>
      </c>
    </row>
    <row r="2512" spans="10:16">
      <c r="J2512" t="s">
        <v>11746</v>
      </c>
      <c r="K2512" s="238" t="s">
        <v>11726</v>
      </c>
      <c r="L2512" t="str">
        <f>LEFT(Table58[[#This Row],[L3 (Last Work Package only)]],FIND(" - ",Table58[[#This Row],[L3 (Last Work Package only)]])-1)</f>
        <v>IDR 228</v>
      </c>
      <c r="M2512" t="str">
        <f>LEFT(Table58[[#This Row],[Assets]],FIND(" - ",Table58[[#This Row],[Assets]])-1)</f>
        <v>HS2-000033GP5</v>
      </c>
      <c r="N2512" s="239">
        <f>INDEX(TrackerTbl[#Data],MATCH(Table58[[#This Row],[L2]],TrackerTbl[Cleansed_UAID_2],0),5)</f>
        <v>45282</v>
      </c>
      <c r="O2512" s="9" t="str">
        <f>INDEX(TrackerTbl[#Data],MATCH(Table58[[#This Row],[L2]],TrackerTbl[Cleansed_UAID_2],0),6)</f>
        <v>10 - Complete</v>
      </c>
      <c r="P2512" s="239">
        <f>INDEX(TrackerTbl[#Data],MATCH(Table58[[#This Row],[L2]],TrackerTbl[Cleansed_UAID_2],0),7)</f>
        <v>45296</v>
      </c>
    </row>
    <row r="2513" spans="10:16">
      <c r="J2513" t="s">
        <v>11747</v>
      </c>
      <c r="K2513" s="238" t="s">
        <v>11726</v>
      </c>
      <c r="L2513" t="str">
        <f>LEFT(Table58[[#This Row],[L3 (Last Work Package only)]],FIND(" - ",Table58[[#This Row],[L3 (Last Work Package only)]])-1)</f>
        <v>IDR 228</v>
      </c>
      <c r="M2513" t="str">
        <f>LEFT(Table58[[#This Row],[Assets]],FIND(" - ",Table58[[#This Row],[Assets]])-1)</f>
        <v>HS2-000039DSB</v>
      </c>
      <c r="N2513" s="239" t="e">
        <f>INDEX(TrackerTbl[#Data],MATCH(Table58[[#This Row],[L2]],TrackerTbl[Cleansed_UAID_2],0),5)</f>
        <v>#N/A</v>
      </c>
      <c r="O2513" s="9" t="e">
        <f>INDEX(TrackerTbl[#Data],MATCH(Table58[[#This Row],[L2]],TrackerTbl[Cleansed_UAID_2],0),6)</f>
        <v>#N/A</v>
      </c>
      <c r="P2513" s="239" t="e">
        <f>INDEX(TrackerTbl[#Data],MATCH(Table58[[#This Row],[L2]],TrackerTbl[Cleansed_UAID_2],0),7)</f>
        <v>#N/A</v>
      </c>
    </row>
    <row r="2514" spans="10:16">
      <c r="J2514" t="s">
        <v>11748</v>
      </c>
      <c r="K2514" s="238" t="s">
        <v>11726</v>
      </c>
      <c r="L2514" t="str">
        <f>LEFT(Table58[[#This Row],[L3 (Last Work Package only)]],FIND(" - ",Table58[[#This Row],[L3 (Last Work Package only)]])-1)</f>
        <v>IDR 228</v>
      </c>
      <c r="M2514" t="str">
        <f>LEFT(Table58[[#This Row],[Assets]],FIND(" - ",Table58[[#This Row],[Assets]])-1)</f>
        <v>HS2-00003B2GL</v>
      </c>
      <c r="N2514" s="239">
        <f>INDEX(TrackerTbl[#Data],MATCH(Table58[[#This Row],[L2]],TrackerTbl[Cleansed_UAID_2],0),5)</f>
        <v>45323</v>
      </c>
      <c r="O2514" s="9" t="str">
        <f>INDEX(TrackerTbl[#Data],MATCH(Table58[[#This Row],[L2]],TrackerTbl[Cleansed_UAID_2],0),6)</f>
        <v>10 - Complete</v>
      </c>
      <c r="P2514" s="239">
        <f>INDEX(TrackerTbl[#Data],MATCH(Table58[[#This Row],[L2]],TrackerTbl[Cleansed_UAID_2],0),7)</f>
        <v>45334</v>
      </c>
    </row>
    <row r="2515" spans="10:16">
      <c r="J2515" t="s">
        <v>11749</v>
      </c>
      <c r="K2515" s="238" t="s">
        <v>11726</v>
      </c>
      <c r="L2515" t="str">
        <f>LEFT(Table58[[#This Row],[L3 (Last Work Package only)]],FIND(" - ",Table58[[#This Row],[L3 (Last Work Package only)]])-1)</f>
        <v>IDR 228</v>
      </c>
      <c r="M2515" t="str">
        <f>LEFT(Table58[[#This Row],[Assets]],FIND(" - ",Table58[[#This Row],[Assets]])-1)</f>
        <v>HS2-00003B2GM</v>
      </c>
      <c r="N2515" s="239">
        <f>INDEX(TrackerTbl[#Data],MATCH(Table58[[#This Row],[L2]],TrackerTbl[Cleansed_UAID_2],0),5)</f>
        <v>45323</v>
      </c>
      <c r="O2515" s="9" t="str">
        <f>INDEX(TrackerTbl[#Data],MATCH(Table58[[#This Row],[L2]],TrackerTbl[Cleansed_UAID_2],0),6)</f>
        <v>10 - Complete</v>
      </c>
      <c r="P2515" s="239">
        <f>INDEX(TrackerTbl[#Data],MATCH(Table58[[#This Row],[L2]],TrackerTbl[Cleansed_UAID_2],0),7)</f>
        <v>45331</v>
      </c>
    </row>
    <row r="2516" spans="10:16">
      <c r="J2516" t="s">
        <v>11750</v>
      </c>
      <c r="K2516" s="238" t="s">
        <v>11726</v>
      </c>
      <c r="L2516" t="str">
        <f>LEFT(Table58[[#This Row],[L3 (Last Work Package only)]],FIND(" - ",Table58[[#This Row],[L3 (Last Work Package only)]])-1)</f>
        <v>IDR 228</v>
      </c>
      <c r="M2516" t="str">
        <f>LEFT(Table58[[#This Row],[Assets]],FIND(" - ",Table58[[#This Row],[Assets]])-1)</f>
        <v>HS2-00003B2GN</v>
      </c>
      <c r="N2516" s="239">
        <f>INDEX(TrackerTbl[#Data],MATCH(Table58[[#This Row],[L2]],TrackerTbl[Cleansed_UAID_2],0),5)</f>
        <v>45323</v>
      </c>
      <c r="O2516" s="9" t="str">
        <f>INDEX(TrackerTbl[#Data],MATCH(Table58[[#This Row],[L2]],TrackerTbl[Cleansed_UAID_2],0),6)</f>
        <v>10 - Complete</v>
      </c>
      <c r="P2516" s="239">
        <f>INDEX(TrackerTbl[#Data],MATCH(Table58[[#This Row],[L2]],TrackerTbl[Cleansed_UAID_2],0),7)</f>
        <v>45331</v>
      </c>
    </row>
    <row r="2517" spans="10:16">
      <c r="J2517" t="s">
        <v>11751</v>
      </c>
      <c r="K2517" s="238" t="s">
        <v>11726</v>
      </c>
      <c r="L2517" t="str">
        <f>LEFT(Table58[[#This Row],[L3 (Last Work Package only)]],FIND(" - ",Table58[[#This Row],[L3 (Last Work Package only)]])-1)</f>
        <v>IDR 228</v>
      </c>
      <c r="M2517" t="str">
        <f>LEFT(Table58[[#This Row],[Assets]],FIND(" - ",Table58[[#This Row],[Assets]])-1)</f>
        <v>HS2-00003B2GP</v>
      </c>
      <c r="N2517" s="239">
        <f>INDEX(TrackerTbl[#Data],MATCH(Table58[[#This Row],[L2]],TrackerTbl[Cleansed_UAID_2],0),5)</f>
        <v>45323</v>
      </c>
      <c r="O2517" s="9" t="str">
        <f>INDEX(TrackerTbl[#Data],MATCH(Table58[[#This Row],[L2]],TrackerTbl[Cleansed_UAID_2],0),6)</f>
        <v>10 - Complete</v>
      </c>
      <c r="P2517" s="239">
        <f>INDEX(TrackerTbl[#Data],MATCH(Table58[[#This Row],[L2]],TrackerTbl[Cleansed_UAID_2],0),7)</f>
        <v>45331</v>
      </c>
    </row>
    <row r="2518" spans="10:16">
      <c r="J2518" t="s">
        <v>11752</v>
      </c>
      <c r="K2518" s="238" t="s">
        <v>11726</v>
      </c>
      <c r="L2518" t="str">
        <f>LEFT(Table58[[#This Row],[L3 (Last Work Package only)]],FIND(" - ",Table58[[#This Row],[L3 (Last Work Package only)]])-1)</f>
        <v>IDR 228</v>
      </c>
      <c r="M2518" t="str">
        <f>LEFT(Table58[[#This Row],[Assets]],FIND(" - ",Table58[[#This Row],[Assets]])-1)</f>
        <v>HS2-00003B2GQ</v>
      </c>
      <c r="N2518" s="239">
        <f>INDEX(TrackerTbl[#Data],MATCH(Table58[[#This Row],[L2]],TrackerTbl[Cleansed_UAID_2],0),5)</f>
        <v>45323</v>
      </c>
      <c r="O2518" s="9" t="str">
        <f>INDEX(TrackerTbl[#Data],MATCH(Table58[[#This Row],[L2]],TrackerTbl[Cleansed_UAID_2],0),6)</f>
        <v>10 - Complete</v>
      </c>
      <c r="P2518" s="239">
        <f>INDEX(TrackerTbl[#Data],MATCH(Table58[[#This Row],[L2]],TrackerTbl[Cleansed_UAID_2],0),7)</f>
        <v>45331</v>
      </c>
    </row>
    <row r="2519" spans="10:16">
      <c r="J2519" t="s">
        <v>11753</v>
      </c>
      <c r="K2519" s="238" t="s">
        <v>11726</v>
      </c>
      <c r="L2519" t="str">
        <f>LEFT(Table58[[#This Row],[L3 (Last Work Package only)]],FIND(" - ",Table58[[#This Row],[L3 (Last Work Package only)]])-1)</f>
        <v>IDR 228</v>
      </c>
      <c r="M2519" t="str">
        <f>LEFT(Table58[[#This Row],[Assets]],FIND(" - ",Table58[[#This Row],[Assets]])-1)</f>
        <v>HS2-00003B2GR</v>
      </c>
      <c r="N2519" s="239">
        <f>INDEX(TrackerTbl[#Data],MATCH(Table58[[#This Row],[L2]],TrackerTbl[Cleansed_UAID_2],0),5)</f>
        <v>45323</v>
      </c>
      <c r="O2519" s="9" t="str">
        <f>INDEX(TrackerTbl[#Data],MATCH(Table58[[#This Row],[L2]],TrackerTbl[Cleansed_UAID_2],0),6)</f>
        <v>10 - Complete</v>
      </c>
      <c r="P2519" s="239">
        <f>INDEX(TrackerTbl[#Data],MATCH(Table58[[#This Row],[L2]],TrackerTbl[Cleansed_UAID_2],0),7)</f>
        <v>45335</v>
      </c>
    </row>
    <row r="2520" spans="10:16">
      <c r="J2520" t="s">
        <v>11754</v>
      </c>
      <c r="K2520" s="238" t="s">
        <v>11726</v>
      </c>
      <c r="L2520" t="str">
        <f>LEFT(Table58[[#This Row],[L3 (Last Work Package only)]],FIND(" - ",Table58[[#This Row],[L3 (Last Work Package only)]])-1)</f>
        <v>IDR 228</v>
      </c>
      <c r="M2520" t="str">
        <f>LEFT(Table58[[#This Row],[Assets]],FIND(" - ",Table58[[#This Row],[Assets]])-1)</f>
        <v>HS2-00003B2GS</v>
      </c>
      <c r="N2520" s="239">
        <f>INDEX(TrackerTbl[#Data],MATCH(Table58[[#This Row],[L2]],TrackerTbl[Cleansed_UAID_2],0),5)</f>
        <v>45323</v>
      </c>
      <c r="O2520" s="9" t="str">
        <f>INDEX(TrackerTbl[#Data],MATCH(Table58[[#This Row],[L2]],TrackerTbl[Cleansed_UAID_2],0),6)</f>
        <v>10 - Complete</v>
      </c>
      <c r="P2520" s="239">
        <f>INDEX(TrackerTbl[#Data],MATCH(Table58[[#This Row],[L2]],TrackerTbl[Cleansed_UAID_2],0),7)</f>
        <v>45331</v>
      </c>
    </row>
    <row r="2521" spans="10:16">
      <c r="J2521" t="s">
        <v>11755</v>
      </c>
      <c r="K2521" s="238" t="s">
        <v>11726</v>
      </c>
      <c r="L2521" t="str">
        <f>LEFT(Table58[[#This Row],[L3 (Last Work Package only)]],FIND(" - ",Table58[[#This Row],[L3 (Last Work Package only)]])-1)</f>
        <v>IDR 228</v>
      </c>
      <c r="M2521" t="str">
        <f>LEFT(Table58[[#This Row],[Assets]],FIND(" - ",Table58[[#This Row],[Assets]])-1)</f>
        <v>HS2-00003B2GT</v>
      </c>
      <c r="N2521" s="239">
        <f>INDEX(TrackerTbl[#Data],MATCH(Table58[[#This Row],[L2]],TrackerTbl[Cleansed_UAID_2],0),5)</f>
        <v>45323</v>
      </c>
      <c r="O2521" s="9" t="str">
        <f>INDEX(TrackerTbl[#Data],MATCH(Table58[[#This Row],[L2]],TrackerTbl[Cleansed_UAID_2],0),6)</f>
        <v>10 - Complete</v>
      </c>
      <c r="P2521" s="239">
        <f>INDEX(TrackerTbl[#Data],MATCH(Table58[[#This Row],[L2]],TrackerTbl[Cleansed_UAID_2],0),7)</f>
        <v>45331</v>
      </c>
    </row>
    <row r="2522" spans="10:16">
      <c r="J2522" t="s">
        <v>11756</v>
      </c>
      <c r="K2522" s="238" t="s">
        <v>11726</v>
      </c>
      <c r="L2522" t="str">
        <f>LEFT(Table58[[#This Row],[L3 (Last Work Package only)]],FIND(" - ",Table58[[#This Row],[L3 (Last Work Package only)]])-1)</f>
        <v>IDR 228</v>
      </c>
      <c r="M2522" t="str">
        <f>LEFT(Table58[[#This Row],[Assets]],FIND(" - ",Table58[[#This Row],[Assets]])-1)</f>
        <v>HS2-00003B2GU</v>
      </c>
      <c r="N2522" s="239">
        <f>INDEX(TrackerTbl[#Data],MATCH(Table58[[#This Row],[L2]],TrackerTbl[Cleansed_UAID_2],0),5)</f>
        <v>45323</v>
      </c>
      <c r="O2522" s="9" t="str">
        <f>INDEX(TrackerTbl[#Data],MATCH(Table58[[#This Row],[L2]],TrackerTbl[Cleansed_UAID_2],0),6)</f>
        <v>10 - Complete</v>
      </c>
      <c r="P2522" s="239">
        <f>INDEX(TrackerTbl[#Data],MATCH(Table58[[#This Row],[L2]],TrackerTbl[Cleansed_UAID_2],0),7)</f>
        <v>45331</v>
      </c>
    </row>
    <row r="2523" spans="10:16">
      <c r="J2523" t="s">
        <v>11757</v>
      </c>
      <c r="K2523" s="238" t="s">
        <v>11726</v>
      </c>
      <c r="L2523" t="str">
        <f>LEFT(Table58[[#This Row],[L3 (Last Work Package only)]],FIND(" - ",Table58[[#This Row],[L3 (Last Work Package only)]])-1)</f>
        <v>IDR 228</v>
      </c>
      <c r="M2523" t="str">
        <f>LEFT(Table58[[#This Row],[Assets]],FIND(" - ",Table58[[#This Row],[Assets]])-1)</f>
        <v>HS2-00003B2GV</v>
      </c>
      <c r="N2523" s="239">
        <f>INDEX(TrackerTbl[#Data],MATCH(Table58[[#This Row],[L2]],TrackerTbl[Cleansed_UAID_2],0),5)</f>
        <v>45323</v>
      </c>
      <c r="O2523" s="9" t="str">
        <f>INDEX(TrackerTbl[#Data],MATCH(Table58[[#This Row],[L2]],TrackerTbl[Cleansed_UAID_2],0),6)</f>
        <v>10 - Complete</v>
      </c>
      <c r="P2523" s="239">
        <f>INDEX(TrackerTbl[#Data],MATCH(Table58[[#This Row],[L2]],TrackerTbl[Cleansed_UAID_2],0),7)</f>
        <v>45331</v>
      </c>
    </row>
    <row r="2524" spans="10:16">
      <c r="J2524" t="s">
        <v>11758</v>
      </c>
      <c r="K2524" s="238" t="s">
        <v>11726</v>
      </c>
      <c r="L2524" t="str">
        <f>LEFT(Table58[[#This Row],[L3 (Last Work Package only)]],FIND(" - ",Table58[[#This Row],[L3 (Last Work Package only)]])-1)</f>
        <v>IDR 228</v>
      </c>
      <c r="M2524" t="str">
        <f>LEFT(Table58[[#This Row],[Assets]],FIND(" - ",Table58[[#This Row],[Assets]])-1)</f>
        <v>HS2-00003B2GW</v>
      </c>
      <c r="N2524" s="239">
        <f>INDEX(TrackerTbl[#Data],MATCH(Table58[[#This Row],[L2]],TrackerTbl[Cleansed_UAID_2],0),5)</f>
        <v>45323</v>
      </c>
      <c r="O2524" s="9" t="str">
        <f>INDEX(TrackerTbl[#Data],MATCH(Table58[[#This Row],[L2]],TrackerTbl[Cleansed_UAID_2],0),6)</f>
        <v>10 - Complete</v>
      </c>
      <c r="P2524" s="239">
        <f>INDEX(TrackerTbl[#Data],MATCH(Table58[[#This Row],[L2]],TrackerTbl[Cleansed_UAID_2],0),7)</f>
        <v>45331</v>
      </c>
    </row>
    <row r="2525" spans="10:16">
      <c r="J2525" t="s">
        <v>11759</v>
      </c>
      <c r="K2525" s="238" t="s">
        <v>11726</v>
      </c>
      <c r="L2525" t="str">
        <f>LEFT(Table58[[#This Row],[L3 (Last Work Package only)]],FIND(" - ",Table58[[#This Row],[L3 (Last Work Package only)]])-1)</f>
        <v>IDR 228</v>
      </c>
      <c r="M2525" t="str">
        <f>LEFT(Table58[[#This Row],[Assets]],FIND(" - ",Table58[[#This Row],[Assets]])-1)</f>
        <v>HS2-00003B2GX</v>
      </c>
      <c r="N2525" s="239">
        <f>INDEX(TrackerTbl[#Data],MATCH(Table58[[#This Row],[L2]],TrackerTbl[Cleansed_UAID_2],0),5)</f>
        <v>45323</v>
      </c>
      <c r="O2525" s="9" t="str">
        <f>INDEX(TrackerTbl[#Data],MATCH(Table58[[#This Row],[L2]],TrackerTbl[Cleansed_UAID_2],0),6)</f>
        <v>10 - Complete</v>
      </c>
      <c r="P2525" s="239">
        <f>INDEX(TrackerTbl[#Data],MATCH(Table58[[#This Row],[L2]],TrackerTbl[Cleansed_UAID_2],0),7)</f>
        <v>45331</v>
      </c>
    </row>
    <row r="2526" spans="10:16">
      <c r="J2526" t="s">
        <v>11760</v>
      </c>
      <c r="K2526" s="238" t="s">
        <v>11726</v>
      </c>
      <c r="L2526" t="str">
        <f>LEFT(Table58[[#This Row],[L3 (Last Work Package only)]],FIND(" - ",Table58[[#This Row],[L3 (Last Work Package only)]])-1)</f>
        <v>IDR 228</v>
      </c>
      <c r="M2526" t="str">
        <f>LEFT(Table58[[#This Row],[Assets]],FIND(" - ",Table58[[#This Row],[Assets]])-1)</f>
        <v>HS2-00003B2GY</v>
      </c>
      <c r="N2526" s="239">
        <f>INDEX(TrackerTbl[#Data],MATCH(Table58[[#This Row],[L2]],TrackerTbl[Cleansed_UAID_2],0),5)</f>
        <v>45323</v>
      </c>
      <c r="O2526" s="9" t="str">
        <f>INDEX(TrackerTbl[#Data],MATCH(Table58[[#This Row],[L2]],TrackerTbl[Cleansed_UAID_2],0),6)</f>
        <v>10 - Complete</v>
      </c>
      <c r="P2526" s="239">
        <f>INDEX(TrackerTbl[#Data],MATCH(Table58[[#This Row],[L2]],TrackerTbl[Cleansed_UAID_2],0),7)</f>
        <v>45331</v>
      </c>
    </row>
    <row r="2527" spans="10:16">
      <c r="J2527" t="s">
        <v>11761</v>
      </c>
      <c r="K2527" s="238" t="s">
        <v>11726</v>
      </c>
      <c r="L2527" t="str">
        <f>LEFT(Table58[[#This Row],[L3 (Last Work Package only)]],FIND(" - ",Table58[[#This Row],[L3 (Last Work Package only)]])-1)</f>
        <v>IDR 228</v>
      </c>
      <c r="M2527" t="str">
        <f>LEFT(Table58[[#This Row],[Assets]],FIND(" - ",Table58[[#This Row],[Assets]])-1)</f>
        <v>HS2-00003B2GZ</v>
      </c>
      <c r="N2527" s="239">
        <f>INDEX(TrackerTbl[#Data],MATCH(Table58[[#This Row],[L2]],TrackerTbl[Cleansed_UAID_2],0),5)</f>
        <v>45323</v>
      </c>
      <c r="O2527" s="9" t="str">
        <f>INDEX(TrackerTbl[#Data],MATCH(Table58[[#This Row],[L2]],TrackerTbl[Cleansed_UAID_2],0),6)</f>
        <v>10 - Complete</v>
      </c>
      <c r="P2527" s="239">
        <f>INDEX(TrackerTbl[#Data],MATCH(Table58[[#This Row],[L2]],TrackerTbl[Cleansed_UAID_2],0),7)</f>
        <v>45331</v>
      </c>
    </row>
    <row r="2528" spans="10:16">
      <c r="J2528" t="s">
        <v>11762</v>
      </c>
      <c r="K2528" s="238" t="s">
        <v>11726</v>
      </c>
      <c r="L2528" t="str">
        <f>LEFT(Table58[[#This Row],[L3 (Last Work Package only)]],FIND(" - ",Table58[[#This Row],[L3 (Last Work Package only)]])-1)</f>
        <v>IDR 228</v>
      </c>
      <c r="M2528" t="str">
        <f>LEFT(Table58[[#This Row],[Assets]],FIND(" - ",Table58[[#This Row],[Assets]])-1)</f>
        <v>HS2-00003B2H0</v>
      </c>
      <c r="N2528" s="239">
        <f>INDEX(TrackerTbl[#Data],MATCH(Table58[[#This Row],[L2]],TrackerTbl[Cleansed_UAID_2],0),5)</f>
        <v>45323</v>
      </c>
      <c r="O2528" s="9" t="str">
        <f>INDEX(TrackerTbl[#Data],MATCH(Table58[[#This Row],[L2]],TrackerTbl[Cleansed_UAID_2],0),6)</f>
        <v>10 - Complete</v>
      </c>
      <c r="P2528" s="239">
        <f>INDEX(TrackerTbl[#Data],MATCH(Table58[[#This Row],[L2]],TrackerTbl[Cleansed_UAID_2],0),7)</f>
        <v>45331</v>
      </c>
    </row>
    <row r="2529" spans="10:16">
      <c r="J2529" t="s">
        <v>11763</v>
      </c>
      <c r="K2529" s="238" t="s">
        <v>11726</v>
      </c>
      <c r="L2529" t="str">
        <f>LEFT(Table58[[#This Row],[L3 (Last Work Package only)]],FIND(" - ",Table58[[#This Row],[L3 (Last Work Package only)]])-1)</f>
        <v>IDR 228</v>
      </c>
      <c r="M2529" t="str">
        <f>LEFT(Table58[[#This Row],[Assets]],FIND(" - ",Table58[[#This Row],[Assets]])-1)</f>
        <v>HS2-00003B2H1</v>
      </c>
      <c r="N2529" s="239">
        <f>INDEX(TrackerTbl[#Data],MATCH(Table58[[#This Row],[L2]],TrackerTbl[Cleansed_UAID_2],0),5)</f>
        <v>45323</v>
      </c>
      <c r="O2529" s="9" t="str">
        <f>INDEX(TrackerTbl[#Data],MATCH(Table58[[#This Row],[L2]],TrackerTbl[Cleansed_UAID_2],0),6)</f>
        <v>10 - Complete</v>
      </c>
      <c r="P2529" s="239">
        <f>INDEX(TrackerTbl[#Data],MATCH(Table58[[#This Row],[L2]],TrackerTbl[Cleansed_UAID_2],0),7)</f>
        <v>45335</v>
      </c>
    </row>
    <row r="2530" spans="10:16">
      <c r="J2530" t="s">
        <v>11764</v>
      </c>
      <c r="K2530" s="238" t="s">
        <v>11765</v>
      </c>
      <c r="L2530" t="str">
        <f>LEFT(Table58[[#This Row],[L3 (Last Work Package only)]],FIND(" - ",Table58[[#This Row],[L3 (Last Work Package only)]])-1)</f>
        <v>IDR 227.2</v>
      </c>
      <c r="M2530" t="str">
        <f>LEFT(Table58[[#This Row],[Assets]],FIND(" - ",Table58[[#This Row],[Assets]])-1)</f>
        <v>HS2-000020NU0</v>
      </c>
      <c r="N2530" s="239" t="e">
        <f>INDEX(TrackerTbl[#Data],MATCH(Table58[[#This Row],[L2]],TrackerTbl[Cleansed_UAID_2],0),5)</f>
        <v>#N/A</v>
      </c>
      <c r="O2530" s="9" t="e">
        <f>INDEX(TrackerTbl[#Data],MATCH(Table58[[#This Row],[L2]],TrackerTbl[Cleansed_UAID_2],0),6)</f>
        <v>#N/A</v>
      </c>
      <c r="P2530" s="239" t="e">
        <f>INDEX(TrackerTbl[#Data],MATCH(Table58[[#This Row],[L2]],TrackerTbl[Cleansed_UAID_2],0),7)</f>
        <v>#N/A</v>
      </c>
    </row>
    <row r="2531" spans="10:16">
      <c r="J2531" t="s">
        <v>11766</v>
      </c>
      <c r="K2531" s="238" t="s">
        <v>11765</v>
      </c>
      <c r="L2531" t="str">
        <f>LEFT(Table58[[#This Row],[L3 (Last Work Package only)]],FIND(" - ",Table58[[#This Row],[L3 (Last Work Package only)]])-1)</f>
        <v>IDR 227.2</v>
      </c>
      <c r="M2531" t="str">
        <f>LEFT(Table58[[#This Row],[Assets]],FIND(" - ",Table58[[#This Row],[Assets]])-1)</f>
        <v>HS2-00002CX3E</v>
      </c>
      <c r="N2531" s="239" t="e">
        <f>INDEX(TrackerTbl[#Data],MATCH(Table58[[#This Row],[L2]],TrackerTbl[Cleansed_UAID_2],0),5)</f>
        <v>#N/A</v>
      </c>
      <c r="O2531" s="9" t="e">
        <f>INDEX(TrackerTbl[#Data],MATCH(Table58[[#This Row],[L2]],TrackerTbl[Cleansed_UAID_2],0),6)</f>
        <v>#N/A</v>
      </c>
      <c r="P2531" s="239" t="e">
        <f>INDEX(TrackerTbl[#Data],MATCH(Table58[[#This Row],[L2]],TrackerTbl[Cleansed_UAID_2],0),7)</f>
        <v>#N/A</v>
      </c>
    </row>
    <row r="2532" spans="10:16">
      <c r="J2532" t="s">
        <v>11767</v>
      </c>
      <c r="K2532" s="238" t="s">
        <v>11765</v>
      </c>
      <c r="L2532" t="str">
        <f>LEFT(Table58[[#This Row],[L3 (Last Work Package only)]],FIND(" - ",Table58[[#This Row],[L3 (Last Work Package only)]])-1)</f>
        <v>IDR 227.2</v>
      </c>
      <c r="M2532" t="str">
        <f>LEFT(Table58[[#This Row],[Assets]],FIND(" - ",Table58[[#This Row],[Assets]])-1)</f>
        <v>HS2-000001337</v>
      </c>
      <c r="N2532" s="239">
        <f>INDEX(TrackerTbl[#Data],MATCH(Table58[[#This Row],[L2]],TrackerTbl[Cleansed_UAID_2],0),5)</f>
        <v>45429</v>
      </c>
      <c r="O2532" s="9" t="str">
        <f>INDEX(TrackerTbl[#Data],MATCH(Table58[[#This Row],[L2]],TrackerTbl[Cleansed_UAID_2],0),6)</f>
        <v>10 - Complete</v>
      </c>
      <c r="P2532" s="239">
        <f>INDEX(TrackerTbl[#Data],MATCH(Table58[[#This Row],[L2]],TrackerTbl[Cleansed_UAID_2],0),7)</f>
        <v>45433</v>
      </c>
    </row>
    <row r="2533" spans="10:16">
      <c r="J2533" t="s">
        <v>11768</v>
      </c>
      <c r="K2533" s="238" t="s">
        <v>11765</v>
      </c>
      <c r="L2533" t="str">
        <f>LEFT(Table58[[#This Row],[L3 (Last Work Package only)]],FIND(" - ",Table58[[#This Row],[L3 (Last Work Package only)]])-1)</f>
        <v>IDR 227.2</v>
      </c>
      <c r="M2533" t="str">
        <f>LEFT(Table58[[#This Row],[Assets]],FIND(" - ",Table58[[#This Row],[Assets]])-1)</f>
        <v>HS2-00002J4YP</v>
      </c>
      <c r="N2533" s="239" t="e">
        <f>INDEX(TrackerTbl[#Data],MATCH(Table58[[#This Row],[L2]],TrackerTbl[Cleansed_UAID_2],0),5)</f>
        <v>#N/A</v>
      </c>
      <c r="O2533" s="9" t="e">
        <f>INDEX(TrackerTbl[#Data],MATCH(Table58[[#This Row],[L2]],TrackerTbl[Cleansed_UAID_2],0),6)</f>
        <v>#N/A</v>
      </c>
      <c r="P2533" s="239" t="e">
        <f>INDEX(TrackerTbl[#Data],MATCH(Table58[[#This Row],[L2]],TrackerTbl[Cleansed_UAID_2],0),7)</f>
        <v>#N/A</v>
      </c>
    </row>
    <row r="2534" spans="10:16">
      <c r="J2534" t="s">
        <v>11769</v>
      </c>
      <c r="K2534" s="238" t="s">
        <v>11770</v>
      </c>
      <c r="L2534" t="str">
        <f>LEFT(Table58[[#This Row],[L3 (Last Work Package only)]],FIND(" - ",Table58[[#This Row],[L3 (Last Work Package only)]])-1)</f>
        <v>IDR 227.1</v>
      </c>
      <c r="M2534" t="str">
        <f>LEFT(Table58[[#This Row],[Assets]],FIND(" - ",Table58[[#This Row],[Assets]])-1)</f>
        <v>HS2-00002V04T</v>
      </c>
      <c r="N2534" s="239" t="e">
        <f>INDEX(TrackerTbl[#Data],MATCH(Table58[[#This Row],[L2]],TrackerTbl[Cleansed_UAID_2],0),5)</f>
        <v>#N/A</v>
      </c>
      <c r="O2534" s="9" t="e">
        <f>INDEX(TrackerTbl[#Data],MATCH(Table58[[#This Row],[L2]],TrackerTbl[Cleansed_UAID_2],0),6)</f>
        <v>#N/A</v>
      </c>
      <c r="P2534" s="239" t="e">
        <f>INDEX(TrackerTbl[#Data],MATCH(Table58[[#This Row],[L2]],TrackerTbl[Cleansed_UAID_2],0),7)</f>
        <v>#N/A</v>
      </c>
    </row>
    <row r="2535" spans="10:16">
      <c r="J2535" t="s">
        <v>11771</v>
      </c>
      <c r="K2535" s="238" t="s">
        <v>11770</v>
      </c>
      <c r="L2535" t="str">
        <f>LEFT(Table58[[#This Row],[L3 (Last Work Package only)]],FIND(" - ",Table58[[#This Row],[L3 (Last Work Package only)]])-1)</f>
        <v>IDR 227.1</v>
      </c>
      <c r="M2535" t="str">
        <f>LEFT(Table58[[#This Row],[Assets]],FIND(" - ",Table58[[#This Row],[Assets]])-1)</f>
        <v>HS2-00002N7X2</v>
      </c>
      <c r="N2535" s="239">
        <f>INDEX(TrackerTbl[#Data],MATCH(Table58[[#This Row],[L2]],TrackerTbl[Cleansed_UAID_2],0),5)</f>
        <v>45401</v>
      </c>
      <c r="O2535" s="9" t="str">
        <f>INDEX(TrackerTbl[#Data],MATCH(Table58[[#This Row],[L2]],TrackerTbl[Cleansed_UAID_2],0),6)</f>
        <v>10 - Complete</v>
      </c>
      <c r="P2535" s="239">
        <f>INDEX(TrackerTbl[#Data],MATCH(Table58[[#This Row],[L2]],TrackerTbl[Cleansed_UAID_2],0),7)</f>
        <v>45407</v>
      </c>
    </row>
    <row r="2536" spans="10:16">
      <c r="J2536" t="s">
        <v>11772</v>
      </c>
      <c r="K2536" s="238" t="s">
        <v>11770</v>
      </c>
      <c r="L2536" t="str">
        <f>LEFT(Table58[[#This Row],[L3 (Last Work Package only)]],FIND(" - ",Table58[[#This Row],[L3 (Last Work Package only)]])-1)</f>
        <v>IDR 227.1</v>
      </c>
      <c r="M2536" t="str">
        <f>LEFT(Table58[[#This Row],[Assets]],FIND(" - ",Table58[[#This Row],[Assets]])-1)</f>
        <v>HS2-000025B28</v>
      </c>
      <c r="N2536" s="239">
        <f>INDEX(TrackerTbl[#Data],MATCH(Table58[[#This Row],[L2]],TrackerTbl[Cleansed_UAID_2],0),5)</f>
        <v>45406</v>
      </c>
      <c r="O2536" s="9" t="str">
        <f>INDEX(TrackerTbl[#Data],MATCH(Table58[[#This Row],[L2]],TrackerTbl[Cleansed_UAID_2],0),6)</f>
        <v>10 - Complete</v>
      </c>
      <c r="P2536" s="239">
        <f>INDEX(TrackerTbl[#Data],MATCH(Table58[[#This Row],[L2]],TrackerTbl[Cleansed_UAID_2],0),7)</f>
        <v>45411</v>
      </c>
    </row>
    <row r="2537" spans="10:16">
      <c r="J2537" t="s">
        <v>11773</v>
      </c>
      <c r="K2537" s="238" t="s">
        <v>11770</v>
      </c>
      <c r="L2537" t="str">
        <f>LEFT(Table58[[#This Row],[L3 (Last Work Package only)]],FIND(" - ",Table58[[#This Row],[L3 (Last Work Package only)]])-1)</f>
        <v>IDR 227.1</v>
      </c>
      <c r="M2537" t="str">
        <f>LEFT(Table58[[#This Row],[Assets]],FIND(" - ",Table58[[#This Row],[Assets]])-1)</f>
        <v>HS2-000025B29</v>
      </c>
      <c r="N2537" s="239">
        <f>INDEX(TrackerTbl[#Data],MATCH(Table58[[#This Row],[L2]],TrackerTbl[Cleansed_UAID_2],0),5)</f>
        <v>45406</v>
      </c>
      <c r="O2537" s="9" t="str">
        <f>INDEX(TrackerTbl[#Data],MATCH(Table58[[#This Row],[L2]],TrackerTbl[Cleansed_UAID_2],0),6)</f>
        <v>10 - Complete</v>
      </c>
      <c r="P2537" s="239">
        <f>INDEX(TrackerTbl[#Data],MATCH(Table58[[#This Row],[L2]],TrackerTbl[Cleansed_UAID_2],0),7)</f>
        <v>45411</v>
      </c>
    </row>
    <row r="2538" spans="10:16">
      <c r="J2538" t="s">
        <v>11774</v>
      </c>
      <c r="K2538" s="238" t="s">
        <v>11770</v>
      </c>
      <c r="L2538" t="str">
        <f>LEFT(Table58[[#This Row],[L3 (Last Work Package only)]],FIND(" - ",Table58[[#This Row],[L3 (Last Work Package only)]])-1)</f>
        <v>IDR 227.1</v>
      </c>
      <c r="M2538" t="str">
        <f>LEFT(Table58[[#This Row],[Assets]],FIND(" - ",Table58[[#This Row],[Assets]])-1)</f>
        <v>HS2-00002CQQF</v>
      </c>
      <c r="N2538" s="239">
        <f>INDEX(TrackerTbl[#Data],MATCH(Table58[[#This Row],[L2]],TrackerTbl[Cleansed_UAID_2],0),5)</f>
        <v>45392</v>
      </c>
      <c r="O2538" s="9" t="str">
        <f>INDEX(TrackerTbl[#Data],MATCH(Table58[[#This Row],[L2]],TrackerTbl[Cleansed_UAID_2],0),6)</f>
        <v>10 - Complete</v>
      </c>
      <c r="P2538" s="239">
        <f>INDEX(TrackerTbl[#Data],MATCH(Table58[[#This Row],[L2]],TrackerTbl[Cleansed_UAID_2],0),7)</f>
        <v>45397</v>
      </c>
    </row>
    <row r="2539" spans="10:16">
      <c r="J2539" t="s">
        <v>11775</v>
      </c>
      <c r="K2539" s="238" t="s">
        <v>11770</v>
      </c>
      <c r="L2539" t="str">
        <f>LEFT(Table58[[#This Row],[L3 (Last Work Package only)]],FIND(" - ",Table58[[#This Row],[L3 (Last Work Package only)]])-1)</f>
        <v>IDR 227.1</v>
      </c>
      <c r="M2539" t="str">
        <f>LEFT(Table58[[#This Row],[Assets]],FIND(" - ",Table58[[#This Row],[Assets]])-1)</f>
        <v>HS2-000001336</v>
      </c>
      <c r="N2539" s="239">
        <f>INDEX(TrackerTbl[#Data],MATCH(Table58[[#This Row],[L2]],TrackerTbl[Cleansed_UAID_2],0),5)</f>
        <v>45397</v>
      </c>
      <c r="O2539" s="9" t="str">
        <f>INDEX(TrackerTbl[#Data],MATCH(Table58[[#This Row],[L2]],TrackerTbl[Cleansed_UAID_2],0),6)</f>
        <v>10 - Complete</v>
      </c>
      <c r="P2539" s="239">
        <f>INDEX(TrackerTbl[#Data],MATCH(Table58[[#This Row],[L2]],TrackerTbl[Cleansed_UAID_2],0),7)</f>
        <v>45406</v>
      </c>
    </row>
    <row r="2540" spans="10:16">
      <c r="J2540" t="s">
        <v>11776</v>
      </c>
      <c r="K2540" s="238" t="s">
        <v>11770</v>
      </c>
      <c r="L2540" t="str">
        <f>LEFT(Table58[[#This Row],[L3 (Last Work Package only)]],FIND(" - ",Table58[[#This Row],[L3 (Last Work Package only)]])-1)</f>
        <v>IDR 227.1</v>
      </c>
      <c r="M2540" t="str">
        <f>LEFT(Table58[[#This Row],[Assets]],FIND(" - ",Table58[[#This Row],[Assets]])-1)</f>
        <v>HS2-00003B5FR</v>
      </c>
      <c r="N2540" s="239">
        <f>INDEX(TrackerTbl[#Data],MATCH(Table58[[#This Row],[L2]],TrackerTbl[Cleansed_UAID_2],0),5)</f>
        <v>45386</v>
      </c>
      <c r="O2540" s="9" t="str">
        <f>INDEX(TrackerTbl[#Data],MATCH(Table58[[#This Row],[L2]],TrackerTbl[Cleansed_UAID_2],0),6)</f>
        <v>10 - Complete</v>
      </c>
      <c r="P2540" s="239">
        <f>INDEX(TrackerTbl[#Data],MATCH(Table58[[#This Row],[L2]],TrackerTbl[Cleansed_UAID_2],0),7)</f>
        <v>45389</v>
      </c>
    </row>
    <row r="2541" spans="10:16">
      <c r="J2541" t="s">
        <v>11777</v>
      </c>
      <c r="K2541" s="238" t="s">
        <v>11778</v>
      </c>
      <c r="L2541" t="str">
        <f>LEFT(Table58[[#This Row],[L3 (Last Work Package only)]],FIND(" - ",Table58[[#This Row],[L3 (Last Work Package only)]])-1)</f>
        <v>IDR 227</v>
      </c>
      <c r="M2541" t="str">
        <f>LEFT(Table58[[#This Row],[Assets]],FIND(" - ",Table58[[#This Row],[Assets]])-1)</f>
        <v>HS2-00002CTDW</v>
      </c>
      <c r="N2541" s="239" t="e">
        <f>INDEX(TrackerTbl[#Data],MATCH(Table58[[#This Row],[L2]],TrackerTbl[Cleansed_UAID_2],0),5)</f>
        <v>#N/A</v>
      </c>
      <c r="O2541" s="9" t="e">
        <f>INDEX(TrackerTbl[#Data],MATCH(Table58[[#This Row],[L2]],TrackerTbl[Cleansed_UAID_2],0),6)</f>
        <v>#N/A</v>
      </c>
      <c r="P2541" s="239" t="e">
        <f>INDEX(TrackerTbl[#Data],MATCH(Table58[[#This Row],[L2]],TrackerTbl[Cleansed_UAID_2],0),7)</f>
        <v>#N/A</v>
      </c>
    </row>
    <row r="2542" spans="10:16">
      <c r="J2542" t="s">
        <v>11779</v>
      </c>
      <c r="K2542" s="238" t="s">
        <v>11778</v>
      </c>
      <c r="L2542" t="str">
        <f>LEFT(Table58[[#This Row],[L3 (Last Work Package only)]],FIND(" - ",Table58[[#This Row],[L3 (Last Work Package only)]])-1)</f>
        <v>IDR 227</v>
      </c>
      <c r="M2542" t="str">
        <f>LEFT(Table58[[#This Row],[Assets]],FIND(" - ",Table58[[#This Row],[Assets]])-1)</f>
        <v>HS2-00002DVEH</v>
      </c>
      <c r="N2542" s="239" t="e">
        <f>INDEX(TrackerTbl[#Data],MATCH(Table58[[#This Row],[L2]],TrackerTbl[Cleansed_UAID_2],0),5)</f>
        <v>#N/A</v>
      </c>
      <c r="O2542" s="9" t="e">
        <f>INDEX(TrackerTbl[#Data],MATCH(Table58[[#This Row],[L2]],TrackerTbl[Cleansed_UAID_2],0),6)</f>
        <v>#N/A</v>
      </c>
      <c r="P2542" s="239" t="e">
        <f>INDEX(TrackerTbl[#Data],MATCH(Table58[[#This Row],[L2]],TrackerTbl[Cleansed_UAID_2],0),7)</f>
        <v>#N/A</v>
      </c>
    </row>
    <row r="2543" spans="10:16">
      <c r="J2543" t="s">
        <v>11780</v>
      </c>
      <c r="K2543" s="238" t="s">
        <v>11778</v>
      </c>
      <c r="L2543" t="str">
        <f>LEFT(Table58[[#This Row],[L3 (Last Work Package only)]],FIND(" - ",Table58[[#This Row],[L3 (Last Work Package only)]])-1)</f>
        <v>IDR 227</v>
      </c>
      <c r="M2543" t="str">
        <f>LEFT(Table58[[#This Row],[Assets]],FIND(" - ",Table58[[#This Row],[Assets]])-1)</f>
        <v>HS2-000001067</v>
      </c>
      <c r="N2543" s="239" t="e">
        <f>INDEX(TrackerTbl[#Data],MATCH(Table58[[#This Row],[L2]],TrackerTbl[Cleansed_UAID_2],0),5)</f>
        <v>#N/A</v>
      </c>
      <c r="O2543" s="9" t="e">
        <f>INDEX(TrackerTbl[#Data],MATCH(Table58[[#This Row],[L2]],TrackerTbl[Cleansed_UAID_2],0),6)</f>
        <v>#N/A</v>
      </c>
      <c r="P2543" s="239" t="e">
        <f>INDEX(TrackerTbl[#Data],MATCH(Table58[[#This Row],[L2]],TrackerTbl[Cleansed_UAID_2],0),7)</f>
        <v>#N/A</v>
      </c>
    </row>
    <row r="2544" spans="10:16">
      <c r="J2544" t="s">
        <v>11781</v>
      </c>
      <c r="K2544" s="238" t="s">
        <v>11778</v>
      </c>
      <c r="L2544" t="str">
        <f>LEFT(Table58[[#This Row],[L3 (Last Work Package only)]],FIND(" - ",Table58[[#This Row],[L3 (Last Work Package only)]])-1)</f>
        <v>IDR 227</v>
      </c>
      <c r="M2544" t="str">
        <f>LEFT(Table58[[#This Row],[Assets]],FIND(" - ",Table58[[#This Row],[Assets]])-1)</f>
        <v>HS2-000001435</v>
      </c>
      <c r="N2544" s="239" t="e">
        <f>INDEX(TrackerTbl[#Data],MATCH(Table58[[#This Row],[L2]],TrackerTbl[Cleansed_UAID_2],0),5)</f>
        <v>#N/A</v>
      </c>
      <c r="O2544" s="9" t="e">
        <f>INDEX(TrackerTbl[#Data],MATCH(Table58[[#This Row],[L2]],TrackerTbl[Cleansed_UAID_2],0),6)</f>
        <v>#N/A</v>
      </c>
      <c r="P2544" s="239" t="e">
        <f>INDEX(TrackerTbl[#Data],MATCH(Table58[[#This Row],[L2]],TrackerTbl[Cleansed_UAID_2],0),7)</f>
        <v>#N/A</v>
      </c>
    </row>
    <row r="2545" spans="10:16">
      <c r="J2545" t="s">
        <v>11782</v>
      </c>
      <c r="K2545" s="238" t="s">
        <v>11778</v>
      </c>
      <c r="L2545" t="str">
        <f>LEFT(Table58[[#This Row],[L3 (Last Work Package only)]],FIND(" - ",Table58[[#This Row],[L3 (Last Work Package only)]])-1)</f>
        <v>IDR 227</v>
      </c>
      <c r="M2545" t="str">
        <f>LEFT(Table58[[#This Row],[Assets]],FIND(" - ",Table58[[#This Row],[Assets]])-1)</f>
        <v>HS2-00002NNHW</v>
      </c>
      <c r="N2545" s="239">
        <f>INDEX(TrackerTbl[#Data],MATCH(Table58[[#This Row],[L2]],TrackerTbl[Cleansed_UAID_2],0),5)</f>
        <v>45611</v>
      </c>
      <c r="O2545" s="9" t="str">
        <f>INDEX(TrackerTbl[#Data],MATCH(Table58[[#This Row],[L2]],TrackerTbl[Cleansed_UAID_2],0),6)</f>
        <v>10 - Complete</v>
      </c>
      <c r="P2545" s="239">
        <f>INDEX(TrackerTbl[#Data],MATCH(Table58[[#This Row],[L2]],TrackerTbl[Cleansed_UAID_2],0),7)</f>
        <v>45630</v>
      </c>
    </row>
    <row r="2546" spans="10:16">
      <c r="J2546" t="s">
        <v>11783</v>
      </c>
      <c r="K2546" s="238" t="s">
        <v>11778</v>
      </c>
      <c r="L2546" t="str">
        <f>LEFT(Table58[[#This Row],[L3 (Last Work Package only)]],FIND(" - ",Table58[[#This Row],[L3 (Last Work Package only)]])-1)</f>
        <v>IDR 227</v>
      </c>
      <c r="M2546" t="str">
        <f>LEFT(Table58[[#This Row],[Assets]],FIND(" - ",Table58[[#This Row],[Assets]])-1)</f>
        <v>HS2-000001068</v>
      </c>
      <c r="N2546" s="239" t="e">
        <f>INDEX(TrackerTbl[#Data],MATCH(Table58[[#This Row],[L2]],TrackerTbl[Cleansed_UAID_2],0),5)</f>
        <v>#N/A</v>
      </c>
      <c r="O2546" s="9" t="e">
        <f>INDEX(TrackerTbl[#Data],MATCH(Table58[[#This Row],[L2]],TrackerTbl[Cleansed_UAID_2],0),6)</f>
        <v>#N/A</v>
      </c>
      <c r="P2546" s="239" t="e">
        <f>INDEX(TrackerTbl[#Data],MATCH(Table58[[#This Row],[L2]],TrackerTbl[Cleansed_UAID_2],0),7)</f>
        <v>#N/A</v>
      </c>
    </row>
    <row r="2547" spans="10:16">
      <c r="J2547" t="s">
        <v>11784</v>
      </c>
      <c r="K2547" s="238" t="s">
        <v>11778</v>
      </c>
      <c r="L2547" t="str">
        <f>LEFT(Table58[[#This Row],[L3 (Last Work Package only)]],FIND(" - ",Table58[[#This Row],[L3 (Last Work Package only)]])-1)</f>
        <v>IDR 227</v>
      </c>
      <c r="M2547" t="str">
        <f>LEFT(Table58[[#This Row],[Assets]],FIND(" - ",Table58[[#This Row],[Assets]])-1)</f>
        <v>HS2-00002BVK2</v>
      </c>
      <c r="N2547" s="239" t="e">
        <f>INDEX(TrackerTbl[#Data],MATCH(Table58[[#This Row],[L2]],TrackerTbl[Cleansed_UAID_2],0),5)</f>
        <v>#N/A</v>
      </c>
      <c r="O2547" s="9" t="e">
        <f>INDEX(TrackerTbl[#Data],MATCH(Table58[[#This Row],[L2]],TrackerTbl[Cleansed_UAID_2],0),6)</f>
        <v>#N/A</v>
      </c>
      <c r="P2547" s="239" t="e">
        <f>INDEX(TrackerTbl[#Data],MATCH(Table58[[#This Row],[L2]],TrackerTbl[Cleansed_UAID_2],0),7)</f>
        <v>#N/A</v>
      </c>
    </row>
    <row r="2548" spans="10:16">
      <c r="J2548" t="s">
        <v>11785</v>
      </c>
      <c r="K2548" s="238" t="s">
        <v>11778</v>
      </c>
      <c r="L2548" t="str">
        <f>LEFT(Table58[[#This Row],[L3 (Last Work Package only)]],FIND(" - ",Table58[[#This Row],[L3 (Last Work Package only)]])-1)</f>
        <v>IDR 227</v>
      </c>
      <c r="M2548" t="str">
        <f>LEFT(Table58[[#This Row],[Assets]],FIND(" - ",Table58[[#This Row],[Assets]])-1)</f>
        <v>HS2-00002CQQG</v>
      </c>
      <c r="N2548" s="239" t="e">
        <f>INDEX(TrackerTbl[#Data],MATCH(Table58[[#This Row],[L2]],TrackerTbl[Cleansed_UAID_2],0),5)</f>
        <v>#N/A</v>
      </c>
      <c r="O2548" s="9" t="e">
        <f>INDEX(TrackerTbl[#Data],MATCH(Table58[[#This Row],[L2]],TrackerTbl[Cleansed_UAID_2],0),6)</f>
        <v>#N/A</v>
      </c>
      <c r="P2548" s="239" t="e">
        <f>INDEX(TrackerTbl[#Data],MATCH(Table58[[#This Row],[L2]],TrackerTbl[Cleansed_UAID_2],0),7)</f>
        <v>#N/A</v>
      </c>
    </row>
    <row r="2549" spans="10:16">
      <c r="J2549" t="s">
        <v>11786</v>
      </c>
      <c r="K2549" s="238" t="s">
        <v>11778</v>
      </c>
      <c r="L2549" t="str">
        <f>LEFT(Table58[[#This Row],[L3 (Last Work Package only)]],FIND(" - ",Table58[[#This Row],[L3 (Last Work Package only)]])-1)</f>
        <v>IDR 227</v>
      </c>
      <c r="M2549" t="str">
        <f>LEFT(Table58[[#This Row],[Assets]],FIND(" - ",Table58[[#This Row],[Assets]])-1)</f>
        <v>HS2-00002CQQH</v>
      </c>
      <c r="N2549" s="239" t="e">
        <f>INDEX(TrackerTbl[#Data],MATCH(Table58[[#This Row],[L2]],TrackerTbl[Cleansed_UAID_2],0),5)</f>
        <v>#N/A</v>
      </c>
      <c r="O2549" s="9" t="e">
        <f>INDEX(TrackerTbl[#Data],MATCH(Table58[[#This Row],[L2]],TrackerTbl[Cleansed_UAID_2],0),6)</f>
        <v>#N/A</v>
      </c>
      <c r="P2549" s="239" t="e">
        <f>INDEX(TrackerTbl[#Data],MATCH(Table58[[#This Row],[L2]],TrackerTbl[Cleansed_UAID_2],0),7)</f>
        <v>#N/A</v>
      </c>
    </row>
    <row r="2550" spans="10:16">
      <c r="J2550" t="s">
        <v>11787</v>
      </c>
      <c r="K2550" s="238" t="s">
        <v>11778</v>
      </c>
      <c r="L2550" t="str">
        <f>LEFT(Table58[[#This Row],[L3 (Last Work Package only)]],FIND(" - ",Table58[[#This Row],[L3 (Last Work Package only)]])-1)</f>
        <v>IDR 227</v>
      </c>
      <c r="M2550" t="str">
        <f>LEFT(Table58[[#This Row],[Assets]],FIND(" - ",Table58[[#This Row],[Assets]])-1)</f>
        <v>HS2-00002CQQJ</v>
      </c>
      <c r="N2550" s="239" t="e">
        <f>INDEX(TrackerTbl[#Data],MATCH(Table58[[#This Row],[L2]],TrackerTbl[Cleansed_UAID_2],0),5)</f>
        <v>#N/A</v>
      </c>
      <c r="O2550" s="9" t="e">
        <f>INDEX(TrackerTbl[#Data],MATCH(Table58[[#This Row],[L2]],TrackerTbl[Cleansed_UAID_2],0),6)</f>
        <v>#N/A</v>
      </c>
      <c r="P2550" s="239" t="e">
        <f>INDEX(TrackerTbl[#Data],MATCH(Table58[[#This Row],[L2]],TrackerTbl[Cleansed_UAID_2],0),7)</f>
        <v>#N/A</v>
      </c>
    </row>
    <row r="2551" spans="10:16">
      <c r="J2551" t="s">
        <v>11788</v>
      </c>
      <c r="K2551" s="238" t="s">
        <v>11789</v>
      </c>
      <c r="L2551" t="str">
        <f>LEFT(Table58[[#This Row],[L3 (Last Work Package only)]],FIND(" - ",Table58[[#This Row],[L3 (Last Work Package only)]])-1)</f>
        <v>IDR 226.5</v>
      </c>
      <c r="M2551" t="str">
        <f>LEFT(Table58[[#This Row],[Assets]],FIND(" - ",Table58[[#This Row],[Assets]])-1)</f>
        <v>HS2-00002CTE4</v>
      </c>
      <c r="N2551" s="239">
        <f>INDEX(TrackerTbl[#Data],MATCH(Table58[[#This Row],[L2]],TrackerTbl[Cleansed_UAID_2],0),5)</f>
        <v>45548</v>
      </c>
      <c r="O2551" s="9" t="str">
        <f>INDEX(TrackerTbl[#Data],MATCH(Table58[[#This Row],[L2]],TrackerTbl[Cleansed_UAID_2],0),6)</f>
        <v>10 - Complete</v>
      </c>
      <c r="P2551" s="239">
        <f>INDEX(TrackerTbl[#Data],MATCH(Table58[[#This Row],[L2]],TrackerTbl[Cleansed_UAID_2],0),7)</f>
        <v>45558</v>
      </c>
    </row>
    <row r="2552" spans="10:16">
      <c r="J2552" t="s">
        <v>11790</v>
      </c>
      <c r="K2552" s="238" t="s">
        <v>11789</v>
      </c>
      <c r="L2552" t="str">
        <f>LEFT(Table58[[#This Row],[L3 (Last Work Package only)]],FIND(" - ",Table58[[#This Row],[L3 (Last Work Package only)]])-1)</f>
        <v>IDR 226.5</v>
      </c>
      <c r="M2552" t="str">
        <f>LEFT(Table58[[#This Row],[Assets]],FIND(" - ",Table58[[#This Row],[Assets]])-1)</f>
        <v>HS2-00002CTE6</v>
      </c>
      <c r="N2552" s="239">
        <f>INDEX(TrackerTbl[#Data],MATCH(Table58[[#This Row],[L2]],TrackerTbl[Cleansed_UAID_2],0),5)</f>
        <v>45548</v>
      </c>
      <c r="O2552" s="9" t="str">
        <f>INDEX(TrackerTbl[#Data],MATCH(Table58[[#This Row],[L2]],TrackerTbl[Cleansed_UAID_2],0),6)</f>
        <v>10 - Complete</v>
      </c>
      <c r="P2552" s="239">
        <f>INDEX(TrackerTbl[#Data],MATCH(Table58[[#This Row],[L2]],TrackerTbl[Cleansed_UAID_2],0),7)</f>
        <v>45559</v>
      </c>
    </row>
    <row r="2553" spans="10:16">
      <c r="J2553" t="s">
        <v>11791</v>
      </c>
      <c r="K2553" s="238" t="s">
        <v>11789</v>
      </c>
      <c r="L2553" t="str">
        <f>LEFT(Table58[[#This Row],[L3 (Last Work Package only)]],FIND(" - ",Table58[[#This Row],[L3 (Last Work Package only)]])-1)</f>
        <v>IDR 226.5</v>
      </c>
      <c r="M2553" t="str">
        <f>LEFT(Table58[[#This Row],[Assets]],FIND(" - ",Table58[[#This Row],[Assets]])-1)</f>
        <v>HS2-00002EKZB</v>
      </c>
      <c r="N2553" s="239" t="e">
        <f>INDEX(TrackerTbl[#Data],MATCH(Table58[[#This Row],[L2]],TrackerTbl[Cleansed_UAID_2],0),5)</f>
        <v>#N/A</v>
      </c>
      <c r="O2553" s="9" t="e">
        <f>INDEX(TrackerTbl[#Data],MATCH(Table58[[#This Row],[L2]],TrackerTbl[Cleansed_UAID_2],0),6)</f>
        <v>#N/A</v>
      </c>
      <c r="P2553" s="239" t="e">
        <f>INDEX(TrackerTbl[#Data],MATCH(Table58[[#This Row],[L2]],TrackerTbl[Cleansed_UAID_2],0),7)</f>
        <v>#N/A</v>
      </c>
    </row>
    <row r="2554" spans="10:16">
      <c r="J2554" t="s">
        <v>11792</v>
      </c>
      <c r="K2554" s="238" t="s">
        <v>11789</v>
      </c>
      <c r="L2554" t="str">
        <f>LEFT(Table58[[#This Row],[L3 (Last Work Package only)]],FIND(" - ",Table58[[#This Row],[L3 (Last Work Package only)]])-1)</f>
        <v>IDR 226.5</v>
      </c>
      <c r="M2554" t="str">
        <f>LEFT(Table58[[#This Row],[Assets]],FIND(" - ",Table58[[#This Row],[Assets]])-1)</f>
        <v>HS2-00002EKZC</v>
      </c>
      <c r="N2554" s="239" t="e">
        <f>INDEX(TrackerTbl[#Data],MATCH(Table58[[#This Row],[L2]],TrackerTbl[Cleansed_UAID_2],0),5)</f>
        <v>#N/A</v>
      </c>
      <c r="O2554" s="9" t="e">
        <f>INDEX(TrackerTbl[#Data],MATCH(Table58[[#This Row],[L2]],TrackerTbl[Cleansed_UAID_2],0),6)</f>
        <v>#N/A</v>
      </c>
      <c r="P2554" s="239" t="e">
        <f>INDEX(TrackerTbl[#Data],MATCH(Table58[[#This Row],[L2]],TrackerTbl[Cleansed_UAID_2],0),7)</f>
        <v>#N/A</v>
      </c>
    </row>
    <row r="2555" spans="10:16">
      <c r="J2555" t="s">
        <v>11793</v>
      </c>
      <c r="K2555" s="238" t="s">
        <v>11789</v>
      </c>
      <c r="L2555" t="str">
        <f>LEFT(Table58[[#This Row],[L3 (Last Work Package only)]],FIND(" - ",Table58[[#This Row],[L3 (Last Work Package only)]])-1)</f>
        <v>IDR 226.5</v>
      </c>
      <c r="M2555" t="str">
        <f>LEFT(Table58[[#This Row],[Assets]],FIND(" - ",Table58[[#This Row],[Assets]])-1)</f>
        <v>HS2-00002CTE9</v>
      </c>
      <c r="N2555" s="239">
        <f>INDEX(TrackerTbl[#Data],MATCH(Table58[[#This Row],[L2]],TrackerTbl[Cleansed_UAID_2],0),5)</f>
        <v>45548</v>
      </c>
      <c r="O2555" s="9" t="str">
        <f>INDEX(TrackerTbl[#Data],MATCH(Table58[[#This Row],[L2]],TrackerTbl[Cleansed_UAID_2],0),6)</f>
        <v>10 - Complete</v>
      </c>
      <c r="P2555" s="239">
        <f>INDEX(TrackerTbl[#Data],MATCH(Table58[[#This Row],[L2]],TrackerTbl[Cleansed_UAID_2],0),7)</f>
        <v>45555</v>
      </c>
    </row>
    <row r="2556" spans="10:16">
      <c r="J2556" t="s">
        <v>11794</v>
      </c>
      <c r="K2556" s="238" t="s">
        <v>11789</v>
      </c>
      <c r="L2556" t="str">
        <f>LEFT(Table58[[#This Row],[L3 (Last Work Package only)]],FIND(" - ",Table58[[#This Row],[L3 (Last Work Package only)]])-1)</f>
        <v>IDR 226.5</v>
      </c>
      <c r="M2556" t="str">
        <f>LEFT(Table58[[#This Row],[Assets]],FIND(" - ",Table58[[#This Row],[Assets]])-1)</f>
        <v>HS2-00002CTEB</v>
      </c>
      <c r="N2556" s="239">
        <f>INDEX(TrackerTbl[#Data],MATCH(Table58[[#This Row],[L2]],TrackerTbl[Cleansed_UAID_2],0),5)</f>
        <v>45548</v>
      </c>
      <c r="O2556" s="9" t="str">
        <f>INDEX(TrackerTbl[#Data],MATCH(Table58[[#This Row],[L2]],TrackerTbl[Cleansed_UAID_2],0),6)</f>
        <v>10 - Complete</v>
      </c>
      <c r="P2556" s="239">
        <f>INDEX(TrackerTbl[#Data],MATCH(Table58[[#This Row],[L2]],TrackerTbl[Cleansed_UAID_2],0),7)</f>
        <v>45559</v>
      </c>
    </row>
    <row r="2557" spans="10:16">
      <c r="J2557" t="s">
        <v>11795</v>
      </c>
      <c r="K2557" s="238" t="s">
        <v>11789</v>
      </c>
      <c r="L2557" t="str">
        <f>LEFT(Table58[[#This Row],[L3 (Last Work Package only)]],FIND(" - ",Table58[[#This Row],[L3 (Last Work Package only)]])-1)</f>
        <v>IDR 226.5</v>
      </c>
      <c r="M2557" t="str">
        <f>LEFT(Table58[[#This Row],[Assets]],FIND(" - ",Table58[[#This Row],[Assets]])-1)</f>
        <v>HS2-00002BVK1</v>
      </c>
      <c r="N2557" s="239">
        <f>INDEX(TrackerTbl[#Data],MATCH(Table58[[#This Row],[L2]],TrackerTbl[Cleansed_UAID_2],0),5)</f>
        <v>45548</v>
      </c>
      <c r="O2557" s="9" t="str">
        <f>INDEX(TrackerTbl[#Data],MATCH(Table58[[#This Row],[L2]],TrackerTbl[Cleansed_UAID_2],0),6)</f>
        <v>10 - Complete</v>
      </c>
      <c r="P2557" s="239">
        <f>INDEX(TrackerTbl[#Data],MATCH(Table58[[#This Row],[L2]],TrackerTbl[Cleansed_UAID_2],0),7)</f>
        <v>45554</v>
      </c>
    </row>
    <row r="2558" spans="10:16">
      <c r="J2558" t="s">
        <v>11796</v>
      </c>
      <c r="K2558" s="238" t="s">
        <v>11789</v>
      </c>
      <c r="L2558" t="str">
        <f>LEFT(Table58[[#This Row],[L3 (Last Work Package only)]],FIND(" - ",Table58[[#This Row],[L3 (Last Work Package only)]])-1)</f>
        <v>IDR 226.5</v>
      </c>
      <c r="M2558" t="str">
        <f>LEFT(Table58[[#This Row],[Assets]],FIND(" - ",Table58[[#This Row],[Assets]])-1)</f>
        <v>HS2-00002CQQK</v>
      </c>
      <c r="N2558" s="239">
        <f>INDEX(TrackerTbl[#Data],MATCH(Table58[[#This Row],[L2]],TrackerTbl[Cleansed_UAID_2],0),5)</f>
        <v>45548</v>
      </c>
      <c r="O2558" s="9" t="str">
        <f>INDEX(TrackerTbl[#Data],MATCH(Table58[[#This Row],[L2]],TrackerTbl[Cleansed_UAID_2],0),6)</f>
        <v>10 - Complete</v>
      </c>
      <c r="P2558" s="239">
        <f>INDEX(TrackerTbl[#Data],MATCH(Table58[[#This Row],[L2]],TrackerTbl[Cleansed_UAID_2],0),7)</f>
        <v>45555</v>
      </c>
    </row>
    <row r="2559" spans="10:16">
      <c r="J2559" t="s">
        <v>11797</v>
      </c>
      <c r="K2559" s="238" t="s">
        <v>11789</v>
      </c>
      <c r="L2559" t="str">
        <f>LEFT(Table58[[#This Row],[L3 (Last Work Package only)]],FIND(" - ",Table58[[#This Row],[L3 (Last Work Package only)]])-1)</f>
        <v>IDR 226.5</v>
      </c>
      <c r="M2559" t="str">
        <f>LEFT(Table58[[#This Row],[Assets]],FIND(" - ",Table58[[#This Row],[Assets]])-1)</f>
        <v>HS2-000031EF5</v>
      </c>
      <c r="N2559" s="239">
        <f>INDEX(TrackerTbl[#Data],MATCH(Table58[[#This Row],[L2]],TrackerTbl[Cleansed_UAID_2],0),5)</f>
        <v>45517</v>
      </c>
      <c r="O2559" s="9" t="str">
        <f>INDEX(TrackerTbl[#Data],MATCH(Table58[[#This Row],[L2]],TrackerTbl[Cleansed_UAID_2],0),6)</f>
        <v>10 - Complete</v>
      </c>
      <c r="P2559" s="239">
        <f>INDEX(TrackerTbl[#Data],MATCH(Table58[[#This Row],[L2]],TrackerTbl[Cleansed_UAID_2],0),7)</f>
        <v>45526</v>
      </c>
    </row>
    <row r="2560" spans="10:16">
      <c r="J2560" t="s">
        <v>11798</v>
      </c>
      <c r="K2560" s="238" t="s">
        <v>11789</v>
      </c>
      <c r="L2560" t="str">
        <f>LEFT(Table58[[#This Row],[L3 (Last Work Package only)]],FIND(" - ",Table58[[#This Row],[L3 (Last Work Package only)]])-1)</f>
        <v>IDR 226.5</v>
      </c>
      <c r="M2560" t="str">
        <f>LEFT(Table58[[#This Row],[Assets]],FIND(" - ",Table58[[#This Row],[Assets]])-1)</f>
        <v>HS2-000031EF6</v>
      </c>
      <c r="N2560" s="239">
        <f>INDEX(TrackerTbl[#Data],MATCH(Table58[[#This Row],[L2]],TrackerTbl[Cleansed_UAID_2],0),5)</f>
        <v>45517</v>
      </c>
      <c r="O2560" s="9" t="str">
        <f>INDEX(TrackerTbl[#Data],MATCH(Table58[[#This Row],[L2]],TrackerTbl[Cleansed_UAID_2],0),6)</f>
        <v>10 - Complete</v>
      </c>
      <c r="P2560" s="239">
        <f>INDEX(TrackerTbl[#Data],MATCH(Table58[[#This Row],[L2]],TrackerTbl[Cleansed_UAID_2],0),7)</f>
        <v>45526</v>
      </c>
    </row>
    <row r="2561" spans="10:16">
      <c r="J2561" t="s">
        <v>11799</v>
      </c>
      <c r="K2561" s="238" t="s">
        <v>11789</v>
      </c>
      <c r="L2561" t="str">
        <f>LEFT(Table58[[#This Row],[L3 (Last Work Package only)]],FIND(" - ",Table58[[#This Row],[L3 (Last Work Package only)]])-1)</f>
        <v>IDR 226.5</v>
      </c>
      <c r="M2561" t="str">
        <f>LEFT(Table58[[#This Row],[Assets]],FIND(" - ",Table58[[#This Row],[Assets]])-1)</f>
        <v>HS2-0000386UJ</v>
      </c>
      <c r="N2561" s="239">
        <f>INDEX(TrackerTbl[#Data],MATCH(Table58[[#This Row],[L2]],TrackerTbl[Cleansed_UAID_2],0),5)</f>
        <v>45530</v>
      </c>
      <c r="O2561" s="9" t="str">
        <f>INDEX(TrackerTbl[#Data],MATCH(Table58[[#This Row],[L2]],TrackerTbl[Cleansed_UAID_2],0),6)</f>
        <v>10 - Complete</v>
      </c>
      <c r="P2561" s="239">
        <f>INDEX(TrackerTbl[#Data],MATCH(Table58[[#This Row],[L2]],TrackerTbl[Cleansed_UAID_2],0),7)</f>
        <v>45538</v>
      </c>
    </row>
    <row r="2562" spans="10:16">
      <c r="J2562" t="s">
        <v>11800</v>
      </c>
      <c r="K2562" s="238" t="s">
        <v>11789</v>
      </c>
      <c r="L2562" t="str">
        <f>LEFT(Table58[[#This Row],[L3 (Last Work Package only)]],FIND(" - ",Table58[[#This Row],[L3 (Last Work Package only)]])-1)</f>
        <v>IDR 226.5</v>
      </c>
      <c r="M2562" t="str">
        <f>LEFT(Table58[[#This Row],[Assets]],FIND(" - ",Table58[[#This Row],[Assets]])-1)</f>
        <v>HS2-000039DSE</v>
      </c>
      <c r="N2562" s="239" t="e">
        <f>INDEX(TrackerTbl[#Data],MATCH(Table58[[#This Row],[L2]],TrackerTbl[Cleansed_UAID_2],0),5)</f>
        <v>#N/A</v>
      </c>
      <c r="O2562" s="9" t="e">
        <f>INDEX(TrackerTbl[#Data],MATCH(Table58[[#This Row],[L2]],TrackerTbl[Cleansed_UAID_2],0),6)</f>
        <v>#N/A</v>
      </c>
      <c r="P2562" s="239" t="e">
        <f>INDEX(TrackerTbl[#Data],MATCH(Table58[[#This Row],[L2]],TrackerTbl[Cleansed_UAID_2],0),7)</f>
        <v>#N/A</v>
      </c>
    </row>
    <row r="2563" spans="10:16">
      <c r="J2563" t="s">
        <v>11801</v>
      </c>
      <c r="K2563" s="238" t="s">
        <v>11789</v>
      </c>
      <c r="L2563" t="str">
        <f>LEFT(Table58[[#This Row],[L3 (Last Work Package only)]],FIND(" - ",Table58[[#This Row],[L3 (Last Work Package only)]])-1)</f>
        <v>IDR 226.5</v>
      </c>
      <c r="M2563" t="str">
        <f>LEFT(Table58[[#This Row],[Assets]],FIND(" - ",Table58[[#This Row],[Assets]])-1)</f>
        <v>HS2-00003CPXC</v>
      </c>
      <c r="N2563" s="239">
        <f>INDEX(TrackerTbl[#Data],MATCH(Table58[[#This Row],[L2]],TrackerTbl[Cleansed_UAID_2],0),5)</f>
        <v>45551</v>
      </c>
      <c r="O2563" s="9" t="str">
        <f>INDEX(TrackerTbl[#Data],MATCH(Table58[[#This Row],[L2]],TrackerTbl[Cleansed_UAID_2],0),6)</f>
        <v>10 - Complete</v>
      </c>
      <c r="P2563" s="239">
        <f>INDEX(TrackerTbl[#Data],MATCH(Table58[[#This Row],[L2]],TrackerTbl[Cleansed_UAID_2],0),7)</f>
        <v>45554</v>
      </c>
    </row>
    <row r="2564" spans="10:16">
      <c r="J2564" t="s">
        <v>11802</v>
      </c>
      <c r="K2564" s="238" t="s">
        <v>11789</v>
      </c>
      <c r="L2564" t="str">
        <f>LEFT(Table58[[#This Row],[L3 (Last Work Package only)]],FIND(" - ",Table58[[#This Row],[L3 (Last Work Package only)]])-1)</f>
        <v>IDR 226.5</v>
      </c>
      <c r="M2564" t="str">
        <f>LEFT(Table58[[#This Row],[Assets]],FIND(" - ",Table58[[#This Row],[Assets]])-1)</f>
        <v>HS2-00003CPXD</v>
      </c>
      <c r="N2564" s="239">
        <f>INDEX(TrackerTbl[#Data],MATCH(Table58[[#This Row],[L2]],TrackerTbl[Cleansed_UAID_2],0),5)</f>
        <v>45551</v>
      </c>
      <c r="O2564" s="9" t="str">
        <f>INDEX(TrackerTbl[#Data],MATCH(Table58[[#This Row],[L2]],TrackerTbl[Cleansed_UAID_2],0),6)</f>
        <v>10 - Complete</v>
      </c>
      <c r="P2564" s="239">
        <f>INDEX(TrackerTbl[#Data],MATCH(Table58[[#This Row],[L2]],TrackerTbl[Cleansed_UAID_2],0),7)</f>
        <v>45554</v>
      </c>
    </row>
    <row r="2565" spans="10:16">
      <c r="J2565" t="s">
        <v>11803</v>
      </c>
      <c r="K2565" s="238" t="s">
        <v>11789</v>
      </c>
      <c r="L2565" t="str">
        <f>LEFT(Table58[[#This Row],[L3 (Last Work Package only)]],FIND(" - ",Table58[[#This Row],[L3 (Last Work Package only)]])-1)</f>
        <v>IDR 226.5</v>
      </c>
      <c r="M2565" t="str">
        <f>LEFT(Table58[[#This Row],[Assets]],FIND(" - ",Table58[[#This Row],[Assets]])-1)</f>
        <v>HS2-00003CPXF</v>
      </c>
      <c r="N2565" s="239">
        <f>INDEX(TrackerTbl[#Data],MATCH(Table58[[#This Row],[L2]],TrackerTbl[Cleansed_UAID_2],0),5)</f>
        <v>45551</v>
      </c>
      <c r="O2565" s="9" t="str">
        <f>INDEX(TrackerTbl[#Data],MATCH(Table58[[#This Row],[L2]],TrackerTbl[Cleansed_UAID_2],0),6)</f>
        <v>10 - Complete</v>
      </c>
      <c r="P2565" s="239">
        <f>INDEX(TrackerTbl[#Data],MATCH(Table58[[#This Row],[L2]],TrackerTbl[Cleansed_UAID_2],0),7)</f>
        <v>45554</v>
      </c>
    </row>
    <row r="2566" spans="10:16">
      <c r="J2566" t="s">
        <v>11804</v>
      </c>
      <c r="K2566" s="238" t="s">
        <v>11789</v>
      </c>
      <c r="L2566" t="str">
        <f>LEFT(Table58[[#This Row],[L3 (Last Work Package only)]],FIND(" - ",Table58[[#This Row],[L3 (Last Work Package only)]])-1)</f>
        <v>IDR 226.5</v>
      </c>
      <c r="M2566" t="str">
        <f>LEFT(Table58[[#This Row],[Assets]],FIND(" - ",Table58[[#This Row],[Assets]])-1)</f>
        <v>HS2-00003CPXG</v>
      </c>
      <c r="N2566" s="239">
        <f>INDEX(TrackerTbl[#Data],MATCH(Table58[[#This Row],[L2]],TrackerTbl[Cleansed_UAID_2],0),5)</f>
        <v>45551</v>
      </c>
      <c r="O2566" s="9" t="str">
        <f>INDEX(TrackerTbl[#Data],MATCH(Table58[[#This Row],[L2]],TrackerTbl[Cleansed_UAID_2],0),6)</f>
        <v>10 - Complete</v>
      </c>
      <c r="P2566" s="239">
        <f>INDEX(TrackerTbl[#Data],MATCH(Table58[[#This Row],[L2]],TrackerTbl[Cleansed_UAID_2],0),7)</f>
        <v>45554</v>
      </c>
    </row>
    <row r="2567" spans="10:16">
      <c r="J2567" t="s">
        <v>11805</v>
      </c>
      <c r="K2567" s="238" t="s">
        <v>11789</v>
      </c>
      <c r="L2567" t="str">
        <f>LEFT(Table58[[#This Row],[L3 (Last Work Package only)]],FIND(" - ",Table58[[#This Row],[L3 (Last Work Package only)]])-1)</f>
        <v>IDR 226.5</v>
      </c>
      <c r="M2567" t="str">
        <f>LEFT(Table58[[#This Row],[Assets]],FIND(" - ",Table58[[#This Row],[Assets]])-1)</f>
        <v>HS2-00003CPXH</v>
      </c>
      <c r="N2567" s="239">
        <f>INDEX(TrackerTbl[#Data],MATCH(Table58[[#This Row],[L2]],TrackerTbl[Cleansed_UAID_2],0),5)</f>
        <v>45551</v>
      </c>
      <c r="O2567" s="9" t="str">
        <f>INDEX(TrackerTbl[#Data],MATCH(Table58[[#This Row],[L2]],TrackerTbl[Cleansed_UAID_2],0),6)</f>
        <v>10 - Complete</v>
      </c>
      <c r="P2567" s="239">
        <f>INDEX(TrackerTbl[#Data],MATCH(Table58[[#This Row],[L2]],TrackerTbl[Cleansed_UAID_2],0),7)</f>
        <v>45554</v>
      </c>
    </row>
    <row r="2568" spans="10:16">
      <c r="J2568" t="s">
        <v>11806</v>
      </c>
      <c r="K2568" s="238" t="s">
        <v>11789</v>
      </c>
      <c r="L2568" t="str">
        <f>LEFT(Table58[[#This Row],[L3 (Last Work Package only)]],FIND(" - ",Table58[[#This Row],[L3 (Last Work Package only)]])-1)</f>
        <v>IDR 226.5</v>
      </c>
      <c r="M2568" t="str">
        <f>LEFT(Table58[[#This Row],[Assets]],FIND(" - ",Table58[[#This Row],[Assets]])-1)</f>
        <v>HS2-00003CPXJ</v>
      </c>
      <c r="N2568" s="239">
        <f>INDEX(TrackerTbl[#Data],MATCH(Table58[[#This Row],[L2]],TrackerTbl[Cleansed_UAID_2],0),5)</f>
        <v>45551</v>
      </c>
      <c r="O2568" s="9" t="str">
        <f>INDEX(TrackerTbl[#Data],MATCH(Table58[[#This Row],[L2]],TrackerTbl[Cleansed_UAID_2],0),6)</f>
        <v>10 - Complete</v>
      </c>
      <c r="P2568" s="239">
        <f>INDEX(TrackerTbl[#Data],MATCH(Table58[[#This Row],[L2]],TrackerTbl[Cleansed_UAID_2],0),7)</f>
        <v>45554</v>
      </c>
    </row>
    <row r="2569" spans="10:16">
      <c r="J2569" t="s">
        <v>11807</v>
      </c>
      <c r="K2569" s="238" t="s">
        <v>11789</v>
      </c>
      <c r="L2569" t="str">
        <f>LEFT(Table58[[#This Row],[L3 (Last Work Package only)]],FIND(" - ",Table58[[#This Row],[L3 (Last Work Package only)]])-1)</f>
        <v>IDR 226.5</v>
      </c>
      <c r="M2569" t="str">
        <f>LEFT(Table58[[#This Row],[Assets]],FIND(" - ",Table58[[#This Row],[Assets]])-1)</f>
        <v>HS2-00003CPXL</v>
      </c>
      <c r="N2569" s="239">
        <f>INDEX(TrackerTbl[#Data],MATCH(Table58[[#This Row],[L2]],TrackerTbl[Cleansed_UAID_2],0),5)</f>
        <v>45551</v>
      </c>
      <c r="O2569" s="9" t="str">
        <f>INDEX(TrackerTbl[#Data],MATCH(Table58[[#This Row],[L2]],TrackerTbl[Cleansed_UAID_2],0),6)</f>
        <v>10 - Complete</v>
      </c>
      <c r="P2569" s="239">
        <f>INDEX(TrackerTbl[#Data],MATCH(Table58[[#This Row],[L2]],TrackerTbl[Cleansed_UAID_2],0),7)</f>
        <v>45554</v>
      </c>
    </row>
    <row r="2570" spans="10:16">
      <c r="J2570" t="s">
        <v>11808</v>
      </c>
      <c r="K2570" s="238" t="s">
        <v>11789</v>
      </c>
      <c r="L2570" t="str">
        <f>LEFT(Table58[[#This Row],[L3 (Last Work Package only)]],FIND(" - ",Table58[[#This Row],[L3 (Last Work Package only)]])-1)</f>
        <v>IDR 226.5</v>
      </c>
      <c r="M2570" t="str">
        <f>LEFT(Table58[[#This Row],[Assets]],FIND(" - ",Table58[[#This Row],[Assets]])-1)</f>
        <v>HS2-00003CPXM</v>
      </c>
      <c r="N2570" s="239">
        <f>INDEX(TrackerTbl[#Data],MATCH(Table58[[#This Row],[L2]],TrackerTbl[Cleansed_UAID_2],0),5)</f>
        <v>45551</v>
      </c>
      <c r="O2570" s="9" t="str">
        <f>INDEX(TrackerTbl[#Data],MATCH(Table58[[#This Row],[L2]],TrackerTbl[Cleansed_UAID_2],0),6)</f>
        <v>10 - Complete</v>
      </c>
      <c r="P2570" s="239">
        <f>INDEX(TrackerTbl[#Data],MATCH(Table58[[#This Row],[L2]],TrackerTbl[Cleansed_UAID_2],0),7)</f>
        <v>45554</v>
      </c>
    </row>
    <row r="2571" spans="10:16">
      <c r="J2571" t="s">
        <v>11809</v>
      </c>
      <c r="K2571" s="238" t="s">
        <v>11789</v>
      </c>
      <c r="L2571" t="str">
        <f>LEFT(Table58[[#This Row],[L3 (Last Work Package only)]],FIND(" - ",Table58[[#This Row],[L3 (Last Work Package only)]])-1)</f>
        <v>IDR 226.5</v>
      </c>
      <c r="M2571" t="str">
        <f>LEFT(Table58[[#This Row],[Assets]],FIND(" - ",Table58[[#This Row],[Assets]])-1)</f>
        <v>HS2-00003CPXN</v>
      </c>
      <c r="N2571" s="239">
        <f>INDEX(TrackerTbl[#Data],MATCH(Table58[[#This Row],[L2]],TrackerTbl[Cleansed_UAID_2],0),5)</f>
        <v>45551</v>
      </c>
      <c r="O2571" s="9" t="str">
        <f>INDEX(TrackerTbl[#Data],MATCH(Table58[[#This Row],[L2]],TrackerTbl[Cleansed_UAID_2],0),6)</f>
        <v>10 - Complete</v>
      </c>
      <c r="P2571" s="239">
        <f>INDEX(TrackerTbl[#Data],MATCH(Table58[[#This Row],[L2]],TrackerTbl[Cleansed_UAID_2],0),7)</f>
        <v>45554</v>
      </c>
    </row>
    <row r="2572" spans="10:16">
      <c r="J2572" t="s">
        <v>11810</v>
      </c>
      <c r="K2572" s="238" t="s">
        <v>11789</v>
      </c>
      <c r="L2572" t="str">
        <f>LEFT(Table58[[#This Row],[L3 (Last Work Package only)]],FIND(" - ",Table58[[#This Row],[L3 (Last Work Package only)]])-1)</f>
        <v>IDR 226.5</v>
      </c>
      <c r="M2572" t="str">
        <f>LEFT(Table58[[#This Row],[Assets]],FIND(" - ",Table58[[#This Row],[Assets]])-1)</f>
        <v>HS2-00003CPXQ</v>
      </c>
      <c r="N2572" s="239">
        <f>INDEX(TrackerTbl[#Data],MATCH(Table58[[#This Row],[L2]],TrackerTbl[Cleansed_UAID_2],0),5)</f>
        <v>45551</v>
      </c>
      <c r="O2572" s="9" t="str">
        <f>INDEX(TrackerTbl[#Data],MATCH(Table58[[#This Row],[L2]],TrackerTbl[Cleansed_UAID_2],0),6)</f>
        <v>10 - Complete</v>
      </c>
      <c r="P2572" s="239">
        <f>INDEX(TrackerTbl[#Data],MATCH(Table58[[#This Row],[L2]],TrackerTbl[Cleansed_UAID_2],0),7)</f>
        <v>45554</v>
      </c>
    </row>
    <row r="2573" spans="10:16">
      <c r="J2573" t="s">
        <v>11811</v>
      </c>
      <c r="K2573" s="238" t="s">
        <v>11789</v>
      </c>
      <c r="L2573" t="str">
        <f>LEFT(Table58[[#This Row],[L3 (Last Work Package only)]],FIND(" - ",Table58[[#This Row],[L3 (Last Work Package only)]])-1)</f>
        <v>IDR 226.5</v>
      </c>
      <c r="M2573" t="str">
        <f>LEFT(Table58[[#This Row],[Assets]],FIND(" - ",Table58[[#This Row],[Assets]])-1)</f>
        <v>HS2-00003CPXR</v>
      </c>
      <c r="N2573" s="239">
        <f>INDEX(TrackerTbl[#Data],MATCH(Table58[[#This Row],[L2]],TrackerTbl[Cleansed_UAID_2],0),5)</f>
        <v>45551</v>
      </c>
      <c r="O2573" s="9" t="str">
        <f>INDEX(TrackerTbl[#Data],MATCH(Table58[[#This Row],[L2]],TrackerTbl[Cleansed_UAID_2],0),6)</f>
        <v>10 - Complete</v>
      </c>
      <c r="P2573" s="239">
        <f>INDEX(TrackerTbl[#Data],MATCH(Table58[[#This Row],[L2]],TrackerTbl[Cleansed_UAID_2],0),7)</f>
        <v>45554</v>
      </c>
    </row>
    <row r="2574" spans="10:16">
      <c r="J2574" t="s">
        <v>11812</v>
      </c>
      <c r="K2574" s="238" t="s">
        <v>11789</v>
      </c>
      <c r="L2574" t="str">
        <f>LEFT(Table58[[#This Row],[L3 (Last Work Package only)]],FIND(" - ",Table58[[#This Row],[L3 (Last Work Package only)]])-1)</f>
        <v>IDR 226.5</v>
      </c>
      <c r="M2574" t="str">
        <f>LEFT(Table58[[#This Row],[Assets]],FIND(" - ",Table58[[#This Row],[Assets]])-1)</f>
        <v>HS2-00003CPXS</v>
      </c>
      <c r="N2574" s="239">
        <f>INDEX(TrackerTbl[#Data],MATCH(Table58[[#This Row],[L2]],TrackerTbl[Cleansed_UAID_2],0),5)</f>
        <v>45551</v>
      </c>
      <c r="O2574" s="9" t="str">
        <f>INDEX(TrackerTbl[#Data],MATCH(Table58[[#This Row],[L2]],TrackerTbl[Cleansed_UAID_2],0),6)</f>
        <v>10 - Complete</v>
      </c>
      <c r="P2574" s="239">
        <f>INDEX(TrackerTbl[#Data],MATCH(Table58[[#This Row],[L2]],TrackerTbl[Cleansed_UAID_2],0),7)</f>
        <v>45554</v>
      </c>
    </row>
    <row r="2575" spans="10:16">
      <c r="J2575" t="s">
        <v>11813</v>
      </c>
      <c r="K2575" s="238" t="s">
        <v>11789</v>
      </c>
      <c r="L2575" t="str">
        <f>LEFT(Table58[[#This Row],[L3 (Last Work Package only)]],FIND(" - ",Table58[[#This Row],[L3 (Last Work Package only)]])-1)</f>
        <v>IDR 226.5</v>
      </c>
      <c r="M2575" t="str">
        <f>LEFT(Table58[[#This Row],[Assets]],FIND(" - ",Table58[[#This Row],[Assets]])-1)</f>
        <v>HS2-00003CPXT</v>
      </c>
      <c r="N2575" s="239">
        <f>INDEX(TrackerTbl[#Data],MATCH(Table58[[#This Row],[L2]],TrackerTbl[Cleansed_UAID_2],0),5)</f>
        <v>45551</v>
      </c>
      <c r="O2575" s="9" t="str">
        <f>INDEX(TrackerTbl[#Data],MATCH(Table58[[#This Row],[L2]],TrackerTbl[Cleansed_UAID_2],0),6)</f>
        <v>10 - Complete</v>
      </c>
      <c r="P2575" s="239">
        <f>INDEX(TrackerTbl[#Data],MATCH(Table58[[#This Row],[L2]],TrackerTbl[Cleansed_UAID_2],0),7)</f>
        <v>45554</v>
      </c>
    </row>
    <row r="2576" spans="10:16">
      <c r="J2576" t="s">
        <v>11814</v>
      </c>
      <c r="K2576" s="238" t="s">
        <v>11789</v>
      </c>
      <c r="L2576" t="str">
        <f>LEFT(Table58[[#This Row],[L3 (Last Work Package only)]],FIND(" - ",Table58[[#This Row],[L3 (Last Work Package only)]])-1)</f>
        <v>IDR 226.5</v>
      </c>
      <c r="M2576" t="str">
        <f>LEFT(Table58[[#This Row],[Assets]],FIND(" - ",Table58[[#This Row],[Assets]])-1)</f>
        <v>HS2-00003CPXV</v>
      </c>
      <c r="N2576" s="239">
        <f>INDEX(TrackerTbl[#Data],MATCH(Table58[[#This Row],[L2]],TrackerTbl[Cleansed_UAID_2],0),5)</f>
        <v>45551</v>
      </c>
      <c r="O2576" s="9" t="str">
        <f>INDEX(TrackerTbl[#Data],MATCH(Table58[[#This Row],[L2]],TrackerTbl[Cleansed_UAID_2],0),6)</f>
        <v>10 - Complete</v>
      </c>
      <c r="P2576" s="239">
        <f>INDEX(TrackerTbl[#Data],MATCH(Table58[[#This Row],[L2]],TrackerTbl[Cleansed_UAID_2],0),7)</f>
        <v>45554</v>
      </c>
    </row>
    <row r="2577" spans="10:16">
      <c r="J2577" t="s">
        <v>11815</v>
      </c>
      <c r="K2577" s="238" t="s">
        <v>11789</v>
      </c>
      <c r="L2577" t="str">
        <f>LEFT(Table58[[#This Row],[L3 (Last Work Package only)]],FIND(" - ",Table58[[#This Row],[L3 (Last Work Package only)]])-1)</f>
        <v>IDR 226.5</v>
      </c>
      <c r="M2577" t="str">
        <f>LEFT(Table58[[#This Row],[Assets]],FIND(" - ",Table58[[#This Row],[Assets]])-1)</f>
        <v>HS2-00003CPXW</v>
      </c>
      <c r="N2577" s="239">
        <f>INDEX(TrackerTbl[#Data],MATCH(Table58[[#This Row],[L2]],TrackerTbl[Cleansed_UAID_2],0),5)</f>
        <v>45551</v>
      </c>
      <c r="O2577" s="9" t="str">
        <f>INDEX(TrackerTbl[#Data],MATCH(Table58[[#This Row],[L2]],TrackerTbl[Cleansed_UAID_2],0),6)</f>
        <v>10 - Complete</v>
      </c>
      <c r="P2577" s="239">
        <f>INDEX(TrackerTbl[#Data],MATCH(Table58[[#This Row],[L2]],TrackerTbl[Cleansed_UAID_2],0),7)</f>
        <v>45554</v>
      </c>
    </row>
    <row r="2578" spans="10:16">
      <c r="J2578" t="s">
        <v>11816</v>
      </c>
      <c r="K2578" s="238" t="s">
        <v>11789</v>
      </c>
      <c r="L2578" t="str">
        <f>LEFT(Table58[[#This Row],[L3 (Last Work Package only)]],FIND(" - ",Table58[[#This Row],[L3 (Last Work Package only)]])-1)</f>
        <v>IDR 226.5</v>
      </c>
      <c r="M2578" t="str">
        <f>LEFT(Table58[[#This Row],[Assets]],FIND(" - ",Table58[[#This Row],[Assets]])-1)</f>
        <v>HS2-00003CPXX</v>
      </c>
      <c r="N2578" s="239">
        <f>INDEX(TrackerTbl[#Data],MATCH(Table58[[#This Row],[L2]],TrackerTbl[Cleansed_UAID_2],0),5)</f>
        <v>45551</v>
      </c>
      <c r="O2578" s="9" t="str">
        <f>INDEX(TrackerTbl[#Data],MATCH(Table58[[#This Row],[L2]],TrackerTbl[Cleansed_UAID_2],0),6)</f>
        <v>10 - Complete</v>
      </c>
      <c r="P2578" s="239">
        <f>INDEX(TrackerTbl[#Data],MATCH(Table58[[#This Row],[L2]],TrackerTbl[Cleansed_UAID_2],0),7)</f>
        <v>45554</v>
      </c>
    </row>
    <row r="2579" spans="10:16">
      <c r="J2579" t="s">
        <v>11817</v>
      </c>
      <c r="K2579" s="238" t="s">
        <v>11789</v>
      </c>
      <c r="L2579" t="str">
        <f>LEFT(Table58[[#This Row],[L3 (Last Work Package only)]],FIND(" - ",Table58[[#This Row],[L3 (Last Work Package only)]])-1)</f>
        <v>IDR 226.5</v>
      </c>
      <c r="M2579" t="str">
        <f>LEFT(Table58[[#This Row],[Assets]],FIND(" - ",Table58[[#This Row],[Assets]])-1)</f>
        <v>HS2-00003CPXZ</v>
      </c>
      <c r="N2579" s="239">
        <f>INDEX(TrackerTbl[#Data],MATCH(Table58[[#This Row],[L2]],TrackerTbl[Cleansed_UAID_2],0),5)</f>
        <v>45551</v>
      </c>
      <c r="O2579" s="9" t="str">
        <f>INDEX(TrackerTbl[#Data],MATCH(Table58[[#This Row],[L2]],TrackerTbl[Cleansed_UAID_2],0),6)</f>
        <v>10 - Complete</v>
      </c>
      <c r="P2579" s="239">
        <f>INDEX(TrackerTbl[#Data],MATCH(Table58[[#This Row],[L2]],TrackerTbl[Cleansed_UAID_2],0),7)</f>
        <v>45551</v>
      </c>
    </row>
    <row r="2580" spans="10:16">
      <c r="J2580" t="s">
        <v>11818</v>
      </c>
      <c r="K2580" s="238" t="s">
        <v>11789</v>
      </c>
      <c r="L2580" t="str">
        <f>LEFT(Table58[[#This Row],[L3 (Last Work Package only)]],FIND(" - ",Table58[[#This Row],[L3 (Last Work Package only)]])-1)</f>
        <v>IDR 226.5</v>
      </c>
      <c r="M2580" t="str">
        <f>LEFT(Table58[[#This Row],[Assets]],FIND(" - ",Table58[[#This Row],[Assets]])-1)</f>
        <v>HS2-00003CPY0</v>
      </c>
      <c r="N2580" s="239">
        <f>INDEX(TrackerTbl[#Data],MATCH(Table58[[#This Row],[L2]],TrackerTbl[Cleansed_UAID_2],0),5)</f>
        <v>45551</v>
      </c>
      <c r="O2580" s="9" t="str">
        <f>INDEX(TrackerTbl[#Data],MATCH(Table58[[#This Row],[L2]],TrackerTbl[Cleansed_UAID_2],0),6)</f>
        <v>10 - Complete</v>
      </c>
      <c r="P2580" s="239">
        <f>INDEX(TrackerTbl[#Data],MATCH(Table58[[#This Row],[L2]],TrackerTbl[Cleansed_UAID_2],0),7)</f>
        <v>45552</v>
      </c>
    </row>
    <row r="2581" spans="10:16">
      <c r="J2581" t="s">
        <v>11819</v>
      </c>
      <c r="K2581" s="238" t="s">
        <v>11789</v>
      </c>
      <c r="L2581" t="str">
        <f>LEFT(Table58[[#This Row],[L3 (Last Work Package only)]],FIND(" - ",Table58[[#This Row],[L3 (Last Work Package only)]])-1)</f>
        <v>IDR 226.5</v>
      </c>
      <c r="M2581" t="str">
        <f>LEFT(Table58[[#This Row],[Assets]],FIND(" - ",Table58[[#This Row],[Assets]])-1)</f>
        <v>HS2-00003CPY1</v>
      </c>
      <c r="N2581" s="239">
        <f>INDEX(TrackerTbl[#Data],MATCH(Table58[[#This Row],[L2]],TrackerTbl[Cleansed_UAID_2],0),5)</f>
        <v>45551</v>
      </c>
      <c r="O2581" s="9" t="str">
        <f>INDEX(TrackerTbl[#Data],MATCH(Table58[[#This Row],[L2]],TrackerTbl[Cleansed_UAID_2],0),6)</f>
        <v>10 - Complete</v>
      </c>
      <c r="P2581" s="239">
        <f>INDEX(TrackerTbl[#Data],MATCH(Table58[[#This Row],[L2]],TrackerTbl[Cleansed_UAID_2],0),7)</f>
        <v>45552</v>
      </c>
    </row>
    <row r="2582" spans="10:16">
      <c r="J2582" t="s">
        <v>11820</v>
      </c>
      <c r="K2582" s="238" t="s">
        <v>11789</v>
      </c>
      <c r="L2582" t="str">
        <f>LEFT(Table58[[#This Row],[L3 (Last Work Package only)]],FIND(" - ",Table58[[#This Row],[L3 (Last Work Package only)]])-1)</f>
        <v>IDR 226.5</v>
      </c>
      <c r="M2582" t="str">
        <f>LEFT(Table58[[#This Row],[Assets]],FIND(" - ",Table58[[#This Row],[Assets]])-1)</f>
        <v>HS2-00003CPY3</v>
      </c>
      <c r="N2582" s="239">
        <f>INDEX(TrackerTbl[#Data],MATCH(Table58[[#This Row],[L2]],TrackerTbl[Cleansed_UAID_2],0),5)</f>
        <v>45551</v>
      </c>
      <c r="O2582" s="9" t="str">
        <f>INDEX(TrackerTbl[#Data],MATCH(Table58[[#This Row],[L2]],TrackerTbl[Cleansed_UAID_2],0),6)</f>
        <v>10 - Complete</v>
      </c>
      <c r="P2582" s="239">
        <f>INDEX(TrackerTbl[#Data],MATCH(Table58[[#This Row],[L2]],TrackerTbl[Cleansed_UAID_2],0),7)</f>
        <v>45552</v>
      </c>
    </row>
    <row r="2583" spans="10:16">
      <c r="J2583" t="s">
        <v>11821</v>
      </c>
      <c r="K2583" s="238" t="s">
        <v>11789</v>
      </c>
      <c r="L2583" t="str">
        <f>LEFT(Table58[[#This Row],[L3 (Last Work Package only)]],FIND(" - ",Table58[[#This Row],[L3 (Last Work Package only)]])-1)</f>
        <v>IDR 226.5</v>
      </c>
      <c r="M2583" t="str">
        <f>LEFT(Table58[[#This Row],[Assets]],FIND(" - ",Table58[[#This Row],[Assets]])-1)</f>
        <v>HS2-00003CPY4</v>
      </c>
      <c r="N2583" s="239">
        <f>INDEX(TrackerTbl[#Data],MATCH(Table58[[#This Row],[L2]],TrackerTbl[Cleansed_UAID_2],0),5)</f>
        <v>45551</v>
      </c>
      <c r="O2583" s="9" t="str">
        <f>INDEX(TrackerTbl[#Data],MATCH(Table58[[#This Row],[L2]],TrackerTbl[Cleansed_UAID_2],0),6)</f>
        <v>10 - Complete</v>
      </c>
      <c r="P2583" s="239">
        <f>INDEX(TrackerTbl[#Data],MATCH(Table58[[#This Row],[L2]],TrackerTbl[Cleansed_UAID_2],0),7)</f>
        <v>45552</v>
      </c>
    </row>
    <row r="2584" spans="10:16">
      <c r="J2584" t="s">
        <v>11822</v>
      </c>
      <c r="K2584" s="238" t="s">
        <v>11789</v>
      </c>
      <c r="L2584" t="str">
        <f>LEFT(Table58[[#This Row],[L3 (Last Work Package only)]],FIND(" - ",Table58[[#This Row],[L3 (Last Work Package only)]])-1)</f>
        <v>IDR 226.5</v>
      </c>
      <c r="M2584" t="str">
        <f>LEFT(Table58[[#This Row],[Assets]],FIND(" - ",Table58[[#This Row],[Assets]])-1)</f>
        <v>HS2-00003CPY5</v>
      </c>
      <c r="N2584" s="239">
        <f>INDEX(TrackerTbl[#Data],MATCH(Table58[[#This Row],[L2]],TrackerTbl[Cleansed_UAID_2],0),5)</f>
        <v>45551</v>
      </c>
      <c r="O2584" s="9" t="str">
        <f>INDEX(TrackerTbl[#Data],MATCH(Table58[[#This Row],[L2]],TrackerTbl[Cleansed_UAID_2],0),6)</f>
        <v>10 - Complete</v>
      </c>
      <c r="P2584" s="239">
        <f>INDEX(TrackerTbl[#Data],MATCH(Table58[[#This Row],[L2]],TrackerTbl[Cleansed_UAID_2],0),7)</f>
        <v>45553</v>
      </c>
    </row>
    <row r="2585" spans="10:16">
      <c r="J2585" t="s">
        <v>11823</v>
      </c>
      <c r="K2585" s="238" t="s">
        <v>11789</v>
      </c>
      <c r="L2585" t="str">
        <f>LEFT(Table58[[#This Row],[L3 (Last Work Package only)]],FIND(" - ",Table58[[#This Row],[L3 (Last Work Package only)]])-1)</f>
        <v>IDR 226.5</v>
      </c>
      <c r="M2585" t="str">
        <f>LEFT(Table58[[#This Row],[Assets]],FIND(" - ",Table58[[#This Row],[Assets]])-1)</f>
        <v>HS2-00003CPY6</v>
      </c>
      <c r="N2585" s="239">
        <f>INDEX(TrackerTbl[#Data],MATCH(Table58[[#This Row],[L2]],TrackerTbl[Cleansed_UAID_2],0),5)</f>
        <v>45551</v>
      </c>
      <c r="O2585" s="9" t="str">
        <f>INDEX(TrackerTbl[#Data],MATCH(Table58[[#This Row],[L2]],TrackerTbl[Cleansed_UAID_2],0),6)</f>
        <v>10 - Complete</v>
      </c>
      <c r="P2585" s="239">
        <f>INDEX(TrackerTbl[#Data],MATCH(Table58[[#This Row],[L2]],TrackerTbl[Cleansed_UAID_2],0),7)</f>
        <v>45553</v>
      </c>
    </row>
    <row r="2586" spans="10:16">
      <c r="J2586" t="s">
        <v>11824</v>
      </c>
      <c r="K2586" s="238" t="s">
        <v>11789</v>
      </c>
      <c r="L2586" t="str">
        <f>LEFT(Table58[[#This Row],[L3 (Last Work Package only)]],FIND(" - ",Table58[[#This Row],[L3 (Last Work Package only)]])-1)</f>
        <v>IDR 226.5</v>
      </c>
      <c r="M2586" t="str">
        <f>LEFT(Table58[[#This Row],[Assets]],FIND(" - ",Table58[[#This Row],[Assets]])-1)</f>
        <v>HS2-00003CPY8</v>
      </c>
      <c r="N2586" s="239">
        <f>INDEX(TrackerTbl[#Data],MATCH(Table58[[#This Row],[L2]],TrackerTbl[Cleansed_UAID_2],0),5)</f>
        <v>45551</v>
      </c>
      <c r="O2586" s="9" t="str">
        <f>INDEX(TrackerTbl[#Data],MATCH(Table58[[#This Row],[L2]],TrackerTbl[Cleansed_UAID_2],0),6)</f>
        <v>10 - Complete</v>
      </c>
      <c r="P2586" s="239">
        <f>INDEX(TrackerTbl[#Data],MATCH(Table58[[#This Row],[L2]],TrackerTbl[Cleansed_UAID_2],0),7)</f>
        <v>45553</v>
      </c>
    </row>
    <row r="2587" spans="10:16">
      <c r="J2587" t="s">
        <v>11825</v>
      </c>
      <c r="K2587" s="238" t="s">
        <v>11789</v>
      </c>
      <c r="L2587" t="str">
        <f>LEFT(Table58[[#This Row],[L3 (Last Work Package only)]],FIND(" - ",Table58[[#This Row],[L3 (Last Work Package only)]])-1)</f>
        <v>IDR 226.5</v>
      </c>
      <c r="M2587" t="str">
        <f>LEFT(Table58[[#This Row],[Assets]],FIND(" - ",Table58[[#This Row],[Assets]])-1)</f>
        <v>HS2-00003CPY9</v>
      </c>
      <c r="N2587" s="239">
        <f>INDEX(TrackerTbl[#Data],MATCH(Table58[[#This Row],[L2]],TrackerTbl[Cleansed_UAID_2],0),5)</f>
        <v>45551</v>
      </c>
      <c r="O2587" s="9" t="str">
        <f>INDEX(TrackerTbl[#Data],MATCH(Table58[[#This Row],[L2]],TrackerTbl[Cleansed_UAID_2],0),6)</f>
        <v>10 - Complete</v>
      </c>
      <c r="P2587" s="239">
        <f>INDEX(TrackerTbl[#Data],MATCH(Table58[[#This Row],[L2]],TrackerTbl[Cleansed_UAID_2],0),7)</f>
        <v>45553</v>
      </c>
    </row>
    <row r="2588" spans="10:16">
      <c r="J2588" t="s">
        <v>11826</v>
      </c>
      <c r="K2588" s="238" t="s">
        <v>11789</v>
      </c>
      <c r="L2588" t="str">
        <f>LEFT(Table58[[#This Row],[L3 (Last Work Package only)]],FIND(" - ",Table58[[#This Row],[L3 (Last Work Package only)]])-1)</f>
        <v>IDR 226.5</v>
      </c>
      <c r="M2588" t="str">
        <f>LEFT(Table58[[#This Row],[Assets]],FIND(" - ",Table58[[#This Row],[Assets]])-1)</f>
        <v>HS2-00003CPYA</v>
      </c>
      <c r="N2588" s="239">
        <f>INDEX(TrackerTbl[#Data],MATCH(Table58[[#This Row],[L2]],TrackerTbl[Cleansed_UAID_2],0),5)</f>
        <v>45551</v>
      </c>
      <c r="O2588" s="9" t="str">
        <f>INDEX(TrackerTbl[#Data],MATCH(Table58[[#This Row],[L2]],TrackerTbl[Cleansed_UAID_2],0),6)</f>
        <v>10 - Complete</v>
      </c>
      <c r="P2588" s="239">
        <f>INDEX(TrackerTbl[#Data],MATCH(Table58[[#This Row],[L2]],TrackerTbl[Cleansed_UAID_2],0),7)</f>
        <v>45553</v>
      </c>
    </row>
    <row r="2589" spans="10:16">
      <c r="J2589" t="s">
        <v>11827</v>
      </c>
      <c r="K2589" s="238" t="s">
        <v>11789</v>
      </c>
      <c r="L2589" t="str">
        <f>LEFT(Table58[[#This Row],[L3 (Last Work Package only)]],FIND(" - ",Table58[[#This Row],[L3 (Last Work Package only)]])-1)</f>
        <v>IDR 226.5</v>
      </c>
      <c r="M2589" t="str">
        <f>LEFT(Table58[[#This Row],[Assets]],FIND(" - ",Table58[[#This Row],[Assets]])-1)</f>
        <v>HS2-00003CPYC</v>
      </c>
      <c r="N2589" s="239">
        <f>INDEX(TrackerTbl[#Data],MATCH(Table58[[#This Row],[L2]],TrackerTbl[Cleansed_UAID_2],0),5)</f>
        <v>45551</v>
      </c>
      <c r="O2589" s="9" t="str">
        <f>INDEX(TrackerTbl[#Data],MATCH(Table58[[#This Row],[L2]],TrackerTbl[Cleansed_UAID_2],0),6)</f>
        <v>10 - Complete</v>
      </c>
      <c r="P2589" s="239">
        <f>INDEX(TrackerTbl[#Data],MATCH(Table58[[#This Row],[L2]],TrackerTbl[Cleansed_UAID_2],0),7)</f>
        <v>45553</v>
      </c>
    </row>
    <row r="2590" spans="10:16">
      <c r="J2590" t="s">
        <v>11828</v>
      </c>
      <c r="K2590" s="238" t="s">
        <v>11789</v>
      </c>
      <c r="L2590" t="str">
        <f>LEFT(Table58[[#This Row],[L3 (Last Work Package only)]],FIND(" - ",Table58[[#This Row],[L3 (Last Work Package only)]])-1)</f>
        <v>IDR 226.5</v>
      </c>
      <c r="M2590" t="str">
        <f>LEFT(Table58[[#This Row],[Assets]],FIND(" - ",Table58[[#This Row],[Assets]])-1)</f>
        <v>HS2-00003CPYD</v>
      </c>
      <c r="N2590" s="239">
        <f>INDEX(TrackerTbl[#Data],MATCH(Table58[[#This Row],[L2]],TrackerTbl[Cleansed_UAID_2],0),5)</f>
        <v>45551</v>
      </c>
      <c r="O2590" s="9" t="str">
        <f>INDEX(TrackerTbl[#Data],MATCH(Table58[[#This Row],[L2]],TrackerTbl[Cleansed_UAID_2],0),6)</f>
        <v>10 - Complete</v>
      </c>
      <c r="P2590" s="239">
        <f>INDEX(TrackerTbl[#Data],MATCH(Table58[[#This Row],[L2]],TrackerTbl[Cleansed_UAID_2],0),7)</f>
        <v>45553</v>
      </c>
    </row>
    <row r="2591" spans="10:16">
      <c r="J2591" t="s">
        <v>11829</v>
      </c>
      <c r="K2591" s="238" t="s">
        <v>11789</v>
      </c>
      <c r="L2591" t="str">
        <f>LEFT(Table58[[#This Row],[L3 (Last Work Package only)]],FIND(" - ",Table58[[#This Row],[L3 (Last Work Package only)]])-1)</f>
        <v>IDR 226.5</v>
      </c>
      <c r="M2591" t="str">
        <f>LEFT(Table58[[#This Row],[Assets]],FIND(" - ",Table58[[#This Row],[Assets]])-1)</f>
        <v>HS2-00003CPYE</v>
      </c>
      <c r="N2591" s="239">
        <f>INDEX(TrackerTbl[#Data],MATCH(Table58[[#This Row],[L2]],TrackerTbl[Cleansed_UAID_2],0),5)</f>
        <v>45551</v>
      </c>
      <c r="O2591" s="9" t="str">
        <f>INDEX(TrackerTbl[#Data],MATCH(Table58[[#This Row],[L2]],TrackerTbl[Cleansed_UAID_2],0),6)</f>
        <v>10 - Complete</v>
      </c>
      <c r="P2591" s="239">
        <f>INDEX(TrackerTbl[#Data],MATCH(Table58[[#This Row],[L2]],TrackerTbl[Cleansed_UAID_2],0),7)</f>
        <v>45553</v>
      </c>
    </row>
    <row r="2592" spans="10:16">
      <c r="J2592" t="s">
        <v>11830</v>
      </c>
      <c r="K2592" s="238" t="s">
        <v>11789</v>
      </c>
      <c r="L2592" t="str">
        <f>LEFT(Table58[[#This Row],[L3 (Last Work Package only)]],FIND(" - ",Table58[[#This Row],[L3 (Last Work Package only)]])-1)</f>
        <v>IDR 226.5</v>
      </c>
      <c r="M2592" t="str">
        <f>LEFT(Table58[[#This Row],[Assets]],FIND(" - ",Table58[[#This Row],[Assets]])-1)</f>
        <v>HS2-00003CPYF</v>
      </c>
      <c r="N2592" s="239">
        <f>INDEX(TrackerTbl[#Data],MATCH(Table58[[#This Row],[L2]],TrackerTbl[Cleansed_UAID_2],0),5)</f>
        <v>45551</v>
      </c>
      <c r="O2592" s="9" t="str">
        <f>INDEX(TrackerTbl[#Data],MATCH(Table58[[#This Row],[L2]],TrackerTbl[Cleansed_UAID_2],0),6)</f>
        <v>10 - Complete</v>
      </c>
      <c r="P2592" s="239">
        <f>INDEX(TrackerTbl[#Data],MATCH(Table58[[#This Row],[L2]],TrackerTbl[Cleansed_UAID_2],0),7)</f>
        <v>45553</v>
      </c>
    </row>
    <row r="2593" spans="10:16">
      <c r="J2593" t="s">
        <v>11831</v>
      </c>
      <c r="K2593" s="238" t="s">
        <v>11789</v>
      </c>
      <c r="L2593" t="str">
        <f>LEFT(Table58[[#This Row],[L3 (Last Work Package only)]],FIND(" - ",Table58[[#This Row],[L3 (Last Work Package only)]])-1)</f>
        <v>IDR 226.5</v>
      </c>
      <c r="M2593" t="str">
        <f>LEFT(Table58[[#This Row],[Assets]],FIND(" - ",Table58[[#This Row],[Assets]])-1)</f>
        <v>HS2-00003CPYH</v>
      </c>
      <c r="N2593" s="239">
        <f>INDEX(TrackerTbl[#Data],MATCH(Table58[[#This Row],[L2]],TrackerTbl[Cleansed_UAID_2],0),5)</f>
        <v>45551</v>
      </c>
      <c r="O2593" s="9" t="str">
        <f>INDEX(TrackerTbl[#Data],MATCH(Table58[[#This Row],[L2]],TrackerTbl[Cleansed_UAID_2],0),6)</f>
        <v>10 - Complete</v>
      </c>
      <c r="P2593" s="239">
        <f>INDEX(TrackerTbl[#Data],MATCH(Table58[[#This Row],[L2]],TrackerTbl[Cleansed_UAID_2],0),7)</f>
        <v>45553</v>
      </c>
    </row>
    <row r="2594" spans="10:16">
      <c r="J2594" t="s">
        <v>11832</v>
      </c>
      <c r="K2594" s="238" t="s">
        <v>11789</v>
      </c>
      <c r="L2594" t="str">
        <f>LEFT(Table58[[#This Row],[L3 (Last Work Package only)]],FIND(" - ",Table58[[#This Row],[L3 (Last Work Package only)]])-1)</f>
        <v>IDR 226.5</v>
      </c>
      <c r="M2594" t="str">
        <f>LEFT(Table58[[#This Row],[Assets]],FIND(" - ",Table58[[#This Row],[Assets]])-1)</f>
        <v>HS2-00003CPYJ</v>
      </c>
      <c r="N2594" s="239">
        <f>INDEX(TrackerTbl[#Data],MATCH(Table58[[#This Row],[L2]],TrackerTbl[Cleansed_UAID_2],0),5)</f>
        <v>45551</v>
      </c>
      <c r="O2594" s="9" t="str">
        <f>INDEX(TrackerTbl[#Data],MATCH(Table58[[#This Row],[L2]],TrackerTbl[Cleansed_UAID_2],0),6)</f>
        <v>10 - Complete</v>
      </c>
      <c r="P2594" s="239">
        <f>INDEX(TrackerTbl[#Data],MATCH(Table58[[#This Row],[L2]],TrackerTbl[Cleansed_UAID_2],0),7)</f>
        <v>45553</v>
      </c>
    </row>
    <row r="2595" spans="10:16">
      <c r="J2595" t="s">
        <v>11833</v>
      </c>
      <c r="K2595" s="238" t="s">
        <v>11834</v>
      </c>
      <c r="L2595" t="str">
        <f>LEFT(Table58[[#This Row],[L3 (Last Work Package only)]],FIND(" - ",Table58[[#This Row],[L3 (Last Work Package only)]])-1)</f>
        <v>IDR 226.3</v>
      </c>
      <c r="M2595" t="str">
        <f>LEFT(Table58[[#This Row],[Assets]],FIND(" - ",Table58[[#This Row],[Assets]])-1)</f>
        <v>HS2-00002RE06</v>
      </c>
      <c r="N2595" s="239" t="e">
        <f>INDEX(TrackerTbl[#Data],MATCH(Table58[[#This Row],[L2]],TrackerTbl[Cleansed_UAID_2],0),5)</f>
        <v>#N/A</v>
      </c>
      <c r="O2595" s="9" t="e">
        <f>INDEX(TrackerTbl[#Data],MATCH(Table58[[#This Row],[L2]],TrackerTbl[Cleansed_UAID_2],0),6)</f>
        <v>#N/A</v>
      </c>
      <c r="P2595" s="239" t="e">
        <f>INDEX(TrackerTbl[#Data],MATCH(Table58[[#This Row],[L2]],TrackerTbl[Cleansed_UAID_2],0),7)</f>
        <v>#N/A</v>
      </c>
    </row>
    <row r="2596" spans="10:16">
      <c r="J2596" t="s">
        <v>11835</v>
      </c>
      <c r="K2596" s="238" t="s">
        <v>11834</v>
      </c>
      <c r="L2596" t="str">
        <f>LEFT(Table58[[#This Row],[L3 (Last Work Package only)]],FIND(" - ",Table58[[#This Row],[L3 (Last Work Package only)]])-1)</f>
        <v>IDR 226.3</v>
      </c>
      <c r="M2596" t="str">
        <f>LEFT(Table58[[#This Row],[Assets]],FIND(" - ",Table58[[#This Row],[Assets]])-1)</f>
        <v>HS2-00002CX3D</v>
      </c>
      <c r="N2596" s="239" t="e">
        <f>INDEX(TrackerTbl[#Data],MATCH(Table58[[#This Row],[L2]],TrackerTbl[Cleansed_UAID_2],0),5)</f>
        <v>#N/A</v>
      </c>
      <c r="O2596" s="9" t="e">
        <f>INDEX(TrackerTbl[#Data],MATCH(Table58[[#This Row],[L2]],TrackerTbl[Cleansed_UAID_2],0),6)</f>
        <v>#N/A</v>
      </c>
      <c r="P2596" s="239" t="e">
        <f>INDEX(TrackerTbl[#Data],MATCH(Table58[[#This Row],[L2]],TrackerTbl[Cleansed_UAID_2],0),7)</f>
        <v>#N/A</v>
      </c>
    </row>
    <row r="2597" spans="10:16">
      <c r="J2597" t="s">
        <v>11836</v>
      </c>
      <c r="K2597" s="238" t="s">
        <v>11834</v>
      </c>
      <c r="L2597" t="str">
        <f>LEFT(Table58[[#This Row],[L3 (Last Work Package only)]],FIND(" - ",Table58[[#This Row],[L3 (Last Work Package only)]])-1)</f>
        <v>IDR 226.3</v>
      </c>
      <c r="M2597" t="str">
        <f>LEFT(Table58[[#This Row],[Assets]],FIND(" - ",Table58[[#This Row],[Assets]])-1)</f>
        <v>HS2-00002SXNG</v>
      </c>
      <c r="N2597" s="239" t="e">
        <f>INDEX(TrackerTbl[#Data],MATCH(Table58[[#This Row],[L2]],TrackerTbl[Cleansed_UAID_2],0),5)</f>
        <v>#N/A</v>
      </c>
      <c r="O2597" s="9" t="e">
        <f>INDEX(TrackerTbl[#Data],MATCH(Table58[[#This Row],[L2]],TrackerTbl[Cleansed_UAID_2],0),6)</f>
        <v>#N/A</v>
      </c>
      <c r="P2597" s="239" t="e">
        <f>INDEX(TrackerTbl[#Data],MATCH(Table58[[#This Row],[L2]],TrackerTbl[Cleansed_UAID_2],0),7)</f>
        <v>#N/A</v>
      </c>
    </row>
    <row r="2598" spans="10:16">
      <c r="J2598" t="s">
        <v>11837</v>
      </c>
      <c r="K2598" s="238" t="s">
        <v>11834</v>
      </c>
      <c r="L2598" t="str">
        <f>LEFT(Table58[[#This Row],[L3 (Last Work Package only)]],FIND(" - ",Table58[[#This Row],[L3 (Last Work Package only)]])-1)</f>
        <v>IDR 226.3</v>
      </c>
      <c r="M2598" t="str">
        <f>LEFT(Table58[[#This Row],[Assets]],FIND(" - ",Table58[[#This Row],[Assets]])-1)</f>
        <v>HS2-00002J4YQ</v>
      </c>
      <c r="N2598" s="239" t="e">
        <f>INDEX(TrackerTbl[#Data],MATCH(Table58[[#This Row],[L2]],TrackerTbl[Cleansed_UAID_2],0),5)</f>
        <v>#N/A</v>
      </c>
      <c r="O2598" s="9" t="e">
        <f>INDEX(TrackerTbl[#Data],MATCH(Table58[[#This Row],[L2]],TrackerTbl[Cleansed_UAID_2],0),6)</f>
        <v>#N/A</v>
      </c>
      <c r="P2598" s="239" t="e">
        <f>INDEX(TrackerTbl[#Data],MATCH(Table58[[#This Row],[L2]],TrackerTbl[Cleansed_UAID_2],0),7)</f>
        <v>#N/A</v>
      </c>
    </row>
    <row r="2599" spans="10:16">
      <c r="J2599" t="s">
        <v>11838</v>
      </c>
      <c r="K2599" s="238" t="s">
        <v>11834</v>
      </c>
      <c r="L2599" t="str">
        <f>LEFT(Table58[[#This Row],[L3 (Last Work Package only)]],FIND(" - ",Table58[[#This Row],[L3 (Last Work Package only)]])-1)</f>
        <v>IDR 226.3</v>
      </c>
      <c r="M2599" t="str">
        <f>LEFT(Table58[[#This Row],[Assets]],FIND(" - ",Table58[[#This Row],[Assets]])-1)</f>
        <v>HS2-000001335</v>
      </c>
      <c r="N2599" s="239" t="e">
        <f>INDEX(TrackerTbl[#Data],MATCH(Table58[[#This Row],[L2]],TrackerTbl[Cleansed_UAID_2],0),5)</f>
        <v>#N/A</v>
      </c>
      <c r="O2599" s="9" t="e">
        <f>INDEX(TrackerTbl[#Data],MATCH(Table58[[#This Row],[L2]],TrackerTbl[Cleansed_UAID_2],0),6)</f>
        <v>#N/A</v>
      </c>
      <c r="P2599" s="239" t="e">
        <f>INDEX(TrackerTbl[#Data],MATCH(Table58[[#This Row],[L2]],TrackerTbl[Cleansed_UAID_2],0),7)</f>
        <v>#N/A</v>
      </c>
    </row>
    <row r="2600" spans="10:16">
      <c r="J2600" t="s">
        <v>11839</v>
      </c>
      <c r="K2600" s="238" t="s">
        <v>11834</v>
      </c>
      <c r="L2600" t="str">
        <f>LEFT(Table58[[#This Row],[L3 (Last Work Package only)]],FIND(" - ",Table58[[#This Row],[L3 (Last Work Package only)]])-1)</f>
        <v>IDR 226.3</v>
      </c>
      <c r="M2600" t="str">
        <f>LEFT(Table58[[#This Row],[Assets]],FIND(" - ",Table58[[#This Row],[Assets]])-1)</f>
        <v>HS2-00002J4YR</v>
      </c>
      <c r="N2600" s="239" t="e">
        <f>INDEX(TrackerTbl[#Data],MATCH(Table58[[#This Row],[L2]],TrackerTbl[Cleansed_UAID_2],0),5)</f>
        <v>#N/A</v>
      </c>
      <c r="O2600" s="9" t="e">
        <f>INDEX(TrackerTbl[#Data],MATCH(Table58[[#This Row],[L2]],TrackerTbl[Cleansed_UAID_2],0),6)</f>
        <v>#N/A</v>
      </c>
      <c r="P2600" s="239" t="e">
        <f>INDEX(TrackerTbl[#Data],MATCH(Table58[[#This Row],[L2]],TrackerTbl[Cleansed_UAID_2],0),7)</f>
        <v>#N/A</v>
      </c>
    </row>
    <row r="2601" spans="10:16">
      <c r="J2601" t="s">
        <v>11840</v>
      </c>
      <c r="K2601" s="238" t="s">
        <v>11834</v>
      </c>
      <c r="L2601" t="str">
        <f>LEFT(Table58[[#This Row],[L3 (Last Work Package only)]],FIND(" - ",Table58[[#This Row],[L3 (Last Work Package only)]])-1)</f>
        <v>IDR 226.3</v>
      </c>
      <c r="M2601" t="str">
        <f>LEFT(Table58[[#This Row],[Assets]],FIND(" - ",Table58[[#This Row],[Assets]])-1)</f>
        <v>HS2-00002N7X1</v>
      </c>
      <c r="N2601" s="239">
        <f>INDEX(TrackerTbl[#Data],MATCH(Table58[[#This Row],[L2]],TrackerTbl[Cleansed_UAID_2],0),5)</f>
        <v>45299</v>
      </c>
      <c r="O2601" s="9" t="str">
        <f>INDEX(TrackerTbl[#Data],MATCH(Table58[[#This Row],[L2]],TrackerTbl[Cleansed_UAID_2],0),6)</f>
        <v>10 - Complete</v>
      </c>
      <c r="P2601" s="239">
        <f>INDEX(TrackerTbl[#Data],MATCH(Table58[[#This Row],[L2]],TrackerTbl[Cleansed_UAID_2],0),7)</f>
        <v>45302</v>
      </c>
    </row>
    <row r="2602" spans="10:16">
      <c r="J2602" t="s">
        <v>11841</v>
      </c>
      <c r="K2602" s="238" t="s">
        <v>11842</v>
      </c>
      <c r="L2602" t="str">
        <f>LEFT(Table58[[#This Row],[L3 (Last Work Package only)]],FIND(" - ",Table58[[#This Row],[L3 (Last Work Package only)]])-1)</f>
        <v>IDR 226.2</v>
      </c>
      <c r="M2602" t="str">
        <f>LEFT(Table58[[#This Row],[Assets]],FIND(" - ",Table58[[#This Row],[Assets]])-1)</f>
        <v>HS2-000020NTD</v>
      </c>
      <c r="N2602" s="239">
        <f>INDEX(TrackerTbl[#Data],MATCH(Table58[[#This Row],[L2]],TrackerTbl[Cleansed_UAID_2],0),5)</f>
        <v>45315</v>
      </c>
      <c r="O2602" s="9" t="str">
        <f>INDEX(TrackerTbl[#Data],MATCH(Table58[[#This Row],[L2]],TrackerTbl[Cleansed_UAID_2],0),6)</f>
        <v>10 - Complete</v>
      </c>
      <c r="P2602" s="239">
        <f>INDEX(TrackerTbl[#Data],MATCH(Table58[[#This Row],[L2]],TrackerTbl[Cleansed_UAID_2],0),7)</f>
        <v>45320</v>
      </c>
    </row>
    <row r="2603" spans="10:16">
      <c r="J2603" t="s">
        <v>11843</v>
      </c>
      <c r="K2603" s="238" t="s">
        <v>11842</v>
      </c>
      <c r="L2603" t="str">
        <f>LEFT(Table58[[#This Row],[L3 (Last Work Package only)]],FIND(" - ",Table58[[#This Row],[L3 (Last Work Package only)]])-1)</f>
        <v>IDR 226.2</v>
      </c>
      <c r="M2603" t="str">
        <f>LEFT(Table58[[#This Row],[Assets]],FIND(" - ",Table58[[#This Row],[Assets]])-1)</f>
        <v>HS2-00002GUVX</v>
      </c>
      <c r="N2603" s="239">
        <f>INDEX(TrackerTbl[#Data],MATCH(Table58[[#This Row],[L2]],TrackerTbl[Cleansed_UAID_2],0),5)</f>
        <v>45316</v>
      </c>
      <c r="O2603" s="9" t="str">
        <f>INDEX(TrackerTbl[#Data],MATCH(Table58[[#This Row],[L2]],TrackerTbl[Cleansed_UAID_2],0),6)</f>
        <v>10 - Complete</v>
      </c>
      <c r="P2603" s="239">
        <f>INDEX(TrackerTbl[#Data],MATCH(Table58[[#This Row],[L2]],TrackerTbl[Cleansed_UAID_2],0),7)</f>
        <v>45321</v>
      </c>
    </row>
    <row r="2604" spans="10:16">
      <c r="J2604" t="s">
        <v>11844</v>
      </c>
      <c r="K2604" s="238" t="s">
        <v>11842</v>
      </c>
      <c r="L2604" t="str">
        <f>LEFT(Table58[[#This Row],[L3 (Last Work Package only)]],FIND(" - ",Table58[[#This Row],[L3 (Last Work Package only)]])-1)</f>
        <v>IDR 226.2</v>
      </c>
      <c r="M2604" t="str">
        <f>LEFT(Table58[[#This Row],[Assets]],FIND(" - ",Table58[[#This Row],[Assets]])-1)</f>
        <v>HS2-00002VXUH</v>
      </c>
      <c r="N2604" s="239">
        <f>INDEX(TrackerTbl[#Data],MATCH(Table58[[#This Row],[L2]],TrackerTbl[Cleansed_UAID_2],0),5)</f>
        <v>45315</v>
      </c>
      <c r="O2604" s="9" t="str">
        <f>INDEX(TrackerTbl[#Data],MATCH(Table58[[#This Row],[L2]],TrackerTbl[Cleansed_UAID_2],0),6)</f>
        <v>10 - Complete</v>
      </c>
      <c r="P2604" s="239">
        <f>INDEX(TrackerTbl[#Data],MATCH(Table58[[#This Row],[L2]],TrackerTbl[Cleansed_UAID_2],0),7)</f>
        <v>45320</v>
      </c>
    </row>
    <row r="2605" spans="10:16">
      <c r="J2605" t="s">
        <v>11845</v>
      </c>
      <c r="K2605" s="238" t="s">
        <v>11842</v>
      </c>
      <c r="L2605" t="str">
        <f>LEFT(Table58[[#This Row],[L3 (Last Work Package only)]],FIND(" - ",Table58[[#This Row],[L3 (Last Work Package only)]])-1)</f>
        <v>IDR 226.2</v>
      </c>
      <c r="M2605" t="str">
        <f>LEFT(Table58[[#This Row],[Assets]],FIND(" - ",Table58[[#This Row],[Assets]])-1)</f>
        <v>HS2-000001334</v>
      </c>
      <c r="N2605" s="239">
        <f>INDEX(TrackerTbl[#Data],MATCH(Table58[[#This Row],[L2]],TrackerTbl[Cleansed_UAID_2],0),5)</f>
        <v>45685</v>
      </c>
      <c r="O2605" s="9" t="str">
        <f>INDEX(TrackerTbl[#Data],MATCH(Table58[[#This Row],[L2]],TrackerTbl[Cleansed_UAID_2],0),6)</f>
        <v>10 - Complete</v>
      </c>
      <c r="P2605" s="239">
        <f>INDEX(TrackerTbl[#Data],MATCH(Table58[[#This Row],[L2]],TrackerTbl[Cleansed_UAID_2],0),7)</f>
        <v>45700</v>
      </c>
    </row>
    <row r="2606" spans="10:16">
      <c r="J2606" t="s">
        <v>11846</v>
      </c>
      <c r="K2606" s="238" t="s">
        <v>11842</v>
      </c>
      <c r="L2606" t="str">
        <f>LEFT(Table58[[#This Row],[L3 (Last Work Package only)]],FIND(" - ",Table58[[#This Row],[L3 (Last Work Package only)]])-1)</f>
        <v>IDR 226.2</v>
      </c>
      <c r="M2606" t="str">
        <f>LEFT(Table58[[#This Row],[Assets]],FIND(" - ",Table58[[#This Row],[Assets]])-1)</f>
        <v>HS2-00002Y4JL</v>
      </c>
      <c r="N2606" s="239">
        <f>INDEX(TrackerTbl[#Data],MATCH(Table58[[#This Row],[L2]],TrackerTbl[Cleansed_UAID_2],0),5)</f>
        <v>45681</v>
      </c>
      <c r="O2606" s="9" t="str">
        <f>INDEX(TrackerTbl[#Data],MATCH(Table58[[#This Row],[L2]],TrackerTbl[Cleansed_UAID_2],0),6)</f>
        <v>10 - Complete</v>
      </c>
      <c r="P2606" s="239">
        <f>INDEX(TrackerTbl[#Data],MATCH(Table58[[#This Row],[L2]],TrackerTbl[Cleansed_UAID_2],0),7)</f>
        <v>45687</v>
      </c>
    </row>
    <row r="2607" spans="10:16">
      <c r="J2607" t="s">
        <v>11847</v>
      </c>
      <c r="K2607" s="238" t="s">
        <v>11848</v>
      </c>
      <c r="L2607" t="str">
        <f>LEFT(Table58[[#This Row],[L3 (Last Work Package only)]],FIND(" - ",Table58[[#This Row],[L3 (Last Work Package only)]])-1)</f>
        <v>IDR 226.1</v>
      </c>
      <c r="M2607" t="str">
        <f>LEFT(Table58[[#This Row],[Assets]],FIND(" - ",Table58[[#This Row],[Assets]])-1)</f>
        <v>HS2-000025B1Z</v>
      </c>
      <c r="N2607" s="239">
        <f>INDEX(TrackerTbl[#Data],MATCH(Table58[[#This Row],[L2]],TrackerTbl[Cleansed_UAID_2],0),5)</f>
        <v>45496</v>
      </c>
      <c r="O2607" s="9" t="str">
        <f>INDEX(TrackerTbl[#Data],MATCH(Table58[[#This Row],[L2]],TrackerTbl[Cleansed_UAID_2],0),6)</f>
        <v>10 - Complete</v>
      </c>
      <c r="P2607" s="239">
        <f>INDEX(TrackerTbl[#Data],MATCH(Table58[[#This Row],[L2]],TrackerTbl[Cleansed_UAID_2],0),7)</f>
        <v>45497</v>
      </c>
    </row>
    <row r="2608" spans="10:16">
      <c r="J2608" t="s">
        <v>11849</v>
      </c>
      <c r="K2608" s="238" t="s">
        <v>11848</v>
      </c>
      <c r="L2608" t="str">
        <f>LEFT(Table58[[#This Row],[L3 (Last Work Package only)]],FIND(" - ",Table58[[#This Row],[L3 (Last Work Package only)]])-1)</f>
        <v>IDR 226.1</v>
      </c>
      <c r="M2608" t="str">
        <f>LEFT(Table58[[#This Row],[Assets]],FIND(" - ",Table58[[#This Row],[Assets]])-1)</f>
        <v>HS2-00002BVJR</v>
      </c>
      <c r="N2608" s="239">
        <f>INDEX(TrackerTbl[#Data],MATCH(Table58[[#This Row],[L2]],TrackerTbl[Cleansed_UAID_2],0),5)</f>
        <v>45496</v>
      </c>
      <c r="O2608" s="9" t="str">
        <f>INDEX(TrackerTbl[#Data],MATCH(Table58[[#This Row],[L2]],TrackerTbl[Cleansed_UAID_2],0),6)</f>
        <v>10 - Complete</v>
      </c>
      <c r="P2608" s="239">
        <f>INDEX(TrackerTbl[#Data],MATCH(Table58[[#This Row],[L2]],TrackerTbl[Cleansed_UAID_2],0),7)</f>
        <v>45499</v>
      </c>
    </row>
    <row r="2609" spans="10:16">
      <c r="J2609" t="s">
        <v>11850</v>
      </c>
      <c r="K2609" s="238" t="s">
        <v>11848</v>
      </c>
      <c r="L2609" t="str">
        <f>LEFT(Table58[[#This Row],[L3 (Last Work Package only)]],FIND(" - ",Table58[[#This Row],[L3 (Last Work Package only)]])-1)</f>
        <v>IDR 226.1</v>
      </c>
      <c r="M2609" t="str">
        <f>LEFT(Table58[[#This Row],[Assets]],FIND(" - ",Table58[[#This Row],[Assets]])-1)</f>
        <v>HS2-00002CTDV</v>
      </c>
      <c r="N2609" s="239">
        <f>INDEX(TrackerTbl[#Data],MATCH(Table58[[#This Row],[L2]],TrackerTbl[Cleansed_UAID_2],0),5)</f>
        <v>45488</v>
      </c>
      <c r="O2609" s="9" t="str">
        <f>INDEX(TrackerTbl[#Data],MATCH(Table58[[#This Row],[L2]],TrackerTbl[Cleansed_UAID_2],0),6)</f>
        <v>10 - Complete</v>
      </c>
      <c r="P2609" s="239">
        <f>INDEX(TrackerTbl[#Data],MATCH(Table58[[#This Row],[L2]],TrackerTbl[Cleansed_UAID_2],0),7)</f>
        <v>45497</v>
      </c>
    </row>
    <row r="2610" spans="10:16">
      <c r="J2610" t="s">
        <v>11851</v>
      </c>
      <c r="K2610" s="238" t="s">
        <v>11848</v>
      </c>
      <c r="L2610" t="str">
        <f>LEFT(Table58[[#This Row],[L3 (Last Work Package only)]],FIND(" - ",Table58[[#This Row],[L3 (Last Work Package only)]])-1)</f>
        <v>IDR 226.1</v>
      </c>
      <c r="M2610" t="str">
        <f>LEFT(Table58[[#This Row],[Assets]],FIND(" - ",Table58[[#This Row],[Assets]])-1)</f>
        <v>HS2-000025B20</v>
      </c>
      <c r="N2610" s="239">
        <f>INDEX(TrackerTbl[#Data],MATCH(Table58[[#This Row],[L2]],TrackerTbl[Cleansed_UAID_2],0),5)</f>
        <v>45496</v>
      </c>
      <c r="O2610" s="9" t="str">
        <f>INDEX(TrackerTbl[#Data],MATCH(Table58[[#This Row],[L2]],TrackerTbl[Cleansed_UAID_2],0),6)</f>
        <v>10 - Complete</v>
      </c>
      <c r="P2610" s="239">
        <f>INDEX(TrackerTbl[#Data],MATCH(Table58[[#This Row],[L2]],TrackerTbl[Cleansed_UAID_2],0),7)</f>
        <v>45498</v>
      </c>
    </row>
    <row r="2611" spans="10:16">
      <c r="J2611" t="s">
        <v>11852</v>
      </c>
      <c r="K2611" s="238" t="s">
        <v>11848</v>
      </c>
      <c r="L2611" t="str">
        <f>LEFT(Table58[[#This Row],[L3 (Last Work Package only)]],FIND(" - ",Table58[[#This Row],[L3 (Last Work Package only)]])-1)</f>
        <v>IDR 226.1</v>
      </c>
      <c r="M2611" t="str">
        <f>LEFT(Table58[[#This Row],[Assets]],FIND(" - ",Table58[[#This Row],[Assets]])-1)</f>
        <v>HS2-00002EK7G</v>
      </c>
      <c r="N2611" s="239">
        <f>INDEX(TrackerTbl[#Data],MATCH(Table58[[#This Row],[L2]],TrackerTbl[Cleansed_UAID_2],0),5)</f>
        <v>45691</v>
      </c>
      <c r="O2611" s="9" t="str">
        <f>INDEX(TrackerTbl[#Data],MATCH(Table58[[#This Row],[L2]],TrackerTbl[Cleansed_UAID_2],0),6)</f>
        <v>10 - Complete</v>
      </c>
      <c r="P2611" s="239">
        <f>INDEX(TrackerTbl[#Data],MATCH(Table58[[#This Row],[L2]],TrackerTbl[Cleansed_UAID_2],0),7)</f>
        <v>45705</v>
      </c>
    </row>
    <row r="2612" spans="10:16">
      <c r="J2612" t="s">
        <v>11853</v>
      </c>
      <c r="K2612" s="238" t="s">
        <v>11848</v>
      </c>
      <c r="L2612" t="str">
        <f>LEFT(Table58[[#This Row],[L3 (Last Work Package only)]],FIND(" - ",Table58[[#This Row],[L3 (Last Work Package only)]])-1)</f>
        <v>IDR 226.1</v>
      </c>
      <c r="M2612" t="str">
        <f>LEFT(Table58[[#This Row],[Assets]],FIND(" - ",Table58[[#This Row],[Assets]])-1)</f>
        <v>HS2-00002TMF0</v>
      </c>
      <c r="N2612" s="239">
        <f>INDEX(TrackerTbl[#Data],MATCH(Table58[[#This Row],[L2]],TrackerTbl[Cleansed_UAID_2],0),5)</f>
        <v>45258</v>
      </c>
      <c r="O2612" s="9" t="str">
        <f>INDEX(TrackerTbl[#Data],MATCH(Table58[[#This Row],[L2]],TrackerTbl[Cleansed_UAID_2],0),6)</f>
        <v>10 - Complete</v>
      </c>
      <c r="P2612" s="239">
        <f>INDEX(TrackerTbl[#Data],MATCH(Table58[[#This Row],[L2]],TrackerTbl[Cleansed_UAID_2],0),7)</f>
        <v>45264</v>
      </c>
    </row>
    <row r="2613" spans="10:16">
      <c r="J2613" t="s">
        <v>11854</v>
      </c>
      <c r="K2613" s="238" t="s">
        <v>11848</v>
      </c>
      <c r="L2613" t="str">
        <f>LEFT(Table58[[#This Row],[L3 (Last Work Package only)]],FIND(" - ",Table58[[#This Row],[L3 (Last Work Package only)]])-1)</f>
        <v>IDR 226.1</v>
      </c>
      <c r="M2613" t="str">
        <f>LEFT(Table58[[#This Row],[Assets]],FIND(" - ",Table58[[#This Row],[Assets]])-1)</f>
        <v>HS2-00002N7WZ</v>
      </c>
      <c r="N2613" s="239">
        <f>INDEX(TrackerTbl[#Data],MATCH(Table58[[#This Row],[L2]],TrackerTbl[Cleansed_UAID_2],0),5)</f>
        <v>45496</v>
      </c>
      <c r="O2613" s="9" t="str">
        <f>INDEX(TrackerTbl[#Data],MATCH(Table58[[#This Row],[L2]],TrackerTbl[Cleansed_UAID_2],0),6)</f>
        <v>10 - Complete</v>
      </c>
      <c r="P2613" s="239">
        <f>INDEX(TrackerTbl[#Data],MATCH(Table58[[#This Row],[L2]],TrackerTbl[Cleansed_UAID_2],0),7)</f>
        <v>45499</v>
      </c>
    </row>
    <row r="2614" spans="10:16">
      <c r="J2614" t="s">
        <v>11855</v>
      </c>
      <c r="K2614" s="238" t="s">
        <v>11848</v>
      </c>
      <c r="L2614" t="str">
        <f>LEFT(Table58[[#This Row],[L3 (Last Work Package only)]],FIND(" - ",Table58[[#This Row],[L3 (Last Work Package only)]])-1)</f>
        <v>IDR 226.1</v>
      </c>
      <c r="M2614" t="str">
        <f>LEFT(Table58[[#This Row],[Assets]],FIND(" - ",Table58[[#This Row],[Assets]])-1)</f>
        <v>HS2-00002N7X0</v>
      </c>
      <c r="N2614" s="239">
        <f>INDEX(TrackerTbl[#Data],MATCH(Table58[[#This Row],[L2]],TrackerTbl[Cleansed_UAID_2],0),5)</f>
        <v>45496</v>
      </c>
      <c r="O2614" s="9" t="str">
        <f>INDEX(TrackerTbl[#Data],MATCH(Table58[[#This Row],[L2]],TrackerTbl[Cleansed_UAID_2],0),6)</f>
        <v>10 - Complete</v>
      </c>
      <c r="P2614" s="239">
        <f>INDEX(TrackerTbl[#Data],MATCH(Table58[[#This Row],[L2]],TrackerTbl[Cleansed_UAID_2],0),7)</f>
        <v>45499</v>
      </c>
    </row>
    <row r="2615" spans="10:16">
      <c r="J2615" t="s">
        <v>11856</v>
      </c>
      <c r="K2615" s="238" t="s">
        <v>11848</v>
      </c>
      <c r="L2615" t="str">
        <f>LEFT(Table58[[#This Row],[L3 (Last Work Package only)]],FIND(" - ",Table58[[#This Row],[L3 (Last Work Package only)]])-1)</f>
        <v>IDR 226.1</v>
      </c>
      <c r="M2615" t="str">
        <f>LEFT(Table58[[#This Row],[Assets]],FIND(" - ",Table58[[#This Row],[Assets]])-1)</f>
        <v>HS2-000025B21</v>
      </c>
      <c r="N2615" s="239">
        <f>INDEX(TrackerTbl[#Data],MATCH(Table58[[#This Row],[L2]],TrackerTbl[Cleansed_UAID_2],0),5)</f>
        <v>45496</v>
      </c>
      <c r="O2615" s="9" t="str">
        <f>INDEX(TrackerTbl[#Data],MATCH(Table58[[#This Row],[L2]],TrackerTbl[Cleansed_UAID_2],0),6)</f>
        <v>10 - Complete</v>
      </c>
      <c r="P2615" s="239">
        <f>INDEX(TrackerTbl[#Data],MATCH(Table58[[#This Row],[L2]],TrackerTbl[Cleansed_UAID_2],0),7)</f>
        <v>45498</v>
      </c>
    </row>
    <row r="2616" spans="10:16">
      <c r="J2616" t="s">
        <v>11857</v>
      </c>
      <c r="K2616" s="238" t="s">
        <v>11848</v>
      </c>
      <c r="L2616" t="str">
        <f>LEFT(Table58[[#This Row],[L3 (Last Work Package only)]],FIND(" - ",Table58[[#This Row],[L3 (Last Work Package only)]])-1)</f>
        <v>IDR 226.1</v>
      </c>
      <c r="M2616" t="str">
        <f>LEFT(Table58[[#This Row],[Assets]],FIND(" - ",Table58[[#This Row],[Assets]])-1)</f>
        <v>HS2-00002C3YF</v>
      </c>
      <c r="N2616" s="239">
        <f>INDEX(TrackerTbl[#Data],MATCH(Table58[[#This Row],[L2]],TrackerTbl[Cleansed_UAID_2],0),5)</f>
        <v>45496</v>
      </c>
      <c r="O2616" s="9" t="str">
        <f>INDEX(TrackerTbl[#Data],MATCH(Table58[[#This Row],[L2]],TrackerTbl[Cleansed_UAID_2],0),6)</f>
        <v>10 - Complete</v>
      </c>
      <c r="P2616" s="239">
        <f>INDEX(TrackerTbl[#Data],MATCH(Table58[[#This Row],[L2]],TrackerTbl[Cleansed_UAID_2],0),7)</f>
        <v>45498</v>
      </c>
    </row>
    <row r="2617" spans="10:16">
      <c r="J2617" t="s">
        <v>11858</v>
      </c>
      <c r="K2617" s="238" t="s">
        <v>11848</v>
      </c>
      <c r="L2617" t="str">
        <f>LEFT(Table58[[#This Row],[L3 (Last Work Package only)]],FIND(" - ",Table58[[#This Row],[L3 (Last Work Package only)]])-1)</f>
        <v>IDR 226.1</v>
      </c>
      <c r="M2617" t="str">
        <f>LEFT(Table58[[#This Row],[Assets]],FIND(" - ",Table58[[#This Row],[Assets]])-1)</f>
        <v>HS2-000001333</v>
      </c>
      <c r="N2617" s="239">
        <f>INDEX(TrackerTbl[#Data],MATCH(Table58[[#This Row],[L2]],TrackerTbl[Cleansed_UAID_2],0),5)</f>
        <v>45436</v>
      </c>
      <c r="O2617" s="9" t="str">
        <f>INDEX(TrackerTbl[#Data],MATCH(Table58[[#This Row],[L2]],TrackerTbl[Cleansed_UAID_2],0),6)</f>
        <v>10 - Complete</v>
      </c>
      <c r="P2617" s="239">
        <f>INDEX(TrackerTbl[#Data],MATCH(Table58[[#This Row],[L2]],TrackerTbl[Cleansed_UAID_2],0),7)</f>
        <v>45442</v>
      </c>
    </row>
    <row r="2618" spans="10:16">
      <c r="J2618" t="s">
        <v>11859</v>
      </c>
      <c r="K2618" s="238" t="s">
        <v>11848</v>
      </c>
      <c r="L2618" t="str">
        <f>LEFT(Table58[[#This Row],[L3 (Last Work Package only)]],FIND(" - ",Table58[[#This Row],[L3 (Last Work Package only)]])-1)</f>
        <v>IDR 226.1</v>
      </c>
      <c r="M2618" t="str">
        <f>LEFT(Table58[[#This Row],[Assets]],FIND(" - ",Table58[[#This Row],[Assets]])-1)</f>
        <v>HS2-00002Y89A</v>
      </c>
      <c r="N2618" s="239">
        <f>INDEX(TrackerTbl[#Data],MATCH(Table58[[#This Row],[L2]],TrackerTbl[Cleansed_UAID_2],0),5)</f>
        <v>45496</v>
      </c>
      <c r="O2618" s="9" t="str">
        <f>INDEX(TrackerTbl[#Data],MATCH(Table58[[#This Row],[L2]],TrackerTbl[Cleansed_UAID_2],0),6)</f>
        <v>10 - Complete</v>
      </c>
      <c r="P2618" s="239">
        <f>INDEX(TrackerTbl[#Data],MATCH(Table58[[#This Row],[L2]],TrackerTbl[Cleansed_UAID_2],0),7)</f>
        <v>45499</v>
      </c>
    </row>
    <row r="2619" spans="10:16">
      <c r="J2619" t="s">
        <v>11860</v>
      </c>
      <c r="K2619" s="238" t="s">
        <v>11861</v>
      </c>
      <c r="L2619" t="str">
        <f>LEFT(Table58[[#This Row],[L3 (Last Work Package only)]],FIND(" - ",Table58[[#This Row],[L3 (Last Work Package only)]])-1)</f>
        <v>IDR 226</v>
      </c>
      <c r="M2619" t="str">
        <f>LEFT(Table58[[#This Row],[Assets]],FIND(" - ",Table58[[#This Row],[Assets]])-1)</f>
        <v>HS2-000001066</v>
      </c>
      <c r="N2619" s="239" t="e">
        <f>INDEX(TrackerTbl[#Data],MATCH(Table58[[#This Row],[L2]],TrackerTbl[Cleansed_UAID_2],0),5)</f>
        <v>#N/A</v>
      </c>
      <c r="O2619" s="9" t="e">
        <f>INDEX(TrackerTbl[#Data],MATCH(Table58[[#This Row],[L2]],TrackerTbl[Cleansed_UAID_2],0),6)</f>
        <v>#N/A</v>
      </c>
      <c r="P2619" s="239" t="e">
        <f>INDEX(TrackerTbl[#Data],MATCH(Table58[[#This Row],[L2]],TrackerTbl[Cleansed_UAID_2],0),7)</f>
        <v>#N/A</v>
      </c>
    </row>
    <row r="2620" spans="10:16">
      <c r="J2620" t="s">
        <v>11862</v>
      </c>
      <c r="K2620" s="238" t="s">
        <v>11861</v>
      </c>
      <c r="L2620" t="str">
        <f>LEFT(Table58[[#This Row],[L3 (Last Work Package only)]],FIND(" - ",Table58[[#This Row],[L3 (Last Work Package only)]])-1)</f>
        <v>IDR 226</v>
      </c>
      <c r="M2620" t="str">
        <f>LEFT(Table58[[#This Row],[Assets]],FIND(" - ",Table58[[#This Row],[Assets]])-1)</f>
        <v>HS2-00002BVJU</v>
      </c>
      <c r="N2620" s="239" t="e">
        <f>INDEX(TrackerTbl[#Data],MATCH(Table58[[#This Row],[L2]],TrackerTbl[Cleansed_UAID_2],0),5)</f>
        <v>#N/A</v>
      </c>
      <c r="O2620" s="9" t="e">
        <f>INDEX(TrackerTbl[#Data],MATCH(Table58[[#This Row],[L2]],TrackerTbl[Cleansed_UAID_2],0),6)</f>
        <v>#N/A</v>
      </c>
      <c r="P2620" s="239" t="e">
        <f>INDEX(TrackerTbl[#Data],MATCH(Table58[[#This Row],[L2]],TrackerTbl[Cleansed_UAID_2],0),7)</f>
        <v>#N/A</v>
      </c>
    </row>
    <row r="2621" spans="10:16">
      <c r="J2621" t="s">
        <v>11863</v>
      </c>
      <c r="K2621" s="238" t="s">
        <v>11861</v>
      </c>
      <c r="L2621" t="str">
        <f>LEFT(Table58[[#This Row],[L3 (Last Work Package only)]],FIND(" - ",Table58[[#This Row],[L3 (Last Work Package only)]])-1)</f>
        <v>IDR 226</v>
      </c>
      <c r="M2621" t="str">
        <f>LEFT(Table58[[#This Row],[Assets]],FIND(" - ",Table58[[#This Row],[Assets]])-1)</f>
        <v>HS2-00002DVEG</v>
      </c>
      <c r="N2621" s="239" t="e">
        <f>INDEX(TrackerTbl[#Data],MATCH(Table58[[#This Row],[L2]],TrackerTbl[Cleansed_UAID_2],0),5)</f>
        <v>#N/A</v>
      </c>
      <c r="O2621" s="9" t="e">
        <f>INDEX(TrackerTbl[#Data],MATCH(Table58[[#This Row],[L2]],TrackerTbl[Cleansed_UAID_2],0),6)</f>
        <v>#N/A</v>
      </c>
      <c r="P2621" s="239" t="e">
        <f>INDEX(TrackerTbl[#Data],MATCH(Table58[[#This Row],[L2]],TrackerTbl[Cleansed_UAID_2],0),7)</f>
        <v>#N/A</v>
      </c>
    </row>
    <row r="2622" spans="10:16">
      <c r="J2622" t="s">
        <v>11864</v>
      </c>
      <c r="K2622" s="238" t="s">
        <v>11865</v>
      </c>
      <c r="L2622" t="str">
        <f>LEFT(Table58[[#This Row],[L3 (Last Work Package only)]],FIND(" - ",Table58[[#This Row],[L3 (Last Work Package only)]])-1)</f>
        <v>IDR 225_1</v>
      </c>
      <c r="M2622" t="str">
        <f>LEFT(Table58[[#This Row],[Assets]],FIND(" - ",Table58[[#This Row],[Assets]])-1)</f>
        <v>HS2-000001063</v>
      </c>
      <c r="N2622" s="239" t="e">
        <f>INDEX(TrackerTbl[#Data],MATCH(Table58[[#This Row],[L2]],TrackerTbl[Cleansed_UAID_2],0),5)</f>
        <v>#N/A</v>
      </c>
      <c r="O2622" s="9" t="e">
        <f>INDEX(TrackerTbl[#Data],MATCH(Table58[[#This Row],[L2]],TrackerTbl[Cleansed_UAID_2],0),6)</f>
        <v>#N/A</v>
      </c>
      <c r="P2622" s="239" t="e">
        <f>INDEX(TrackerTbl[#Data],MATCH(Table58[[#This Row],[L2]],TrackerTbl[Cleansed_UAID_2],0),7)</f>
        <v>#N/A</v>
      </c>
    </row>
    <row r="2623" spans="10:16">
      <c r="J2623" t="s">
        <v>11866</v>
      </c>
      <c r="K2623" s="238" t="s">
        <v>11865</v>
      </c>
      <c r="L2623" t="str">
        <f>LEFT(Table58[[#This Row],[L3 (Last Work Package only)]],FIND(" - ",Table58[[#This Row],[L3 (Last Work Package only)]])-1)</f>
        <v>IDR 225_1</v>
      </c>
      <c r="M2623" t="str">
        <f>LEFT(Table58[[#This Row],[Assets]],FIND(" - ",Table58[[#This Row],[Assets]])-1)</f>
        <v>HS2-000001064</v>
      </c>
      <c r="N2623" s="239" t="e">
        <f>INDEX(TrackerTbl[#Data],MATCH(Table58[[#This Row],[L2]],TrackerTbl[Cleansed_UAID_2],0),5)</f>
        <v>#N/A</v>
      </c>
      <c r="O2623" s="9" t="e">
        <f>INDEX(TrackerTbl[#Data],MATCH(Table58[[#This Row],[L2]],TrackerTbl[Cleansed_UAID_2],0),6)</f>
        <v>#N/A</v>
      </c>
      <c r="P2623" s="239" t="e">
        <f>INDEX(TrackerTbl[#Data],MATCH(Table58[[#This Row],[L2]],TrackerTbl[Cleansed_UAID_2],0),7)</f>
        <v>#N/A</v>
      </c>
    </row>
    <row r="2624" spans="10:16">
      <c r="J2624" t="s">
        <v>11867</v>
      </c>
      <c r="K2624" s="238" t="s">
        <v>11865</v>
      </c>
      <c r="L2624" t="str">
        <f>LEFT(Table58[[#This Row],[L3 (Last Work Package only)]],FIND(" - ",Table58[[#This Row],[L3 (Last Work Package only)]])-1)</f>
        <v>IDR 225_1</v>
      </c>
      <c r="M2624" t="str">
        <f>LEFT(Table58[[#This Row],[Assets]],FIND(" - ",Table58[[#This Row],[Assets]])-1)</f>
        <v>HS2-000001065</v>
      </c>
      <c r="N2624" s="239" t="e">
        <f>INDEX(TrackerTbl[#Data],MATCH(Table58[[#This Row],[L2]],TrackerTbl[Cleansed_UAID_2],0),5)</f>
        <v>#N/A</v>
      </c>
      <c r="O2624" s="9" t="e">
        <f>INDEX(TrackerTbl[#Data],MATCH(Table58[[#This Row],[L2]],TrackerTbl[Cleansed_UAID_2],0),6)</f>
        <v>#N/A</v>
      </c>
      <c r="P2624" s="239" t="e">
        <f>INDEX(TrackerTbl[#Data],MATCH(Table58[[#This Row],[L2]],TrackerTbl[Cleansed_UAID_2],0),7)</f>
        <v>#N/A</v>
      </c>
    </row>
    <row r="2625" spans="10:16">
      <c r="J2625" t="s">
        <v>11868</v>
      </c>
      <c r="K2625" s="238" t="s">
        <v>11865</v>
      </c>
      <c r="L2625" t="str">
        <f>LEFT(Table58[[#This Row],[L3 (Last Work Package only)]],FIND(" - ",Table58[[#This Row],[L3 (Last Work Package only)]])-1)</f>
        <v>IDR 225_1</v>
      </c>
      <c r="M2625" t="str">
        <f>LEFT(Table58[[#This Row],[Assets]],FIND(" - ",Table58[[#This Row],[Assets]])-1)</f>
        <v>HS2-00002YGQD</v>
      </c>
      <c r="N2625" s="239" t="e">
        <f>INDEX(TrackerTbl[#Data],MATCH(Table58[[#This Row],[L2]],TrackerTbl[Cleansed_UAID_2],0),5)</f>
        <v>#N/A</v>
      </c>
      <c r="O2625" s="9" t="e">
        <f>INDEX(TrackerTbl[#Data],MATCH(Table58[[#This Row],[L2]],TrackerTbl[Cleansed_UAID_2],0),6)</f>
        <v>#N/A</v>
      </c>
      <c r="P2625" s="239" t="e">
        <f>INDEX(TrackerTbl[#Data],MATCH(Table58[[#This Row],[L2]],TrackerTbl[Cleansed_UAID_2],0),7)</f>
        <v>#N/A</v>
      </c>
    </row>
    <row r="2626" spans="10:16">
      <c r="J2626" t="s">
        <v>11869</v>
      </c>
      <c r="K2626" s="238" t="s">
        <v>11865</v>
      </c>
      <c r="L2626" t="str">
        <f>LEFT(Table58[[#This Row],[L3 (Last Work Package only)]],FIND(" - ",Table58[[#This Row],[L3 (Last Work Package only)]])-1)</f>
        <v>IDR 225_1</v>
      </c>
      <c r="M2626" t="str">
        <f>LEFT(Table58[[#This Row],[Assets]],FIND(" - ",Table58[[#This Row],[Assets]])-1)</f>
        <v>HS2-00002YGQE</v>
      </c>
      <c r="N2626" s="239" t="e">
        <f>INDEX(TrackerTbl[#Data],MATCH(Table58[[#This Row],[L2]],TrackerTbl[Cleansed_UAID_2],0),5)</f>
        <v>#N/A</v>
      </c>
      <c r="O2626" s="9" t="e">
        <f>INDEX(TrackerTbl[#Data],MATCH(Table58[[#This Row],[L2]],TrackerTbl[Cleansed_UAID_2],0),6)</f>
        <v>#N/A</v>
      </c>
      <c r="P2626" s="239" t="e">
        <f>INDEX(TrackerTbl[#Data],MATCH(Table58[[#This Row],[L2]],TrackerTbl[Cleansed_UAID_2],0),7)</f>
        <v>#N/A</v>
      </c>
    </row>
    <row r="2627" spans="10:16">
      <c r="J2627" t="s">
        <v>11870</v>
      </c>
      <c r="K2627" s="238" t="s">
        <v>11871</v>
      </c>
      <c r="L2627" t="str">
        <f>LEFT(Table58[[#This Row],[L3 (Last Work Package only)]],FIND(" - ",Table58[[#This Row],[L3 (Last Work Package only)]])-1)</f>
        <v>IDR 225</v>
      </c>
      <c r="M2627" t="str">
        <f>LEFT(Table58[[#This Row],[Assets]],FIND(" - ",Table58[[#This Row],[Assets]])-1)</f>
        <v>HS2-00002CTDQ</v>
      </c>
      <c r="N2627" s="239" t="e">
        <f>INDEX(TrackerTbl[#Data],MATCH(Table58[[#This Row],[L2]],TrackerTbl[Cleansed_UAID_2],0),5)</f>
        <v>#N/A</v>
      </c>
      <c r="O2627" s="9" t="e">
        <f>INDEX(TrackerTbl[#Data],MATCH(Table58[[#This Row],[L2]],TrackerTbl[Cleansed_UAID_2],0),6)</f>
        <v>#N/A</v>
      </c>
      <c r="P2627" s="239" t="e">
        <f>INDEX(TrackerTbl[#Data],MATCH(Table58[[#This Row],[L2]],TrackerTbl[Cleansed_UAID_2],0),7)</f>
        <v>#N/A</v>
      </c>
    </row>
    <row r="2628" spans="10:16">
      <c r="J2628" t="s">
        <v>11872</v>
      </c>
      <c r="K2628" s="238" t="s">
        <v>11871</v>
      </c>
      <c r="L2628" t="str">
        <f>LEFT(Table58[[#This Row],[L3 (Last Work Package only)]],FIND(" - ",Table58[[#This Row],[L3 (Last Work Package only)]])-1)</f>
        <v>IDR 225</v>
      </c>
      <c r="M2628" t="str">
        <f>LEFT(Table58[[#This Row],[Assets]],FIND(" - ",Table58[[#This Row],[Assets]])-1)</f>
        <v>HS2-00002CTE3</v>
      </c>
      <c r="N2628" s="239">
        <f>INDEX(TrackerTbl[#Data],MATCH(Table58[[#This Row],[L2]],TrackerTbl[Cleansed_UAID_2],0),5)</f>
        <v>45394</v>
      </c>
      <c r="O2628" s="9" t="str">
        <f>INDEX(TrackerTbl[#Data],MATCH(Table58[[#This Row],[L2]],TrackerTbl[Cleansed_UAID_2],0),6)</f>
        <v>10 - Complete</v>
      </c>
      <c r="P2628" s="239">
        <f>INDEX(TrackerTbl[#Data],MATCH(Table58[[#This Row],[L2]],TrackerTbl[Cleansed_UAID_2],0),7)</f>
        <v>45404</v>
      </c>
    </row>
    <row r="2629" spans="10:16">
      <c r="J2629" t="s">
        <v>11873</v>
      </c>
      <c r="K2629" s="238" t="s">
        <v>11871</v>
      </c>
      <c r="L2629" t="str">
        <f>LEFT(Table58[[#This Row],[L3 (Last Work Package only)]],FIND(" - ",Table58[[#This Row],[L3 (Last Work Package only)]])-1)</f>
        <v>IDR 225</v>
      </c>
      <c r="M2629" t="str">
        <f>LEFT(Table58[[#This Row],[Assets]],FIND(" - ",Table58[[#This Row],[Assets]])-1)</f>
        <v>HS2-00002EL0A</v>
      </c>
      <c r="N2629" s="239" t="e">
        <f>INDEX(TrackerTbl[#Data],MATCH(Table58[[#This Row],[L2]],TrackerTbl[Cleansed_UAID_2],0),5)</f>
        <v>#N/A</v>
      </c>
      <c r="O2629" s="9" t="e">
        <f>INDEX(TrackerTbl[#Data],MATCH(Table58[[#This Row],[L2]],TrackerTbl[Cleansed_UAID_2],0),6)</f>
        <v>#N/A</v>
      </c>
      <c r="P2629" s="239" t="e">
        <f>INDEX(TrackerTbl[#Data],MATCH(Table58[[#This Row],[L2]],TrackerTbl[Cleansed_UAID_2],0),7)</f>
        <v>#N/A</v>
      </c>
    </row>
    <row r="2630" spans="10:16">
      <c r="J2630" t="s">
        <v>11874</v>
      </c>
      <c r="K2630" s="238" t="s">
        <v>11875</v>
      </c>
      <c r="L2630" t="str">
        <f>LEFT(Table58[[#This Row],[L3 (Last Work Package only)]],FIND(" - ",Table58[[#This Row],[L3 (Last Work Package only)]])-1)</f>
        <v>IDR 224.7</v>
      </c>
      <c r="M2630" t="str">
        <f>LEFT(Table58[[#This Row],[Assets]],FIND(" - ",Table58[[#This Row],[Assets]])-1)</f>
        <v>HS2-00002EKY1</v>
      </c>
      <c r="N2630" s="239" t="e">
        <f>INDEX(TrackerTbl[#Data],MATCH(Table58[[#This Row],[L2]],TrackerTbl[Cleansed_UAID_2],0),5)</f>
        <v>#N/A</v>
      </c>
      <c r="O2630" s="9" t="e">
        <f>INDEX(TrackerTbl[#Data],MATCH(Table58[[#This Row],[L2]],TrackerTbl[Cleansed_UAID_2],0),6)</f>
        <v>#N/A</v>
      </c>
      <c r="P2630" s="239" t="e">
        <f>INDEX(TrackerTbl[#Data],MATCH(Table58[[#This Row],[L2]],TrackerTbl[Cleansed_UAID_2],0),7)</f>
        <v>#N/A</v>
      </c>
    </row>
    <row r="2631" spans="10:16">
      <c r="J2631" t="s">
        <v>11876</v>
      </c>
      <c r="K2631" s="238" t="s">
        <v>11875</v>
      </c>
      <c r="L2631" t="str">
        <f>LEFT(Table58[[#This Row],[L3 (Last Work Package only)]],FIND(" - ",Table58[[#This Row],[L3 (Last Work Package only)]])-1)</f>
        <v>IDR 224.7</v>
      </c>
      <c r="M2631" t="str">
        <f>LEFT(Table58[[#This Row],[Assets]],FIND(" - ",Table58[[#This Row],[Assets]])-1)</f>
        <v>HS2-00003BPLH</v>
      </c>
      <c r="N2631" s="239">
        <f>INDEX(TrackerTbl[#Data],MATCH(Table58[[#This Row],[L2]],TrackerTbl[Cleansed_UAID_2],0),5)</f>
        <v>45624</v>
      </c>
      <c r="O2631" s="9" t="str">
        <f>INDEX(TrackerTbl[#Data],MATCH(Table58[[#This Row],[L2]],TrackerTbl[Cleansed_UAID_2],0),6)</f>
        <v>10 - Complete</v>
      </c>
      <c r="P2631" s="239">
        <f>INDEX(TrackerTbl[#Data],MATCH(Table58[[#This Row],[L2]],TrackerTbl[Cleansed_UAID_2],0),7)</f>
        <v>45632</v>
      </c>
    </row>
    <row r="2632" spans="10:16">
      <c r="J2632" t="s">
        <v>11877</v>
      </c>
      <c r="K2632" s="238" t="s">
        <v>11875</v>
      </c>
      <c r="L2632" t="str">
        <f>LEFT(Table58[[#This Row],[L3 (Last Work Package only)]],FIND(" - ",Table58[[#This Row],[L3 (Last Work Package only)]])-1)</f>
        <v>IDR 224.7</v>
      </c>
      <c r="M2632" t="str">
        <f>LEFT(Table58[[#This Row],[Assets]],FIND(" - ",Table58[[#This Row],[Assets]])-1)</f>
        <v>HS2-00003BPLM</v>
      </c>
      <c r="N2632" s="239">
        <f>INDEX(TrackerTbl[#Data],MATCH(Table58[[#This Row],[L2]],TrackerTbl[Cleansed_UAID_2],0),5)</f>
        <v>45624</v>
      </c>
      <c r="O2632" s="9" t="str">
        <f>INDEX(TrackerTbl[#Data],MATCH(Table58[[#This Row],[L2]],TrackerTbl[Cleansed_UAID_2],0),6)</f>
        <v>10 - Complete</v>
      </c>
      <c r="P2632" s="239">
        <f>INDEX(TrackerTbl[#Data],MATCH(Table58[[#This Row],[L2]],TrackerTbl[Cleansed_UAID_2],0),7)</f>
        <v>45632</v>
      </c>
    </row>
    <row r="2633" spans="10:16">
      <c r="J2633" t="s">
        <v>11878</v>
      </c>
      <c r="K2633" s="238" t="s">
        <v>11875</v>
      </c>
      <c r="L2633" t="str">
        <f>LEFT(Table58[[#This Row],[L3 (Last Work Package only)]],FIND(" - ",Table58[[#This Row],[L3 (Last Work Package only)]])-1)</f>
        <v>IDR 224.7</v>
      </c>
      <c r="M2633" t="str">
        <f>LEFT(Table58[[#This Row],[Assets]],FIND(" - ",Table58[[#This Row],[Assets]])-1)</f>
        <v>HS2-00003BPLQ</v>
      </c>
      <c r="N2633" s="239">
        <f>INDEX(TrackerTbl[#Data],MATCH(Table58[[#This Row],[L2]],TrackerTbl[Cleansed_UAID_2],0),5)</f>
        <v>45624</v>
      </c>
      <c r="O2633" s="9" t="str">
        <f>INDEX(TrackerTbl[#Data],MATCH(Table58[[#This Row],[L2]],TrackerTbl[Cleansed_UAID_2],0),6)</f>
        <v>10 - Complete</v>
      </c>
      <c r="P2633" s="239">
        <f>INDEX(TrackerTbl[#Data],MATCH(Table58[[#This Row],[L2]],TrackerTbl[Cleansed_UAID_2],0),7)</f>
        <v>0</v>
      </c>
    </row>
    <row r="2634" spans="10:16">
      <c r="J2634" t="s">
        <v>11879</v>
      </c>
      <c r="K2634" s="238" t="s">
        <v>11875</v>
      </c>
      <c r="L2634" t="str">
        <f>LEFT(Table58[[#This Row],[L3 (Last Work Package only)]],FIND(" - ",Table58[[#This Row],[L3 (Last Work Package only)]])-1)</f>
        <v>IDR 224.7</v>
      </c>
      <c r="M2634" t="str">
        <f>LEFT(Table58[[#This Row],[Assets]],FIND(" - ",Table58[[#This Row],[Assets]])-1)</f>
        <v>HS2-00003HF3P</v>
      </c>
      <c r="N2634" s="239">
        <f>INDEX(TrackerTbl[#Data],MATCH(Table58[[#This Row],[L2]],TrackerTbl[Cleansed_UAID_2],0),5)</f>
        <v>45617</v>
      </c>
      <c r="O2634" s="9" t="str">
        <f>INDEX(TrackerTbl[#Data],MATCH(Table58[[#This Row],[L2]],TrackerTbl[Cleansed_UAID_2],0),6)</f>
        <v>10 - Complete</v>
      </c>
      <c r="P2634" s="239">
        <f>INDEX(TrackerTbl[#Data],MATCH(Table58[[#This Row],[L2]],TrackerTbl[Cleansed_UAID_2],0),7)</f>
        <v>45629</v>
      </c>
    </row>
    <row r="2635" spans="10:16">
      <c r="J2635" t="s">
        <v>11880</v>
      </c>
      <c r="K2635" s="238" t="s">
        <v>11875</v>
      </c>
      <c r="L2635" t="str">
        <f>LEFT(Table58[[#This Row],[L3 (Last Work Package only)]],FIND(" - ",Table58[[#This Row],[L3 (Last Work Package only)]])-1)</f>
        <v>IDR 224.7</v>
      </c>
      <c r="M2635" t="str">
        <f>LEFT(Table58[[#This Row],[Assets]],FIND(" - ",Table58[[#This Row],[Assets]])-1)</f>
        <v>HS2-00003HF3Q</v>
      </c>
      <c r="N2635" s="239">
        <f>INDEX(TrackerTbl[#Data],MATCH(Table58[[#This Row],[L2]],TrackerTbl[Cleansed_UAID_2],0),5)</f>
        <v>45617</v>
      </c>
      <c r="O2635" s="9" t="str">
        <f>INDEX(TrackerTbl[#Data],MATCH(Table58[[#This Row],[L2]],TrackerTbl[Cleansed_UAID_2],0),6)</f>
        <v>10 - Complete</v>
      </c>
      <c r="P2635" s="239">
        <f>INDEX(TrackerTbl[#Data],MATCH(Table58[[#This Row],[L2]],TrackerTbl[Cleansed_UAID_2],0),7)</f>
        <v>45629</v>
      </c>
    </row>
    <row r="2636" spans="10:16">
      <c r="J2636" t="s">
        <v>11881</v>
      </c>
      <c r="K2636" s="238" t="s">
        <v>11875</v>
      </c>
      <c r="L2636" t="str">
        <f>LEFT(Table58[[#This Row],[L3 (Last Work Package only)]],FIND(" - ",Table58[[#This Row],[L3 (Last Work Package only)]])-1)</f>
        <v>IDR 224.7</v>
      </c>
      <c r="M2636" t="str">
        <f>LEFT(Table58[[#This Row],[Assets]],FIND(" - ",Table58[[#This Row],[Assets]])-1)</f>
        <v>HS2-00003HF3R</v>
      </c>
      <c r="N2636" s="239">
        <f>INDEX(TrackerTbl[#Data],MATCH(Table58[[#This Row],[L2]],TrackerTbl[Cleansed_UAID_2],0),5)</f>
        <v>45617</v>
      </c>
      <c r="O2636" s="9" t="str">
        <f>INDEX(TrackerTbl[#Data],MATCH(Table58[[#This Row],[L2]],TrackerTbl[Cleansed_UAID_2],0),6)</f>
        <v>10 - Complete</v>
      </c>
      <c r="P2636" s="239">
        <f>INDEX(TrackerTbl[#Data],MATCH(Table58[[#This Row],[L2]],TrackerTbl[Cleansed_UAID_2],0),7)</f>
        <v>45629</v>
      </c>
    </row>
    <row r="2637" spans="10:16">
      <c r="J2637" t="s">
        <v>11882</v>
      </c>
      <c r="K2637" s="238" t="s">
        <v>11875</v>
      </c>
      <c r="L2637" t="str">
        <f>LEFT(Table58[[#This Row],[L3 (Last Work Package only)]],FIND(" - ",Table58[[#This Row],[L3 (Last Work Package only)]])-1)</f>
        <v>IDR 224.7</v>
      </c>
      <c r="M2637" t="str">
        <f>LEFT(Table58[[#This Row],[Assets]],FIND(" - ",Table58[[#This Row],[Assets]])-1)</f>
        <v>HS2-00003HF3S</v>
      </c>
      <c r="N2637" s="239">
        <f>INDEX(TrackerTbl[#Data],MATCH(Table58[[#This Row],[L2]],TrackerTbl[Cleansed_UAID_2],0),5)</f>
        <v>45617</v>
      </c>
      <c r="O2637" s="9" t="str">
        <f>INDEX(TrackerTbl[#Data],MATCH(Table58[[#This Row],[L2]],TrackerTbl[Cleansed_UAID_2],0),6)</f>
        <v>10 - Complete</v>
      </c>
      <c r="P2637" s="239">
        <f>INDEX(TrackerTbl[#Data],MATCH(Table58[[#This Row],[L2]],TrackerTbl[Cleansed_UAID_2],0),7)</f>
        <v>45629</v>
      </c>
    </row>
    <row r="2638" spans="10:16">
      <c r="J2638" t="s">
        <v>11883</v>
      </c>
      <c r="K2638" s="238" t="s">
        <v>11875</v>
      </c>
      <c r="L2638" t="str">
        <f>LEFT(Table58[[#This Row],[L3 (Last Work Package only)]],FIND(" - ",Table58[[#This Row],[L3 (Last Work Package only)]])-1)</f>
        <v>IDR 224.7</v>
      </c>
      <c r="M2638" t="str">
        <f>LEFT(Table58[[#This Row],[Assets]],FIND(" - ",Table58[[#This Row],[Assets]])-1)</f>
        <v>HS2-00003HF3T</v>
      </c>
      <c r="N2638" s="239">
        <f>INDEX(TrackerTbl[#Data],MATCH(Table58[[#This Row],[L2]],TrackerTbl[Cleansed_UAID_2],0),5)</f>
        <v>45616</v>
      </c>
      <c r="O2638" s="9" t="str">
        <f>INDEX(TrackerTbl[#Data],MATCH(Table58[[#This Row],[L2]],TrackerTbl[Cleansed_UAID_2],0),6)</f>
        <v>10 - Complete</v>
      </c>
      <c r="P2638" s="239">
        <f>INDEX(TrackerTbl[#Data],MATCH(Table58[[#This Row],[L2]],TrackerTbl[Cleansed_UAID_2],0),7)</f>
        <v>45625</v>
      </c>
    </row>
    <row r="2639" spans="10:16">
      <c r="J2639" t="s">
        <v>11884</v>
      </c>
      <c r="K2639" s="238" t="s">
        <v>11875</v>
      </c>
      <c r="L2639" t="str">
        <f>LEFT(Table58[[#This Row],[L3 (Last Work Package only)]],FIND(" - ",Table58[[#This Row],[L3 (Last Work Package only)]])-1)</f>
        <v>IDR 224.7</v>
      </c>
      <c r="M2639" t="str">
        <f>LEFT(Table58[[#This Row],[Assets]],FIND(" - ",Table58[[#This Row],[Assets]])-1)</f>
        <v>HS2-00003HF3W</v>
      </c>
      <c r="N2639" s="239">
        <f>INDEX(TrackerTbl[#Data],MATCH(Table58[[#This Row],[L2]],TrackerTbl[Cleansed_UAID_2],0),5)</f>
        <v>45624</v>
      </c>
      <c r="O2639" s="9" t="str">
        <f>INDEX(TrackerTbl[#Data],MATCH(Table58[[#This Row],[L2]],TrackerTbl[Cleansed_UAID_2],0),6)</f>
        <v>10 - Complete</v>
      </c>
      <c r="P2639" s="239">
        <f>INDEX(TrackerTbl[#Data],MATCH(Table58[[#This Row],[L2]],TrackerTbl[Cleansed_UAID_2],0),7)</f>
        <v>45636</v>
      </c>
    </row>
    <row r="2640" spans="10:16">
      <c r="J2640" t="s">
        <v>11885</v>
      </c>
      <c r="K2640" s="238" t="s">
        <v>11886</v>
      </c>
      <c r="L2640" t="str">
        <f>LEFT(Table58[[#This Row],[L3 (Last Work Package only)]],FIND(" - ",Table58[[#This Row],[L3 (Last Work Package only)]])-1)</f>
        <v>IDR 224.6</v>
      </c>
      <c r="M2640" t="str">
        <f>LEFT(Table58[[#This Row],[Assets]],FIND(" - ",Table58[[#This Row],[Assets]])-1)</f>
        <v>HS2-00002CTCG</v>
      </c>
      <c r="N2640" s="239">
        <f>INDEX(TrackerTbl[#Data],MATCH(Table58[[#This Row],[L2]],TrackerTbl[Cleansed_UAID_2],0),5)</f>
        <v>45485</v>
      </c>
      <c r="O2640" s="9" t="str">
        <f>INDEX(TrackerTbl[#Data],MATCH(Table58[[#This Row],[L2]],TrackerTbl[Cleansed_UAID_2],0),6)</f>
        <v>10 - Complete</v>
      </c>
      <c r="P2640" s="239">
        <f>INDEX(TrackerTbl[#Data],MATCH(Table58[[#This Row],[L2]],TrackerTbl[Cleansed_UAID_2],0),7)</f>
        <v>45495</v>
      </c>
    </row>
    <row r="2641" spans="10:16">
      <c r="J2641" t="s">
        <v>11887</v>
      </c>
      <c r="K2641" s="238" t="s">
        <v>11886</v>
      </c>
      <c r="L2641" t="str">
        <f>LEFT(Table58[[#This Row],[L3 (Last Work Package only)]],FIND(" - ",Table58[[#This Row],[L3 (Last Work Package only)]])-1)</f>
        <v>IDR 224.6</v>
      </c>
      <c r="M2641" t="str">
        <f>LEFT(Table58[[#This Row],[Assets]],FIND(" - ",Table58[[#This Row],[Assets]])-1)</f>
        <v>HS2-00002CTCJ</v>
      </c>
      <c r="N2641" s="239">
        <f>INDEX(TrackerTbl[#Data],MATCH(Table58[[#This Row],[L2]],TrackerTbl[Cleansed_UAID_2],0),5)</f>
        <v>45485</v>
      </c>
      <c r="O2641" s="9" t="str">
        <f>INDEX(TrackerTbl[#Data],MATCH(Table58[[#This Row],[L2]],TrackerTbl[Cleansed_UAID_2],0),6)</f>
        <v>10 - Complete</v>
      </c>
      <c r="P2641" s="239">
        <f>INDEX(TrackerTbl[#Data],MATCH(Table58[[#This Row],[L2]],TrackerTbl[Cleansed_UAID_2],0),7)</f>
        <v>45495</v>
      </c>
    </row>
    <row r="2642" spans="10:16">
      <c r="J2642" t="s">
        <v>11888</v>
      </c>
      <c r="K2642" s="238" t="s">
        <v>11886</v>
      </c>
      <c r="L2642" t="str">
        <f>LEFT(Table58[[#This Row],[L3 (Last Work Package only)]],FIND(" - ",Table58[[#This Row],[L3 (Last Work Package only)]])-1)</f>
        <v>IDR 224.6</v>
      </c>
      <c r="M2642" t="str">
        <f>LEFT(Table58[[#This Row],[Assets]],FIND(" - ",Table58[[#This Row],[Assets]])-1)</f>
        <v>HS2-00002CTCM</v>
      </c>
      <c r="N2642" s="239">
        <f>INDEX(TrackerTbl[#Data],MATCH(Table58[[#This Row],[L2]],TrackerTbl[Cleansed_UAID_2],0),5)</f>
        <v>45485</v>
      </c>
      <c r="O2642" s="9" t="str">
        <f>INDEX(TrackerTbl[#Data],MATCH(Table58[[#This Row],[L2]],TrackerTbl[Cleansed_UAID_2],0),6)</f>
        <v>10 - Complete</v>
      </c>
      <c r="P2642" s="239">
        <f>INDEX(TrackerTbl[#Data],MATCH(Table58[[#This Row],[L2]],TrackerTbl[Cleansed_UAID_2],0),7)</f>
        <v>45495</v>
      </c>
    </row>
    <row r="2643" spans="10:16">
      <c r="J2643" t="s">
        <v>11889</v>
      </c>
      <c r="K2643" s="238" t="s">
        <v>11886</v>
      </c>
      <c r="L2643" t="str">
        <f>LEFT(Table58[[#This Row],[L3 (Last Work Package only)]],FIND(" - ",Table58[[#This Row],[L3 (Last Work Package only)]])-1)</f>
        <v>IDR 224.6</v>
      </c>
      <c r="M2643" t="str">
        <f>LEFT(Table58[[#This Row],[Assets]],FIND(" - ",Table58[[#This Row],[Assets]])-1)</f>
        <v>HS2-00002CTCP</v>
      </c>
      <c r="N2643" s="239">
        <f>INDEX(TrackerTbl[#Data],MATCH(Table58[[#This Row],[L2]],TrackerTbl[Cleansed_UAID_2],0),5)</f>
        <v>45485</v>
      </c>
      <c r="O2643" s="9" t="str">
        <f>INDEX(TrackerTbl[#Data],MATCH(Table58[[#This Row],[L2]],TrackerTbl[Cleansed_UAID_2],0),6)</f>
        <v>10 - Complete</v>
      </c>
      <c r="P2643" s="239">
        <f>INDEX(TrackerTbl[#Data],MATCH(Table58[[#This Row],[L2]],TrackerTbl[Cleansed_UAID_2],0),7)</f>
        <v>45495</v>
      </c>
    </row>
    <row r="2644" spans="10:16">
      <c r="J2644" t="s">
        <v>11890</v>
      </c>
      <c r="K2644" s="238" t="s">
        <v>11886</v>
      </c>
      <c r="L2644" t="str">
        <f>LEFT(Table58[[#This Row],[L3 (Last Work Package only)]],FIND(" - ",Table58[[#This Row],[L3 (Last Work Package only)]])-1)</f>
        <v>IDR 224.6</v>
      </c>
      <c r="M2644" t="str">
        <f>LEFT(Table58[[#This Row],[Assets]],FIND(" - ",Table58[[#This Row],[Assets]])-1)</f>
        <v>HS2-00002CTDR</v>
      </c>
      <c r="N2644" s="239">
        <f>INDEX(TrackerTbl[#Data],MATCH(Table58[[#This Row],[L2]],TrackerTbl[Cleansed_UAID_2],0),5)</f>
        <v>45485</v>
      </c>
      <c r="O2644" s="9" t="str">
        <f>INDEX(TrackerTbl[#Data],MATCH(Table58[[#This Row],[L2]],TrackerTbl[Cleansed_UAID_2],0),6)</f>
        <v>10 - Complete</v>
      </c>
      <c r="P2644" s="239">
        <f>INDEX(TrackerTbl[#Data],MATCH(Table58[[#This Row],[L2]],TrackerTbl[Cleansed_UAID_2],0),7)</f>
        <v>45495</v>
      </c>
    </row>
    <row r="2645" spans="10:16">
      <c r="J2645" t="s">
        <v>11891</v>
      </c>
      <c r="K2645" s="238" t="s">
        <v>11886</v>
      </c>
      <c r="L2645" t="str">
        <f>LEFT(Table58[[#This Row],[L3 (Last Work Package only)]],FIND(" - ",Table58[[#This Row],[L3 (Last Work Package only)]])-1)</f>
        <v>IDR 224.6</v>
      </c>
      <c r="M2645" t="str">
        <f>LEFT(Table58[[#This Row],[Assets]],FIND(" - ",Table58[[#This Row],[Assets]])-1)</f>
        <v>HS2-00002CTDT</v>
      </c>
      <c r="N2645" s="239">
        <f>INDEX(TrackerTbl[#Data],MATCH(Table58[[#This Row],[L2]],TrackerTbl[Cleansed_UAID_2],0),5)</f>
        <v>45485</v>
      </c>
      <c r="O2645" s="9" t="str">
        <f>INDEX(TrackerTbl[#Data],MATCH(Table58[[#This Row],[L2]],TrackerTbl[Cleansed_UAID_2],0),6)</f>
        <v>10 - Complete</v>
      </c>
      <c r="P2645" s="239">
        <f>INDEX(TrackerTbl[#Data],MATCH(Table58[[#This Row],[L2]],TrackerTbl[Cleansed_UAID_2],0),7)</f>
        <v>45495</v>
      </c>
    </row>
    <row r="2646" spans="10:16">
      <c r="J2646" t="s">
        <v>11892</v>
      </c>
      <c r="K2646" s="238" t="s">
        <v>11886</v>
      </c>
      <c r="L2646" t="str">
        <f>LEFT(Table58[[#This Row],[L3 (Last Work Package only)]],FIND(" - ",Table58[[#This Row],[L3 (Last Work Package only)]])-1)</f>
        <v>IDR 224.6</v>
      </c>
      <c r="M2646" t="str">
        <f>LEFT(Table58[[#This Row],[Assets]],FIND(" - ",Table58[[#This Row],[Assets]])-1)</f>
        <v>HS2-00002CTDY</v>
      </c>
      <c r="N2646" s="239">
        <f>INDEX(TrackerTbl[#Data],MATCH(Table58[[#This Row],[L2]],TrackerTbl[Cleansed_UAID_2],0),5)</f>
        <v>45485</v>
      </c>
      <c r="O2646" s="9" t="str">
        <f>INDEX(TrackerTbl[#Data],MATCH(Table58[[#This Row],[L2]],TrackerTbl[Cleansed_UAID_2],0),6)</f>
        <v>10 - Complete</v>
      </c>
      <c r="P2646" s="239">
        <f>INDEX(TrackerTbl[#Data],MATCH(Table58[[#This Row],[L2]],TrackerTbl[Cleansed_UAID_2],0),7)</f>
        <v>45495</v>
      </c>
    </row>
    <row r="2647" spans="10:16">
      <c r="J2647" t="s">
        <v>11893</v>
      </c>
      <c r="K2647" s="238" t="s">
        <v>11886</v>
      </c>
      <c r="L2647" t="str">
        <f>LEFT(Table58[[#This Row],[L3 (Last Work Package only)]],FIND(" - ",Table58[[#This Row],[L3 (Last Work Package only)]])-1)</f>
        <v>IDR 224.6</v>
      </c>
      <c r="M2647" t="str">
        <f>LEFT(Table58[[#This Row],[Assets]],FIND(" - ",Table58[[#This Row],[Assets]])-1)</f>
        <v>HS2-00002CTE1</v>
      </c>
      <c r="N2647" s="239">
        <f>INDEX(TrackerTbl[#Data],MATCH(Table58[[#This Row],[L2]],TrackerTbl[Cleansed_UAID_2],0),5)</f>
        <v>45485</v>
      </c>
      <c r="O2647" s="9" t="str">
        <f>INDEX(TrackerTbl[#Data],MATCH(Table58[[#This Row],[L2]],TrackerTbl[Cleansed_UAID_2],0),6)</f>
        <v>10 - Complete</v>
      </c>
      <c r="P2647" s="239">
        <f>INDEX(TrackerTbl[#Data],MATCH(Table58[[#This Row],[L2]],TrackerTbl[Cleansed_UAID_2],0),7)</f>
        <v>45495</v>
      </c>
    </row>
    <row r="2648" spans="10:16">
      <c r="J2648" t="s">
        <v>11894</v>
      </c>
      <c r="K2648" s="238" t="s">
        <v>11886</v>
      </c>
      <c r="L2648" t="str">
        <f>LEFT(Table58[[#This Row],[L3 (Last Work Package only)]],FIND(" - ",Table58[[#This Row],[L3 (Last Work Package only)]])-1)</f>
        <v>IDR 224.6</v>
      </c>
      <c r="M2648" t="str">
        <f>LEFT(Table58[[#This Row],[Assets]],FIND(" - ",Table58[[#This Row],[Assets]])-1)</f>
        <v>HS2-000031EF3</v>
      </c>
      <c r="N2648" s="239">
        <f>INDEX(TrackerTbl[#Data],MATCH(Table58[[#This Row],[L2]],TrackerTbl[Cleansed_UAID_2],0),5)</f>
        <v>45475</v>
      </c>
      <c r="O2648" s="9" t="str">
        <f>INDEX(TrackerTbl[#Data],MATCH(Table58[[#This Row],[L2]],TrackerTbl[Cleansed_UAID_2],0),6)</f>
        <v>10 - Complete</v>
      </c>
      <c r="P2648" s="239">
        <f>INDEX(TrackerTbl[#Data],MATCH(Table58[[#This Row],[L2]],TrackerTbl[Cleansed_UAID_2],0),7)</f>
        <v>45485</v>
      </c>
    </row>
    <row r="2649" spans="10:16">
      <c r="J2649" t="s">
        <v>11895</v>
      </c>
      <c r="K2649" s="238" t="s">
        <v>11886</v>
      </c>
      <c r="L2649" t="str">
        <f>LEFT(Table58[[#This Row],[L3 (Last Work Package only)]],FIND(" - ",Table58[[#This Row],[L3 (Last Work Package only)]])-1)</f>
        <v>IDR 224.6</v>
      </c>
      <c r="M2649" t="str">
        <f>LEFT(Table58[[#This Row],[Assets]],FIND(" - ",Table58[[#This Row],[Assets]])-1)</f>
        <v>HS2-000031EF4</v>
      </c>
      <c r="N2649" s="239">
        <f>INDEX(TrackerTbl[#Data],MATCH(Table58[[#This Row],[L2]],TrackerTbl[Cleansed_UAID_2],0),5)</f>
        <v>45475</v>
      </c>
      <c r="O2649" s="9" t="str">
        <f>INDEX(TrackerTbl[#Data],MATCH(Table58[[#This Row],[L2]],TrackerTbl[Cleansed_UAID_2],0),6)</f>
        <v>10 - Complete</v>
      </c>
      <c r="P2649" s="239">
        <f>INDEX(TrackerTbl[#Data],MATCH(Table58[[#This Row],[L2]],TrackerTbl[Cleansed_UAID_2],0),7)</f>
        <v>45499</v>
      </c>
    </row>
    <row r="2650" spans="10:16">
      <c r="J2650" t="s">
        <v>11896</v>
      </c>
      <c r="K2650" s="238" t="s">
        <v>11886</v>
      </c>
      <c r="L2650" t="str">
        <f>LEFT(Table58[[#This Row],[L3 (Last Work Package only)]],FIND(" - ",Table58[[#This Row],[L3 (Last Work Package only)]])-1)</f>
        <v>IDR 224.6</v>
      </c>
      <c r="M2650" t="str">
        <f>LEFT(Table58[[#This Row],[Assets]],FIND(" - ",Table58[[#This Row],[Assets]])-1)</f>
        <v>HS2-0000386UG</v>
      </c>
      <c r="N2650" s="239">
        <f>INDEX(TrackerTbl[#Data],MATCH(Table58[[#This Row],[L2]],TrackerTbl[Cleansed_UAID_2],0),5)</f>
        <v>45476</v>
      </c>
      <c r="O2650" s="9" t="str">
        <f>INDEX(TrackerTbl[#Data],MATCH(Table58[[#This Row],[L2]],TrackerTbl[Cleansed_UAID_2],0),6)</f>
        <v>10 - Complete</v>
      </c>
      <c r="P2650" s="239">
        <f>INDEX(TrackerTbl[#Data],MATCH(Table58[[#This Row],[L2]],TrackerTbl[Cleansed_UAID_2],0),7)</f>
        <v>45484</v>
      </c>
    </row>
    <row r="2651" spans="10:16">
      <c r="J2651" t="s">
        <v>11897</v>
      </c>
      <c r="K2651" s="238" t="s">
        <v>11886</v>
      </c>
      <c r="L2651" t="str">
        <f>LEFT(Table58[[#This Row],[L3 (Last Work Package only)]],FIND(" - ",Table58[[#This Row],[L3 (Last Work Package only)]])-1)</f>
        <v>IDR 224.6</v>
      </c>
      <c r="M2651" t="str">
        <f>LEFT(Table58[[#This Row],[Assets]],FIND(" - ",Table58[[#This Row],[Assets]])-1)</f>
        <v>HS2-0000386UL</v>
      </c>
      <c r="N2651" s="239">
        <f>INDEX(TrackerTbl[#Data],MATCH(Table58[[#This Row],[L2]],TrackerTbl[Cleansed_UAID_2],0),5)</f>
        <v>45490</v>
      </c>
      <c r="O2651" s="9" t="str">
        <f>INDEX(TrackerTbl[#Data],MATCH(Table58[[#This Row],[L2]],TrackerTbl[Cleansed_UAID_2],0),6)</f>
        <v>10 - Complete</v>
      </c>
      <c r="P2651" s="239">
        <f>INDEX(TrackerTbl[#Data],MATCH(Table58[[#This Row],[L2]],TrackerTbl[Cleansed_UAID_2],0),7)</f>
        <v>45504</v>
      </c>
    </row>
    <row r="2652" spans="10:16">
      <c r="J2652" t="s">
        <v>11898</v>
      </c>
      <c r="K2652" s="238" t="s">
        <v>11886</v>
      </c>
      <c r="L2652" t="str">
        <f>LEFT(Table58[[#This Row],[L3 (Last Work Package only)]],FIND(" - ",Table58[[#This Row],[L3 (Last Work Package only)]])-1)</f>
        <v>IDR 224.6</v>
      </c>
      <c r="M2652" t="str">
        <f>LEFT(Table58[[#This Row],[Assets]],FIND(" - ",Table58[[#This Row],[Assets]])-1)</f>
        <v>HS2-0000386UM</v>
      </c>
      <c r="N2652" s="239">
        <f>INDEX(TrackerTbl[#Data],MATCH(Table58[[#This Row],[L2]],TrackerTbl[Cleansed_UAID_2],0),5)</f>
        <v>45490</v>
      </c>
      <c r="O2652" s="9" t="str">
        <f>INDEX(TrackerTbl[#Data],MATCH(Table58[[#This Row],[L2]],TrackerTbl[Cleansed_UAID_2],0),6)</f>
        <v>10 - Complete</v>
      </c>
      <c r="P2652" s="239">
        <f>INDEX(TrackerTbl[#Data],MATCH(Table58[[#This Row],[L2]],TrackerTbl[Cleansed_UAID_2],0),7)</f>
        <v>45505</v>
      </c>
    </row>
    <row r="2653" spans="10:16">
      <c r="J2653" t="s">
        <v>11899</v>
      </c>
      <c r="K2653" s="238" t="s">
        <v>11886</v>
      </c>
      <c r="L2653" t="str">
        <f>LEFT(Table58[[#This Row],[L3 (Last Work Package only)]],FIND(" - ",Table58[[#This Row],[L3 (Last Work Package only)]])-1)</f>
        <v>IDR 224.6</v>
      </c>
      <c r="M2653" t="str">
        <f>LEFT(Table58[[#This Row],[Assets]],FIND(" - ",Table58[[#This Row],[Assets]])-1)</f>
        <v>HS2-0000386UP</v>
      </c>
      <c r="N2653" s="239">
        <f>INDEX(TrackerTbl[#Data],MATCH(Table58[[#This Row],[L2]],TrackerTbl[Cleansed_UAID_2],0),5)</f>
        <v>45490</v>
      </c>
      <c r="O2653" s="9" t="str">
        <f>INDEX(TrackerTbl[#Data],MATCH(Table58[[#This Row],[L2]],TrackerTbl[Cleansed_UAID_2],0),6)</f>
        <v>10 - Complete</v>
      </c>
      <c r="P2653" s="239">
        <f>INDEX(TrackerTbl[#Data],MATCH(Table58[[#This Row],[L2]],TrackerTbl[Cleansed_UAID_2],0),7)</f>
        <v>45499</v>
      </c>
    </row>
    <row r="2654" spans="10:16">
      <c r="J2654" t="s">
        <v>11900</v>
      </c>
      <c r="K2654" s="238" t="s">
        <v>11886</v>
      </c>
      <c r="L2654" t="str">
        <f>LEFT(Table58[[#This Row],[L3 (Last Work Package only)]],FIND(" - ",Table58[[#This Row],[L3 (Last Work Package only)]])-1)</f>
        <v>IDR 224.6</v>
      </c>
      <c r="M2654" t="str">
        <f>LEFT(Table58[[#This Row],[Assets]],FIND(" - ",Table58[[#This Row],[Assets]])-1)</f>
        <v>HS2-0000386UQ</v>
      </c>
      <c r="N2654" s="239">
        <f>INDEX(TrackerTbl[#Data],MATCH(Table58[[#This Row],[L2]],TrackerTbl[Cleansed_UAID_2],0),5)</f>
        <v>45490</v>
      </c>
      <c r="O2654" s="9" t="str">
        <f>INDEX(TrackerTbl[#Data],MATCH(Table58[[#This Row],[L2]],TrackerTbl[Cleansed_UAID_2],0),6)</f>
        <v>10 - Complete</v>
      </c>
      <c r="P2654" s="239">
        <f>INDEX(TrackerTbl[#Data],MATCH(Table58[[#This Row],[L2]],TrackerTbl[Cleansed_UAID_2],0),7)</f>
        <v>45499</v>
      </c>
    </row>
    <row r="2655" spans="10:16">
      <c r="J2655" t="s">
        <v>11901</v>
      </c>
      <c r="K2655" s="238" t="s">
        <v>11886</v>
      </c>
      <c r="L2655" t="str">
        <f>LEFT(Table58[[#This Row],[L3 (Last Work Package only)]],FIND(" - ",Table58[[#This Row],[L3 (Last Work Package only)]])-1)</f>
        <v>IDR 224.6</v>
      </c>
      <c r="M2655" t="str">
        <f>LEFT(Table58[[#This Row],[Assets]],FIND(" - ",Table58[[#This Row],[Assets]])-1)</f>
        <v>HS2-00003BPL5</v>
      </c>
      <c r="N2655" s="239">
        <f>INDEX(TrackerTbl[#Data],MATCH(Table58[[#This Row],[L2]],TrackerTbl[Cleansed_UAID_2],0),5)</f>
        <v>45490</v>
      </c>
      <c r="O2655" s="9" t="str">
        <f>INDEX(TrackerTbl[#Data],MATCH(Table58[[#This Row],[L2]],TrackerTbl[Cleansed_UAID_2],0),6)</f>
        <v>10 - Complete</v>
      </c>
      <c r="P2655" s="239">
        <f>INDEX(TrackerTbl[#Data],MATCH(Table58[[#This Row],[L2]],TrackerTbl[Cleansed_UAID_2],0),7)</f>
        <v>45499</v>
      </c>
    </row>
    <row r="2656" spans="10:16">
      <c r="J2656" t="s">
        <v>11902</v>
      </c>
      <c r="K2656" s="238" t="s">
        <v>11886</v>
      </c>
      <c r="L2656" t="str">
        <f>LEFT(Table58[[#This Row],[L3 (Last Work Package only)]],FIND(" - ",Table58[[#This Row],[L3 (Last Work Package only)]])-1)</f>
        <v>IDR 224.6</v>
      </c>
      <c r="M2656" t="str">
        <f>LEFT(Table58[[#This Row],[Assets]],FIND(" - ",Table58[[#This Row],[Assets]])-1)</f>
        <v>HS2-00003BPL6</v>
      </c>
      <c r="N2656" s="239">
        <f>INDEX(TrackerTbl[#Data],MATCH(Table58[[#This Row],[L2]],TrackerTbl[Cleansed_UAID_2],0),5)</f>
        <v>45490</v>
      </c>
      <c r="O2656" s="9" t="str">
        <f>INDEX(TrackerTbl[#Data],MATCH(Table58[[#This Row],[L2]],TrackerTbl[Cleansed_UAID_2],0),6)</f>
        <v>10 - Complete</v>
      </c>
      <c r="P2656" s="239">
        <f>INDEX(TrackerTbl[#Data],MATCH(Table58[[#This Row],[L2]],TrackerTbl[Cleansed_UAID_2],0),7)</f>
        <v>45499</v>
      </c>
    </row>
    <row r="2657" spans="10:16">
      <c r="J2657" t="s">
        <v>11903</v>
      </c>
      <c r="K2657" s="238" t="s">
        <v>11886</v>
      </c>
      <c r="L2657" t="str">
        <f>LEFT(Table58[[#This Row],[L3 (Last Work Package only)]],FIND(" - ",Table58[[#This Row],[L3 (Last Work Package only)]])-1)</f>
        <v>IDR 224.6</v>
      </c>
      <c r="M2657" t="str">
        <f>LEFT(Table58[[#This Row],[Assets]],FIND(" - ",Table58[[#This Row],[Assets]])-1)</f>
        <v>HS2-00003BPL7</v>
      </c>
      <c r="N2657" s="239">
        <f>INDEX(TrackerTbl[#Data],MATCH(Table58[[#This Row],[L2]],TrackerTbl[Cleansed_UAID_2],0),5)</f>
        <v>45490</v>
      </c>
      <c r="O2657" s="9" t="str">
        <f>INDEX(TrackerTbl[#Data],MATCH(Table58[[#This Row],[L2]],TrackerTbl[Cleansed_UAID_2],0),6)</f>
        <v>10 - Complete</v>
      </c>
      <c r="P2657" s="239">
        <f>INDEX(TrackerTbl[#Data],MATCH(Table58[[#This Row],[L2]],TrackerTbl[Cleansed_UAID_2],0),7)</f>
        <v>45503</v>
      </c>
    </row>
    <row r="2658" spans="10:16">
      <c r="J2658" t="s">
        <v>11904</v>
      </c>
      <c r="K2658" s="238" t="s">
        <v>11886</v>
      </c>
      <c r="L2658" t="str">
        <f>LEFT(Table58[[#This Row],[L3 (Last Work Package only)]],FIND(" - ",Table58[[#This Row],[L3 (Last Work Package only)]])-1)</f>
        <v>IDR 224.6</v>
      </c>
      <c r="M2658" t="str">
        <f>LEFT(Table58[[#This Row],[Assets]],FIND(" - ",Table58[[#This Row],[Assets]])-1)</f>
        <v>HS2-00003BPL8</v>
      </c>
      <c r="N2658" s="239">
        <f>INDEX(TrackerTbl[#Data],MATCH(Table58[[#This Row],[L2]],TrackerTbl[Cleansed_UAID_2],0),5)</f>
        <v>45490</v>
      </c>
      <c r="O2658" s="9" t="str">
        <f>INDEX(TrackerTbl[#Data],MATCH(Table58[[#This Row],[L2]],TrackerTbl[Cleansed_UAID_2],0),6)</f>
        <v>10 - Complete</v>
      </c>
      <c r="P2658" s="239">
        <f>INDEX(TrackerTbl[#Data],MATCH(Table58[[#This Row],[L2]],TrackerTbl[Cleansed_UAID_2],0),7)</f>
        <v>45499</v>
      </c>
    </row>
    <row r="2659" spans="10:16">
      <c r="J2659" t="s">
        <v>11905</v>
      </c>
      <c r="K2659" s="238" t="s">
        <v>11886</v>
      </c>
      <c r="L2659" t="str">
        <f>LEFT(Table58[[#This Row],[L3 (Last Work Package only)]],FIND(" - ",Table58[[#This Row],[L3 (Last Work Package only)]])-1)</f>
        <v>IDR 224.6</v>
      </c>
      <c r="M2659" t="str">
        <f>LEFT(Table58[[#This Row],[Assets]],FIND(" - ",Table58[[#This Row],[Assets]])-1)</f>
        <v>HS2-00003BPL9</v>
      </c>
      <c r="N2659" s="239">
        <f>INDEX(TrackerTbl[#Data],MATCH(Table58[[#This Row],[L2]],TrackerTbl[Cleansed_UAID_2],0),5)</f>
        <v>45490</v>
      </c>
      <c r="O2659" s="9" t="str">
        <f>INDEX(TrackerTbl[#Data],MATCH(Table58[[#This Row],[L2]],TrackerTbl[Cleansed_UAID_2],0),6)</f>
        <v>10 - Complete</v>
      </c>
      <c r="P2659" s="239">
        <f>INDEX(TrackerTbl[#Data],MATCH(Table58[[#This Row],[L2]],TrackerTbl[Cleansed_UAID_2],0),7)</f>
        <v>45504</v>
      </c>
    </row>
    <row r="2660" spans="10:16">
      <c r="J2660" t="s">
        <v>11906</v>
      </c>
      <c r="K2660" s="238" t="s">
        <v>11886</v>
      </c>
      <c r="L2660" t="str">
        <f>LEFT(Table58[[#This Row],[L3 (Last Work Package only)]],FIND(" - ",Table58[[#This Row],[L3 (Last Work Package only)]])-1)</f>
        <v>IDR 224.6</v>
      </c>
      <c r="M2660" t="str">
        <f>LEFT(Table58[[#This Row],[Assets]],FIND(" - ",Table58[[#This Row],[Assets]])-1)</f>
        <v>HS2-00003BPLA</v>
      </c>
      <c r="N2660" s="239">
        <f>INDEX(TrackerTbl[#Data],MATCH(Table58[[#This Row],[L2]],TrackerTbl[Cleansed_UAID_2],0),5)</f>
        <v>45490</v>
      </c>
      <c r="O2660" s="9" t="str">
        <f>INDEX(TrackerTbl[#Data],MATCH(Table58[[#This Row],[L2]],TrackerTbl[Cleansed_UAID_2],0),6)</f>
        <v>10 - Complete</v>
      </c>
      <c r="P2660" s="239">
        <f>INDEX(TrackerTbl[#Data],MATCH(Table58[[#This Row],[L2]],TrackerTbl[Cleansed_UAID_2],0),7)</f>
        <v>45497</v>
      </c>
    </row>
    <row r="2661" spans="10:16">
      <c r="J2661" t="s">
        <v>11907</v>
      </c>
      <c r="K2661" s="238" t="s">
        <v>11886</v>
      </c>
      <c r="L2661" t="str">
        <f>LEFT(Table58[[#This Row],[L3 (Last Work Package only)]],FIND(" - ",Table58[[#This Row],[L3 (Last Work Package only)]])-1)</f>
        <v>IDR 224.6</v>
      </c>
      <c r="M2661" t="str">
        <f>LEFT(Table58[[#This Row],[Assets]],FIND(" - ",Table58[[#This Row],[Assets]])-1)</f>
        <v>HS2-00003BPLB</v>
      </c>
      <c r="N2661" s="239">
        <f>INDEX(TrackerTbl[#Data],MATCH(Table58[[#This Row],[L2]],TrackerTbl[Cleansed_UAID_2],0),5)</f>
        <v>45490</v>
      </c>
      <c r="O2661" s="9" t="str">
        <f>INDEX(TrackerTbl[#Data],MATCH(Table58[[#This Row],[L2]],TrackerTbl[Cleansed_UAID_2],0),6)</f>
        <v>10 - Complete</v>
      </c>
      <c r="P2661" s="239">
        <f>INDEX(TrackerTbl[#Data],MATCH(Table58[[#This Row],[L2]],TrackerTbl[Cleansed_UAID_2],0),7)</f>
        <v>45495</v>
      </c>
    </row>
    <row r="2662" spans="10:16">
      <c r="J2662" t="s">
        <v>11908</v>
      </c>
      <c r="K2662" s="238" t="s">
        <v>11886</v>
      </c>
      <c r="L2662" t="str">
        <f>LEFT(Table58[[#This Row],[L3 (Last Work Package only)]],FIND(" - ",Table58[[#This Row],[L3 (Last Work Package only)]])-1)</f>
        <v>IDR 224.6</v>
      </c>
      <c r="M2662" t="str">
        <f>LEFT(Table58[[#This Row],[Assets]],FIND(" - ",Table58[[#This Row],[Assets]])-1)</f>
        <v>HS2-00003BPLC</v>
      </c>
      <c r="N2662" s="239">
        <f>INDEX(TrackerTbl[#Data],MATCH(Table58[[#This Row],[L2]],TrackerTbl[Cleansed_UAID_2],0),5)</f>
        <v>45490</v>
      </c>
      <c r="O2662" s="9" t="str">
        <f>INDEX(TrackerTbl[#Data],MATCH(Table58[[#This Row],[L2]],TrackerTbl[Cleansed_UAID_2],0),6)</f>
        <v>10 - Complete</v>
      </c>
      <c r="P2662" s="239">
        <f>INDEX(TrackerTbl[#Data],MATCH(Table58[[#This Row],[L2]],TrackerTbl[Cleansed_UAID_2],0),7)</f>
        <v>45496</v>
      </c>
    </row>
    <row r="2663" spans="10:16">
      <c r="J2663" t="s">
        <v>11909</v>
      </c>
      <c r="K2663" s="238" t="s">
        <v>11886</v>
      </c>
      <c r="L2663" t="str">
        <f>LEFT(Table58[[#This Row],[L3 (Last Work Package only)]],FIND(" - ",Table58[[#This Row],[L3 (Last Work Package only)]])-1)</f>
        <v>IDR 224.6</v>
      </c>
      <c r="M2663" t="str">
        <f>LEFT(Table58[[#This Row],[Assets]],FIND(" - ",Table58[[#This Row],[Assets]])-1)</f>
        <v>HS2-00003BPLD</v>
      </c>
      <c r="N2663" s="239">
        <f>INDEX(TrackerTbl[#Data],MATCH(Table58[[#This Row],[L2]],TrackerTbl[Cleansed_UAID_2],0),5)</f>
        <v>45490</v>
      </c>
      <c r="O2663" s="9" t="str">
        <f>INDEX(TrackerTbl[#Data],MATCH(Table58[[#This Row],[L2]],TrackerTbl[Cleansed_UAID_2],0),6)</f>
        <v>10 - Complete</v>
      </c>
      <c r="P2663" s="239">
        <f>INDEX(TrackerTbl[#Data],MATCH(Table58[[#This Row],[L2]],TrackerTbl[Cleansed_UAID_2],0),7)</f>
        <v>45498</v>
      </c>
    </row>
    <row r="2664" spans="10:16">
      <c r="J2664" t="s">
        <v>11910</v>
      </c>
      <c r="K2664" s="238" t="s">
        <v>11886</v>
      </c>
      <c r="L2664" t="str">
        <f>LEFT(Table58[[#This Row],[L3 (Last Work Package only)]],FIND(" - ",Table58[[#This Row],[L3 (Last Work Package only)]])-1)</f>
        <v>IDR 224.6</v>
      </c>
      <c r="M2664" t="str">
        <f>LEFT(Table58[[#This Row],[Assets]],FIND(" - ",Table58[[#This Row],[Assets]])-1)</f>
        <v>HS2-00003BPLE</v>
      </c>
      <c r="N2664" s="239">
        <f>INDEX(TrackerTbl[#Data],MATCH(Table58[[#This Row],[L2]],TrackerTbl[Cleansed_UAID_2],0),5)</f>
        <v>45490</v>
      </c>
      <c r="O2664" s="9" t="str">
        <f>INDEX(TrackerTbl[#Data],MATCH(Table58[[#This Row],[L2]],TrackerTbl[Cleansed_UAID_2],0),6)</f>
        <v>10 - Complete</v>
      </c>
      <c r="P2664" s="239">
        <f>INDEX(TrackerTbl[#Data],MATCH(Table58[[#This Row],[L2]],TrackerTbl[Cleansed_UAID_2],0),7)</f>
        <v>45504</v>
      </c>
    </row>
    <row r="2665" spans="10:16">
      <c r="J2665" t="s">
        <v>11911</v>
      </c>
      <c r="K2665" s="238" t="s">
        <v>11886</v>
      </c>
      <c r="L2665" t="str">
        <f>LEFT(Table58[[#This Row],[L3 (Last Work Package only)]],FIND(" - ",Table58[[#This Row],[L3 (Last Work Package only)]])-1)</f>
        <v>IDR 224.6</v>
      </c>
      <c r="M2665" t="str">
        <f>LEFT(Table58[[#This Row],[Assets]],FIND(" - ",Table58[[#This Row],[Assets]])-1)</f>
        <v>HS2-00003BPLF</v>
      </c>
      <c r="N2665" s="239">
        <f>INDEX(TrackerTbl[#Data],MATCH(Table58[[#This Row],[L2]],TrackerTbl[Cleansed_UAID_2],0),5)</f>
        <v>45490</v>
      </c>
      <c r="O2665" s="9" t="str">
        <f>INDEX(TrackerTbl[#Data],MATCH(Table58[[#This Row],[L2]],TrackerTbl[Cleansed_UAID_2],0),6)</f>
        <v>10 - Complete</v>
      </c>
      <c r="P2665" s="239">
        <f>INDEX(TrackerTbl[#Data],MATCH(Table58[[#This Row],[L2]],TrackerTbl[Cleansed_UAID_2],0),7)</f>
        <v>45504</v>
      </c>
    </row>
    <row r="2666" spans="10:16">
      <c r="J2666" t="s">
        <v>11912</v>
      </c>
      <c r="K2666" s="238" t="s">
        <v>11886</v>
      </c>
      <c r="L2666" t="str">
        <f>LEFT(Table58[[#This Row],[L3 (Last Work Package only)]],FIND(" - ",Table58[[#This Row],[L3 (Last Work Package only)]])-1)</f>
        <v>IDR 224.6</v>
      </c>
      <c r="M2666" t="str">
        <f>LEFT(Table58[[#This Row],[Assets]],FIND(" - ",Table58[[#This Row],[Assets]])-1)</f>
        <v>HS2-00003BPLG</v>
      </c>
      <c r="N2666" s="239">
        <f>INDEX(TrackerTbl[#Data],MATCH(Table58[[#This Row],[L2]],TrackerTbl[Cleansed_UAID_2],0),5)</f>
        <v>45490</v>
      </c>
      <c r="O2666" s="9" t="str">
        <f>INDEX(TrackerTbl[#Data],MATCH(Table58[[#This Row],[L2]],TrackerTbl[Cleansed_UAID_2],0),6)</f>
        <v>10 - Complete</v>
      </c>
      <c r="P2666" s="239">
        <f>INDEX(TrackerTbl[#Data],MATCH(Table58[[#This Row],[L2]],TrackerTbl[Cleansed_UAID_2],0),7)</f>
        <v>45502</v>
      </c>
    </row>
    <row r="2667" spans="10:16">
      <c r="J2667" t="s">
        <v>11913</v>
      </c>
      <c r="K2667" s="238" t="s">
        <v>11886</v>
      </c>
      <c r="L2667" t="str">
        <f>LEFT(Table58[[#This Row],[L3 (Last Work Package only)]],FIND(" - ",Table58[[#This Row],[L3 (Last Work Package only)]])-1)</f>
        <v>IDR 224.6</v>
      </c>
      <c r="M2667" t="str">
        <f>LEFT(Table58[[#This Row],[Assets]],FIND(" - ",Table58[[#This Row],[Assets]])-1)</f>
        <v>HS2-00003BPLJ</v>
      </c>
      <c r="N2667" s="239">
        <f>INDEX(TrackerTbl[#Data],MATCH(Table58[[#This Row],[L2]],TrackerTbl[Cleansed_UAID_2],0),5)</f>
        <v>45490</v>
      </c>
      <c r="O2667" s="9" t="str">
        <f>INDEX(TrackerTbl[#Data],MATCH(Table58[[#This Row],[L2]],TrackerTbl[Cleansed_UAID_2],0),6)</f>
        <v>10 - Complete</v>
      </c>
      <c r="P2667" s="239">
        <f>INDEX(TrackerTbl[#Data],MATCH(Table58[[#This Row],[L2]],TrackerTbl[Cleansed_UAID_2],0),7)</f>
        <v>45499</v>
      </c>
    </row>
    <row r="2668" spans="10:16">
      <c r="J2668" t="s">
        <v>11914</v>
      </c>
      <c r="K2668" s="238" t="s">
        <v>11886</v>
      </c>
      <c r="L2668" t="str">
        <f>LEFT(Table58[[#This Row],[L3 (Last Work Package only)]],FIND(" - ",Table58[[#This Row],[L3 (Last Work Package only)]])-1)</f>
        <v>IDR 224.6</v>
      </c>
      <c r="M2668" t="str">
        <f>LEFT(Table58[[#This Row],[Assets]],FIND(" - ",Table58[[#This Row],[Assets]])-1)</f>
        <v>HS2-00003BPLK</v>
      </c>
      <c r="N2668" s="239">
        <f>INDEX(TrackerTbl[#Data],MATCH(Table58[[#This Row],[L2]],TrackerTbl[Cleansed_UAID_2],0),5)</f>
        <v>45490</v>
      </c>
      <c r="O2668" s="9" t="str">
        <f>INDEX(TrackerTbl[#Data],MATCH(Table58[[#This Row],[L2]],TrackerTbl[Cleansed_UAID_2],0),6)</f>
        <v>10 - Complete</v>
      </c>
      <c r="P2668" s="239">
        <f>INDEX(TrackerTbl[#Data],MATCH(Table58[[#This Row],[L2]],TrackerTbl[Cleansed_UAID_2],0),7)</f>
        <v>45496</v>
      </c>
    </row>
    <row r="2669" spans="10:16">
      <c r="J2669" t="s">
        <v>11915</v>
      </c>
      <c r="K2669" s="238" t="s">
        <v>11886</v>
      </c>
      <c r="L2669" t="str">
        <f>LEFT(Table58[[#This Row],[L3 (Last Work Package only)]],FIND(" - ",Table58[[#This Row],[L3 (Last Work Package only)]])-1)</f>
        <v>IDR 224.6</v>
      </c>
      <c r="M2669" t="str">
        <f>LEFT(Table58[[#This Row],[Assets]],FIND(" - ",Table58[[#This Row],[Assets]])-1)</f>
        <v>HS2-00003BPLL</v>
      </c>
      <c r="N2669" s="239">
        <f>INDEX(TrackerTbl[#Data],MATCH(Table58[[#This Row],[L2]],TrackerTbl[Cleansed_UAID_2],0),5)</f>
        <v>45490</v>
      </c>
      <c r="O2669" s="9" t="str">
        <f>INDEX(TrackerTbl[#Data],MATCH(Table58[[#This Row],[L2]],TrackerTbl[Cleansed_UAID_2],0),6)</f>
        <v>10 - Complete</v>
      </c>
      <c r="P2669" s="239">
        <f>INDEX(TrackerTbl[#Data],MATCH(Table58[[#This Row],[L2]],TrackerTbl[Cleansed_UAID_2],0),7)</f>
        <v>45503</v>
      </c>
    </row>
    <row r="2670" spans="10:16">
      <c r="J2670" t="s">
        <v>11916</v>
      </c>
      <c r="K2670" s="238" t="s">
        <v>11886</v>
      </c>
      <c r="L2670" t="str">
        <f>LEFT(Table58[[#This Row],[L3 (Last Work Package only)]],FIND(" - ",Table58[[#This Row],[L3 (Last Work Package only)]])-1)</f>
        <v>IDR 224.6</v>
      </c>
      <c r="M2670" t="str">
        <f>LEFT(Table58[[#This Row],[Assets]],FIND(" - ",Table58[[#This Row],[Assets]])-1)</f>
        <v>HS2-00003BPLN</v>
      </c>
      <c r="N2670" s="239">
        <f>INDEX(TrackerTbl[#Data],MATCH(Table58[[#This Row],[L2]],TrackerTbl[Cleansed_UAID_2],0),5)</f>
        <v>45490</v>
      </c>
      <c r="O2670" s="9" t="str">
        <f>INDEX(TrackerTbl[#Data],MATCH(Table58[[#This Row],[L2]],TrackerTbl[Cleansed_UAID_2],0),6)</f>
        <v>10 - Complete</v>
      </c>
      <c r="P2670" s="239">
        <f>INDEX(TrackerTbl[#Data],MATCH(Table58[[#This Row],[L2]],TrackerTbl[Cleansed_UAID_2],0),7)</f>
        <v>45496</v>
      </c>
    </row>
    <row r="2671" spans="10:16">
      <c r="J2671" t="s">
        <v>11917</v>
      </c>
      <c r="K2671" s="238" t="s">
        <v>11886</v>
      </c>
      <c r="L2671" t="str">
        <f>LEFT(Table58[[#This Row],[L3 (Last Work Package only)]],FIND(" - ",Table58[[#This Row],[L3 (Last Work Package only)]])-1)</f>
        <v>IDR 224.6</v>
      </c>
      <c r="M2671" t="str">
        <f>LEFT(Table58[[#This Row],[Assets]],FIND(" - ",Table58[[#This Row],[Assets]])-1)</f>
        <v>HS2-00003BPLP</v>
      </c>
      <c r="N2671" s="239">
        <f>INDEX(TrackerTbl[#Data],MATCH(Table58[[#This Row],[L2]],TrackerTbl[Cleansed_UAID_2],0),5)</f>
        <v>45490</v>
      </c>
      <c r="O2671" s="9" t="str">
        <f>INDEX(TrackerTbl[#Data],MATCH(Table58[[#This Row],[L2]],TrackerTbl[Cleansed_UAID_2],0),6)</f>
        <v>10 - Complete</v>
      </c>
      <c r="P2671" s="239">
        <f>INDEX(TrackerTbl[#Data],MATCH(Table58[[#This Row],[L2]],TrackerTbl[Cleansed_UAID_2],0),7)</f>
        <v>45497</v>
      </c>
    </row>
    <row r="2672" spans="10:16">
      <c r="J2672" t="s">
        <v>11918</v>
      </c>
      <c r="K2672" s="238" t="s">
        <v>11886</v>
      </c>
      <c r="L2672" t="str">
        <f>LEFT(Table58[[#This Row],[L3 (Last Work Package only)]],FIND(" - ",Table58[[#This Row],[L3 (Last Work Package only)]])-1)</f>
        <v>IDR 224.6</v>
      </c>
      <c r="M2672" t="str">
        <f>LEFT(Table58[[#This Row],[Assets]],FIND(" - ",Table58[[#This Row],[Assets]])-1)</f>
        <v>HS2-00003BPLR</v>
      </c>
      <c r="N2672" s="239">
        <f>INDEX(TrackerTbl[#Data],MATCH(Table58[[#This Row],[L2]],TrackerTbl[Cleansed_UAID_2],0),5)</f>
        <v>45490</v>
      </c>
      <c r="O2672" s="9" t="str">
        <f>INDEX(TrackerTbl[#Data],MATCH(Table58[[#This Row],[L2]],TrackerTbl[Cleansed_UAID_2],0),6)</f>
        <v>10 - Complete</v>
      </c>
      <c r="P2672" s="239">
        <f>INDEX(TrackerTbl[#Data],MATCH(Table58[[#This Row],[L2]],TrackerTbl[Cleansed_UAID_2],0),7)</f>
        <v>45503</v>
      </c>
    </row>
    <row r="2673" spans="10:16">
      <c r="J2673" t="s">
        <v>11919</v>
      </c>
      <c r="K2673" s="238" t="s">
        <v>11886</v>
      </c>
      <c r="L2673" t="str">
        <f>LEFT(Table58[[#This Row],[L3 (Last Work Package only)]],FIND(" - ",Table58[[#This Row],[L3 (Last Work Package only)]])-1)</f>
        <v>IDR 224.6</v>
      </c>
      <c r="M2673" t="str">
        <f>LEFT(Table58[[#This Row],[Assets]],FIND(" - ",Table58[[#This Row],[Assets]])-1)</f>
        <v>HS2-00003BPLS</v>
      </c>
      <c r="N2673" s="239">
        <f>INDEX(TrackerTbl[#Data],MATCH(Table58[[#This Row],[L2]],TrackerTbl[Cleansed_UAID_2],0),5)</f>
        <v>45490</v>
      </c>
      <c r="O2673" s="9" t="str">
        <f>INDEX(TrackerTbl[#Data],MATCH(Table58[[#This Row],[L2]],TrackerTbl[Cleansed_UAID_2],0),6)</f>
        <v>10 - Complete</v>
      </c>
      <c r="P2673" s="239">
        <f>INDEX(TrackerTbl[#Data],MATCH(Table58[[#This Row],[L2]],TrackerTbl[Cleansed_UAID_2],0),7)</f>
        <v>45504</v>
      </c>
    </row>
    <row r="2674" spans="10:16">
      <c r="J2674" t="s">
        <v>11920</v>
      </c>
      <c r="K2674" s="238" t="s">
        <v>11886</v>
      </c>
      <c r="L2674" t="str">
        <f>LEFT(Table58[[#This Row],[L3 (Last Work Package only)]],FIND(" - ",Table58[[#This Row],[L3 (Last Work Package only)]])-1)</f>
        <v>IDR 224.6</v>
      </c>
      <c r="M2674" t="str">
        <f>LEFT(Table58[[#This Row],[Assets]],FIND(" - ",Table58[[#This Row],[Assets]])-1)</f>
        <v>HS2-00003BPLT</v>
      </c>
      <c r="N2674" s="239">
        <f>INDEX(TrackerTbl[#Data],MATCH(Table58[[#This Row],[L2]],TrackerTbl[Cleansed_UAID_2],0),5)</f>
        <v>45490</v>
      </c>
      <c r="O2674" s="9" t="str">
        <f>INDEX(TrackerTbl[#Data],MATCH(Table58[[#This Row],[L2]],TrackerTbl[Cleansed_UAID_2],0),6)</f>
        <v>10 - Complete</v>
      </c>
      <c r="P2674" s="239">
        <f>INDEX(TrackerTbl[#Data],MATCH(Table58[[#This Row],[L2]],TrackerTbl[Cleansed_UAID_2],0),7)</f>
        <v>45497</v>
      </c>
    </row>
    <row r="2675" spans="10:16">
      <c r="J2675" t="s">
        <v>11921</v>
      </c>
      <c r="K2675" s="238" t="s">
        <v>11886</v>
      </c>
      <c r="L2675" t="str">
        <f>LEFT(Table58[[#This Row],[L3 (Last Work Package only)]],FIND(" - ",Table58[[#This Row],[L3 (Last Work Package only)]])-1)</f>
        <v>IDR 224.6</v>
      </c>
      <c r="M2675" t="str">
        <f>LEFT(Table58[[#This Row],[Assets]],FIND(" - ",Table58[[#This Row],[Assets]])-1)</f>
        <v>HS2-00003BPLU</v>
      </c>
      <c r="N2675" s="239">
        <f>INDEX(TrackerTbl[#Data],MATCH(Table58[[#This Row],[L2]],TrackerTbl[Cleansed_UAID_2],0),5)</f>
        <v>45490</v>
      </c>
      <c r="O2675" s="9" t="str">
        <f>INDEX(TrackerTbl[#Data],MATCH(Table58[[#This Row],[L2]],TrackerTbl[Cleansed_UAID_2],0),6)</f>
        <v>10 - Complete</v>
      </c>
      <c r="P2675" s="239">
        <f>INDEX(TrackerTbl[#Data],MATCH(Table58[[#This Row],[L2]],TrackerTbl[Cleansed_UAID_2],0),7)</f>
        <v>45497</v>
      </c>
    </row>
    <row r="2676" spans="10:16">
      <c r="J2676" t="s">
        <v>11922</v>
      </c>
      <c r="K2676" s="238" t="s">
        <v>11886</v>
      </c>
      <c r="L2676" t="str">
        <f>LEFT(Table58[[#This Row],[L3 (Last Work Package only)]],FIND(" - ",Table58[[#This Row],[L3 (Last Work Package only)]])-1)</f>
        <v>IDR 224.6</v>
      </c>
      <c r="M2676" t="str">
        <f>LEFT(Table58[[#This Row],[Assets]],FIND(" - ",Table58[[#This Row],[Assets]])-1)</f>
        <v>HS2-00003BPLW</v>
      </c>
      <c r="N2676" s="239">
        <f>INDEX(TrackerTbl[#Data],MATCH(Table58[[#This Row],[L2]],TrackerTbl[Cleansed_UAID_2],0),5)</f>
        <v>45490</v>
      </c>
      <c r="O2676" s="9" t="str">
        <f>INDEX(TrackerTbl[#Data],MATCH(Table58[[#This Row],[L2]],TrackerTbl[Cleansed_UAID_2],0),6)</f>
        <v>10 - Complete</v>
      </c>
      <c r="P2676" s="239">
        <f>INDEX(TrackerTbl[#Data],MATCH(Table58[[#This Row],[L2]],TrackerTbl[Cleansed_UAID_2],0),7)</f>
        <v>45503</v>
      </c>
    </row>
    <row r="2677" spans="10:16">
      <c r="J2677" t="s">
        <v>11923</v>
      </c>
      <c r="K2677" s="238" t="s">
        <v>11886</v>
      </c>
      <c r="L2677" t="str">
        <f>LEFT(Table58[[#This Row],[L3 (Last Work Package only)]],FIND(" - ",Table58[[#This Row],[L3 (Last Work Package only)]])-1)</f>
        <v>IDR 224.6</v>
      </c>
      <c r="M2677" t="str">
        <f>LEFT(Table58[[#This Row],[Assets]],FIND(" - ",Table58[[#This Row],[Assets]])-1)</f>
        <v>HS2-00003BPLY</v>
      </c>
      <c r="N2677" s="239">
        <f>INDEX(TrackerTbl[#Data],MATCH(Table58[[#This Row],[L2]],TrackerTbl[Cleansed_UAID_2],0),5)</f>
        <v>45490</v>
      </c>
      <c r="O2677" s="9" t="str">
        <f>INDEX(TrackerTbl[#Data],MATCH(Table58[[#This Row],[L2]],TrackerTbl[Cleansed_UAID_2],0),6)</f>
        <v>10 - Complete</v>
      </c>
      <c r="P2677" s="239">
        <f>INDEX(TrackerTbl[#Data],MATCH(Table58[[#This Row],[L2]],TrackerTbl[Cleansed_UAID_2],0),7)</f>
        <v>45504</v>
      </c>
    </row>
    <row r="2678" spans="10:16">
      <c r="J2678" t="s">
        <v>11924</v>
      </c>
      <c r="K2678" s="238" t="s">
        <v>11886</v>
      </c>
      <c r="L2678" t="str">
        <f>LEFT(Table58[[#This Row],[L3 (Last Work Package only)]],FIND(" - ",Table58[[#This Row],[L3 (Last Work Package only)]])-1)</f>
        <v>IDR 224.6</v>
      </c>
      <c r="M2678" t="str">
        <f>LEFT(Table58[[#This Row],[Assets]],FIND(" - ",Table58[[#This Row],[Assets]])-1)</f>
        <v>HS2-00003BPM0</v>
      </c>
      <c r="N2678" s="239">
        <f>INDEX(TrackerTbl[#Data],MATCH(Table58[[#This Row],[L2]],TrackerTbl[Cleansed_UAID_2],0),5)</f>
        <v>45490</v>
      </c>
      <c r="O2678" s="9" t="str">
        <f>INDEX(TrackerTbl[#Data],MATCH(Table58[[#This Row],[L2]],TrackerTbl[Cleansed_UAID_2],0),6)</f>
        <v>10 - Complete</v>
      </c>
      <c r="P2678" s="239">
        <f>INDEX(TrackerTbl[#Data],MATCH(Table58[[#This Row],[L2]],TrackerTbl[Cleansed_UAID_2],0),7)</f>
        <v>45503</v>
      </c>
    </row>
    <row r="2679" spans="10:16">
      <c r="J2679" t="s">
        <v>11925</v>
      </c>
      <c r="K2679" s="238" t="s">
        <v>11886</v>
      </c>
      <c r="L2679" t="str">
        <f>LEFT(Table58[[#This Row],[L3 (Last Work Package only)]],FIND(" - ",Table58[[#This Row],[L3 (Last Work Package only)]])-1)</f>
        <v>IDR 224.6</v>
      </c>
      <c r="M2679" t="str">
        <f>LEFT(Table58[[#This Row],[Assets]],FIND(" - ",Table58[[#This Row],[Assets]])-1)</f>
        <v>HS2-00003BPM1</v>
      </c>
      <c r="N2679" s="239">
        <f>INDEX(TrackerTbl[#Data],MATCH(Table58[[#This Row],[L2]],TrackerTbl[Cleansed_UAID_2],0),5)</f>
        <v>45490</v>
      </c>
      <c r="O2679" s="9" t="str">
        <f>INDEX(TrackerTbl[#Data],MATCH(Table58[[#This Row],[L2]],TrackerTbl[Cleansed_UAID_2],0),6)</f>
        <v>10 - Complete</v>
      </c>
      <c r="P2679" s="239">
        <f>INDEX(TrackerTbl[#Data],MATCH(Table58[[#This Row],[L2]],TrackerTbl[Cleansed_UAID_2],0),7)</f>
        <v>45504</v>
      </c>
    </row>
    <row r="2680" spans="10:16">
      <c r="J2680" t="s">
        <v>11926</v>
      </c>
      <c r="K2680" s="238" t="s">
        <v>11886</v>
      </c>
      <c r="L2680" t="str">
        <f>LEFT(Table58[[#This Row],[L3 (Last Work Package only)]],FIND(" - ",Table58[[#This Row],[L3 (Last Work Package only)]])-1)</f>
        <v>IDR 224.6</v>
      </c>
      <c r="M2680" t="str">
        <f>LEFT(Table58[[#This Row],[Assets]],FIND(" - ",Table58[[#This Row],[Assets]])-1)</f>
        <v>HS2-00003BPM2</v>
      </c>
      <c r="N2680" s="239">
        <f>INDEX(TrackerTbl[#Data],MATCH(Table58[[#This Row],[L2]],TrackerTbl[Cleansed_UAID_2],0),5)</f>
        <v>45490</v>
      </c>
      <c r="O2680" s="9" t="str">
        <f>INDEX(TrackerTbl[#Data],MATCH(Table58[[#This Row],[L2]],TrackerTbl[Cleansed_UAID_2],0),6)</f>
        <v>10 - Complete</v>
      </c>
      <c r="P2680" s="239">
        <f>INDEX(TrackerTbl[#Data],MATCH(Table58[[#This Row],[L2]],TrackerTbl[Cleansed_UAID_2],0),7)</f>
        <v>45504</v>
      </c>
    </row>
    <row r="2681" spans="10:16">
      <c r="J2681" t="s">
        <v>11927</v>
      </c>
      <c r="K2681" s="238" t="s">
        <v>11886</v>
      </c>
      <c r="L2681" t="str">
        <f>LEFT(Table58[[#This Row],[L3 (Last Work Package only)]],FIND(" - ",Table58[[#This Row],[L3 (Last Work Package only)]])-1)</f>
        <v>IDR 224.6</v>
      </c>
      <c r="M2681" t="str">
        <f>LEFT(Table58[[#This Row],[Assets]],FIND(" - ",Table58[[#This Row],[Assets]])-1)</f>
        <v>HS2-00003BPM3</v>
      </c>
      <c r="N2681" s="239">
        <f>INDEX(TrackerTbl[#Data],MATCH(Table58[[#This Row],[L2]],TrackerTbl[Cleansed_UAID_2],0),5)</f>
        <v>45490</v>
      </c>
      <c r="O2681" s="9" t="str">
        <f>INDEX(TrackerTbl[#Data],MATCH(Table58[[#This Row],[L2]],TrackerTbl[Cleansed_UAID_2],0),6)</f>
        <v>10 - Complete</v>
      </c>
      <c r="P2681" s="239">
        <f>INDEX(TrackerTbl[#Data],MATCH(Table58[[#This Row],[L2]],TrackerTbl[Cleansed_UAID_2],0),7)</f>
        <v>45497</v>
      </c>
    </row>
    <row r="2682" spans="10:16">
      <c r="J2682" t="s">
        <v>11928</v>
      </c>
      <c r="K2682" s="238" t="s">
        <v>11886</v>
      </c>
      <c r="L2682" t="str">
        <f>LEFT(Table58[[#This Row],[L3 (Last Work Package only)]],FIND(" - ",Table58[[#This Row],[L3 (Last Work Package only)]])-1)</f>
        <v>IDR 224.6</v>
      </c>
      <c r="M2682" t="str">
        <f>LEFT(Table58[[#This Row],[Assets]],FIND(" - ",Table58[[#This Row],[Assets]])-1)</f>
        <v>HS2-00003BPM4</v>
      </c>
      <c r="N2682" s="239">
        <f>INDEX(TrackerTbl[#Data],MATCH(Table58[[#This Row],[L2]],TrackerTbl[Cleansed_UAID_2],0),5)</f>
        <v>45490</v>
      </c>
      <c r="O2682" s="9" t="str">
        <f>INDEX(TrackerTbl[#Data],MATCH(Table58[[#This Row],[L2]],TrackerTbl[Cleansed_UAID_2],0),6)</f>
        <v>10 - Complete</v>
      </c>
      <c r="P2682" s="239">
        <f>INDEX(TrackerTbl[#Data],MATCH(Table58[[#This Row],[L2]],TrackerTbl[Cleansed_UAID_2],0),7)</f>
        <v>45497</v>
      </c>
    </row>
    <row r="2683" spans="10:16">
      <c r="J2683" t="s">
        <v>11929</v>
      </c>
      <c r="K2683" s="238" t="s">
        <v>11886</v>
      </c>
      <c r="L2683" t="str">
        <f>LEFT(Table58[[#This Row],[L3 (Last Work Package only)]],FIND(" - ",Table58[[#This Row],[L3 (Last Work Package only)]])-1)</f>
        <v>IDR 224.6</v>
      </c>
      <c r="M2683" t="str">
        <f>LEFT(Table58[[#This Row],[Assets]],FIND(" - ",Table58[[#This Row],[Assets]])-1)</f>
        <v>HS2-00003BPM5</v>
      </c>
      <c r="N2683" s="239">
        <f>INDEX(TrackerTbl[#Data],MATCH(Table58[[#This Row],[L2]],TrackerTbl[Cleansed_UAID_2],0),5)</f>
        <v>45490</v>
      </c>
      <c r="O2683" s="9" t="str">
        <f>INDEX(TrackerTbl[#Data],MATCH(Table58[[#This Row],[L2]],TrackerTbl[Cleansed_UAID_2],0),6)</f>
        <v>10 - Complete</v>
      </c>
      <c r="P2683" s="239">
        <f>INDEX(TrackerTbl[#Data],MATCH(Table58[[#This Row],[L2]],TrackerTbl[Cleansed_UAID_2],0),7)</f>
        <v>45503</v>
      </c>
    </row>
    <row r="2684" spans="10:16">
      <c r="J2684" t="s">
        <v>11930</v>
      </c>
      <c r="K2684" s="238" t="s">
        <v>11886</v>
      </c>
      <c r="L2684" t="str">
        <f>LEFT(Table58[[#This Row],[L3 (Last Work Package only)]],FIND(" - ",Table58[[#This Row],[L3 (Last Work Package only)]])-1)</f>
        <v>IDR 224.6</v>
      </c>
      <c r="M2684" t="str">
        <f>LEFT(Table58[[#This Row],[Assets]],FIND(" - ",Table58[[#This Row],[Assets]])-1)</f>
        <v>HS2-00003D9D1</v>
      </c>
      <c r="N2684" s="239">
        <f>INDEX(TrackerTbl[#Data],MATCH(Table58[[#This Row],[L2]],TrackerTbl[Cleansed_UAID_2],0),5)</f>
        <v>45475</v>
      </c>
      <c r="O2684" s="9" t="str">
        <f>INDEX(TrackerTbl[#Data],MATCH(Table58[[#This Row],[L2]],TrackerTbl[Cleansed_UAID_2],0),6)</f>
        <v>10 - Complete</v>
      </c>
      <c r="P2684" s="239">
        <f>INDEX(TrackerTbl[#Data],MATCH(Table58[[#This Row],[L2]],TrackerTbl[Cleansed_UAID_2],0),7)</f>
        <v>45490</v>
      </c>
    </row>
    <row r="2685" spans="10:16">
      <c r="J2685" t="s">
        <v>11931</v>
      </c>
      <c r="K2685" s="238" t="s">
        <v>11932</v>
      </c>
      <c r="L2685" t="str">
        <f>LEFT(Table58[[#This Row],[L3 (Last Work Package only)]],FIND(" - ",Table58[[#This Row],[L3 (Last Work Package only)]])-1)</f>
        <v>IDR 224.4</v>
      </c>
      <c r="M2685" t="str">
        <f>LEFT(Table58[[#This Row],[Assets]],FIND(" - ",Table58[[#This Row],[Assets]])-1)</f>
        <v>HS2-000020RU0</v>
      </c>
      <c r="N2685" s="239" t="e">
        <f>INDEX(TrackerTbl[#Data],MATCH(Table58[[#This Row],[L2]],TrackerTbl[Cleansed_UAID_2],0),5)</f>
        <v>#N/A</v>
      </c>
      <c r="O2685" s="9" t="e">
        <f>INDEX(TrackerTbl[#Data],MATCH(Table58[[#This Row],[L2]],TrackerTbl[Cleansed_UAID_2],0),6)</f>
        <v>#N/A</v>
      </c>
      <c r="P2685" s="239" t="e">
        <f>INDEX(TrackerTbl[#Data],MATCH(Table58[[#This Row],[L2]],TrackerTbl[Cleansed_UAID_2],0),7)</f>
        <v>#N/A</v>
      </c>
    </row>
    <row r="2686" spans="10:16">
      <c r="J2686" t="s">
        <v>11933</v>
      </c>
      <c r="K2686" s="238" t="s">
        <v>11932</v>
      </c>
      <c r="L2686" t="str">
        <f>LEFT(Table58[[#This Row],[L3 (Last Work Package only)]],FIND(" - ",Table58[[#This Row],[L3 (Last Work Package only)]])-1)</f>
        <v>IDR 224.4</v>
      </c>
      <c r="M2686" t="str">
        <f>LEFT(Table58[[#This Row],[Assets]],FIND(" - ",Table58[[#This Row],[Assets]])-1)</f>
        <v>HS2-00002CTCK</v>
      </c>
      <c r="N2686" s="239" t="e">
        <f>INDEX(TrackerTbl[#Data],MATCH(Table58[[#This Row],[L2]],TrackerTbl[Cleansed_UAID_2],0),5)</f>
        <v>#N/A</v>
      </c>
      <c r="O2686" s="9" t="e">
        <f>INDEX(TrackerTbl[#Data],MATCH(Table58[[#This Row],[L2]],TrackerTbl[Cleansed_UAID_2],0),6)</f>
        <v>#N/A</v>
      </c>
      <c r="P2686" s="239" t="e">
        <f>INDEX(TrackerTbl[#Data],MATCH(Table58[[#This Row],[L2]],TrackerTbl[Cleansed_UAID_2],0),7)</f>
        <v>#N/A</v>
      </c>
    </row>
    <row r="2687" spans="10:16">
      <c r="J2687" t="s">
        <v>11934</v>
      </c>
      <c r="K2687" s="238" t="s">
        <v>11932</v>
      </c>
      <c r="L2687" t="str">
        <f>LEFT(Table58[[#This Row],[L3 (Last Work Package only)]],FIND(" - ",Table58[[#This Row],[L3 (Last Work Package only)]])-1)</f>
        <v>IDR 224.4</v>
      </c>
      <c r="M2687" t="str">
        <f>LEFT(Table58[[#This Row],[Assets]],FIND(" - ",Table58[[#This Row],[Assets]])-1)</f>
        <v>HS2-00002BJV5</v>
      </c>
      <c r="N2687" s="239">
        <f>INDEX(TrackerTbl[#Data],MATCH(Table58[[#This Row],[L2]],TrackerTbl[Cleansed_UAID_2],0),5)</f>
        <v>45260</v>
      </c>
      <c r="O2687" s="9" t="str">
        <f>INDEX(TrackerTbl[#Data],MATCH(Table58[[#This Row],[L2]],TrackerTbl[Cleansed_UAID_2],0),6)</f>
        <v>10 - Complete</v>
      </c>
      <c r="P2687" s="239">
        <f>INDEX(TrackerTbl[#Data],MATCH(Table58[[#This Row],[L2]],TrackerTbl[Cleansed_UAID_2],0),7)</f>
        <v>45266</v>
      </c>
    </row>
    <row r="2688" spans="10:16">
      <c r="J2688" t="s">
        <v>11935</v>
      </c>
      <c r="K2688" s="238" t="s">
        <v>11932</v>
      </c>
      <c r="L2688" t="str">
        <f>LEFT(Table58[[#This Row],[L3 (Last Work Package only)]],FIND(" - ",Table58[[#This Row],[L3 (Last Work Package only)]])-1)</f>
        <v>IDR 224.4</v>
      </c>
      <c r="M2688" t="str">
        <f>LEFT(Table58[[#This Row],[Assets]],FIND(" - ",Table58[[#This Row],[Assets]])-1)</f>
        <v>HS2-000001332</v>
      </c>
      <c r="N2688" s="239" t="e">
        <f>INDEX(TrackerTbl[#Data],MATCH(Table58[[#This Row],[L2]],TrackerTbl[Cleansed_UAID_2],0),5)</f>
        <v>#N/A</v>
      </c>
      <c r="O2688" s="9" t="e">
        <f>INDEX(TrackerTbl[#Data],MATCH(Table58[[#This Row],[L2]],TrackerTbl[Cleansed_UAID_2],0),6)</f>
        <v>#N/A</v>
      </c>
      <c r="P2688" s="239" t="e">
        <f>INDEX(TrackerTbl[#Data],MATCH(Table58[[#This Row],[L2]],TrackerTbl[Cleansed_UAID_2],0),7)</f>
        <v>#N/A</v>
      </c>
    </row>
    <row r="2689" spans="10:16">
      <c r="J2689" t="s">
        <v>11936</v>
      </c>
      <c r="K2689" s="238" t="s">
        <v>11932</v>
      </c>
      <c r="L2689" t="str">
        <f>LEFT(Table58[[#This Row],[L3 (Last Work Package only)]],FIND(" - ",Table58[[#This Row],[L3 (Last Work Package only)]])-1)</f>
        <v>IDR 224.4</v>
      </c>
      <c r="M2689" t="str">
        <f>LEFT(Table58[[#This Row],[Assets]],FIND(" - ",Table58[[#This Row],[Assets]])-1)</f>
        <v>HS2-000020NPE</v>
      </c>
      <c r="N2689" s="239">
        <f>INDEX(TrackerTbl[#Data],MATCH(Table58[[#This Row],[L2]],TrackerTbl[Cleansed_UAID_2],0),5)</f>
        <v>45260</v>
      </c>
      <c r="O2689" s="9" t="str">
        <f>INDEX(TrackerTbl[#Data],MATCH(Table58[[#This Row],[L2]],TrackerTbl[Cleansed_UAID_2],0),6)</f>
        <v>10 - Complete</v>
      </c>
      <c r="P2689" s="239">
        <f>INDEX(TrackerTbl[#Data],MATCH(Table58[[#This Row],[L2]],TrackerTbl[Cleansed_UAID_2],0),7)</f>
        <v>45266</v>
      </c>
    </row>
    <row r="2690" spans="10:16">
      <c r="J2690" t="s">
        <v>11937</v>
      </c>
      <c r="K2690" s="238" t="s">
        <v>11932</v>
      </c>
      <c r="L2690" t="str">
        <f>LEFT(Table58[[#This Row],[L3 (Last Work Package only)]],FIND(" - ",Table58[[#This Row],[L3 (Last Work Package only)]])-1)</f>
        <v>IDR 224.4</v>
      </c>
      <c r="M2690" t="str">
        <f>LEFT(Table58[[#This Row],[Assets]],FIND(" - ",Table58[[#This Row],[Assets]])-1)</f>
        <v>HS2-00002CW0F</v>
      </c>
      <c r="N2690" s="239" t="e">
        <f>INDEX(TrackerTbl[#Data],MATCH(Table58[[#This Row],[L2]],TrackerTbl[Cleansed_UAID_2],0),5)</f>
        <v>#N/A</v>
      </c>
      <c r="O2690" s="9" t="e">
        <f>INDEX(TrackerTbl[#Data],MATCH(Table58[[#This Row],[L2]],TrackerTbl[Cleansed_UAID_2],0),6)</f>
        <v>#N/A</v>
      </c>
      <c r="P2690" s="239" t="e">
        <f>INDEX(TrackerTbl[#Data],MATCH(Table58[[#This Row],[L2]],TrackerTbl[Cleansed_UAID_2],0),7)</f>
        <v>#N/A</v>
      </c>
    </row>
    <row r="2691" spans="10:16">
      <c r="J2691" t="s">
        <v>11938</v>
      </c>
      <c r="K2691" s="238" t="s">
        <v>11932</v>
      </c>
      <c r="L2691" t="str">
        <f>LEFT(Table58[[#This Row],[L3 (Last Work Package only)]],FIND(" - ",Table58[[#This Row],[L3 (Last Work Package only)]])-1)</f>
        <v>IDR 224.4</v>
      </c>
      <c r="M2691" t="str">
        <f>LEFT(Table58[[#This Row],[Assets]],FIND(" - ",Table58[[#This Row],[Assets]])-1)</f>
        <v>HS2-000020RNJ</v>
      </c>
      <c r="N2691" s="239">
        <f>INDEX(TrackerTbl[#Data],MATCH(Table58[[#This Row],[L2]],TrackerTbl[Cleansed_UAID_2],0),5)</f>
        <v>45260</v>
      </c>
      <c r="O2691" s="9" t="str">
        <f>INDEX(TrackerTbl[#Data],MATCH(Table58[[#This Row],[L2]],TrackerTbl[Cleansed_UAID_2],0),6)</f>
        <v>99 - Cancelled</v>
      </c>
      <c r="P2691" s="239">
        <f>INDEX(TrackerTbl[#Data],MATCH(Table58[[#This Row],[L2]],TrackerTbl[Cleansed_UAID_2],0),7)</f>
        <v>0</v>
      </c>
    </row>
    <row r="2692" spans="10:16">
      <c r="J2692" t="s">
        <v>11939</v>
      </c>
      <c r="K2692" s="238" t="s">
        <v>11932</v>
      </c>
      <c r="L2692" t="str">
        <f>LEFT(Table58[[#This Row],[L3 (Last Work Package only)]],FIND(" - ",Table58[[#This Row],[L3 (Last Work Package only)]])-1)</f>
        <v>IDR 224.4</v>
      </c>
      <c r="M2692" t="str">
        <f>LEFT(Table58[[#This Row],[Assets]],FIND(" - ",Table58[[#This Row],[Assets]])-1)</f>
        <v>HS2-00002BVJK</v>
      </c>
      <c r="N2692" s="239" t="e">
        <f>INDEX(TrackerTbl[#Data],MATCH(Table58[[#This Row],[L2]],TrackerTbl[Cleansed_UAID_2],0),5)</f>
        <v>#N/A</v>
      </c>
      <c r="O2692" s="9" t="e">
        <f>INDEX(TrackerTbl[#Data],MATCH(Table58[[#This Row],[L2]],TrackerTbl[Cleansed_UAID_2],0),6)</f>
        <v>#N/A</v>
      </c>
      <c r="P2692" s="239" t="e">
        <f>INDEX(TrackerTbl[#Data],MATCH(Table58[[#This Row],[L2]],TrackerTbl[Cleansed_UAID_2],0),7)</f>
        <v>#N/A</v>
      </c>
    </row>
    <row r="2693" spans="10:16">
      <c r="J2693" t="s">
        <v>11940</v>
      </c>
      <c r="K2693" s="238" t="s">
        <v>11932</v>
      </c>
      <c r="L2693" t="str">
        <f>LEFT(Table58[[#This Row],[L3 (Last Work Package only)]],FIND(" - ",Table58[[#This Row],[L3 (Last Work Package only)]])-1)</f>
        <v>IDR 224.4</v>
      </c>
      <c r="M2693" t="str">
        <f>LEFT(Table58[[#This Row],[Assets]],FIND(" - ",Table58[[#This Row],[Assets]])-1)</f>
        <v>HS2-00002VXUG</v>
      </c>
      <c r="N2693" s="239" t="e">
        <f>INDEX(TrackerTbl[#Data],MATCH(Table58[[#This Row],[L2]],TrackerTbl[Cleansed_UAID_2],0),5)</f>
        <v>#N/A</v>
      </c>
      <c r="O2693" s="9" t="e">
        <f>INDEX(TrackerTbl[#Data],MATCH(Table58[[#This Row],[L2]],TrackerTbl[Cleansed_UAID_2],0),6)</f>
        <v>#N/A</v>
      </c>
      <c r="P2693" s="239" t="e">
        <f>INDEX(TrackerTbl[#Data],MATCH(Table58[[#This Row],[L2]],TrackerTbl[Cleansed_UAID_2],0),7)</f>
        <v>#N/A</v>
      </c>
    </row>
    <row r="2694" spans="10:16">
      <c r="J2694" t="s">
        <v>11941</v>
      </c>
      <c r="K2694" s="238" t="s">
        <v>11932</v>
      </c>
      <c r="L2694" t="str">
        <f>LEFT(Table58[[#This Row],[L3 (Last Work Package only)]],FIND(" - ",Table58[[#This Row],[L3 (Last Work Package only)]])-1)</f>
        <v>IDR 224.4</v>
      </c>
      <c r="M2694" t="str">
        <f>LEFT(Table58[[#This Row],[Assets]],FIND(" - ",Table58[[#This Row],[Assets]])-1)</f>
        <v>HS2-000020RTW</v>
      </c>
      <c r="N2694" s="239" t="e">
        <f>INDEX(TrackerTbl[#Data],MATCH(Table58[[#This Row],[L2]],TrackerTbl[Cleansed_UAID_2],0),5)</f>
        <v>#N/A</v>
      </c>
      <c r="O2694" s="9" t="e">
        <f>INDEX(TrackerTbl[#Data],MATCH(Table58[[#This Row],[L2]],TrackerTbl[Cleansed_UAID_2],0),6)</f>
        <v>#N/A</v>
      </c>
      <c r="P2694" s="239" t="e">
        <f>INDEX(TrackerTbl[#Data],MATCH(Table58[[#This Row],[L2]],TrackerTbl[Cleansed_UAID_2],0),7)</f>
        <v>#N/A</v>
      </c>
    </row>
    <row r="2695" spans="10:16">
      <c r="J2695" t="s">
        <v>11942</v>
      </c>
      <c r="K2695" s="238" t="s">
        <v>11932</v>
      </c>
      <c r="L2695" t="str">
        <f>LEFT(Table58[[#This Row],[L3 (Last Work Package only)]],FIND(" - ",Table58[[#This Row],[L3 (Last Work Package only)]])-1)</f>
        <v>IDR 224.4</v>
      </c>
      <c r="M2695" t="str">
        <f>LEFT(Table58[[#This Row],[Assets]],FIND(" - ",Table58[[#This Row],[Assets]])-1)</f>
        <v>HS2-00002Y4JK</v>
      </c>
      <c r="N2695" s="239" t="e">
        <f>INDEX(TrackerTbl[#Data],MATCH(Table58[[#This Row],[L2]],TrackerTbl[Cleansed_UAID_2],0),5)</f>
        <v>#N/A</v>
      </c>
      <c r="O2695" s="9" t="e">
        <f>INDEX(TrackerTbl[#Data],MATCH(Table58[[#This Row],[L2]],TrackerTbl[Cleansed_UAID_2],0),6)</f>
        <v>#N/A</v>
      </c>
      <c r="P2695" s="239" t="e">
        <f>INDEX(TrackerTbl[#Data],MATCH(Table58[[#This Row],[L2]],TrackerTbl[Cleansed_UAID_2],0),7)</f>
        <v>#N/A</v>
      </c>
    </row>
    <row r="2696" spans="10:16">
      <c r="J2696" t="s">
        <v>11943</v>
      </c>
      <c r="K2696" s="238" t="s">
        <v>11932</v>
      </c>
      <c r="L2696" t="str">
        <f>LEFT(Table58[[#This Row],[L3 (Last Work Package only)]],FIND(" - ",Table58[[#This Row],[L3 (Last Work Package only)]])-1)</f>
        <v>IDR 224.4</v>
      </c>
      <c r="M2696" t="str">
        <f>LEFT(Table58[[#This Row],[Assets]],FIND(" - ",Table58[[#This Row],[Assets]])-1)</f>
        <v>HS2-000033GP4</v>
      </c>
      <c r="N2696" s="239">
        <f>INDEX(TrackerTbl[#Data],MATCH(Table58[[#This Row],[L2]],TrackerTbl[Cleansed_UAID_2],0),5)</f>
        <v>45328</v>
      </c>
      <c r="O2696" s="9" t="str">
        <f>INDEX(TrackerTbl[#Data],MATCH(Table58[[#This Row],[L2]],TrackerTbl[Cleansed_UAID_2],0),6)</f>
        <v>10 - Complete</v>
      </c>
      <c r="P2696" s="239">
        <f>INDEX(TrackerTbl[#Data],MATCH(Table58[[#This Row],[L2]],TrackerTbl[Cleansed_UAID_2],0),7)</f>
        <v>45330</v>
      </c>
    </row>
    <row r="2697" spans="10:16">
      <c r="J2697" t="s">
        <v>11944</v>
      </c>
      <c r="K2697" s="238" t="s">
        <v>11945</v>
      </c>
      <c r="L2697" t="str">
        <f>LEFT(Table58[[#This Row],[L3 (Last Work Package only)]],FIND(" - ",Table58[[#This Row],[L3 (Last Work Package only)]])-1)</f>
        <v>IDR 224.3</v>
      </c>
      <c r="M2697" t="str">
        <f>LEFT(Table58[[#This Row],[Assets]],FIND(" - ",Table58[[#This Row],[Assets]])-1)</f>
        <v>HS2-00002BVJD</v>
      </c>
      <c r="N2697" s="239" t="e">
        <f>INDEX(TrackerTbl[#Data],MATCH(Table58[[#This Row],[L2]],TrackerTbl[Cleansed_UAID_2],0),5)</f>
        <v>#N/A</v>
      </c>
      <c r="O2697" s="9" t="e">
        <f>INDEX(TrackerTbl[#Data],MATCH(Table58[[#This Row],[L2]],TrackerTbl[Cleansed_UAID_2],0),6)</f>
        <v>#N/A</v>
      </c>
      <c r="P2697" s="239" t="e">
        <f>INDEX(TrackerTbl[#Data],MATCH(Table58[[#This Row],[L2]],TrackerTbl[Cleansed_UAID_2],0),7)</f>
        <v>#N/A</v>
      </c>
    </row>
    <row r="2698" spans="10:16">
      <c r="J2698" t="s">
        <v>11946</v>
      </c>
      <c r="K2698" s="238" t="s">
        <v>11945</v>
      </c>
      <c r="L2698" t="str">
        <f>LEFT(Table58[[#This Row],[L3 (Last Work Package only)]],FIND(" - ",Table58[[#This Row],[L3 (Last Work Package only)]])-1)</f>
        <v>IDR 224.3</v>
      </c>
      <c r="M2698" t="str">
        <f>LEFT(Table58[[#This Row],[Assets]],FIND(" - ",Table58[[#This Row],[Assets]])-1)</f>
        <v>HS2-000001061</v>
      </c>
      <c r="N2698" s="239" t="e">
        <f>INDEX(TrackerTbl[#Data],MATCH(Table58[[#This Row],[L2]],TrackerTbl[Cleansed_UAID_2],0),5)</f>
        <v>#N/A</v>
      </c>
      <c r="O2698" s="9" t="e">
        <f>INDEX(TrackerTbl[#Data],MATCH(Table58[[#This Row],[L2]],TrackerTbl[Cleansed_UAID_2],0),6)</f>
        <v>#N/A</v>
      </c>
      <c r="P2698" s="239" t="e">
        <f>INDEX(TrackerTbl[#Data],MATCH(Table58[[#This Row],[L2]],TrackerTbl[Cleansed_UAID_2],0),7)</f>
        <v>#N/A</v>
      </c>
    </row>
    <row r="2699" spans="10:16">
      <c r="J2699" t="s">
        <v>11947</v>
      </c>
      <c r="K2699" s="238" t="s">
        <v>11945</v>
      </c>
      <c r="L2699" t="str">
        <f>LEFT(Table58[[#This Row],[L3 (Last Work Package only)]],FIND(" - ",Table58[[#This Row],[L3 (Last Work Package only)]])-1)</f>
        <v>IDR 224.3</v>
      </c>
      <c r="M2699" t="str">
        <f>LEFT(Table58[[#This Row],[Assets]],FIND(" - ",Table58[[#This Row],[Assets]])-1)</f>
        <v>HS2-00002DV8R</v>
      </c>
      <c r="N2699" s="239" t="e">
        <f>INDEX(TrackerTbl[#Data],MATCH(Table58[[#This Row],[L2]],TrackerTbl[Cleansed_UAID_2],0),5)</f>
        <v>#N/A</v>
      </c>
      <c r="O2699" s="9" t="e">
        <f>INDEX(TrackerTbl[#Data],MATCH(Table58[[#This Row],[L2]],TrackerTbl[Cleansed_UAID_2],0),6)</f>
        <v>#N/A</v>
      </c>
      <c r="P2699" s="239" t="e">
        <f>INDEX(TrackerTbl[#Data],MATCH(Table58[[#This Row],[L2]],TrackerTbl[Cleansed_UAID_2],0),7)</f>
        <v>#N/A</v>
      </c>
    </row>
    <row r="2700" spans="10:16">
      <c r="J2700" t="s">
        <v>11948</v>
      </c>
      <c r="K2700" s="238" t="s">
        <v>11945</v>
      </c>
      <c r="L2700" t="str">
        <f>LEFT(Table58[[#This Row],[L3 (Last Work Package only)]],FIND(" - ",Table58[[#This Row],[L3 (Last Work Package only)]])-1)</f>
        <v>IDR 224.3</v>
      </c>
      <c r="M2700" t="str">
        <f>LEFT(Table58[[#This Row],[Assets]],FIND(" - ",Table58[[#This Row],[Assets]])-1)</f>
        <v>HS2-00002BVJG</v>
      </c>
      <c r="N2700" s="239" t="e">
        <f>INDEX(TrackerTbl[#Data],MATCH(Table58[[#This Row],[L2]],TrackerTbl[Cleansed_UAID_2],0),5)</f>
        <v>#N/A</v>
      </c>
      <c r="O2700" s="9" t="e">
        <f>INDEX(TrackerTbl[#Data],MATCH(Table58[[#This Row],[L2]],TrackerTbl[Cleansed_UAID_2],0),6)</f>
        <v>#N/A</v>
      </c>
      <c r="P2700" s="239" t="e">
        <f>INDEX(TrackerTbl[#Data],MATCH(Table58[[#This Row],[L2]],TrackerTbl[Cleansed_UAID_2],0),7)</f>
        <v>#N/A</v>
      </c>
    </row>
    <row r="2701" spans="10:16">
      <c r="J2701" t="s">
        <v>11949</v>
      </c>
      <c r="K2701" s="238" t="s">
        <v>11945</v>
      </c>
      <c r="L2701" t="str">
        <f>LEFT(Table58[[#This Row],[L3 (Last Work Package only)]],FIND(" - ",Table58[[#This Row],[L3 (Last Work Package only)]])-1)</f>
        <v>IDR 224.3</v>
      </c>
      <c r="M2701" t="str">
        <f>LEFT(Table58[[#This Row],[Assets]],FIND(" - ",Table58[[#This Row],[Assets]])-1)</f>
        <v>HS2-00002CTCL</v>
      </c>
      <c r="N2701" s="239" t="e">
        <f>INDEX(TrackerTbl[#Data],MATCH(Table58[[#This Row],[L2]],TrackerTbl[Cleansed_UAID_2],0),5)</f>
        <v>#N/A</v>
      </c>
      <c r="O2701" s="9" t="e">
        <f>INDEX(TrackerTbl[#Data],MATCH(Table58[[#This Row],[L2]],TrackerTbl[Cleansed_UAID_2],0),6)</f>
        <v>#N/A</v>
      </c>
      <c r="P2701" s="239" t="e">
        <f>INDEX(TrackerTbl[#Data],MATCH(Table58[[#This Row],[L2]],TrackerTbl[Cleansed_UAID_2],0),7)</f>
        <v>#N/A</v>
      </c>
    </row>
    <row r="2702" spans="10:16">
      <c r="J2702" t="s">
        <v>11950</v>
      </c>
      <c r="K2702" s="238" t="s">
        <v>11951</v>
      </c>
      <c r="L2702" t="str">
        <f>LEFT(Table58[[#This Row],[L3 (Last Work Package only)]],FIND(" - ",Table58[[#This Row],[L3 (Last Work Package only)]])-1)</f>
        <v>IDR 224.2</v>
      </c>
      <c r="M2702" t="str">
        <f>LEFT(Table58[[#This Row],[Assets]],FIND(" - ",Table58[[#This Row],[Assets]])-1)</f>
        <v>HS2-000020NNS</v>
      </c>
      <c r="N2702" s="239" t="e">
        <f>INDEX(TrackerTbl[#Data],MATCH(Table58[[#This Row],[L2]],TrackerTbl[Cleansed_UAID_2],0),5)</f>
        <v>#N/A</v>
      </c>
      <c r="O2702" s="9" t="e">
        <f>INDEX(TrackerTbl[#Data],MATCH(Table58[[#This Row],[L2]],TrackerTbl[Cleansed_UAID_2],0),6)</f>
        <v>#N/A</v>
      </c>
      <c r="P2702" s="239" t="e">
        <f>INDEX(TrackerTbl[#Data],MATCH(Table58[[#This Row],[L2]],TrackerTbl[Cleansed_UAID_2],0),7)</f>
        <v>#N/A</v>
      </c>
    </row>
    <row r="2703" spans="10:16">
      <c r="J2703" t="s">
        <v>11952</v>
      </c>
      <c r="K2703" s="238" t="s">
        <v>11951</v>
      </c>
      <c r="L2703" t="str">
        <f>LEFT(Table58[[#This Row],[L3 (Last Work Package only)]],FIND(" - ",Table58[[#This Row],[L3 (Last Work Package only)]])-1)</f>
        <v>IDR 224.2</v>
      </c>
      <c r="M2703" t="str">
        <f>LEFT(Table58[[#This Row],[Assets]],FIND(" - ",Table58[[#This Row],[Assets]])-1)</f>
        <v>HS2-00002VNHZ</v>
      </c>
      <c r="N2703" s="239" t="e">
        <f>INDEX(TrackerTbl[#Data],MATCH(Table58[[#This Row],[L2]],TrackerTbl[Cleansed_UAID_2],0),5)</f>
        <v>#N/A</v>
      </c>
      <c r="O2703" s="9" t="e">
        <f>INDEX(TrackerTbl[#Data],MATCH(Table58[[#This Row],[L2]],TrackerTbl[Cleansed_UAID_2],0),6)</f>
        <v>#N/A</v>
      </c>
      <c r="P2703" s="239" t="e">
        <f>INDEX(TrackerTbl[#Data],MATCH(Table58[[#This Row],[L2]],TrackerTbl[Cleansed_UAID_2],0),7)</f>
        <v>#N/A</v>
      </c>
    </row>
    <row r="2704" spans="10:16">
      <c r="J2704" t="s">
        <v>11953</v>
      </c>
      <c r="K2704" s="238" t="s">
        <v>11951</v>
      </c>
      <c r="L2704" t="str">
        <f>LEFT(Table58[[#This Row],[L3 (Last Work Package only)]],FIND(" - ",Table58[[#This Row],[L3 (Last Work Package only)]])-1)</f>
        <v>IDR 224.2</v>
      </c>
      <c r="M2704" t="str">
        <f>LEFT(Table58[[#This Row],[Assets]],FIND(" - ",Table58[[#This Row],[Assets]])-1)</f>
        <v>HS2-000020NP0</v>
      </c>
      <c r="N2704" s="239" t="e">
        <f>INDEX(TrackerTbl[#Data],MATCH(Table58[[#This Row],[L2]],TrackerTbl[Cleansed_UAID_2],0),5)</f>
        <v>#N/A</v>
      </c>
      <c r="O2704" s="9" t="e">
        <f>INDEX(TrackerTbl[#Data],MATCH(Table58[[#This Row],[L2]],TrackerTbl[Cleansed_UAID_2],0),6)</f>
        <v>#N/A</v>
      </c>
      <c r="P2704" s="239" t="e">
        <f>INDEX(TrackerTbl[#Data],MATCH(Table58[[#This Row],[L2]],TrackerTbl[Cleansed_UAID_2],0),7)</f>
        <v>#N/A</v>
      </c>
    </row>
    <row r="2705" spans="10:16">
      <c r="J2705" t="s">
        <v>11954</v>
      </c>
      <c r="K2705" s="238" t="s">
        <v>11951</v>
      </c>
      <c r="L2705" t="str">
        <f>LEFT(Table58[[#This Row],[L3 (Last Work Package only)]],FIND(" - ",Table58[[#This Row],[L3 (Last Work Package only)]])-1)</f>
        <v>IDR 224.2</v>
      </c>
      <c r="M2705" t="str">
        <f>LEFT(Table58[[#This Row],[Assets]],FIND(" - ",Table58[[#This Row],[Assets]])-1)</f>
        <v>HS2-00002VNJ0</v>
      </c>
      <c r="N2705" s="239" t="e">
        <f>INDEX(TrackerTbl[#Data],MATCH(Table58[[#This Row],[L2]],TrackerTbl[Cleansed_UAID_2],0),5)</f>
        <v>#N/A</v>
      </c>
      <c r="O2705" s="9" t="e">
        <f>INDEX(TrackerTbl[#Data],MATCH(Table58[[#This Row],[L2]],TrackerTbl[Cleansed_UAID_2],0),6)</f>
        <v>#N/A</v>
      </c>
      <c r="P2705" s="239" t="e">
        <f>INDEX(TrackerTbl[#Data],MATCH(Table58[[#This Row],[L2]],TrackerTbl[Cleansed_UAID_2],0),7)</f>
        <v>#N/A</v>
      </c>
    </row>
    <row r="2706" spans="10:16">
      <c r="J2706" t="s">
        <v>11955</v>
      </c>
      <c r="K2706" s="238" t="s">
        <v>11951</v>
      </c>
      <c r="L2706" t="str">
        <f>LEFT(Table58[[#This Row],[L3 (Last Work Package only)]],FIND(" - ",Table58[[#This Row],[L3 (Last Work Package only)]])-1)</f>
        <v>IDR 224.2</v>
      </c>
      <c r="M2706" t="str">
        <f>LEFT(Table58[[#This Row],[Assets]],FIND(" - ",Table58[[#This Row],[Assets]])-1)</f>
        <v>HS2-000001330</v>
      </c>
      <c r="N2706" s="239" t="e">
        <f>INDEX(TrackerTbl[#Data],MATCH(Table58[[#This Row],[L2]],TrackerTbl[Cleansed_UAID_2],0),5)</f>
        <v>#N/A</v>
      </c>
      <c r="O2706" s="9" t="e">
        <f>INDEX(TrackerTbl[#Data],MATCH(Table58[[#This Row],[L2]],TrackerTbl[Cleansed_UAID_2],0),6)</f>
        <v>#N/A</v>
      </c>
      <c r="P2706" s="239" t="e">
        <f>INDEX(TrackerTbl[#Data],MATCH(Table58[[#This Row],[L2]],TrackerTbl[Cleansed_UAID_2],0),7)</f>
        <v>#N/A</v>
      </c>
    </row>
    <row r="2707" spans="10:16">
      <c r="J2707" t="s">
        <v>11956</v>
      </c>
      <c r="K2707" s="238" t="s">
        <v>11951</v>
      </c>
      <c r="L2707" t="str">
        <f>LEFT(Table58[[#This Row],[L3 (Last Work Package only)]],FIND(" - ",Table58[[#This Row],[L3 (Last Work Package only)]])-1)</f>
        <v>IDR 224.2</v>
      </c>
      <c r="M2707" t="str">
        <f>LEFT(Table58[[#This Row],[Assets]],FIND(" - ",Table58[[#This Row],[Assets]])-1)</f>
        <v>HS2-00002CW13</v>
      </c>
      <c r="N2707" s="239" t="e">
        <f>INDEX(TrackerTbl[#Data],MATCH(Table58[[#This Row],[L2]],TrackerTbl[Cleansed_UAID_2],0),5)</f>
        <v>#N/A</v>
      </c>
      <c r="O2707" s="9" t="e">
        <f>INDEX(TrackerTbl[#Data],MATCH(Table58[[#This Row],[L2]],TrackerTbl[Cleansed_UAID_2],0),6)</f>
        <v>#N/A</v>
      </c>
      <c r="P2707" s="239" t="e">
        <f>INDEX(TrackerTbl[#Data],MATCH(Table58[[#This Row],[L2]],TrackerTbl[Cleansed_UAID_2],0),7)</f>
        <v>#N/A</v>
      </c>
    </row>
    <row r="2708" spans="10:16">
      <c r="J2708" t="s">
        <v>11957</v>
      </c>
      <c r="K2708" s="238" t="s">
        <v>11951</v>
      </c>
      <c r="L2708" t="str">
        <f>LEFT(Table58[[#This Row],[L3 (Last Work Package only)]],FIND(" - ",Table58[[#This Row],[L3 (Last Work Package only)]])-1)</f>
        <v>IDR 224.2</v>
      </c>
      <c r="M2708" t="str">
        <f>LEFT(Table58[[#This Row],[Assets]],FIND(" - ",Table58[[#This Row],[Assets]])-1)</f>
        <v>HS2-00002VXUF</v>
      </c>
      <c r="N2708" s="239" t="e">
        <f>INDEX(TrackerTbl[#Data],MATCH(Table58[[#This Row],[L2]],TrackerTbl[Cleansed_UAID_2],0),5)</f>
        <v>#N/A</v>
      </c>
      <c r="O2708" s="9" t="e">
        <f>INDEX(TrackerTbl[#Data],MATCH(Table58[[#This Row],[L2]],TrackerTbl[Cleansed_UAID_2],0),6)</f>
        <v>#N/A</v>
      </c>
      <c r="P2708" s="239" t="e">
        <f>INDEX(TrackerTbl[#Data],MATCH(Table58[[#This Row],[L2]],TrackerTbl[Cleansed_UAID_2],0),7)</f>
        <v>#N/A</v>
      </c>
    </row>
    <row r="2709" spans="10:16">
      <c r="J2709" t="s">
        <v>11958</v>
      </c>
      <c r="K2709" s="238" t="s">
        <v>11951</v>
      </c>
      <c r="L2709" t="str">
        <f>LEFT(Table58[[#This Row],[L3 (Last Work Package only)]],FIND(" - ",Table58[[#This Row],[L3 (Last Work Package only)]])-1)</f>
        <v>IDR 224.2</v>
      </c>
      <c r="M2709" t="str">
        <f>LEFT(Table58[[#This Row],[Assets]],FIND(" - ",Table58[[#This Row],[Assets]])-1)</f>
        <v>HS2-000020NP1</v>
      </c>
      <c r="N2709" s="239" t="e">
        <f>INDEX(TrackerTbl[#Data],MATCH(Table58[[#This Row],[L2]],TrackerTbl[Cleansed_UAID_2],0),5)</f>
        <v>#N/A</v>
      </c>
      <c r="O2709" s="9" t="e">
        <f>INDEX(TrackerTbl[#Data],MATCH(Table58[[#This Row],[L2]],TrackerTbl[Cleansed_UAID_2],0),6)</f>
        <v>#N/A</v>
      </c>
      <c r="P2709" s="239" t="e">
        <f>INDEX(TrackerTbl[#Data],MATCH(Table58[[#This Row],[L2]],TrackerTbl[Cleansed_UAID_2],0),7)</f>
        <v>#N/A</v>
      </c>
    </row>
    <row r="2710" spans="10:16">
      <c r="J2710" t="s">
        <v>11959</v>
      </c>
      <c r="K2710" s="238" t="s">
        <v>11951</v>
      </c>
      <c r="L2710" t="str">
        <f>LEFT(Table58[[#This Row],[L3 (Last Work Package only)]],FIND(" - ",Table58[[#This Row],[L3 (Last Work Package only)]])-1)</f>
        <v>IDR 224.2</v>
      </c>
      <c r="M2710" t="str">
        <f>LEFT(Table58[[#This Row],[Assets]],FIND(" - ",Table58[[#This Row],[Assets]])-1)</f>
        <v>HS2-00002BJV4</v>
      </c>
      <c r="N2710" s="239" t="e">
        <f>INDEX(TrackerTbl[#Data],MATCH(Table58[[#This Row],[L2]],TrackerTbl[Cleansed_UAID_2],0),5)</f>
        <v>#N/A</v>
      </c>
      <c r="O2710" s="9" t="e">
        <f>INDEX(TrackerTbl[#Data],MATCH(Table58[[#This Row],[L2]],TrackerTbl[Cleansed_UAID_2],0),6)</f>
        <v>#N/A</v>
      </c>
      <c r="P2710" s="239" t="e">
        <f>INDEX(TrackerTbl[#Data],MATCH(Table58[[#This Row],[L2]],TrackerTbl[Cleansed_UAID_2],0),7)</f>
        <v>#N/A</v>
      </c>
    </row>
    <row r="2711" spans="10:16">
      <c r="J2711" t="s">
        <v>11960</v>
      </c>
      <c r="K2711" s="238" t="s">
        <v>11951</v>
      </c>
      <c r="L2711" t="str">
        <f>LEFT(Table58[[#This Row],[L3 (Last Work Package only)]],FIND(" - ",Table58[[#This Row],[L3 (Last Work Package only)]])-1)</f>
        <v>IDR 224.2</v>
      </c>
      <c r="M2711" t="str">
        <f>LEFT(Table58[[#This Row],[Assets]],FIND(" - ",Table58[[#This Row],[Assets]])-1)</f>
        <v>HS2-00002C3Y5</v>
      </c>
      <c r="N2711" s="239" t="e">
        <f>INDEX(TrackerTbl[#Data],MATCH(Table58[[#This Row],[L2]],TrackerTbl[Cleansed_UAID_2],0),5)</f>
        <v>#N/A</v>
      </c>
      <c r="O2711" s="9" t="e">
        <f>INDEX(TrackerTbl[#Data],MATCH(Table58[[#This Row],[L2]],TrackerTbl[Cleansed_UAID_2],0),6)</f>
        <v>#N/A</v>
      </c>
      <c r="P2711" s="239" t="e">
        <f>INDEX(TrackerTbl[#Data],MATCH(Table58[[#This Row],[L2]],TrackerTbl[Cleansed_UAID_2],0),7)</f>
        <v>#N/A</v>
      </c>
    </row>
    <row r="2712" spans="10:16">
      <c r="J2712" t="s">
        <v>11961</v>
      </c>
      <c r="K2712" s="238" t="s">
        <v>11951</v>
      </c>
      <c r="L2712" t="str">
        <f>LEFT(Table58[[#This Row],[L3 (Last Work Package only)]],FIND(" - ",Table58[[#This Row],[L3 (Last Work Package only)]])-1)</f>
        <v>IDR 224.2</v>
      </c>
      <c r="M2712" t="str">
        <f>LEFT(Table58[[#This Row],[Assets]],FIND(" - ",Table58[[#This Row],[Assets]])-1)</f>
        <v>HS2-00002EK7F</v>
      </c>
      <c r="N2712" s="239" t="e">
        <f>INDEX(TrackerTbl[#Data],MATCH(Table58[[#This Row],[L2]],TrackerTbl[Cleansed_UAID_2],0),5)</f>
        <v>#N/A</v>
      </c>
      <c r="O2712" s="9" t="e">
        <f>INDEX(TrackerTbl[#Data],MATCH(Table58[[#This Row],[L2]],TrackerTbl[Cleansed_UAID_2],0),6)</f>
        <v>#N/A</v>
      </c>
      <c r="P2712" s="239" t="e">
        <f>INDEX(TrackerTbl[#Data],MATCH(Table58[[#This Row],[L2]],TrackerTbl[Cleansed_UAID_2],0),7)</f>
        <v>#N/A</v>
      </c>
    </row>
    <row r="2713" spans="10:16">
      <c r="J2713" t="s">
        <v>11962</v>
      </c>
      <c r="K2713" s="238" t="s">
        <v>11951</v>
      </c>
      <c r="L2713" t="str">
        <f>LEFT(Table58[[#This Row],[L3 (Last Work Package only)]],FIND(" - ",Table58[[#This Row],[L3 (Last Work Package only)]])-1)</f>
        <v>IDR 224.2</v>
      </c>
      <c r="M2713" t="str">
        <f>LEFT(Table58[[#This Row],[Assets]],FIND(" - ",Table58[[#This Row],[Assets]])-1)</f>
        <v>HS2-000001331</v>
      </c>
      <c r="N2713" s="239" t="e">
        <f>INDEX(TrackerTbl[#Data],MATCH(Table58[[#This Row],[L2]],TrackerTbl[Cleansed_UAID_2],0),5)</f>
        <v>#N/A</v>
      </c>
      <c r="O2713" s="9" t="e">
        <f>INDEX(TrackerTbl[#Data],MATCH(Table58[[#This Row],[L2]],TrackerTbl[Cleansed_UAID_2],0),6)</f>
        <v>#N/A</v>
      </c>
      <c r="P2713" s="239" t="e">
        <f>INDEX(TrackerTbl[#Data],MATCH(Table58[[#This Row],[L2]],TrackerTbl[Cleansed_UAID_2],0),7)</f>
        <v>#N/A</v>
      </c>
    </row>
    <row r="2714" spans="10:16">
      <c r="J2714" t="s">
        <v>8711</v>
      </c>
      <c r="K2714" s="238" t="s">
        <v>11963</v>
      </c>
      <c r="L2714" t="str">
        <f>LEFT(Table58[[#This Row],[L3 (Last Work Package only)]],FIND(" - ",Table58[[#This Row],[L3 (Last Work Package only)]])-1)</f>
        <v>IDR 224.1</v>
      </c>
      <c r="M2714" t="str">
        <f>LEFT(Table58[[#This Row],[Assets]],FIND(" - ",Table58[[#This Row],[Assets]])-1)</f>
        <v>HS2-00002BVJJ</v>
      </c>
      <c r="N2714" s="239" t="e">
        <f>INDEX(TrackerTbl[#Data],MATCH(Table58[[#This Row],[L2]],TrackerTbl[Cleansed_UAID_2],0),5)</f>
        <v>#N/A</v>
      </c>
      <c r="O2714" s="9" t="e">
        <f>INDEX(TrackerTbl[#Data],MATCH(Table58[[#This Row],[L2]],TrackerTbl[Cleansed_UAID_2],0),6)</f>
        <v>#N/A</v>
      </c>
      <c r="P2714" s="239" t="e">
        <f>INDEX(TrackerTbl[#Data],MATCH(Table58[[#This Row],[L2]],TrackerTbl[Cleansed_UAID_2],0),7)</f>
        <v>#N/A</v>
      </c>
    </row>
    <row r="2715" spans="10:16">
      <c r="J2715" t="s">
        <v>8708</v>
      </c>
      <c r="K2715" s="238" t="s">
        <v>11963</v>
      </c>
      <c r="L2715" t="str">
        <f>LEFT(Table58[[#This Row],[L3 (Last Work Package only)]],FIND(" - ",Table58[[#This Row],[L3 (Last Work Package only)]])-1)</f>
        <v>IDR 224.1</v>
      </c>
      <c r="M2715" t="str">
        <f>LEFT(Table58[[#This Row],[Assets]],FIND(" - ",Table58[[#This Row],[Assets]])-1)</f>
        <v>HS2-000001062</v>
      </c>
      <c r="N2715" s="239" t="e">
        <f>INDEX(TrackerTbl[#Data],MATCH(Table58[[#This Row],[L2]],TrackerTbl[Cleansed_UAID_2],0),5)</f>
        <v>#N/A</v>
      </c>
      <c r="O2715" s="9" t="e">
        <f>INDEX(TrackerTbl[#Data],MATCH(Table58[[#This Row],[L2]],TrackerTbl[Cleansed_UAID_2],0),6)</f>
        <v>#N/A</v>
      </c>
      <c r="P2715" s="239" t="e">
        <f>INDEX(TrackerTbl[#Data],MATCH(Table58[[#This Row],[L2]],TrackerTbl[Cleansed_UAID_2],0),7)</f>
        <v>#N/A</v>
      </c>
    </row>
    <row r="2716" spans="10:16">
      <c r="J2716" t="s">
        <v>11964</v>
      </c>
      <c r="K2716" s="238" t="s">
        <v>11965</v>
      </c>
      <c r="L2716" t="str">
        <f>LEFT(Table58[[#This Row],[L3 (Last Work Package only)]],FIND(" - ",Table58[[#This Row],[L3 (Last Work Package only)]])-1)</f>
        <v>IDR 223.8</v>
      </c>
      <c r="M2716" t="str">
        <f>LEFT(Table58[[#This Row],[Assets]],FIND(" - ",Table58[[#This Row],[Assets]])-1)</f>
        <v>HS2-00002CTC2</v>
      </c>
      <c r="N2716" s="239">
        <f>INDEX(TrackerTbl[#Data],MATCH(Table58[[#This Row],[L2]],TrackerTbl[Cleansed_UAID_2],0),5)</f>
        <v>45426</v>
      </c>
      <c r="O2716" s="9" t="str">
        <f>INDEX(TrackerTbl[#Data],MATCH(Table58[[#This Row],[L2]],TrackerTbl[Cleansed_UAID_2],0),6)</f>
        <v>10 - Complete</v>
      </c>
      <c r="P2716" s="239">
        <f>INDEX(TrackerTbl[#Data],MATCH(Table58[[#This Row],[L2]],TrackerTbl[Cleansed_UAID_2],0),7)</f>
        <v>45427</v>
      </c>
    </row>
    <row r="2717" spans="10:16">
      <c r="J2717" t="s">
        <v>11966</v>
      </c>
      <c r="K2717" s="238" t="s">
        <v>11965</v>
      </c>
      <c r="L2717" t="str">
        <f>LEFT(Table58[[#This Row],[L3 (Last Work Package only)]],FIND(" - ",Table58[[#This Row],[L3 (Last Work Package only)]])-1)</f>
        <v>IDR 223.8</v>
      </c>
      <c r="M2717" t="str">
        <f>LEFT(Table58[[#This Row],[Assets]],FIND(" - ",Table58[[#This Row],[Assets]])-1)</f>
        <v>HS2-00002CTC4</v>
      </c>
      <c r="N2717" s="239">
        <f>INDEX(TrackerTbl[#Data],MATCH(Table58[[#This Row],[L2]],TrackerTbl[Cleansed_UAID_2],0),5)</f>
        <v>45415</v>
      </c>
      <c r="O2717" s="9" t="str">
        <f>INDEX(TrackerTbl[#Data],MATCH(Table58[[#This Row],[L2]],TrackerTbl[Cleansed_UAID_2],0),6)</f>
        <v>10 - Complete</v>
      </c>
      <c r="P2717" s="239">
        <f>INDEX(TrackerTbl[#Data],MATCH(Table58[[#This Row],[L2]],TrackerTbl[Cleansed_UAID_2],0),7)</f>
        <v>45427</v>
      </c>
    </row>
    <row r="2718" spans="10:16">
      <c r="J2718" t="s">
        <v>11967</v>
      </c>
      <c r="K2718" s="238" t="s">
        <v>11965</v>
      </c>
      <c r="L2718" t="str">
        <f>LEFT(Table58[[#This Row],[L3 (Last Work Package only)]],FIND(" - ",Table58[[#This Row],[L3 (Last Work Package only)]])-1)</f>
        <v>IDR 223.8</v>
      </c>
      <c r="M2718" t="str">
        <f>LEFT(Table58[[#This Row],[Assets]],FIND(" - ",Table58[[#This Row],[Assets]])-1)</f>
        <v>HS2-00002CTC7</v>
      </c>
      <c r="N2718" s="239">
        <f>INDEX(TrackerTbl[#Data],MATCH(Table58[[#This Row],[L2]],TrackerTbl[Cleansed_UAID_2],0),5)</f>
        <v>45426</v>
      </c>
      <c r="O2718" s="9" t="str">
        <f>INDEX(TrackerTbl[#Data],MATCH(Table58[[#This Row],[L2]],TrackerTbl[Cleansed_UAID_2],0),6)</f>
        <v>10 - Complete</v>
      </c>
      <c r="P2718" s="239">
        <f>INDEX(TrackerTbl[#Data],MATCH(Table58[[#This Row],[L2]],TrackerTbl[Cleansed_UAID_2],0),7)</f>
        <v>45427</v>
      </c>
    </row>
    <row r="2719" spans="10:16">
      <c r="J2719" t="s">
        <v>11968</v>
      </c>
      <c r="K2719" s="238" t="s">
        <v>11965</v>
      </c>
      <c r="L2719" t="str">
        <f>LEFT(Table58[[#This Row],[L3 (Last Work Package only)]],FIND(" - ",Table58[[#This Row],[L3 (Last Work Package only)]])-1)</f>
        <v>IDR 223.8</v>
      </c>
      <c r="M2719" t="str">
        <f>LEFT(Table58[[#This Row],[Assets]],FIND(" - ",Table58[[#This Row],[Assets]])-1)</f>
        <v>HS2-00002CTC9</v>
      </c>
      <c r="N2719" s="239">
        <f>INDEX(TrackerTbl[#Data],MATCH(Table58[[#This Row],[L2]],TrackerTbl[Cleansed_UAID_2],0),5)</f>
        <v>45415</v>
      </c>
      <c r="O2719" s="9" t="str">
        <f>INDEX(TrackerTbl[#Data],MATCH(Table58[[#This Row],[L2]],TrackerTbl[Cleansed_UAID_2],0),6)</f>
        <v>10 - Complete</v>
      </c>
      <c r="P2719" s="239">
        <f>INDEX(TrackerTbl[#Data],MATCH(Table58[[#This Row],[L2]],TrackerTbl[Cleansed_UAID_2],0),7)</f>
        <v>45427</v>
      </c>
    </row>
    <row r="2720" spans="10:16">
      <c r="J2720" t="s">
        <v>11969</v>
      </c>
      <c r="K2720" s="238" t="s">
        <v>11965</v>
      </c>
      <c r="L2720" t="str">
        <f>LEFT(Table58[[#This Row],[L3 (Last Work Package only)]],FIND(" - ",Table58[[#This Row],[L3 (Last Work Package only)]])-1)</f>
        <v>IDR 223.8</v>
      </c>
      <c r="M2720" t="str">
        <f>LEFT(Table58[[#This Row],[Assets]],FIND(" - ",Table58[[#This Row],[Assets]])-1)</f>
        <v>HS2-00002CTCA</v>
      </c>
      <c r="N2720" s="239">
        <f>INDEX(TrackerTbl[#Data],MATCH(Table58[[#This Row],[L2]],TrackerTbl[Cleansed_UAID_2],0),5)</f>
        <v>45426</v>
      </c>
      <c r="O2720" s="9" t="str">
        <f>INDEX(TrackerTbl[#Data],MATCH(Table58[[#This Row],[L2]],TrackerTbl[Cleansed_UAID_2],0),6)</f>
        <v>10 - Complete</v>
      </c>
      <c r="P2720" s="239">
        <f>INDEX(TrackerTbl[#Data],MATCH(Table58[[#This Row],[L2]],TrackerTbl[Cleansed_UAID_2],0),7)</f>
        <v>45428</v>
      </c>
    </row>
    <row r="2721" spans="10:16">
      <c r="J2721" t="s">
        <v>11970</v>
      </c>
      <c r="K2721" s="238" t="s">
        <v>11965</v>
      </c>
      <c r="L2721" t="str">
        <f>LEFT(Table58[[#This Row],[L3 (Last Work Package only)]],FIND(" - ",Table58[[#This Row],[L3 (Last Work Package only)]])-1)</f>
        <v>IDR 223.8</v>
      </c>
      <c r="M2721" t="str">
        <f>LEFT(Table58[[#This Row],[Assets]],FIND(" - ",Table58[[#This Row],[Assets]])-1)</f>
        <v>HS2-00002CTCC</v>
      </c>
      <c r="N2721" s="239">
        <f>INDEX(TrackerTbl[#Data],MATCH(Table58[[#This Row],[L2]],TrackerTbl[Cleansed_UAID_2],0),5)</f>
        <v>45415</v>
      </c>
      <c r="O2721" s="9" t="str">
        <f>INDEX(TrackerTbl[#Data],MATCH(Table58[[#This Row],[L2]],TrackerTbl[Cleansed_UAID_2],0),6)</f>
        <v>10 - Complete</v>
      </c>
      <c r="P2721" s="239">
        <f>INDEX(TrackerTbl[#Data],MATCH(Table58[[#This Row],[L2]],TrackerTbl[Cleansed_UAID_2],0),7)</f>
        <v>45429</v>
      </c>
    </row>
    <row r="2722" spans="10:16">
      <c r="J2722" t="s">
        <v>11971</v>
      </c>
      <c r="K2722" s="238" t="s">
        <v>11965</v>
      </c>
      <c r="L2722" t="str">
        <f>LEFT(Table58[[#This Row],[L3 (Last Work Package only)]],FIND(" - ",Table58[[#This Row],[L3 (Last Work Package only)]])-1)</f>
        <v>IDR 223.8</v>
      </c>
      <c r="M2722" t="str">
        <f>LEFT(Table58[[#This Row],[Assets]],FIND(" - ",Table58[[#This Row],[Assets]])-1)</f>
        <v>HS2-00002YCW9</v>
      </c>
      <c r="N2722" s="239">
        <f>INDEX(TrackerTbl[#Data],MATCH(Table58[[#This Row],[L2]],TrackerTbl[Cleansed_UAID_2],0),5)</f>
        <v>45455</v>
      </c>
      <c r="O2722" s="9" t="str">
        <f>INDEX(TrackerTbl[#Data],MATCH(Table58[[#This Row],[L2]],TrackerTbl[Cleansed_UAID_2],0),6)</f>
        <v>10 - Complete</v>
      </c>
      <c r="P2722" s="239">
        <f>INDEX(TrackerTbl[#Data],MATCH(Table58[[#This Row],[L2]],TrackerTbl[Cleansed_UAID_2],0),7)</f>
        <v>45464</v>
      </c>
    </row>
    <row r="2723" spans="10:16">
      <c r="J2723" t="s">
        <v>11972</v>
      </c>
      <c r="K2723" s="238" t="s">
        <v>11965</v>
      </c>
      <c r="L2723" t="str">
        <f>LEFT(Table58[[#This Row],[L3 (Last Work Package only)]],FIND(" - ",Table58[[#This Row],[L3 (Last Work Package only)]])-1)</f>
        <v>IDR 223.8</v>
      </c>
      <c r="M2723" t="str">
        <f>LEFT(Table58[[#This Row],[Assets]],FIND(" - ",Table58[[#This Row],[Assets]])-1)</f>
        <v>HS2-000037YLY</v>
      </c>
      <c r="N2723" s="239">
        <f>INDEX(TrackerTbl[#Data],MATCH(Table58[[#This Row],[L2]],TrackerTbl[Cleansed_UAID_2],0),5)</f>
        <v>45455</v>
      </c>
      <c r="O2723" s="9" t="str">
        <f>INDEX(TrackerTbl[#Data],MATCH(Table58[[#This Row],[L2]],TrackerTbl[Cleansed_UAID_2],0),6)</f>
        <v>10 - Complete</v>
      </c>
      <c r="P2723" s="239">
        <f>INDEX(TrackerTbl[#Data],MATCH(Table58[[#This Row],[L2]],TrackerTbl[Cleansed_UAID_2],0),7)</f>
        <v>45464</v>
      </c>
    </row>
    <row r="2724" spans="10:16">
      <c r="J2724" t="s">
        <v>11973</v>
      </c>
      <c r="K2724" s="238" t="s">
        <v>11965</v>
      </c>
      <c r="L2724" t="str">
        <f>LEFT(Table58[[#This Row],[L3 (Last Work Package only)]],FIND(" - ",Table58[[#This Row],[L3 (Last Work Package only)]])-1)</f>
        <v>IDR 223.8</v>
      </c>
      <c r="M2724" t="str">
        <f>LEFT(Table58[[#This Row],[Assets]],FIND(" - ",Table58[[#This Row],[Assets]])-1)</f>
        <v>HS2-000037YLZ</v>
      </c>
      <c r="N2724" s="239">
        <f>INDEX(TrackerTbl[#Data],MATCH(Table58[[#This Row],[L2]],TrackerTbl[Cleansed_UAID_2],0),5)</f>
        <v>45455</v>
      </c>
      <c r="O2724" s="9" t="str">
        <f>INDEX(TrackerTbl[#Data],MATCH(Table58[[#This Row],[L2]],TrackerTbl[Cleansed_UAID_2],0),6)</f>
        <v>10 - Complete</v>
      </c>
      <c r="P2724" s="239">
        <f>INDEX(TrackerTbl[#Data],MATCH(Table58[[#This Row],[L2]],TrackerTbl[Cleansed_UAID_2],0),7)</f>
        <v>45464</v>
      </c>
    </row>
    <row r="2725" spans="10:16">
      <c r="J2725" t="s">
        <v>11974</v>
      </c>
      <c r="K2725" s="238" t="s">
        <v>11965</v>
      </c>
      <c r="L2725" t="str">
        <f>LEFT(Table58[[#This Row],[L3 (Last Work Package only)]],FIND(" - ",Table58[[#This Row],[L3 (Last Work Package only)]])-1)</f>
        <v>IDR 223.8</v>
      </c>
      <c r="M2725" t="str">
        <f>LEFT(Table58[[#This Row],[Assets]],FIND(" - ",Table58[[#This Row],[Assets]])-1)</f>
        <v>HS2-0000386TG</v>
      </c>
      <c r="N2725" s="239">
        <f>INDEX(TrackerTbl[#Data],MATCH(Table58[[#This Row],[L2]],TrackerTbl[Cleansed_UAID_2],0),5)</f>
        <v>45441</v>
      </c>
      <c r="O2725" s="9" t="str">
        <f>INDEX(TrackerTbl[#Data],MATCH(Table58[[#This Row],[L2]],TrackerTbl[Cleansed_UAID_2],0),6)</f>
        <v>10 - Complete</v>
      </c>
      <c r="P2725" s="239">
        <f>INDEX(TrackerTbl[#Data],MATCH(Table58[[#This Row],[L2]],TrackerTbl[Cleansed_UAID_2],0),7)</f>
        <v>45450</v>
      </c>
    </row>
    <row r="2726" spans="10:16">
      <c r="J2726" t="s">
        <v>11975</v>
      </c>
      <c r="K2726" s="238" t="s">
        <v>11965</v>
      </c>
      <c r="L2726" t="str">
        <f>LEFT(Table58[[#This Row],[L3 (Last Work Package only)]],FIND(" - ",Table58[[#This Row],[L3 (Last Work Package only)]])-1)</f>
        <v>IDR 223.8</v>
      </c>
      <c r="M2726" t="str">
        <f>LEFT(Table58[[#This Row],[Assets]],FIND(" - ",Table58[[#This Row],[Assets]])-1)</f>
        <v>HS2-0000386TH</v>
      </c>
      <c r="N2726" s="239">
        <f>INDEX(TrackerTbl[#Data],MATCH(Table58[[#This Row],[L2]],TrackerTbl[Cleansed_UAID_2],0),5)</f>
        <v>45441</v>
      </c>
      <c r="O2726" s="9" t="str">
        <f>INDEX(TrackerTbl[#Data],MATCH(Table58[[#This Row],[L2]],TrackerTbl[Cleansed_UAID_2],0),6)</f>
        <v>10 - Complete</v>
      </c>
      <c r="P2726" s="239">
        <f>INDEX(TrackerTbl[#Data],MATCH(Table58[[#This Row],[L2]],TrackerTbl[Cleansed_UAID_2],0),7)</f>
        <v>45450</v>
      </c>
    </row>
    <row r="2727" spans="10:16">
      <c r="J2727" t="s">
        <v>11976</v>
      </c>
      <c r="K2727" s="238" t="s">
        <v>11965</v>
      </c>
      <c r="L2727" t="str">
        <f>LEFT(Table58[[#This Row],[L3 (Last Work Package only)]],FIND(" - ",Table58[[#This Row],[L3 (Last Work Package only)]])-1)</f>
        <v>IDR 223.8</v>
      </c>
      <c r="M2727" t="str">
        <f>LEFT(Table58[[#This Row],[Assets]],FIND(" - ",Table58[[#This Row],[Assets]])-1)</f>
        <v>HS2-0000386TK</v>
      </c>
      <c r="N2727" s="239">
        <f>INDEX(TrackerTbl[#Data],MATCH(Table58[[#This Row],[L2]],TrackerTbl[Cleansed_UAID_2],0),5)</f>
        <v>45441</v>
      </c>
      <c r="O2727" s="9" t="str">
        <f>INDEX(TrackerTbl[#Data],MATCH(Table58[[#This Row],[L2]],TrackerTbl[Cleansed_UAID_2],0),6)</f>
        <v>10 - Complete</v>
      </c>
      <c r="P2727" s="239">
        <f>INDEX(TrackerTbl[#Data],MATCH(Table58[[#This Row],[L2]],TrackerTbl[Cleansed_UAID_2],0),7)</f>
        <v>45450</v>
      </c>
    </row>
    <row r="2728" spans="10:16">
      <c r="J2728" t="s">
        <v>11977</v>
      </c>
      <c r="K2728" s="238" t="s">
        <v>11965</v>
      </c>
      <c r="L2728" t="str">
        <f>LEFT(Table58[[#This Row],[L3 (Last Work Package only)]],FIND(" - ",Table58[[#This Row],[L3 (Last Work Package only)]])-1)</f>
        <v>IDR 223.8</v>
      </c>
      <c r="M2728" t="str">
        <f>LEFT(Table58[[#This Row],[Assets]],FIND(" - ",Table58[[#This Row],[Assets]])-1)</f>
        <v>HS2-0000386TL</v>
      </c>
      <c r="N2728" s="239">
        <f>INDEX(TrackerTbl[#Data],MATCH(Table58[[#This Row],[L2]],TrackerTbl[Cleansed_UAID_2],0),5)</f>
        <v>45441</v>
      </c>
      <c r="O2728" s="9" t="str">
        <f>INDEX(TrackerTbl[#Data],MATCH(Table58[[#This Row],[L2]],TrackerTbl[Cleansed_UAID_2],0),6)</f>
        <v>10 - Complete</v>
      </c>
      <c r="P2728" s="239">
        <f>INDEX(TrackerTbl[#Data],MATCH(Table58[[#This Row],[L2]],TrackerTbl[Cleansed_UAID_2],0),7)</f>
        <v>45450</v>
      </c>
    </row>
    <row r="2729" spans="10:16">
      <c r="J2729" t="s">
        <v>11978</v>
      </c>
      <c r="K2729" s="238" t="s">
        <v>11965</v>
      </c>
      <c r="L2729" t="str">
        <f>LEFT(Table58[[#This Row],[L3 (Last Work Package only)]],FIND(" - ",Table58[[#This Row],[L3 (Last Work Package only)]])-1)</f>
        <v>IDR 223.8</v>
      </c>
      <c r="M2729" t="str">
        <f>LEFT(Table58[[#This Row],[Assets]],FIND(" - ",Table58[[#This Row],[Assets]])-1)</f>
        <v>HS2-0000386TN</v>
      </c>
      <c r="N2729" s="239">
        <f>INDEX(TrackerTbl[#Data],MATCH(Table58[[#This Row],[L2]],TrackerTbl[Cleansed_UAID_2],0),5)</f>
        <v>45441</v>
      </c>
      <c r="O2729" s="9" t="str">
        <f>INDEX(TrackerTbl[#Data],MATCH(Table58[[#This Row],[L2]],TrackerTbl[Cleansed_UAID_2],0),6)</f>
        <v>10 - Complete</v>
      </c>
      <c r="P2729" s="239">
        <f>INDEX(TrackerTbl[#Data],MATCH(Table58[[#This Row],[L2]],TrackerTbl[Cleansed_UAID_2],0),7)</f>
        <v>45450</v>
      </c>
    </row>
    <row r="2730" spans="10:16">
      <c r="J2730" t="s">
        <v>11979</v>
      </c>
      <c r="K2730" s="238" t="s">
        <v>11965</v>
      </c>
      <c r="L2730" t="str">
        <f>LEFT(Table58[[#This Row],[L3 (Last Work Package only)]],FIND(" - ",Table58[[#This Row],[L3 (Last Work Package only)]])-1)</f>
        <v>IDR 223.8</v>
      </c>
      <c r="M2730" t="str">
        <f>LEFT(Table58[[#This Row],[Assets]],FIND(" - ",Table58[[#This Row],[Assets]])-1)</f>
        <v>HS2-0000386TP</v>
      </c>
      <c r="N2730" s="239">
        <f>INDEX(TrackerTbl[#Data],MATCH(Table58[[#This Row],[L2]],TrackerTbl[Cleansed_UAID_2],0),5)</f>
        <v>45441</v>
      </c>
      <c r="O2730" s="9" t="str">
        <f>INDEX(TrackerTbl[#Data],MATCH(Table58[[#This Row],[L2]],TrackerTbl[Cleansed_UAID_2],0),6)</f>
        <v>10 - Complete</v>
      </c>
      <c r="P2730" s="239">
        <f>INDEX(TrackerTbl[#Data],MATCH(Table58[[#This Row],[L2]],TrackerTbl[Cleansed_UAID_2],0),7)</f>
        <v>45450</v>
      </c>
    </row>
    <row r="2731" spans="10:16">
      <c r="J2731" t="s">
        <v>11980</v>
      </c>
      <c r="K2731" s="238" t="s">
        <v>11965</v>
      </c>
      <c r="L2731" t="str">
        <f>LEFT(Table58[[#This Row],[L3 (Last Work Package only)]],FIND(" - ",Table58[[#This Row],[L3 (Last Work Package only)]])-1)</f>
        <v>IDR 223.8</v>
      </c>
      <c r="M2731" t="str">
        <f>LEFT(Table58[[#This Row],[Assets]],FIND(" - ",Table58[[#This Row],[Assets]])-1)</f>
        <v>HS2-0000386TR</v>
      </c>
      <c r="N2731" s="239">
        <f>INDEX(TrackerTbl[#Data],MATCH(Table58[[#This Row],[L2]],TrackerTbl[Cleansed_UAID_2],0),5)</f>
        <v>45441</v>
      </c>
      <c r="O2731" s="9" t="str">
        <f>INDEX(TrackerTbl[#Data],MATCH(Table58[[#This Row],[L2]],TrackerTbl[Cleansed_UAID_2],0),6)</f>
        <v>10 - Complete</v>
      </c>
      <c r="P2731" s="239">
        <f>INDEX(TrackerTbl[#Data],MATCH(Table58[[#This Row],[L2]],TrackerTbl[Cleansed_UAID_2],0),7)</f>
        <v>45450</v>
      </c>
    </row>
    <row r="2732" spans="10:16">
      <c r="J2732" t="s">
        <v>11981</v>
      </c>
      <c r="K2732" s="238" t="s">
        <v>11965</v>
      </c>
      <c r="L2732" t="str">
        <f>LEFT(Table58[[#This Row],[L3 (Last Work Package only)]],FIND(" - ",Table58[[#This Row],[L3 (Last Work Package only)]])-1)</f>
        <v>IDR 223.8</v>
      </c>
      <c r="M2732" t="str">
        <f>LEFT(Table58[[#This Row],[Assets]],FIND(" - ",Table58[[#This Row],[Assets]])-1)</f>
        <v>HS2-0000386TS</v>
      </c>
      <c r="N2732" s="239">
        <f>INDEX(TrackerTbl[#Data],MATCH(Table58[[#This Row],[L2]],TrackerTbl[Cleansed_UAID_2],0),5)</f>
        <v>45441</v>
      </c>
      <c r="O2732" s="9" t="str">
        <f>INDEX(TrackerTbl[#Data],MATCH(Table58[[#This Row],[L2]],TrackerTbl[Cleansed_UAID_2],0),6)</f>
        <v>10 - Complete</v>
      </c>
      <c r="P2732" s="239">
        <f>INDEX(TrackerTbl[#Data],MATCH(Table58[[#This Row],[L2]],TrackerTbl[Cleansed_UAID_2],0),7)</f>
        <v>45449</v>
      </c>
    </row>
    <row r="2733" spans="10:16">
      <c r="J2733" t="s">
        <v>11982</v>
      </c>
      <c r="K2733" s="238" t="s">
        <v>11965</v>
      </c>
      <c r="L2733" t="str">
        <f>LEFT(Table58[[#This Row],[L3 (Last Work Package only)]],FIND(" - ",Table58[[#This Row],[L3 (Last Work Package only)]])-1)</f>
        <v>IDR 223.8</v>
      </c>
      <c r="M2733" t="str">
        <f>LEFT(Table58[[#This Row],[Assets]],FIND(" - ",Table58[[#This Row],[Assets]])-1)</f>
        <v>HS2-0000386TU</v>
      </c>
      <c r="N2733" s="239">
        <f>INDEX(TrackerTbl[#Data],MATCH(Table58[[#This Row],[L2]],TrackerTbl[Cleansed_UAID_2],0),5)</f>
        <v>45441</v>
      </c>
      <c r="O2733" s="9" t="str">
        <f>INDEX(TrackerTbl[#Data],MATCH(Table58[[#This Row],[L2]],TrackerTbl[Cleansed_UAID_2],0),6)</f>
        <v>10 - Complete</v>
      </c>
      <c r="P2733" s="239">
        <f>INDEX(TrackerTbl[#Data],MATCH(Table58[[#This Row],[L2]],TrackerTbl[Cleansed_UAID_2],0),7)</f>
        <v>45449</v>
      </c>
    </row>
    <row r="2734" spans="10:16">
      <c r="J2734" t="s">
        <v>11983</v>
      </c>
      <c r="K2734" s="238" t="s">
        <v>11965</v>
      </c>
      <c r="L2734" t="str">
        <f>LEFT(Table58[[#This Row],[L3 (Last Work Package only)]],FIND(" - ",Table58[[#This Row],[L3 (Last Work Package only)]])-1)</f>
        <v>IDR 223.8</v>
      </c>
      <c r="M2734" t="str">
        <f>LEFT(Table58[[#This Row],[Assets]],FIND(" - ",Table58[[#This Row],[Assets]])-1)</f>
        <v>HS2-0000386TV</v>
      </c>
      <c r="N2734" s="239">
        <f>INDEX(TrackerTbl[#Data],MATCH(Table58[[#This Row],[L2]],TrackerTbl[Cleansed_UAID_2],0),5)</f>
        <v>45441</v>
      </c>
      <c r="O2734" s="9" t="str">
        <f>INDEX(TrackerTbl[#Data],MATCH(Table58[[#This Row],[L2]],TrackerTbl[Cleansed_UAID_2],0),6)</f>
        <v>10 - Complete</v>
      </c>
      <c r="P2734" s="239">
        <f>INDEX(TrackerTbl[#Data],MATCH(Table58[[#This Row],[L2]],TrackerTbl[Cleansed_UAID_2],0),7)</f>
        <v>45449</v>
      </c>
    </row>
    <row r="2735" spans="10:16">
      <c r="J2735" t="s">
        <v>11984</v>
      </c>
      <c r="K2735" s="238" t="s">
        <v>11965</v>
      </c>
      <c r="L2735" t="str">
        <f>LEFT(Table58[[#This Row],[L3 (Last Work Package only)]],FIND(" - ",Table58[[#This Row],[L3 (Last Work Package only)]])-1)</f>
        <v>IDR 223.8</v>
      </c>
      <c r="M2735" t="str">
        <f>LEFT(Table58[[#This Row],[Assets]],FIND(" - ",Table58[[#This Row],[Assets]])-1)</f>
        <v>HS2-0000386TX</v>
      </c>
      <c r="N2735" s="239">
        <f>INDEX(TrackerTbl[#Data],MATCH(Table58[[#This Row],[L2]],TrackerTbl[Cleansed_UAID_2],0),5)</f>
        <v>45441</v>
      </c>
      <c r="O2735" s="9" t="str">
        <f>INDEX(TrackerTbl[#Data],MATCH(Table58[[#This Row],[L2]],TrackerTbl[Cleansed_UAID_2],0),6)</f>
        <v>10 - Complete</v>
      </c>
      <c r="P2735" s="239">
        <f>INDEX(TrackerTbl[#Data],MATCH(Table58[[#This Row],[L2]],TrackerTbl[Cleansed_UAID_2],0),7)</f>
        <v>45450</v>
      </c>
    </row>
    <row r="2736" spans="10:16">
      <c r="J2736" t="s">
        <v>11985</v>
      </c>
      <c r="K2736" s="238" t="s">
        <v>11965</v>
      </c>
      <c r="L2736" t="str">
        <f>LEFT(Table58[[#This Row],[L3 (Last Work Package only)]],FIND(" - ",Table58[[#This Row],[L3 (Last Work Package only)]])-1)</f>
        <v>IDR 223.8</v>
      </c>
      <c r="M2736" t="str">
        <f>LEFT(Table58[[#This Row],[Assets]],FIND(" - ",Table58[[#This Row],[Assets]])-1)</f>
        <v>HS2-0000386TY</v>
      </c>
      <c r="N2736" s="239">
        <f>INDEX(TrackerTbl[#Data],MATCH(Table58[[#This Row],[L2]],TrackerTbl[Cleansed_UAID_2],0),5)</f>
        <v>45441</v>
      </c>
      <c r="O2736" s="9" t="str">
        <f>INDEX(TrackerTbl[#Data],MATCH(Table58[[#This Row],[L2]],TrackerTbl[Cleansed_UAID_2],0),6)</f>
        <v>10 - Complete</v>
      </c>
      <c r="P2736" s="239">
        <f>INDEX(TrackerTbl[#Data],MATCH(Table58[[#This Row],[L2]],TrackerTbl[Cleansed_UAID_2],0),7)</f>
        <v>45450</v>
      </c>
    </row>
    <row r="2737" spans="10:16">
      <c r="J2737" t="s">
        <v>11986</v>
      </c>
      <c r="K2737" s="238" t="s">
        <v>11965</v>
      </c>
      <c r="L2737" t="str">
        <f>LEFT(Table58[[#This Row],[L3 (Last Work Package only)]],FIND(" - ",Table58[[#This Row],[L3 (Last Work Package only)]])-1)</f>
        <v>IDR 223.8</v>
      </c>
      <c r="M2737" t="str">
        <f>LEFT(Table58[[#This Row],[Assets]],FIND(" - ",Table58[[#This Row],[Assets]])-1)</f>
        <v>HS2-0000386U0</v>
      </c>
      <c r="N2737" s="239">
        <f>INDEX(TrackerTbl[#Data],MATCH(Table58[[#This Row],[L2]],TrackerTbl[Cleansed_UAID_2],0),5)</f>
        <v>45441</v>
      </c>
      <c r="O2737" s="9" t="str">
        <f>INDEX(TrackerTbl[#Data],MATCH(Table58[[#This Row],[L2]],TrackerTbl[Cleansed_UAID_2],0),6)</f>
        <v>10 - Complete</v>
      </c>
      <c r="P2737" s="239">
        <f>INDEX(TrackerTbl[#Data],MATCH(Table58[[#This Row],[L2]],TrackerTbl[Cleansed_UAID_2],0),7)</f>
        <v>45453</v>
      </c>
    </row>
    <row r="2738" spans="10:16">
      <c r="J2738" t="s">
        <v>11987</v>
      </c>
      <c r="K2738" s="238" t="s">
        <v>11965</v>
      </c>
      <c r="L2738" t="str">
        <f>LEFT(Table58[[#This Row],[L3 (Last Work Package only)]],FIND(" - ",Table58[[#This Row],[L3 (Last Work Package only)]])-1)</f>
        <v>IDR 223.8</v>
      </c>
      <c r="M2738" t="str">
        <f>LEFT(Table58[[#This Row],[Assets]],FIND(" - ",Table58[[#This Row],[Assets]])-1)</f>
        <v>HS2-0000386U1</v>
      </c>
      <c r="N2738" s="239">
        <f>INDEX(TrackerTbl[#Data],MATCH(Table58[[#This Row],[L2]],TrackerTbl[Cleansed_UAID_2],0),5)</f>
        <v>45441</v>
      </c>
      <c r="O2738" s="9" t="str">
        <f>INDEX(TrackerTbl[#Data],MATCH(Table58[[#This Row],[L2]],TrackerTbl[Cleansed_UAID_2],0),6)</f>
        <v>10 - Complete</v>
      </c>
      <c r="P2738" s="239">
        <f>INDEX(TrackerTbl[#Data],MATCH(Table58[[#This Row],[L2]],TrackerTbl[Cleansed_UAID_2],0),7)</f>
        <v>45453</v>
      </c>
    </row>
    <row r="2739" spans="10:16">
      <c r="J2739" t="s">
        <v>11988</v>
      </c>
      <c r="K2739" s="238" t="s">
        <v>11965</v>
      </c>
      <c r="L2739" t="str">
        <f>LEFT(Table58[[#This Row],[L3 (Last Work Package only)]],FIND(" - ",Table58[[#This Row],[L3 (Last Work Package only)]])-1)</f>
        <v>IDR 223.8</v>
      </c>
      <c r="M2739" t="str">
        <f>LEFT(Table58[[#This Row],[Assets]],FIND(" - ",Table58[[#This Row],[Assets]])-1)</f>
        <v>HS2-0000386U3</v>
      </c>
      <c r="N2739" s="239">
        <f>INDEX(TrackerTbl[#Data],MATCH(Table58[[#This Row],[L2]],TrackerTbl[Cleansed_UAID_2],0),5)</f>
        <v>45441</v>
      </c>
      <c r="O2739" s="9" t="str">
        <f>INDEX(TrackerTbl[#Data],MATCH(Table58[[#This Row],[L2]],TrackerTbl[Cleansed_UAID_2],0),6)</f>
        <v>10 - Complete</v>
      </c>
      <c r="P2739" s="239">
        <f>INDEX(TrackerTbl[#Data],MATCH(Table58[[#This Row],[L2]],TrackerTbl[Cleansed_UAID_2],0),7)</f>
        <v>45453</v>
      </c>
    </row>
    <row r="2740" spans="10:16">
      <c r="J2740" t="s">
        <v>11989</v>
      </c>
      <c r="K2740" s="238" t="s">
        <v>11965</v>
      </c>
      <c r="L2740" t="str">
        <f>LEFT(Table58[[#This Row],[L3 (Last Work Package only)]],FIND(" - ",Table58[[#This Row],[L3 (Last Work Package only)]])-1)</f>
        <v>IDR 223.8</v>
      </c>
      <c r="M2740" t="str">
        <f>LEFT(Table58[[#This Row],[Assets]],FIND(" - ",Table58[[#This Row],[Assets]])-1)</f>
        <v>HS2-0000386U4</v>
      </c>
      <c r="N2740" s="239">
        <f>INDEX(TrackerTbl[#Data],MATCH(Table58[[#This Row],[L2]],TrackerTbl[Cleansed_UAID_2],0),5)</f>
        <v>45441</v>
      </c>
      <c r="O2740" s="9" t="str">
        <f>INDEX(TrackerTbl[#Data],MATCH(Table58[[#This Row],[L2]],TrackerTbl[Cleansed_UAID_2],0),6)</f>
        <v>10 - Complete</v>
      </c>
      <c r="P2740" s="239">
        <f>INDEX(TrackerTbl[#Data],MATCH(Table58[[#This Row],[L2]],TrackerTbl[Cleansed_UAID_2],0),7)</f>
        <v>45453</v>
      </c>
    </row>
    <row r="2741" spans="10:16">
      <c r="J2741" t="s">
        <v>11990</v>
      </c>
      <c r="K2741" s="238" t="s">
        <v>11965</v>
      </c>
      <c r="L2741" t="str">
        <f>LEFT(Table58[[#This Row],[L3 (Last Work Package only)]],FIND(" - ",Table58[[#This Row],[L3 (Last Work Package only)]])-1)</f>
        <v>IDR 223.8</v>
      </c>
      <c r="M2741" t="str">
        <f>LEFT(Table58[[#This Row],[Assets]],FIND(" - ",Table58[[#This Row],[Assets]])-1)</f>
        <v>HS2-0000386U6</v>
      </c>
      <c r="N2741" s="239">
        <f>INDEX(TrackerTbl[#Data],MATCH(Table58[[#This Row],[L2]],TrackerTbl[Cleansed_UAID_2],0),5)</f>
        <v>45441</v>
      </c>
      <c r="O2741" s="9" t="str">
        <f>INDEX(TrackerTbl[#Data],MATCH(Table58[[#This Row],[L2]],TrackerTbl[Cleansed_UAID_2],0),6)</f>
        <v>10 - Complete</v>
      </c>
      <c r="P2741" s="239">
        <f>INDEX(TrackerTbl[#Data],MATCH(Table58[[#This Row],[L2]],TrackerTbl[Cleansed_UAID_2],0),7)</f>
        <v>45453</v>
      </c>
    </row>
    <row r="2742" spans="10:16">
      <c r="J2742" t="s">
        <v>11991</v>
      </c>
      <c r="K2742" s="238" t="s">
        <v>11965</v>
      </c>
      <c r="L2742" t="str">
        <f>LEFT(Table58[[#This Row],[L3 (Last Work Package only)]],FIND(" - ",Table58[[#This Row],[L3 (Last Work Package only)]])-1)</f>
        <v>IDR 223.8</v>
      </c>
      <c r="M2742" t="str">
        <f>LEFT(Table58[[#This Row],[Assets]],FIND(" - ",Table58[[#This Row],[Assets]])-1)</f>
        <v>HS2-0000386U7</v>
      </c>
      <c r="N2742" s="239">
        <f>INDEX(TrackerTbl[#Data],MATCH(Table58[[#This Row],[L2]],TrackerTbl[Cleansed_UAID_2],0),5)</f>
        <v>45441</v>
      </c>
      <c r="O2742" s="9" t="str">
        <f>INDEX(TrackerTbl[#Data],MATCH(Table58[[#This Row],[L2]],TrackerTbl[Cleansed_UAID_2],0),6)</f>
        <v>10 - Complete</v>
      </c>
      <c r="P2742" s="239">
        <f>INDEX(TrackerTbl[#Data],MATCH(Table58[[#This Row],[L2]],TrackerTbl[Cleansed_UAID_2],0),7)</f>
        <v>45453</v>
      </c>
    </row>
    <row r="2743" spans="10:16">
      <c r="J2743" t="s">
        <v>11992</v>
      </c>
      <c r="K2743" s="238" t="s">
        <v>11965</v>
      </c>
      <c r="L2743" t="str">
        <f>LEFT(Table58[[#This Row],[L3 (Last Work Package only)]],FIND(" - ",Table58[[#This Row],[L3 (Last Work Package only)]])-1)</f>
        <v>IDR 223.8</v>
      </c>
      <c r="M2743" t="str">
        <f>LEFT(Table58[[#This Row],[Assets]],FIND(" - ",Table58[[#This Row],[Assets]])-1)</f>
        <v>HS2-000039DSD</v>
      </c>
      <c r="N2743" s="239">
        <f>INDEX(TrackerTbl[#Data],MATCH(Table58[[#This Row],[L2]],TrackerTbl[Cleansed_UAID_2],0),5)</f>
        <v>45434</v>
      </c>
      <c r="O2743" s="9" t="str">
        <f>INDEX(TrackerTbl[#Data],MATCH(Table58[[#This Row],[L2]],TrackerTbl[Cleansed_UAID_2],0),6)</f>
        <v>10 - Complete</v>
      </c>
      <c r="P2743" s="239">
        <f>INDEX(TrackerTbl[#Data],MATCH(Table58[[#This Row],[L2]],TrackerTbl[Cleansed_UAID_2],0),7)</f>
        <v>45442</v>
      </c>
    </row>
    <row r="2744" spans="10:16">
      <c r="J2744" t="s">
        <v>11993</v>
      </c>
      <c r="K2744" s="238" t="s">
        <v>11994</v>
      </c>
      <c r="L2744" t="str">
        <f>LEFT(Table58[[#This Row],[L3 (Last Work Package only)]],FIND(" - ",Table58[[#This Row],[L3 (Last Work Package only)]])-1)</f>
        <v>IDR 223.7</v>
      </c>
      <c r="M2744" t="str">
        <f>LEFT(Table58[[#This Row],[Assets]],FIND(" - ",Table58[[#This Row],[Assets]])-1)</f>
        <v>HS2-00002CTC6</v>
      </c>
      <c r="N2744" s="239" t="e">
        <f>INDEX(TrackerTbl[#Data],MATCH(Table58[[#This Row],[L2]],TrackerTbl[Cleansed_UAID_2],0),5)</f>
        <v>#N/A</v>
      </c>
      <c r="O2744" s="9" t="e">
        <f>INDEX(TrackerTbl[#Data],MATCH(Table58[[#This Row],[L2]],TrackerTbl[Cleansed_UAID_2],0),6)</f>
        <v>#N/A</v>
      </c>
      <c r="P2744" s="239" t="e">
        <f>INDEX(TrackerTbl[#Data],MATCH(Table58[[#This Row],[L2]],TrackerTbl[Cleansed_UAID_2],0),7)</f>
        <v>#N/A</v>
      </c>
    </row>
    <row r="2745" spans="10:16">
      <c r="J2745" t="s">
        <v>11995</v>
      </c>
      <c r="K2745" s="238" t="s">
        <v>11994</v>
      </c>
      <c r="L2745" t="str">
        <f>LEFT(Table58[[#This Row],[L3 (Last Work Package only)]],FIND(" - ",Table58[[#This Row],[L3 (Last Work Package only)]])-1)</f>
        <v>IDR 223.7</v>
      </c>
      <c r="M2745" t="str">
        <f>LEFT(Table58[[#This Row],[Assets]],FIND(" - ",Table58[[#This Row],[Assets]])-1)</f>
        <v>HS2-000001059</v>
      </c>
      <c r="N2745" s="239" t="e">
        <f>INDEX(TrackerTbl[#Data],MATCH(Table58[[#This Row],[L2]],TrackerTbl[Cleansed_UAID_2],0),5)</f>
        <v>#N/A</v>
      </c>
      <c r="O2745" s="9" t="e">
        <f>INDEX(TrackerTbl[#Data],MATCH(Table58[[#This Row],[L2]],TrackerTbl[Cleansed_UAID_2],0),6)</f>
        <v>#N/A</v>
      </c>
      <c r="P2745" s="239" t="e">
        <f>INDEX(TrackerTbl[#Data],MATCH(Table58[[#This Row],[L2]],TrackerTbl[Cleansed_UAID_2],0),7)</f>
        <v>#N/A</v>
      </c>
    </row>
    <row r="2746" spans="10:16">
      <c r="J2746" t="s">
        <v>11996</v>
      </c>
      <c r="K2746" s="238" t="s">
        <v>11994</v>
      </c>
      <c r="L2746" t="str">
        <f>LEFT(Table58[[#This Row],[L3 (Last Work Package only)]],FIND(" - ",Table58[[#This Row],[L3 (Last Work Package only)]])-1)</f>
        <v>IDR 223.7</v>
      </c>
      <c r="M2746" t="str">
        <f>LEFT(Table58[[#This Row],[Assets]],FIND(" - ",Table58[[#This Row],[Assets]])-1)</f>
        <v>HS2-00002DV8Q</v>
      </c>
      <c r="N2746" s="239" t="e">
        <f>INDEX(TrackerTbl[#Data],MATCH(Table58[[#This Row],[L2]],TrackerTbl[Cleansed_UAID_2],0),5)</f>
        <v>#N/A</v>
      </c>
      <c r="O2746" s="9" t="e">
        <f>INDEX(TrackerTbl[#Data],MATCH(Table58[[#This Row],[L2]],TrackerTbl[Cleansed_UAID_2],0),6)</f>
        <v>#N/A</v>
      </c>
      <c r="P2746" s="239" t="e">
        <f>INDEX(TrackerTbl[#Data],MATCH(Table58[[#This Row],[L2]],TrackerTbl[Cleansed_UAID_2],0),7)</f>
        <v>#N/A</v>
      </c>
    </row>
    <row r="2747" spans="10:16">
      <c r="J2747" t="s">
        <v>11997</v>
      </c>
      <c r="K2747" s="238" t="s">
        <v>11994</v>
      </c>
      <c r="L2747" t="str">
        <f>LEFT(Table58[[#This Row],[L3 (Last Work Package only)]],FIND(" - ",Table58[[#This Row],[L3 (Last Work Package only)]])-1)</f>
        <v>IDR 223.7</v>
      </c>
      <c r="M2747" t="str">
        <f>LEFT(Table58[[#This Row],[Assets]],FIND(" - ",Table58[[#This Row],[Assets]])-1)</f>
        <v>HS2-000020NNN</v>
      </c>
      <c r="N2747" s="239" t="e">
        <f>INDEX(TrackerTbl[#Data],MATCH(Table58[[#This Row],[L2]],TrackerTbl[Cleansed_UAID_2],0),5)</f>
        <v>#N/A</v>
      </c>
      <c r="O2747" s="9" t="e">
        <f>INDEX(TrackerTbl[#Data],MATCH(Table58[[#This Row],[L2]],TrackerTbl[Cleansed_UAID_2],0),6)</f>
        <v>#N/A</v>
      </c>
      <c r="P2747" s="239" t="e">
        <f>INDEX(TrackerTbl[#Data],MATCH(Table58[[#This Row],[L2]],TrackerTbl[Cleansed_UAID_2],0),7)</f>
        <v>#N/A</v>
      </c>
    </row>
    <row r="2748" spans="10:16">
      <c r="J2748" t="s">
        <v>11998</v>
      </c>
      <c r="K2748" s="238" t="s">
        <v>11999</v>
      </c>
      <c r="L2748" t="str">
        <f>LEFT(Table58[[#This Row],[L3 (Last Work Package only)]],FIND(" - ",Table58[[#This Row],[L3 (Last Work Package only)]])-1)</f>
        <v>IDR 223.4</v>
      </c>
      <c r="M2748" t="str">
        <f>LEFT(Table58[[#This Row],[Assets]],FIND(" - ",Table58[[#This Row],[Assets]])-1)</f>
        <v>HS2-00002J4YM</v>
      </c>
      <c r="N2748" s="239">
        <f>INDEX(TrackerTbl[#Data],MATCH(Table58[[#This Row],[L2]],TrackerTbl[Cleansed_UAID_2],0),5)</f>
        <v>45232</v>
      </c>
      <c r="O2748" s="9" t="str">
        <f>INDEX(TrackerTbl[#Data],MATCH(Table58[[#This Row],[L2]],TrackerTbl[Cleansed_UAID_2],0),6)</f>
        <v>10 - Complete</v>
      </c>
      <c r="P2748" s="239">
        <f>INDEX(TrackerTbl[#Data],MATCH(Table58[[#This Row],[L2]],TrackerTbl[Cleansed_UAID_2],0),7)</f>
        <v>45259</v>
      </c>
    </row>
    <row r="2749" spans="10:16">
      <c r="J2749" t="s">
        <v>12000</v>
      </c>
      <c r="K2749" s="238" t="s">
        <v>11999</v>
      </c>
      <c r="L2749" t="str">
        <f>LEFT(Table58[[#This Row],[L3 (Last Work Package only)]],FIND(" - ",Table58[[#This Row],[L3 (Last Work Package only)]])-1)</f>
        <v>IDR 223.4</v>
      </c>
      <c r="M2749" t="str">
        <f>LEFT(Table58[[#This Row],[Assets]],FIND(" - ",Table58[[#This Row],[Assets]])-1)</f>
        <v>HS2-00002BJV0</v>
      </c>
      <c r="N2749" s="239">
        <f>INDEX(TrackerTbl[#Data],MATCH(Table58[[#This Row],[L2]],TrackerTbl[Cleansed_UAID_2],0),5)</f>
        <v>45254</v>
      </c>
      <c r="O2749" s="9" t="str">
        <f>INDEX(TrackerTbl[#Data],MATCH(Table58[[#This Row],[L2]],TrackerTbl[Cleansed_UAID_2],0),6)</f>
        <v>10 - Complete</v>
      </c>
      <c r="P2749" s="239">
        <f>INDEX(TrackerTbl[#Data],MATCH(Table58[[#This Row],[L2]],TrackerTbl[Cleansed_UAID_2],0),7)</f>
        <v>45257</v>
      </c>
    </row>
    <row r="2750" spans="10:16">
      <c r="J2750" t="s">
        <v>12001</v>
      </c>
      <c r="K2750" s="238" t="s">
        <v>11999</v>
      </c>
      <c r="L2750" t="str">
        <f>LEFT(Table58[[#This Row],[L3 (Last Work Package only)]],FIND(" - ",Table58[[#This Row],[L3 (Last Work Package only)]])-1)</f>
        <v>IDR 223.4</v>
      </c>
      <c r="M2750" t="str">
        <f>LEFT(Table58[[#This Row],[Assets]],FIND(" - ",Table58[[#This Row],[Assets]])-1)</f>
        <v>HS2-000001329</v>
      </c>
      <c r="N2750" s="239">
        <f>INDEX(TrackerTbl[#Data],MATCH(Table58[[#This Row],[L2]],TrackerTbl[Cleansed_UAID_2],0),5)</f>
        <v>45603</v>
      </c>
      <c r="O2750" s="9" t="str">
        <f>INDEX(TrackerTbl[#Data],MATCH(Table58[[#This Row],[L2]],TrackerTbl[Cleansed_UAID_2],0),6)</f>
        <v>30 - Sent back to team</v>
      </c>
      <c r="P2750" s="239">
        <f>INDEX(TrackerTbl[#Data],MATCH(Table58[[#This Row],[L2]],TrackerTbl[Cleansed_UAID_2],0),7)</f>
        <v>0</v>
      </c>
    </row>
    <row r="2751" spans="10:16">
      <c r="J2751" t="s">
        <v>12002</v>
      </c>
      <c r="K2751" s="238" t="s">
        <v>11999</v>
      </c>
      <c r="L2751" t="str">
        <f>LEFT(Table58[[#This Row],[L3 (Last Work Package only)]],FIND(" - ",Table58[[#This Row],[L3 (Last Work Package only)]])-1)</f>
        <v>IDR 223.4</v>
      </c>
      <c r="M2751" t="str">
        <f>LEFT(Table58[[#This Row],[Assets]],FIND(" - ",Table58[[#This Row],[Assets]])-1)</f>
        <v>HS2-00002BJV1</v>
      </c>
      <c r="N2751" s="239">
        <f>INDEX(TrackerTbl[#Data],MATCH(Table58[[#This Row],[L2]],TrackerTbl[Cleansed_UAID_2],0),5)</f>
        <v>45254</v>
      </c>
      <c r="O2751" s="9" t="str">
        <f>INDEX(TrackerTbl[#Data],MATCH(Table58[[#This Row],[L2]],TrackerTbl[Cleansed_UAID_2],0),6)</f>
        <v>10 - Complete</v>
      </c>
      <c r="P2751" s="239">
        <f>INDEX(TrackerTbl[#Data],MATCH(Table58[[#This Row],[L2]],TrackerTbl[Cleansed_UAID_2],0),7)</f>
        <v>45257</v>
      </c>
    </row>
    <row r="2752" spans="10:16">
      <c r="J2752" t="s">
        <v>12003</v>
      </c>
      <c r="K2752" s="238" t="s">
        <v>11999</v>
      </c>
      <c r="L2752" t="str">
        <f>LEFT(Table58[[#This Row],[L3 (Last Work Package only)]],FIND(" - ",Table58[[#This Row],[L3 (Last Work Package only)]])-1)</f>
        <v>IDR 223.4</v>
      </c>
      <c r="M2752" t="str">
        <f>LEFT(Table58[[#This Row],[Assets]],FIND(" - ",Table58[[#This Row],[Assets]])-1)</f>
        <v>HS2-00002BJV2</v>
      </c>
      <c r="N2752" s="239">
        <f>INDEX(TrackerTbl[#Data],MATCH(Table58[[#This Row],[L2]],TrackerTbl[Cleansed_UAID_2],0),5)</f>
        <v>45254</v>
      </c>
      <c r="O2752" s="9" t="str">
        <f>INDEX(TrackerTbl[#Data],MATCH(Table58[[#This Row],[L2]],TrackerTbl[Cleansed_UAID_2],0),6)</f>
        <v>10 - Complete</v>
      </c>
      <c r="P2752" s="239">
        <f>INDEX(TrackerTbl[#Data],MATCH(Table58[[#This Row],[L2]],TrackerTbl[Cleansed_UAID_2],0),7)</f>
        <v>45257</v>
      </c>
    </row>
    <row r="2753" spans="10:16">
      <c r="J2753" t="s">
        <v>12004</v>
      </c>
      <c r="K2753" s="238" t="s">
        <v>11999</v>
      </c>
      <c r="L2753" t="str">
        <f>LEFT(Table58[[#This Row],[L3 (Last Work Package only)]],FIND(" - ",Table58[[#This Row],[L3 (Last Work Package only)]])-1)</f>
        <v>IDR 223.4</v>
      </c>
      <c r="M2753" t="str">
        <f>LEFT(Table58[[#This Row],[Assets]],FIND(" - ",Table58[[#This Row],[Assets]])-1)</f>
        <v>HS2-00002BVJ7</v>
      </c>
      <c r="N2753" s="239">
        <f>INDEX(TrackerTbl[#Data],MATCH(Table58[[#This Row],[L2]],TrackerTbl[Cleansed_UAID_2],0),5)</f>
        <v>45240</v>
      </c>
      <c r="O2753" s="9" t="str">
        <f>INDEX(TrackerTbl[#Data],MATCH(Table58[[#This Row],[L2]],TrackerTbl[Cleansed_UAID_2],0),6)</f>
        <v>10 - Complete</v>
      </c>
      <c r="P2753" s="239">
        <f>INDEX(TrackerTbl[#Data],MATCH(Table58[[#This Row],[L2]],TrackerTbl[Cleansed_UAID_2],0),7)</f>
        <v>45259</v>
      </c>
    </row>
    <row r="2754" spans="10:16">
      <c r="J2754" t="s">
        <v>12005</v>
      </c>
      <c r="K2754" s="238" t="s">
        <v>11999</v>
      </c>
      <c r="L2754" t="str">
        <f>LEFT(Table58[[#This Row],[L3 (Last Work Package only)]],FIND(" - ",Table58[[#This Row],[L3 (Last Work Package only)]])-1)</f>
        <v>IDR 223.4</v>
      </c>
      <c r="M2754" t="str">
        <f>LEFT(Table58[[#This Row],[Assets]],FIND(" - ",Table58[[#This Row],[Assets]])-1)</f>
        <v>HS2-00002BJV3</v>
      </c>
      <c r="N2754" s="239">
        <f>INDEX(TrackerTbl[#Data],MATCH(Table58[[#This Row],[L2]],TrackerTbl[Cleansed_UAID_2],0),5)</f>
        <v>45232</v>
      </c>
      <c r="O2754" s="9" t="str">
        <f>INDEX(TrackerTbl[#Data],MATCH(Table58[[#This Row],[L2]],TrackerTbl[Cleansed_UAID_2],0),6)</f>
        <v>10 - Complete</v>
      </c>
      <c r="P2754" s="239">
        <f>INDEX(TrackerTbl[#Data],MATCH(Table58[[#This Row],[L2]],TrackerTbl[Cleansed_UAID_2],0),7)</f>
        <v>45239</v>
      </c>
    </row>
    <row r="2755" spans="10:16">
      <c r="J2755" t="s">
        <v>12006</v>
      </c>
      <c r="K2755" s="238" t="s">
        <v>11999</v>
      </c>
      <c r="L2755" t="str">
        <f>LEFT(Table58[[#This Row],[L3 (Last Work Package only)]],FIND(" - ",Table58[[#This Row],[L3 (Last Work Package only)]])-1)</f>
        <v>IDR 223.4</v>
      </c>
      <c r="M2755" t="str">
        <f>LEFT(Table58[[#This Row],[Assets]],FIND(" - ",Table58[[#This Row],[Assets]])-1)</f>
        <v>HS2-00002VNJ2</v>
      </c>
      <c r="N2755" s="239">
        <f>INDEX(TrackerTbl[#Data],MATCH(Table58[[#This Row],[L2]],TrackerTbl[Cleansed_UAID_2],0),5)</f>
        <v>45239</v>
      </c>
      <c r="O2755" s="9" t="str">
        <f>INDEX(TrackerTbl[#Data],MATCH(Table58[[#This Row],[L2]],TrackerTbl[Cleansed_UAID_2],0),6)</f>
        <v>10 - Complete</v>
      </c>
      <c r="P2755" s="239">
        <f>INDEX(TrackerTbl[#Data],MATCH(Table58[[#This Row],[L2]],TrackerTbl[Cleansed_UAID_2],0),7)</f>
        <v>45244</v>
      </c>
    </row>
    <row r="2756" spans="10:16">
      <c r="J2756" t="s">
        <v>12007</v>
      </c>
      <c r="K2756" s="238" t="s">
        <v>12008</v>
      </c>
      <c r="L2756" t="str">
        <f>LEFT(Table58[[#This Row],[L3 (Last Work Package only)]],FIND(" - ",Table58[[#This Row],[L3 (Last Work Package only)]])-1)</f>
        <v>IDR 223.3</v>
      </c>
      <c r="M2756" t="str">
        <f>LEFT(Table58[[#This Row],[Assets]],FIND(" - ",Table58[[#This Row],[Assets]])-1)</f>
        <v>HS2-00002CTBM</v>
      </c>
      <c r="N2756" s="239" t="e">
        <f>INDEX(TrackerTbl[#Data],MATCH(Table58[[#This Row],[L2]],TrackerTbl[Cleansed_UAID_2],0),5)</f>
        <v>#N/A</v>
      </c>
      <c r="O2756" s="9" t="e">
        <f>INDEX(TrackerTbl[#Data],MATCH(Table58[[#This Row],[L2]],TrackerTbl[Cleansed_UAID_2],0),6)</f>
        <v>#N/A</v>
      </c>
      <c r="P2756" s="239" t="e">
        <f>INDEX(TrackerTbl[#Data],MATCH(Table58[[#This Row],[L2]],TrackerTbl[Cleansed_UAID_2],0),7)</f>
        <v>#N/A</v>
      </c>
    </row>
    <row r="2757" spans="10:16">
      <c r="J2757" t="s">
        <v>12009</v>
      </c>
      <c r="K2757" s="238" t="s">
        <v>12008</v>
      </c>
      <c r="L2757" t="str">
        <f>LEFT(Table58[[#This Row],[L3 (Last Work Package only)]],FIND(" - ",Table58[[#This Row],[L3 (Last Work Package only)]])-1)</f>
        <v>IDR 223.3</v>
      </c>
      <c r="M2757" t="str">
        <f>LEFT(Table58[[#This Row],[Assets]],FIND(" - ",Table58[[#This Row],[Assets]])-1)</f>
        <v>HS2-00002BVJ1</v>
      </c>
      <c r="N2757" s="239" t="e">
        <f>INDEX(TrackerTbl[#Data],MATCH(Table58[[#This Row],[L2]],TrackerTbl[Cleansed_UAID_2],0),5)</f>
        <v>#N/A</v>
      </c>
      <c r="O2757" s="9" t="e">
        <f>INDEX(TrackerTbl[#Data],MATCH(Table58[[#This Row],[L2]],TrackerTbl[Cleansed_UAID_2],0),6)</f>
        <v>#N/A</v>
      </c>
      <c r="P2757" s="239" t="e">
        <f>INDEX(TrackerTbl[#Data],MATCH(Table58[[#This Row],[L2]],TrackerTbl[Cleansed_UAID_2],0),7)</f>
        <v>#N/A</v>
      </c>
    </row>
    <row r="2758" spans="10:16">
      <c r="J2758" t="s">
        <v>12010</v>
      </c>
      <c r="K2758" s="238" t="s">
        <v>12008</v>
      </c>
      <c r="L2758" t="str">
        <f>LEFT(Table58[[#This Row],[L3 (Last Work Package only)]],FIND(" - ",Table58[[#This Row],[L3 (Last Work Package only)]])-1)</f>
        <v>IDR 223.3</v>
      </c>
      <c r="M2758" t="str">
        <f>LEFT(Table58[[#This Row],[Assets]],FIND(" - ",Table58[[#This Row],[Assets]])-1)</f>
        <v>HS2-000001057</v>
      </c>
      <c r="N2758" s="239" t="e">
        <f>INDEX(TrackerTbl[#Data],MATCH(Table58[[#This Row],[L2]],TrackerTbl[Cleansed_UAID_2],0),5)</f>
        <v>#N/A</v>
      </c>
      <c r="O2758" s="9" t="e">
        <f>INDEX(TrackerTbl[#Data],MATCH(Table58[[#This Row],[L2]],TrackerTbl[Cleansed_UAID_2],0),6)</f>
        <v>#N/A</v>
      </c>
      <c r="P2758" s="239" t="e">
        <f>INDEX(TrackerTbl[#Data],MATCH(Table58[[#This Row],[L2]],TrackerTbl[Cleansed_UAID_2],0),7)</f>
        <v>#N/A</v>
      </c>
    </row>
    <row r="2759" spans="10:16">
      <c r="J2759" t="s">
        <v>12011</v>
      </c>
      <c r="K2759" s="238" t="s">
        <v>12008</v>
      </c>
      <c r="L2759" t="str">
        <f>LEFT(Table58[[#This Row],[L3 (Last Work Package only)]],FIND(" - ",Table58[[#This Row],[L3 (Last Work Package only)]])-1)</f>
        <v>IDR 223.3</v>
      </c>
      <c r="M2759" t="str">
        <f>LEFT(Table58[[#This Row],[Assets]],FIND(" - ",Table58[[#This Row],[Assets]])-1)</f>
        <v>HS2-000001058</v>
      </c>
      <c r="N2759" s="239" t="e">
        <f>INDEX(TrackerTbl[#Data],MATCH(Table58[[#This Row],[L2]],TrackerTbl[Cleansed_UAID_2],0),5)</f>
        <v>#N/A</v>
      </c>
      <c r="O2759" s="9" t="e">
        <f>INDEX(TrackerTbl[#Data],MATCH(Table58[[#This Row],[L2]],TrackerTbl[Cleansed_UAID_2],0),6)</f>
        <v>#N/A</v>
      </c>
      <c r="P2759" s="239" t="e">
        <f>INDEX(TrackerTbl[#Data],MATCH(Table58[[#This Row],[L2]],TrackerTbl[Cleansed_UAID_2],0),7)</f>
        <v>#N/A</v>
      </c>
    </row>
    <row r="2760" spans="10:16">
      <c r="J2760" t="s">
        <v>12012</v>
      </c>
      <c r="K2760" s="238" t="s">
        <v>12008</v>
      </c>
      <c r="L2760" t="str">
        <f>LEFT(Table58[[#This Row],[L3 (Last Work Package only)]],FIND(" - ",Table58[[#This Row],[L3 (Last Work Package only)]])-1)</f>
        <v>IDR 223.3</v>
      </c>
      <c r="M2760" t="str">
        <f>LEFT(Table58[[#This Row],[Assets]],FIND(" - ",Table58[[#This Row],[Assets]])-1)</f>
        <v>HS2-00002BVJ6</v>
      </c>
      <c r="N2760" s="239" t="e">
        <f>INDEX(TrackerTbl[#Data],MATCH(Table58[[#This Row],[L2]],TrackerTbl[Cleansed_UAID_2],0),5)</f>
        <v>#N/A</v>
      </c>
      <c r="O2760" s="9" t="e">
        <f>INDEX(TrackerTbl[#Data],MATCH(Table58[[#This Row],[L2]],TrackerTbl[Cleansed_UAID_2],0),6)</f>
        <v>#N/A</v>
      </c>
      <c r="P2760" s="239" t="e">
        <f>INDEX(TrackerTbl[#Data],MATCH(Table58[[#This Row],[L2]],TrackerTbl[Cleansed_UAID_2],0),7)</f>
        <v>#N/A</v>
      </c>
    </row>
    <row r="2761" spans="10:16">
      <c r="J2761" t="s">
        <v>12013</v>
      </c>
      <c r="K2761" s="238" t="s">
        <v>12014</v>
      </c>
      <c r="L2761" t="str">
        <f>LEFT(Table58[[#This Row],[L3 (Last Work Package only)]],FIND(" - ",Table58[[#This Row],[L3 (Last Work Package only)]])-1)</f>
        <v>IDR 223.2</v>
      </c>
      <c r="M2761" t="str">
        <f>LEFT(Table58[[#This Row],[Assets]],FIND(" - ",Table58[[#This Row],[Assets]])-1)</f>
        <v>HS2-000001060</v>
      </c>
      <c r="N2761" s="239" t="e">
        <f>INDEX(TrackerTbl[#Data],MATCH(Table58[[#This Row],[L2]],TrackerTbl[Cleansed_UAID_2],0),5)</f>
        <v>#N/A</v>
      </c>
      <c r="O2761" s="9" t="e">
        <f>INDEX(TrackerTbl[#Data],MATCH(Table58[[#This Row],[L2]],TrackerTbl[Cleansed_UAID_2],0),6)</f>
        <v>#N/A</v>
      </c>
      <c r="P2761" s="239" t="e">
        <f>INDEX(TrackerTbl[#Data],MATCH(Table58[[#This Row],[L2]],TrackerTbl[Cleansed_UAID_2],0),7)</f>
        <v>#N/A</v>
      </c>
    </row>
    <row r="2762" spans="10:16">
      <c r="J2762" t="s">
        <v>12015</v>
      </c>
      <c r="K2762" s="238" t="s">
        <v>12014</v>
      </c>
      <c r="L2762" t="str">
        <f>LEFT(Table58[[#This Row],[L3 (Last Work Package only)]],FIND(" - ",Table58[[#This Row],[L3 (Last Work Package only)]])-1)</f>
        <v>IDR 223.2</v>
      </c>
      <c r="M2762" t="str">
        <f>LEFT(Table58[[#This Row],[Assets]],FIND(" - ",Table58[[#This Row],[Assets]])-1)</f>
        <v>HS2-00002Y0EZ</v>
      </c>
      <c r="N2762" s="239" t="e">
        <f>INDEX(TrackerTbl[#Data],MATCH(Table58[[#This Row],[L2]],TrackerTbl[Cleansed_UAID_2],0),5)</f>
        <v>#N/A</v>
      </c>
      <c r="O2762" s="9" t="e">
        <f>INDEX(TrackerTbl[#Data],MATCH(Table58[[#This Row],[L2]],TrackerTbl[Cleansed_UAID_2],0),6)</f>
        <v>#N/A</v>
      </c>
      <c r="P2762" s="239" t="e">
        <f>INDEX(TrackerTbl[#Data],MATCH(Table58[[#This Row],[L2]],TrackerTbl[Cleansed_UAID_2],0),7)</f>
        <v>#N/A</v>
      </c>
    </row>
    <row r="2763" spans="10:16">
      <c r="J2763" t="s">
        <v>12016</v>
      </c>
      <c r="K2763" s="238" t="s">
        <v>12017</v>
      </c>
      <c r="L2763" t="str">
        <f>LEFT(Table58[[#This Row],[L3 (Last Work Package only)]],FIND(" - ",Table58[[#This Row],[L3 (Last Work Package only)]])-1)</f>
        <v>IDR 223.1</v>
      </c>
      <c r="M2763" t="str">
        <f>LEFT(Table58[[#This Row],[Assets]],FIND(" - ",Table58[[#This Row],[Assets]])-1)</f>
        <v>HS2-000001434</v>
      </c>
      <c r="N2763" s="239" t="e">
        <f>INDEX(TrackerTbl[#Data],MATCH(Table58[[#This Row],[L2]],TrackerTbl[Cleansed_UAID_2],0),5)</f>
        <v>#N/A</v>
      </c>
      <c r="O2763" s="9" t="e">
        <f>INDEX(TrackerTbl[#Data],MATCH(Table58[[#This Row],[L2]],TrackerTbl[Cleansed_UAID_2],0),6)</f>
        <v>#N/A</v>
      </c>
      <c r="P2763" s="239" t="e">
        <f>INDEX(TrackerTbl[#Data],MATCH(Table58[[#This Row],[L2]],TrackerTbl[Cleansed_UAID_2],0),7)</f>
        <v>#N/A</v>
      </c>
    </row>
    <row r="2764" spans="10:16">
      <c r="J2764" t="s">
        <v>12018</v>
      </c>
      <c r="K2764" s="238" t="s">
        <v>12017</v>
      </c>
      <c r="L2764" t="str">
        <f>LEFT(Table58[[#This Row],[L3 (Last Work Package only)]],FIND(" - ",Table58[[#This Row],[L3 (Last Work Package only)]])-1)</f>
        <v>IDR 223.1</v>
      </c>
      <c r="M2764" t="str">
        <f>LEFT(Table58[[#This Row],[Assets]],FIND(" - ",Table58[[#This Row],[Assets]])-1)</f>
        <v>HS2-00002NNHY</v>
      </c>
      <c r="N2764" s="239" t="e">
        <f>INDEX(TrackerTbl[#Data],MATCH(Table58[[#This Row],[L2]],TrackerTbl[Cleansed_UAID_2],0),5)</f>
        <v>#N/A</v>
      </c>
      <c r="O2764" s="9" t="e">
        <f>INDEX(TrackerTbl[#Data],MATCH(Table58[[#This Row],[L2]],TrackerTbl[Cleansed_UAID_2],0),6)</f>
        <v>#N/A</v>
      </c>
      <c r="P2764" s="239" t="e">
        <f>INDEX(TrackerTbl[#Data],MATCH(Table58[[#This Row],[L2]],TrackerTbl[Cleansed_UAID_2],0),7)</f>
        <v>#N/A</v>
      </c>
    </row>
    <row r="2765" spans="10:16">
      <c r="J2765" t="s">
        <v>12019</v>
      </c>
      <c r="K2765" s="238" t="s">
        <v>12020</v>
      </c>
      <c r="L2765" t="str">
        <f>LEFT(Table58[[#This Row],[L3 (Last Work Package only)]],FIND(" - ",Table58[[#This Row],[L3 (Last Work Package only)]])-1)</f>
        <v>IDR 222.9</v>
      </c>
      <c r="M2765" t="str">
        <f>LEFT(Table58[[#This Row],[Assets]],FIND(" - ",Table58[[#This Row],[Assets]])-1)</f>
        <v>HS2-00002CTBS</v>
      </c>
      <c r="N2765" s="239">
        <f>INDEX(TrackerTbl[#Data],MATCH(Table58[[#This Row],[L2]],TrackerTbl[Cleansed_UAID_2],0),5)</f>
        <v>45624</v>
      </c>
      <c r="O2765" s="9" t="str">
        <f>INDEX(TrackerTbl[#Data],MATCH(Table58[[#This Row],[L2]],TrackerTbl[Cleansed_UAID_2],0),6)</f>
        <v>10 - Complete</v>
      </c>
      <c r="P2765" s="239">
        <f>INDEX(TrackerTbl[#Data],MATCH(Table58[[#This Row],[L2]],TrackerTbl[Cleansed_UAID_2],0),7)</f>
        <v>45664</v>
      </c>
    </row>
    <row r="2766" spans="10:16">
      <c r="J2766" t="s">
        <v>12021</v>
      </c>
      <c r="K2766" s="238" t="s">
        <v>12020</v>
      </c>
      <c r="L2766" t="str">
        <f>LEFT(Table58[[#This Row],[L3 (Last Work Package only)]],FIND(" - ",Table58[[#This Row],[L3 (Last Work Package only)]])-1)</f>
        <v>IDR 222.9</v>
      </c>
      <c r="M2766" t="str">
        <f>LEFT(Table58[[#This Row],[Assets]],FIND(" - ",Table58[[#This Row],[Assets]])-1)</f>
        <v>HS2-00002CTBU</v>
      </c>
      <c r="N2766" s="239">
        <f>INDEX(TrackerTbl[#Data],MATCH(Table58[[#This Row],[L2]],TrackerTbl[Cleansed_UAID_2],0),5)</f>
        <v>45624</v>
      </c>
      <c r="O2766" s="9" t="str">
        <f>INDEX(TrackerTbl[#Data],MATCH(Table58[[#This Row],[L2]],TrackerTbl[Cleansed_UAID_2],0),6)</f>
        <v>10 - Complete</v>
      </c>
      <c r="P2766" s="239">
        <f>INDEX(TrackerTbl[#Data],MATCH(Table58[[#This Row],[L2]],TrackerTbl[Cleansed_UAID_2],0),7)</f>
        <v>45664</v>
      </c>
    </row>
    <row r="2767" spans="10:16">
      <c r="J2767" t="s">
        <v>12022</v>
      </c>
      <c r="K2767" s="238" t="s">
        <v>12020</v>
      </c>
      <c r="L2767" t="str">
        <f>LEFT(Table58[[#This Row],[L3 (Last Work Package only)]],FIND(" - ",Table58[[#This Row],[L3 (Last Work Package only)]])-1)</f>
        <v>IDR 222.9</v>
      </c>
      <c r="M2767" t="str">
        <f>LEFT(Table58[[#This Row],[Assets]],FIND(" - ",Table58[[#This Row],[Assets]])-1)</f>
        <v>HS2-000031EF2</v>
      </c>
      <c r="N2767" s="239">
        <f>INDEX(TrackerTbl[#Data],MATCH(Table58[[#This Row],[L2]],TrackerTbl[Cleansed_UAID_2],0),5)</f>
        <v>45559</v>
      </c>
      <c r="O2767" s="9" t="str">
        <f>INDEX(TrackerTbl[#Data],MATCH(Table58[[#This Row],[L2]],TrackerTbl[Cleansed_UAID_2],0),6)</f>
        <v>10 - Complete</v>
      </c>
      <c r="P2767" s="239">
        <f>INDEX(TrackerTbl[#Data],MATCH(Table58[[#This Row],[L2]],TrackerTbl[Cleansed_UAID_2],0),7)</f>
        <v>45580</v>
      </c>
    </row>
    <row r="2768" spans="10:16">
      <c r="J2768" t="s">
        <v>12023</v>
      </c>
      <c r="K2768" s="238" t="s">
        <v>12020</v>
      </c>
      <c r="L2768" t="str">
        <f>LEFT(Table58[[#This Row],[L3 (Last Work Package only)]],FIND(" - ",Table58[[#This Row],[L3 (Last Work Package only)]])-1)</f>
        <v>IDR 222.9</v>
      </c>
      <c r="M2768" t="str">
        <f>LEFT(Table58[[#This Row],[Assets]],FIND(" - ",Table58[[#This Row],[Assets]])-1)</f>
        <v>HS2-000037YLP</v>
      </c>
      <c r="N2768" s="239">
        <f>INDEX(TrackerTbl[#Data],MATCH(Table58[[#This Row],[L2]],TrackerTbl[Cleansed_UAID_2],0),5)</f>
        <v>45559</v>
      </c>
      <c r="O2768" s="9" t="str">
        <f>INDEX(TrackerTbl[#Data],MATCH(Table58[[#This Row],[L2]],TrackerTbl[Cleansed_UAID_2],0),6)</f>
        <v>10 - Complete</v>
      </c>
      <c r="P2768" s="239">
        <f>INDEX(TrackerTbl[#Data],MATCH(Table58[[#This Row],[L2]],TrackerTbl[Cleansed_UAID_2],0),7)</f>
        <v>45569</v>
      </c>
    </row>
    <row r="2769" spans="10:16">
      <c r="J2769" t="s">
        <v>12024</v>
      </c>
      <c r="K2769" s="238" t="s">
        <v>12020</v>
      </c>
      <c r="L2769" t="str">
        <f>LEFT(Table58[[#This Row],[L3 (Last Work Package only)]],FIND(" - ",Table58[[#This Row],[L3 (Last Work Package only)]])-1)</f>
        <v>IDR 222.9</v>
      </c>
      <c r="M2769" t="str">
        <f>LEFT(Table58[[#This Row],[Assets]],FIND(" - ",Table58[[#This Row],[Assets]])-1)</f>
        <v>HS2-000037YLR</v>
      </c>
      <c r="N2769" s="239">
        <f>INDEX(TrackerTbl[#Data],MATCH(Table58[[#This Row],[L2]],TrackerTbl[Cleansed_UAID_2],0),5)</f>
        <v>45559</v>
      </c>
      <c r="O2769" s="9" t="str">
        <f>INDEX(TrackerTbl[#Data],MATCH(Table58[[#This Row],[L2]],TrackerTbl[Cleansed_UAID_2],0),6)</f>
        <v>10 - Complete</v>
      </c>
      <c r="P2769" s="239">
        <f>INDEX(TrackerTbl[#Data],MATCH(Table58[[#This Row],[L2]],TrackerTbl[Cleansed_UAID_2],0),7)</f>
        <v>45573</v>
      </c>
    </row>
    <row r="2770" spans="10:16">
      <c r="J2770" t="s">
        <v>12025</v>
      </c>
      <c r="K2770" s="238" t="s">
        <v>12020</v>
      </c>
      <c r="L2770" t="str">
        <f>LEFT(Table58[[#This Row],[L3 (Last Work Package only)]],FIND(" - ",Table58[[#This Row],[L3 (Last Work Package only)]])-1)</f>
        <v>IDR 222.9</v>
      </c>
      <c r="M2770" t="str">
        <f>LEFT(Table58[[#This Row],[Assets]],FIND(" - ",Table58[[#This Row],[Assets]])-1)</f>
        <v>HS2-000037YLS</v>
      </c>
      <c r="N2770" s="239">
        <f>INDEX(TrackerTbl[#Data],MATCH(Table58[[#This Row],[L2]],TrackerTbl[Cleansed_UAID_2],0),5)</f>
        <v>45559</v>
      </c>
      <c r="O2770" s="9" t="str">
        <f>INDEX(TrackerTbl[#Data],MATCH(Table58[[#This Row],[L2]],TrackerTbl[Cleansed_UAID_2],0),6)</f>
        <v>10 - Complete</v>
      </c>
      <c r="P2770" s="239">
        <f>INDEX(TrackerTbl[#Data],MATCH(Table58[[#This Row],[L2]],TrackerTbl[Cleansed_UAID_2],0),7)</f>
        <v>45568</v>
      </c>
    </row>
    <row r="2771" spans="10:16">
      <c r="J2771" t="s">
        <v>12026</v>
      </c>
      <c r="K2771" s="238" t="s">
        <v>12020</v>
      </c>
      <c r="L2771" t="str">
        <f>LEFT(Table58[[#This Row],[L3 (Last Work Package only)]],FIND(" - ",Table58[[#This Row],[L3 (Last Work Package only)]])-1)</f>
        <v>IDR 222.9</v>
      </c>
      <c r="M2771" t="str">
        <f>LEFT(Table58[[#This Row],[Assets]],FIND(" - ",Table58[[#This Row],[Assets]])-1)</f>
        <v>HS2-000037YLT</v>
      </c>
      <c r="N2771" s="239">
        <f>INDEX(TrackerTbl[#Data],MATCH(Table58[[#This Row],[L2]],TrackerTbl[Cleansed_UAID_2],0),5)</f>
        <v>45559</v>
      </c>
      <c r="O2771" s="9" t="str">
        <f>INDEX(TrackerTbl[#Data],MATCH(Table58[[#This Row],[L2]],TrackerTbl[Cleansed_UAID_2],0),6)</f>
        <v>10 - Complete</v>
      </c>
      <c r="P2771" s="239">
        <f>INDEX(TrackerTbl[#Data],MATCH(Table58[[#This Row],[L2]],TrackerTbl[Cleansed_UAID_2],0),7)</f>
        <v>45568</v>
      </c>
    </row>
    <row r="2772" spans="10:16">
      <c r="J2772" t="s">
        <v>12027</v>
      </c>
      <c r="K2772" s="238" t="s">
        <v>12020</v>
      </c>
      <c r="L2772" t="str">
        <f>LEFT(Table58[[#This Row],[L3 (Last Work Package only)]],FIND(" - ",Table58[[#This Row],[L3 (Last Work Package only)]])-1)</f>
        <v>IDR 222.9</v>
      </c>
      <c r="M2772" t="str">
        <f>LEFT(Table58[[#This Row],[Assets]],FIND(" - ",Table58[[#This Row],[Assets]])-1)</f>
        <v>HS2-0000386UD</v>
      </c>
      <c r="N2772" s="239">
        <f>INDEX(TrackerTbl[#Data],MATCH(Table58[[#This Row],[L2]],TrackerTbl[Cleansed_UAID_2],0),5)</f>
        <v>45593</v>
      </c>
      <c r="O2772" s="9" t="str">
        <f>INDEX(TrackerTbl[#Data],MATCH(Table58[[#This Row],[L2]],TrackerTbl[Cleansed_UAID_2],0),6)</f>
        <v>10 - Complete</v>
      </c>
      <c r="P2772" s="239">
        <f>INDEX(TrackerTbl[#Data],MATCH(Table58[[#This Row],[L2]],TrackerTbl[Cleansed_UAID_2],0),7)</f>
        <v>45649</v>
      </c>
    </row>
    <row r="2773" spans="10:16">
      <c r="J2773" t="s">
        <v>12028</v>
      </c>
      <c r="K2773" s="238" t="s">
        <v>12020</v>
      </c>
      <c r="L2773" t="str">
        <f>LEFT(Table58[[#This Row],[L3 (Last Work Package only)]],FIND(" - ",Table58[[#This Row],[L3 (Last Work Package only)]])-1)</f>
        <v>IDR 222.9</v>
      </c>
      <c r="M2773" t="str">
        <f>LEFT(Table58[[#This Row],[Assets]],FIND(" - ",Table58[[#This Row],[Assets]])-1)</f>
        <v>HS2-000039DS9</v>
      </c>
      <c r="N2773" s="239">
        <f>INDEX(TrackerTbl[#Data],MATCH(Table58[[#This Row],[L2]],TrackerTbl[Cleansed_UAID_2],0),5)</f>
        <v>45645</v>
      </c>
      <c r="O2773" s="9" t="str">
        <f>INDEX(TrackerTbl[#Data],MATCH(Table58[[#This Row],[L2]],TrackerTbl[Cleansed_UAID_2],0),6)</f>
        <v>10 - Complete</v>
      </c>
      <c r="P2773" s="239">
        <f>INDEX(TrackerTbl[#Data],MATCH(Table58[[#This Row],[L2]],TrackerTbl[Cleansed_UAID_2],0),7)</f>
        <v>45660</v>
      </c>
    </row>
    <row r="2774" spans="10:16">
      <c r="J2774" t="s">
        <v>12029</v>
      </c>
      <c r="K2774" s="238" t="s">
        <v>12020</v>
      </c>
      <c r="L2774" t="str">
        <f>LEFT(Table58[[#This Row],[L3 (Last Work Package only)]],FIND(" - ",Table58[[#This Row],[L3 (Last Work Package only)]])-1)</f>
        <v>IDR 222.9</v>
      </c>
      <c r="M2774" t="str">
        <f>LEFT(Table58[[#This Row],[Assets]],FIND(" - ",Table58[[#This Row],[Assets]])-1)</f>
        <v>HS2-00003BPKK</v>
      </c>
      <c r="N2774" s="239" t="e">
        <f>INDEX(TrackerTbl[#Data],MATCH(Table58[[#This Row],[L2]],TrackerTbl[Cleansed_UAID_2],0),5)</f>
        <v>#N/A</v>
      </c>
      <c r="O2774" s="9" t="e">
        <f>INDEX(TrackerTbl[#Data],MATCH(Table58[[#This Row],[L2]],TrackerTbl[Cleansed_UAID_2],0),6)</f>
        <v>#N/A</v>
      </c>
      <c r="P2774" s="239" t="e">
        <f>INDEX(TrackerTbl[#Data],MATCH(Table58[[#This Row],[L2]],TrackerTbl[Cleansed_UAID_2],0),7)</f>
        <v>#N/A</v>
      </c>
    </row>
    <row r="2775" spans="10:16">
      <c r="J2775" t="s">
        <v>12030</v>
      </c>
      <c r="K2775" s="238" t="s">
        <v>12020</v>
      </c>
      <c r="L2775" t="str">
        <f>LEFT(Table58[[#This Row],[L3 (Last Work Package only)]],FIND(" - ",Table58[[#This Row],[L3 (Last Work Package only)]])-1)</f>
        <v>IDR 222.9</v>
      </c>
      <c r="M2775" t="str">
        <f>LEFT(Table58[[#This Row],[Assets]],FIND(" - ",Table58[[#This Row],[Assets]])-1)</f>
        <v>HS2-00003BPKL</v>
      </c>
      <c r="N2775" s="239" t="e">
        <f>INDEX(TrackerTbl[#Data],MATCH(Table58[[#This Row],[L2]],TrackerTbl[Cleansed_UAID_2],0),5)</f>
        <v>#N/A</v>
      </c>
      <c r="O2775" s="9" t="e">
        <f>INDEX(TrackerTbl[#Data],MATCH(Table58[[#This Row],[L2]],TrackerTbl[Cleansed_UAID_2],0),6)</f>
        <v>#N/A</v>
      </c>
      <c r="P2775" s="239" t="e">
        <f>INDEX(TrackerTbl[#Data],MATCH(Table58[[#This Row],[L2]],TrackerTbl[Cleansed_UAID_2],0),7)</f>
        <v>#N/A</v>
      </c>
    </row>
    <row r="2776" spans="10:16">
      <c r="J2776" t="s">
        <v>12031</v>
      </c>
      <c r="K2776" s="238" t="s">
        <v>12020</v>
      </c>
      <c r="L2776" t="str">
        <f>LEFT(Table58[[#This Row],[L3 (Last Work Package only)]],FIND(" - ",Table58[[#This Row],[L3 (Last Work Package only)]])-1)</f>
        <v>IDR 222.9</v>
      </c>
      <c r="M2776" t="str">
        <f>LEFT(Table58[[#This Row],[Assets]],FIND(" - ",Table58[[#This Row],[Assets]])-1)</f>
        <v>HS2-00003BPKM</v>
      </c>
      <c r="N2776" s="239" t="e">
        <f>INDEX(TrackerTbl[#Data],MATCH(Table58[[#This Row],[L2]],TrackerTbl[Cleansed_UAID_2],0),5)</f>
        <v>#N/A</v>
      </c>
      <c r="O2776" s="9" t="e">
        <f>INDEX(TrackerTbl[#Data],MATCH(Table58[[#This Row],[L2]],TrackerTbl[Cleansed_UAID_2],0),6)</f>
        <v>#N/A</v>
      </c>
      <c r="P2776" s="239" t="e">
        <f>INDEX(TrackerTbl[#Data],MATCH(Table58[[#This Row],[L2]],TrackerTbl[Cleansed_UAID_2],0),7)</f>
        <v>#N/A</v>
      </c>
    </row>
    <row r="2777" spans="10:16">
      <c r="J2777" t="s">
        <v>12032</v>
      </c>
      <c r="K2777" s="238" t="s">
        <v>12020</v>
      </c>
      <c r="L2777" t="str">
        <f>LEFT(Table58[[#This Row],[L3 (Last Work Package only)]],FIND(" - ",Table58[[#This Row],[L3 (Last Work Package only)]])-1)</f>
        <v>IDR 222.9</v>
      </c>
      <c r="M2777" t="str">
        <f>LEFT(Table58[[#This Row],[Assets]],FIND(" - ",Table58[[#This Row],[Assets]])-1)</f>
        <v>HS2-00003BPKN</v>
      </c>
      <c r="N2777" s="239" t="e">
        <f>INDEX(TrackerTbl[#Data],MATCH(Table58[[#This Row],[L2]],TrackerTbl[Cleansed_UAID_2],0),5)</f>
        <v>#N/A</v>
      </c>
      <c r="O2777" s="9" t="e">
        <f>INDEX(TrackerTbl[#Data],MATCH(Table58[[#This Row],[L2]],TrackerTbl[Cleansed_UAID_2],0),6)</f>
        <v>#N/A</v>
      </c>
      <c r="P2777" s="239" t="e">
        <f>INDEX(TrackerTbl[#Data],MATCH(Table58[[#This Row],[L2]],TrackerTbl[Cleansed_UAID_2],0),7)</f>
        <v>#N/A</v>
      </c>
    </row>
    <row r="2778" spans="10:16">
      <c r="J2778" t="s">
        <v>12033</v>
      </c>
      <c r="K2778" s="238" t="s">
        <v>12020</v>
      </c>
      <c r="L2778" t="str">
        <f>LEFT(Table58[[#This Row],[L3 (Last Work Package only)]],FIND(" - ",Table58[[#This Row],[L3 (Last Work Package only)]])-1)</f>
        <v>IDR 222.9</v>
      </c>
      <c r="M2778" t="str">
        <f>LEFT(Table58[[#This Row],[Assets]],FIND(" - ",Table58[[#This Row],[Assets]])-1)</f>
        <v>HS2-00003BPKP</v>
      </c>
      <c r="N2778" s="239" t="e">
        <f>INDEX(TrackerTbl[#Data],MATCH(Table58[[#This Row],[L2]],TrackerTbl[Cleansed_UAID_2],0),5)</f>
        <v>#N/A</v>
      </c>
      <c r="O2778" s="9" t="e">
        <f>INDEX(TrackerTbl[#Data],MATCH(Table58[[#This Row],[L2]],TrackerTbl[Cleansed_UAID_2],0),6)</f>
        <v>#N/A</v>
      </c>
      <c r="P2778" s="239" t="e">
        <f>INDEX(TrackerTbl[#Data],MATCH(Table58[[#This Row],[L2]],TrackerTbl[Cleansed_UAID_2],0),7)</f>
        <v>#N/A</v>
      </c>
    </row>
    <row r="2779" spans="10:16">
      <c r="J2779" t="s">
        <v>12034</v>
      </c>
      <c r="K2779" s="238" t="s">
        <v>12020</v>
      </c>
      <c r="L2779" t="str">
        <f>LEFT(Table58[[#This Row],[L3 (Last Work Package only)]],FIND(" - ",Table58[[#This Row],[L3 (Last Work Package only)]])-1)</f>
        <v>IDR 222.9</v>
      </c>
      <c r="M2779" t="str">
        <f>LEFT(Table58[[#This Row],[Assets]],FIND(" - ",Table58[[#This Row],[Assets]])-1)</f>
        <v>HS2-00003BPKQ</v>
      </c>
      <c r="N2779" s="239" t="e">
        <f>INDEX(TrackerTbl[#Data],MATCH(Table58[[#This Row],[L2]],TrackerTbl[Cleansed_UAID_2],0),5)</f>
        <v>#N/A</v>
      </c>
      <c r="O2779" s="9" t="e">
        <f>INDEX(TrackerTbl[#Data],MATCH(Table58[[#This Row],[L2]],TrackerTbl[Cleansed_UAID_2],0),6)</f>
        <v>#N/A</v>
      </c>
      <c r="P2779" s="239" t="e">
        <f>INDEX(TrackerTbl[#Data],MATCH(Table58[[#This Row],[L2]],TrackerTbl[Cleansed_UAID_2],0),7)</f>
        <v>#N/A</v>
      </c>
    </row>
    <row r="2780" spans="10:16">
      <c r="J2780" t="s">
        <v>12035</v>
      </c>
      <c r="K2780" s="238" t="s">
        <v>12020</v>
      </c>
      <c r="L2780" t="str">
        <f>LEFT(Table58[[#This Row],[L3 (Last Work Package only)]],FIND(" - ",Table58[[#This Row],[L3 (Last Work Package only)]])-1)</f>
        <v>IDR 222.9</v>
      </c>
      <c r="M2780" t="str">
        <f>LEFT(Table58[[#This Row],[Assets]],FIND(" - ",Table58[[#This Row],[Assets]])-1)</f>
        <v>HS2-00003BPKR</v>
      </c>
      <c r="N2780" s="239" t="e">
        <f>INDEX(TrackerTbl[#Data],MATCH(Table58[[#This Row],[L2]],TrackerTbl[Cleansed_UAID_2],0),5)</f>
        <v>#N/A</v>
      </c>
      <c r="O2780" s="9" t="e">
        <f>INDEX(TrackerTbl[#Data],MATCH(Table58[[#This Row],[L2]],TrackerTbl[Cleansed_UAID_2],0),6)</f>
        <v>#N/A</v>
      </c>
      <c r="P2780" s="239" t="e">
        <f>INDEX(TrackerTbl[#Data],MATCH(Table58[[#This Row],[L2]],TrackerTbl[Cleansed_UAID_2],0),7)</f>
        <v>#N/A</v>
      </c>
    </row>
    <row r="2781" spans="10:16">
      <c r="J2781" t="s">
        <v>12036</v>
      </c>
      <c r="K2781" s="238" t="s">
        <v>12020</v>
      </c>
      <c r="L2781" t="str">
        <f>LEFT(Table58[[#This Row],[L3 (Last Work Package only)]],FIND(" - ",Table58[[#This Row],[L3 (Last Work Package only)]])-1)</f>
        <v>IDR 222.9</v>
      </c>
      <c r="M2781" t="str">
        <f>LEFT(Table58[[#This Row],[Assets]],FIND(" - ",Table58[[#This Row],[Assets]])-1)</f>
        <v>HS2-00003BPKS</v>
      </c>
      <c r="N2781" s="239" t="e">
        <f>INDEX(TrackerTbl[#Data],MATCH(Table58[[#This Row],[L2]],TrackerTbl[Cleansed_UAID_2],0),5)</f>
        <v>#N/A</v>
      </c>
      <c r="O2781" s="9" t="e">
        <f>INDEX(TrackerTbl[#Data],MATCH(Table58[[#This Row],[L2]],TrackerTbl[Cleansed_UAID_2],0),6)</f>
        <v>#N/A</v>
      </c>
      <c r="P2781" s="239" t="e">
        <f>INDEX(TrackerTbl[#Data],MATCH(Table58[[#This Row],[L2]],TrackerTbl[Cleansed_UAID_2],0),7)</f>
        <v>#N/A</v>
      </c>
    </row>
    <row r="2782" spans="10:16">
      <c r="J2782" t="s">
        <v>12037</v>
      </c>
      <c r="K2782" s="238" t="s">
        <v>12020</v>
      </c>
      <c r="L2782" t="str">
        <f>LEFT(Table58[[#This Row],[L3 (Last Work Package only)]],FIND(" - ",Table58[[#This Row],[L3 (Last Work Package only)]])-1)</f>
        <v>IDR 222.9</v>
      </c>
      <c r="M2782" t="str">
        <f>LEFT(Table58[[#This Row],[Assets]],FIND(" - ",Table58[[#This Row],[Assets]])-1)</f>
        <v>HS2-00003BPKT</v>
      </c>
      <c r="N2782" s="239" t="e">
        <f>INDEX(TrackerTbl[#Data],MATCH(Table58[[#This Row],[L2]],TrackerTbl[Cleansed_UAID_2],0),5)</f>
        <v>#N/A</v>
      </c>
      <c r="O2782" s="9" t="e">
        <f>INDEX(TrackerTbl[#Data],MATCH(Table58[[#This Row],[L2]],TrackerTbl[Cleansed_UAID_2],0),6)</f>
        <v>#N/A</v>
      </c>
      <c r="P2782" s="239" t="e">
        <f>INDEX(TrackerTbl[#Data],MATCH(Table58[[#This Row],[L2]],TrackerTbl[Cleansed_UAID_2],0),7)</f>
        <v>#N/A</v>
      </c>
    </row>
    <row r="2783" spans="10:16">
      <c r="J2783" t="s">
        <v>12038</v>
      </c>
      <c r="K2783" s="238" t="s">
        <v>12020</v>
      </c>
      <c r="L2783" t="str">
        <f>LEFT(Table58[[#This Row],[L3 (Last Work Package only)]],FIND(" - ",Table58[[#This Row],[L3 (Last Work Package only)]])-1)</f>
        <v>IDR 222.9</v>
      </c>
      <c r="M2783" t="str">
        <f>LEFT(Table58[[#This Row],[Assets]],FIND(" - ",Table58[[#This Row],[Assets]])-1)</f>
        <v>HS2-00003BPKU</v>
      </c>
      <c r="N2783" s="239" t="e">
        <f>INDEX(TrackerTbl[#Data],MATCH(Table58[[#This Row],[L2]],TrackerTbl[Cleansed_UAID_2],0),5)</f>
        <v>#N/A</v>
      </c>
      <c r="O2783" s="9" t="e">
        <f>INDEX(TrackerTbl[#Data],MATCH(Table58[[#This Row],[L2]],TrackerTbl[Cleansed_UAID_2],0),6)</f>
        <v>#N/A</v>
      </c>
      <c r="P2783" s="239" t="e">
        <f>INDEX(TrackerTbl[#Data],MATCH(Table58[[#This Row],[L2]],TrackerTbl[Cleansed_UAID_2],0),7)</f>
        <v>#N/A</v>
      </c>
    </row>
    <row r="2784" spans="10:16">
      <c r="J2784" t="s">
        <v>12039</v>
      </c>
      <c r="K2784" s="238" t="s">
        <v>12020</v>
      </c>
      <c r="L2784" t="str">
        <f>LEFT(Table58[[#This Row],[L3 (Last Work Package only)]],FIND(" - ",Table58[[#This Row],[L3 (Last Work Package only)]])-1)</f>
        <v>IDR 222.9</v>
      </c>
      <c r="M2784" t="str">
        <f>LEFT(Table58[[#This Row],[Assets]],FIND(" - ",Table58[[#This Row],[Assets]])-1)</f>
        <v>HS2-00003BPKV</v>
      </c>
      <c r="N2784" s="239" t="e">
        <f>INDEX(TrackerTbl[#Data],MATCH(Table58[[#This Row],[L2]],TrackerTbl[Cleansed_UAID_2],0),5)</f>
        <v>#N/A</v>
      </c>
      <c r="O2784" s="9" t="e">
        <f>INDEX(TrackerTbl[#Data],MATCH(Table58[[#This Row],[L2]],TrackerTbl[Cleansed_UAID_2],0),6)</f>
        <v>#N/A</v>
      </c>
      <c r="P2784" s="239" t="e">
        <f>INDEX(TrackerTbl[#Data],MATCH(Table58[[#This Row],[L2]],TrackerTbl[Cleansed_UAID_2],0),7)</f>
        <v>#N/A</v>
      </c>
    </row>
    <row r="2785" spans="10:16">
      <c r="J2785" t="s">
        <v>12040</v>
      </c>
      <c r="K2785" s="238" t="s">
        <v>12020</v>
      </c>
      <c r="L2785" t="str">
        <f>LEFT(Table58[[#This Row],[L3 (Last Work Package only)]],FIND(" - ",Table58[[#This Row],[L3 (Last Work Package only)]])-1)</f>
        <v>IDR 222.9</v>
      </c>
      <c r="M2785" t="str">
        <f>LEFT(Table58[[#This Row],[Assets]],FIND(" - ",Table58[[#This Row],[Assets]])-1)</f>
        <v>HS2-00003BPKW</v>
      </c>
      <c r="N2785" s="239" t="e">
        <f>INDEX(TrackerTbl[#Data],MATCH(Table58[[#This Row],[L2]],TrackerTbl[Cleansed_UAID_2],0),5)</f>
        <v>#N/A</v>
      </c>
      <c r="O2785" s="9" t="e">
        <f>INDEX(TrackerTbl[#Data],MATCH(Table58[[#This Row],[L2]],TrackerTbl[Cleansed_UAID_2],0),6)</f>
        <v>#N/A</v>
      </c>
      <c r="P2785" s="239" t="e">
        <f>INDEX(TrackerTbl[#Data],MATCH(Table58[[#This Row],[L2]],TrackerTbl[Cleansed_UAID_2],0),7)</f>
        <v>#N/A</v>
      </c>
    </row>
    <row r="2786" spans="10:16">
      <c r="J2786" t="s">
        <v>12041</v>
      </c>
      <c r="K2786" s="238" t="s">
        <v>12020</v>
      </c>
      <c r="L2786" t="str">
        <f>LEFT(Table58[[#This Row],[L3 (Last Work Package only)]],FIND(" - ",Table58[[#This Row],[L3 (Last Work Package only)]])-1)</f>
        <v>IDR 222.9</v>
      </c>
      <c r="M2786" t="str">
        <f>LEFT(Table58[[#This Row],[Assets]],FIND(" - ",Table58[[#This Row],[Assets]])-1)</f>
        <v>HS2-00003BPKX</v>
      </c>
      <c r="N2786" s="239" t="e">
        <f>INDEX(TrackerTbl[#Data],MATCH(Table58[[#This Row],[L2]],TrackerTbl[Cleansed_UAID_2],0),5)</f>
        <v>#N/A</v>
      </c>
      <c r="O2786" s="9" t="e">
        <f>INDEX(TrackerTbl[#Data],MATCH(Table58[[#This Row],[L2]],TrackerTbl[Cleansed_UAID_2],0),6)</f>
        <v>#N/A</v>
      </c>
      <c r="P2786" s="239" t="e">
        <f>INDEX(TrackerTbl[#Data],MATCH(Table58[[#This Row],[L2]],TrackerTbl[Cleansed_UAID_2],0),7)</f>
        <v>#N/A</v>
      </c>
    </row>
    <row r="2787" spans="10:16">
      <c r="J2787" t="s">
        <v>12042</v>
      </c>
      <c r="K2787" s="238" t="s">
        <v>12020</v>
      </c>
      <c r="L2787" t="str">
        <f>LEFT(Table58[[#This Row],[L3 (Last Work Package only)]],FIND(" - ",Table58[[#This Row],[L3 (Last Work Package only)]])-1)</f>
        <v>IDR 222.9</v>
      </c>
      <c r="M2787" t="str">
        <f>LEFT(Table58[[#This Row],[Assets]],FIND(" - ",Table58[[#This Row],[Assets]])-1)</f>
        <v>HS2-00003BPKY</v>
      </c>
      <c r="N2787" s="239" t="e">
        <f>INDEX(TrackerTbl[#Data],MATCH(Table58[[#This Row],[L2]],TrackerTbl[Cleansed_UAID_2],0),5)</f>
        <v>#N/A</v>
      </c>
      <c r="O2787" s="9" t="e">
        <f>INDEX(TrackerTbl[#Data],MATCH(Table58[[#This Row],[L2]],TrackerTbl[Cleansed_UAID_2],0),6)</f>
        <v>#N/A</v>
      </c>
      <c r="P2787" s="239" t="e">
        <f>INDEX(TrackerTbl[#Data],MATCH(Table58[[#This Row],[L2]],TrackerTbl[Cleansed_UAID_2],0),7)</f>
        <v>#N/A</v>
      </c>
    </row>
    <row r="2788" spans="10:16">
      <c r="J2788" t="s">
        <v>12043</v>
      </c>
      <c r="K2788" s="238" t="s">
        <v>12020</v>
      </c>
      <c r="L2788" t="str">
        <f>LEFT(Table58[[#This Row],[L3 (Last Work Package only)]],FIND(" - ",Table58[[#This Row],[L3 (Last Work Package only)]])-1)</f>
        <v>IDR 222.9</v>
      </c>
      <c r="M2788" t="str">
        <f>LEFT(Table58[[#This Row],[Assets]],FIND(" - ",Table58[[#This Row],[Assets]])-1)</f>
        <v>HS2-00003BPKZ</v>
      </c>
      <c r="N2788" s="239" t="e">
        <f>INDEX(TrackerTbl[#Data],MATCH(Table58[[#This Row],[L2]],TrackerTbl[Cleansed_UAID_2],0),5)</f>
        <v>#N/A</v>
      </c>
      <c r="O2788" s="9" t="e">
        <f>INDEX(TrackerTbl[#Data],MATCH(Table58[[#This Row],[L2]],TrackerTbl[Cleansed_UAID_2],0),6)</f>
        <v>#N/A</v>
      </c>
      <c r="P2788" s="239" t="e">
        <f>INDEX(TrackerTbl[#Data],MATCH(Table58[[#This Row],[L2]],TrackerTbl[Cleansed_UAID_2],0),7)</f>
        <v>#N/A</v>
      </c>
    </row>
    <row r="2789" spans="10:16">
      <c r="J2789" t="s">
        <v>12044</v>
      </c>
      <c r="K2789" s="238" t="s">
        <v>12020</v>
      </c>
      <c r="L2789" t="str">
        <f>LEFT(Table58[[#This Row],[L3 (Last Work Package only)]],FIND(" - ",Table58[[#This Row],[L3 (Last Work Package only)]])-1)</f>
        <v>IDR 222.9</v>
      </c>
      <c r="M2789" t="str">
        <f>LEFT(Table58[[#This Row],[Assets]],FIND(" - ",Table58[[#This Row],[Assets]])-1)</f>
        <v>HS2-00003BPL0</v>
      </c>
      <c r="N2789" s="239" t="e">
        <f>INDEX(TrackerTbl[#Data],MATCH(Table58[[#This Row],[L2]],TrackerTbl[Cleansed_UAID_2],0),5)</f>
        <v>#N/A</v>
      </c>
      <c r="O2789" s="9" t="e">
        <f>INDEX(TrackerTbl[#Data],MATCH(Table58[[#This Row],[L2]],TrackerTbl[Cleansed_UAID_2],0),6)</f>
        <v>#N/A</v>
      </c>
      <c r="P2789" s="239" t="e">
        <f>INDEX(TrackerTbl[#Data],MATCH(Table58[[#This Row],[L2]],TrackerTbl[Cleansed_UAID_2],0),7)</f>
        <v>#N/A</v>
      </c>
    </row>
    <row r="2790" spans="10:16">
      <c r="J2790" t="s">
        <v>12045</v>
      </c>
      <c r="K2790" s="238" t="s">
        <v>12020</v>
      </c>
      <c r="L2790" t="str">
        <f>LEFT(Table58[[#This Row],[L3 (Last Work Package only)]],FIND(" - ",Table58[[#This Row],[L3 (Last Work Package only)]])-1)</f>
        <v>IDR 222.9</v>
      </c>
      <c r="M2790" t="str">
        <f>LEFT(Table58[[#This Row],[Assets]],FIND(" - ",Table58[[#This Row],[Assets]])-1)</f>
        <v>HS2-00003BPL1</v>
      </c>
      <c r="N2790" s="239" t="e">
        <f>INDEX(TrackerTbl[#Data],MATCH(Table58[[#This Row],[L2]],TrackerTbl[Cleansed_UAID_2],0),5)</f>
        <v>#N/A</v>
      </c>
      <c r="O2790" s="9" t="e">
        <f>INDEX(TrackerTbl[#Data],MATCH(Table58[[#This Row],[L2]],TrackerTbl[Cleansed_UAID_2],0),6)</f>
        <v>#N/A</v>
      </c>
      <c r="P2790" s="239" t="e">
        <f>INDEX(TrackerTbl[#Data],MATCH(Table58[[#This Row],[L2]],TrackerTbl[Cleansed_UAID_2],0),7)</f>
        <v>#N/A</v>
      </c>
    </row>
    <row r="2791" spans="10:16">
      <c r="J2791" t="s">
        <v>12046</v>
      </c>
      <c r="K2791" s="238" t="s">
        <v>12020</v>
      </c>
      <c r="L2791" t="str">
        <f>LEFT(Table58[[#This Row],[L3 (Last Work Package only)]],FIND(" - ",Table58[[#This Row],[L3 (Last Work Package only)]])-1)</f>
        <v>IDR 222.9</v>
      </c>
      <c r="M2791" t="str">
        <f>LEFT(Table58[[#This Row],[Assets]],FIND(" - ",Table58[[#This Row],[Assets]])-1)</f>
        <v>HS2-00003BPL2</v>
      </c>
      <c r="N2791" s="239" t="e">
        <f>INDEX(TrackerTbl[#Data],MATCH(Table58[[#This Row],[L2]],TrackerTbl[Cleansed_UAID_2],0),5)</f>
        <v>#N/A</v>
      </c>
      <c r="O2791" s="9" t="e">
        <f>INDEX(TrackerTbl[#Data],MATCH(Table58[[#This Row],[L2]],TrackerTbl[Cleansed_UAID_2],0),6)</f>
        <v>#N/A</v>
      </c>
      <c r="P2791" s="239" t="e">
        <f>INDEX(TrackerTbl[#Data],MATCH(Table58[[#This Row],[L2]],TrackerTbl[Cleansed_UAID_2],0),7)</f>
        <v>#N/A</v>
      </c>
    </row>
    <row r="2792" spans="10:16">
      <c r="J2792" t="s">
        <v>12047</v>
      </c>
      <c r="K2792" s="238" t="s">
        <v>12020</v>
      </c>
      <c r="L2792" t="str">
        <f>LEFT(Table58[[#This Row],[L3 (Last Work Package only)]],FIND(" - ",Table58[[#This Row],[L3 (Last Work Package only)]])-1)</f>
        <v>IDR 222.9</v>
      </c>
      <c r="M2792" t="str">
        <f>LEFT(Table58[[#This Row],[Assets]],FIND(" - ",Table58[[#This Row],[Assets]])-1)</f>
        <v>HS2-00003BPL3</v>
      </c>
      <c r="N2792" s="239" t="e">
        <f>INDEX(TrackerTbl[#Data],MATCH(Table58[[#This Row],[L2]],TrackerTbl[Cleansed_UAID_2],0),5)</f>
        <v>#N/A</v>
      </c>
      <c r="O2792" s="9" t="e">
        <f>INDEX(TrackerTbl[#Data],MATCH(Table58[[#This Row],[L2]],TrackerTbl[Cleansed_UAID_2],0),6)</f>
        <v>#N/A</v>
      </c>
      <c r="P2792" s="239" t="e">
        <f>INDEX(TrackerTbl[#Data],MATCH(Table58[[#This Row],[L2]],TrackerTbl[Cleansed_UAID_2],0),7)</f>
        <v>#N/A</v>
      </c>
    </row>
    <row r="2793" spans="10:16">
      <c r="J2793" t="s">
        <v>12048</v>
      </c>
      <c r="K2793" s="238" t="s">
        <v>12020</v>
      </c>
      <c r="L2793" t="str">
        <f>LEFT(Table58[[#This Row],[L3 (Last Work Package only)]],FIND(" - ",Table58[[#This Row],[L3 (Last Work Package only)]])-1)</f>
        <v>IDR 222.9</v>
      </c>
      <c r="M2793" t="str">
        <f>LEFT(Table58[[#This Row],[Assets]],FIND(" - ",Table58[[#This Row],[Assets]])-1)</f>
        <v>HS2-00003BPL4</v>
      </c>
      <c r="N2793" s="239" t="e">
        <f>INDEX(TrackerTbl[#Data],MATCH(Table58[[#This Row],[L2]],TrackerTbl[Cleansed_UAID_2],0),5)</f>
        <v>#N/A</v>
      </c>
      <c r="O2793" s="9" t="e">
        <f>INDEX(TrackerTbl[#Data],MATCH(Table58[[#This Row],[L2]],TrackerTbl[Cleansed_UAID_2],0),6)</f>
        <v>#N/A</v>
      </c>
      <c r="P2793" s="239" t="e">
        <f>INDEX(TrackerTbl[#Data],MATCH(Table58[[#This Row],[L2]],TrackerTbl[Cleansed_UAID_2],0),7)</f>
        <v>#N/A</v>
      </c>
    </row>
    <row r="2794" spans="10:16">
      <c r="J2794" t="s">
        <v>12049</v>
      </c>
      <c r="K2794" s="238" t="s">
        <v>12020</v>
      </c>
      <c r="L2794" t="str">
        <f>LEFT(Table58[[#This Row],[L3 (Last Work Package only)]],FIND(" - ",Table58[[#This Row],[L3 (Last Work Package only)]])-1)</f>
        <v>IDR 222.9</v>
      </c>
      <c r="M2794" t="str">
        <f>LEFT(Table58[[#This Row],[Assets]],FIND(" - ",Table58[[#This Row],[Assets]])-1)</f>
        <v>HS2-00003D82W</v>
      </c>
      <c r="N2794" s="239">
        <f>INDEX(TrackerTbl[#Data],MATCH(Table58[[#This Row],[L2]],TrackerTbl[Cleansed_UAID_2],0),5)</f>
        <v>45593</v>
      </c>
      <c r="O2794" s="9" t="str">
        <f>INDEX(TrackerTbl[#Data],MATCH(Table58[[#This Row],[L2]],TrackerTbl[Cleansed_UAID_2],0),6)</f>
        <v>10 - Complete</v>
      </c>
      <c r="P2794" s="239">
        <f>INDEX(TrackerTbl[#Data],MATCH(Table58[[#This Row],[L2]],TrackerTbl[Cleansed_UAID_2],0),7)</f>
        <v>45603</v>
      </c>
    </row>
    <row r="2795" spans="10:16">
      <c r="J2795" t="s">
        <v>12050</v>
      </c>
      <c r="K2795" s="238" t="s">
        <v>12020</v>
      </c>
      <c r="L2795" t="str">
        <f>LEFT(Table58[[#This Row],[L3 (Last Work Package only)]],FIND(" - ",Table58[[#This Row],[L3 (Last Work Package only)]])-1)</f>
        <v>IDR 222.9</v>
      </c>
      <c r="M2795" t="str">
        <f>LEFT(Table58[[#This Row],[Assets]],FIND(" - ",Table58[[#This Row],[Assets]])-1)</f>
        <v>HS2-00003D82X</v>
      </c>
      <c r="N2795" s="239">
        <f>INDEX(TrackerTbl[#Data],MATCH(Table58[[#This Row],[L2]],TrackerTbl[Cleansed_UAID_2],0),5)</f>
        <v>45593</v>
      </c>
      <c r="O2795" s="9" t="str">
        <f>INDEX(TrackerTbl[#Data],MATCH(Table58[[#This Row],[L2]],TrackerTbl[Cleansed_UAID_2],0),6)</f>
        <v>10 - Complete</v>
      </c>
      <c r="P2795" s="239">
        <f>INDEX(TrackerTbl[#Data],MATCH(Table58[[#This Row],[L2]],TrackerTbl[Cleansed_UAID_2],0),7)</f>
        <v>45603</v>
      </c>
    </row>
    <row r="2796" spans="10:16">
      <c r="J2796" t="s">
        <v>12051</v>
      </c>
      <c r="K2796" s="238" t="s">
        <v>12020</v>
      </c>
      <c r="L2796" t="str">
        <f>LEFT(Table58[[#This Row],[L3 (Last Work Package only)]],FIND(" - ",Table58[[#This Row],[L3 (Last Work Package only)]])-1)</f>
        <v>IDR 222.9</v>
      </c>
      <c r="M2796" t="str">
        <f>LEFT(Table58[[#This Row],[Assets]],FIND(" - ",Table58[[#This Row],[Assets]])-1)</f>
        <v>HS2-00003D82Y</v>
      </c>
      <c r="N2796" s="239">
        <f>INDEX(TrackerTbl[#Data],MATCH(Table58[[#This Row],[L2]],TrackerTbl[Cleansed_UAID_2],0),5)</f>
        <v>45593</v>
      </c>
      <c r="O2796" s="9" t="str">
        <f>INDEX(TrackerTbl[#Data],MATCH(Table58[[#This Row],[L2]],TrackerTbl[Cleansed_UAID_2],0),6)</f>
        <v>10 - Complete</v>
      </c>
      <c r="P2796" s="239">
        <f>INDEX(TrackerTbl[#Data],MATCH(Table58[[#This Row],[L2]],TrackerTbl[Cleansed_UAID_2],0),7)</f>
        <v>45603</v>
      </c>
    </row>
    <row r="2797" spans="10:16">
      <c r="J2797" t="s">
        <v>12052</v>
      </c>
      <c r="K2797" s="238" t="s">
        <v>12020</v>
      </c>
      <c r="L2797" t="str">
        <f>LEFT(Table58[[#This Row],[L3 (Last Work Package only)]],FIND(" - ",Table58[[#This Row],[L3 (Last Work Package only)]])-1)</f>
        <v>IDR 222.9</v>
      </c>
      <c r="M2797" t="str">
        <f>LEFT(Table58[[#This Row],[Assets]],FIND(" - ",Table58[[#This Row],[Assets]])-1)</f>
        <v>HS2-00003D82Z</v>
      </c>
      <c r="N2797" s="239">
        <f>INDEX(TrackerTbl[#Data],MATCH(Table58[[#This Row],[L2]],TrackerTbl[Cleansed_UAID_2],0),5)</f>
        <v>45593</v>
      </c>
      <c r="O2797" s="9" t="str">
        <f>INDEX(TrackerTbl[#Data],MATCH(Table58[[#This Row],[L2]],TrackerTbl[Cleansed_UAID_2],0),6)</f>
        <v>10 - Complete</v>
      </c>
      <c r="P2797" s="239">
        <f>INDEX(TrackerTbl[#Data],MATCH(Table58[[#This Row],[L2]],TrackerTbl[Cleansed_UAID_2],0),7)</f>
        <v>45603</v>
      </c>
    </row>
    <row r="2798" spans="10:16">
      <c r="J2798" t="s">
        <v>12053</v>
      </c>
      <c r="K2798" s="238" t="s">
        <v>12020</v>
      </c>
      <c r="L2798" t="str">
        <f>LEFT(Table58[[#This Row],[L3 (Last Work Package only)]],FIND(" - ",Table58[[#This Row],[L3 (Last Work Package only)]])-1)</f>
        <v>IDR 222.9</v>
      </c>
      <c r="M2798" t="str">
        <f>LEFT(Table58[[#This Row],[Assets]],FIND(" - ",Table58[[#This Row],[Assets]])-1)</f>
        <v>HS2-00003D830</v>
      </c>
      <c r="N2798" s="239">
        <f>INDEX(TrackerTbl[#Data],MATCH(Table58[[#This Row],[L2]],TrackerTbl[Cleansed_UAID_2],0),5)</f>
        <v>45614</v>
      </c>
      <c r="O2798" s="9" t="str">
        <f>INDEX(TrackerTbl[#Data],MATCH(Table58[[#This Row],[L2]],TrackerTbl[Cleansed_UAID_2],0),6)</f>
        <v>10 - Complete</v>
      </c>
      <c r="P2798" s="239">
        <f>INDEX(TrackerTbl[#Data],MATCH(Table58[[#This Row],[L2]],TrackerTbl[Cleansed_UAID_2],0),7)</f>
        <v>45660</v>
      </c>
    </row>
    <row r="2799" spans="10:16">
      <c r="J2799" t="s">
        <v>12054</v>
      </c>
      <c r="K2799" s="238" t="s">
        <v>12020</v>
      </c>
      <c r="L2799" t="str">
        <f>LEFT(Table58[[#This Row],[L3 (Last Work Package only)]],FIND(" - ",Table58[[#This Row],[L3 (Last Work Package only)]])-1)</f>
        <v>IDR 222.9</v>
      </c>
      <c r="M2799" t="str">
        <f>LEFT(Table58[[#This Row],[Assets]],FIND(" - ",Table58[[#This Row],[Assets]])-1)</f>
        <v>HS2-00003D831</v>
      </c>
      <c r="N2799" s="239">
        <f>INDEX(TrackerTbl[#Data],MATCH(Table58[[#This Row],[L2]],TrackerTbl[Cleansed_UAID_2],0),5)</f>
        <v>45614</v>
      </c>
      <c r="O2799" s="9" t="str">
        <f>INDEX(TrackerTbl[#Data],MATCH(Table58[[#This Row],[L2]],TrackerTbl[Cleansed_UAID_2],0),6)</f>
        <v>10 - Complete</v>
      </c>
      <c r="P2799" s="239">
        <f>INDEX(TrackerTbl[#Data],MATCH(Table58[[#This Row],[L2]],TrackerTbl[Cleansed_UAID_2],0),7)</f>
        <v>45660</v>
      </c>
    </row>
    <row r="2800" spans="10:16">
      <c r="J2800" t="s">
        <v>12055</v>
      </c>
      <c r="K2800" s="238" t="s">
        <v>12020</v>
      </c>
      <c r="L2800" t="str">
        <f>LEFT(Table58[[#This Row],[L3 (Last Work Package only)]],FIND(" - ",Table58[[#This Row],[L3 (Last Work Package only)]])-1)</f>
        <v>IDR 222.9</v>
      </c>
      <c r="M2800" t="str">
        <f>LEFT(Table58[[#This Row],[Assets]],FIND(" - ",Table58[[#This Row],[Assets]])-1)</f>
        <v>HS2-00003D832</v>
      </c>
      <c r="N2800" s="239">
        <f>INDEX(TrackerTbl[#Data],MATCH(Table58[[#This Row],[L2]],TrackerTbl[Cleansed_UAID_2],0),5)</f>
        <v>45593</v>
      </c>
      <c r="O2800" s="9" t="str">
        <f>INDEX(TrackerTbl[#Data],MATCH(Table58[[#This Row],[L2]],TrackerTbl[Cleansed_UAID_2],0),6)</f>
        <v>10 - Complete</v>
      </c>
      <c r="P2800" s="239">
        <f>INDEX(TrackerTbl[#Data],MATCH(Table58[[#This Row],[L2]],TrackerTbl[Cleansed_UAID_2],0),7)</f>
        <v>45607</v>
      </c>
    </row>
    <row r="2801" spans="10:16">
      <c r="J2801" t="s">
        <v>12056</v>
      </c>
      <c r="K2801" s="238" t="s">
        <v>12020</v>
      </c>
      <c r="L2801" t="str">
        <f>LEFT(Table58[[#This Row],[L3 (Last Work Package only)]],FIND(" - ",Table58[[#This Row],[L3 (Last Work Package only)]])-1)</f>
        <v>IDR 222.9</v>
      </c>
      <c r="M2801" t="str">
        <f>LEFT(Table58[[#This Row],[Assets]],FIND(" - ",Table58[[#This Row],[Assets]])-1)</f>
        <v>HS2-00003D833</v>
      </c>
      <c r="N2801" s="239">
        <f>INDEX(TrackerTbl[#Data],MATCH(Table58[[#This Row],[L2]],TrackerTbl[Cleansed_UAID_2],0),5)</f>
        <v>45593</v>
      </c>
      <c r="O2801" s="9" t="str">
        <f>INDEX(TrackerTbl[#Data],MATCH(Table58[[#This Row],[L2]],TrackerTbl[Cleansed_UAID_2],0),6)</f>
        <v>10 - Complete</v>
      </c>
      <c r="P2801" s="239">
        <f>INDEX(TrackerTbl[#Data],MATCH(Table58[[#This Row],[L2]],TrackerTbl[Cleansed_UAID_2],0),7)</f>
        <v>45604</v>
      </c>
    </row>
    <row r="2802" spans="10:16">
      <c r="J2802" t="s">
        <v>12057</v>
      </c>
      <c r="K2802" s="238" t="s">
        <v>12020</v>
      </c>
      <c r="L2802" t="str">
        <f>LEFT(Table58[[#This Row],[L3 (Last Work Package only)]],FIND(" - ",Table58[[#This Row],[L3 (Last Work Package only)]])-1)</f>
        <v>IDR 222.9</v>
      </c>
      <c r="M2802" t="str">
        <f>LEFT(Table58[[#This Row],[Assets]],FIND(" - ",Table58[[#This Row],[Assets]])-1)</f>
        <v>HS2-00003D834</v>
      </c>
      <c r="N2802" s="239">
        <f>INDEX(TrackerTbl[#Data],MATCH(Table58[[#This Row],[L2]],TrackerTbl[Cleansed_UAID_2],0),5)</f>
        <v>45593</v>
      </c>
      <c r="O2802" s="9" t="str">
        <f>INDEX(TrackerTbl[#Data],MATCH(Table58[[#This Row],[L2]],TrackerTbl[Cleansed_UAID_2],0),6)</f>
        <v>10 - Complete</v>
      </c>
      <c r="P2802" s="239">
        <f>INDEX(TrackerTbl[#Data],MATCH(Table58[[#This Row],[L2]],TrackerTbl[Cleansed_UAID_2],0),7)</f>
        <v>45607</v>
      </c>
    </row>
    <row r="2803" spans="10:16">
      <c r="J2803" t="s">
        <v>12058</v>
      </c>
      <c r="K2803" s="238" t="s">
        <v>12020</v>
      </c>
      <c r="L2803" t="str">
        <f>LEFT(Table58[[#This Row],[L3 (Last Work Package only)]],FIND(" - ",Table58[[#This Row],[L3 (Last Work Package only)]])-1)</f>
        <v>IDR 222.9</v>
      </c>
      <c r="M2803" t="str">
        <f>LEFT(Table58[[#This Row],[Assets]],FIND(" - ",Table58[[#This Row],[Assets]])-1)</f>
        <v>HS2-00003D835</v>
      </c>
      <c r="N2803" s="239">
        <f>INDEX(TrackerTbl[#Data],MATCH(Table58[[#This Row],[L2]],TrackerTbl[Cleansed_UAID_2],0),5)</f>
        <v>45593</v>
      </c>
      <c r="O2803" s="9" t="str">
        <f>INDEX(TrackerTbl[#Data],MATCH(Table58[[#This Row],[L2]],TrackerTbl[Cleansed_UAID_2],0),6)</f>
        <v>10 - Complete</v>
      </c>
      <c r="P2803" s="239">
        <f>INDEX(TrackerTbl[#Data],MATCH(Table58[[#This Row],[L2]],TrackerTbl[Cleansed_UAID_2],0),7)</f>
        <v>45607</v>
      </c>
    </row>
    <row r="2804" spans="10:16">
      <c r="J2804" t="s">
        <v>12059</v>
      </c>
      <c r="K2804" s="238" t="s">
        <v>12020</v>
      </c>
      <c r="L2804" t="str">
        <f>LEFT(Table58[[#This Row],[L3 (Last Work Package only)]],FIND(" - ",Table58[[#This Row],[L3 (Last Work Package only)]])-1)</f>
        <v>IDR 222.9</v>
      </c>
      <c r="M2804" t="str">
        <f>LEFT(Table58[[#This Row],[Assets]],FIND(" - ",Table58[[#This Row],[Assets]])-1)</f>
        <v>HS2-00003D836</v>
      </c>
      <c r="N2804" s="239">
        <f>INDEX(TrackerTbl[#Data],MATCH(Table58[[#This Row],[L2]],TrackerTbl[Cleansed_UAID_2],0),5)</f>
        <v>45593</v>
      </c>
      <c r="O2804" s="9" t="str">
        <f>INDEX(TrackerTbl[#Data],MATCH(Table58[[#This Row],[L2]],TrackerTbl[Cleansed_UAID_2],0),6)</f>
        <v>10 - Complete</v>
      </c>
      <c r="P2804" s="239">
        <f>INDEX(TrackerTbl[#Data],MATCH(Table58[[#This Row],[L2]],TrackerTbl[Cleansed_UAID_2],0),7)</f>
        <v>45607</v>
      </c>
    </row>
    <row r="2805" spans="10:16">
      <c r="J2805" t="s">
        <v>12060</v>
      </c>
      <c r="K2805" s="238" t="s">
        <v>12020</v>
      </c>
      <c r="L2805" t="str">
        <f>LEFT(Table58[[#This Row],[L3 (Last Work Package only)]],FIND(" - ",Table58[[#This Row],[L3 (Last Work Package only)]])-1)</f>
        <v>IDR 222.9</v>
      </c>
      <c r="M2805" t="str">
        <f>LEFT(Table58[[#This Row],[Assets]],FIND(" - ",Table58[[#This Row],[Assets]])-1)</f>
        <v>HS2-00003D837</v>
      </c>
      <c r="N2805" s="239">
        <f>INDEX(TrackerTbl[#Data],MATCH(Table58[[#This Row],[L2]],TrackerTbl[Cleansed_UAID_2],0),5)</f>
        <v>45593</v>
      </c>
      <c r="O2805" s="9" t="str">
        <f>INDEX(TrackerTbl[#Data],MATCH(Table58[[#This Row],[L2]],TrackerTbl[Cleansed_UAID_2],0),6)</f>
        <v>10 - Complete</v>
      </c>
      <c r="P2805" s="239">
        <f>INDEX(TrackerTbl[#Data],MATCH(Table58[[#This Row],[L2]],TrackerTbl[Cleansed_UAID_2],0),7)</f>
        <v>45607</v>
      </c>
    </row>
    <row r="2806" spans="10:16">
      <c r="J2806" t="s">
        <v>12061</v>
      </c>
      <c r="K2806" s="238" t="s">
        <v>12020</v>
      </c>
      <c r="L2806" t="str">
        <f>LEFT(Table58[[#This Row],[L3 (Last Work Package only)]],FIND(" - ",Table58[[#This Row],[L3 (Last Work Package only)]])-1)</f>
        <v>IDR 222.9</v>
      </c>
      <c r="M2806" t="str">
        <f>LEFT(Table58[[#This Row],[Assets]],FIND(" - ",Table58[[#This Row],[Assets]])-1)</f>
        <v>HS2-00003D838</v>
      </c>
      <c r="N2806" s="239">
        <f>INDEX(TrackerTbl[#Data],MATCH(Table58[[#This Row],[L2]],TrackerTbl[Cleansed_UAID_2],0),5)</f>
        <v>45593</v>
      </c>
      <c r="O2806" s="9" t="str">
        <f>INDEX(TrackerTbl[#Data],MATCH(Table58[[#This Row],[L2]],TrackerTbl[Cleansed_UAID_2],0),6)</f>
        <v>10 - Complete</v>
      </c>
      <c r="P2806" s="239">
        <f>INDEX(TrackerTbl[#Data],MATCH(Table58[[#This Row],[L2]],TrackerTbl[Cleansed_UAID_2],0),7)</f>
        <v>45607</v>
      </c>
    </row>
    <row r="2807" spans="10:16">
      <c r="J2807" t="s">
        <v>12062</v>
      </c>
      <c r="K2807" s="238" t="s">
        <v>12020</v>
      </c>
      <c r="L2807" t="str">
        <f>LEFT(Table58[[#This Row],[L3 (Last Work Package only)]],FIND(" - ",Table58[[#This Row],[L3 (Last Work Package only)]])-1)</f>
        <v>IDR 222.9</v>
      </c>
      <c r="M2807" t="str">
        <f>LEFT(Table58[[#This Row],[Assets]],FIND(" - ",Table58[[#This Row],[Assets]])-1)</f>
        <v>HS2-00003D839</v>
      </c>
      <c r="N2807" s="239">
        <f>INDEX(TrackerTbl[#Data],MATCH(Table58[[#This Row],[L2]],TrackerTbl[Cleansed_UAID_2],0),5)</f>
        <v>45593</v>
      </c>
      <c r="O2807" s="9" t="str">
        <f>INDEX(TrackerTbl[#Data],MATCH(Table58[[#This Row],[L2]],TrackerTbl[Cleansed_UAID_2],0),6)</f>
        <v>10 - Complete</v>
      </c>
      <c r="P2807" s="239">
        <f>INDEX(TrackerTbl[#Data],MATCH(Table58[[#This Row],[L2]],TrackerTbl[Cleansed_UAID_2],0),7)</f>
        <v>45607</v>
      </c>
    </row>
    <row r="2808" spans="10:16">
      <c r="J2808" t="s">
        <v>12063</v>
      </c>
      <c r="K2808" s="238" t="s">
        <v>12020</v>
      </c>
      <c r="L2808" t="str">
        <f>LEFT(Table58[[#This Row],[L3 (Last Work Package only)]],FIND(" - ",Table58[[#This Row],[L3 (Last Work Package only)]])-1)</f>
        <v>IDR 222.9</v>
      </c>
      <c r="M2808" t="str">
        <f>LEFT(Table58[[#This Row],[Assets]],FIND(" - ",Table58[[#This Row],[Assets]])-1)</f>
        <v>HS2-00003D83A</v>
      </c>
      <c r="N2808" s="239">
        <f>INDEX(TrackerTbl[#Data],MATCH(Table58[[#This Row],[L2]],TrackerTbl[Cleansed_UAID_2],0),5)</f>
        <v>45593</v>
      </c>
      <c r="O2808" s="9" t="str">
        <f>INDEX(TrackerTbl[#Data],MATCH(Table58[[#This Row],[L2]],TrackerTbl[Cleansed_UAID_2],0),6)</f>
        <v>10 - Complete</v>
      </c>
      <c r="P2808" s="239">
        <f>INDEX(TrackerTbl[#Data],MATCH(Table58[[#This Row],[L2]],TrackerTbl[Cleansed_UAID_2],0),7)</f>
        <v>45607</v>
      </c>
    </row>
    <row r="2809" spans="10:16">
      <c r="J2809" t="s">
        <v>12064</v>
      </c>
      <c r="K2809" s="238" t="s">
        <v>12020</v>
      </c>
      <c r="L2809" t="str">
        <f>LEFT(Table58[[#This Row],[L3 (Last Work Package only)]],FIND(" - ",Table58[[#This Row],[L3 (Last Work Package only)]])-1)</f>
        <v>IDR 222.9</v>
      </c>
      <c r="M2809" t="str">
        <f>LEFT(Table58[[#This Row],[Assets]],FIND(" - ",Table58[[#This Row],[Assets]])-1)</f>
        <v>HS2-00003D83B</v>
      </c>
      <c r="N2809" s="239">
        <f>INDEX(TrackerTbl[#Data],MATCH(Table58[[#This Row],[L2]],TrackerTbl[Cleansed_UAID_2],0),5)</f>
        <v>45593</v>
      </c>
      <c r="O2809" s="9" t="str">
        <f>INDEX(TrackerTbl[#Data],MATCH(Table58[[#This Row],[L2]],TrackerTbl[Cleansed_UAID_2],0),6)</f>
        <v>10 - Complete</v>
      </c>
      <c r="P2809" s="239">
        <f>INDEX(TrackerTbl[#Data],MATCH(Table58[[#This Row],[L2]],TrackerTbl[Cleansed_UAID_2],0),7)</f>
        <v>45608</v>
      </c>
    </row>
    <row r="2810" spans="10:16">
      <c r="J2810" t="s">
        <v>12065</v>
      </c>
      <c r="K2810" s="238" t="s">
        <v>12020</v>
      </c>
      <c r="L2810" t="str">
        <f>LEFT(Table58[[#This Row],[L3 (Last Work Package only)]],FIND(" - ",Table58[[#This Row],[L3 (Last Work Package only)]])-1)</f>
        <v>IDR 222.9</v>
      </c>
      <c r="M2810" t="str">
        <f>LEFT(Table58[[#This Row],[Assets]],FIND(" - ",Table58[[#This Row],[Assets]])-1)</f>
        <v>HS2-00003D83C</v>
      </c>
      <c r="N2810" s="239">
        <f>INDEX(TrackerTbl[#Data],MATCH(Table58[[#This Row],[L2]],TrackerTbl[Cleansed_UAID_2],0),5)</f>
        <v>45593</v>
      </c>
      <c r="O2810" s="9" t="str">
        <f>INDEX(TrackerTbl[#Data],MATCH(Table58[[#This Row],[L2]],TrackerTbl[Cleansed_UAID_2],0),6)</f>
        <v>10 - Complete</v>
      </c>
      <c r="P2810" s="239">
        <f>INDEX(TrackerTbl[#Data],MATCH(Table58[[#This Row],[L2]],TrackerTbl[Cleansed_UAID_2],0),7)</f>
        <v>45608</v>
      </c>
    </row>
    <row r="2811" spans="10:16">
      <c r="J2811" t="s">
        <v>12066</v>
      </c>
      <c r="K2811" s="238" t="s">
        <v>12020</v>
      </c>
      <c r="L2811" t="str">
        <f>LEFT(Table58[[#This Row],[L3 (Last Work Package only)]],FIND(" - ",Table58[[#This Row],[L3 (Last Work Package only)]])-1)</f>
        <v>IDR 222.9</v>
      </c>
      <c r="M2811" t="str">
        <f>LEFT(Table58[[#This Row],[Assets]],FIND(" - ",Table58[[#This Row],[Assets]])-1)</f>
        <v>HS2-00003D83D</v>
      </c>
      <c r="N2811" s="239">
        <f>INDEX(TrackerTbl[#Data],MATCH(Table58[[#This Row],[L2]],TrackerTbl[Cleansed_UAID_2],0),5)</f>
        <v>45593</v>
      </c>
      <c r="O2811" s="9" t="str">
        <f>INDEX(TrackerTbl[#Data],MATCH(Table58[[#This Row],[L2]],TrackerTbl[Cleansed_UAID_2],0),6)</f>
        <v>10 - Complete</v>
      </c>
      <c r="P2811" s="239">
        <f>INDEX(TrackerTbl[#Data],MATCH(Table58[[#This Row],[L2]],TrackerTbl[Cleansed_UAID_2],0),7)</f>
        <v>45608</v>
      </c>
    </row>
    <row r="2812" spans="10:16">
      <c r="J2812" t="s">
        <v>12067</v>
      </c>
      <c r="K2812" s="238" t="s">
        <v>12020</v>
      </c>
      <c r="L2812" t="str">
        <f>LEFT(Table58[[#This Row],[L3 (Last Work Package only)]],FIND(" - ",Table58[[#This Row],[L3 (Last Work Package only)]])-1)</f>
        <v>IDR 222.9</v>
      </c>
      <c r="M2812" t="str">
        <f>LEFT(Table58[[#This Row],[Assets]],FIND(" - ",Table58[[#This Row],[Assets]])-1)</f>
        <v>HS2-00003D83E</v>
      </c>
      <c r="N2812" s="239">
        <f>INDEX(TrackerTbl[#Data],MATCH(Table58[[#This Row],[L2]],TrackerTbl[Cleansed_UAID_2],0),5)</f>
        <v>45593</v>
      </c>
      <c r="O2812" s="9" t="str">
        <f>INDEX(TrackerTbl[#Data],MATCH(Table58[[#This Row],[L2]],TrackerTbl[Cleansed_UAID_2],0),6)</f>
        <v>10 - Complete</v>
      </c>
      <c r="P2812" s="239">
        <f>INDEX(TrackerTbl[#Data],MATCH(Table58[[#This Row],[L2]],TrackerTbl[Cleansed_UAID_2],0),7)</f>
        <v>45608</v>
      </c>
    </row>
    <row r="2813" spans="10:16">
      <c r="J2813" t="s">
        <v>12068</v>
      </c>
      <c r="K2813" s="238" t="s">
        <v>12020</v>
      </c>
      <c r="L2813" t="str">
        <f>LEFT(Table58[[#This Row],[L3 (Last Work Package only)]],FIND(" - ",Table58[[#This Row],[L3 (Last Work Package only)]])-1)</f>
        <v>IDR 222.9</v>
      </c>
      <c r="M2813" t="str">
        <f>LEFT(Table58[[#This Row],[Assets]],FIND(" - ",Table58[[#This Row],[Assets]])-1)</f>
        <v>HS2-00003D83F</v>
      </c>
      <c r="N2813" s="239">
        <f>INDEX(TrackerTbl[#Data],MATCH(Table58[[#This Row],[L2]],TrackerTbl[Cleansed_UAID_2],0),5)</f>
        <v>45593</v>
      </c>
      <c r="O2813" s="9" t="str">
        <f>INDEX(TrackerTbl[#Data],MATCH(Table58[[#This Row],[L2]],TrackerTbl[Cleansed_UAID_2],0),6)</f>
        <v>10 - Complete</v>
      </c>
      <c r="P2813" s="239">
        <f>INDEX(TrackerTbl[#Data],MATCH(Table58[[#This Row],[L2]],TrackerTbl[Cleansed_UAID_2],0),7)</f>
        <v>45609</v>
      </c>
    </row>
    <row r="2814" spans="10:16">
      <c r="J2814" t="s">
        <v>12069</v>
      </c>
      <c r="K2814" s="238" t="s">
        <v>12020</v>
      </c>
      <c r="L2814" t="str">
        <f>LEFT(Table58[[#This Row],[L3 (Last Work Package only)]],FIND(" - ",Table58[[#This Row],[L3 (Last Work Package only)]])-1)</f>
        <v>IDR 222.9</v>
      </c>
      <c r="M2814" t="str">
        <f>LEFT(Table58[[#This Row],[Assets]],FIND(" - ",Table58[[#This Row],[Assets]])-1)</f>
        <v>HS2-00003D83G</v>
      </c>
      <c r="N2814" s="239">
        <f>INDEX(TrackerTbl[#Data],MATCH(Table58[[#This Row],[L2]],TrackerTbl[Cleansed_UAID_2],0),5)</f>
        <v>45593</v>
      </c>
      <c r="O2814" s="9" t="str">
        <f>INDEX(TrackerTbl[#Data],MATCH(Table58[[#This Row],[L2]],TrackerTbl[Cleansed_UAID_2],0),6)</f>
        <v>10 - Complete</v>
      </c>
      <c r="P2814" s="239">
        <f>INDEX(TrackerTbl[#Data],MATCH(Table58[[#This Row],[L2]],TrackerTbl[Cleansed_UAID_2],0),7)</f>
        <v>45609</v>
      </c>
    </row>
    <row r="2815" spans="10:16">
      <c r="J2815" t="s">
        <v>12070</v>
      </c>
      <c r="K2815" s="238" t="s">
        <v>12020</v>
      </c>
      <c r="L2815" t="str">
        <f>LEFT(Table58[[#This Row],[L3 (Last Work Package only)]],FIND(" - ",Table58[[#This Row],[L3 (Last Work Package only)]])-1)</f>
        <v>IDR 222.9</v>
      </c>
      <c r="M2815" t="str">
        <f>LEFT(Table58[[#This Row],[Assets]],FIND(" - ",Table58[[#This Row],[Assets]])-1)</f>
        <v>HS2-00003D83J</v>
      </c>
      <c r="N2815" s="239">
        <f>INDEX(TrackerTbl[#Data],MATCH(Table58[[#This Row],[L2]],TrackerTbl[Cleansed_UAID_2],0),5)</f>
        <v>45593</v>
      </c>
      <c r="O2815" s="9" t="str">
        <f>INDEX(TrackerTbl[#Data],MATCH(Table58[[#This Row],[L2]],TrackerTbl[Cleansed_UAID_2],0),6)</f>
        <v>10 - Complete</v>
      </c>
      <c r="P2815" s="239">
        <f>INDEX(TrackerTbl[#Data],MATCH(Table58[[#This Row],[L2]],TrackerTbl[Cleansed_UAID_2],0),7)</f>
        <v>45609</v>
      </c>
    </row>
    <row r="2816" spans="10:16">
      <c r="J2816" t="s">
        <v>12071</v>
      </c>
      <c r="K2816" s="238" t="s">
        <v>12020</v>
      </c>
      <c r="L2816" t="str">
        <f>LEFT(Table58[[#This Row],[L3 (Last Work Package only)]],FIND(" - ",Table58[[#This Row],[L3 (Last Work Package only)]])-1)</f>
        <v>IDR 222.9</v>
      </c>
      <c r="M2816" t="str">
        <f>LEFT(Table58[[#This Row],[Assets]],FIND(" - ",Table58[[#This Row],[Assets]])-1)</f>
        <v>HS2-00003D83K</v>
      </c>
      <c r="N2816" s="239">
        <f>INDEX(TrackerTbl[#Data],MATCH(Table58[[#This Row],[L2]],TrackerTbl[Cleansed_UAID_2],0),5)</f>
        <v>45593</v>
      </c>
      <c r="O2816" s="9" t="str">
        <f>INDEX(TrackerTbl[#Data],MATCH(Table58[[#This Row],[L2]],TrackerTbl[Cleansed_UAID_2],0),6)</f>
        <v>10 - Complete</v>
      </c>
      <c r="P2816" s="239">
        <f>INDEX(TrackerTbl[#Data],MATCH(Table58[[#This Row],[L2]],TrackerTbl[Cleansed_UAID_2],0),7)</f>
        <v>45681</v>
      </c>
    </row>
    <row r="2817" spans="10:16">
      <c r="J2817" t="s">
        <v>12072</v>
      </c>
      <c r="K2817" s="238" t="s">
        <v>12020</v>
      </c>
      <c r="L2817" t="str">
        <f>LEFT(Table58[[#This Row],[L3 (Last Work Package only)]],FIND(" - ",Table58[[#This Row],[L3 (Last Work Package only)]])-1)</f>
        <v>IDR 222.9</v>
      </c>
      <c r="M2817" t="str">
        <f>LEFT(Table58[[#This Row],[Assets]],FIND(" - ",Table58[[#This Row],[Assets]])-1)</f>
        <v>HS2-00003D83L</v>
      </c>
      <c r="N2817" s="239">
        <f>INDEX(TrackerTbl[#Data],MATCH(Table58[[#This Row],[L2]],TrackerTbl[Cleansed_UAID_2],0),5)</f>
        <v>45593</v>
      </c>
      <c r="O2817" s="9" t="str">
        <f>INDEX(TrackerTbl[#Data],MATCH(Table58[[#This Row],[L2]],TrackerTbl[Cleansed_UAID_2],0),6)</f>
        <v>10 - Complete</v>
      </c>
      <c r="P2817" s="239">
        <f>INDEX(TrackerTbl[#Data],MATCH(Table58[[#This Row],[L2]],TrackerTbl[Cleansed_UAID_2],0),7)</f>
        <v>45610</v>
      </c>
    </row>
    <row r="2818" spans="10:16">
      <c r="J2818" t="s">
        <v>12073</v>
      </c>
      <c r="K2818" s="238" t="s">
        <v>12020</v>
      </c>
      <c r="L2818" t="str">
        <f>LEFT(Table58[[#This Row],[L3 (Last Work Package only)]],FIND(" - ",Table58[[#This Row],[L3 (Last Work Package only)]])-1)</f>
        <v>IDR 222.9</v>
      </c>
      <c r="M2818" t="str">
        <f>LEFT(Table58[[#This Row],[Assets]],FIND(" - ",Table58[[#This Row],[Assets]])-1)</f>
        <v>HS2-00003D83M</v>
      </c>
      <c r="N2818" s="239">
        <f>INDEX(TrackerTbl[#Data],MATCH(Table58[[#This Row],[L2]],TrackerTbl[Cleansed_UAID_2],0),5)</f>
        <v>45593</v>
      </c>
      <c r="O2818" s="9" t="str">
        <f>INDEX(TrackerTbl[#Data],MATCH(Table58[[#This Row],[L2]],TrackerTbl[Cleansed_UAID_2],0),6)</f>
        <v>10 - Complete</v>
      </c>
      <c r="P2818" s="239">
        <f>INDEX(TrackerTbl[#Data],MATCH(Table58[[#This Row],[L2]],TrackerTbl[Cleansed_UAID_2],0),7)</f>
        <v>45610</v>
      </c>
    </row>
    <row r="2819" spans="10:16">
      <c r="J2819" t="s">
        <v>12074</v>
      </c>
      <c r="K2819" s="238" t="s">
        <v>12020</v>
      </c>
      <c r="L2819" t="str">
        <f>LEFT(Table58[[#This Row],[L3 (Last Work Package only)]],FIND(" - ",Table58[[#This Row],[L3 (Last Work Package only)]])-1)</f>
        <v>IDR 222.9</v>
      </c>
      <c r="M2819" t="str">
        <f>LEFT(Table58[[#This Row],[Assets]],FIND(" - ",Table58[[#This Row],[Assets]])-1)</f>
        <v>HS2-00003D83N</v>
      </c>
      <c r="N2819" s="239">
        <f>INDEX(TrackerTbl[#Data],MATCH(Table58[[#This Row],[L2]],TrackerTbl[Cleansed_UAID_2],0),5)</f>
        <v>45593</v>
      </c>
      <c r="O2819" s="9" t="str">
        <f>INDEX(TrackerTbl[#Data],MATCH(Table58[[#This Row],[L2]],TrackerTbl[Cleansed_UAID_2],0),6)</f>
        <v>10 - Complete</v>
      </c>
      <c r="P2819" s="239">
        <f>INDEX(TrackerTbl[#Data],MATCH(Table58[[#This Row],[L2]],TrackerTbl[Cleansed_UAID_2],0),7)</f>
        <v>45610</v>
      </c>
    </row>
    <row r="2820" spans="10:16">
      <c r="J2820" t="s">
        <v>12075</v>
      </c>
      <c r="K2820" s="238" t="s">
        <v>12020</v>
      </c>
      <c r="L2820" t="str">
        <f>LEFT(Table58[[#This Row],[L3 (Last Work Package only)]],FIND(" - ",Table58[[#This Row],[L3 (Last Work Package only)]])-1)</f>
        <v>IDR 222.9</v>
      </c>
      <c r="M2820" t="str">
        <f>LEFT(Table58[[#This Row],[Assets]],FIND(" - ",Table58[[#This Row],[Assets]])-1)</f>
        <v>HS2-00003D83P</v>
      </c>
      <c r="N2820" s="239">
        <f>INDEX(TrackerTbl[#Data],MATCH(Table58[[#This Row],[L2]],TrackerTbl[Cleansed_UAID_2],0),5)</f>
        <v>45593</v>
      </c>
      <c r="O2820" s="9" t="str">
        <f>INDEX(TrackerTbl[#Data],MATCH(Table58[[#This Row],[L2]],TrackerTbl[Cleansed_UAID_2],0),6)</f>
        <v>10 - Complete</v>
      </c>
      <c r="P2820" s="239">
        <f>INDEX(TrackerTbl[#Data],MATCH(Table58[[#This Row],[L2]],TrackerTbl[Cleansed_UAID_2],0),7)</f>
        <v>45610</v>
      </c>
    </row>
    <row r="2821" spans="10:16">
      <c r="J2821" t="s">
        <v>12076</v>
      </c>
      <c r="K2821" s="238" t="s">
        <v>12020</v>
      </c>
      <c r="L2821" t="str">
        <f>LEFT(Table58[[#This Row],[L3 (Last Work Package only)]],FIND(" - ",Table58[[#This Row],[L3 (Last Work Package only)]])-1)</f>
        <v>IDR 222.9</v>
      </c>
      <c r="M2821" t="str">
        <f>LEFT(Table58[[#This Row],[Assets]],FIND(" - ",Table58[[#This Row],[Assets]])-1)</f>
        <v>HS2-00003D83Q</v>
      </c>
      <c r="N2821" s="239">
        <f>INDEX(TrackerTbl[#Data],MATCH(Table58[[#This Row],[L2]],TrackerTbl[Cleansed_UAID_2],0),5)</f>
        <v>45593</v>
      </c>
      <c r="O2821" s="9" t="str">
        <f>INDEX(TrackerTbl[#Data],MATCH(Table58[[#This Row],[L2]],TrackerTbl[Cleansed_UAID_2],0),6)</f>
        <v>10 - Complete</v>
      </c>
      <c r="P2821" s="239">
        <f>INDEX(TrackerTbl[#Data],MATCH(Table58[[#This Row],[L2]],TrackerTbl[Cleansed_UAID_2],0),7)</f>
        <v>45610</v>
      </c>
    </row>
    <row r="2822" spans="10:16">
      <c r="J2822" t="s">
        <v>12077</v>
      </c>
      <c r="K2822" s="238" t="s">
        <v>12020</v>
      </c>
      <c r="L2822" t="str">
        <f>LEFT(Table58[[#This Row],[L3 (Last Work Package only)]],FIND(" - ",Table58[[#This Row],[L3 (Last Work Package only)]])-1)</f>
        <v>IDR 222.9</v>
      </c>
      <c r="M2822" t="str">
        <f>LEFT(Table58[[#This Row],[Assets]],FIND(" - ",Table58[[#This Row],[Assets]])-1)</f>
        <v>HS2-00003D83R</v>
      </c>
      <c r="N2822" s="239">
        <f>INDEX(TrackerTbl[#Data],MATCH(Table58[[#This Row],[L2]],TrackerTbl[Cleansed_UAID_2],0),5)</f>
        <v>45593</v>
      </c>
      <c r="O2822" s="9" t="str">
        <f>INDEX(TrackerTbl[#Data],MATCH(Table58[[#This Row],[L2]],TrackerTbl[Cleansed_UAID_2],0),6)</f>
        <v>10 - Complete</v>
      </c>
      <c r="P2822" s="239">
        <f>INDEX(TrackerTbl[#Data],MATCH(Table58[[#This Row],[L2]],TrackerTbl[Cleansed_UAID_2],0),7)</f>
        <v>45610</v>
      </c>
    </row>
    <row r="2823" spans="10:16">
      <c r="J2823" t="s">
        <v>12078</v>
      </c>
      <c r="K2823" s="238" t="s">
        <v>12020</v>
      </c>
      <c r="L2823" t="str">
        <f>LEFT(Table58[[#This Row],[L3 (Last Work Package only)]],FIND(" - ",Table58[[#This Row],[L3 (Last Work Package only)]])-1)</f>
        <v>IDR 222.9</v>
      </c>
      <c r="M2823" t="str">
        <f>LEFT(Table58[[#This Row],[Assets]],FIND(" - ",Table58[[#This Row],[Assets]])-1)</f>
        <v>HS2-00003D83S</v>
      </c>
      <c r="N2823" s="239">
        <f>INDEX(TrackerTbl[#Data],MATCH(Table58[[#This Row],[L2]],TrackerTbl[Cleansed_UAID_2],0),5)</f>
        <v>45593</v>
      </c>
      <c r="O2823" s="9" t="str">
        <f>INDEX(TrackerTbl[#Data],MATCH(Table58[[#This Row],[L2]],TrackerTbl[Cleansed_UAID_2],0),6)</f>
        <v>10 - Complete</v>
      </c>
      <c r="P2823" s="239">
        <f>INDEX(TrackerTbl[#Data],MATCH(Table58[[#This Row],[L2]],TrackerTbl[Cleansed_UAID_2],0),7)</f>
        <v>45610</v>
      </c>
    </row>
    <row r="2824" spans="10:16">
      <c r="J2824" t="s">
        <v>12079</v>
      </c>
      <c r="K2824" s="238" t="s">
        <v>12020</v>
      </c>
      <c r="L2824" t="str">
        <f>LEFT(Table58[[#This Row],[L3 (Last Work Package only)]],FIND(" - ",Table58[[#This Row],[L3 (Last Work Package only)]])-1)</f>
        <v>IDR 222.9</v>
      </c>
      <c r="M2824" t="str">
        <f>LEFT(Table58[[#This Row],[Assets]],FIND(" - ",Table58[[#This Row],[Assets]])-1)</f>
        <v>HS2-00003D83T</v>
      </c>
      <c r="N2824" s="239">
        <f>INDEX(TrackerTbl[#Data],MATCH(Table58[[#This Row],[L2]],TrackerTbl[Cleansed_UAID_2],0),5)</f>
        <v>45593</v>
      </c>
      <c r="O2824" s="9" t="str">
        <f>INDEX(TrackerTbl[#Data],MATCH(Table58[[#This Row],[L2]],TrackerTbl[Cleansed_UAID_2],0),6)</f>
        <v>10 - Complete</v>
      </c>
      <c r="P2824" s="239">
        <f>INDEX(TrackerTbl[#Data],MATCH(Table58[[#This Row],[L2]],TrackerTbl[Cleansed_UAID_2],0),7)</f>
        <v>45610</v>
      </c>
    </row>
    <row r="2825" spans="10:16">
      <c r="J2825" t="s">
        <v>12080</v>
      </c>
      <c r="K2825" s="238" t="s">
        <v>12020</v>
      </c>
      <c r="L2825" t="str">
        <f>LEFT(Table58[[#This Row],[L3 (Last Work Package only)]],FIND(" - ",Table58[[#This Row],[L3 (Last Work Package only)]])-1)</f>
        <v>IDR 222.9</v>
      </c>
      <c r="M2825" t="str">
        <f>LEFT(Table58[[#This Row],[Assets]],FIND(" - ",Table58[[#This Row],[Assets]])-1)</f>
        <v>HS2-00003D83U</v>
      </c>
      <c r="N2825" s="239">
        <f>INDEX(TrackerTbl[#Data],MATCH(Table58[[#This Row],[L2]],TrackerTbl[Cleansed_UAID_2],0),5)</f>
        <v>45593</v>
      </c>
      <c r="O2825" s="9" t="str">
        <f>INDEX(TrackerTbl[#Data],MATCH(Table58[[#This Row],[L2]],TrackerTbl[Cleansed_UAID_2],0),6)</f>
        <v>10 - Complete</v>
      </c>
      <c r="P2825" s="239">
        <f>INDEX(TrackerTbl[#Data],MATCH(Table58[[#This Row],[L2]],TrackerTbl[Cleansed_UAID_2],0),7)</f>
        <v>45610</v>
      </c>
    </row>
    <row r="2826" spans="10:16">
      <c r="J2826" t="s">
        <v>12081</v>
      </c>
      <c r="K2826" s="238" t="s">
        <v>12020</v>
      </c>
      <c r="L2826" t="str">
        <f>LEFT(Table58[[#This Row],[L3 (Last Work Package only)]],FIND(" - ",Table58[[#This Row],[L3 (Last Work Package only)]])-1)</f>
        <v>IDR 222.9</v>
      </c>
      <c r="M2826" t="str">
        <f>LEFT(Table58[[#This Row],[Assets]],FIND(" - ",Table58[[#This Row],[Assets]])-1)</f>
        <v>HS2-00003D83V</v>
      </c>
      <c r="N2826" s="239">
        <f>INDEX(TrackerTbl[#Data],MATCH(Table58[[#This Row],[L2]],TrackerTbl[Cleansed_UAID_2],0),5)</f>
        <v>45593</v>
      </c>
      <c r="O2826" s="9" t="str">
        <f>INDEX(TrackerTbl[#Data],MATCH(Table58[[#This Row],[L2]],TrackerTbl[Cleansed_UAID_2],0),6)</f>
        <v>10 - Complete</v>
      </c>
      <c r="P2826" s="239">
        <f>INDEX(TrackerTbl[#Data],MATCH(Table58[[#This Row],[L2]],TrackerTbl[Cleansed_UAID_2],0),7)</f>
        <v>45610</v>
      </c>
    </row>
    <row r="2827" spans="10:16">
      <c r="J2827" t="s">
        <v>12082</v>
      </c>
      <c r="K2827" s="238" t="s">
        <v>12020</v>
      </c>
      <c r="L2827" t="str">
        <f>LEFT(Table58[[#This Row],[L3 (Last Work Package only)]],FIND(" - ",Table58[[#This Row],[L3 (Last Work Package only)]])-1)</f>
        <v>IDR 222.9</v>
      </c>
      <c r="M2827" t="str">
        <f>LEFT(Table58[[#This Row],[Assets]],FIND(" - ",Table58[[#This Row],[Assets]])-1)</f>
        <v>HS2-00003D841</v>
      </c>
      <c r="N2827" s="239" t="e">
        <f>INDEX(TrackerTbl[#Data],MATCH(Table58[[#This Row],[L2]],TrackerTbl[Cleansed_UAID_2],0),5)</f>
        <v>#N/A</v>
      </c>
      <c r="O2827" s="9" t="e">
        <f>INDEX(TrackerTbl[#Data],MATCH(Table58[[#This Row],[L2]],TrackerTbl[Cleansed_UAID_2],0),6)</f>
        <v>#N/A</v>
      </c>
      <c r="P2827" s="239" t="e">
        <f>INDEX(TrackerTbl[#Data],MATCH(Table58[[#This Row],[L2]],TrackerTbl[Cleansed_UAID_2],0),7)</f>
        <v>#N/A</v>
      </c>
    </row>
    <row r="2828" spans="10:16">
      <c r="J2828" t="s">
        <v>12083</v>
      </c>
      <c r="K2828" s="238" t="s">
        <v>12020</v>
      </c>
      <c r="L2828" t="str">
        <f>LEFT(Table58[[#This Row],[L3 (Last Work Package only)]],FIND(" - ",Table58[[#This Row],[L3 (Last Work Package only)]])-1)</f>
        <v>IDR 222.9</v>
      </c>
      <c r="M2828" t="str">
        <f>LEFT(Table58[[#This Row],[Assets]],FIND(" - ",Table58[[#This Row],[Assets]])-1)</f>
        <v>HS2-00003D846</v>
      </c>
      <c r="N2828" s="239" t="e">
        <f>INDEX(TrackerTbl[#Data],MATCH(Table58[[#This Row],[L2]],TrackerTbl[Cleansed_UAID_2],0),5)</f>
        <v>#N/A</v>
      </c>
      <c r="O2828" s="9" t="e">
        <f>INDEX(TrackerTbl[#Data],MATCH(Table58[[#This Row],[L2]],TrackerTbl[Cleansed_UAID_2],0),6)</f>
        <v>#N/A</v>
      </c>
      <c r="P2828" s="239" t="e">
        <f>INDEX(TrackerTbl[#Data],MATCH(Table58[[#This Row],[L2]],TrackerTbl[Cleansed_UAID_2],0),7)</f>
        <v>#N/A</v>
      </c>
    </row>
    <row r="2829" spans="10:16">
      <c r="J2829" t="s">
        <v>12084</v>
      </c>
      <c r="K2829" s="238" t="s">
        <v>12020</v>
      </c>
      <c r="L2829" t="str">
        <f>LEFT(Table58[[#This Row],[L3 (Last Work Package only)]],FIND(" - ",Table58[[#This Row],[L3 (Last Work Package only)]])-1)</f>
        <v>IDR 222.9</v>
      </c>
      <c r="M2829" t="str">
        <f>LEFT(Table58[[#This Row],[Assets]],FIND(" - ",Table58[[#This Row],[Assets]])-1)</f>
        <v>HS2-00003D849</v>
      </c>
      <c r="N2829" s="239" t="e">
        <f>INDEX(TrackerTbl[#Data],MATCH(Table58[[#This Row],[L2]],TrackerTbl[Cleansed_UAID_2],0),5)</f>
        <v>#N/A</v>
      </c>
      <c r="O2829" s="9" t="e">
        <f>INDEX(TrackerTbl[#Data],MATCH(Table58[[#This Row],[L2]],TrackerTbl[Cleansed_UAID_2],0),6)</f>
        <v>#N/A</v>
      </c>
      <c r="P2829" s="239" t="e">
        <f>INDEX(TrackerTbl[#Data],MATCH(Table58[[#This Row],[L2]],TrackerTbl[Cleansed_UAID_2],0),7)</f>
        <v>#N/A</v>
      </c>
    </row>
    <row r="2830" spans="10:16">
      <c r="J2830" t="s">
        <v>12085</v>
      </c>
      <c r="K2830" s="238" t="s">
        <v>12020</v>
      </c>
      <c r="L2830" t="str">
        <f>LEFT(Table58[[#This Row],[L3 (Last Work Package only)]],FIND(" - ",Table58[[#This Row],[L3 (Last Work Package only)]])-1)</f>
        <v>IDR 222.9</v>
      </c>
      <c r="M2830" t="str">
        <f>LEFT(Table58[[#This Row],[Assets]],FIND(" - ",Table58[[#This Row],[Assets]])-1)</f>
        <v>HS2-00003D84A</v>
      </c>
      <c r="N2830" s="239" t="e">
        <f>INDEX(TrackerTbl[#Data],MATCH(Table58[[#This Row],[L2]],TrackerTbl[Cleansed_UAID_2],0),5)</f>
        <v>#N/A</v>
      </c>
      <c r="O2830" s="9" t="e">
        <f>INDEX(TrackerTbl[#Data],MATCH(Table58[[#This Row],[L2]],TrackerTbl[Cleansed_UAID_2],0),6)</f>
        <v>#N/A</v>
      </c>
      <c r="P2830" s="239" t="e">
        <f>INDEX(TrackerTbl[#Data],MATCH(Table58[[#This Row],[L2]],TrackerTbl[Cleansed_UAID_2],0),7)</f>
        <v>#N/A</v>
      </c>
    </row>
    <row r="2831" spans="10:16">
      <c r="J2831" t="s">
        <v>12086</v>
      </c>
      <c r="K2831" s="238" t="s">
        <v>12020</v>
      </c>
      <c r="L2831" t="str">
        <f>LEFT(Table58[[#This Row],[L3 (Last Work Package only)]],FIND(" - ",Table58[[#This Row],[L3 (Last Work Package only)]])-1)</f>
        <v>IDR 222.9</v>
      </c>
      <c r="M2831" t="str">
        <f>LEFT(Table58[[#This Row],[Assets]],FIND(" - ",Table58[[#This Row],[Assets]])-1)</f>
        <v>HS2-00003D84E</v>
      </c>
      <c r="N2831" s="239" t="e">
        <f>INDEX(TrackerTbl[#Data],MATCH(Table58[[#This Row],[L2]],TrackerTbl[Cleansed_UAID_2],0),5)</f>
        <v>#N/A</v>
      </c>
      <c r="O2831" s="9" t="e">
        <f>INDEX(TrackerTbl[#Data],MATCH(Table58[[#This Row],[L2]],TrackerTbl[Cleansed_UAID_2],0),6)</f>
        <v>#N/A</v>
      </c>
      <c r="P2831" s="239" t="e">
        <f>INDEX(TrackerTbl[#Data],MATCH(Table58[[#This Row],[L2]],TrackerTbl[Cleansed_UAID_2],0),7)</f>
        <v>#N/A</v>
      </c>
    </row>
    <row r="2832" spans="10:16">
      <c r="J2832" t="s">
        <v>12087</v>
      </c>
      <c r="K2832" s="238" t="s">
        <v>12020</v>
      </c>
      <c r="L2832" t="str">
        <f>LEFT(Table58[[#This Row],[L3 (Last Work Package only)]],FIND(" - ",Table58[[#This Row],[L3 (Last Work Package only)]])-1)</f>
        <v>IDR 222.9</v>
      </c>
      <c r="M2832" t="str">
        <f>LEFT(Table58[[#This Row],[Assets]],FIND(" - ",Table58[[#This Row],[Assets]])-1)</f>
        <v>HS2-00003D84M</v>
      </c>
      <c r="N2832" s="239" t="e">
        <f>INDEX(TrackerTbl[#Data],MATCH(Table58[[#This Row],[L2]],TrackerTbl[Cleansed_UAID_2],0),5)</f>
        <v>#N/A</v>
      </c>
      <c r="O2832" s="9" t="e">
        <f>INDEX(TrackerTbl[#Data],MATCH(Table58[[#This Row],[L2]],TrackerTbl[Cleansed_UAID_2],0),6)</f>
        <v>#N/A</v>
      </c>
      <c r="P2832" s="239" t="e">
        <f>INDEX(TrackerTbl[#Data],MATCH(Table58[[#This Row],[L2]],TrackerTbl[Cleansed_UAID_2],0),7)</f>
        <v>#N/A</v>
      </c>
    </row>
    <row r="2833" spans="10:16">
      <c r="J2833" t="s">
        <v>12088</v>
      </c>
      <c r="K2833" s="238" t="s">
        <v>12020</v>
      </c>
      <c r="L2833" t="str">
        <f>LEFT(Table58[[#This Row],[L3 (Last Work Package only)]],FIND(" - ",Table58[[#This Row],[L3 (Last Work Package only)]])-1)</f>
        <v>IDR 222.9</v>
      </c>
      <c r="M2833" t="str">
        <f>LEFT(Table58[[#This Row],[Assets]],FIND(" - ",Table58[[#This Row],[Assets]])-1)</f>
        <v>HS2-00003D84R</v>
      </c>
      <c r="N2833" s="239" t="e">
        <f>INDEX(TrackerTbl[#Data],MATCH(Table58[[#This Row],[L2]],TrackerTbl[Cleansed_UAID_2],0),5)</f>
        <v>#N/A</v>
      </c>
      <c r="O2833" s="9" t="e">
        <f>INDEX(TrackerTbl[#Data],MATCH(Table58[[#This Row],[L2]],TrackerTbl[Cleansed_UAID_2],0),6)</f>
        <v>#N/A</v>
      </c>
      <c r="P2833" s="239" t="e">
        <f>INDEX(TrackerTbl[#Data],MATCH(Table58[[#This Row],[L2]],TrackerTbl[Cleansed_UAID_2],0),7)</f>
        <v>#N/A</v>
      </c>
    </row>
    <row r="2834" spans="10:16">
      <c r="J2834" t="s">
        <v>12089</v>
      </c>
      <c r="K2834" s="238" t="s">
        <v>12020</v>
      </c>
      <c r="L2834" t="str">
        <f>LEFT(Table58[[#This Row],[L3 (Last Work Package only)]],FIND(" - ",Table58[[#This Row],[L3 (Last Work Package only)]])-1)</f>
        <v>IDR 222.9</v>
      </c>
      <c r="M2834" t="str">
        <f>LEFT(Table58[[#This Row],[Assets]],FIND(" - ",Table58[[#This Row],[Assets]])-1)</f>
        <v>HS2-00003D84S</v>
      </c>
      <c r="N2834" s="239" t="e">
        <f>INDEX(TrackerTbl[#Data],MATCH(Table58[[#This Row],[L2]],TrackerTbl[Cleansed_UAID_2],0),5)</f>
        <v>#N/A</v>
      </c>
      <c r="O2834" s="9" t="e">
        <f>INDEX(TrackerTbl[#Data],MATCH(Table58[[#This Row],[L2]],TrackerTbl[Cleansed_UAID_2],0),6)</f>
        <v>#N/A</v>
      </c>
      <c r="P2834" s="239" t="e">
        <f>INDEX(TrackerTbl[#Data],MATCH(Table58[[#This Row],[L2]],TrackerTbl[Cleansed_UAID_2],0),7)</f>
        <v>#N/A</v>
      </c>
    </row>
    <row r="2835" spans="10:16">
      <c r="J2835" t="s">
        <v>12090</v>
      </c>
      <c r="K2835" s="238" t="s">
        <v>12020</v>
      </c>
      <c r="L2835" t="str">
        <f>LEFT(Table58[[#This Row],[L3 (Last Work Package only)]],FIND(" - ",Table58[[#This Row],[L3 (Last Work Package only)]])-1)</f>
        <v>IDR 222.9</v>
      </c>
      <c r="M2835" t="str">
        <f>LEFT(Table58[[#This Row],[Assets]],FIND(" - ",Table58[[#This Row],[Assets]])-1)</f>
        <v>HS2-00003D84T</v>
      </c>
      <c r="N2835" s="239">
        <f>INDEX(TrackerTbl[#Data],MATCH(Table58[[#This Row],[L2]],TrackerTbl[Cleansed_UAID_2],0),5)</f>
        <v>45593</v>
      </c>
      <c r="O2835" s="9" t="str">
        <f>INDEX(TrackerTbl[#Data],MATCH(Table58[[#This Row],[L2]],TrackerTbl[Cleansed_UAID_2],0),6)</f>
        <v>10 - Complete</v>
      </c>
      <c r="P2835" s="239">
        <f>INDEX(TrackerTbl[#Data],MATCH(Table58[[#This Row],[L2]],TrackerTbl[Cleansed_UAID_2],0),7)</f>
        <v>45610</v>
      </c>
    </row>
    <row r="2836" spans="10:16">
      <c r="J2836" t="s">
        <v>12091</v>
      </c>
      <c r="K2836" s="238" t="s">
        <v>12020</v>
      </c>
      <c r="L2836" t="str">
        <f>LEFT(Table58[[#This Row],[L3 (Last Work Package only)]],FIND(" - ",Table58[[#This Row],[L3 (Last Work Package only)]])-1)</f>
        <v>IDR 222.9</v>
      </c>
      <c r="M2836" t="str">
        <f>LEFT(Table58[[#This Row],[Assets]],FIND(" - ",Table58[[#This Row],[Assets]])-1)</f>
        <v>HS2-00003D84U</v>
      </c>
      <c r="N2836" s="239">
        <f>INDEX(TrackerTbl[#Data],MATCH(Table58[[#This Row],[L2]],TrackerTbl[Cleansed_UAID_2],0),5)</f>
        <v>45593</v>
      </c>
      <c r="O2836" s="9" t="str">
        <f>INDEX(TrackerTbl[#Data],MATCH(Table58[[#This Row],[L2]],TrackerTbl[Cleansed_UAID_2],0),6)</f>
        <v>10 - Complete</v>
      </c>
      <c r="P2836" s="239">
        <f>INDEX(TrackerTbl[#Data],MATCH(Table58[[#This Row],[L2]],TrackerTbl[Cleansed_UAID_2],0),7)</f>
        <v>45610</v>
      </c>
    </row>
    <row r="2837" spans="10:16">
      <c r="J2837" t="s">
        <v>12092</v>
      </c>
      <c r="K2837" s="238" t="s">
        <v>12020</v>
      </c>
      <c r="L2837" t="str">
        <f>LEFT(Table58[[#This Row],[L3 (Last Work Package only)]],FIND(" - ",Table58[[#This Row],[L3 (Last Work Package only)]])-1)</f>
        <v>IDR 222.9</v>
      </c>
      <c r="M2837" t="str">
        <f>LEFT(Table58[[#This Row],[Assets]],FIND(" - ",Table58[[#This Row],[Assets]])-1)</f>
        <v>HS2-00003D84X</v>
      </c>
      <c r="N2837" s="239">
        <f>INDEX(TrackerTbl[#Data],MATCH(Table58[[#This Row],[L2]],TrackerTbl[Cleansed_UAID_2],0),5)</f>
        <v>45614</v>
      </c>
      <c r="O2837" s="9" t="str">
        <f>INDEX(TrackerTbl[#Data],MATCH(Table58[[#This Row],[L2]],TrackerTbl[Cleansed_UAID_2],0),6)</f>
        <v>10 - Complete</v>
      </c>
      <c r="P2837" s="239">
        <f>INDEX(TrackerTbl[#Data],MATCH(Table58[[#This Row],[L2]],TrackerTbl[Cleansed_UAID_2],0),7)</f>
        <v>45660</v>
      </c>
    </row>
    <row r="2838" spans="10:16">
      <c r="J2838" t="s">
        <v>12093</v>
      </c>
      <c r="K2838" s="238" t="s">
        <v>12020</v>
      </c>
      <c r="L2838" t="str">
        <f>LEFT(Table58[[#This Row],[L3 (Last Work Package only)]],FIND(" - ",Table58[[#This Row],[L3 (Last Work Package only)]])-1)</f>
        <v>IDR 222.9</v>
      </c>
      <c r="M2838" t="str">
        <f>LEFT(Table58[[#This Row],[Assets]],FIND(" - ",Table58[[#This Row],[Assets]])-1)</f>
        <v>HS2-00003D84Y</v>
      </c>
      <c r="N2838" s="239">
        <f>INDEX(TrackerTbl[#Data],MATCH(Table58[[#This Row],[L2]],TrackerTbl[Cleansed_UAID_2],0),5)</f>
        <v>45614</v>
      </c>
      <c r="O2838" s="9" t="str">
        <f>INDEX(TrackerTbl[#Data],MATCH(Table58[[#This Row],[L2]],TrackerTbl[Cleansed_UAID_2],0),6)</f>
        <v>10 - Complete</v>
      </c>
      <c r="P2838" s="239">
        <f>INDEX(TrackerTbl[#Data],MATCH(Table58[[#This Row],[L2]],TrackerTbl[Cleansed_UAID_2],0),7)</f>
        <v>45660</v>
      </c>
    </row>
    <row r="2839" spans="10:16">
      <c r="J2839" t="s">
        <v>12094</v>
      </c>
      <c r="K2839" s="238" t="s">
        <v>12020</v>
      </c>
      <c r="L2839" t="str">
        <f>LEFT(Table58[[#This Row],[L3 (Last Work Package only)]],FIND(" - ",Table58[[#This Row],[L3 (Last Work Package only)]])-1)</f>
        <v>IDR 222.9</v>
      </c>
      <c r="M2839" t="str">
        <f>LEFT(Table58[[#This Row],[Assets]],FIND(" - ",Table58[[#This Row],[Assets]])-1)</f>
        <v>HS2-00003D84Z</v>
      </c>
      <c r="N2839" s="239">
        <f>INDEX(TrackerTbl[#Data],MATCH(Table58[[#This Row],[L2]],TrackerTbl[Cleansed_UAID_2],0),5)</f>
        <v>45593</v>
      </c>
      <c r="O2839" s="9" t="str">
        <f>INDEX(TrackerTbl[#Data],MATCH(Table58[[#This Row],[L2]],TrackerTbl[Cleansed_UAID_2],0),6)</f>
        <v>10 - Complete</v>
      </c>
      <c r="P2839" s="239">
        <f>INDEX(TrackerTbl[#Data],MATCH(Table58[[#This Row],[L2]],TrackerTbl[Cleansed_UAID_2],0),7)</f>
        <v>45681</v>
      </c>
    </row>
    <row r="2840" spans="10:16">
      <c r="J2840" t="s">
        <v>12095</v>
      </c>
      <c r="K2840" s="238" t="s">
        <v>12020</v>
      </c>
      <c r="L2840" t="str">
        <f>LEFT(Table58[[#This Row],[L3 (Last Work Package only)]],FIND(" - ",Table58[[#This Row],[L3 (Last Work Package only)]])-1)</f>
        <v>IDR 222.9</v>
      </c>
      <c r="M2840" t="str">
        <f>LEFT(Table58[[#This Row],[Assets]],FIND(" - ",Table58[[#This Row],[Assets]])-1)</f>
        <v>HS2-00003D850</v>
      </c>
      <c r="N2840" s="239">
        <f>INDEX(TrackerTbl[#Data],MATCH(Table58[[#This Row],[L2]],TrackerTbl[Cleansed_UAID_2],0),5)</f>
        <v>45593</v>
      </c>
      <c r="O2840" s="9" t="str">
        <f>INDEX(TrackerTbl[#Data],MATCH(Table58[[#This Row],[L2]],TrackerTbl[Cleansed_UAID_2],0),6)</f>
        <v>10 - Complete</v>
      </c>
      <c r="P2840" s="239">
        <f>INDEX(TrackerTbl[#Data],MATCH(Table58[[#This Row],[L2]],TrackerTbl[Cleansed_UAID_2],0),7)</f>
        <v>45681</v>
      </c>
    </row>
    <row r="2841" spans="10:16">
      <c r="J2841" t="s">
        <v>12096</v>
      </c>
      <c r="K2841" s="238" t="s">
        <v>12020</v>
      </c>
      <c r="L2841" t="str">
        <f>LEFT(Table58[[#This Row],[L3 (Last Work Package only)]],FIND(" - ",Table58[[#This Row],[L3 (Last Work Package only)]])-1)</f>
        <v>IDR 222.9</v>
      </c>
      <c r="M2841" t="str">
        <f>LEFT(Table58[[#This Row],[Assets]],FIND(" - ",Table58[[#This Row],[Assets]])-1)</f>
        <v>HS2-00003D854</v>
      </c>
      <c r="N2841" s="239">
        <f>INDEX(TrackerTbl[#Data],MATCH(Table58[[#This Row],[L2]],TrackerTbl[Cleansed_UAID_2],0),5)</f>
        <v>45593</v>
      </c>
      <c r="O2841" s="9" t="str">
        <f>INDEX(TrackerTbl[#Data],MATCH(Table58[[#This Row],[L2]],TrackerTbl[Cleansed_UAID_2],0),6)</f>
        <v>10 - Complete</v>
      </c>
      <c r="P2841" s="239">
        <f>INDEX(TrackerTbl[#Data],MATCH(Table58[[#This Row],[L2]],TrackerTbl[Cleansed_UAID_2],0),7)</f>
        <v>45680</v>
      </c>
    </row>
    <row r="2842" spans="10:16">
      <c r="J2842" t="s">
        <v>12097</v>
      </c>
      <c r="K2842" s="238" t="s">
        <v>12020</v>
      </c>
      <c r="L2842" t="str">
        <f>LEFT(Table58[[#This Row],[L3 (Last Work Package only)]],FIND(" - ",Table58[[#This Row],[L3 (Last Work Package only)]])-1)</f>
        <v>IDR 222.9</v>
      </c>
      <c r="M2842" t="str">
        <f>LEFT(Table58[[#This Row],[Assets]],FIND(" - ",Table58[[#This Row],[Assets]])-1)</f>
        <v>HS2-00003D855</v>
      </c>
      <c r="N2842" s="239">
        <f>INDEX(TrackerTbl[#Data],MATCH(Table58[[#This Row],[L2]],TrackerTbl[Cleansed_UAID_2],0),5)</f>
        <v>45593</v>
      </c>
      <c r="O2842" s="9" t="str">
        <f>INDEX(TrackerTbl[#Data],MATCH(Table58[[#This Row],[L2]],TrackerTbl[Cleansed_UAID_2],0),6)</f>
        <v>10 - Complete</v>
      </c>
      <c r="P2842" s="239">
        <f>INDEX(TrackerTbl[#Data],MATCH(Table58[[#This Row],[L2]],TrackerTbl[Cleansed_UAID_2],0),7)</f>
        <v>45680</v>
      </c>
    </row>
    <row r="2843" spans="10:16">
      <c r="J2843" t="s">
        <v>12098</v>
      </c>
      <c r="K2843" s="238" t="s">
        <v>12020</v>
      </c>
      <c r="L2843" t="str">
        <f>LEFT(Table58[[#This Row],[L3 (Last Work Package only)]],FIND(" - ",Table58[[#This Row],[L3 (Last Work Package only)]])-1)</f>
        <v>IDR 222.9</v>
      </c>
      <c r="M2843" t="str">
        <f>LEFT(Table58[[#This Row],[Assets]],FIND(" - ",Table58[[#This Row],[Assets]])-1)</f>
        <v>HS2-00003D857</v>
      </c>
      <c r="N2843" s="239">
        <f>INDEX(TrackerTbl[#Data],MATCH(Table58[[#This Row],[L2]],TrackerTbl[Cleansed_UAID_2],0),5)</f>
        <v>45593</v>
      </c>
      <c r="O2843" s="9" t="str">
        <f>INDEX(TrackerTbl[#Data],MATCH(Table58[[#This Row],[L2]],TrackerTbl[Cleansed_UAID_2],0),6)</f>
        <v>10 - Complete</v>
      </c>
      <c r="P2843" s="239">
        <f>INDEX(TrackerTbl[#Data],MATCH(Table58[[#This Row],[L2]],TrackerTbl[Cleansed_UAID_2],0),7)</f>
        <v>45680</v>
      </c>
    </row>
    <row r="2844" spans="10:16">
      <c r="J2844" t="s">
        <v>12099</v>
      </c>
      <c r="K2844" s="238" t="s">
        <v>12020</v>
      </c>
      <c r="L2844" t="str">
        <f>LEFT(Table58[[#This Row],[L3 (Last Work Package only)]],FIND(" - ",Table58[[#This Row],[L3 (Last Work Package only)]])-1)</f>
        <v>IDR 222.9</v>
      </c>
      <c r="M2844" t="str">
        <f>LEFT(Table58[[#This Row],[Assets]],FIND(" - ",Table58[[#This Row],[Assets]])-1)</f>
        <v>HS2-00003D858</v>
      </c>
      <c r="N2844" s="239">
        <f>INDEX(TrackerTbl[#Data],MATCH(Table58[[#This Row],[L2]],TrackerTbl[Cleansed_UAID_2],0),5)</f>
        <v>45593</v>
      </c>
      <c r="O2844" s="9" t="str">
        <f>INDEX(TrackerTbl[#Data],MATCH(Table58[[#This Row],[L2]],TrackerTbl[Cleansed_UAID_2],0),6)</f>
        <v>10 - Complete</v>
      </c>
      <c r="P2844" s="239">
        <f>INDEX(TrackerTbl[#Data],MATCH(Table58[[#This Row],[L2]],TrackerTbl[Cleansed_UAID_2],0),7)</f>
        <v>45680</v>
      </c>
    </row>
    <row r="2845" spans="10:16">
      <c r="J2845" t="s">
        <v>12100</v>
      </c>
      <c r="K2845" s="238" t="s">
        <v>12020</v>
      </c>
      <c r="L2845" t="str">
        <f>LEFT(Table58[[#This Row],[L3 (Last Work Package only)]],FIND(" - ",Table58[[#This Row],[L3 (Last Work Package only)]])-1)</f>
        <v>IDR 222.9</v>
      </c>
      <c r="M2845" t="str">
        <f>LEFT(Table58[[#This Row],[Assets]],FIND(" - ",Table58[[#This Row],[Assets]])-1)</f>
        <v>HS2-00003D85A</v>
      </c>
      <c r="N2845" s="239">
        <f>INDEX(TrackerTbl[#Data],MATCH(Table58[[#This Row],[L2]],TrackerTbl[Cleansed_UAID_2],0),5)</f>
        <v>45593</v>
      </c>
      <c r="O2845" s="9" t="str">
        <f>INDEX(TrackerTbl[#Data],MATCH(Table58[[#This Row],[L2]],TrackerTbl[Cleansed_UAID_2],0),6)</f>
        <v>10 - Complete</v>
      </c>
      <c r="P2845" s="239">
        <f>INDEX(TrackerTbl[#Data],MATCH(Table58[[#This Row],[L2]],TrackerTbl[Cleansed_UAID_2],0),7)</f>
        <v>45680</v>
      </c>
    </row>
    <row r="2846" spans="10:16">
      <c r="J2846" t="s">
        <v>12101</v>
      </c>
      <c r="K2846" s="238" t="s">
        <v>12020</v>
      </c>
      <c r="L2846" t="str">
        <f>LEFT(Table58[[#This Row],[L3 (Last Work Package only)]],FIND(" - ",Table58[[#This Row],[L3 (Last Work Package only)]])-1)</f>
        <v>IDR 222.9</v>
      </c>
      <c r="M2846" t="str">
        <f>LEFT(Table58[[#This Row],[Assets]],FIND(" - ",Table58[[#This Row],[Assets]])-1)</f>
        <v>HS2-00003D85B</v>
      </c>
      <c r="N2846" s="239">
        <f>INDEX(TrackerTbl[#Data],MATCH(Table58[[#This Row],[L2]],TrackerTbl[Cleansed_UAID_2],0),5)</f>
        <v>45593</v>
      </c>
      <c r="O2846" s="9" t="str">
        <f>INDEX(TrackerTbl[#Data],MATCH(Table58[[#This Row],[L2]],TrackerTbl[Cleansed_UAID_2],0),6)</f>
        <v>10 - Complete</v>
      </c>
      <c r="P2846" s="239">
        <f>INDEX(TrackerTbl[#Data],MATCH(Table58[[#This Row],[L2]],TrackerTbl[Cleansed_UAID_2],0),7)</f>
        <v>45680</v>
      </c>
    </row>
    <row r="2847" spans="10:16">
      <c r="J2847" t="s">
        <v>12102</v>
      </c>
      <c r="K2847" s="238" t="s">
        <v>12020</v>
      </c>
      <c r="L2847" t="str">
        <f>LEFT(Table58[[#This Row],[L3 (Last Work Package only)]],FIND(" - ",Table58[[#This Row],[L3 (Last Work Package only)]])-1)</f>
        <v>IDR 222.9</v>
      </c>
      <c r="M2847" t="str">
        <f>LEFT(Table58[[#This Row],[Assets]],FIND(" - ",Table58[[#This Row],[Assets]])-1)</f>
        <v>HS2-00003D85C</v>
      </c>
      <c r="N2847" s="239">
        <f>INDEX(TrackerTbl[#Data],MATCH(Table58[[#This Row],[L2]],TrackerTbl[Cleansed_UAID_2],0),5)</f>
        <v>45593</v>
      </c>
      <c r="O2847" s="9" t="str">
        <f>INDEX(TrackerTbl[#Data],MATCH(Table58[[#This Row],[L2]],TrackerTbl[Cleansed_UAID_2],0),6)</f>
        <v>10 - Complete</v>
      </c>
      <c r="P2847" s="239">
        <f>INDEX(TrackerTbl[#Data],MATCH(Table58[[#This Row],[L2]],TrackerTbl[Cleansed_UAID_2],0),7)</f>
        <v>45680</v>
      </c>
    </row>
    <row r="2848" spans="10:16">
      <c r="J2848" t="s">
        <v>12103</v>
      </c>
      <c r="K2848" s="238" t="s">
        <v>12020</v>
      </c>
      <c r="L2848" t="str">
        <f>LEFT(Table58[[#This Row],[L3 (Last Work Package only)]],FIND(" - ",Table58[[#This Row],[L3 (Last Work Package only)]])-1)</f>
        <v>IDR 222.9</v>
      </c>
      <c r="M2848" t="str">
        <f>LEFT(Table58[[#This Row],[Assets]],FIND(" - ",Table58[[#This Row],[Assets]])-1)</f>
        <v>HS2-00003D85D</v>
      </c>
      <c r="N2848" s="239">
        <f>INDEX(TrackerTbl[#Data],MATCH(Table58[[#This Row],[L2]],TrackerTbl[Cleansed_UAID_2],0),5)</f>
        <v>45593</v>
      </c>
      <c r="O2848" s="9" t="str">
        <f>INDEX(TrackerTbl[#Data],MATCH(Table58[[#This Row],[L2]],TrackerTbl[Cleansed_UAID_2],0),6)</f>
        <v>10 - Complete</v>
      </c>
      <c r="P2848" s="239">
        <f>INDEX(TrackerTbl[#Data],MATCH(Table58[[#This Row],[L2]],TrackerTbl[Cleansed_UAID_2],0),7)</f>
        <v>45680</v>
      </c>
    </row>
    <row r="2849" spans="10:16">
      <c r="J2849" t="s">
        <v>12104</v>
      </c>
      <c r="K2849" s="238" t="s">
        <v>12020</v>
      </c>
      <c r="L2849" t="str">
        <f>LEFT(Table58[[#This Row],[L3 (Last Work Package only)]],FIND(" - ",Table58[[#This Row],[L3 (Last Work Package only)]])-1)</f>
        <v>IDR 222.9</v>
      </c>
      <c r="M2849" t="str">
        <f>LEFT(Table58[[#This Row],[Assets]],FIND(" - ",Table58[[#This Row],[Assets]])-1)</f>
        <v>HS2-00003D85E</v>
      </c>
      <c r="N2849" s="239">
        <f>INDEX(TrackerTbl[#Data],MATCH(Table58[[#This Row],[L2]],TrackerTbl[Cleansed_UAID_2],0),5)</f>
        <v>45593</v>
      </c>
      <c r="O2849" s="9" t="str">
        <f>INDEX(TrackerTbl[#Data],MATCH(Table58[[#This Row],[L2]],TrackerTbl[Cleansed_UAID_2],0),6)</f>
        <v>10 - Complete</v>
      </c>
      <c r="P2849" s="239">
        <f>INDEX(TrackerTbl[#Data],MATCH(Table58[[#This Row],[L2]],TrackerTbl[Cleansed_UAID_2],0),7)</f>
        <v>45680</v>
      </c>
    </row>
    <row r="2850" spans="10:16">
      <c r="J2850" t="s">
        <v>12105</v>
      </c>
      <c r="K2850" s="238" t="s">
        <v>12020</v>
      </c>
      <c r="L2850" t="str">
        <f>LEFT(Table58[[#This Row],[L3 (Last Work Package only)]],FIND(" - ",Table58[[#This Row],[L3 (Last Work Package only)]])-1)</f>
        <v>IDR 222.9</v>
      </c>
      <c r="M2850" t="str">
        <f>LEFT(Table58[[#This Row],[Assets]],FIND(" - ",Table58[[#This Row],[Assets]])-1)</f>
        <v>HS2-00003FV0S</v>
      </c>
      <c r="N2850" s="239">
        <f>INDEX(TrackerTbl[#Data],MATCH(Table58[[#This Row],[L2]],TrackerTbl[Cleansed_UAID_2],0),5)</f>
        <v>45593</v>
      </c>
      <c r="O2850" s="9" t="str">
        <f>INDEX(TrackerTbl[#Data],MATCH(Table58[[#This Row],[L2]],TrackerTbl[Cleansed_UAID_2],0),6)</f>
        <v>10 - Complete</v>
      </c>
      <c r="P2850" s="239">
        <f>INDEX(TrackerTbl[#Data],MATCH(Table58[[#This Row],[L2]],TrackerTbl[Cleansed_UAID_2],0),7)</f>
        <v>45680</v>
      </c>
    </row>
    <row r="2851" spans="10:16">
      <c r="J2851" t="s">
        <v>12106</v>
      </c>
      <c r="K2851" s="238" t="s">
        <v>12020</v>
      </c>
      <c r="L2851" t="str">
        <f>LEFT(Table58[[#This Row],[L3 (Last Work Package only)]],FIND(" - ",Table58[[#This Row],[L3 (Last Work Package only)]])-1)</f>
        <v>IDR 222.9</v>
      </c>
      <c r="M2851" t="str">
        <f>LEFT(Table58[[#This Row],[Assets]],FIND(" - ",Table58[[#This Row],[Assets]])-1)</f>
        <v>HS2-00003JAYD</v>
      </c>
      <c r="N2851" s="239">
        <f>INDEX(TrackerTbl[#Data],MATCH(Table58[[#This Row],[L2]],TrackerTbl[Cleansed_UAID_2],0),5)</f>
        <v>45594</v>
      </c>
      <c r="O2851" s="9" t="str">
        <f>INDEX(TrackerTbl[#Data],MATCH(Table58[[#This Row],[L2]],TrackerTbl[Cleansed_UAID_2],0),6)</f>
        <v>10 - Complete</v>
      </c>
      <c r="P2851" s="239">
        <f>INDEX(TrackerTbl[#Data],MATCH(Table58[[#This Row],[L2]],TrackerTbl[Cleansed_UAID_2],0),7)</f>
        <v>45610</v>
      </c>
    </row>
    <row r="2852" spans="10:16">
      <c r="J2852" t="s">
        <v>12107</v>
      </c>
      <c r="K2852" s="238" t="s">
        <v>12020</v>
      </c>
      <c r="L2852" t="str">
        <f>LEFT(Table58[[#This Row],[L3 (Last Work Package only)]],FIND(" - ",Table58[[#This Row],[L3 (Last Work Package only)]])-1)</f>
        <v>IDR 222.9</v>
      </c>
      <c r="M2852" t="str">
        <f>LEFT(Table58[[#This Row],[Assets]],FIND(" - ",Table58[[#This Row],[Assets]])-1)</f>
        <v>HS2-00003JAYE</v>
      </c>
      <c r="N2852" s="239">
        <f>INDEX(TrackerTbl[#Data],MATCH(Table58[[#This Row],[L2]],TrackerTbl[Cleansed_UAID_2],0),5)</f>
        <v>45594</v>
      </c>
      <c r="O2852" s="9" t="str">
        <f>INDEX(TrackerTbl[#Data],MATCH(Table58[[#This Row],[L2]],TrackerTbl[Cleansed_UAID_2],0),6)</f>
        <v>10 - Complete</v>
      </c>
      <c r="P2852" s="239">
        <f>INDEX(TrackerTbl[#Data],MATCH(Table58[[#This Row],[L2]],TrackerTbl[Cleansed_UAID_2],0),7)</f>
        <v>45609</v>
      </c>
    </row>
    <row r="2853" spans="10:16">
      <c r="J2853" t="s">
        <v>12108</v>
      </c>
      <c r="K2853" s="238" t="s">
        <v>12020</v>
      </c>
      <c r="L2853" t="str">
        <f>LEFT(Table58[[#This Row],[L3 (Last Work Package only)]],FIND(" - ",Table58[[#This Row],[L3 (Last Work Package only)]])-1)</f>
        <v>IDR 222.9</v>
      </c>
      <c r="M2853" t="str">
        <f>LEFT(Table58[[#This Row],[Assets]],FIND(" - ",Table58[[#This Row],[Assets]])-1)</f>
        <v>HS2-00003JYGN</v>
      </c>
      <c r="N2853" s="239">
        <f>INDEX(TrackerTbl[#Data],MATCH(Table58[[#This Row],[L2]],TrackerTbl[Cleansed_UAID_2],0),5)</f>
        <v>45559</v>
      </c>
      <c r="O2853" s="9" t="str">
        <f>INDEX(TrackerTbl[#Data],MATCH(Table58[[#This Row],[L2]],TrackerTbl[Cleansed_UAID_2],0),6)</f>
        <v>10 - Complete</v>
      </c>
      <c r="P2853" s="239">
        <f>INDEX(TrackerTbl[#Data],MATCH(Table58[[#This Row],[L2]],TrackerTbl[Cleansed_UAID_2],0),7)</f>
        <v>45568</v>
      </c>
    </row>
    <row r="2854" spans="10:16">
      <c r="J2854" t="s">
        <v>12109</v>
      </c>
      <c r="K2854" s="238" t="s">
        <v>12020</v>
      </c>
      <c r="L2854" t="str">
        <f>LEFT(Table58[[#This Row],[L3 (Last Work Package only)]],FIND(" - ",Table58[[#This Row],[L3 (Last Work Package only)]])-1)</f>
        <v>IDR 222.9</v>
      </c>
      <c r="M2854" t="str">
        <f>LEFT(Table58[[#This Row],[Assets]],FIND(" - ",Table58[[#This Row],[Assets]])-1)</f>
        <v>HS2-00003JYGP</v>
      </c>
      <c r="N2854" s="239">
        <f>INDEX(TrackerTbl[#Data],MATCH(Table58[[#This Row],[L2]],TrackerTbl[Cleansed_UAID_2],0),5)</f>
        <v>45559</v>
      </c>
      <c r="O2854" s="9" t="str">
        <f>INDEX(TrackerTbl[#Data],MATCH(Table58[[#This Row],[L2]],TrackerTbl[Cleansed_UAID_2],0),6)</f>
        <v>10 - Complete</v>
      </c>
      <c r="P2854" s="239">
        <f>INDEX(TrackerTbl[#Data],MATCH(Table58[[#This Row],[L2]],TrackerTbl[Cleansed_UAID_2],0),7)</f>
        <v>45565</v>
      </c>
    </row>
    <row r="2855" spans="10:16">
      <c r="J2855" t="s">
        <v>12110</v>
      </c>
      <c r="K2855" s="238" t="s">
        <v>12020</v>
      </c>
      <c r="L2855" t="str">
        <f>LEFT(Table58[[#This Row],[L3 (Last Work Package only)]],FIND(" - ",Table58[[#This Row],[L3 (Last Work Package only)]])-1)</f>
        <v>IDR 222.9</v>
      </c>
      <c r="M2855" t="str">
        <f>LEFT(Table58[[#This Row],[Assets]],FIND(" - ",Table58[[#This Row],[Assets]])-1)</f>
        <v>HS2-00003JYGQ</v>
      </c>
      <c r="N2855" s="239">
        <f>INDEX(TrackerTbl[#Data],MATCH(Table58[[#This Row],[L2]],TrackerTbl[Cleansed_UAID_2],0),5)</f>
        <v>45559</v>
      </c>
      <c r="O2855" s="9" t="str">
        <f>INDEX(TrackerTbl[#Data],MATCH(Table58[[#This Row],[L2]],TrackerTbl[Cleansed_UAID_2],0),6)</f>
        <v>10 - Complete</v>
      </c>
      <c r="P2855" s="239">
        <f>INDEX(TrackerTbl[#Data],MATCH(Table58[[#This Row],[L2]],TrackerTbl[Cleansed_UAID_2],0),7)</f>
        <v>45565</v>
      </c>
    </row>
    <row r="2856" spans="10:16">
      <c r="J2856" t="s">
        <v>12111</v>
      </c>
      <c r="K2856" s="238" t="s">
        <v>12020</v>
      </c>
      <c r="L2856" t="str">
        <f>LEFT(Table58[[#This Row],[L3 (Last Work Package only)]],FIND(" - ",Table58[[#This Row],[L3 (Last Work Package only)]])-1)</f>
        <v>IDR 222.9</v>
      </c>
      <c r="M2856" t="str">
        <f>LEFT(Table58[[#This Row],[Assets]],FIND(" - ",Table58[[#This Row],[Assets]])-1)</f>
        <v>HS2-00003JYGR</v>
      </c>
      <c r="N2856" s="239">
        <f>INDEX(TrackerTbl[#Data],MATCH(Table58[[#This Row],[L2]],TrackerTbl[Cleansed_UAID_2],0),5)</f>
        <v>45559</v>
      </c>
      <c r="O2856" s="9" t="str">
        <f>INDEX(TrackerTbl[#Data],MATCH(Table58[[#This Row],[L2]],TrackerTbl[Cleansed_UAID_2],0),6)</f>
        <v>10 - Complete</v>
      </c>
      <c r="P2856" s="239">
        <f>INDEX(TrackerTbl[#Data],MATCH(Table58[[#This Row],[L2]],TrackerTbl[Cleansed_UAID_2],0),7)</f>
        <v>45565</v>
      </c>
    </row>
    <row r="2857" spans="10:16">
      <c r="J2857" t="s">
        <v>12112</v>
      </c>
      <c r="K2857" s="238" t="s">
        <v>12020</v>
      </c>
      <c r="L2857" t="str">
        <f>LEFT(Table58[[#This Row],[L3 (Last Work Package only)]],FIND(" - ",Table58[[#This Row],[L3 (Last Work Package only)]])-1)</f>
        <v>IDR 222.9</v>
      </c>
      <c r="M2857" t="str">
        <f>LEFT(Table58[[#This Row],[Assets]],FIND(" - ",Table58[[#This Row],[Assets]])-1)</f>
        <v>HS2-00003JYGS</v>
      </c>
      <c r="N2857" s="239">
        <f>INDEX(TrackerTbl[#Data],MATCH(Table58[[#This Row],[L2]],TrackerTbl[Cleansed_UAID_2],0),5)</f>
        <v>45559</v>
      </c>
      <c r="O2857" s="9" t="str">
        <f>INDEX(TrackerTbl[#Data],MATCH(Table58[[#This Row],[L2]],TrackerTbl[Cleansed_UAID_2],0),6)</f>
        <v>10 - Complete</v>
      </c>
      <c r="P2857" s="239">
        <f>INDEX(TrackerTbl[#Data],MATCH(Table58[[#This Row],[L2]],TrackerTbl[Cleansed_UAID_2],0),7)</f>
        <v>45562</v>
      </c>
    </row>
    <row r="2858" spans="10:16">
      <c r="J2858" t="s">
        <v>12113</v>
      </c>
      <c r="K2858" s="238" t="s">
        <v>12020</v>
      </c>
      <c r="L2858" t="str">
        <f>LEFT(Table58[[#This Row],[L3 (Last Work Package only)]],FIND(" - ",Table58[[#This Row],[L3 (Last Work Package only)]])-1)</f>
        <v>IDR 222.9</v>
      </c>
      <c r="M2858" t="str">
        <f>LEFT(Table58[[#This Row],[Assets]],FIND(" - ",Table58[[#This Row],[Assets]])-1)</f>
        <v>HS2-00003JYGT</v>
      </c>
      <c r="N2858" s="239">
        <f>INDEX(TrackerTbl[#Data],MATCH(Table58[[#This Row],[L2]],TrackerTbl[Cleansed_UAID_2],0),5)</f>
        <v>45559</v>
      </c>
      <c r="O2858" s="9" t="str">
        <f>INDEX(TrackerTbl[#Data],MATCH(Table58[[#This Row],[L2]],TrackerTbl[Cleansed_UAID_2],0),6)</f>
        <v>10 - Complete</v>
      </c>
      <c r="P2858" s="239">
        <f>INDEX(TrackerTbl[#Data],MATCH(Table58[[#This Row],[L2]],TrackerTbl[Cleansed_UAID_2],0),7)</f>
        <v>45562</v>
      </c>
    </row>
    <row r="2859" spans="10:16">
      <c r="J2859" t="s">
        <v>12114</v>
      </c>
      <c r="K2859" s="238" t="s">
        <v>12020</v>
      </c>
      <c r="L2859" t="str">
        <f>LEFT(Table58[[#This Row],[L3 (Last Work Package only)]],FIND(" - ",Table58[[#This Row],[L3 (Last Work Package only)]])-1)</f>
        <v>IDR 222.9</v>
      </c>
      <c r="M2859" t="str">
        <f>LEFT(Table58[[#This Row],[Assets]],FIND(" - ",Table58[[#This Row],[Assets]])-1)</f>
        <v>HS2-00003JYGU</v>
      </c>
      <c r="N2859" s="239">
        <f>INDEX(TrackerTbl[#Data],MATCH(Table58[[#This Row],[L2]],TrackerTbl[Cleansed_UAID_2],0),5)</f>
        <v>45559</v>
      </c>
      <c r="O2859" s="9" t="str">
        <f>INDEX(TrackerTbl[#Data],MATCH(Table58[[#This Row],[L2]],TrackerTbl[Cleansed_UAID_2],0),6)</f>
        <v>10 - Complete</v>
      </c>
      <c r="P2859" s="239">
        <f>INDEX(TrackerTbl[#Data],MATCH(Table58[[#This Row],[L2]],TrackerTbl[Cleansed_UAID_2],0),7)</f>
        <v>45562</v>
      </c>
    </row>
    <row r="2860" spans="10:16">
      <c r="J2860" t="s">
        <v>12115</v>
      </c>
      <c r="K2860" s="238" t="s">
        <v>12020</v>
      </c>
      <c r="L2860" t="str">
        <f>LEFT(Table58[[#This Row],[L3 (Last Work Package only)]],FIND(" - ",Table58[[#This Row],[L3 (Last Work Package only)]])-1)</f>
        <v>IDR 222.9</v>
      </c>
      <c r="M2860" t="str">
        <f>LEFT(Table58[[#This Row],[Assets]],FIND(" - ",Table58[[#This Row],[Assets]])-1)</f>
        <v>HS2-00003JYGV</v>
      </c>
      <c r="N2860" s="239">
        <f>INDEX(TrackerTbl[#Data],MATCH(Table58[[#This Row],[L2]],TrackerTbl[Cleansed_UAID_2],0),5)</f>
        <v>45559</v>
      </c>
      <c r="O2860" s="9" t="str">
        <f>INDEX(TrackerTbl[#Data],MATCH(Table58[[#This Row],[L2]],TrackerTbl[Cleansed_UAID_2],0),6)</f>
        <v>10 - Complete</v>
      </c>
      <c r="P2860" s="239">
        <f>INDEX(TrackerTbl[#Data],MATCH(Table58[[#This Row],[L2]],TrackerTbl[Cleansed_UAID_2],0),7)</f>
        <v>45562</v>
      </c>
    </row>
    <row r="2861" spans="10:16">
      <c r="J2861" t="s">
        <v>12116</v>
      </c>
      <c r="K2861" s="238" t="s">
        <v>12020</v>
      </c>
      <c r="L2861" t="str">
        <f>LEFT(Table58[[#This Row],[L3 (Last Work Package only)]],FIND(" - ",Table58[[#This Row],[L3 (Last Work Package only)]])-1)</f>
        <v>IDR 222.9</v>
      </c>
      <c r="M2861" t="str">
        <f>LEFT(Table58[[#This Row],[Assets]],FIND(" - ",Table58[[#This Row],[Assets]])-1)</f>
        <v>HS2-00003JYGW</v>
      </c>
      <c r="N2861" s="239">
        <f>INDEX(TrackerTbl[#Data],MATCH(Table58[[#This Row],[L2]],TrackerTbl[Cleansed_UAID_2],0),5)</f>
        <v>45559</v>
      </c>
      <c r="O2861" s="9" t="str">
        <f>INDEX(TrackerTbl[#Data],MATCH(Table58[[#This Row],[L2]],TrackerTbl[Cleansed_UAID_2],0),6)</f>
        <v>10 - Complete</v>
      </c>
      <c r="P2861" s="239">
        <f>INDEX(TrackerTbl[#Data],MATCH(Table58[[#This Row],[L2]],TrackerTbl[Cleansed_UAID_2],0),7)</f>
        <v>45562</v>
      </c>
    </row>
    <row r="2862" spans="10:16">
      <c r="J2862" t="s">
        <v>12117</v>
      </c>
      <c r="K2862" s="238" t="s">
        <v>12020</v>
      </c>
      <c r="L2862" t="str">
        <f>LEFT(Table58[[#This Row],[L3 (Last Work Package only)]],FIND(" - ",Table58[[#This Row],[L3 (Last Work Package only)]])-1)</f>
        <v>IDR 222.9</v>
      </c>
      <c r="M2862" t="str">
        <f>LEFT(Table58[[#This Row],[Assets]],FIND(" - ",Table58[[#This Row],[Assets]])-1)</f>
        <v>HS2-00003JYGX</v>
      </c>
      <c r="N2862" s="239">
        <f>INDEX(TrackerTbl[#Data],MATCH(Table58[[#This Row],[L2]],TrackerTbl[Cleansed_UAID_2],0),5)</f>
        <v>45559</v>
      </c>
      <c r="O2862" s="9" t="str">
        <f>INDEX(TrackerTbl[#Data],MATCH(Table58[[#This Row],[L2]],TrackerTbl[Cleansed_UAID_2],0),6)</f>
        <v>10 - Complete</v>
      </c>
      <c r="P2862" s="239">
        <f>INDEX(TrackerTbl[#Data],MATCH(Table58[[#This Row],[L2]],TrackerTbl[Cleansed_UAID_2],0),7)</f>
        <v>45566</v>
      </c>
    </row>
    <row r="2863" spans="10:16">
      <c r="J2863" t="s">
        <v>12118</v>
      </c>
      <c r="K2863" s="238" t="s">
        <v>12020</v>
      </c>
      <c r="L2863" t="str">
        <f>LEFT(Table58[[#This Row],[L3 (Last Work Package only)]],FIND(" - ",Table58[[#This Row],[L3 (Last Work Package only)]])-1)</f>
        <v>IDR 222.9</v>
      </c>
      <c r="M2863" t="str">
        <f>LEFT(Table58[[#This Row],[Assets]],FIND(" - ",Table58[[#This Row],[Assets]])-1)</f>
        <v>HS2-00003KX2T</v>
      </c>
      <c r="N2863" s="239">
        <f>INDEX(TrackerTbl[#Data],MATCH(Table58[[#This Row],[L2]],TrackerTbl[Cleansed_UAID_2],0),5)</f>
        <v>45582</v>
      </c>
      <c r="O2863" s="9" t="str">
        <f>INDEX(TrackerTbl[#Data],MATCH(Table58[[#This Row],[L2]],TrackerTbl[Cleansed_UAID_2],0),6)</f>
        <v>10 - Complete</v>
      </c>
      <c r="P2863" s="239">
        <f>INDEX(TrackerTbl[#Data],MATCH(Table58[[#This Row],[L2]],TrackerTbl[Cleansed_UAID_2],0),7)</f>
        <v>45583</v>
      </c>
    </row>
    <row r="2864" spans="10:16">
      <c r="J2864" t="s">
        <v>12119</v>
      </c>
      <c r="K2864" s="238" t="s">
        <v>12020</v>
      </c>
      <c r="L2864" t="str">
        <f>LEFT(Table58[[#This Row],[L3 (Last Work Package only)]],FIND(" - ",Table58[[#This Row],[L3 (Last Work Package only)]])-1)</f>
        <v>IDR 222.9</v>
      </c>
      <c r="M2864" t="str">
        <f>LEFT(Table58[[#This Row],[Assets]],FIND(" - ",Table58[[#This Row],[Assets]])-1)</f>
        <v>HS2-00003KX2U</v>
      </c>
      <c r="N2864" s="239">
        <f>INDEX(TrackerTbl[#Data],MATCH(Table58[[#This Row],[L2]],TrackerTbl[Cleansed_UAID_2],0),5)</f>
        <v>45582</v>
      </c>
      <c r="O2864" s="9" t="str">
        <f>INDEX(TrackerTbl[#Data],MATCH(Table58[[#This Row],[L2]],TrackerTbl[Cleansed_UAID_2],0),6)</f>
        <v>10 - Complete</v>
      </c>
      <c r="P2864" s="239">
        <f>INDEX(TrackerTbl[#Data],MATCH(Table58[[#This Row],[L2]],TrackerTbl[Cleansed_UAID_2],0),7)</f>
        <v>45583</v>
      </c>
    </row>
    <row r="2865" spans="10:16">
      <c r="J2865" t="s">
        <v>12120</v>
      </c>
      <c r="K2865" s="238" t="s">
        <v>12020</v>
      </c>
      <c r="L2865" t="str">
        <f>LEFT(Table58[[#This Row],[L3 (Last Work Package only)]],FIND(" - ",Table58[[#This Row],[L3 (Last Work Package only)]])-1)</f>
        <v>IDR 222.9</v>
      </c>
      <c r="M2865" t="str">
        <f>LEFT(Table58[[#This Row],[Assets]],FIND(" - ",Table58[[#This Row],[Assets]])-1)</f>
        <v>HS2-00003KX2V</v>
      </c>
      <c r="N2865" s="239">
        <f>INDEX(TrackerTbl[#Data],MATCH(Table58[[#This Row],[L2]],TrackerTbl[Cleansed_UAID_2],0),5)</f>
        <v>45593</v>
      </c>
      <c r="O2865" s="9" t="str">
        <f>INDEX(TrackerTbl[#Data],MATCH(Table58[[#This Row],[L2]],TrackerTbl[Cleansed_UAID_2],0),6)</f>
        <v>10 - Complete</v>
      </c>
      <c r="P2865" s="239">
        <f>INDEX(TrackerTbl[#Data],MATCH(Table58[[#This Row],[L2]],TrackerTbl[Cleansed_UAID_2],0),7)</f>
        <v>45649</v>
      </c>
    </row>
    <row r="2866" spans="10:16">
      <c r="J2866" t="s">
        <v>12121</v>
      </c>
      <c r="K2866" s="238" t="s">
        <v>12020</v>
      </c>
      <c r="L2866" t="str">
        <f>LEFT(Table58[[#This Row],[L3 (Last Work Package only)]],FIND(" - ",Table58[[#This Row],[L3 (Last Work Package only)]])-1)</f>
        <v>IDR 222.9</v>
      </c>
      <c r="M2866" t="str">
        <f>LEFT(Table58[[#This Row],[Assets]],FIND(" - ",Table58[[#This Row],[Assets]])-1)</f>
        <v>HS2-00003KX2W</v>
      </c>
      <c r="N2866" s="239">
        <f>INDEX(TrackerTbl[#Data],MATCH(Table58[[#This Row],[L2]],TrackerTbl[Cleansed_UAID_2],0),5)</f>
        <v>45593</v>
      </c>
      <c r="O2866" s="9" t="str">
        <f>INDEX(TrackerTbl[#Data],MATCH(Table58[[#This Row],[L2]],TrackerTbl[Cleansed_UAID_2],0),6)</f>
        <v>10 - Complete</v>
      </c>
      <c r="P2866" s="239">
        <f>INDEX(TrackerTbl[#Data],MATCH(Table58[[#This Row],[L2]],TrackerTbl[Cleansed_UAID_2],0),7)</f>
        <v>45649</v>
      </c>
    </row>
    <row r="2867" spans="10:16">
      <c r="J2867" t="s">
        <v>12122</v>
      </c>
      <c r="K2867" s="238" t="s">
        <v>12123</v>
      </c>
      <c r="L2867" t="str">
        <f>LEFT(Table58[[#This Row],[L3 (Last Work Package only)]],FIND(" - ",Table58[[#This Row],[L3 (Last Work Package only)]])-1)</f>
        <v>IDR 222.8</v>
      </c>
      <c r="M2867" t="str">
        <f>LEFT(Table58[[#This Row],[Assets]],FIND(" - ",Table58[[#This Row],[Assets]])-1)</f>
        <v>HS2-00002BJUV</v>
      </c>
      <c r="N2867" s="239">
        <f>INDEX(TrackerTbl[#Data],MATCH(Table58[[#This Row],[L2]],TrackerTbl[Cleansed_UAID_2],0),5)</f>
        <v>45300</v>
      </c>
      <c r="O2867" s="9" t="str">
        <f>INDEX(TrackerTbl[#Data],MATCH(Table58[[#This Row],[L2]],TrackerTbl[Cleansed_UAID_2],0),6)</f>
        <v>10 - Complete</v>
      </c>
      <c r="P2867" s="239">
        <f>INDEX(TrackerTbl[#Data],MATCH(Table58[[#This Row],[L2]],TrackerTbl[Cleansed_UAID_2],0),7)</f>
        <v>45302</v>
      </c>
    </row>
    <row r="2868" spans="10:16">
      <c r="J2868" t="s">
        <v>12124</v>
      </c>
      <c r="K2868" s="238" t="s">
        <v>12123</v>
      </c>
      <c r="L2868" t="str">
        <f>LEFT(Table58[[#This Row],[L3 (Last Work Package only)]],FIND(" - ",Table58[[#This Row],[L3 (Last Work Package only)]])-1)</f>
        <v>IDR 222.8</v>
      </c>
      <c r="M2868" t="str">
        <f>LEFT(Table58[[#This Row],[Assets]],FIND(" - ",Table58[[#This Row],[Assets]])-1)</f>
        <v>HS2-000001325</v>
      </c>
      <c r="N2868" s="239">
        <f>INDEX(TrackerTbl[#Data],MATCH(Table58[[#This Row],[L2]],TrackerTbl[Cleansed_UAID_2],0),5)</f>
        <v>45301</v>
      </c>
      <c r="O2868" s="9" t="str">
        <f>INDEX(TrackerTbl[#Data],MATCH(Table58[[#This Row],[L2]],TrackerTbl[Cleansed_UAID_2],0),6)</f>
        <v>10 - Complete</v>
      </c>
      <c r="P2868" s="239">
        <f>INDEX(TrackerTbl[#Data],MATCH(Table58[[#This Row],[L2]],TrackerTbl[Cleansed_UAID_2],0),7)</f>
        <v>45310</v>
      </c>
    </row>
    <row r="2869" spans="10:16">
      <c r="J2869" t="s">
        <v>12125</v>
      </c>
      <c r="K2869" s="238" t="s">
        <v>12126</v>
      </c>
      <c r="L2869" t="str">
        <f>LEFT(Table58[[#This Row],[L3 (Last Work Package only)]],FIND(" - ",Table58[[#This Row],[L3 (Last Work Package only)]])-1)</f>
        <v>IDR 222.7</v>
      </c>
      <c r="M2869" t="str">
        <f>LEFT(Table58[[#This Row],[Assets]],FIND(" - ",Table58[[#This Row],[Assets]])-1)</f>
        <v>HS2-000020RN0</v>
      </c>
      <c r="N2869" s="239" t="e">
        <f>INDEX(TrackerTbl[#Data],MATCH(Table58[[#This Row],[L2]],TrackerTbl[Cleansed_UAID_2],0),5)</f>
        <v>#N/A</v>
      </c>
      <c r="O2869" s="9" t="e">
        <f>INDEX(TrackerTbl[#Data],MATCH(Table58[[#This Row],[L2]],TrackerTbl[Cleansed_UAID_2],0),6)</f>
        <v>#N/A</v>
      </c>
      <c r="P2869" s="239" t="e">
        <f>INDEX(TrackerTbl[#Data],MATCH(Table58[[#This Row],[L2]],TrackerTbl[Cleansed_UAID_2],0),7)</f>
        <v>#N/A</v>
      </c>
    </row>
    <row r="2870" spans="10:16">
      <c r="J2870" t="s">
        <v>12127</v>
      </c>
      <c r="K2870" s="238" t="s">
        <v>12126</v>
      </c>
      <c r="L2870" t="str">
        <f>LEFT(Table58[[#This Row],[L3 (Last Work Package only)]],FIND(" - ",Table58[[#This Row],[L3 (Last Work Package only)]])-1)</f>
        <v>IDR 222.7</v>
      </c>
      <c r="M2870" t="str">
        <f>LEFT(Table58[[#This Row],[Assets]],FIND(" - ",Table58[[#This Row],[Assets]])-1)</f>
        <v>HS2-00002J4YL</v>
      </c>
      <c r="N2870" s="239" t="e">
        <f>INDEX(TrackerTbl[#Data],MATCH(Table58[[#This Row],[L2]],TrackerTbl[Cleansed_UAID_2],0),5)</f>
        <v>#N/A</v>
      </c>
      <c r="O2870" s="9" t="e">
        <f>INDEX(TrackerTbl[#Data],MATCH(Table58[[#This Row],[L2]],TrackerTbl[Cleansed_UAID_2],0),6)</f>
        <v>#N/A</v>
      </c>
      <c r="P2870" s="239" t="e">
        <f>INDEX(TrackerTbl[#Data],MATCH(Table58[[#This Row],[L2]],TrackerTbl[Cleansed_UAID_2],0),7)</f>
        <v>#N/A</v>
      </c>
    </row>
    <row r="2871" spans="10:16">
      <c r="J2871" t="s">
        <v>12128</v>
      </c>
      <c r="K2871" s="238" t="s">
        <v>12126</v>
      </c>
      <c r="L2871" t="str">
        <f>LEFT(Table58[[#This Row],[L3 (Last Work Package only)]],FIND(" - ",Table58[[#This Row],[L3 (Last Work Package only)]])-1)</f>
        <v>IDR 222.7</v>
      </c>
      <c r="M2871" t="str">
        <f>LEFT(Table58[[#This Row],[Assets]],FIND(" - ",Table58[[#This Row],[Assets]])-1)</f>
        <v>HS2-00002J4YH</v>
      </c>
      <c r="N2871" s="239" t="e">
        <f>INDEX(TrackerTbl[#Data],MATCH(Table58[[#This Row],[L2]],TrackerTbl[Cleansed_UAID_2],0),5)</f>
        <v>#N/A</v>
      </c>
      <c r="O2871" s="9" t="e">
        <f>INDEX(TrackerTbl[#Data],MATCH(Table58[[#This Row],[L2]],TrackerTbl[Cleansed_UAID_2],0),6)</f>
        <v>#N/A</v>
      </c>
      <c r="P2871" s="239" t="e">
        <f>INDEX(TrackerTbl[#Data],MATCH(Table58[[#This Row],[L2]],TrackerTbl[Cleansed_UAID_2],0),7)</f>
        <v>#N/A</v>
      </c>
    </row>
    <row r="2872" spans="10:16">
      <c r="J2872" t="s">
        <v>12129</v>
      </c>
      <c r="K2872" s="238" t="s">
        <v>12126</v>
      </c>
      <c r="L2872" t="str">
        <f>LEFT(Table58[[#This Row],[L3 (Last Work Package only)]],FIND(" - ",Table58[[#This Row],[L3 (Last Work Package only)]])-1)</f>
        <v>IDR 222.7</v>
      </c>
      <c r="M2872" t="str">
        <f>LEFT(Table58[[#This Row],[Assets]],FIND(" - ",Table58[[#This Row],[Assets]])-1)</f>
        <v>HS2-00002C3XT</v>
      </c>
      <c r="N2872" s="239" t="e">
        <f>INDEX(TrackerTbl[#Data],MATCH(Table58[[#This Row],[L2]],TrackerTbl[Cleansed_UAID_2],0),5)</f>
        <v>#N/A</v>
      </c>
      <c r="O2872" s="9" t="e">
        <f>INDEX(TrackerTbl[#Data],MATCH(Table58[[#This Row],[L2]],TrackerTbl[Cleansed_UAID_2],0),6)</f>
        <v>#N/A</v>
      </c>
      <c r="P2872" s="239" t="e">
        <f>INDEX(TrackerTbl[#Data],MATCH(Table58[[#This Row],[L2]],TrackerTbl[Cleansed_UAID_2],0),7)</f>
        <v>#N/A</v>
      </c>
    </row>
    <row r="2873" spans="10:16">
      <c r="J2873" t="s">
        <v>12130</v>
      </c>
      <c r="K2873" s="238" t="s">
        <v>12126</v>
      </c>
      <c r="L2873" t="str">
        <f>LEFT(Table58[[#This Row],[L3 (Last Work Package only)]],FIND(" - ",Table58[[#This Row],[L3 (Last Work Package only)]])-1)</f>
        <v>IDR 222.7</v>
      </c>
      <c r="M2873" t="str">
        <f>LEFT(Table58[[#This Row],[Assets]],FIND(" - ",Table58[[#This Row],[Assets]])-1)</f>
        <v>HS2-000001324</v>
      </c>
      <c r="N2873" s="239" t="e">
        <f>INDEX(TrackerTbl[#Data],MATCH(Table58[[#This Row],[L2]],TrackerTbl[Cleansed_UAID_2],0),5)</f>
        <v>#N/A</v>
      </c>
      <c r="O2873" s="9" t="e">
        <f>INDEX(TrackerTbl[#Data],MATCH(Table58[[#This Row],[L2]],TrackerTbl[Cleansed_UAID_2],0),6)</f>
        <v>#N/A</v>
      </c>
      <c r="P2873" s="239" t="e">
        <f>INDEX(TrackerTbl[#Data],MATCH(Table58[[#This Row],[L2]],TrackerTbl[Cleansed_UAID_2],0),7)</f>
        <v>#N/A</v>
      </c>
    </row>
    <row r="2874" spans="10:16">
      <c r="J2874" t="s">
        <v>12131</v>
      </c>
      <c r="K2874" s="238" t="s">
        <v>12126</v>
      </c>
      <c r="L2874" t="str">
        <f>LEFT(Table58[[#This Row],[L3 (Last Work Package only)]],FIND(" - ",Table58[[#This Row],[L3 (Last Work Package only)]])-1)</f>
        <v>IDR 222.7</v>
      </c>
      <c r="M2874" t="str">
        <f>LEFT(Table58[[#This Row],[Assets]],FIND(" - ",Table58[[#This Row],[Assets]])-1)</f>
        <v>HS2-00002J4YK</v>
      </c>
      <c r="N2874" s="239" t="e">
        <f>INDEX(TrackerTbl[#Data],MATCH(Table58[[#This Row],[L2]],TrackerTbl[Cleansed_UAID_2],0),5)</f>
        <v>#N/A</v>
      </c>
      <c r="O2874" s="9" t="e">
        <f>INDEX(TrackerTbl[#Data],MATCH(Table58[[#This Row],[L2]],TrackerTbl[Cleansed_UAID_2],0),6)</f>
        <v>#N/A</v>
      </c>
      <c r="P2874" s="239" t="e">
        <f>INDEX(TrackerTbl[#Data],MATCH(Table58[[#This Row],[L2]],TrackerTbl[Cleansed_UAID_2],0),7)</f>
        <v>#N/A</v>
      </c>
    </row>
    <row r="2875" spans="10:16">
      <c r="J2875" t="s">
        <v>12132</v>
      </c>
      <c r="K2875" s="238" t="s">
        <v>12133</v>
      </c>
      <c r="L2875" t="str">
        <f>LEFT(Table58[[#This Row],[L3 (Last Work Package only)]],FIND(" - ",Table58[[#This Row],[L3 (Last Work Package only)]])-1)</f>
        <v>IDR 222.6</v>
      </c>
      <c r="M2875" t="str">
        <f>LEFT(Table58[[#This Row],[Assets]],FIND(" - ",Table58[[#This Row],[Assets]])-1)</f>
        <v>HS2-00002VXUD</v>
      </c>
      <c r="N2875" s="239">
        <f>INDEX(TrackerTbl[#Data],MATCH(Table58[[#This Row],[L2]],TrackerTbl[Cleansed_UAID_2],0),5)</f>
        <v>45470</v>
      </c>
      <c r="O2875" s="9" t="str">
        <f>INDEX(TrackerTbl[#Data],MATCH(Table58[[#This Row],[L2]],TrackerTbl[Cleansed_UAID_2],0),6)</f>
        <v>10 - Complete</v>
      </c>
      <c r="P2875" s="239">
        <f>INDEX(TrackerTbl[#Data],MATCH(Table58[[#This Row],[L2]],TrackerTbl[Cleansed_UAID_2],0),7)</f>
        <v>45481</v>
      </c>
    </row>
    <row r="2876" spans="10:16">
      <c r="J2876" t="s">
        <v>12134</v>
      </c>
      <c r="K2876" s="238" t="s">
        <v>12133</v>
      </c>
      <c r="L2876" t="str">
        <f>LEFT(Table58[[#This Row],[L3 (Last Work Package only)]],FIND(" - ",Table58[[#This Row],[L3 (Last Work Package only)]])-1)</f>
        <v>IDR 222.6</v>
      </c>
      <c r="M2876" t="str">
        <f>LEFT(Table58[[#This Row],[Assets]],FIND(" - ",Table58[[#This Row],[Assets]])-1)</f>
        <v>HS2-00002BJUW</v>
      </c>
      <c r="N2876" s="239">
        <f>INDEX(TrackerTbl[#Data],MATCH(Table58[[#This Row],[L2]],TrackerTbl[Cleansed_UAID_2],0),5)</f>
        <v>45470</v>
      </c>
      <c r="O2876" s="9" t="str">
        <f>INDEX(TrackerTbl[#Data],MATCH(Table58[[#This Row],[L2]],TrackerTbl[Cleansed_UAID_2],0),6)</f>
        <v>10 - Complete</v>
      </c>
      <c r="P2876" s="239">
        <f>INDEX(TrackerTbl[#Data],MATCH(Table58[[#This Row],[L2]],TrackerTbl[Cleansed_UAID_2],0),7)</f>
        <v>45484</v>
      </c>
    </row>
    <row r="2877" spans="10:16">
      <c r="J2877" t="s">
        <v>12135</v>
      </c>
      <c r="K2877" s="238" t="s">
        <v>12133</v>
      </c>
      <c r="L2877" t="str">
        <f>LEFT(Table58[[#This Row],[L3 (Last Work Package only)]],FIND(" - ",Table58[[#This Row],[L3 (Last Work Package only)]])-1)</f>
        <v>IDR 222.6</v>
      </c>
      <c r="M2877" t="str">
        <f>LEFT(Table58[[#This Row],[Assets]],FIND(" - ",Table58[[#This Row],[Assets]])-1)</f>
        <v>HS2-00002CW0J</v>
      </c>
      <c r="N2877" s="239">
        <f>INDEX(TrackerTbl[#Data],MATCH(Table58[[#This Row],[L2]],TrackerTbl[Cleansed_UAID_2],0),5)</f>
        <v>45461</v>
      </c>
      <c r="O2877" s="9" t="str">
        <f>INDEX(TrackerTbl[#Data],MATCH(Table58[[#This Row],[L2]],TrackerTbl[Cleansed_UAID_2],0),6)</f>
        <v>10 - Complete</v>
      </c>
      <c r="P2877" s="239">
        <f>INDEX(TrackerTbl[#Data],MATCH(Table58[[#This Row],[L2]],TrackerTbl[Cleansed_UAID_2],0),7)</f>
        <v>45464</v>
      </c>
    </row>
    <row r="2878" spans="10:16">
      <c r="J2878" t="s">
        <v>12136</v>
      </c>
      <c r="K2878" s="238" t="s">
        <v>12133</v>
      </c>
      <c r="L2878" t="str">
        <f>LEFT(Table58[[#This Row],[L3 (Last Work Package only)]],FIND(" - ",Table58[[#This Row],[L3 (Last Work Package only)]])-1)</f>
        <v>IDR 222.6</v>
      </c>
      <c r="M2878" t="str">
        <f>LEFT(Table58[[#This Row],[Assets]],FIND(" - ",Table58[[#This Row],[Assets]])-1)</f>
        <v>HS2-000001326</v>
      </c>
      <c r="N2878" s="239">
        <f>INDEX(TrackerTbl[#Data],MATCH(Table58[[#This Row],[L2]],TrackerTbl[Cleansed_UAID_2],0),5)</f>
        <v>45454</v>
      </c>
      <c r="O2878" s="9" t="str">
        <f>INDEX(TrackerTbl[#Data],MATCH(Table58[[#This Row],[L2]],TrackerTbl[Cleansed_UAID_2],0),6)</f>
        <v>10 - Complete</v>
      </c>
      <c r="P2878" s="239">
        <f>INDEX(TrackerTbl[#Data],MATCH(Table58[[#This Row],[L2]],TrackerTbl[Cleansed_UAID_2],0),7)</f>
        <v>45483</v>
      </c>
    </row>
    <row r="2879" spans="10:16">
      <c r="J2879" t="s">
        <v>12137</v>
      </c>
      <c r="K2879" s="238" t="s">
        <v>12133</v>
      </c>
      <c r="L2879" t="str">
        <f>LEFT(Table58[[#This Row],[L3 (Last Work Package only)]],FIND(" - ",Table58[[#This Row],[L3 (Last Work Package only)]])-1)</f>
        <v>IDR 222.6</v>
      </c>
      <c r="M2879" t="str">
        <f>LEFT(Table58[[#This Row],[Assets]],FIND(" - ",Table58[[#This Row],[Assets]])-1)</f>
        <v>HS2-00002N7WN</v>
      </c>
      <c r="N2879" s="239">
        <f>INDEX(TrackerTbl[#Data],MATCH(Table58[[#This Row],[L2]],TrackerTbl[Cleansed_UAID_2],0),5)</f>
        <v>45455</v>
      </c>
      <c r="O2879" s="9" t="str">
        <f>INDEX(TrackerTbl[#Data],MATCH(Table58[[#This Row],[L2]],TrackerTbl[Cleansed_UAID_2],0),6)</f>
        <v>10 - Complete</v>
      </c>
      <c r="P2879" s="239">
        <f>INDEX(TrackerTbl[#Data],MATCH(Table58[[#This Row],[L2]],TrackerTbl[Cleansed_UAID_2],0),7)</f>
        <v>45462</v>
      </c>
    </row>
    <row r="2880" spans="10:16">
      <c r="J2880" t="s">
        <v>12138</v>
      </c>
      <c r="K2880" s="238" t="s">
        <v>12133</v>
      </c>
      <c r="L2880" t="str">
        <f>LEFT(Table58[[#This Row],[L3 (Last Work Package only)]],FIND(" - ",Table58[[#This Row],[L3 (Last Work Package only)]])-1)</f>
        <v>IDR 222.6</v>
      </c>
      <c r="M2880" t="str">
        <f>LEFT(Table58[[#This Row],[Assets]],FIND(" - ",Table58[[#This Row],[Assets]])-1)</f>
        <v>HS2-00002YGQF</v>
      </c>
      <c r="N2880" s="239">
        <f>INDEX(TrackerTbl[#Data],MATCH(Table58[[#This Row],[L2]],TrackerTbl[Cleansed_UAID_2],0),5)</f>
        <v>45691</v>
      </c>
      <c r="O2880" s="9" t="str">
        <f>INDEX(TrackerTbl[#Data],MATCH(Table58[[#This Row],[L2]],TrackerTbl[Cleansed_UAID_2],0),6)</f>
        <v>10 - Complete</v>
      </c>
      <c r="P2880" s="239">
        <f>INDEX(TrackerTbl[#Data],MATCH(Table58[[#This Row],[L2]],TrackerTbl[Cleansed_UAID_2],0),7)</f>
        <v>45705</v>
      </c>
    </row>
    <row r="2881" spans="10:16">
      <c r="J2881" t="s">
        <v>12139</v>
      </c>
      <c r="K2881" s="238" t="s">
        <v>12140</v>
      </c>
      <c r="L2881" t="str">
        <f>LEFT(Table58[[#This Row],[L3 (Last Work Package only)]],FIND(" - ",Table58[[#This Row],[L3 (Last Work Package only)]])-1)</f>
        <v>IDR 222.5</v>
      </c>
      <c r="M2881" t="str">
        <f>LEFT(Table58[[#This Row],[Assets]],FIND(" - ",Table58[[#This Row],[Assets]])-1)</f>
        <v>HS2-00002CTBQ</v>
      </c>
      <c r="N2881" s="239" t="e">
        <f>INDEX(TrackerTbl[#Data],MATCH(Table58[[#This Row],[L2]],TrackerTbl[Cleansed_UAID_2],0),5)</f>
        <v>#N/A</v>
      </c>
      <c r="O2881" s="9" t="e">
        <f>INDEX(TrackerTbl[#Data],MATCH(Table58[[#This Row],[L2]],TrackerTbl[Cleansed_UAID_2],0),6)</f>
        <v>#N/A</v>
      </c>
      <c r="P2881" s="239" t="e">
        <f>INDEX(TrackerTbl[#Data],MATCH(Table58[[#This Row],[L2]],TrackerTbl[Cleansed_UAID_2],0),7)</f>
        <v>#N/A</v>
      </c>
    </row>
    <row r="2882" spans="10:16">
      <c r="J2882" t="s">
        <v>12141</v>
      </c>
      <c r="K2882" s="238" t="s">
        <v>12140</v>
      </c>
      <c r="L2882" t="str">
        <f>LEFT(Table58[[#This Row],[L3 (Last Work Package only)]],FIND(" - ",Table58[[#This Row],[L3 (Last Work Package only)]])-1)</f>
        <v>IDR 222.5</v>
      </c>
      <c r="M2882" t="str">
        <f>LEFT(Table58[[#This Row],[Assets]],FIND(" - ",Table58[[#This Row],[Assets]])-1)</f>
        <v>HS2-00002EK7D</v>
      </c>
      <c r="N2882" s="239" t="e">
        <f>INDEX(TrackerTbl[#Data],MATCH(Table58[[#This Row],[L2]],TrackerTbl[Cleansed_UAID_2],0),5)</f>
        <v>#N/A</v>
      </c>
      <c r="O2882" s="9" t="e">
        <f>INDEX(TrackerTbl[#Data],MATCH(Table58[[#This Row],[L2]],TrackerTbl[Cleansed_UAID_2],0),6)</f>
        <v>#N/A</v>
      </c>
      <c r="P2882" s="239" t="e">
        <f>INDEX(TrackerTbl[#Data],MATCH(Table58[[#This Row],[L2]],TrackerTbl[Cleansed_UAID_2],0),7)</f>
        <v>#N/A</v>
      </c>
    </row>
    <row r="2883" spans="10:16">
      <c r="J2883" t="s">
        <v>12142</v>
      </c>
      <c r="K2883" s="238" t="s">
        <v>12140</v>
      </c>
      <c r="L2883" t="str">
        <f>LEFT(Table58[[#This Row],[L3 (Last Work Package only)]],FIND(" - ",Table58[[#This Row],[L3 (Last Work Package only)]])-1)</f>
        <v>IDR 222.5</v>
      </c>
      <c r="M2883" t="str">
        <f>LEFT(Table58[[#This Row],[Assets]],FIND(" - ",Table58[[#This Row],[Assets]])-1)</f>
        <v>HS2-000020NMZ</v>
      </c>
      <c r="N2883" s="239" t="e">
        <f>INDEX(TrackerTbl[#Data],MATCH(Table58[[#This Row],[L2]],TrackerTbl[Cleansed_UAID_2],0),5)</f>
        <v>#N/A</v>
      </c>
      <c r="O2883" s="9" t="e">
        <f>INDEX(TrackerTbl[#Data],MATCH(Table58[[#This Row],[L2]],TrackerTbl[Cleansed_UAID_2],0),6)</f>
        <v>#N/A</v>
      </c>
      <c r="P2883" s="239" t="e">
        <f>INDEX(TrackerTbl[#Data],MATCH(Table58[[#This Row],[L2]],TrackerTbl[Cleansed_UAID_2],0),7)</f>
        <v>#N/A</v>
      </c>
    </row>
    <row r="2884" spans="10:16">
      <c r="J2884" t="s">
        <v>12143</v>
      </c>
      <c r="K2884" s="238" t="s">
        <v>12140</v>
      </c>
      <c r="L2884" t="str">
        <f>LEFT(Table58[[#This Row],[L3 (Last Work Package only)]],FIND(" - ",Table58[[#This Row],[L3 (Last Work Package only)]])-1)</f>
        <v>IDR 222.5</v>
      </c>
      <c r="M2884" t="str">
        <f>LEFT(Table58[[#This Row],[Assets]],FIND(" - ",Table58[[#This Row],[Assets]])-1)</f>
        <v>HS2-000020BTF</v>
      </c>
      <c r="N2884" s="239" t="e">
        <f>INDEX(TrackerTbl[#Data],MATCH(Table58[[#This Row],[L2]],TrackerTbl[Cleansed_UAID_2],0),5)</f>
        <v>#N/A</v>
      </c>
      <c r="O2884" s="9" t="e">
        <f>INDEX(TrackerTbl[#Data],MATCH(Table58[[#This Row],[L2]],TrackerTbl[Cleansed_UAID_2],0),6)</f>
        <v>#N/A</v>
      </c>
      <c r="P2884" s="239" t="e">
        <f>INDEX(TrackerTbl[#Data],MATCH(Table58[[#This Row],[L2]],TrackerTbl[Cleansed_UAID_2],0),7)</f>
        <v>#N/A</v>
      </c>
    </row>
    <row r="2885" spans="10:16">
      <c r="J2885" t="s">
        <v>12144</v>
      </c>
      <c r="K2885" s="238" t="s">
        <v>12140</v>
      </c>
      <c r="L2885" t="str">
        <f>LEFT(Table58[[#This Row],[L3 (Last Work Package only)]],FIND(" - ",Table58[[#This Row],[L3 (Last Work Package only)]])-1)</f>
        <v>IDR 222.5</v>
      </c>
      <c r="M2885" t="str">
        <f>LEFT(Table58[[#This Row],[Assets]],FIND(" - ",Table58[[#This Row],[Assets]])-1)</f>
        <v>HS2-00002VXUE</v>
      </c>
      <c r="N2885" s="239" t="e">
        <f>INDEX(TrackerTbl[#Data],MATCH(Table58[[#This Row],[L2]],TrackerTbl[Cleansed_UAID_2],0),5)</f>
        <v>#N/A</v>
      </c>
      <c r="O2885" s="9" t="e">
        <f>INDEX(TrackerTbl[#Data],MATCH(Table58[[#This Row],[L2]],TrackerTbl[Cleansed_UAID_2],0),6)</f>
        <v>#N/A</v>
      </c>
      <c r="P2885" s="239" t="e">
        <f>INDEX(TrackerTbl[#Data],MATCH(Table58[[#This Row],[L2]],TrackerTbl[Cleansed_UAID_2],0),7)</f>
        <v>#N/A</v>
      </c>
    </row>
    <row r="2886" spans="10:16">
      <c r="J2886" t="s">
        <v>12145</v>
      </c>
      <c r="K2886" s="238" t="s">
        <v>12140</v>
      </c>
      <c r="L2886" t="str">
        <f>LEFT(Table58[[#This Row],[L3 (Last Work Package only)]],FIND(" - ",Table58[[#This Row],[L3 (Last Work Package only)]])-1)</f>
        <v>IDR 222.5</v>
      </c>
      <c r="M2886" t="str">
        <f>LEFT(Table58[[#This Row],[Assets]],FIND(" - ",Table58[[#This Row],[Assets]])-1)</f>
        <v>HS2-00002BJUY</v>
      </c>
      <c r="N2886" s="239" t="e">
        <f>INDEX(TrackerTbl[#Data],MATCH(Table58[[#This Row],[L2]],TrackerTbl[Cleansed_UAID_2],0),5)</f>
        <v>#N/A</v>
      </c>
      <c r="O2886" s="9" t="e">
        <f>INDEX(TrackerTbl[#Data],MATCH(Table58[[#This Row],[L2]],TrackerTbl[Cleansed_UAID_2],0),6)</f>
        <v>#N/A</v>
      </c>
      <c r="P2886" s="239" t="e">
        <f>INDEX(TrackerTbl[#Data],MATCH(Table58[[#This Row],[L2]],TrackerTbl[Cleansed_UAID_2],0),7)</f>
        <v>#N/A</v>
      </c>
    </row>
    <row r="2887" spans="10:16">
      <c r="J2887" t="s">
        <v>12146</v>
      </c>
      <c r="K2887" s="238" t="s">
        <v>12140</v>
      </c>
      <c r="L2887" t="str">
        <f>LEFT(Table58[[#This Row],[L3 (Last Work Package only)]],FIND(" - ",Table58[[#This Row],[L3 (Last Work Package only)]])-1)</f>
        <v>IDR 222.5</v>
      </c>
      <c r="M2887" t="str">
        <f>LEFT(Table58[[#This Row],[Assets]],FIND(" - ",Table58[[#This Row],[Assets]])-1)</f>
        <v>HS2-000020NN1</v>
      </c>
      <c r="N2887" s="239" t="e">
        <f>INDEX(TrackerTbl[#Data],MATCH(Table58[[#This Row],[L2]],TrackerTbl[Cleansed_UAID_2],0),5)</f>
        <v>#N/A</v>
      </c>
      <c r="O2887" s="9" t="e">
        <f>INDEX(TrackerTbl[#Data],MATCH(Table58[[#This Row],[L2]],TrackerTbl[Cleansed_UAID_2],0),6)</f>
        <v>#N/A</v>
      </c>
      <c r="P2887" s="239" t="e">
        <f>INDEX(TrackerTbl[#Data],MATCH(Table58[[#This Row],[L2]],TrackerTbl[Cleansed_UAID_2],0),7)</f>
        <v>#N/A</v>
      </c>
    </row>
    <row r="2888" spans="10:16">
      <c r="J2888" t="s">
        <v>12147</v>
      </c>
      <c r="K2888" s="238" t="s">
        <v>12140</v>
      </c>
      <c r="L2888" t="str">
        <f>LEFT(Table58[[#This Row],[L3 (Last Work Package only)]],FIND(" - ",Table58[[#This Row],[L3 (Last Work Package only)]])-1)</f>
        <v>IDR 222.5</v>
      </c>
      <c r="M2888" t="str">
        <f>LEFT(Table58[[#This Row],[Assets]],FIND(" - ",Table58[[#This Row],[Assets]])-1)</f>
        <v>HS2-000001328</v>
      </c>
      <c r="N2888" s="239" t="e">
        <f>INDEX(TrackerTbl[#Data],MATCH(Table58[[#This Row],[L2]],TrackerTbl[Cleansed_UAID_2],0),5)</f>
        <v>#N/A</v>
      </c>
      <c r="O2888" s="9" t="e">
        <f>INDEX(TrackerTbl[#Data],MATCH(Table58[[#This Row],[L2]],TrackerTbl[Cleansed_UAID_2],0),6)</f>
        <v>#N/A</v>
      </c>
      <c r="P2888" s="239" t="e">
        <f>INDEX(TrackerTbl[#Data],MATCH(Table58[[#This Row],[L2]],TrackerTbl[Cleansed_UAID_2],0),7)</f>
        <v>#N/A</v>
      </c>
    </row>
    <row r="2889" spans="10:16">
      <c r="J2889" t="s">
        <v>12148</v>
      </c>
      <c r="K2889" s="238" t="s">
        <v>12140</v>
      </c>
      <c r="L2889" t="str">
        <f>LEFT(Table58[[#This Row],[L3 (Last Work Package only)]],FIND(" - ",Table58[[#This Row],[L3 (Last Work Package only)]])-1)</f>
        <v>IDR 222.5</v>
      </c>
      <c r="M2889" t="str">
        <f>LEFT(Table58[[#This Row],[Assets]],FIND(" - ",Table58[[#This Row],[Assets]])-1)</f>
        <v>HS2-00002TMEZ</v>
      </c>
      <c r="N2889" s="239" t="e">
        <f>INDEX(TrackerTbl[#Data],MATCH(Table58[[#This Row],[L2]],TrackerTbl[Cleansed_UAID_2],0),5)</f>
        <v>#N/A</v>
      </c>
      <c r="O2889" s="9" t="e">
        <f>INDEX(TrackerTbl[#Data],MATCH(Table58[[#This Row],[L2]],TrackerTbl[Cleansed_UAID_2],0),6)</f>
        <v>#N/A</v>
      </c>
      <c r="P2889" s="239" t="e">
        <f>INDEX(TrackerTbl[#Data],MATCH(Table58[[#This Row],[L2]],TrackerTbl[Cleansed_UAID_2],0),7)</f>
        <v>#N/A</v>
      </c>
    </row>
    <row r="2890" spans="10:16">
      <c r="J2890" t="s">
        <v>12149</v>
      </c>
      <c r="K2890" s="238" t="s">
        <v>12140</v>
      </c>
      <c r="L2890" t="str">
        <f>LEFT(Table58[[#This Row],[L3 (Last Work Package only)]],FIND(" - ",Table58[[#This Row],[L3 (Last Work Package only)]])-1)</f>
        <v>IDR 222.5</v>
      </c>
      <c r="M2890" t="str">
        <f>LEFT(Table58[[#This Row],[Assets]],FIND(" - ",Table58[[#This Row],[Assets]])-1)</f>
        <v>HS2-00002EK7E</v>
      </c>
      <c r="N2890" s="239" t="e">
        <f>INDEX(TrackerTbl[#Data],MATCH(Table58[[#This Row],[L2]],TrackerTbl[Cleansed_UAID_2],0),5)</f>
        <v>#N/A</v>
      </c>
      <c r="O2890" s="9" t="e">
        <f>INDEX(TrackerTbl[#Data],MATCH(Table58[[#This Row],[L2]],TrackerTbl[Cleansed_UAID_2],0),6)</f>
        <v>#N/A</v>
      </c>
      <c r="P2890" s="239" t="e">
        <f>INDEX(TrackerTbl[#Data],MATCH(Table58[[#This Row],[L2]],TrackerTbl[Cleansed_UAID_2],0),7)</f>
        <v>#N/A</v>
      </c>
    </row>
    <row r="2891" spans="10:16">
      <c r="J2891" t="s">
        <v>12150</v>
      </c>
      <c r="K2891" s="238" t="s">
        <v>12140</v>
      </c>
      <c r="L2891" t="str">
        <f>LEFT(Table58[[#This Row],[L3 (Last Work Package only)]],FIND(" - ",Table58[[#This Row],[L3 (Last Work Package only)]])-1)</f>
        <v>IDR 222.5</v>
      </c>
      <c r="M2891" t="str">
        <f>LEFT(Table58[[#This Row],[Assets]],FIND(" - ",Table58[[#This Row],[Assets]])-1)</f>
        <v>HS2-00003K85R</v>
      </c>
      <c r="N2891" s="239">
        <f>INDEX(TrackerTbl[#Data],MATCH(Table58[[#This Row],[L2]],TrackerTbl[Cleansed_UAID_2],0),5)</f>
        <v>45642</v>
      </c>
      <c r="O2891" s="9" t="str">
        <f>INDEX(TrackerTbl[#Data],MATCH(Table58[[#This Row],[L2]],TrackerTbl[Cleansed_UAID_2],0),6)</f>
        <v>10 - Complete</v>
      </c>
      <c r="P2891" s="239">
        <f>INDEX(TrackerTbl[#Data],MATCH(Table58[[#This Row],[L2]],TrackerTbl[Cleansed_UAID_2],0),7)</f>
        <v>45665</v>
      </c>
    </row>
    <row r="2892" spans="10:16">
      <c r="J2892" t="s">
        <v>12151</v>
      </c>
      <c r="K2892" s="238" t="s">
        <v>12152</v>
      </c>
      <c r="L2892" t="str">
        <f>LEFT(Table58[[#This Row],[L3 (Last Work Package only)]],FIND(" - ",Table58[[#This Row],[L3 (Last Work Package only)]])-1)</f>
        <v>IDR 222.4</v>
      </c>
      <c r="M2892" t="str">
        <f>LEFT(Table58[[#This Row],[Assets]],FIND(" - ",Table58[[#This Row],[Assets]])-1)</f>
        <v>HS2-00002CTBJ</v>
      </c>
      <c r="N2892" s="239" t="e">
        <f>INDEX(TrackerTbl[#Data],MATCH(Table58[[#This Row],[L2]],TrackerTbl[Cleansed_UAID_2],0),5)</f>
        <v>#N/A</v>
      </c>
      <c r="O2892" s="9" t="e">
        <f>INDEX(TrackerTbl[#Data],MATCH(Table58[[#This Row],[L2]],TrackerTbl[Cleansed_UAID_2],0),6)</f>
        <v>#N/A</v>
      </c>
      <c r="P2892" s="239" t="e">
        <f>INDEX(TrackerTbl[#Data],MATCH(Table58[[#This Row],[L2]],TrackerTbl[Cleansed_UAID_2],0),7)</f>
        <v>#N/A</v>
      </c>
    </row>
    <row r="2893" spans="10:16">
      <c r="J2893" t="s">
        <v>12153</v>
      </c>
      <c r="K2893" s="238" t="s">
        <v>12152</v>
      </c>
      <c r="L2893" t="str">
        <f>LEFT(Table58[[#This Row],[L3 (Last Work Package only)]],FIND(" - ",Table58[[#This Row],[L3 (Last Work Package only)]])-1)</f>
        <v>IDR 222.4</v>
      </c>
      <c r="M2893" t="str">
        <f>LEFT(Table58[[#This Row],[Assets]],FIND(" - ",Table58[[#This Row],[Assets]])-1)</f>
        <v>HS2-00002CTBL</v>
      </c>
      <c r="N2893" s="239" t="e">
        <f>INDEX(TrackerTbl[#Data],MATCH(Table58[[#This Row],[L2]],TrackerTbl[Cleansed_UAID_2],0),5)</f>
        <v>#N/A</v>
      </c>
      <c r="O2893" s="9" t="e">
        <f>INDEX(TrackerTbl[#Data],MATCH(Table58[[#This Row],[L2]],TrackerTbl[Cleansed_UAID_2],0),6)</f>
        <v>#N/A</v>
      </c>
      <c r="P2893" s="239" t="e">
        <f>INDEX(TrackerTbl[#Data],MATCH(Table58[[#This Row],[L2]],TrackerTbl[Cleansed_UAID_2],0),7)</f>
        <v>#N/A</v>
      </c>
    </row>
    <row r="2894" spans="10:16">
      <c r="J2894" t="s">
        <v>12154</v>
      </c>
      <c r="K2894" s="238" t="s">
        <v>12152</v>
      </c>
      <c r="L2894" t="str">
        <f>LEFT(Table58[[#This Row],[L3 (Last Work Package only)]],FIND(" - ",Table58[[#This Row],[L3 (Last Work Package only)]])-1)</f>
        <v>IDR 222.4</v>
      </c>
      <c r="M2894" t="str">
        <f>LEFT(Table58[[#This Row],[Assets]],FIND(" - ",Table58[[#This Row],[Assets]])-1)</f>
        <v>HS2-000020NMS</v>
      </c>
      <c r="N2894" s="239" t="e">
        <f>INDEX(TrackerTbl[#Data],MATCH(Table58[[#This Row],[L2]],TrackerTbl[Cleansed_UAID_2],0),5)</f>
        <v>#N/A</v>
      </c>
      <c r="O2894" s="9" t="e">
        <f>INDEX(TrackerTbl[#Data],MATCH(Table58[[#This Row],[L2]],TrackerTbl[Cleansed_UAID_2],0),6)</f>
        <v>#N/A</v>
      </c>
      <c r="P2894" s="239" t="e">
        <f>INDEX(TrackerTbl[#Data],MATCH(Table58[[#This Row],[L2]],TrackerTbl[Cleansed_UAID_2],0),7)</f>
        <v>#N/A</v>
      </c>
    </row>
    <row r="2895" spans="10:16">
      <c r="J2895" t="s">
        <v>12155</v>
      </c>
      <c r="K2895" s="238" t="s">
        <v>12152</v>
      </c>
      <c r="L2895" t="str">
        <f>LEFT(Table58[[#This Row],[L3 (Last Work Package only)]],FIND(" - ",Table58[[#This Row],[L3 (Last Work Package only)]])-1)</f>
        <v>IDR 222.4</v>
      </c>
      <c r="M2895" t="str">
        <f>LEFT(Table58[[#This Row],[Assets]],FIND(" - ",Table58[[#This Row],[Assets]])-1)</f>
        <v>HS2-000020NMT</v>
      </c>
      <c r="N2895" s="239" t="e">
        <f>INDEX(TrackerTbl[#Data],MATCH(Table58[[#This Row],[L2]],TrackerTbl[Cleansed_UAID_2],0),5)</f>
        <v>#N/A</v>
      </c>
      <c r="O2895" s="9" t="e">
        <f>INDEX(TrackerTbl[#Data],MATCH(Table58[[#This Row],[L2]],TrackerTbl[Cleansed_UAID_2],0),6)</f>
        <v>#N/A</v>
      </c>
      <c r="P2895" s="239" t="e">
        <f>INDEX(TrackerTbl[#Data],MATCH(Table58[[#This Row],[L2]],TrackerTbl[Cleansed_UAID_2],0),7)</f>
        <v>#N/A</v>
      </c>
    </row>
    <row r="2896" spans="10:16">
      <c r="J2896" t="s">
        <v>12156</v>
      </c>
      <c r="K2896" s="238" t="s">
        <v>12152</v>
      </c>
      <c r="L2896" t="str">
        <f>LEFT(Table58[[#This Row],[L3 (Last Work Package only)]],FIND(" - ",Table58[[#This Row],[L3 (Last Work Package only)]])-1)</f>
        <v>IDR 222.4</v>
      </c>
      <c r="M2896" t="str">
        <f>LEFT(Table58[[#This Row],[Assets]],FIND(" - ",Table58[[#This Row],[Assets]])-1)</f>
        <v>HS2-00002BJUX</v>
      </c>
      <c r="N2896" s="239" t="e">
        <f>INDEX(TrackerTbl[#Data],MATCH(Table58[[#This Row],[L2]],TrackerTbl[Cleansed_UAID_2],0),5)</f>
        <v>#N/A</v>
      </c>
      <c r="O2896" s="9" t="e">
        <f>INDEX(TrackerTbl[#Data],MATCH(Table58[[#This Row],[L2]],TrackerTbl[Cleansed_UAID_2],0),6)</f>
        <v>#N/A</v>
      </c>
      <c r="P2896" s="239" t="e">
        <f>INDEX(TrackerTbl[#Data],MATCH(Table58[[#This Row],[L2]],TrackerTbl[Cleansed_UAID_2],0),7)</f>
        <v>#N/A</v>
      </c>
    </row>
    <row r="2897" spans="10:16">
      <c r="J2897" t="s">
        <v>12157</v>
      </c>
      <c r="K2897" s="238" t="s">
        <v>12152</v>
      </c>
      <c r="L2897" t="str">
        <f>LEFT(Table58[[#This Row],[L3 (Last Work Package only)]],FIND(" - ",Table58[[#This Row],[L3 (Last Work Package only)]])-1)</f>
        <v>IDR 222.4</v>
      </c>
      <c r="M2897" t="str">
        <f>LEFT(Table58[[#This Row],[Assets]],FIND(" - ",Table58[[#This Row],[Assets]])-1)</f>
        <v>HS2-00002N7WQ</v>
      </c>
      <c r="N2897" s="239">
        <f>INDEX(TrackerTbl[#Data],MATCH(Table58[[#This Row],[L2]],TrackerTbl[Cleansed_UAID_2],0),5)</f>
        <v>45300</v>
      </c>
      <c r="O2897" s="9" t="str">
        <f>INDEX(TrackerTbl[#Data],MATCH(Table58[[#This Row],[L2]],TrackerTbl[Cleansed_UAID_2],0),6)</f>
        <v>10 - Complete</v>
      </c>
      <c r="P2897" s="239">
        <f>INDEX(TrackerTbl[#Data],MATCH(Table58[[#This Row],[L2]],TrackerTbl[Cleansed_UAID_2],0),7)</f>
        <v>45302</v>
      </c>
    </row>
    <row r="2898" spans="10:16">
      <c r="J2898" t="s">
        <v>12158</v>
      </c>
      <c r="K2898" s="238" t="s">
        <v>12152</v>
      </c>
      <c r="L2898" t="str">
        <f>LEFT(Table58[[#This Row],[L3 (Last Work Package only)]],FIND(" - ",Table58[[#This Row],[L3 (Last Work Package only)]])-1)</f>
        <v>IDR 222.4</v>
      </c>
      <c r="M2898" t="str">
        <f>LEFT(Table58[[#This Row],[Assets]],FIND(" - ",Table58[[#This Row],[Assets]])-1)</f>
        <v>HS2-000001327</v>
      </c>
      <c r="N2898" s="239" t="e">
        <f>INDEX(TrackerTbl[#Data],MATCH(Table58[[#This Row],[L2]],TrackerTbl[Cleansed_UAID_2],0),5)</f>
        <v>#N/A</v>
      </c>
      <c r="O2898" s="9" t="e">
        <f>INDEX(TrackerTbl[#Data],MATCH(Table58[[#This Row],[L2]],TrackerTbl[Cleansed_UAID_2],0),6)</f>
        <v>#N/A</v>
      </c>
      <c r="P2898" s="239" t="e">
        <f>INDEX(TrackerTbl[#Data],MATCH(Table58[[#This Row],[L2]],TrackerTbl[Cleansed_UAID_2],0),7)</f>
        <v>#N/A</v>
      </c>
    </row>
    <row r="2899" spans="10:16">
      <c r="J2899" t="s">
        <v>12159</v>
      </c>
      <c r="K2899" s="238" t="s">
        <v>12152</v>
      </c>
      <c r="L2899" t="str">
        <f>LEFT(Table58[[#This Row],[L3 (Last Work Package only)]],FIND(" - ",Table58[[#This Row],[L3 (Last Work Package only)]])-1)</f>
        <v>IDR 222.4</v>
      </c>
      <c r="M2899" t="str">
        <f>LEFT(Table58[[#This Row],[Assets]],FIND(" - ",Table58[[#This Row],[Assets]])-1)</f>
        <v>HS2-00002C3XZ</v>
      </c>
      <c r="N2899" s="239" t="e">
        <f>INDEX(TrackerTbl[#Data],MATCH(Table58[[#This Row],[L2]],TrackerTbl[Cleansed_UAID_2],0),5)</f>
        <v>#N/A</v>
      </c>
      <c r="O2899" s="9" t="e">
        <f>INDEX(TrackerTbl[#Data],MATCH(Table58[[#This Row],[L2]],TrackerTbl[Cleansed_UAID_2],0),6)</f>
        <v>#N/A</v>
      </c>
      <c r="P2899" s="239" t="e">
        <f>INDEX(TrackerTbl[#Data],MATCH(Table58[[#This Row],[L2]],TrackerTbl[Cleansed_UAID_2],0),7)</f>
        <v>#N/A</v>
      </c>
    </row>
    <row r="2900" spans="10:16">
      <c r="J2900" t="s">
        <v>12160</v>
      </c>
      <c r="K2900" s="238" t="s">
        <v>12161</v>
      </c>
      <c r="L2900" t="str">
        <f>LEFT(Table58[[#This Row],[L3 (Last Work Package only)]],FIND(" - ",Table58[[#This Row],[L3 (Last Work Package only)]])-1)</f>
        <v>IDR 222.2</v>
      </c>
      <c r="M2900" t="str">
        <f>LEFT(Table58[[#This Row],[Assets]],FIND(" - ",Table58[[#This Row],[Assets]])-1)</f>
        <v>HS2-00002BVHY</v>
      </c>
      <c r="N2900" s="239" t="e">
        <f>INDEX(TrackerTbl[#Data],MATCH(Table58[[#This Row],[L2]],TrackerTbl[Cleansed_UAID_2],0),5)</f>
        <v>#N/A</v>
      </c>
      <c r="O2900" s="9" t="e">
        <f>INDEX(TrackerTbl[#Data],MATCH(Table58[[#This Row],[L2]],TrackerTbl[Cleansed_UAID_2],0),6)</f>
        <v>#N/A</v>
      </c>
      <c r="P2900" s="239" t="e">
        <f>INDEX(TrackerTbl[#Data],MATCH(Table58[[#This Row],[L2]],TrackerTbl[Cleansed_UAID_2],0),7)</f>
        <v>#N/A</v>
      </c>
    </row>
    <row r="2901" spans="10:16">
      <c r="J2901" t="s">
        <v>12162</v>
      </c>
      <c r="K2901" s="238" t="s">
        <v>12161</v>
      </c>
      <c r="L2901" t="str">
        <f>LEFT(Table58[[#This Row],[L3 (Last Work Package only)]],FIND(" - ",Table58[[#This Row],[L3 (Last Work Package only)]])-1)</f>
        <v>IDR 222.2</v>
      </c>
      <c r="M2901" t="str">
        <f>LEFT(Table58[[#This Row],[Assets]],FIND(" - ",Table58[[#This Row],[Assets]])-1)</f>
        <v>HS2-00002BVJ0</v>
      </c>
      <c r="N2901" s="239" t="e">
        <f>INDEX(TrackerTbl[#Data],MATCH(Table58[[#This Row],[L2]],TrackerTbl[Cleansed_UAID_2],0),5)</f>
        <v>#N/A</v>
      </c>
      <c r="O2901" s="9" t="e">
        <f>INDEX(TrackerTbl[#Data],MATCH(Table58[[#This Row],[L2]],TrackerTbl[Cleansed_UAID_2],0),6)</f>
        <v>#N/A</v>
      </c>
      <c r="P2901" s="239" t="e">
        <f>INDEX(TrackerTbl[#Data],MATCH(Table58[[#This Row],[L2]],TrackerTbl[Cleansed_UAID_2],0),7)</f>
        <v>#N/A</v>
      </c>
    </row>
    <row r="2902" spans="10:16">
      <c r="J2902" t="s">
        <v>12163</v>
      </c>
      <c r="K2902" s="238" t="s">
        <v>12161</v>
      </c>
      <c r="L2902" t="str">
        <f>LEFT(Table58[[#This Row],[L3 (Last Work Package only)]],FIND(" - ",Table58[[#This Row],[L3 (Last Work Package only)]])-1)</f>
        <v>IDR 222.2</v>
      </c>
      <c r="M2902" t="str">
        <f>LEFT(Table58[[#This Row],[Assets]],FIND(" - ",Table58[[#This Row],[Assets]])-1)</f>
        <v>HS2-00002CTBH</v>
      </c>
      <c r="N2902" s="239" t="e">
        <f>INDEX(TrackerTbl[#Data],MATCH(Table58[[#This Row],[L2]],TrackerTbl[Cleansed_UAID_2],0),5)</f>
        <v>#N/A</v>
      </c>
      <c r="O2902" s="9" t="e">
        <f>INDEX(TrackerTbl[#Data],MATCH(Table58[[#This Row],[L2]],TrackerTbl[Cleansed_UAID_2],0),6)</f>
        <v>#N/A</v>
      </c>
      <c r="P2902" s="239" t="e">
        <f>INDEX(TrackerTbl[#Data],MATCH(Table58[[#This Row],[L2]],TrackerTbl[Cleansed_UAID_2],0),7)</f>
        <v>#N/A</v>
      </c>
    </row>
    <row r="2903" spans="10:16">
      <c r="J2903" t="s">
        <v>12164</v>
      </c>
      <c r="K2903" s="238" t="s">
        <v>12161</v>
      </c>
      <c r="L2903" t="str">
        <f>LEFT(Table58[[#This Row],[L3 (Last Work Package only)]],FIND(" - ",Table58[[#This Row],[L3 (Last Work Package only)]])-1)</f>
        <v>IDR 222.2</v>
      </c>
      <c r="M2903" t="str">
        <f>LEFT(Table58[[#This Row],[Assets]],FIND(" - ",Table58[[#This Row],[Assets]])-1)</f>
        <v>HS2-00002CTBP</v>
      </c>
      <c r="N2903" s="239" t="e">
        <f>INDEX(TrackerTbl[#Data],MATCH(Table58[[#This Row],[L2]],TrackerTbl[Cleansed_UAID_2],0),5)</f>
        <v>#N/A</v>
      </c>
      <c r="O2903" s="9" t="e">
        <f>INDEX(TrackerTbl[#Data],MATCH(Table58[[#This Row],[L2]],TrackerTbl[Cleansed_UAID_2],0),6)</f>
        <v>#N/A</v>
      </c>
      <c r="P2903" s="239" t="e">
        <f>INDEX(TrackerTbl[#Data],MATCH(Table58[[#This Row],[L2]],TrackerTbl[Cleansed_UAID_2],0),7)</f>
        <v>#N/A</v>
      </c>
    </row>
    <row r="2904" spans="10:16">
      <c r="J2904" t="s">
        <v>12165</v>
      </c>
      <c r="K2904" s="238" t="s">
        <v>12161</v>
      </c>
      <c r="L2904" t="str">
        <f>LEFT(Table58[[#This Row],[L3 (Last Work Package only)]],FIND(" - ",Table58[[#This Row],[L3 (Last Work Package only)]])-1)</f>
        <v>IDR 222.2</v>
      </c>
      <c r="M2904" t="str">
        <f>LEFT(Table58[[#This Row],[Assets]],FIND(" - ",Table58[[#This Row],[Assets]])-1)</f>
        <v>HS2-000001056</v>
      </c>
      <c r="N2904" s="239" t="e">
        <f>INDEX(TrackerTbl[#Data],MATCH(Table58[[#This Row],[L2]],TrackerTbl[Cleansed_UAID_2],0),5)</f>
        <v>#N/A</v>
      </c>
      <c r="O2904" s="9" t="e">
        <f>INDEX(TrackerTbl[#Data],MATCH(Table58[[#This Row],[L2]],TrackerTbl[Cleansed_UAID_2],0),6)</f>
        <v>#N/A</v>
      </c>
      <c r="P2904" s="239" t="e">
        <f>INDEX(TrackerTbl[#Data],MATCH(Table58[[#This Row],[L2]],TrackerTbl[Cleansed_UAID_2],0),7)</f>
        <v>#N/A</v>
      </c>
    </row>
    <row r="2905" spans="10:16">
      <c r="J2905" t="s">
        <v>12166</v>
      </c>
      <c r="K2905" s="238" t="s">
        <v>12161</v>
      </c>
      <c r="L2905" t="str">
        <f>LEFT(Table58[[#This Row],[L3 (Last Work Package only)]],FIND(" - ",Table58[[#This Row],[L3 (Last Work Package only)]])-1)</f>
        <v>IDR 222.2</v>
      </c>
      <c r="M2905" t="str">
        <f>LEFT(Table58[[#This Row],[Assets]],FIND(" - ",Table58[[#This Row],[Assets]])-1)</f>
        <v>HS2-00002UVYY</v>
      </c>
      <c r="N2905" s="239">
        <f>INDEX(TrackerTbl[#Data],MATCH(Table58[[#This Row],[L2]],TrackerTbl[Cleansed_UAID_2],0),5)</f>
        <v>45490</v>
      </c>
      <c r="O2905" s="9" t="str">
        <f>INDEX(TrackerTbl[#Data],MATCH(Table58[[#This Row],[L2]],TrackerTbl[Cleansed_UAID_2],0),6)</f>
        <v>10 - Complete</v>
      </c>
      <c r="P2905" s="239">
        <f>INDEX(TrackerTbl[#Data],MATCH(Table58[[#This Row],[L2]],TrackerTbl[Cleansed_UAID_2],0),7)</f>
        <v>45505</v>
      </c>
    </row>
    <row r="2906" spans="10:16">
      <c r="J2906" t="s">
        <v>12167</v>
      </c>
      <c r="K2906" s="238" t="s">
        <v>12161</v>
      </c>
      <c r="L2906" t="str">
        <f>LEFT(Table58[[#This Row],[L3 (Last Work Package only)]],FIND(" - ",Table58[[#This Row],[L3 (Last Work Package only)]])-1)</f>
        <v>IDR 222.2</v>
      </c>
      <c r="M2906" t="str">
        <f>LEFT(Table58[[#This Row],[Assets]],FIND(" - ",Table58[[#This Row],[Assets]])-1)</f>
        <v>HS2-00002UVYZ</v>
      </c>
      <c r="N2906" s="239">
        <f>INDEX(TrackerTbl[#Data],MATCH(Table58[[#This Row],[L2]],TrackerTbl[Cleansed_UAID_2],0),5)</f>
        <v>45491</v>
      </c>
      <c r="O2906" s="9" t="str">
        <f>INDEX(TrackerTbl[#Data],MATCH(Table58[[#This Row],[L2]],TrackerTbl[Cleansed_UAID_2],0),6)</f>
        <v>10 - Complete</v>
      </c>
      <c r="P2906" s="239">
        <f>INDEX(TrackerTbl[#Data],MATCH(Table58[[#This Row],[L2]],TrackerTbl[Cleansed_UAID_2],0),7)</f>
        <v>45505</v>
      </c>
    </row>
    <row r="2907" spans="10:16">
      <c r="J2907" t="s">
        <v>12168</v>
      </c>
      <c r="K2907" s="238" t="s">
        <v>12161</v>
      </c>
      <c r="L2907" t="str">
        <f>LEFT(Table58[[#This Row],[L3 (Last Work Package only)]],FIND(" - ",Table58[[#This Row],[L3 (Last Work Package only)]])-1)</f>
        <v>IDR 222.2</v>
      </c>
      <c r="M2907" t="str">
        <f>LEFT(Table58[[#This Row],[Assets]],FIND(" - ",Table58[[#This Row],[Assets]])-1)</f>
        <v>HS2-00002N7WH</v>
      </c>
      <c r="N2907" s="239">
        <f>INDEX(TrackerTbl[#Data],MATCH(Table58[[#This Row],[L2]],TrackerTbl[Cleansed_UAID_2],0),5)</f>
        <v>45299</v>
      </c>
      <c r="O2907" s="9" t="str">
        <f>INDEX(TrackerTbl[#Data],MATCH(Table58[[#This Row],[L2]],TrackerTbl[Cleansed_UAID_2],0),6)</f>
        <v>10 - Complete</v>
      </c>
      <c r="P2907" s="239">
        <f>INDEX(TrackerTbl[#Data],MATCH(Table58[[#This Row],[L2]],TrackerTbl[Cleansed_UAID_2],0),7)</f>
        <v>45301</v>
      </c>
    </row>
    <row r="2908" spans="10:16">
      <c r="J2908" t="s">
        <v>12169</v>
      </c>
      <c r="K2908" s="238" t="s">
        <v>12161</v>
      </c>
      <c r="L2908" t="str">
        <f>LEFT(Table58[[#This Row],[L3 (Last Work Package only)]],FIND(" - ",Table58[[#This Row],[L3 (Last Work Package only)]])-1)</f>
        <v>IDR 222.2</v>
      </c>
      <c r="M2908" t="str">
        <f>LEFT(Table58[[#This Row],[Assets]],FIND(" - ",Table58[[#This Row],[Assets]])-1)</f>
        <v>HS2-00002UVZ0</v>
      </c>
      <c r="N2908" s="239">
        <f>INDEX(TrackerTbl[#Data],MATCH(Table58[[#This Row],[L2]],TrackerTbl[Cleansed_UAID_2],0),5)</f>
        <v>45490</v>
      </c>
      <c r="O2908" s="9" t="str">
        <f>INDEX(TrackerTbl[#Data],MATCH(Table58[[#This Row],[L2]],TrackerTbl[Cleansed_UAID_2],0),6)</f>
        <v>10 - Complete</v>
      </c>
      <c r="P2908" s="239">
        <f>INDEX(TrackerTbl[#Data],MATCH(Table58[[#This Row],[L2]],TrackerTbl[Cleansed_UAID_2],0),7)</f>
        <v>45505</v>
      </c>
    </row>
    <row r="2909" spans="10:16">
      <c r="J2909" t="s">
        <v>12170</v>
      </c>
      <c r="K2909" s="238" t="s">
        <v>12161</v>
      </c>
      <c r="L2909" t="str">
        <f>LEFT(Table58[[#This Row],[L3 (Last Work Package only)]],FIND(" - ",Table58[[#This Row],[L3 (Last Work Package only)]])-1)</f>
        <v>IDR 222.2</v>
      </c>
      <c r="M2909" t="str">
        <f>LEFT(Table58[[#This Row],[Assets]],FIND(" - ",Table58[[#This Row],[Assets]])-1)</f>
        <v>HS2-000020NMK</v>
      </c>
      <c r="N2909" s="239" t="e">
        <f>INDEX(TrackerTbl[#Data],MATCH(Table58[[#This Row],[L2]],TrackerTbl[Cleansed_UAID_2],0),5)</f>
        <v>#N/A</v>
      </c>
      <c r="O2909" s="9" t="e">
        <f>INDEX(TrackerTbl[#Data],MATCH(Table58[[#This Row],[L2]],TrackerTbl[Cleansed_UAID_2],0),6)</f>
        <v>#N/A</v>
      </c>
      <c r="P2909" s="239" t="e">
        <f>INDEX(TrackerTbl[#Data],MATCH(Table58[[#This Row],[L2]],TrackerTbl[Cleansed_UAID_2],0),7)</f>
        <v>#N/A</v>
      </c>
    </row>
    <row r="2910" spans="10:16">
      <c r="J2910" t="s">
        <v>12171</v>
      </c>
      <c r="K2910" s="238" t="s">
        <v>12161</v>
      </c>
      <c r="L2910" t="str">
        <f>LEFT(Table58[[#This Row],[L3 (Last Work Package only)]],FIND(" - ",Table58[[#This Row],[L3 (Last Work Package only)]])-1)</f>
        <v>IDR 222.2</v>
      </c>
      <c r="M2910" t="str">
        <f>LEFT(Table58[[#This Row],[Assets]],FIND(" - ",Table58[[#This Row],[Assets]])-1)</f>
        <v>HS2-00002N7WK</v>
      </c>
      <c r="N2910" s="239" t="e">
        <f>INDEX(TrackerTbl[#Data],MATCH(Table58[[#This Row],[L2]],TrackerTbl[Cleansed_UAID_2],0),5)</f>
        <v>#N/A</v>
      </c>
      <c r="O2910" s="9" t="e">
        <f>INDEX(TrackerTbl[#Data],MATCH(Table58[[#This Row],[L2]],TrackerTbl[Cleansed_UAID_2],0),6)</f>
        <v>#N/A</v>
      </c>
      <c r="P2910" s="239" t="e">
        <f>INDEX(TrackerTbl[#Data],MATCH(Table58[[#This Row],[L2]],TrackerTbl[Cleansed_UAID_2],0),7)</f>
        <v>#N/A</v>
      </c>
    </row>
    <row r="2911" spans="10:16">
      <c r="J2911" t="s">
        <v>12172</v>
      </c>
      <c r="K2911" s="238" t="s">
        <v>12161</v>
      </c>
      <c r="L2911" t="str">
        <f>LEFT(Table58[[#This Row],[L3 (Last Work Package only)]],FIND(" - ",Table58[[#This Row],[L3 (Last Work Package only)]])-1)</f>
        <v>IDR 222.2</v>
      </c>
      <c r="M2911" t="str">
        <f>LEFT(Table58[[#This Row],[Assets]],FIND(" - ",Table58[[#This Row],[Assets]])-1)</f>
        <v>HS2-00002N7WG</v>
      </c>
      <c r="N2911" s="239">
        <f>INDEX(TrackerTbl[#Data],MATCH(Table58[[#This Row],[L2]],TrackerTbl[Cleansed_UAID_2],0),5)</f>
        <v>45300</v>
      </c>
      <c r="O2911" s="9" t="str">
        <f>INDEX(TrackerTbl[#Data],MATCH(Table58[[#This Row],[L2]],TrackerTbl[Cleansed_UAID_2],0),6)</f>
        <v>10 - Complete</v>
      </c>
      <c r="P2911" s="239">
        <f>INDEX(TrackerTbl[#Data],MATCH(Table58[[#This Row],[L2]],TrackerTbl[Cleansed_UAID_2],0),7)</f>
        <v>45302</v>
      </c>
    </row>
    <row r="2912" spans="10:16">
      <c r="J2912" t="s">
        <v>12173</v>
      </c>
      <c r="K2912" s="238" t="s">
        <v>12161</v>
      </c>
      <c r="L2912" t="str">
        <f>LEFT(Table58[[#This Row],[L3 (Last Work Package only)]],FIND(" - ",Table58[[#This Row],[L3 (Last Work Package only)]])-1)</f>
        <v>IDR 222.2</v>
      </c>
      <c r="M2912" t="str">
        <f>LEFT(Table58[[#This Row],[Assets]],FIND(" - ",Table58[[#This Row],[Assets]])-1)</f>
        <v>HS2-00002N7WJ</v>
      </c>
      <c r="N2912" s="239">
        <f>INDEX(TrackerTbl[#Data],MATCH(Table58[[#This Row],[L2]],TrackerTbl[Cleansed_UAID_2],0),5)</f>
        <v>45299</v>
      </c>
      <c r="O2912" s="9" t="str">
        <f>INDEX(TrackerTbl[#Data],MATCH(Table58[[#This Row],[L2]],TrackerTbl[Cleansed_UAID_2],0),6)</f>
        <v>10 - Complete</v>
      </c>
      <c r="P2912" s="239">
        <f>INDEX(TrackerTbl[#Data],MATCH(Table58[[#This Row],[L2]],TrackerTbl[Cleansed_UAID_2],0),7)</f>
        <v>45302</v>
      </c>
    </row>
    <row r="2913" spans="10:16">
      <c r="J2913" t="s">
        <v>12174</v>
      </c>
      <c r="K2913" s="238" t="s">
        <v>12175</v>
      </c>
      <c r="L2913" t="str">
        <f>LEFT(Table58[[#This Row],[L3 (Last Work Package only)]],FIND(" - ",Table58[[#This Row],[L3 (Last Work Package only)]])-1)</f>
        <v>IDR 222.1</v>
      </c>
      <c r="M2913" t="str">
        <f>LEFT(Table58[[#This Row],[Assets]],FIND(" - ",Table58[[#This Row],[Assets]])-1)</f>
        <v>HS2-00002BJUT</v>
      </c>
      <c r="N2913" s="239" t="e">
        <f>INDEX(TrackerTbl[#Data],MATCH(Table58[[#This Row],[L2]],TrackerTbl[Cleansed_UAID_2],0),5)</f>
        <v>#N/A</v>
      </c>
      <c r="O2913" s="9" t="e">
        <f>INDEX(TrackerTbl[#Data],MATCH(Table58[[#This Row],[L2]],TrackerTbl[Cleansed_UAID_2],0),6)</f>
        <v>#N/A</v>
      </c>
      <c r="P2913" s="239" t="e">
        <f>INDEX(TrackerTbl[#Data],MATCH(Table58[[#This Row],[L2]],TrackerTbl[Cleansed_UAID_2],0),7)</f>
        <v>#N/A</v>
      </c>
    </row>
    <row r="2914" spans="10:16">
      <c r="J2914" t="s">
        <v>12176</v>
      </c>
      <c r="K2914" s="238" t="s">
        <v>12175</v>
      </c>
      <c r="L2914" t="str">
        <f>LEFT(Table58[[#This Row],[L3 (Last Work Package only)]],FIND(" - ",Table58[[#This Row],[L3 (Last Work Package only)]])-1)</f>
        <v>IDR 222.1</v>
      </c>
      <c r="M2914" t="str">
        <f>LEFT(Table58[[#This Row],[Assets]],FIND(" - ",Table58[[#This Row],[Assets]])-1)</f>
        <v>HS2-00002CW0W</v>
      </c>
      <c r="N2914" s="239" t="e">
        <f>INDEX(TrackerTbl[#Data],MATCH(Table58[[#This Row],[L2]],TrackerTbl[Cleansed_UAID_2],0),5)</f>
        <v>#N/A</v>
      </c>
      <c r="O2914" s="9" t="e">
        <f>INDEX(TrackerTbl[#Data],MATCH(Table58[[#This Row],[L2]],TrackerTbl[Cleansed_UAID_2],0),6)</f>
        <v>#N/A</v>
      </c>
      <c r="P2914" s="239" t="e">
        <f>INDEX(TrackerTbl[#Data],MATCH(Table58[[#This Row],[L2]],TrackerTbl[Cleansed_UAID_2],0),7)</f>
        <v>#N/A</v>
      </c>
    </row>
    <row r="2915" spans="10:16">
      <c r="J2915" t="s">
        <v>12177</v>
      </c>
      <c r="K2915" s="238" t="s">
        <v>12175</v>
      </c>
      <c r="L2915" t="str">
        <f>LEFT(Table58[[#This Row],[L3 (Last Work Package only)]],FIND(" - ",Table58[[#This Row],[L3 (Last Work Package only)]])-1)</f>
        <v>IDR 222.1</v>
      </c>
      <c r="M2915" t="str">
        <f>LEFT(Table58[[#This Row],[Assets]],FIND(" - ",Table58[[#This Row],[Assets]])-1)</f>
        <v>HS2-000001323</v>
      </c>
      <c r="N2915" s="239" t="e">
        <f>INDEX(TrackerTbl[#Data],MATCH(Table58[[#This Row],[L2]],TrackerTbl[Cleansed_UAID_2],0),5)</f>
        <v>#N/A</v>
      </c>
      <c r="O2915" s="9" t="e">
        <f>INDEX(TrackerTbl[#Data],MATCH(Table58[[#This Row],[L2]],TrackerTbl[Cleansed_UAID_2],0),6)</f>
        <v>#N/A</v>
      </c>
      <c r="P2915" s="239" t="e">
        <f>INDEX(TrackerTbl[#Data],MATCH(Table58[[#This Row],[L2]],TrackerTbl[Cleansed_UAID_2],0),7)</f>
        <v>#N/A</v>
      </c>
    </row>
    <row r="2916" spans="10:16">
      <c r="J2916" t="s">
        <v>12178</v>
      </c>
      <c r="K2916" s="238" t="s">
        <v>12175</v>
      </c>
      <c r="L2916" t="str">
        <f>LEFT(Table58[[#This Row],[L3 (Last Work Package only)]],FIND(" - ",Table58[[#This Row],[L3 (Last Work Package only)]])-1)</f>
        <v>IDR 222.1</v>
      </c>
      <c r="M2916" t="str">
        <f>LEFT(Table58[[#This Row],[Assets]],FIND(" - ",Table58[[#This Row],[Assets]])-1)</f>
        <v>HS2-000001433</v>
      </c>
      <c r="N2916" s="239" t="e">
        <f>INDEX(TrackerTbl[#Data],MATCH(Table58[[#This Row],[L2]],TrackerTbl[Cleansed_UAID_2],0),5)</f>
        <v>#N/A</v>
      </c>
      <c r="O2916" s="9" t="e">
        <f>INDEX(TrackerTbl[#Data],MATCH(Table58[[#This Row],[L2]],TrackerTbl[Cleansed_UAID_2],0),6)</f>
        <v>#N/A</v>
      </c>
      <c r="P2916" s="239" t="e">
        <f>INDEX(TrackerTbl[#Data],MATCH(Table58[[#This Row],[L2]],TrackerTbl[Cleansed_UAID_2],0),7)</f>
        <v>#N/A</v>
      </c>
    </row>
    <row r="2917" spans="10:16">
      <c r="J2917" t="s">
        <v>12179</v>
      </c>
      <c r="K2917" s="238" t="s">
        <v>12180</v>
      </c>
      <c r="L2917" t="str">
        <f>LEFT(Table58[[#This Row],[L3 (Last Work Package only)]],FIND(" - ",Table58[[#This Row],[L3 (Last Work Package only)]])-1)</f>
        <v>IDR 221.5</v>
      </c>
      <c r="M2917" t="str">
        <f>LEFT(Table58[[#This Row],[Assets]],FIND(" - ",Table58[[#This Row],[Assets]])-1)</f>
        <v>HS2-00002CTA8</v>
      </c>
      <c r="N2917" s="239">
        <f>INDEX(TrackerTbl[#Data],MATCH(Table58[[#This Row],[L2]],TrackerTbl[Cleansed_UAID_2],0),5)</f>
        <v>45582</v>
      </c>
      <c r="O2917" s="9" t="str">
        <f>INDEX(TrackerTbl[#Data],MATCH(Table58[[#This Row],[L2]],TrackerTbl[Cleansed_UAID_2],0),6)</f>
        <v>10 - Complete</v>
      </c>
      <c r="P2917" s="239">
        <f>INDEX(TrackerTbl[#Data],MATCH(Table58[[#This Row],[L2]],TrackerTbl[Cleansed_UAID_2],0),7)</f>
        <v>45595</v>
      </c>
    </row>
    <row r="2918" spans="10:16">
      <c r="J2918" t="s">
        <v>12181</v>
      </c>
      <c r="K2918" s="238" t="s">
        <v>12180</v>
      </c>
      <c r="L2918" t="str">
        <f>LEFT(Table58[[#This Row],[L3 (Last Work Package only)]],FIND(" - ",Table58[[#This Row],[L3 (Last Work Package only)]])-1)</f>
        <v>IDR 221.5</v>
      </c>
      <c r="M2918" t="str">
        <f>LEFT(Table58[[#This Row],[Assets]],FIND(" - ",Table58[[#This Row],[Assets]])-1)</f>
        <v>HS2-00002CTAA</v>
      </c>
      <c r="N2918" s="239">
        <f>INDEX(TrackerTbl[#Data],MATCH(Table58[[#This Row],[L2]],TrackerTbl[Cleansed_UAID_2],0),5)</f>
        <v>45582</v>
      </c>
      <c r="O2918" s="9" t="str">
        <f>INDEX(TrackerTbl[#Data],MATCH(Table58[[#This Row],[L2]],TrackerTbl[Cleansed_UAID_2],0),6)</f>
        <v>10 - Complete</v>
      </c>
      <c r="P2918" s="239">
        <f>INDEX(TrackerTbl[#Data],MATCH(Table58[[#This Row],[L2]],TrackerTbl[Cleansed_UAID_2],0),7)</f>
        <v>45588</v>
      </c>
    </row>
    <row r="2919" spans="10:16">
      <c r="J2919" t="s">
        <v>12182</v>
      </c>
      <c r="K2919" s="238" t="s">
        <v>12180</v>
      </c>
      <c r="L2919" t="str">
        <f>LEFT(Table58[[#This Row],[L3 (Last Work Package only)]],FIND(" - ",Table58[[#This Row],[L3 (Last Work Package only)]])-1)</f>
        <v>IDR 221.5</v>
      </c>
      <c r="M2919" t="str">
        <f>LEFT(Table58[[#This Row],[Assets]],FIND(" - ",Table58[[#This Row],[Assets]])-1)</f>
        <v>HS2-00002CTAF</v>
      </c>
      <c r="N2919" s="239">
        <f>INDEX(TrackerTbl[#Data],MATCH(Table58[[#This Row],[L2]],TrackerTbl[Cleansed_UAID_2],0),5)</f>
        <v>45582</v>
      </c>
      <c r="O2919" s="9" t="str">
        <f>INDEX(TrackerTbl[#Data],MATCH(Table58[[#This Row],[L2]],TrackerTbl[Cleansed_UAID_2],0),6)</f>
        <v>10 - Complete</v>
      </c>
      <c r="P2919" s="239">
        <f>INDEX(TrackerTbl[#Data],MATCH(Table58[[#This Row],[L2]],TrackerTbl[Cleansed_UAID_2],0),7)</f>
        <v>45587</v>
      </c>
    </row>
    <row r="2920" spans="10:16">
      <c r="J2920" t="s">
        <v>12183</v>
      </c>
      <c r="K2920" s="238" t="s">
        <v>12180</v>
      </c>
      <c r="L2920" t="str">
        <f>LEFT(Table58[[#This Row],[L3 (Last Work Package only)]],FIND(" - ",Table58[[#This Row],[L3 (Last Work Package only)]])-1)</f>
        <v>IDR 221.5</v>
      </c>
      <c r="M2920" t="str">
        <f>LEFT(Table58[[#This Row],[Assets]],FIND(" - ",Table58[[#This Row],[Assets]])-1)</f>
        <v>HS2-00002CTAH</v>
      </c>
      <c r="N2920" s="239">
        <f>INDEX(TrackerTbl[#Data],MATCH(Table58[[#This Row],[L2]],TrackerTbl[Cleansed_UAID_2],0),5)</f>
        <v>45582</v>
      </c>
      <c r="O2920" s="9" t="str">
        <f>INDEX(TrackerTbl[#Data],MATCH(Table58[[#This Row],[L2]],TrackerTbl[Cleansed_UAID_2],0),6)</f>
        <v>10 - Complete</v>
      </c>
      <c r="P2920" s="239">
        <f>INDEX(TrackerTbl[#Data],MATCH(Table58[[#This Row],[L2]],TrackerTbl[Cleansed_UAID_2],0),7)</f>
        <v>45589</v>
      </c>
    </row>
    <row r="2921" spans="10:16">
      <c r="J2921" t="s">
        <v>12184</v>
      </c>
      <c r="K2921" s="238" t="s">
        <v>12180</v>
      </c>
      <c r="L2921" t="str">
        <f>LEFT(Table58[[#This Row],[L3 (Last Work Package only)]],FIND(" - ",Table58[[#This Row],[L3 (Last Work Package only)]])-1)</f>
        <v>IDR 221.5</v>
      </c>
      <c r="M2921" t="str">
        <f>LEFT(Table58[[#This Row],[Assets]],FIND(" - ",Table58[[#This Row],[Assets]])-1)</f>
        <v>HS2-00002EKXU</v>
      </c>
      <c r="N2921" s="239">
        <f>INDEX(TrackerTbl[#Data],MATCH(Table58[[#This Row],[L2]],TrackerTbl[Cleansed_UAID_2],0),5)</f>
        <v>45554</v>
      </c>
      <c r="O2921" s="9" t="str">
        <f>INDEX(TrackerTbl[#Data],MATCH(Table58[[#This Row],[L2]],TrackerTbl[Cleansed_UAID_2],0),6)</f>
        <v>10 - Complete</v>
      </c>
      <c r="P2921" s="239">
        <f>INDEX(TrackerTbl[#Data],MATCH(Table58[[#This Row],[L2]],TrackerTbl[Cleansed_UAID_2],0),7)</f>
        <v>45576</v>
      </c>
    </row>
    <row r="2922" spans="10:16">
      <c r="J2922" t="s">
        <v>12185</v>
      </c>
      <c r="K2922" s="238" t="s">
        <v>12180</v>
      </c>
      <c r="L2922" t="str">
        <f>LEFT(Table58[[#This Row],[L3 (Last Work Package only)]],FIND(" - ",Table58[[#This Row],[L3 (Last Work Package only)]])-1)</f>
        <v>IDR 221.5</v>
      </c>
      <c r="M2922" t="str">
        <f>LEFT(Table58[[#This Row],[Assets]],FIND(" - ",Table58[[#This Row],[Assets]])-1)</f>
        <v>HS2-00002CTAN</v>
      </c>
      <c r="N2922" s="239">
        <f>INDEX(TrackerTbl[#Data],MATCH(Table58[[#This Row],[L2]],TrackerTbl[Cleansed_UAID_2],0),5)</f>
        <v>45583</v>
      </c>
      <c r="O2922" s="9" t="str">
        <f>INDEX(TrackerTbl[#Data],MATCH(Table58[[#This Row],[L2]],TrackerTbl[Cleansed_UAID_2],0),6)</f>
        <v>10 - Complete</v>
      </c>
      <c r="P2922" s="239">
        <f>INDEX(TrackerTbl[#Data],MATCH(Table58[[#This Row],[L2]],TrackerTbl[Cleansed_UAID_2],0),7)</f>
        <v>45588</v>
      </c>
    </row>
    <row r="2923" spans="10:16">
      <c r="J2923" t="s">
        <v>12186</v>
      </c>
      <c r="K2923" s="238" t="s">
        <v>12180</v>
      </c>
      <c r="L2923" t="str">
        <f>LEFT(Table58[[#This Row],[L3 (Last Work Package only)]],FIND(" - ",Table58[[#This Row],[L3 (Last Work Package only)]])-1)</f>
        <v>IDR 221.5</v>
      </c>
      <c r="M2923" t="str">
        <f>LEFT(Table58[[#This Row],[Assets]],FIND(" - ",Table58[[#This Row],[Assets]])-1)</f>
        <v>HS2-00002CTAR</v>
      </c>
      <c r="N2923" s="239">
        <f>INDEX(TrackerTbl[#Data],MATCH(Table58[[#This Row],[L2]],TrackerTbl[Cleansed_UAID_2],0),5)</f>
        <v>45582</v>
      </c>
      <c r="O2923" s="9" t="str">
        <f>INDEX(TrackerTbl[#Data],MATCH(Table58[[#This Row],[L2]],TrackerTbl[Cleansed_UAID_2],0),6)</f>
        <v>10 - Complete</v>
      </c>
      <c r="P2923" s="239">
        <f>INDEX(TrackerTbl[#Data],MATCH(Table58[[#This Row],[L2]],TrackerTbl[Cleansed_UAID_2],0),7)</f>
        <v>45588</v>
      </c>
    </row>
    <row r="2924" spans="10:16">
      <c r="J2924" t="s">
        <v>12187</v>
      </c>
      <c r="K2924" s="238" t="s">
        <v>12180</v>
      </c>
      <c r="L2924" t="str">
        <f>LEFT(Table58[[#This Row],[L3 (Last Work Package only)]],FIND(" - ",Table58[[#This Row],[L3 (Last Work Package only)]])-1)</f>
        <v>IDR 221.5</v>
      </c>
      <c r="M2924" t="str">
        <f>LEFT(Table58[[#This Row],[Assets]],FIND(" - ",Table58[[#This Row],[Assets]])-1)</f>
        <v>HS2-00002CTAT</v>
      </c>
      <c r="N2924" s="239">
        <f>INDEX(TrackerTbl[#Data],MATCH(Table58[[#This Row],[L2]],TrackerTbl[Cleansed_UAID_2],0),5)</f>
        <v>45582</v>
      </c>
      <c r="O2924" s="9" t="str">
        <f>INDEX(TrackerTbl[#Data],MATCH(Table58[[#This Row],[L2]],TrackerTbl[Cleansed_UAID_2],0),6)</f>
        <v>10 - Complete</v>
      </c>
      <c r="P2924" s="239">
        <f>INDEX(TrackerTbl[#Data],MATCH(Table58[[#This Row],[L2]],TrackerTbl[Cleansed_UAID_2],0),7)</f>
        <v>45588</v>
      </c>
    </row>
    <row r="2925" spans="10:16">
      <c r="J2925" t="s">
        <v>12188</v>
      </c>
      <c r="K2925" s="238" t="s">
        <v>12180</v>
      </c>
      <c r="L2925" t="str">
        <f>LEFT(Table58[[#This Row],[L3 (Last Work Package only)]],FIND(" - ",Table58[[#This Row],[L3 (Last Work Package only)]])-1)</f>
        <v>IDR 221.5</v>
      </c>
      <c r="M2925" t="str">
        <f>LEFT(Table58[[#This Row],[Assets]],FIND(" - ",Table58[[#This Row],[Assets]])-1)</f>
        <v>HS2-00002CTAX</v>
      </c>
      <c r="N2925" s="239">
        <f>INDEX(TrackerTbl[#Data],MATCH(Table58[[#This Row],[L2]],TrackerTbl[Cleansed_UAID_2],0),5)</f>
        <v>45548</v>
      </c>
      <c r="O2925" s="9" t="str">
        <f>INDEX(TrackerTbl[#Data],MATCH(Table58[[#This Row],[L2]],TrackerTbl[Cleansed_UAID_2],0),6)</f>
        <v>10 - Complete</v>
      </c>
      <c r="P2925" s="239">
        <f>INDEX(TrackerTbl[#Data],MATCH(Table58[[#This Row],[L2]],TrackerTbl[Cleansed_UAID_2],0),7)</f>
        <v>45555</v>
      </c>
    </row>
    <row r="2926" spans="10:16">
      <c r="J2926" t="s">
        <v>12189</v>
      </c>
      <c r="K2926" s="238" t="s">
        <v>12180</v>
      </c>
      <c r="L2926" t="str">
        <f>LEFT(Table58[[#This Row],[L3 (Last Work Package only)]],FIND(" - ",Table58[[#This Row],[L3 (Last Work Package only)]])-1)</f>
        <v>IDR 221.5</v>
      </c>
      <c r="M2926" t="str">
        <f>LEFT(Table58[[#This Row],[Assets]],FIND(" - ",Table58[[#This Row],[Assets]])-1)</f>
        <v>HS2-00002CTB1</v>
      </c>
      <c r="N2926" s="239">
        <f>INDEX(TrackerTbl[#Data],MATCH(Table58[[#This Row],[L2]],TrackerTbl[Cleansed_UAID_2],0),5)</f>
        <v>45582</v>
      </c>
      <c r="O2926" s="9" t="str">
        <f>INDEX(TrackerTbl[#Data],MATCH(Table58[[#This Row],[L2]],TrackerTbl[Cleansed_UAID_2],0),6)</f>
        <v>10 - Complete</v>
      </c>
      <c r="P2926" s="239">
        <f>INDEX(TrackerTbl[#Data],MATCH(Table58[[#This Row],[L2]],TrackerTbl[Cleansed_UAID_2],0),7)</f>
        <v>45588</v>
      </c>
    </row>
    <row r="2927" spans="10:16">
      <c r="J2927" t="s">
        <v>12190</v>
      </c>
      <c r="K2927" s="238" t="s">
        <v>12180</v>
      </c>
      <c r="L2927" t="str">
        <f>LEFT(Table58[[#This Row],[L3 (Last Work Package only)]],FIND(" - ",Table58[[#This Row],[L3 (Last Work Package only)]])-1)</f>
        <v>IDR 221.5</v>
      </c>
      <c r="M2927" t="str">
        <f>LEFT(Table58[[#This Row],[Assets]],FIND(" - ",Table58[[#This Row],[Assets]])-1)</f>
        <v>HS2-00002CTB3</v>
      </c>
      <c r="N2927" s="239">
        <f>INDEX(TrackerTbl[#Data],MATCH(Table58[[#This Row],[L2]],TrackerTbl[Cleansed_UAID_2],0),5)</f>
        <v>45582</v>
      </c>
      <c r="O2927" s="9" t="str">
        <f>INDEX(TrackerTbl[#Data],MATCH(Table58[[#This Row],[L2]],TrackerTbl[Cleansed_UAID_2],0),6)</f>
        <v>10 - Complete</v>
      </c>
      <c r="P2927" s="239">
        <f>INDEX(TrackerTbl[#Data],MATCH(Table58[[#This Row],[L2]],TrackerTbl[Cleansed_UAID_2],0),7)</f>
        <v>45588</v>
      </c>
    </row>
    <row r="2928" spans="10:16">
      <c r="J2928" t="s">
        <v>12191</v>
      </c>
      <c r="K2928" s="238" t="s">
        <v>12180</v>
      </c>
      <c r="L2928" t="str">
        <f>LEFT(Table58[[#This Row],[L3 (Last Work Package only)]],FIND(" - ",Table58[[#This Row],[L3 (Last Work Package only)]])-1)</f>
        <v>IDR 221.5</v>
      </c>
      <c r="M2928" t="str">
        <f>LEFT(Table58[[#This Row],[Assets]],FIND(" - ",Table58[[#This Row],[Assets]])-1)</f>
        <v>HS2-00002EK7C</v>
      </c>
      <c r="N2928" s="239" t="e">
        <f>INDEX(TrackerTbl[#Data],MATCH(Table58[[#This Row],[L2]],TrackerTbl[Cleansed_UAID_2],0),5)</f>
        <v>#N/A</v>
      </c>
      <c r="O2928" s="9" t="e">
        <f>INDEX(TrackerTbl[#Data],MATCH(Table58[[#This Row],[L2]],TrackerTbl[Cleansed_UAID_2],0),6)</f>
        <v>#N/A</v>
      </c>
      <c r="P2928" s="239" t="e">
        <f>INDEX(TrackerTbl[#Data],MATCH(Table58[[#This Row],[L2]],TrackerTbl[Cleansed_UAID_2],0),7)</f>
        <v>#N/A</v>
      </c>
    </row>
    <row r="2929" spans="10:16">
      <c r="J2929" t="s">
        <v>12192</v>
      </c>
      <c r="K2929" s="238" t="s">
        <v>12180</v>
      </c>
      <c r="L2929" t="str">
        <f>LEFT(Table58[[#This Row],[L3 (Last Work Package only)]],FIND(" - ",Table58[[#This Row],[L3 (Last Work Package only)]])-1)</f>
        <v>IDR 221.5</v>
      </c>
      <c r="M2929" t="str">
        <f>LEFT(Table58[[#This Row],[Assets]],FIND(" - ",Table58[[#This Row],[Assets]])-1)</f>
        <v>HS2-00002BVHV</v>
      </c>
      <c r="N2929" s="239">
        <f>INDEX(TrackerTbl[#Data],MATCH(Table58[[#This Row],[L2]],TrackerTbl[Cleansed_UAID_2],0),5)</f>
        <v>45548</v>
      </c>
      <c r="O2929" s="9" t="str">
        <f>INDEX(TrackerTbl[#Data],MATCH(Table58[[#This Row],[L2]],TrackerTbl[Cleansed_UAID_2],0),6)</f>
        <v>10 - Complete</v>
      </c>
      <c r="P2929" s="239">
        <f>INDEX(TrackerTbl[#Data],MATCH(Table58[[#This Row],[L2]],TrackerTbl[Cleansed_UAID_2],0),7)</f>
        <v>45555</v>
      </c>
    </row>
    <row r="2930" spans="10:16">
      <c r="J2930" t="s">
        <v>12193</v>
      </c>
      <c r="K2930" s="238" t="s">
        <v>12180</v>
      </c>
      <c r="L2930" t="str">
        <f>LEFT(Table58[[#This Row],[L3 (Last Work Package only)]],FIND(" - ",Table58[[#This Row],[L3 (Last Work Package only)]])-1)</f>
        <v>IDR 221.5</v>
      </c>
      <c r="M2930" t="str">
        <f>LEFT(Table58[[#This Row],[Assets]],FIND(" - ",Table58[[#This Row],[Assets]])-1)</f>
        <v>HS2-00002CTB9</v>
      </c>
      <c r="N2930" s="239">
        <f>INDEX(TrackerTbl[#Data],MATCH(Table58[[#This Row],[L2]],TrackerTbl[Cleansed_UAID_2],0),5)</f>
        <v>45582</v>
      </c>
      <c r="O2930" s="9" t="str">
        <f>INDEX(TrackerTbl[#Data],MATCH(Table58[[#This Row],[L2]],TrackerTbl[Cleansed_UAID_2],0),6)</f>
        <v>10 - Complete</v>
      </c>
      <c r="P2930" s="239">
        <f>INDEX(TrackerTbl[#Data],MATCH(Table58[[#This Row],[L2]],TrackerTbl[Cleansed_UAID_2],0),7)</f>
        <v>45588</v>
      </c>
    </row>
    <row r="2931" spans="10:16">
      <c r="J2931" t="s">
        <v>12194</v>
      </c>
      <c r="K2931" s="238" t="s">
        <v>12180</v>
      </c>
      <c r="L2931" t="str">
        <f>LEFT(Table58[[#This Row],[L3 (Last Work Package only)]],FIND(" - ",Table58[[#This Row],[L3 (Last Work Package only)]])-1)</f>
        <v>IDR 221.5</v>
      </c>
      <c r="M2931" t="str">
        <f>LEFT(Table58[[#This Row],[Assets]],FIND(" - ",Table58[[#This Row],[Assets]])-1)</f>
        <v>HS2-00002CTBB</v>
      </c>
      <c r="N2931" s="239">
        <f>INDEX(TrackerTbl[#Data],MATCH(Table58[[#This Row],[L2]],TrackerTbl[Cleansed_UAID_2],0),5)</f>
        <v>45582</v>
      </c>
      <c r="O2931" s="9" t="str">
        <f>INDEX(TrackerTbl[#Data],MATCH(Table58[[#This Row],[L2]],TrackerTbl[Cleansed_UAID_2],0),6)</f>
        <v>10 - Complete</v>
      </c>
      <c r="P2931" s="239">
        <f>INDEX(TrackerTbl[#Data],MATCH(Table58[[#This Row],[L2]],TrackerTbl[Cleansed_UAID_2],0),7)</f>
        <v>45588</v>
      </c>
    </row>
    <row r="2932" spans="10:16">
      <c r="J2932" t="s">
        <v>12195</v>
      </c>
      <c r="K2932" s="238" t="s">
        <v>12180</v>
      </c>
      <c r="L2932" t="str">
        <f>LEFT(Table58[[#This Row],[L3 (Last Work Package only)]],FIND(" - ",Table58[[#This Row],[L3 (Last Work Package only)]])-1)</f>
        <v>IDR 221.5</v>
      </c>
      <c r="M2932" t="str">
        <f>LEFT(Table58[[#This Row],[Assets]],FIND(" - ",Table58[[#This Row],[Assets]])-1)</f>
        <v>HS2-00002N7WF</v>
      </c>
      <c r="N2932" s="239">
        <f>INDEX(TrackerTbl[#Data],MATCH(Table58[[#This Row],[L2]],TrackerTbl[Cleansed_UAID_2],0),5)</f>
        <v>45548</v>
      </c>
      <c r="O2932" s="9" t="str">
        <f>INDEX(TrackerTbl[#Data],MATCH(Table58[[#This Row],[L2]],TrackerTbl[Cleansed_UAID_2],0),6)</f>
        <v>10 - Complete</v>
      </c>
      <c r="P2932" s="239">
        <f>INDEX(TrackerTbl[#Data],MATCH(Table58[[#This Row],[L2]],TrackerTbl[Cleansed_UAID_2],0),7)</f>
        <v>45555</v>
      </c>
    </row>
    <row r="2933" spans="10:16">
      <c r="J2933" t="s">
        <v>12196</v>
      </c>
      <c r="K2933" s="238" t="s">
        <v>12180</v>
      </c>
      <c r="L2933" t="str">
        <f>LEFT(Table58[[#This Row],[L3 (Last Work Package only)]],FIND(" - ",Table58[[#This Row],[L3 (Last Work Package only)]])-1)</f>
        <v>IDR 221.5</v>
      </c>
      <c r="M2933" t="str">
        <f>LEFT(Table58[[#This Row],[Assets]],FIND(" - ",Table58[[#This Row],[Assets]])-1)</f>
        <v>HS2-00002Y0AU</v>
      </c>
      <c r="N2933" s="239">
        <f>INDEX(TrackerTbl[#Data],MATCH(Table58[[#This Row],[L2]],TrackerTbl[Cleansed_UAID_2],0),5)</f>
        <v>45583</v>
      </c>
      <c r="O2933" s="9" t="str">
        <f>INDEX(TrackerTbl[#Data],MATCH(Table58[[#This Row],[L2]],TrackerTbl[Cleansed_UAID_2],0),6)</f>
        <v>10 - Complete</v>
      </c>
      <c r="P2933" s="239">
        <f>INDEX(TrackerTbl[#Data],MATCH(Table58[[#This Row],[L2]],TrackerTbl[Cleansed_UAID_2],0),7)</f>
        <v>45589</v>
      </c>
    </row>
    <row r="2934" spans="10:16">
      <c r="J2934" t="s">
        <v>12197</v>
      </c>
      <c r="K2934" s="238" t="s">
        <v>12180</v>
      </c>
      <c r="L2934" t="str">
        <f>LEFT(Table58[[#This Row],[L3 (Last Work Package only)]],FIND(" - ",Table58[[#This Row],[L3 (Last Work Package only)]])-1)</f>
        <v>IDR 221.5</v>
      </c>
      <c r="M2934" t="str">
        <f>LEFT(Table58[[#This Row],[Assets]],FIND(" - ",Table58[[#This Row],[Assets]])-1)</f>
        <v>HS2-00002Y4JJ</v>
      </c>
      <c r="N2934" s="239">
        <f>INDEX(TrackerTbl[#Data],MATCH(Table58[[#This Row],[L2]],TrackerTbl[Cleansed_UAID_2],0),5)</f>
        <v>45609</v>
      </c>
      <c r="O2934" s="9" t="str">
        <f>INDEX(TrackerTbl[#Data],MATCH(Table58[[#This Row],[L2]],TrackerTbl[Cleansed_UAID_2],0),6)</f>
        <v>10 - Complete</v>
      </c>
      <c r="P2934" s="239">
        <f>INDEX(TrackerTbl[#Data],MATCH(Table58[[#This Row],[L2]],TrackerTbl[Cleansed_UAID_2],0),7)</f>
        <v>45610</v>
      </c>
    </row>
    <row r="2935" spans="10:16">
      <c r="J2935" t="s">
        <v>12198</v>
      </c>
      <c r="K2935" s="238" t="s">
        <v>12180</v>
      </c>
      <c r="L2935" t="str">
        <f>LEFT(Table58[[#This Row],[L3 (Last Work Package only)]],FIND(" - ",Table58[[#This Row],[L3 (Last Work Package only)]])-1)</f>
        <v>IDR 221.5</v>
      </c>
      <c r="M2935" t="str">
        <f>LEFT(Table58[[#This Row],[Assets]],FIND(" - ",Table58[[#This Row],[Assets]])-1)</f>
        <v>HS2-00002YGQ8</v>
      </c>
      <c r="N2935" s="239">
        <f>INDEX(TrackerTbl[#Data],MATCH(Table58[[#This Row],[L2]],TrackerTbl[Cleansed_UAID_2],0),5)</f>
        <v>45482</v>
      </c>
      <c r="O2935" s="9" t="str">
        <f>INDEX(TrackerTbl[#Data],MATCH(Table58[[#This Row],[L2]],TrackerTbl[Cleansed_UAID_2],0),6)</f>
        <v>10 - Complete</v>
      </c>
      <c r="P2935" s="239">
        <f>INDEX(TrackerTbl[#Data],MATCH(Table58[[#This Row],[L2]],TrackerTbl[Cleansed_UAID_2],0),7)</f>
        <v>45523</v>
      </c>
    </row>
    <row r="2936" spans="10:16">
      <c r="J2936" t="s">
        <v>12199</v>
      </c>
      <c r="K2936" s="238" t="s">
        <v>12180</v>
      </c>
      <c r="L2936" t="str">
        <f>LEFT(Table58[[#This Row],[L3 (Last Work Package only)]],FIND(" - ",Table58[[#This Row],[L3 (Last Work Package only)]])-1)</f>
        <v>IDR 221.5</v>
      </c>
      <c r="M2936" t="str">
        <f>LEFT(Table58[[#This Row],[Assets]],FIND(" - ",Table58[[#This Row],[Assets]])-1)</f>
        <v>HS2-00002YGQA</v>
      </c>
      <c r="N2936" s="239">
        <f>INDEX(TrackerTbl[#Data],MATCH(Table58[[#This Row],[L2]],TrackerTbl[Cleansed_UAID_2],0),5)</f>
        <v>45482</v>
      </c>
      <c r="O2936" s="9" t="str">
        <f>INDEX(TrackerTbl[#Data],MATCH(Table58[[#This Row],[L2]],TrackerTbl[Cleansed_UAID_2],0),6)</f>
        <v>10 - Complete</v>
      </c>
      <c r="P2936" s="239">
        <f>INDEX(TrackerTbl[#Data],MATCH(Table58[[#This Row],[L2]],TrackerTbl[Cleansed_UAID_2],0),7)</f>
        <v>45524</v>
      </c>
    </row>
    <row r="2937" spans="10:16">
      <c r="J2937" t="s">
        <v>12200</v>
      </c>
      <c r="K2937" s="238" t="s">
        <v>12180</v>
      </c>
      <c r="L2937" t="str">
        <f>LEFT(Table58[[#This Row],[L3 (Last Work Package only)]],FIND(" - ",Table58[[#This Row],[L3 (Last Work Package only)]])-1)</f>
        <v>IDR 221.5</v>
      </c>
      <c r="M2937" t="str">
        <f>LEFT(Table58[[#This Row],[Assets]],FIND(" - ",Table58[[#This Row],[Assets]])-1)</f>
        <v>HS2-00002YGQC</v>
      </c>
      <c r="N2937" s="239">
        <f>INDEX(TrackerTbl[#Data],MATCH(Table58[[#This Row],[L2]],TrackerTbl[Cleansed_UAID_2],0),5)</f>
        <v>45482</v>
      </c>
      <c r="O2937" s="9" t="str">
        <f>INDEX(TrackerTbl[#Data],MATCH(Table58[[#This Row],[L2]],TrackerTbl[Cleansed_UAID_2],0),6)</f>
        <v>10 - Complete</v>
      </c>
      <c r="P2937" s="239">
        <f>INDEX(TrackerTbl[#Data],MATCH(Table58[[#This Row],[L2]],TrackerTbl[Cleansed_UAID_2],0),7)</f>
        <v>45523</v>
      </c>
    </row>
    <row r="2938" spans="10:16">
      <c r="J2938" t="s">
        <v>12201</v>
      </c>
      <c r="K2938" s="238" t="s">
        <v>12180</v>
      </c>
      <c r="L2938" t="str">
        <f>LEFT(Table58[[#This Row],[L3 (Last Work Package only)]],FIND(" - ",Table58[[#This Row],[L3 (Last Work Package only)]])-1)</f>
        <v>IDR 221.5</v>
      </c>
      <c r="M2938" t="str">
        <f>LEFT(Table58[[#This Row],[Assets]],FIND(" - ",Table58[[#This Row],[Assets]])-1)</f>
        <v>HS2-00002YUF9</v>
      </c>
      <c r="N2938" s="239">
        <f>INDEX(TrackerTbl[#Data],MATCH(Table58[[#This Row],[L2]],TrackerTbl[Cleansed_UAID_2],0),5)</f>
        <v>45548</v>
      </c>
      <c r="O2938" s="9" t="str">
        <f>INDEX(TrackerTbl[#Data],MATCH(Table58[[#This Row],[L2]],TrackerTbl[Cleansed_UAID_2],0),6)</f>
        <v>10 - Complete</v>
      </c>
      <c r="P2938" s="239">
        <f>INDEX(TrackerTbl[#Data],MATCH(Table58[[#This Row],[L2]],TrackerTbl[Cleansed_UAID_2],0),7)</f>
        <v>45555</v>
      </c>
    </row>
    <row r="2939" spans="10:16">
      <c r="J2939" t="s">
        <v>12202</v>
      </c>
      <c r="K2939" s="238" t="s">
        <v>12180</v>
      </c>
      <c r="L2939" t="str">
        <f>LEFT(Table58[[#This Row],[L3 (Last Work Package only)]],FIND(" - ",Table58[[#This Row],[L3 (Last Work Package only)]])-1)</f>
        <v>IDR 221.5</v>
      </c>
      <c r="M2939" t="str">
        <f>LEFT(Table58[[#This Row],[Assets]],FIND(" - ",Table58[[#This Row],[Assets]])-1)</f>
        <v>HS2-000031EF1</v>
      </c>
      <c r="N2939" s="239">
        <f>INDEX(TrackerTbl[#Data],MATCH(Table58[[#This Row],[L2]],TrackerTbl[Cleansed_UAID_2],0),5)</f>
        <v>45482</v>
      </c>
      <c r="O2939" s="9" t="str">
        <f>INDEX(TrackerTbl[#Data],MATCH(Table58[[#This Row],[L2]],TrackerTbl[Cleansed_UAID_2],0),6)</f>
        <v>10 - Complete</v>
      </c>
      <c r="P2939" s="239">
        <f>INDEX(TrackerTbl[#Data],MATCH(Table58[[#This Row],[L2]],TrackerTbl[Cleansed_UAID_2],0),7)</f>
        <v>45527</v>
      </c>
    </row>
    <row r="2940" spans="10:16">
      <c r="J2940" t="s">
        <v>12203</v>
      </c>
      <c r="K2940" s="238" t="s">
        <v>12180</v>
      </c>
      <c r="L2940" t="str">
        <f>LEFT(Table58[[#This Row],[L3 (Last Work Package only)]],FIND(" - ",Table58[[#This Row],[L3 (Last Work Package only)]])-1)</f>
        <v>IDR 221.5</v>
      </c>
      <c r="M2940" t="str">
        <f>LEFT(Table58[[#This Row],[Assets]],FIND(" - ",Table58[[#This Row],[Assets]])-1)</f>
        <v>HS2-000037YLH</v>
      </c>
      <c r="N2940" s="239">
        <f>INDEX(TrackerTbl[#Data],MATCH(Table58[[#This Row],[L2]],TrackerTbl[Cleansed_UAID_2],0),5)</f>
        <v>45482</v>
      </c>
      <c r="O2940" s="9" t="str">
        <f>INDEX(TrackerTbl[#Data],MATCH(Table58[[#This Row],[L2]],TrackerTbl[Cleansed_UAID_2],0),6)</f>
        <v>10 - Complete</v>
      </c>
      <c r="P2940" s="239">
        <f>INDEX(TrackerTbl[#Data],MATCH(Table58[[#This Row],[L2]],TrackerTbl[Cleansed_UAID_2],0),7)</f>
        <v>45523</v>
      </c>
    </row>
    <row r="2941" spans="10:16">
      <c r="J2941" t="s">
        <v>12204</v>
      </c>
      <c r="K2941" s="238" t="s">
        <v>12180</v>
      </c>
      <c r="L2941" t="str">
        <f>LEFT(Table58[[#This Row],[L3 (Last Work Package only)]],FIND(" - ",Table58[[#This Row],[L3 (Last Work Package only)]])-1)</f>
        <v>IDR 221.5</v>
      </c>
      <c r="M2941" t="str">
        <f>LEFT(Table58[[#This Row],[Assets]],FIND(" - ",Table58[[#This Row],[Assets]])-1)</f>
        <v>HS2-000037YLK</v>
      </c>
      <c r="N2941" s="239">
        <f>INDEX(TrackerTbl[#Data],MATCH(Table58[[#This Row],[L2]],TrackerTbl[Cleansed_UAID_2],0),5)</f>
        <v>45482</v>
      </c>
      <c r="O2941" s="9" t="str">
        <f>INDEX(TrackerTbl[#Data],MATCH(Table58[[#This Row],[L2]],TrackerTbl[Cleansed_UAID_2],0),6)</f>
        <v>10 - Complete</v>
      </c>
      <c r="P2941" s="239">
        <f>INDEX(TrackerTbl[#Data],MATCH(Table58[[#This Row],[L2]],TrackerTbl[Cleansed_UAID_2],0),7)</f>
        <v>45527</v>
      </c>
    </row>
    <row r="2942" spans="10:16">
      <c r="J2942" t="s">
        <v>12205</v>
      </c>
      <c r="K2942" s="238" t="s">
        <v>12180</v>
      </c>
      <c r="L2942" t="str">
        <f>LEFT(Table58[[#This Row],[L3 (Last Work Package only)]],FIND(" - ",Table58[[#This Row],[L3 (Last Work Package only)]])-1)</f>
        <v>IDR 221.5</v>
      </c>
      <c r="M2942" t="str">
        <f>LEFT(Table58[[#This Row],[Assets]],FIND(" - ",Table58[[#This Row],[Assets]])-1)</f>
        <v>HS2-000037YLM</v>
      </c>
      <c r="N2942" s="239">
        <f>INDEX(TrackerTbl[#Data],MATCH(Table58[[#This Row],[L2]],TrackerTbl[Cleansed_UAID_2],0),5)</f>
        <v>45482</v>
      </c>
      <c r="O2942" s="9" t="str">
        <f>INDEX(TrackerTbl[#Data],MATCH(Table58[[#This Row],[L2]],TrackerTbl[Cleansed_UAID_2],0),6)</f>
        <v>10 - Complete</v>
      </c>
      <c r="P2942" s="239">
        <f>INDEX(TrackerTbl[#Data],MATCH(Table58[[#This Row],[L2]],TrackerTbl[Cleansed_UAID_2],0),7)</f>
        <v>45524</v>
      </c>
    </row>
    <row r="2943" spans="10:16">
      <c r="J2943" t="s">
        <v>12206</v>
      </c>
      <c r="K2943" s="238" t="s">
        <v>12180</v>
      </c>
      <c r="L2943" t="str">
        <f>LEFT(Table58[[#This Row],[L3 (Last Work Package only)]],FIND(" - ",Table58[[#This Row],[L3 (Last Work Package only)]])-1)</f>
        <v>IDR 221.5</v>
      </c>
      <c r="M2943" t="str">
        <f>LEFT(Table58[[#This Row],[Assets]],FIND(" - ",Table58[[#This Row],[Assets]])-1)</f>
        <v>HS2-0000386UC</v>
      </c>
      <c r="N2943" s="239">
        <f>INDEX(TrackerTbl[#Data],MATCH(Table58[[#This Row],[L2]],TrackerTbl[Cleansed_UAID_2],0),5)</f>
        <v>45548</v>
      </c>
      <c r="O2943" s="9" t="str">
        <f>INDEX(TrackerTbl[#Data],MATCH(Table58[[#This Row],[L2]],TrackerTbl[Cleansed_UAID_2],0),6)</f>
        <v>10 - Complete</v>
      </c>
      <c r="P2943" s="239">
        <f>INDEX(TrackerTbl[#Data],MATCH(Table58[[#This Row],[L2]],TrackerTbl[Cleansed_UAID_2],0),7)</f>
        <v>45555</v>
      </c>
    </row>
    <row r="2944" spans="10:16">
      <c r="J2944" t="s">
        <v>12207</v>
      </c>
      <c r="K2944" s="238" t="s">
        <v>12180</v>
      </c>
      <c r="L2944" t="str">
        <f>LEFT(Table58[[#This Row],[L3 (Last Work Package only)]],FIND(" - ",Table58[[#This Row],[L3 (Last Work Package only)]])-1)</f>
        <v>IDR 221.5</v>
      </c>
      <c r="M2944" t="str">
        <f>LEFT(Table58[[#This Row],[Assets]],FIND(" - ",Table58[[#This Row],[Assets]])-1)</f>
        <v>HS2-000039DS8</v>
      </c>
      <c r="N2944" s="239" t="e">
        <f>INDEX(TrackerTbl[#Data],MATCH(Table58[[#This Row],[L2]],TrackerTbl[Cleansed_UAID_2],0),5)</f>
        <v>#N/A</v>
      </c>
      <c r="O2944" s="9" t="e">
        <f>INDEX(TrackerTbl[#Data],MATCH(Table58[[#This Row],[L2]],TrackerTbl[Cleansed_UAID_2],0),6)</f>
        <v>#N/A</v>
      </c>
      <c r="P2944" s="239" t="e">
        <f>INDEX(TrackerTbl[#Data],MATCH(Table58[[#This Row],[L2]],TrackerTbl[Cleansed_UAID_2],0),7)</f>
        <v>#N/A</v>
      </c>
    </row>
    <row r="2945" spans="10:16">
      <c r="J2945" t="s">
        <v>12208</v>
      </c>
      <c r="K2945" s="238" t="s">
        <v>12180</v>
      </c>
      <c r="L2945" t="str">
        <f>LEFT(Table58[[#This Row],[L3 (Last Work Package only)]],FIND(" - ",Table58[[#This Row],[L3 (Last Work Package only)]])-1)</f>
        <v>IDR 221.5</v>
      </c>
      <c r="M2945" t="str">
        <f>LEFT(Table58[[#This Row],[Assets]],FIND(" - ",Table58[[#This Row],[Assets]])-1)</f>
        <v>HS2-00003BPJJ</v>
      </c>
      <c r="N2945" s="239">
        <f>INDEX(TrackerTbl[#Data],MATCH(Table58[[#This Row],[L2]],TrackerTbl[Cleansed_UAID_2],0),5)</f>
        <v>45587</v>
      </c>
      <c r="O2945" s="9" t="str">
        <f>INDEX(TrackerTbl[#Data],MATCH(Table58[[#This Row],[L2]],TrackerTbl[Cleansed_UAID_2],0),6)</f>
        <v>10 - Complete</v>
      </c>
      <c r="P2945" s="239">
        <f>INDEX(TrackerTbl[#Data],MATCH(Table58[[#This Row],[L2]],TrackerTbl[Cleansed_UAID_2],0),7)</f>
        <v>45590</v>
      </c>
    </row>
    <row r="2946" spans="10:16">
      <c r="J2946" t="s">
        <v>12209</v>
      </c>
      <c r="K2946" s="238" t="s">
        <v>12180</v>
      </c>
      <c r="L2946" t="str">
        <f>LEFT(Table58[[#This Row],[L3 (Last Work Package only)]],FIND(" - ",Table58[[#This Row],[L3 (Last Work Package only)]])-1)</f>
        <v>IDR 221.5</v>
      </c>
      <c r="M2946" t="str">
        <f>LEFT(Table58[[#This Row],[Assets]],FIND(" - ",Table58[[#This Row],[Assets]])-1)</f>
        <v>HS2-00003BPJK</v>
      </c>
      <c r="N2946" s="239">
        <f>INDEX(TrackerTbl[#Data],MATCH(Table58[[#This Row],[L2]],TrackerTbl[Cleansed_UAID_2],0),5)</f>
        <v>45587</v>
      </c>
      <c r="O2946" s="9" t="str">
        <f>INDEX(TrackerTbl[#Data],MATCH(Table58[[#This Row],[L2]],TrackerTbl[Cleansed_UAID_2],0),6)</f>
        <v>10 - Complete</v>
      </c>
      <c r="P2946" s="239">
        <f>INDEX(TrackerTbl[#Data],MATCH(Table58[[#This Row],[L2]],TrackerTbl[Cleansed_UAID_2],0),7)</f>
        <v>45590</v>
      </c>
    </row>
    <row r="2947" spans="10:16">
      <c r="J2947" t="s">
        <v>12210</v>
      </c>
      <c r="K2947" s="238" t="s">
        <v>12180</v>
      </c>
      <c r="L2947" t="str">
        <f>LEFT(Table58[[#This Row],[L3 (Last Work Package only)]],FIND(" - ",Table58[[#This Row],[L3 (Last Work Package only)]])-1)</f>
        <v>IDR 221.5</v>
      </c>
      <c r="M2947" t="str">
        <f>LEFT(Table58[[#This Row],[Assets]],FIND(" - ",Table58[[#This Row],[Assets]])-1)</f>
        <v>HS2-00003BPJL</v>
      </c>
      <c r="N2947" s="239">
        <f>INDEX(TrackerTbl[#Data],MATCH(Table58[[#This Row],[L2]],TrackerTbl[Cleansed_UAID_2],0),5)</f>
        <v>45587</v>
      </c>
      <c r="O2947" s="9" t="str">
        <f>INDEX(TrackerTbl[#Data],MATCH(Table58[[#This Row],[L2]],TrackerTbl[Cleansed_UAID_2],0),6)</f>
        <v>10 - Complete</v>
      </c>
      <c r="P2947" s="239">
        <f>INDEX(TrackerTbl[#Data],MATCH(Table58[[#This Row],[L2]],TrackerTbl[Cleansed_UAID_2],0),7)</f>
        <v>45595</v>
      </c>
    </row>
    <row r="2948" spans="10:16">
      <c r="J2948" t="s">
        <v>12211</v>
      </c>
      <c r="K2948" s="238" t="s">
        <v>12180</v>
      </c>
      <c r="L2948" t="str">
        <f>LEFT(Table58[[#This Row],[L3 (Last Work Package only)]],FIND(" - ",Table58[[#This Row],[L3 (Last Work Package only)]])-1)</f>
        <v>IDR 221.5</v>
      </c>
      <c r="M2948" t="str">
        <f>LEFT(Table58[[#This Row],[Assets]],FIND(" - ",Table58[[#This Row],[Assets]])-1)</f>
        <v>HS2-00003BPJM</v>
      </c>
      <c r="N2948" s="239">
        <f>INDEX(TrackerTbl[#Data],MATCH(Table58[[#This Row],[L2]],TrackerTbl[Cleansed_UAID_2],0),5)</f>
        <v>45587</v>
      </c>
      <c r="O2948" s="9" t="str">
        <f>INDEX(TrackerTbl[#Data],MATCH(Table58[[#This Row],[L2]],TrackerTbl[Cleansed_UAID_2],0),6)</f>
        <v>10 - Complete</v>
      </c>
      <c r="P2948" s="239">
        <f>INDEX(TrackerTbl[#Data],MATCH(Table58[[#This Row],[L2]],TrackerTbl[Cleansed_UAID_2],0),7)</f>
        <v>45595</v>
      </c>
    </row>
    <row r="2949" spans="10:16">
      <c r="J2949" t="s">
        <v>12212</v>
      </c>
      <c r="K2949" s="238" t="s">
        <v>12180</v>
      </c>
      <c r="L2949" t="str">
        <f>LEFT(Table58[[#This Row],[L3 (Last Work Package only)]],FIND(" - ",Table58[[#This Row],[L3 (Last Work Package only)]])-1)</f>
        <v>IDR 221.5</v>
      </c>
      <c r="M2949" t="str">
        <f>LEFT(Table58[[#This Row],[Assets]],FIND(" - ",Table58[[#This Row],[Assets]])-1)</f>
        <v>HS2-00003BPJN</v>
      </c>
      <c r="N2949" s="239">
        <f>INDEX(TrackerTbl[#Data],MATCH(Table58[[#This Row],[L2]],TrackerTbl[Cleansed_UAID_2],0),5)</f>
        <v>45587</v>
      </c>
      <c r="O2949" s="9" t="str">
        <f>INDEX(TrackerTbl[#Data],MATCH(Table58[[#This Row],[L2]],TrackerTbl[Cleansed_UAID_2],0),6)</f>
        <v>10 - Complete</v>
      </c>
      <c r="P2949" s="239">
        <f>INDEX(TrackerTbl[#Data],MATCH(Table58[[#This Row],[L2]],TrackerTbl[Cleansed_UAID_2],0),7)</f>
        <v>45595</v>
      </c>
    </row>
    <row r="2950" spans="10:16">
      <c r="J2950" t="s">
        <v>12213</v>
      </c>
      <c r="K2950" s="238" t="s">
        <v>12180</v>
      </c>
      <c r="L2950" t="str">
        <f>LEFT(Table58[[#This Row],[L3 (Last Work Package only)]],FIND(" - ",Table58[[#This Row],[L3 (Last Work Package only)]])-1)</f>
        <v>IDR 221.5</v>
      </c>
      <c r="M2950" t="str">
        <f>LEFT(Table58[[#This Row],[Assets]],FIND(" - ",Table58[[#This Row],[Assets]])-1)</f>
        <v>HS2-00003BPJP</v>
      </c>
      <c r="N2950" s="239">
        <f>INDEX(TrackerTbl[#Data],MATCH(Table58[[#This Row],[L2]],TrackerTbl[Cleansed_UAID_2],0),5)</f>
        <v>45587</v>
      </c>
      <c r="O2950" s="9" t="str">
        <f>INDEX(TrackerTbl[#Data],MATCH(Table58[[#This Row],[L2]],TrackerTbl[Cleansed_UAID_2],0),6)</f>
        <v>10 - Complete</v>
      </c>
      <c r="P2950" s="239">
        <f>INDEX(TrackerTbl[#Data],MATCH(Table58[[#This Row],[L2]],TrackerTbl[Cleansed_UAID_2],0),7)</f>
        <v>45594</v>
      </c>
    </row>
    <row r="2951" spans="10:16">
      <c r="J2951" t="s">
        <v>12214</v>
      </c>
      <c r="K2951" s="238" t="s">
        <v>12180</v>
      </c>
      <c r="L2951" t="str">
        <f>LEFT(Table58[[#This Row],[L3 (Last Work Package only)]],FIND(" - ",Table58[[#This Row],[L3 (Last Work Package only)]])-1)</f>
        <v>IDR 221.5</v>
      </c>
      <c r="M2951" t="str">
        <f>LEFT(Table58[[#This Row],[Assets]],FIND(" - ",Table58[[#This Row],[Assets]])-1)</f>
        <v>HS2-00003BPJQ</v>
      </c>
      <c r="N2951" s="239">
        <f>INDEX(TrackerTbl[#Data],MATCH(Table58[[#This Row],[L2]],TrackerTbl[Cleansed_UAID_2],0),5)</f>
        <v>45587</v>
      </c>
      <c r="O2951" s="9" t="str">
        <f>INDEX(TrackerTbl[#Data],MATCH(Table58[[#This Row],[L2]],TrackerTbl[Cleansed_UAID_2],0),6)</f>
        <v>10 - Complete</v>
      </c>
      <c r="P2951" s="239">
        <f>INDEX(TrackerTbl[#Data],MATCH(Table58[[#This Row],[L2]],TrackerTbl[Cleansed_UAID_2],0),7)</f>
        <v>45594</v>
      </c>
    </row>
    <row r="2952" spans="10:16">
      <c r="J2952" t="s">
        <v>12215</v>
      </c>
      <c r="K2952" s="238" t="s">
        <v>12180</v>
      </c>
      <c r="L2952" t="str">
        <f>LEFT(Table58[[#This Row],[L3 (Last Work Package only)]],FIND(" - ",Table58[[#This Row],[L3 (Last Work Package only)]])-1)</f>
        <v>IDR 221.5</v>
      </c>
      <c r="M2952" t="str">
        <f>LEFT(Table58[[#This Row],[Assets]],FIND(" - ",Table58[[#This Row],[Assets]])-1)</f>
        <v>HS2-00003BPJR</v>
      </c>
      <c r="N2952" s="239">
        <f>INDEX(TrackerTbl[#Data],MATCH(Table58[[#This Row],[L2]],TrackerTbl[Cleansed_UAID_2],0),5)</f>
        <v>45587</v>
      </c>
      <c r="O2952" s="9" t="str">
        <f>INDEX(TrackerTbl[#Data],MATCH(Table58[[#This Row],[L2]],TrackerTbl[Cleansed_UAID_2],0),6)</f>
        <v>10 - Complete</v>
      </c>
      <c r="P2952" s="239">
        <f>INDEX(TrackerTbl[#Data],MATCH(Table58[[#This Row],[L2]],TrackerTbl[Cleansed_UAID_2],0),7)</f>
        <v>45594</v>
      </c>
    </row>
    <row r="2953" spans="10:16">
      <c r="J2953" t="s">
        <v>12216</v>
      </c>
      <c r="K2953" s="238" t="s">
        <v>12180</v>
      </c>
      <c r="L2953" t="str">
        <f>LEFT(Table58[[#This Row],[L3 (Last Work Package only)]],FIND(" - ",Table58[[#This Row],[L3 (Last Work Package only)]])-1)</f>
        <v>IDR 221.5</v>
      </c>
      <c r="M2953" t="str">
        <f>LEFT(Table58[[#This Row],[Assets]],FIND(" - ",Table58[[#This Row],[Assets]])-1)</f>
        <v>HS2-00003BPJS</v>
      </c>
      <c r="N2953" s="239">
        <f>INDEX(TrackerTbl[#Data],MATCH(Table58[[#This Row],[L2]],TrackerTbl[Cleansed_UAID_2],0),5)</f>
        <v>45587</v>
      </c>
      <c r="O2953" s="9" t="str">
        <f>INDEX(TrackerTbl[#Data],MATCH(Table58[[#This Row],[L2]],TrackerTbl[Cleansed_UAID_2],0),6)</f>
        <v>10 - Complete</v>
      </c>
      <c r="P2953" s="239">
        <f>INDEX(TrackerTbl[#Data],MATCH(Table58[[#This Row],[L2]],TrackerTbl[Cleansed_UAID_2],0),7)</f>
        <v>45594</v>
      </c>
    </row>
    <row r="2954" spans="10:16">
      <c r="J2954" t="s">
        <v>12217</v>
      </c>
      <c r="K2954" s="238" t="s">
        <v>12180</v>
      </c>
      <c r="L2954" t="str">
        <f>LEFT(Table58[[#This Row],[L3 (Last Work Package only)]],FIND(" - ",Table58[[#This Row],[L3 (Last Work Package only)]])-1)</f>
        <v>IDR 221.5</v>
      </c>
      <c r="M2954" t="str">
        <f>LEFT(Table58[[#This Row],[Assets]],FIND(" - ",Table58[[#This Row],[Assets]])-1)</f>
        <v>HS2-00003BPJT</v>
      </c>
      <c r="N2954" s="239">
        <f>INDEX(TrackerTbl[#Data],MATCH(Table58[[#This Row],[L2]],TrackerTbl[Cleansed_UAID_2],0),5)</f>
        <v>45587</v>
      </c>
      <c r="O2954" s="9" t="str">
        <f>INDEX(TrackerTbl[#Data],MATCH(Table58[[#This Row],[L2]],TrackerTbl[Cleansed_UAID_2],0),6)</f>
        <v>10 - Complete</v>
      </c>
      <c r="P2954" s="239">
        <f>INDEX(TrackerTbl[#Data],MATCH(Table58[[#This Row],[L2]],TrackerTbl[Cleansed_UAID_2],0),7)</f>
        <v>45594</v>
      </c>
    </row>
    <row r="2955" spans="10:16">
      <c r="J2955" t="s">
        <v>12218</v>
      </c>
      <c r="K2955" s="238" t="s">
        <v>12180</v>
      </c>
      <c r="L2955" t="str">
        <f>LEFT(Table58[[#This Row],[L3 (Last Work Package only)]],FIND(" - ",Table58[[#This Row],[L3 (Last Work Package only)]])-1)</f>
        <v>IDR 221.5</v>
      </c>
      <c r="M2955" t="str">
        <f>LEFT(Table58[[#This Row],[Assets]],FIND(" - ",Table58[[#This Row],[Assets]])-1)</f>
        <v>HS2-00003BPJU</v>
      </c>
      <c r="N2955" s="239">
        <f>INDEX(TrackerTbl[#Data],MATCH(Table58[[#This Row],[L2]],TrackerTbl[Cleansed_UAID_2],0),5)</f>
        <v>45587</v>
      </c>
      <c r="O2955" s="9" t="str">
        <f>INDEX(TrackerTbl[#Data],MATCH(Table58[[#This Row],[L2]],TrackerTbl[Cleansed_UAID_2],0),6)</f>
        <v>10 - Complete</v>
      </c>
      <c r="P2955" s="239">
        <f>INDEX(TrackerTbl[#Data],MATCH(Table58[[#This Row],[L2]],TrackerTbl[Cleansed_UAID_2],0),7)</f>
        <v>45601</v>
      </c>
    </row>
    <row r="2956" spans="10:16">
      <c r="J2956" t="s">
        <v>12219</v>
      </c>
      <c r="K2956" s="238" t="s">
        <v>12180</v>
      </c>
      <c r="L2956" t="str">
        <f>LEFT(Table58[[#This Row],[L3 (Last Work Package only)]],FIND(" - ",Table58[[#This Row],[L3 (Last Work Package only)]])-1)</f>
        <v>IDR 221.5</v>
      </c>
      <c r="M2956" t="str">
        <f>LEFT(Table58[[#This Row],[Assets]],FIND(" - ",Table58[[#This Row],[Assets]])-1)</f>
        <v>HS2-00003BPJV</v>
      </c>
      <c r="N2956" s="239">
        <f>INDEX(TrackerTbl[#Data],MATCH(Table58[[#This Row],[L2]],TrackerTbl[Cleansed_UAID_2],0),5)</f>
        <v>45587</v>
      </c>
      <c r="O2956" s="9" t="str">
        <f>INDEX(TrackerTbl[#Data],MATCH(Table58[[#This Row],[L2]],TrackerTbl[Cleansed_UAID_2],0),6)</f>
        <v>10 - Complete</v>
      </c>
      <c r="P2956" s="239">
        <f>INDEX(TrackerTbl[#Data],MATCH(Table58[[#This Row],[L2]],TrackerTbl[Cleansed_UAID_2],0),7)</f>
        <v>45601</v>
      </c>
    </row>
    <row r="2957" spans="10:16">
      <c r="J2957" t="s">
        <v>12220</v>
      </c>
      <c r="K2957" s="238" t="s">
        <v>12180</v>
      </c>
      <c r="L2957" t="str">
        <f>LEFT(Table58[[#This Row],[L3 (Last Work Package only)]],FIND(" - ",Table58[[#This Row],[L3 (Last Work Package only)]])-1)</f>
        <v>IDR 221.5</v>
      </c>
      <c r="M2957" t="str">
        <f>LEFT(Table58[[#This Row],[Assets]],FIND(" - ",Table58[[#This Row],[Assets]])-1)</f>
        <v>HS2-00003BPJW</v>
      </c>
      <c r="N2957" s="239">
        <f>INDEX(TrackerTbl[#Data],MATCH(Table58[[#This Row],[L2]],TrackerTbl[Cleansed_UAID_2],0),5)</f>
        <v>45587</v>
      </c>
      <c r="O2957" s="9" t="str">
        <f>INDEX(TrackerTbl[#Data],MATCH(Table58[[#This Row],[L2]],TrackerTbl[Cleansed_UAID_2],0),6)</f>
        <v>10 - Complete</v>
      </c>
      <c r="P2957" s="239">
        <f>INDEX(TrackerTbl[#Data],MATCH(Table58[[#This Row],[L2]],TrackerTbl[Cleansed_UAID_2],0),7)</f>
        <v>45601</v>
      </c>
    </row>
    <row r="2958" spans="10:16">
      <c r="J2958" t="s">
        <v>12221</v>
      </c>
      <c r="K2958" s="238" t="s">
        <v>12180</v>
      </c>
      <c r="L2958" t="str">
        <f>LEFT(Table58[[#This Row],[L3 (Last Work Package only)]],FIND(" - ",Table58[[#This Row],[L3 (Last Work Package only)]])-1)</f>
        <v>IDR 221.5</v>
      </c>
      <c r="M2958" t="str">
        <f>LEFT(Table58[[#This Row],[Assets]],FIND(" - ",Table58[[#This Row],[Assets]])-1)</f>
        <v>HS2-00003BPJX</v>
      </c>
      <c r="N2958" s="239">
        <f>INDEX(TrackerTbl[#Data],MATCH(Table58[[#This Row],[L2]],TrackerTbl[Cleansed_UAID_2],0),5)</f>
        <v>45587</v>
      </c>
      <c r="O2958" s="9" t="str">
        <f>INDEX(TrackerTbl[#Data],MATCH(Table58[[#This Row],[L2]],TrackerTbl[Cleansed_UAID_2],0),6)</f>
        <v>10 - Complete</v>
      </c>
      <c r="P2958" s="239">
        <f>INDEX(TrackerTbl[#Data],MATCH(Table58[[#This Row],[L2]],TrackerTbl[Cleansed_UAID_2],0),7)</f>
        <v>45601</v>
      </c>
    </row>
    <row r="2959" spans="10:16">
      <c r="J2959" t="s">
        <v>12222</v>
      </c>
      <c r="K2959" s="238" t="s">
        <v>12180</v>
      </c>
      <c r="L2959" t="str">
        <f>LEFT(Table58[[#This Row],[L3 (Last Work Package only)]],FIND(" - ",Table58[[#This Row],[L3 (Last Work Package only)]])-1)</f>
        <v>IDR 221.5</v>
      </c>
      <c r="M2959" t="str">
        <f>LEFT(Table58[[#This Row],[Assets]],FIND(" - ",Table58[[#This Row],[Assets]])-1)</f>
        <v>HS2-00003BPJY</v>
      </c>
      <c r="N2959" s="239">
        <f>INDEX(TrackerTbl[#Data],MATCH(Table58[[#This Row],[L2]],TrackerTbl[Cleansed_UAID_2],0),5)</f>
        <v>45587</v>
      </c>
      <c r="O2959" s="9" t="str">
        <f>INDEX(TrackerTbl[#Data],MATCH(Table58[[#This Row],[L2]],TrackerTbl[Cleansed_UAID_2],0),6)</f>
        <v>10 - Complete</v>
      </c>
      <c r="P2959" s="239">
        <f>INDEX(TrackerTbl[#Data],MATCH(Table58[[#This Row],[L2]],TrackerTbl[Cleansed_UAID_2],0),7)</f>
        <v>45595</v>
      </c>
    </row>
    <row r="2960" spans="10:16">
      <c r="J2960" t="s">
        <v>12223</v>
      </c>
      <c r="K2960" s="238" t="s">
        <v>12180</v>
      </c>
      <c r="L2960" t="str">
        <f>LEFT(Table58[[#This Row],[L3 (Last Work Package only)]],FIND(" - ",Table58[[#This Row],[L3 (Last Work Package only)]])-1)</f>
        <v>IDR 221.5</v>
      </c>
      <c r="M2960" t="str">
        <f>LEFT(Table58[[#This Row],[Assets]],FIND(" - ",Table58[[#This Row],[Assets]])-1)</f>
        <v>HS2-00003BPJZ</v>
      </c>
      <c r="N2960" s="239">
        <f>INDEX(TrackerTbl[#Data],MATCH(Table58[[#This Row],[L2]],TrackerTbl[Cleansed_UAID_2],0),5)</f>
        <v>45587</v>
      </c>
      <c r="O2960" s="9" t="str">
        <f>INDEX(TrackerTbl[#Data],MATCH(Table58[[#This Row],[L2]],TrackerTbl[Cleansed_UAID_2],0),6)</f>
        <v>10 - Complete</v>
      </c>
      <c r="P2960" s="239">
        <f>INDEX(TrackerTbl[#Data],MATCH(Table58[[#This Row],[L2]],TrackerTbl[Cleansed_UAID_2],0),7)</f>
        <v>45595</v>
      </c>
    </row>
    <row r="2961" spans="10:16">
      <c r="J2961" t="s">
        <v>12224</v>
      </c>
      <c r="K2961" s="238" t="s">
        <v>12180</v>
      </c>
      <c r="L2961" t="str">
        <f>LEFT(Table58[[#This Row],[L3 (Last Work Package only)]],FIND(" - ",Table58[[#This Row],[L3 (Last Work Package only)]])-1)</f>
        <v>IDR 221.5</v>
      </c>
      <c r="M2961" t="str">
        <f>LEFT(Table58[[#This Row],[Assets]],FIND(" - ",Table58[[#This Row],[Assets]])-1)</f>
        <v>HS2-00003BPK0</v>
      </c>
      <c r="N2961" s="239">
        <f>INDEX(TrackerTbl[#Data],MATCH(Table58[[#This Row],[L2]],TrackerTbl[Cleansed_UAID_2],0),5)</f>
        <v>45587</v>
      </c>
      <c r="O2961" s="9" t="str">
        <f>INDEX(TrackerTbl[#Data],MATCH(Table58[[#This Row],[L2]],TrackerTbl[Cleansed_UAID_2],0),6)</f>
        <v>10 - Complete</v>
      </c>
      <c r="P2961" s="239">
        <f>INDEX(TrackerTbl[#Data],MATCH(Table58[[#This Row],[L2]],TrackerTbl[Cleansed_UAID_2],0),7)</f>
        <v>45601</v>
      </c>
    </row>
    <row r="2962" spans="10:16">
      <c r="J2962" t="s">
        <v>12225</v>
      </c>
      <c r="K2962" s="238" t="s">
        <v>12180</v>
      </c>
      <c r="L2962" t="str">
        <f>LEFT(Table58[[#This Row],[L3 (Last Work Package only)]],FIND(" - ",Table58[[#This Row],[L3 (Last Work Package only)]])-1)</f>
        <v>IDR 221.5</v>
      </c>
      <c r="M2962" t="str">
        <f>LEFT(Table58[[#This Row],[Assets]],FIND(" - ",Table58[[#This Row],[Assets]])-1)</f>
        <v>HS2-00003BPK1</v>
      </c>
      <c r="N2962" s="239">
        <f>INDEX(TrackerTbl[#Data],MATCH(Table58[[#This Row],[L2]],TrackerTbl[Cleansed_UAID_2],0),5)</f>
        <v>45587</v>
      </c>
      <c r="O2962" s="9" t="str">
        <f>INDEX(TrackerTbl[#Data],MATCH(Table58[[#This Row],[L2]],TrackerTbl[Cleansed_UAID_2],0),6)</f>
        <v>10 - Complete</v>
      </c>
      <c r="P2962" s="239">
        <f>INDEX(TrackerTbl[#Data],MATCH(Table58[[#This Row],[L2]],TrackerTbl[Cleansed_UAID_2],0),7)</f>
        <v>45600</v>
      </c>
    </row>
    <row r="2963" spans="10:16">
      <c r="J2963" t="s">
        <v>12226</v>
      </c>
      <c r="K2963" s="238" t="s">
        <v>12180</v>
      </c>
      <c r="L2963" t="str">
        <f>LEFT(Table58[[#This Row],[L3 (Last Work Package only)]],FIND(" - ",Table58[[#This Row],[L3 (Last Work Package only)]])-1)</f>
        <v>IDR 221.5</v>
      </c>
      <c r="M2963" t="str">
        <f>LEFT(Table58[[#This Row],[Assets]],FIND(" - ",Table58[[#This Row],[Assets]])-1)</f>
        <v>HS2-00003BPK2</v>
      </c>
      <c r="N2963" s="239">
        <f>INDEX(TrackerTbl[#Data],MATCH(Table58[[#This Row],[L2]],TrackerTbl[Cleansed_UAID_2],0),5)</f>
        <v>45587</v>
      </c>
      <c r="O2963" s="9" t="str">
        <f>INDEX(TrackerTbl[#Data],MATCH(Table58[[#This Row],[L2]],TrackerTbl[Cleansed_UAID_2],0),6)</f>
        <v>10 - Complete</v>
      </c>
      <c r="P2963" s="239">
        <f>INDEX(TrackerTbl[#Data],MATCH(Table58[[#This Row],[L2]],TrackerTbl[Cleansed_UAID_2],0),7)</f>
        <v>45594</v>
      </c>
    </row>
    <row r="2964" spans="10:16">
      <c r="J2964" t="s">
        <v>12227</v>
      </c>
      <c r="K2964" s="238" t="s">
        <v>12180</v>
      </c>
      <c r="L2964" t="str">
        <f>LEFT(Table58[[#This Row],[L3 (Last Work Package only)]],FIND(" - ",Table58[[#This Row],[L3 (Last Work Package only)]])-1)</f>
        <v>IDR 221.5</v>
      </c>
      <c r="M2964" t="str">
        <f>LEFT(Table58[[#This Row],[Assets]],FIND(" - ",Table58[[#This Row],[Assets]])-1)</f>
        <v>HS2-00003BPK3</v>
      </c>
      <c r="N2964" s="239">
        <f>INDEX(TrackerTbl[#Data],MATCH(Table58[[#This Row],[L2]],TrackerTbl[Cleansed_UAID_2],0),5)</f>
        <v>45587</v>
      </c>
      <c r="O2964" s="9" t="str">
        <f>INDEX(TrackerTbl[#Data],MATCH(Table58[[#This Row],[L2]],TrackerTbl[Cleansed_UAID_2],0),6)</f>
        <v>10 - Complete</v>
      </c>
      <c r="P2964" s="239">
        <f>INDEX(TrackerTbl[#Data],MATCH(Table58[[#This Row],[L2]],TrackerTbl[Cleansed_UAID_2],0),7)</f>
        <v>45595</v>
      </c>
    </row>
    <row r="2965" spans="10:16">
      <c r="J2965" t="s">
        <v>12228</v>
      </c>
      <c r="K2965" s="238" t="s">
        <v>12180</v>
      </c>
      <c r="L2965" t="str">
        <f>LEFT(Table58[[#This Row],[L3 (Last Work Package only)]],FIND(" - ",Table58[[#This Row],[L3 (Last Work Package only)]])-1)</f>
        <v>IDR 221.5</v>
      </c>
      <c r="M2965" t="str">
        <f>LEFT(Table58[[#This Row],[Assets]],FIND(" - ",Table58[[#This Row],[Assets]])-1)</f>
        <v>HS2-00003BPK4</v>
      </c>
      <c r="N2965" s="239">
        <f>INDEX(TrackerTbl[#Data],MATCH(Table58[[#This Row],[L2]],TrackerTbl[Cleansed_UAID_2],0),5)</f>
        <v>45587</v>
      </c>
      <c r="O2965" s="9" t="str">
        <f>INDEX(TrackerTbl[#Data],MATCH(Table58[[#This Row],[L2]],TrackerTbl[Cleansed_UAID_2],0),6)</f>
        <v>10 - Complete</v>
      </c>
      <c r="P2965" s="239">
        <f>INDEX(TrackerTbl[#Data],MATCH(Table58[[#This Row],[L2]],TrackerTbl[Cleansed_UAID_2],0),7)</f>
        <v>45600</v>
      </c>
    </row>
    <row r="2966" spans="10:16">
      <c r="J2966" t="s">
        <v>12229</v>
      </c>
      <c r="K2966" s="238" t="s">
        <v>12180</v>
      </c>
      <c r="L2966" t="str">
        <f>LEFT(Table58[[#This Row],[L3 (Last Work Package only)]],FIND(" - ",Table58[[#This Row],[L3 (Last Work Package only)]])-1)</f>
        <v>IDR 221.5</v>
      </c>
      <c r="M2966" t="str">
        <f>LEFT(Table58[[#This Row],[Assets]],FIND(" - ",Table58[[#This Row],[Assets]])-1)</f>
        <v>HS2-00003BPK5</v>
      </c>
      <c r="N2966" s="239">
        <f>INDEX(TrackerTbl[#Data],MATCH(Table58[[#This Row],[L2]],TrackerTbl[Cleansed_UAID_2],0),5)</f>
        <v>45587</v>
      </c>
      <c r="O2966" s="9" t="str">
        <f>INDEX(TrackerTbl[#Data],MATCH(Table58[[#This Row],[L2]],TrackerTbl[Cleansed_UAID_2],0),6)</f>
        <v>10 - Complete</v>
      </c>
      <c r="P2966" s="239">
        <f>INDEX(TrackerTbl[#Data],MATCH(Table58[[#This Row],[L2]],TrackerTbl[Cleansed_UAID_2],0),7)</f>
        <v>45600</v>
      </c>
    </row>
    <row r="2967" spans="10:16">
      <c r="J2967" t="s">
        <v>12230</v>
      </c>
      <c r="K2967" s="238" t="s">
        <v>12180</v>
      </c>
      <c r="L2967" t="str">
        <f>LEFT(Table58[[#This Row],[L3 (Last Work Package only)]],FIND(" - ",Table58[[#This Row],[L3 (Last Work Package only)]])-1)</f>
        <v>IDR 221.5</v>
      </c>
      <c r="M2967" t="str">
        <f>LEFT(Table58[[#This Row],[Assets]],FIND(" - ",Table58[[#This Row],[Assets]])-1)</f>
        <v>HS2-00003BPK6</v>
      </c>
      <c r="N2967" s="239">
        <f>INDEX(TrackerTbl[#Data],MATCH(Table58[[#This Row],[L2]],TrackerTbl[Cleansed_UAID_2],0),5)</f>
        <v>45587</v>
      </c>
      <c r="O2967" s="9" t="str">
        <f>INDEX(TrackerTbl[#Data],MATCH(Table58[[#This Row],[L2]],TrackerTbl[Cleansed_UAID_2],0),6)</f>
        <v>10 - Complete</v>
      </c>
      <c r="P2967" s="239">
        <f>INDEX(TrackerTbl[#Data],MATCH(Table58[[#This Row],[L2]],TrackerTbl[Cleansed_UAID_2],0),7)</f>
        <v>45600</v>
      </c>
    </row>
    <row r="2968" spans="10:16">
      <c r="J2968" t="s">
        <v>12231</v>
      </c>
      <c r="K2968" s="238" t="s">
        <v>12180</v>
      </c>
      <c r="L2968" t="str">
        <f>LEFT(Table58[[#This Row],[L3 (Last Work Package only)]],FIND(" - ",Table58[[#This Row],[L3 (Last Work Package only)]])-1)</f>
        <v>IDR 221.5</v>
      </c>
      <c r="M2968" t="str">
        <f>LEFT(Table58[[#This Row],[Assets]],FIND(" - ",Table58[[#This Row],[Assets]])-1)</f>
        <v>HS2-00003BPK7</v>
      </c>
      <c r="N2968" s="239">
        <f>INDEX(TrackerTbl[#Data],MATCH(Table58[[#This Row],[L2]],TrackerTbl[Cleansed_UAID_2],0),5)</f>
        <v>45587</v>
      </c>
      <c r="O2968" s="9" t="str">
        <f>INDEX(TrackerTbl[#Data],MATCH(Table58[[#This Row],[L2]],TrackerTbl[Cleansed_UAID_2],0),6)</f>
        <v>10 - Complete</v>
      </c>
      <c r="P2968" s="239">
        <f>INDEX(TrackerTbl[#Data],MATCH(Table58[[#This Row],[L2]],TrackerTbl[Cleansed_UAID_2],0),7)</f>
        <v>45600</v>
      </c>
    </row>
    <row r="2969" spans="10:16">
      <c r="J2969" t="s">
        <v>12232</v>
      </c>
      <c r="K2969" s="238" t="s">
        <v>12180</v>
      </c>
      <c r="L2969" t="str">
        <f>LEFT(Table58[[#This Row],[L3 (Last Work Package only)]],FIND(" - ",Table58[[#This Row],[L3 (Last Work Package only)]])-1)</f>
        <v>IDR 221.5</v>
      </c>
      <c r="M2969" t="str">
        <f>LEFT(Table58[[#This Row],[Assets]],FIND(" - ",Table58[[#This Row],[Assets]])-1)</f>
        <v>HS2-00003BPK8</v>
      </c>
      <c r="N2969" s="239">
        <f>INDEX(TrackerTbl[#Data],MATCH(Table58[[#This Row],[L2]],TrackerTbl[Cleansed_UAID_2],0),5)</f>
        <v>45587</v>
      </c>
      <c r="O2969" s="9" t="str">
        <f>INDEX(TrackerTbl[#Data],MATCH(Table58[[#This Row],[L2]],TrackerTbl[Cleansed_UAID_2],0),6)</f>
        <v>10 - Complete</v>
      </c>
      <c r="P2969" s="239">
        <f>INDEX(TrackerTbl[#Data],MATCH(Table58[[#This Row],[L2]],TrackerTbl[Cleansed_UAID_2],0),7)</f>
        <v>45600</v>
      </c>
    </row>
    <row r="2970" spans="10:16">
      <c r="J2970" t="s">
        <v>12233</v>
      </c>
      <c r="K2970" s="238" t="s">
        <v>12180</v>
      </c>
      <c r="L2970" t="str">
        <f>LEFT(Table58[[#This Row],[L3 (Last Work Package only)]],FIND(" - ",Table58[[#This Row],[L3 (Last Work Package only)]])-1)</f>
        <v>IDR 221.5</v>
      </c>
      <c r="M2970" t="str">
        <f>LEFT(Table58[[#This Row],[Assets]],FIND(" - ",Table58[[#This Row],[Assets]])-1)</f>
        <v>HS2-00003BPK9</v>
      </c>
      <c r="N2970" s="239">
        <f>INDEX(TrackerTbl[#Data],MATCH(Table58[[#This Row],[L2]],TrackerTbl[Cleansed_UAID_2],0),5)</f>
        <v>45587</v>
      </c>
      <c r="O2970" s="9" t="str">
        <f>INDEX(TrackerTbl[#Data],MATCH(Table58[[#This Row],[L2]],TrackerTbl[Cleansed_UAID_2],0),6)</f>
        <v>10 - Complete</v>
      </c>
      <c r="P2970" s="239">
        <f>INDEX(TrackerTbl[#Data],MATCH(Table58[[#This Row],[L2]],TrackerTbl[Cleansed_UAID_2],0),7)</f>
        <v>45601</v>
      </c>
    </row>
    <row r="2971" spans="10:16">
      <c r="J2971" t="s">
        <v>12234</v>
      </c>
      <c r="K2971" s="238" t="s">
        <v>12180</v>
      </c>
      <c r="L2971" t="str">
        <f>LEFT(Table58[[#This Row],[L3 (Last Work Package only)]],FIND(" - ",Table58[[#This Row],[L3 (Last Work Package only)]])-1)</f>
        <v>IDR 221.5</v>
      </c>
      <c r="M2971" t="str">
        <f>LEFT(Table58[[#This Row],[Assets]],FIND(" - ",Table58[[#This Row],[Assets]])-1)</f>
        <v>HS2-00003BPKA</v>
      </c>
      <c r="N2971" s="239">
        <f>INDEX(TrackerTbl[#Data],MATCH(Table58[[#This Row],[L2]],TrackerTbl[Cleansed_UAID_2],0),5)</f>
        <v>45587</v>
      </c>
      <c r="O2971" s="9" t="str">
        <f>INDEX(TrackerTbl[#Data],MATCH(Table58[[#This Row],[L2]],TrackerTbl[Cleansed_UAID_2],0),6)</f>
        <v>10 - Complete</v>
      </c>
      <c r="P2971" s="239">
        <f>INDEX(TrackerTbl[#Data],MATCH(Table58[[#This Row],[L2]],TrackerTbl[Cleansed_UAID_2],0),7)</f>
        <v>45593</v>
      </c>
    </row>
    <row r="2972" spans="10:16">
      <c r="J2972" t="s">
        <v>12235</v>
      </c>
      <c r="K2972" s="238" t="s">
        <v>12180</v>
      </c>
      <c r="L2972" t="str">
        <f>LEFT(Table58[[#This Row],[L3 (Last Work Package only)]],FIND(" - ",Table58[[#This Row],[L3 (Last Work Package only)]])-1)</f>
        <v>IDR 221.5</v>
      </c>
      <c r="M2972" t="str">
        <f>LEFT(Table58[[#This Row],[Assets]],FIND(" - ",Table58[[#This Row],[Assets]])-1)</f>
        <v>HS2-00003BPKB</v>
      </c>
      <c r="N2972" s="239">
        <f>INDEX(TrackerTbl[#Data],MATCH(Table58[[#This Row],[L2]],TrackerTbl[Cleansed_UAID_2],0),5)</f>
        <v>45587</v>
      </c>
      <c r="O2972" s="9" t="str">
        <f>INDEX(TrackerTbl[#Data],MATCH(Table58[[#This Row],[L2]],TrackerTbl[Cleansed_UAID_2],0),6)</f>
        <v>10 - Complete</v>
      </c>
      <c r="P2972" s="239">
        <f>INDEX(TrackerTbl[#Data],MATCH(Table58[[#This Row],[L2]],TrackerTbl[Cleansed_UAID_2],0),7)</f>
        <v>45600</v>
      </c>
    </row>
    <row r="2973" spans="10:16">
      <c r="J2973" t="s">
        <v>12236</v>
      </c>
      <c r="K2973" s="238" t="s">
        <v>12180</v>
      </c>
      <c r="L2973" t="str">
        <f>LEFT(Table58[[#This Row],[L3 (Last Work Package only)]],FIND(" - ",Table58[[#This Row],[L3 (Last Work Package only)]])-1)</f>
        <v>IDR 221.5</v>
      </c>
      <c r="M2973" t="str">
        <f>LEFT(Table58[[#This Row],[Assets]],FIND(" - ",Table58[[#This Row],[Assets]])-1)</f>
        <v>HS2-00003BPKC</v>
      </c>
      <c r="N2973" s="239">
        <f>INDEX(TrackerTbl[#Data],MATCH(Table58[[#This Row],[L2]],TrackerTbl[Cleansed_UAID_2],0),5)</f>
        <v>45587</v>
      </c>
      <c r="O2973" s="9" t="str">
        <f>INDEX(TrackerTbl[#Data],MATCH(Table58[[#This Row],[L2]],TrackerTbl[Cleansed_UAID_2],0),6)</f>
        <v>10 - Complete</v>
      </c>
      <c r="P2973" s="239">
        <f>INDEX(TrackerTbl[#Data],MATCH(Table58[[#This Row],[L2]],TrackerTbl[Cleansed_UAID_2],0),7)</f>
        <v>45594</v>
      </c>
    </row>
    <row r="2974" spans="10:16">
      <c r="J2974" t="s">
        <v>12237</v>
      </c>
      <c r="K2974" s="238" t="s">
        <v>12180</v>
      </c>
      <c r="L2974" t="str">
        <f>LEFT(Table58[[#This Row],[L3 (Last Work Package only)]],FIND(" - ",Table58[[#This Row],[L3 (Last Work Package only)]])-1)</f>
        <v>IDR 221.5</v>
      </c>
      <c r="M2974" t="str">
        <f>LEFT(Table58[[#This Row],[Assets]],FIND(" - ",Table58[[#This Row],[Assets]])-1)</f>
        <v>HS2-00003BPKD</v>
      </c>
      <c r="N2974" s="239">
        <f>INDEX(TrackerTbl[#Data],MATCH(Table58[[#This Row],[L2]],TrackerTbl[Cleansed_UAID_2],0),5)</f>
        <v>45587</v>
      </c>
      <c r="O2974" s="9" t="str">
        <f>INDEX(TrackerTbl[#Data],MATCH(Table58[[#This Row],[L2]],TrackerTbl[Cleansed_UAID_2],0),6)</f>
        <v>10 - Complete</v>
      </c>
      <c r="P2974" s="239">
        <f>INDEX(TrackerTbl[#Data],MATCH(Table58[[#This Row],[L2]],TrackerTbl[Cleansed_UAID_2],0),7)</f>
        <v>45600</v>
      </c>
    </row>
    <row r="2975" spans="10:16">
      <c r="J2975" t="s">
        <v>12238</v>
      </c>
      <c r="K2975" s="238" t="s">
        <v>12180</v>
      </c>
      <c r="L2975" t="str">
        <f>LEFT(Table58[[#This Row],[L3 (Last Work Package only)]],FIND(" - ",Table58[[#This Row],[L3 (Last Work Package only)]])-1)</f>
        <v>IDR 221.5</v>
      </c>
      <c r="M2975" t="str">
        <f>LEFT(Table58[[#This Row],[Assets]],FIND(" - ",Table58[[#This Row],[Assets]])-1)</f>
        <v>HS2-00003BPKE</v>
      </c>
      <c r="N2975" s="239">
        <f>INDEX(TrackerTbl[#Data],MATCH(Table58[[#This Row],[L2]],TrackerTbl[Cleansed_UAID_2],0),5)</f>
        <v>45587</v>
      </c>
      <c r="O2975" s="9" t="str">
        <f>INDEX(TrackerTbl[#Data],MATCH(Table58[[#This Row],[L2]],TrackerTbl[Cleansed_UAID_2],0),6)</f>
        <v>10 - Complete</v>
      </c>
      <c r="P2975" s="239">
        <f>INDEX(TrackerTbl[#Data],MATCH(Table58[[#This Row],[L2]],TrackerTbl[Cleansed_UAID_2],0),7)</f>
        <v>45600</v>
      </c>
    </row>
    <row r="2976" spans="10:16">
      <c r="J2976" t="s">
        <v>12239</v>
      </c>
      <c r="K2976" s="238" t="s">
        <v>12180</v>
      </c>
      <c r="L2976" t="str">
        <f>LEFT(Table58[[#This Row],[L3 (Last Work Package only)]],FIND(" - ",Table58[[#This Row],[L3 (Last Work Package only)]])-1)</f>
        <v>IDR 221.5</v>
      </c>
      <c r="M2976" t="str">
        <f>LEFT(Table58[[#This Row],[Assets]],FIND(" - ",Table58[[#This Row],[Assets]])-1)</f>
        <v>HS2-00003BPKF</v>
      </c>
      <c r="N2976" s="239">
        <f>INDEX(TrackerTbl[#Data],MATCH(Table58[[#This Row],[L2]],TrackerTbl[Cleansed_UAID_2],0),5)</f>
        <v>45587</v>
      </c>
      <c r="O2976" s="9" t="str">
        <f>INDEX(TrackerTbl[#Data],MATCH(Table58[[#This Row],[L2]],TrackerTbl[Cleansed_UAID_2],0),6)</f>
        <v>10 - Complete</v>
      </c>
      <c r="P2976" s="239">
        <f>INDEX(TrackerTbl[#Data],MATCH(Table58[[#This Row],[L2]],TrackerTbl[Cleansed_UAID_2],0),7)</f>
        <v>45603</v>
      </c>
    </row>
    <row r="2977" spans="10:16">
      <c r="J2977" t="s">
        <v>12240</v>
      </c>
      <c r="K2977" s="238" t="s">
        <v>12180</v>
      </c>
      <c r="L2977" t="str">
        <f>LEFT(Table58[[#This Row],[L3 (Last Work Package only)]],FIND(" - ",Table58[[#This Row],[L3 (Last Work Package only)]])-1)</f>
        <v>IDR 221.5</v>
      </c>
      <c r="M2977" t="str">
        <f>LEFT(Table58[[#This Row],[Assets]],FIND(" - ",Table58[[#This Row],[Assets]])-1)</f>
        <v>HS2-00003BPKG</v>
      </c>
      <c r="N2977" s="239">
        <f>INDEX(TrackerTbl[#Data],MATCH(Table58[[#This Row],[L2]],TrackerTbl[Cleansed_UAID_2],0),5)</f>
        <v>45587</v>
      </c>
      <c r="O2977" s="9" t="str">
        <f>INDEX(TrackerTbl[#Data],MATCH(Table58[[#This Row],[L2]],TrackerTbl[Cleansed_UAID_2],0),6)</f>
        <v>10 - Complete</v>
      </c>
      <c r="P2977" s="239">
        <f>INDEX(TrackerTbl[#Data],MATCH(Table58[[#This Row],[L2]],TrackerTbl[Cleansed_UAID_2],0),7)</f>
        <v>45601</v>
      </c>
    </row>
    <row r="2978" spans="10:16">
      <c r="J2978" t="s">
        <v>12241</v>
      </c>
      <c r="K2978" s="238" t="s">
        <v>12180</v>
      </c>
      <c r="L2978" t="str">
        <f>LEFT(Table58[[#This Row],[L3 (Last Work Package only)]],FIND(" - ",Table58[[#This Row],[L3 (Last Work Package only)]])-1)</f>
        <v>IDR 221.5</v>
      </c>
      <c r="M2978" t="str">
        <f>LEFT(Table58[[#This Row],[Assets]],FIND(" - ",Table58[[#This Row],[Assets]])-1)</f>
        <v>HS2-00003BPKH</v>
      </c>
      <c r="N2978" s="239">
        <f>INDEX(TrackerTbl[#Data],MATCH(Table58[[#This Row],[L2]],TrackerTbl[Cleansed_UAID_2],0),5)</f>
        <v>45587</v>
      </c>
      <c r="O2978" s="9" t="str">
        <f>INDEX(TrackerTbl[#Data],MATCH(Table58[[#This Row],[L2]],TrackerTbl[Cleansed_UAID_2],0),6)</f>
        <v>10 - Complete</v>
      </c>
      <c r="P2978" s="239">
        <f>INDEX(TrackerTbl[#Data],MATCH(Table58[[#This Row],[L2]],TrackerTbl[Cleansed_UAID_2],0),7)</f>
        <v>45603</v>
      </c>
    </row>
    <row r="2979" spans="10:16">
      <c r="J2979" t="s">
        <v>12242</v>
      </c>
      <c r="K2979" s="238" t="s">
        <v>12180</v>
      </c>
      <c r="L2979" t="str">
        <f>LEFT(Table58[[#This Row],[L3 (Last Work Package only)]],FIND(" - ",Table58[[#This Row],[L3 (Last Work Package only)]])-1)</f>
        <v>IDR 221.5</v>
      </c>
      <c r="M2979" t="str">
        <f>LEFT(Table58[[#This Row],[Assets]],FIND(" - ",Table58[[#This Row],[Assets]])-1)</f>
        <v>HS2-00003BPKJ</v>
      </c>
      <c r="N2979" s="239">
        <f>INDEX(TrackerTbl[#Data],MATCH(Table58[[#This Row],[L2]],TrackerTbl[Cleansed_UAID_2],0),5)</f>
        <v>45587</v>
      </c>
      <c r="O2979" s="9" t="str">
        <f>INDEX(TrackerTbl[#Data],MATCH(Table58[[#This Row],[L2]],TrackerTbl[Cleansed_UAID_2],0),6)</f>
        <v>10 - Complete</v>
      </c>
      <c r="P2979" s="239">
        <f>INDEX(TrackerTbl[#Data],MATCH(Table58[[#This Row],[L2]],TrackerTbl[Cleansed_UAID_2],0),7)</f>
        <v>45603</v>
      </c>
    </row>
    <row r="2980" spans="10:16">
      <c r="J2980" t="s">
        <v>12243</v>
      </c>
      <c r="K2980" s="238" t="s">
        <v>12180</v>
      </c>
      <c r="L2980" t="str">
        <f>LEFT(Table58[[#This Row],[L3 (Last Work Package only)]],FIND(" - ",Table58[[#This Row],[L3 (Last Work Package only)]])-1)</f>
        <v>IDR 221.5</v>
      </c>
      <c r="M2980" t="str">
        <f>LEFT(Table58[[#This Row],[Assets]],FIND(" - ",Table58[[#This Row],[Assets]])-1)</f>
        <v>HS2-00003FV0J</v>
      </c>
      <c r="N2980" s="239">
        <f>INDEX(TrackerTbl[#Data],MATCH(Table58[[#This Row],[L2]],TrackerTbl[Cleansed_UAID_2],0),5)</f>
        <v>45548</v>
      </c>
      <c r="O2980" s="9" t="str">
        <f>INDEX(TrackerTbl[#Data],MATCH(Table58[[#This Row],[L2]],TrackerTbl[Cleansed_UAID_2],0),6)</f>
        <v>10 - Complete</v>
      </c>
      <c r="P2980" s="239">
        <f>INDEX(TrackerTbl[#Data],MATCH(Table58[[#This Row],[L2]],TrackerTbl[Cleansed_UAID_2],0),7)</f>
        <v>45555</v>
      </c>
    </row>
    <row r="2981" spans="10:16">
      <c r="J2981" t="s">
        <v>12244</v>
      </c>
      <c r="K2981" s="238" t="s">
        <v>12245</v>
      </c>
      <c r="L2981" t="str">
        <f>LEFT(Table58[[#This Row],[L3 (Last Work Package only)]],FIND(" - ",Table58[[#This Row],[L3 (Last Work Package only)]])-1)</f>
        <v>IDR 221.2</v>
      </c>
      <c r="M2981" t="str">
        <f>LEFT(Table58[[#This Row],[Assets]],FIND(" - ",Table58[[#This Row],[Assets]])-1)</f>
        <v>HS2-00002CTB0</v>
      </c>
      <c r="N2981" s="239">
        <f>INDEX(TrackerTbl[#Data],MATCH(Table58[[#This Row],[L2]],TrackerTbl[Cleansed_UAID_2],0),5)</f>
        <v>45385</v>
      </c>
      <c r="O2981" s="9" t="str">
        <f>INDEX(TrackerTbl[#Data],MATCH(Table58[[#This Row],[L2]],TrackerTbl[Cleansed_UAID_2],0),6)</f>
        <v>10 - Complete</v>
      </c>
      <c r="P2981" s="239">
        <f>INDEX(TrackerTbl[#Data],MATCH(Table58[[#This Row],[L2]],TrackerTbl[Cleansed_UAID_2],0),7)</f>
        <v>45387</v>
      </c>
    </row>
    <row r="2982" spans="10:16">
      <c r="J2982" t="s">
        <v>12246</v>
      </c>
      <c r="K2982" s="238" t="s">
        <v>12245</v>
      </c>
      <c r="L2982" t="str">
        <f>LEFT(Table58[[#This Row],[L3 (Last Work Package only)]],FIND(" - ",Table58[[#This Row],[L3 (Last Work Package only)]])-1)</f>
        <v>IDR 221.2</v>
      </c>
      <c r="M2982" t="str">
        <f>LEFT(Table58[[#This Row],[Assets]],FIND(" - ",Table58[[#This Row],[Assets]])-1)</f>
        <v>HS2-000020357</v>
      </c>
      <c r="N2982" s="239">
        <f>INDEX(TrackerTbl[#Data],MATCH(Table58[[#This Row],[L2]],TrackerTbl[Cleansed_UAID_2],0),5)</f>
        <v>45362</v>
      </c>
      <c r="O2982" s="9" t="str">
        <f>INDEX(TrackerTbl[#Data],MATCH(Table58[[#This Row],[L2]],TrackerTbl[Cleansed_UAID_2],0),6)</f>
        <v>10 - Complete</v>
      </c>
      <c r="P2982" s="239">
        <f>INDEX(TrackerTbl[#Data],MATCH(Table58[[#This Row],[L2]],TrackerTbl[Cleansed_UAID_2],0),7)</f>
        <v>45363</v>
      </c>
    </row>
    <row r="2983" spans="10:16">
      <c r="J2983" t="s">
        <v>12247</v>
      </c>
      <c r="K2983" s="238" t="s">
        <v>12245</v>
      </c>
      <c r="L2983" t="str">
        <f>LEFT(Table58[[#This Row],[L3 (Last Work Package only)]],FIND(" - ",Table58[[#This Row],[L3 (Last Work Package only)]])-1)</f>
        <v>IDR 221.2</v>
      </c>
      <c r="M2983" t="str">
        <f>LEFT(Table58[[#This Row],[Assets]],FIND(" - ",Table58[[#This Row],[Assets]])-1)</f>
        <v>HS2-00002QH92</v>
      </c>
      <c r="N2983" s="239">
        <f>INDEX(TrackerTbl[#Data],MATCH(Table58[[#This Row],[L2]],TrackerTbl[Cleansed_UAID_2],0),5)</f>
        <v>45362</v>
      </c>
      <c r="O2983" s="9" t="str">
        <f>INDEX(TrackerTbl[#Data],MATCH(Table58[[#This Row],[L2]],TrackerTbl[Cleansed_UAID_2],0),6)</f>
        <v>10 - Complete</v>
      </c>
      <c r="P2983" s="239">
        <f>INDEX(TrackerTbl[#Data],MATCH(Table58[[#This Row],[L2]],TrackerTbl[Cleansed_UAID_2],0),7)</f>
        <v>45363</v>
      </c>
    </row>
    <row r="2984" spans="10:16">
      <c r="J2984" t="s">
        <v>12248</v>
      </c>
      <c r="K2984" s="238" t="s">
        <v>12245</v>
      </c>
      <c r="L2984" t="str">
        <f>LEFT(Table58[[#This Row],[L3 (Last Work Package only)]],FIND(" - ",Table58[[#This Row],[L3 (Last Work Package only)]])-1)</f>
        <v>IDR 221.2</v>
      </c>
      <c r="M2984" t="str">
        <f>LEFT(Table58[[#This Row],[Assets]],FIND(" - ",Table58[[#This Row],[Assets]])-1)</f>
        <v>HS2-00002TMEY</v>
      </c>
      <c r="N2984" s="239" t="e">
        <f>INDEX(TrackerTbl[#Data],MATCH(Table58[[#This Row],[L2]],TrackerTbl[Cleansed_UAID_2],0),5)</f>
        <v>#N/A</v>
      </c>
      <c r="O2984" s="9" t="e">
        <f>INDEX(TrackerTbl[#Data],MATCH(Table58[[#This Row],[L2]],TrackerTbl[Cleansed_UAID_2],0),6)</f>
        <v>#N/A</v>
      </c>
      <c r="P2984" s="239" t="e">
        <f>INDEX(TrackerTbl[#Data],MATCH(Table58[[#This Row],[L2]],TrackerTbl[Cleansed_UAID_2],0),7)</f>
        <v>#N/A</v>
      </c>
    </row>
    <row r="2985" spans="10:16">
      <c r="J2985" t="s">
        <v>12249</v>
      </c>
      <c r="K2985" s="238" t="s">
        <v>12245</v>
      </c>
      <c r="L2985" t="str">
        <f>LEFT(Table58[[#This Row],[L3 (Last Work Package only)]],FIND(" - ",Table58[[#This Row],[L3 (Last Work Package only)]])-1)</f>
        <v>IDR 221.2</v>
      </c>
      <c r="M2985" t="str">
        <f>LEFT(Table58[[#This Row],[Assets]],FIND(" - ",Table58[[#This Row],[Assets]])-1)</f>
        <v>HS2-000001321</v>
      </c>
      <c r="N2985" s="239">
        <f>INDEX(TrackerTbl[#Data],MATCH(Table58[[#This Row],[L2]],TrackerTbl[Cleansed_UAID_2],0),5)</f>
        <v>45406</v>
      </c>
      <c r="O2985" s="9" t="str">
        <f>INDEX(TrackerTbl[#Data],MATCH(Table58[[#This Row],[L2]],TrackerTbl[Cleansed_UAID_2],0),6)</f>
        <v>10 - Complete</v>
      </c>
      <c r="P2985" s="239">
        <f>INDEX(TrackerTbl[#Data],MATCH(Table58[[#This Row],[L2]],TrackerTbl[Cleansed_UAID_2],0),7)</f>
        <v>45407</v>
      </c>
    </row>
    <row r="2986" spans="10:16">
      <c r="J2986" t="s">
        <v>12250</v>
      </c>
      <c r="K2986" s="238" t="s">
        <v>12245</v>
      </c>
      <c r="L2986" t="str">
        <f>LEFT(Table58[[#This Row],[L3 (Last Work Package only)]],FIND(" - ",Table58[[#This Row],[L3 (Last Work Package only)]])-1)</f>
        <v>IDR 221.2</v>
      </c>
      <c r="M2986" t="str">
        <f>LEFT(Table58[[#This Row],[Assets]],FIND(" - ",Table58[[#This Row],[Assets]])-1)</f>
        <v>HS2-000020NLY</v>
      </c>
      <c r="N2986" s="239">
        <f>INDEX(TrackerTbl[#Data],MATCH(Table58[[#This Row],[L2]],TrackerTbl[Cleansed_UAID_2],0),5)</f>
        <v>45362</v>
      </c>
      <c r="O2986" s="9" t="str">
        <f>INDEX(TrackerTbl[#Data],MATCH(Table58[[#This Row],[L2]],TrackerTbl[Cleansed_UAID_2],0),6)</f>
        <v>10 - Complete</v>
      </c>
      <c r="P2986" s="239">
        <f>INDEX(TrackerTbl[#Data],MATCH(Table58[[#This Row],[L2]],TrackerTbl[Cleansed_UAID_2],0),7)</f>
        <v>45364</v>
      </c>
    </row>
    <row r="2987" spans="10:16">
      <c r="J2987" t="s">
        <v>12251</v>
      </c>
      <c r="K2987" s="238" t="s">
        <v>12245</v>
      </c>
      <c r="L2987" t="str">
        <f>LEFT(Table58[[#This Row],[L3 (Last Work Package only)]],FIND(" - ",Table58[[#This Row],[L3 (Last Work Package only)]])-1)</f>
        <v>IDR 221.2</v>
      </c>
      <c r="M2987" t="str">
        <f>LEFT(Table58[[#This Row],[Assets]],FIND(" - ",Table58[[#This Row],[Assets]])-1)</f>
        <v>HS2-00002CW0X</v>
      </c>
      <c r="N2987" s="239">
        <f>INDEX(TrackerTbl[#Data],MATCH(Table58[[#This Row],[L2]],TrackerTbl[Cleansed_UAID_2],0),5)</f>
        <v>45365</v>
      </c>
      <c r="O2987" s="9" t="str">
        <f>INDEX(TrackerTbl[#Data],MATCH(Table58[[#This Row],[L2]],TrackerTbl[Cleansed_UAID_2],0),6)</f>
        <v>10 - Complete</v>
      </c>
      <c r="P2987" s="239">
        <f>INDEX(TrackerTbl[#Data],MATCH(Table58[[#This Row],[L2]],TrackerTbl[Cleansed_UAID_2],0),7)</f>
        <v>45369</v>
      </c>
    </row>
    <row r="2988" spans="10:16">
      <c r="J2988" t="s">
        <v>12252</v>
      </c>
      <c r="K2988" s="238" t="s">
        <v>12245</v>
      </c>
      <c r="L2988" t="str">
        <f>LEFT(Table58[[#This Row],[L3 (Last Work Package only)]],FIND(" - ",Table58[[#This Row],[L3 (Last Work Package only)]])-1)</f>
        <v>IDR 221.2</v>
      </c>
      <c r="M2988" t="str">
        <f>LEFT(Table58[[#This Row],[Assets]],FIND(" - ",Table58[[#This Row],[Assets]])-1)</f>
        <v>HS2-000020NLZ</v>
      </c>
      <c r="N2988" s="239">
        <f>INDEX(TrackerTbl[#Data],MATCH(Table58[[#This Row],[L2]],TrackerTbl[Cleansed_UAID_2],0),5)</f>
        <v>45385</v>
      </c>
      <c r="O2988" s="9" t="str">
        <f>INDEX(TrackerTbl[#Data],MATCH(Table58[[#This Row],[L2]],TrackerTbl[Cleansed_UAID_2],0),6)</f>
        <v>10 - Complete</v>
      </c>
      <c r="P2988" s="239">
        <f>INDEX(TrackerTbl[#Data],MATCH(Table58[[#This Row],[L2]],TrackerTbl[Cleansed_UAID_2],0),7)</f>
        <v>45387</v>
      </c>
    </row>
    <row r="2989" spans="10:16">
      <c r="J2989" t="s">
        <v>12253</v>
      </c>
      <c r="K2989" s="238" t="s">
        <v>12245</v>
      </c>
      <c r="L2989" t="str">
        <f>LEFT(Table58[[#This Row],[L3 (Last Work Package only)]],FIND(" - ",Table58[[#This Row],[L3 (Last Work Package only)]])-1)</f>
        <v>IDR 221.2</v>
      </c>
      <c r="M2989" t="str">
        <f>LEFT(Table58[[#This Row],[Assets]],FIND(" - ",Table58[[#This Row],[Assets]])-1)</f>
        <v>HS2-00002VXUC</v>
      </c>
      <c r="N2989" s="239">
        <f>INDEX(TrackerTbl[#Data],MATCH(Table58[[#This Row],[L2]],TrackerTbl[Cleansed_UAID_2],0),5)</f>
        <v>45398</v>
      </c>
      <c r="O2989" s="9" t="str">
        <f>INDEX(TrackerTbl[#Data],MATCH(Table58[[#This Row],[L2]],TrackerTbl[Cleansed_UAID_2],0),6)</f>
        <v>10 - Complete</v>
      </c>
      <c r="P2989" s="239">
        <f>INDEX(TrackerTbl[#Data],MATCH(Table58[[#This Row],[L2]],TrackerTbl[Cleansed_UAID_2],0),7)</f>
        <v>45405</v>
      </c>
    </row>
    <row r="2990" spans="10:16">
      <c r="J2990" t="s">
        <v>12254</v>
      </c>
      <c r="K2990" s="238" t="s">
        <v>12245</v>
      </c>
      <c r="L2990" t="str">
        <f>LEFT(Table58[[#This Row],[L3 (Last Work Package only)]],FIND(" - ",Table58[[#This Row],[L3 (Last Work Package only)]])-1)</f>
        <v>IDR 221.2</v>
      </c>
      <c r="M2990" t="str">
        <f>LEFT(Table58[[#This Row],[Assets]],FIND(" - ",Table58[[#This Row],[Assets]])-1)</f>
        <v>HS2-00002BJUR</v>
      </c>
      <c r="N2990" s="239">
        <f>INDEX(TrackerTbl[#Data],MATCH(Table58[[#This Row],[L2]],TrackerTbl[Cleansed_UAID_2],0),5)</f>
        <v>45398</v>
      </c>
      <c r="O2990" s="9" t="str">
        <f>INDEX(TrackerTbl[#Data],MATCH(Table58[[#This Row],[L2]],TrackerTbl[Cleansed_UAID_2],0),6)</f>
        <v>10 - Complete</v>
      </c>
      <c r="P2990" s="239">
        <f>INDEX(TrackerTbl[#Data],MATCH(Table58[[#This Row],[L2]],TrackerTbl[Cleansed_UAID_2],0),7)</f>
        <v>45401</v>
      </c>
    </row>
    <row r="2991" spans="10:16">
      <c r="J2991" t="s">
        <v>12255</v>
      </c>
      <c r="K2991" s="238" t="s">
        <v>12245</v>
      </c>
      <c r="L2991" t="str">
        <f>LEFT(Table58[[#This Row],[L3 (Last Work Package only)]],FIND(" - ",Table58[[#This Row],[L3 (Last Work Package only)]])-1)</f>
        <v>IDR 221.2</v>
      </c>
      <c r="M2991" t="str">
        <f>LEFT(Table58[[#This Row],[Assets]],FIND(" - ",Table58[[#This Row],[Assets]])-1)</f>
        <v>HS2-000001322</v>
      </c>
      <c r="N2991" s="239">
        <f>INDEX(TrackerTbl[#Data],MATCH(Table58[[#This Row],[L2]],TrackerTbl[Cleansed_UAID_2],0),5)</f>
        <v>45315</v>
      </c>
      <c r="O2991" s="9" t="str">
        <f>INDEX(TrackerTbl[#Data],MATCH(Table58[[#This Row],[L2]],TrackerTbl[Cleansed_UAID_2],0),6)</f>
        <v>10 - Complete</v>
      </c>
      <c r="P2991" s="239">
        <f>INDEX(TrackerTbl[#Data],MATCH(Table58[[#This Row],[L2]],TrackerTbl[Cleansed_UAID_2],0),7)</f>
        <v>45413</v>
      </c>
    </row>
    <row r="2992" spans="10:16">
      <c r="J2992" t="s">
        <v>12256</v>
      </c>
      <c r="K2992" s="238" t="s">
        <v>12245</v>
      </c>
      <c r="L2992" t="str">
        <f>LEFT(Table58[[#This Row],[L3 (Last Work Package only)]],FIND(" - ",Table58[[#This Row],[L3 (Last Work Package only)]])-1)</f>
        <v>IDR 221.2</v>
      </c>
      <c r="M2992" t="str">
        <f>LEFT(Table58[[#This Row],[Assets]],FIND(" - ",Table58[[#This Row],[Assets]])-1)</f>
        <v>HS2-000020NM2</v>
      </c>
      <c r="N2992" s="239">
        <f>INDEX(TrackerTbl[#Data],MATCH(Table58[[#This Row],[L2]],TrackerTbl[Cleansed_UAID_2],0),5)</f>
        <v>45398</v>
      </c>
      <c r="O2992" s="9" t="str">
        <f>INDEX(TrackerTbl[#Data],MATCH(Table58[[#This Row],[L2]],TrackerTbl[Cleansed_UAID_2],0),6)</f>
        <v>10 - Complete</v>
      </c>
      <c r="P2992" s="239">
        <f>INDEX(TrackerTbl[#Data],MATCH(Table58[[#This Row],[L2]],TrackerTbl[Cleansed_UAID_2],0),7)</f>
        <v>45405</v>
      </c>
    </row>
    <row r="2993" spans="10:16">
      <c r="J2993" t="s">
        <v>12257</v>
      </c>
      <c r="K2993" s="238" t="s">
        <v>12245</v>
      </c>
      <c r="L2993" t="str">
        <f>LEFT(Table58[[#This Row],[L3 (Last Work Package only)]],FIND(" - ",Table58[[#This Row],[L3 (Last Work Package only)]])-1)</f>
        <v>IDR 221.2</v>
      </c>
      <c r="M2993" t="str">
        <f>LEFT(Table58[[#This Row],[Assets]],FIND(" - ",Table58[[#This Row],[Assets]])-1)</f>
        <v>HS2-000020NM3</v>
      </c>
      <c r="N2993" s="239">
        <f>INDEX(TrackerTbl[#Data],MATCH(Table58[[#This Row],[L2]],TrackerTbl[Cleansed_UAID_2],0),5)</f>
        <v>45398</v>
      </c>
      <c r="O2993" s="9" t="str">
        <f>INDEX(TrackerTbl[#Data],MATCH(Table58[[#This Row],[L2]],TrackerTbl[Cleansed_UAID_2],0),6)</f>
        <v>10 - Complete</v>
      </c>
      <c r="P2993" s="239">
        <f>INDEX(TrackerTbl[#Data],MATCH(Table58[[#This Row],[L2]],TrackerTbl[Cleansed_UAID_2],0),7)</f>
        <v>45401</v>
      </c>
    </row>
    <row r="2994" spans="10:16">
      <c r="J2994" t="s">
        <v>12258</v>
      </c>
      <c r="K2994" s="238" t="s">
        <v>12259</v>
      </c>
      <c r="L2994" t="str">
        <f>LEFT(Table58[[#This Row],[L3 (Last Work Package only)]],FIND(" - ",Table58[[#This Row],[L3 (Last Work Package only)]])-1)</f>
        <v>IDR 221.1</v>
      </c>
      <c r="M2994" t="str">
        <f>LEFT(Table58[[#This Row],[Assets]],FIND(" - ",Table58[[#This Row],[Assets]])-1)</f>
        <v>HS2-000020NLR</v>
      </c>
      <c r="N2994" s="239" t="e">
        <f>INDEX(TrackerTbl[#Data],MATCH(Table58[[#This Row],[L2]],TrackerTbl[Cleansed_UAID_2],0),5)</f>
        <v>#N/A</v>
      </c>
      <c r="O2994" s="9" t="e">
        <f>INDEX(TrackerTbl[#Data],MATCH(Table58[[#This Row],[L2]],TrackerTbl[Cleansed_UAID_2],0),6)</f>
        <v>#N/A</v>
      </c>
      <c r="P2994" s="239" t="e">
        <f>INDEX(TrackerTbl[#Data],MATCH(Table58[[#This Row],[L2]],TrackerTbl[Cleansed_UAID_2],0),7)</f>
        <v>#N/A</v>
      </c>
    </row>
    <row r="2995" spans="10:16">
      <c r="J2995" t="s">
        <v>12260</v>
      </c>
      <c r="K2995" s="238" t="s">
        <v>12259</v>
      </c>
      <c r="L2995" t="str">
        <f>LEFT(Table58[[#This Row],[L3 (Last Work Package only)]],FIND(" - ",Table58[[#This Row],[L3 (Last Work Package only)]])-1)</f>
        <v>IDR 221.1</v>
      </c>
      <c r="M2995" t="str">
        <f>LEFT(Table58[[#This Row],[Assets]],FIND(" - ",Table58[[#This Row],[Assets]])-1)</f>
        <v>HS2-00002BVHR</v>
      </c>
      <c r="N2995" s="239" t="e">
        <f>INDEX(TrackerTbl[#Data],MATCH(Table58[[#This Row],[L2]],TrackerTbl[Cleansed_UAID_2],0),5)</f>
        <v>#N/A</v>
      </c>
      <c r="O2995" s="9" t="e">
        <f>INDEX(TrackerTbl[#Data],MATCH(Table58[[#This Row],[L2]],TrackerTbl[Cleansed_UAID_2],0),6)</f>
        <v>#N/A</v>
      </c>
      <c r="P2995" s="239" t="e">
        <f>INDEX(TrackerTbl[#Data],MATCH(Table58[[#This Row],[L2]],TrackerTbl[Cleansed_UAID_2],0),7)</f>
        <v>#N/A</v>
      </c>
    </row>
    <row r="2996" spans="10:16">
      <c r="J2996" t="s">
        <v>12261</v>
      </c>
      <c r="K2996" s="238" t="s">
        <v>12259</v>
      </c>
      <c r="L2996" t="str">
        <f>LEFT(Table58[[#This Row],[L3 (Last Work Package only)]],FIND(" - ",Table58[[#This Row],[L3 (Last Work Package only)]])-1)</f>
        <v>IDR 221.1</v>
      </c>
      <c r="M2996" t="str">
        <f>LEFT(Table58[[#This Row],[Assets]],FIND(" - ",Table58[[#This Row],[Assets]])-1)</f>
        <v>HS2-000001053</v>
      </c>
      <c r="N2996" s="239" t="e">
        <f>INDEX(TrackerTbl[#Data],MATCH(Table58[[#This Row],[L2]],TrackerTbl[Cleansed_UAID_2],0),5)</f>
        <v>#N/A</v>
      </c>
      <c r="O2996" s="9" t="e">
        <f>INDEX(TrackerTbl[#Data],MATCH(Table58[[#This Row],[L2]],TrackerTbl[Cleansed_UAID_2],0),6)</f>
        <v>#N/A</v>
      </c>
      <c r="P2996" s="239" t="e">
        <f>INDEX(TrackerTbl[#Data],MATCH(Table58[[#This Row],[L2]],TrackerTbl[Cleansed_UAID_2],0),7)</f>
        <v>#N/A</v>
      </c>
    </row>
    <row r="2997" spans="10:16">
      <c r="J2997" t="s">
        <v>12262</v>
      </c>
      <c r="K2997" s="238" t="s">
        <v>12259</v>
      </c>
      <c r="L2997" t="str">
        <f>LEFT(Table58[[#This Row],[L3 (Last Work Package only)]],FIND(" - ",Table58[[#This Row],[L3 (Last Work Package only)]])-1)</f>
        <v>IDR 221.1</v>
      </c>
      <c r="M2997" t="str">
        <f>LEFT(Table58[[#This Row],[Assets]],FIND(" - ",Table58[[#This Row],[Assets]])-1)</f>
        <v>HS2-00002CTAP</v>
      </c>
      <c r="N2997" s="239" t="e">
        <f>INDEX(TrackerTbl[#Data],MATCH(Table58[[#This Row],[L2]],TrackerTbl[Cleansed_UAID_2],0),5)</f>
        <v>#N/A</v>
      </c>
      <c r="O2997" s="9" t="e">
        <f>INDEX(TrackerTbl[#Data],MATCH(Table58[[#This Row],[L2]],TrackerTbl[Cleansed_UAID_2],0),6)</f>
        <v>#N/A</v>
      </c>
      <c r="P2997" s="239" t="e">
        <f>INDEX(TrackerTbl[#Data],MATCH(Table58[[#This Row],[L2]],TrackerTbl[Cleansed_UAID_2],0),7)</f>
        <v>#N/A</v>
      </c>
    </row>
    <row r="2998" spans="10:16">
      <c r="J2998" t="s">
        <v>12263</v>
      </c>
      <c r="K2998" s="238" t="s">
        <v>12259</v>
      </c>
      <c r="L2998" t="str">
        <f>LEFT(Table58[[#This Row],[L3 (Last Work Package only)]],FIND(" - ",Table58[[#This Row],[L3 (Last Work Package only)]])-1)</f>
        <v>IDR 221.1</v>
      </c>
      <c r="M2998" t="str">
        <f>LEFT(Table58[[#This Row],[Assets]],FIND(" - ",Table58[[#This Row],[Assets]])-1)</f>
        <v>HS2-00002CTAQ</v>
      </c>
      <c r="N2998" s="239" t="e">
        <f>INDEX(TrackerTbl[#Data],MATCH(Table58[[#This Row],[L2]],TrackerTbl[Cleansed_UAID_2],0),5)</f>
        <v>#N/A</v>
      </c>
      <c r="O2998" s="9" t="e">
        <f>INDEX(TrackerTbl[#Data],MATCH(Table58[[#This Row],[L2]],TrackerTbl[Cleansed_UAID_2],0),6)</f>
        <v>#N/A</v>
      </c>
      <c r="P2998" s="239" t="e">
        <f>INDEX(TrackerTbl[#Data],MATCH(Table58[[#This Row],[L2]],TrackerTbl[Cleansed_UAID_2],0),7)</f>
        <v>#N/A</v>
      </c>
    </row>
    <row r="2999" spans="10:16">
      <c r="J2999" t="s">
        <v>12264</v>
      </c>
      <c r="K2999" s="238" t="s">
        <v>12259</v>
      </c>
      <c r="L2999" t="str">
        <f>LEFT(Table58[[#This Row],[L3 (Last Work Package only)]],FIND(" - ",Table58[[#This Row],[L3 (Last Work Package only)]])-1)</f>
        <v>IDR 221.1</v>
      </c>
      <c r="M2999" t="str">
        <f>LEFT(Table58[[#This Row],[Assets]],FIND(" - ",Table58[[#This Row],[Assets]])-1)</f>
        <v>HS2-00002BVHS</v>
      </c>
      <c r="N2999" s="239" t="e">
        <f>INDEX(TrackerTbl[#Data],MATCH(Table58[[#This Row],[L2]],TrackerTbl[Cleansed_UAID_2],0),5)</f>
        <v>#N/A</v>
      </c>
      <c r="O2999" s="9" t="e">
        <f>INDEX(TrackerTbl[#Data],MATCH(Table58[[#This Row],[L2]],TrackerTbl[Cleansed_UAID_2],0),6)</f>
        <v>#N/A</v>
      </c>
      <c r="P2999" s="239" t="e">
        <f>INDEX(TrackerTbl[#Data],MATCH(Table58[[#This Row],[L2]],TrackerTbl[Cleansed_UAID_2],0),7)</f>
        <v>#N/A</v>
      </c>
    </row>
    <row r="3000" spans="10:16">
      <c r="J3000" t="s">
        <v>12265</v>
      </c>
      <c r="K3000" s="238" t="s">
        <v>12259</v>
      </c>
      <c r="L3000" t="str">
        <f>LEFT(Table58[[#This Row],[L3 (Last Work Package only)]],FIND(" - ",Table58[[#This Row],[L3 (Last Work Package only)]])-1)</f>
        <v>IDR 221.1</v>
      </c>
      <c r="M3000" t="str">
        <f>LEFT(Table58[[#This Row],[Assets]],FIND(" - ",Table58[[#This Row],[Assets]])-1)</f>
        <v>HS2-00002BVHU</v>
      </c>
      <c r="N3000" s="239" t="e">
        <f>INDEX(TrackerTbl[#Data],MATCH(Table58[[#This Row],[L2]],TrackerTbl[Cleansed_UAID_2],0),5)</f>
        <v>#N/A</v>
      </c>
      <c r="O3000" s="9" t="e">
        <f>INDEX(TrackerTbl[#Data],MATCH(Table58[[#This Row],[L2]],TrackerTbl[Cleansed_UAID_2],0),6)</f>
        <v>#N/A</v>
      </c>
      <c r="P3000" s="239" t="e">
        <f>INDEX(TrackerTbl[#Data],MATCH(Table58[[#This Row],[L2]],TrackerTbl[Cleansed_UAID_2],0),7)</f>
        <v>#N/A</v>
      </c>
    </row>
    <row r="3001" spans="10:16">
      <c r="J3001" t="s">
        <v>12266</v>
      </c>
      <c r="K3001" s="238" t="s">
        <v>12259</v>
      </c>
      <c r="L3001" t="str">
        <f>LEFT(Table58[[#This Row],[L3 (Last Work Package only)]],FIND(" - ",Table58[[#This Row],[L3 (Last Work Package only)]])-1)</f>
        <v>IDR 221.1</v>
      </c>
      <c r="M3001" t="str">
        <f>LEFT(Table58[[#This Row],[Assets]],FIND(" - ",Table58[[#This Row],[Assets]])-1)</f>
        <v>HS2-00002CTAZ</v>
      </c>
      <c r="N3001" s="239" t="e">
        <f>INDEX(TrackerTbl[#Data],MATCH(Table58[[#This Row],[L2]],TrackerTbl[Cleansed_UAID_2],0),5)</f>
        <v>#N/A</v>
      </c>
      <c r="O3001" s="9" t="e">
        <f>INDEX(TrackerTbl[#Data],MATCH(Table58[[#This Row],[L2]],TrackerTbl[Cleansed_UAID_2],0),6)</f>
        <v>#N/A</v>
      </c>
      <c r="P3001" s="239" t="e">
        <f>INDEX(TrackerTbl[#Data],MATCH(Table58[[#This Row],[L2]],TrackerTbl[Cleansed_UAID_2],0),7)</f>
        <v>#N/A</v>
      </c>
    </row>
    <row r="3002" spans="10:16">
      <c r="J3002" t="s">
        <v>12267</v>
      </c>
      <c r="K3002" s="238" t="s">
        <v>12259</v>
      </c>
      <c r="L3002" t="str">
        <f>LEFT(Table58[[#This Row],[L3 (Last Work Package only)]],FIND(" - ",Table58[[#This Row],[L3 (Last Work Package only)]])-1)</f>
        <v>IDR 221.1</v>
      </c>
      <c r="M3002" t="str">
        <f>LEFT(Table58[[#This Row],[Assets]],FIND(" - ",Table58[[#This Row],[Assets]])-1)</f>
        <v>HS2-000001054</v>
      </c>
      <c r="N3002" s="239" t="e">
        <f>INDEX(TrackerTbl[#Data],MATCH(Table58[[#This Row],[L2]],TrackerTbl[Cleansed_UAID_2],0),5)</f>
        <v>#N/A</v>
      </c>
      <c r="O3002" s="9" t="e">
        <f>INDEX(TrackerTbl[#Data],MATCH(Table58[[#This Row],[L2]],TrackerTbl[Cleansed_UAID_2],0),6)</f>
        <v>#N/A</v>
      </c>
      <c r="P3002" s="239" t="e">
        <f>INDEX(TrackerTbl[#Data],MATCH(Table58[[#This Row],[L2]],TrackerTbl[Cleansed_UAID_2],0),7)</f>
        <v>#N/A</v>
      </c>
    </row>
    <row r="3003" spans="10:16">
      <c r="J3003" t="s">
        <v>12268</v>
      </c>
      <c r="K3003" s="238" t="s">
        <v>12259</v>
      </c>
      <c r="L3003" t="str">
        <f>LEFT(Table58[[#This Row],[L3 (Last Work Package only)]],FIND(" - ",Table58[[#This Row],[L3 (Last Work Package only)]])-1)</f>
        <v>IDR 221.1</v>
      </c>
      <c r="M3003" t="str">
        <f>LEFT(Table58[[#This Row],[Assets]],FIND(" - ",Table58[[#This Row],[Assets]])-1)</f>
        <v>HS2-000020864</v>
      </c>
      <c r="N3003" s="239" t="e">
        <f>INDEX(TrackerTbl[#Data],MATCH(Table58[[#This Row],[L2]],TrackerTbl[Cleansed_UAID_2],0),5)</f>
        <v>#N/A</v>
      </c>
      <c r="O3003" s="9" t="e">
        <f>INDEX(TrackerTbl[#Data],MATCH(Table58[[#This Row],[L2]],TrackerTbl[Cleansed_UAID_2],0),6)</f>
        <v>#N/A</v>
      </c>
      <c r="P3003" s="239" t="e">
        <f>INDEX(TrackerTbl[#Data],MATCH(Table58[[#This Row],[L2]],TrackerTbl[Cleansed_UAID_2],0),7)</f>
        <v>#N/A</v>
      </c>
    </row>
    <row r="3004" spans="10:16">
      <c r="J3004" t="s">
        <v>12269</v>
      </c>
      <c r="K3004" s="238" t="s">
        <v>12259</v>
      </c>
      <c r="L3004" t="str">
        <f>LEFT(Table58[[#This Row],[L3 (Last Work Package only)]],FIND(" - ",Table58[[#This Row],[L3 (Last Work Package only)]])-1)</f>
        <v>IDR 221.1</v>
      </c>
      <c r="M3004" t="str">
        <f>LEFT(Table58[[#This Row],[Assets]],FIND(" - ",Table58[[#This Row],[Assets]])-1)</f>
        <v>HS2-000001055</v>
      </c>
      <c r="N3004" s="239" t="e">
        <f>INDEX(TrackerTbl[#Data],MATCH(Table58[[#This Row],[L2]],TrackerTbl[Cleansed_UAID_2],0),5)</f>
        <v>#N/A</v>
      </c>
      <c r="O3004" s="9" t="e">
        <f>INDEX(TrackerTbl[#Data],MATCH(Table58[[#This Row],[L2]],TrackerTbl[Cleansed_UAID_2],0),6)</f>
        <v>#N/A</v>
      </c>
      <c r="P3004" s="239" t="e">
        <f>INDEX(TrackerTbl[#Data],MATCH(Table58[[#This Row],[L2]],TrackerTbl[Cleansed_UAID_2],0),7)</f>
        <v>#N/A</v>
      </c>
    </row>
    <row r="3005" spans="10:16">
      <c r="J3005" t="s">
        <v>12270</v>
      </c>
      <c r="K3005" s="238" t="s">
        <v>12259</v>
      </c>
      <c r="L3005" t="str">
        <f>LEFT(Table58[[#This Row],[L3 (Last Work Package only)]],FIND(" - ",Table58[[#This Row],[L3 (Last Work Package only)]])-1)</f>
        <v>IDR 221.1</v>
      </c>
      <c r="M3005" t="str">
        <f>LEFT(Table58[[#This Row],[Assets]],FIND(" - ",Table58[[#This Row],[Assets]])-1)</f>
        <v>HS2-00002CTB8</v>
      </c>
      <c r="N3005" s="239" t="e">
        <f>INDEX(TrackerTbl[#Data],MATCH(Table58[[#This Row],[L2]],TrackerTbl[Cleansed_UAID_2],0),5)</f>
        <v>#N/A</v>
      </c>
      <c r="O3005" s="9" t="e">
        <f>INDEX(TrackerTbl[#Data],MATCH(Table58[[#This Row],[L2]],TrackerTbl[Cleansed_UAID_2],0),6)</f>
        <v>#N/A</v>
      </c>
      <c r="P3005" s="239" t="e">
        <f>INDEX(TrackerTbl[#Data],MATCH(Table58[[#This Row],[L2]],TrackerTbl[Cleansed_UAID_2],0),7)</f>
        <v>#N/A</v>
      </c>
    </row>
    <row r="3006" spans="10:16">
      <c r="J3006" t="s">
        <v>12271</v>
      </c>
      <c r="K3006" s="238" t="s">
        <v>12259</v>
      </c>
      <c r="L3006" t="str">
        <f>LEFT(Table58[[#This Row],[L3 (Last Work Package only)]],FIND(" - ",Table58[[#This Row],[L3 (Last Work Package only)]])-1)</f>
        <v>IDR 221.1</v>
      </c>
      <c r="M3006" t="str">
        <f>LEFT(Table58[[#This Row],[Assets]],FIND(" - ",Table58[[#This Row],[Assets]])-1)</f>
        <v>HS2-00002CTBN</v>
      </c>
      <c r="N3006" s="239" t="e">
        <f>INDEX(TrackerTbl[#Data],MATCH(Table58[[#This Row],[L2]],TrackerTbl[Cleansed_UAID_2],0),5)</f>
        <v>#N/A</v>
      </c>
      <c r="O3006" s="9" t="e">
        <f>INDEX(TrackerTbl[#Data],MATCH(Table58[[#This Row],[L2]],TrackerTbl[Cleansed_UAID_2],0),6)</f>
        <v>#N/A</v>
      </c>
      <c r="P3006" s="239" t="e">
        <f>INDEX(TrackerTbl[#Data],MATCH(Table58[[#This Row],[L2]],TrackerTbl[Cleansed_UAID_2],0),7)</f>
        <v>#N/A</v>
      </c>
    </row>
    <row r="3007" spans="10:16">
      <c r="J3007" t="s">
        <v>12272</v>
      </c>
      <c r="K3007" s="238" t="s">
        <v>12273</v>
      </c>
      <c r="L3007" t="str">
        <f>LEFT(Table58[[#This Row],[L3 (Last Work Package only)]],FIND(" - ",Table58[[#This Row],[L3 (Last Work Package only)]])-1)</f>
        <v>IDR 221</v>
      </c>
      <c r="M3007" t="str">
        <f>LEFT(Table58[[#This Row],[Assets]],FIND(" - ",Table58[[#This Row],[Assets]])-1)</f>
        <v>HS2-000001431</v>
      </c>
      <c r="N3007" s="239" t="e">
        <f>INDEX(TrackerTbl[#Data],MATCH(Table58[[#This Row],[L2]],TrackerTbl[Cleansed_UAID_2],0),5)</f>
        <v>#N/A</v>
      </c>
      <c r="O3007" s="9" t="e">
        <f>INDEX(TrackerTbl[#Data],MATCH(Table58[[#This Row],[L2]],TrackerTbl[Cleansed_UAID_2],0),6)</f>
        <v>#N/A</v>
      </c>
      <c r="P3007" s="239" t="e">
        <f>INDEX(TrackerTbl[#Data],MATCH(Table58[[#This Row],[L2]],TrackerTbl[Cleansed_UAID_2],0),7)</f>
        <v>#N/A</v>
      </c>
    </row>
    <row r="3008" spans="10:16">
      <c r="J3008" t="s">
        <v>12274</v>
      </c>
      <c r="K3008" s="238" t="s">
        <v>12273</v>
      </c>
      <c r="L3008" t="str">
        <f>LEFT(Table58[[#This Row],[L3 (Last Work Package only)]],FIND(" - ",Table58[[#This Row],[L3 (Last Work Package only)]])-1)</f>
        <v>IDR 221</v>
      </c>
      <c r="M3008" t="str">
        <f>LEFT(Table58[[#This Row],[Assets]],FIND(" - ",Table58[[#This Row],[Assets]])-1)</f>
        <v>HS2-00002UVZ1</v>
      </c>
      <c r="N3008" s="239" t="e">
        <f>INDEX(TrackerTbl[#Data],MATCH(Table58[[#This Row],[L2]],TrackerTbl[Cleansed_UAID_2],0),5)</f>
        <v>#N/A</v>
      </c>
      <c r="O3008" s="9" t="e">
        <f>INDEX(TrackerTbl[#Data],MATCH(Table58[[#This Row],[L2]],TrackerTbl[Cleansed_UAID_2],0),6)</f>
        <v>#N/A</v>
      </c>
      <c r="P3008" s="239" t="e">
        <f>INDEX(TrackerTbl[#Data],MATCH(Table58[[#This Row],[L2]],TrackerTbl[Cleansed_UAID_2],0),7)</f>
        <v>#N/A</v>
      </c>
    </row>
    <row r="3009" spans="10:16">
      <c r="J3009" t="s">
        <v>12275</v>
      </c>
      <c r="K3009" s="238" t="s">
        <v>12273</v>
      </c>
      <c r="L3009" t="str">
        <f>LEFT(Table58[[#This Row],[L3 (Last Work Package only)]],FIND(" - ",Table58[[#This Row],[L3 (Last Work Package only)]])-1)</f>
        <v>IDR 221</v>
      </c>
      <c r="M3009" t="str">
        <f>LEFT(Table58[[#This Row],[Assets]],FIND(" - ",Table58[[#This Row],[Assets]])-1)</f>
        <v>HS2-000001432</v>
      </c>
      <c r="N3009" s="239" t="e">
        <f>INDEX(TrackerTbl[#Data],MATCH(Table58[[#This Row],[L2]],TrackerTbl[Cleansed_UAID_2],0),5)</f>
        <v>#N/A</v>
      </c>
      <c r="O3009" s="9" t="e">
        <f>INDEX(TrackerTbl[#Data],MATCH(Table58[[#This Row],[L2]],TrackerTbl[Cleansed_UAID_2],0),6)</f>
        <v>#N/A</v>
      </c>
      <c r="P3009" s="239" t="e">
        <f>INDEX(TrackerTbl[#Data],MATCH(Table58[[#This Row],[L2]],TrackerTbl[Cleansed_UAID_2],0),7)</f>
        <v>#N/A</v>
      </c>
    </row>
    <row r="3010" spans="10:16">
      <c r="J3010" t="s">
        <v>12276</v>
      </c>
      <c r="K3010" s="238" t="s">
        <v>12273</v>
      </c>
      <c r="L3010" t="str">
        <f>LEFT(Table58[[#This Row],[L3 (Last Work Package only)]],FIND(" - ",Table58[[#This Row],[L3 (Last Work Package only)]])-1)</f>
        <v>IDR 221</v>
      </c>
      <c r="M3010" t="str">
        <f>LEFT(Table58[[#This Row],[Assets]],FIND(" - ",Table58[[#This Row],[Assets]])-1)</f>
        <v>HS2-00002NNHV</v>
      </c>
      <c r="N3010" s="239">
        <f>INDEX(TrackerTbl[#Data],MATCH(Table58[[#This Row],[L2]],TrackerTbl[Cleansed_UAID_2],0),5)</f>
        <v>45320</v>
      </c>
      <c r="O3010" s="9" t="str">
        <f>INDEX(TrackerTbl[#Data],MATCH(Table58[[#This Row],[L2]],TrackerTbl[Cleansed_UAID_2],0),6)</f>
        <v>10 - Complete</v>
      </c>
      <c r="P3010" s="239">
        <f>INDEX(TrackerTbl[#Data],MATCH(Table58[[#This Row],[L2]],TrackerTbl[Cleansed_UAID_2],0),7)</f>
        <v>45358</v>
      </c>
    </row>
    <row r="3011" spans="10:16">
      <c r="J3011" t="s">
        <v>12277</v>
      </c>
      <c r="K3011" s="238" t="s">
        <v>12278</v>
      </c>
      <c r="L3011" t="str">
        <f>LEFT(Table58[[#This Row],[L3 (Last Work Package only)]],FIND(" - ",Table58[[#This Row],[L3 (Last Work Package only)]])-1)</f>
        <v>IDR 220.5</v>
      </c>
      <c r="M3011" t="str">
        <f>LEFT(Table58[[#This Row],[Assets]],FIND(" - ",Table58[[#This Row],[Assets]])-1)</f>
        <v>HS2-000020NLQ</v>
      </c>
      <c r="N3011" s="239">
        <f>INDEX(TrackerTbl[#Data],MATCH(Table58[[#This Row],[L2]],TrackerTbl[Cleansed_UAID_2],0),5)</f>
        <v>45450</v>
      </c>
      <c r="O3011" s="9" t="str">
        <f>INDEX(TrackerTbl[#Data],MATCH(Table58[[#This Row],[L2]],TrackerTbl[Cleansed_UAID_2],0),6)</f>
        <v>10 - Complete</v>
      </c>
      <c r="P3011" s="239">
        <f>INDEX(TrackerTbl[#Data],MATCH(Table58[[#This Row],[L2]],TrackerTbl[Cleansed_UAID_2],0),7)</f>
        <v>45461</v>
      </c>
    </row>
    <row r="3012" spans="10:16">
      <c r="J3012" t="s">
        <v>12279</v>
      </c>
      <c r="K3012" s="238" t="s">
        <v>12278</v>
      </c>
      <c r="L3012" t="str">
        <f>LEFT(Table58[[#This Row],[L3 (Last Work Package only)]],FIND(" - ",Table58[[#This Row],[L3 (Last Work Package only)]])-1)</f>
        <v>IDR 220.5</v>
      </c>
      <c r="M3012" t="str">
        <f>LEFT(Table58[[#This Row],[Assets]],FIND(" - ",Table58[[#This Row],[Assets]])-1)</f>
        <v>HS2-00002CTAL</v>
      </c>
      <c r="N3012" s="239">
        <f>INDEX(TrackerTbl[#Data],MATCH(Table58[[#This Row],[L2]],TrackerTbl[Cleansed_UAID_2],0),5)</f>
        <v>45379</v>
      </c>
      <c r="O3012" s="9" t="str">
        <f>INDEX(TrackerTbl[#Data],MATCH(Table58[[#This Row],[L2]],TrackerTbl[Cleansed_UAID_2],0),6)</f>
        <v>10 - Complete</v>
      </c>
      <c r="P3012" s="239">
        <f>INDEX(TrackerTbl[#Data],MATCH(Table58[[#This Row],[L2]],TrackerTbl[Cleansed_UAID_2],0),7)</f>
        <v>45386</v>
      </c>
    </row>
    <row r="3013" spans="10:16">
      <c r="J3013" t="s">
        <v>12280</v>
      </c>
      <c r="K3013" s="238" t="s">
        <v>12278</v>
      </c>
      <c r="L3013" t="str">
        <f>LEFT(Table58[[#This Row],[L3 (Last Work Package only)]],FIND(" - ",Table58[[#This Row],[L3 (Last Work Package only)]])-1)</f>
        <v>IDR 220.5</v>
      </c>
      <c r="M3013" t="str">
        <f>LEFT(Table58[[#This Row],[Assets]],FIND(" - ",Table58[[#This Row],[Assets]])-1)</f>
        <v>HS2-00002BJUL</v>
      </c>
      <c r="N3013" s="239">
        <f>INDEX(TrackerTbl[#Data],MATCH(Table58[[#This Row],[L2]],TrackerTbl[Cleansed_UAID_2],0),5)</f>
        <v>45450</v>
      </c>
      <c r="O3013" s="9" t="str">
        <f>INDEX(TrackerTbl[#Data],MATCH(Table58[[#This Row],[L2]],TrackerTbl[Cleansed_UAID_2],0),6)</f>
        <v>10 - Complete</v>
      </c>
      <c r="P3013" s="239">
        <f>INDEX(TrackerTbl[#Data],MATCH(Table58[[#This Row],[L2]],TrackerTbl[Cleansed_UAID_2],0),7)</f>
        <v>45457</v>
      </c>
    </row>
    <row r="3014" spans="10:16">
      <c r="J3014" t="s">
        <v>12281</v>
      </c>
      <c r="K3014" s="238" t="s">
        <v>12278</v>
      </c>
      <c r="L3014" t="str">
        <f>LEFT(Table58[[#This Row],[L3 (Last Work Package only)]],FIND(" - ",Table58[[#This Row],[L3 (Last Work Package only)]])-1)</f>
        <v>IDR 220.5</v>
      </c>
      <c r="M3014" t="str">
        <f>LEFT(Table58[[#This Row],[Assets]],FIND(" - ",Table58[[#This Row],[Assets]])-1)</f>
        <v>HS2-00002J4YG</v>
      </c>
      <c r="N3014" s="239">
        <f>INDEX(TrackerTbl[#Data],MATCH(Table58[[#This Row],[L2]],TrackerTbl[Cleansed_UAID_2],0),5)</f>
        <v>45450</v>
      </c>
      <c r="O3014" s="9" t="str">
        <f>INDEX(TrackerTbl[#Data],MATCH(Table58[[#This Row],[L2]],TrackerTbl[Cleansed_UAID_2],0),6)</f>
        <v>10 - Complete</v>
      </c>
      <c r="P3014" s="239">
        <f>INDEX(TrackerTbl[#Data],MATCH(Table58[[#This Row],[L2]],TrackerTbl[Cleansed_UAID_2],0),7)</f>
        <v>45457</v>
      </c>
    </row>
    <row r="3015" spans="10:16">
      <c r="J3015" t="s">
        <v>12282</v>
      </c>
      <c r="K3015" s="238" t="s">
        <v>12278</v>
      </c>
      <c r="L3015" t="str">
        <f>LEFT(Table58[[#This Row],[L3 (Last Work Package only)]],FIND(" - ",Table58[[#This Row],[L3 (Last Work Package only)]])-1)</f>
        <v>IDR 220.5</v>
      </c>
      <c r="M3015" t="str">
        <f>LEFT(Table58[[#This Row],[Assets]],FIND(" - ",Table58[[#This Row],[Assets]])-1)</f>
        <v>HS2-00002BJUM</v>
      </c>
      <c r="N3015" s="239">
        <f>INDEX(TrackerTbl[#Data],MATCH(Table58[[#This Row],[L2]],TrackerTbl[Cleansed_UAID_2],0),5)</f>
        <v>45450</v>
      </c>
      <c r="O3015" s="9" t="str">
        <f>INDEX(TrackerTbl[#Data],MATCH(Table58[[#This Row],[L2]],TrackerTbl[Cleansed_UAID_2],0),6)</f>
        <v>10 - Complete</v>
      </c>
      <c r="P3015" s="239">
        <f>INDEX(TrackerTbl[#Data],MATCH(Table58[[#This Row],[L2]],TrackerTbl[Cleansed_UAID_2],0),7)</f>
        <v>45457</v>
      </c>
    </row>
    <row r="3016" spans="10:16">
      <c r="J3016" t="s">
        <v>12283</v>
      </c>
      <c r="K3016" s="238" t="s">
        <v>12278</v>
      </c>
      <c r="L3016" t="str">
        <f>LEFT(Table58[[#This Row],[L3 (Last Work Package only)]],FIND(" - ",Table58[[#This Row],[L3 (Last Work Package only)]])-1)</f>
        <v>IDR 220.5</v>
      </c>
      <c r="M3016" t="str">
        <f>LEFT(Table58[[#This Row],[Assets]],FIND(" - ",Table58[[#This Row],[Assets]])-1)</f>
        <v>HS2-00002N7W9</v>
      </c>
      <c r="N3016" s="239">
        <f>INDEX(TrackerTbl[#Data],MATCH(Table58[[#This Row],[L2]],TrackerTbl[Cleansed_UAID_2],0),5)</f>
        <v>45447</v>
      </c>
      <c r="O3016" s="9" t="str">
        <f>INDEX(TrackerTbl[#Data],MATCH(Table58[[#This Row],[L2]],TrackerTbl[Cleansed_UAID_2],0),6)</f>
        <v>10 - Complete</v>
      </c>
      <c r="P3016" s="239">
        <f>INDEX(TrackerTbl[#Data],MATCH(Table58[[#This Row],[L2]],TrackerTbl[Cleansed_UAID_2],0),7)</f>
        <v>45457</v>
      </c>
    </row>
    <row r="3017" spans="10:16">
      <c r="J3017" t="s">
        <v>12284</v>
      </c>
      <c r="K3017" s="238" t="s">
        <v>12278</v>
      </c>
      <c r="L3017" t="str">
        <f>LEFT(Table58[[#This Row],[L3 (Last Work Package only)]],FIND(" - ",Table58[[#This Row],[L3 (Last Work Package only)]])-1)</f>
        <v>IDR 220.5</v>
      </c>
      <c r="M3017" t="str">
        <f>LEFT(Table58[[#This Row],[Assets]],FIND(" - ",Table58[[#This Row],[Assets]])-1)</f>
        <v>HS2-00002Y0RV</v>
      </c>
      <c r="N3017" s="239">
        <f>INDEX(TrackerTbl[#Data],MATCH(Table58[[#This Row],[L2]],TrackerTbl[Cleansed_UAID_2],0),5)</f>
        <v>45455</v>
      </c>
      <c r="O3017" s="9" t="str">
        <f>INDEX(TrackerTbl[#Data],MATCH(Table58[[#This Row],[L2]],TrackerTbl[Cleansed_UAID_2],0),6)</f>
        <v>10 - Complete</v>
      </c>
      <c r="P3017" s="239">
        <f>INDEX(TrackerTbl[#Data],MATCH(Table58[[#This Row],[L2]],TrackerTbl[Cleansed_UAID_2],0),7)</f>
        <v>45469</v>
      </c>
    </row>
    <row r="3018" spans="10:16">
      <c r="J3018" t="s">
        <v>12285</v>
      </c>
      <c r="K3018" s="238" t="s">
        <v>12278</v>
      </c>
      <c r="L3018" t="str">
        <f>LEFT(Table58[[#This Row],[L3 (Last Work Package only)]],FIND(" - ",Table58[[#This Row],[L3 (Last Work Package only)]])-1)</f>
        <v>IDR 220.5</v>
      </c>
      <c r="M3018" t="str">
        <f>LEFT(Table58[[#This Row],[Assets]],FIND(" - ",Table58[[#This Row],[Assets]])-1)</f>
        <v>HS2-00002Y4JH</v>
      </c>
      <c r="N3018" s="239">
        <f>INDEX(TrackerTbl[#Data],MATCH(Table58[[#This Row],[L2]],TrackerTbl[Cleansed_UAID_2],0),5)</f>
        <v>45413</v>
      </c>
      <c r="O3018" s="9" t="str">
        <f>INDEX(TrackerTbl[#Data],MATCH(Table58[[#This Row],[L2]],TrackerTbl[Cleansed_UAID_2],0),6)</f>
        <v>10 - Complete</v>
      </c>
      <c r="P3018" s="239">
        <f>INDEX(TrackerTbl[#Data],MATCH(Table58[[#This Row],[L2]],TrackerTbl[Cleansed_UAID_2],0),7)</f>
        <v>45422</v>
      </c>
    </row>
    <row r="3019" spans="10:16">
      <c r="J3019" t="s">
        <v>12286</v>
      </c>
      <c r="K3019" s="238" t="s">
        <v>12287</v>
      </c>
      <c r="L3019" t="str">
        <f>LEFT(Table58[[#This Row],[L3 (Last Work Package only)]],FIND(" - ",Table58[[#This Row],[L3 (Last Work Package only)]])-1)</f>
        <v>IDR 220.3</v>
      </c>
      <c r="M3019" t="str">
        <f>LEFT(Table58[[#This Row],[Assets]],FIND(" - ",Table58[[#This Row],[Assets]])-1)</f>
        <v>HS2-000020NL8</v>
      </c>
      <c r="N3019" s="239">
        <f>INDEX(TrackerTbl[#Data],MATCH(Table58[[#This Row],[L2]],TrackerTbl[Cleansed_UAID_2],0),5)</f>
        <v>45337</v>
      </c>
      <c r="O3019" s="9" t="str">
        <f>INDEX(TrackerTbl[#Data],MATCH(Table58[[#This Row],[L2]],TrackerTbl[Cleansed_UAID_2],0),6)</f>
        <v>10 - Complete</v>
      </c>
      <c r="P3019" s="239">
        <f>INDEX(TrackerTbl[#Data],MATCH(Table58[[#This Row],[L2]],TrackerTbl[Cleansed_UAID_2],0),7)</f>
        <v>45343</v>
      </c>
    </row>
    <row r="3020" spans="10:16">
      <c r="J3020" t="s">
        <v>12288</v>
      </c>
      <c r="K3020" s="238" t="s">
        <v>12287</v>
      </c>
      <c r="L3020" t="str">
        <f>LEFT(Table58[[#This Row],[L3 (Last Work Package only)]],FIND(" - ",Table58[[#This Row],[L3 (Last Work Package only)]])-1)</f>
        <v>IDR 220.3</v>
      </c>
      <c r="M3020" t="str">
        <f>LEFT(Table58[[#This Row],[Assets]],FIND(" - ",Table58[[#This Row],[Assets]])-1)</f>
        <v>HS2-00002EK7A</v>
      </c>
      <c r="N3020" s="239">
        <f>INDEX(TrackerTbl[#Data],MATCH(Table58[[#This Row],[L2]],TrackerTbl[Cleansed_UAID_2],0),5)</f>
        <v>45618</v>
      </c>
      <c r="O3020" s="9" t="str">
        <f>INDEX(TrackerTbl[#Data],MATCH(Table58[[#This Row],[L2]],TrackerTbl[Cleansed_UAID_2],0),6)</f>
        <v>10 - Complete</v>
      </c>
      <c r="P3020" s="239">
        <f>INDEX(TrackerTbl[#Data],MATCH(Table58[[#This Row],[L2]],TrackerTbl[Cleansed_UAID_2],0),7)</f>
        <v>45636</v>
      </c>
    </row>
    <row r="3021" spans="10:16">
      <c r="J3021" t="s">
        <v>12289</v>
      </c>
      <c r="K3021" s="238" t="s">
        <v>12287</v>
      </c>
      <c r="L3021" t="str">
        <f>LEFT(Table58[[#This Row],[L3 (Last Work Package only)]],FIND(" - ",Table58[[#This Row],[L3 (Last Work Package only)]])-1)</f>
        <v>IDR 220.3</v>
      </c>
      <c r="M3021" t="str">
        <f>LEFT(Table58[[#This Row],[Assets]],FIND(" - ",Table58[[#This Row],[Assets]])-1)</f>
        <v>HS2-00002J4YN</v>
      </c>
      <c r="N3021" s="239">
        <f>INDEX(TrackerTbl[#Data],MATCH(Table58[[#This Row],[L2]],TrackerTbl[Cleansed_UAID_2],0),5)</f>
        <v>45341</v>
      </c>
      <c r="O3021" s="9" t="str">
        <f>INDEX(TrackerTbl[#Data],MATCH(Table58[[#This Row],[L2]],TrackerTbl[Cleansed_UAID_2],0),6)</f>
        <v>10 - Complete</v>
      </c>
      <c r="P3021" s="239">
        <f>INDEX(TrackerTbl[#Data],MATCH(Table58[[#This Row],[L2]],TrackerTbl[Cleansed_UAID_2],0),7)</f>
        <v>45345</v>
      </c>
    </row>
    <row r="3022" spans="10:16">
      <c r="J3022" t="s">
        <v>12290</v>
      </c>
      <c r="K3022" s="238" t="s">
        <v>12287</v>
      </c>
      <c r="L3022" t="str">
        <f>LEFT(Table58[[#This Row],[L3 (Last Work Package only)]],FIND(" - ",Table58[[#This Row],[L3 (Last Work Package only)]])-1)</f>
        <v>IDR 220.3</v>
      </c>
      <c r="M3022" t="str">
        <f>LEFT(Table58[[#This Row],[Assets]],FIND(" - ",Table58[[#This Row],[Assets]])-1)</f>
        <v>HS2-00002VXUA</v>
      </c>
      <c r="N3022" s="239">
        <f>INDEX(TrackerTbl[#Data],MATCH(Table58[[#This Row],[L2]],TrackerTbl[Cleansed_UAID_2],0),5)</f>
        <v>45341</v>
      </c>
      <c r="O3022" s="9" t="str">
        <f>INDEX(TrackerTbl[#Data],MATCH(Table58[[#This Row],[L2]],TrackerTbl[Cleansed_UAID_2],0),6)</f>
        <v>10 - Complete</v>
      </c>
      <c r="P3022" s="239">
        <f>INDEX(TrackerTbl[#Data],MATCH(Table58[[#This Row],[L2]],TrackerTbl[Cleansed_UAID_2],0),7)</f>
        <v>45345</v>
      </c>
    </row>
    <row r="3023" spans="10:16">
      <c r="J3023" t="s">
        <v>12291</v>
      </c>
      <c r="K3023" s="238" t="s">
        <v>12287</v>
      </c>
      <c r="L3023" t="str">
        <f>LEFT(Table58[[#This Row],[L3 (Last Work Package only)]],FIND(" - ",Table58[[#This Row],[L3 (Last Work Package only)]])-1)</f>
        <v>IDR 220.3</v>
      </c>
      <c r="M3023" t="str">
        <f>LEFT(Table58[[#This Row],[Assets]],FIND(" - ",Table58[[#This Row],[Assets]])-1)</f>
        <v>HS2-000020RMA</v>
      </c>
      <c r="N3023" s="239">
        <f>INDEX(TrackerTbl[#Data],MATCH(Table58[[#This Row],[L2]],TrackerTbl[Cleansed_UAID_2],0),5)</f>
        <v>45341</v>
      </c>
      <c r="O3023" s="9" t="str">
        <f>INDEX(TrackerTbl[#Data],MATCH(Table58[[#This Row],[L2]],TrackerTbl[Cleansed_UAID_2],0),6)</f>
        <v>10 - Complete</v>
      </c>
      <c r="P3023" s="239">
        <f>INDEX(TrackerTbl[#Data],MATCH(Table58[[#This Row],[L2]],TrackerTbl[Cleansed_UAID_2],0),7)</f>
        <v>45344</v>
      </c>
    </row>
    <row r="3024" spans="10:16">
      <c r="J3024" t="s">
        <v>12292</v>
      </c>
      <c r="K3024" s="238" t="s">
        <v>12287</v>
      </c>
      <c r="L3024" t="str">
        <f>LEFT(Table58[[#This Row],[L3 (Last Work Package only)]],FIND(" - ",Table58[[#This Row],[L3 (Last Work Package only)]])-1)</f>
        <v>IDR 220.3</v>
      </c>
      <c r="M3024" t="str">
        <f>LEFT(Table58[[#This Row],[Assets]],FIND(" - ",Table58[[#This Row],[Assets]])-1)</f>
        <v>HS2-00002BVH8</v>
      </c>
      <c r="N3024" s="239">
        <f>INDEX(TrackerTbl[#Data],MATCH(Table58[[#This Row],[L2]],TrackerTbl[Cleansed_UAID_2],0),5)</f>
        <v>45322</v>
      </c>
      <c r="O3024" s="9" t="str">
        <f>INDEX(TrackerTbl[#Data],MATCH(Table58[[#This Row],[L2]],TrackerTbl[Cleansed_UAID_2],0),6)</f>
        <v>10 - Complete</v>
      </c>
      <c r="P3024" s="239">
        <f>INDEX(TrackerTbl[#Data],MATCH(Table58[[#This Row],[L2]],TrackerTbl[Cleansed_UAID_2],0),7)</f>
        <v>45324</v>
      </c>
    </row>
    <row r="3025" spans="10:16">
      <c r="J3025" t="s">
        <v>12293</v>
      </c>
      <c r="K3025" s="238" t="s">
        <v>12287</v>
      </c>
      <c r="L3025" t="str">
        <f>LEFT(Table58[[#This Row],[L3 (Last Work Package only)]],FIND(" - ",Table58[[#This Row],[L3 (Last Work Package only)]])-1)</f>
        <v>IDR 220.3</v>
      </c>
      <c r="M3025" t="str">
        <f>LEFT(Table58[[#This Row],[Assets]],FIND(" - ",Table58[[#This Row],[Assets]])-1)</f>
        <v>HS2-00002VXUB</v>
      </c>
      <c r="N3025" s="239">
        <f>INDEX(TrackerTbl[#Data],MATCH(Table58[[#This Row],[L2]],TrackerTbl[Cleansed_UAID_2],0),5)</f>
        <v>45341</v>
      </c>
      <c r="O3025" s="9" t="str">
        <f>INDEX(TrackerTbl[#Data],MATCH(Table58[[#This Row],[L2]],TrackerTbl[Cleansed_UAID_2],0),6)</f>
        <v>10 - Complete</v>
      </c>
      <c r="P3025" s="239">
        <f>INDEX(TrackerTbl[#Data],MATCH(Table58[[#This Row],[L2]],TrackerTbl[Cleansed_UAID_2],0),7)</f>
        <v>45347</v>
      </c>
    </row>
    <row r="3026" spans="10:16">
      <c r="J3026" t="s">
        <v>12294</v>
      </c>
      <c r="K3026" s="238" t="s">
        <v>12287</v>
      </c>
      <c r="L3026" t="str">
        <f>LEFT(Table58[[#This Row],[L3 (Last Work Package only)]],FIND(" - ",Table58[[#This Row],[L3 (Last Work Package only)]])-1)</f>
        <v>IDR 220.3</v>
      </c>
      <c r="M3026" t="str">
        <f>LEFT(Table58[[#This Row],[Assets]],FIND(" - ",Table58[[#This Row],[Assets]])-1)</f>
        <v>HS2-00002BJUJ</v>
      </c>
      <c r="N3026" s="239">
        <f>INDEX(TrackerTbl[#Data],MATCH(Table58[[#This Row],[L2]],TrackerTbl[Cleansed_UAID_2],0),5)</f>
        <v>45341</v>
      </c>
      <c r="O3026" s="9" t="str">
        <f>INDEX(TrackerTbl[#Data],MATCH(Table58[[#This Row],[L2]],TrackerTbl[Cleansed_UAID_2],0),6)</f>
        <v>10 - Complete</v>
      </c>
      <c r="P3026" s="239">
        <f>INDEX(TrackerTbl[#Data],MATCH(Table58[[#This Row],[L2]],TrackerTbl[Cleansed_UAID_2],0),7)</f>
        <v>45344</v>
      </c>
    </row>
    <row r="3027" spans="10:16">
      <c r="J3027" t="s">
        <v>12295</v>
      </c>
      <c r="K3027" s="238" t="s">
        <v>12287</v>
      </c>
      <c r="L3027" t="str">
        <f>LEFT(Table58[[#This Row],[L3 (Last Work Package only)]],FIND(" - ",Table58[[#This Row],[L3 (Last Work Package only)]])-1)</f>
        <v>IDR 220.3</v>
      </c>
      <c r="M3027" t="str">
        <f>LEFT(Table58[[#This Row],[Assets]],FIND(" - ",Table58[[#This Row],[Assets]])-1)</f>
        <v>HS2-00002CW0Q</v>
      </c>
      <c r="N3027" s="239">
        <f>INDEX(TrackerTbl[#Data],MATCH(Table58[[#This Row],[L2]],TrackerTbl[Cleansed_UAID_2],0),5)</f>
        <v>45322</v>
      </c>
      <c r="O3027" s="9" t="str">
        <f>INDEX(TrackerTbl[#Data],MATCH(Table58[[#This Row],[L2]],TrackerTbl[Cleansed_UAID_2],0),6)</f>
        <v>10 - Complete</v>
      </c>
      <c r="P3027" s="239">
        <f>INDEX(TrackerTbl[#Data],MATCH(Table58[[#This Row],[L2]],TrackerTbl[Cleansed_UAID_2],0),7)</f>
        <v>45324</v>
      </c>
    </row>
    <row r="3028" spans="10:16">
      <c r="J3028" t="s">
        <v>12296</v>
      </c>
      <c r="K3028" s="238" t="s">
        <v>12287</v>
      </c>
      <c r="L3028" t="str">
        <f>LEFT(Table58[[#This Row],[L3 (Last Work Package only)]],FIND(" - ",Table58[[#This Row],[L3 (Last Work Package only)]])-1)</f>
        <v>IDR 220.3</v>
      </c>
      <c r="M3028" t="str">
        <f>LEFT(Table58[[#This Row],[Assets]],FIND(" - ",Table58[[#This Row],[Assets]])-1)</f>
        <v>HS2-00002N7W7</v>
      </c>
      <c r="N3028" s="239">
        <f>INDEX(TrackerTbl[#Data],MATCH(Table58[[#This Row],[L2]],TrackerTbl[Cleansed_UAID_2],0),5)</f>
        <v>45362</v>
      </c>
      <c r="O3028" s="9" t="str">
        <f>INDEX(TrackerTbl[#Data],MATCH(Table58[[#This Row],[L2]],TrackerTbl[Cleansed_UAID_2],0),6)</f>
        <v>10 - Complete</v>
      </c>
      <c r="P3028" s="239">
        <f>INDEX(TrackerTbl[#Data],MATCH(Table58[[#This Row],[L2]],TrackerTbl[Cleansed_UAID_2],0),7)</f>
        <v>45369</v>
      </c>
    </row>
    <row r="3029" spans="10:16">
      <c r="J3029" t="s">
        <v>12297</v>
      </c>
      <c r="K3029" s="238" t="s">
        <v>12287</v>
      </c>
      <c r="L3029" t="str">
        <f>LEFT(Table58[[#This Row],[L3 (Last Work Package only)]],FIND(" - ",Table58[[#This Row],[L3 (Last Work Package only)]])-1)</f>
        <v>IDR 220.3</v>
      </c>
      <c r="M3029" t="str">
        <f>LEFT(Table58[[#This Row],[Assets]],FIND(" - ",Table58[[#This Row],[Assets]])-1)</f>
        <v>HS2-000001320</v>
      </c>
      <c r="N3029" s="239">
        <f>INDEX(TrackerTbl[#Data],MATCH(Table58[[#This Row],[L2]],TrackerTbl[Cleansed_UAID_2],0),5)</f>
        <v>45377</v>
      </c>
      <c r="O3029" s="9" t="str">
        <f>INDEX(TrackerTbl[#Data],MATCH(Table58[[#This Row],[L2]],TrackerTbl[Cleansed_UAID_2],0),6)</f>
        <v>10 - Complete</v>
      </c>
      <c r="P3029" s="239">
        <f>INDEX(TrackerTbl[#Data],MATCH(Table58[[#This Row],[L2]],TrackerTbl[Cleansed_UAID_2],0),7)</f>
        <v>45394</v>
      </c>
    </row>
    <row r="3030" spans="10:16">
      <c r="J3030" t="s">
        <v>12298</v>
      </c>
      <c r="K3030" s="238" t="s">
        <v>12287</v>
      </c>
      <c r="L3030" t="str">
        <f>LEFT(Table58[[#This Row],[L3 (Last Work Package only)]],FIND(" - ",Table58[[#This Row],[L3 (Last Work Package only)]])-1)</f>
        <v>IDR 220.3</v>
      </c>
      <c r="M3030" t="str">
        <f>LEFT(Table58[[#This Row],[Assets]],FIND(" - ",Table58[[#This Row],[Assets]])-1)</f>
        <v>HS2-000032217</v>
      </c>
      <c r="N3030" s="239">
        <f>INDEX(TrackerTbl[#Data],MATCH(Table58[[#This Row],[L2]],TrackerTbl[Cleansed_UAID_2],0),5)</f>
        <v>45362</v>
      </c>
      <c r="O3030" s="9" t="str">
        <f>INDEX(TrackerTbl[#Data],MATCH(Table58[[#This Row],[L2]],TrackerTbl[Cleansed_UAID_2],0),6)</f>
        <v>10 - Complete</v>
      </c>
      <c r="P3030" s="239">
        <f>INDEX(TrackerTbl[#Data],MATCH(Table58[[#This Row],[L2]],TrackerTbl[Cleansed_UAID_2],0),7)</f>
        <v>45369</v>
      </c>
    </row>
    <row r="3031" spans="10:16">
      <c r="J3031" t="s">
        <v>12299</v>
      </c>
      <c r="K3031" s="238" t="s">
        <v>12300</v>
      </c>
      <c r="L3031" t="str">
        <f>LEFT(Table58[[#This Row],[L3 (Last Work Package only)]],FIND(" - ",Table58[[#This Row],[L3 (Last Work Package only)]])-1)</f>
        <v>IDR 220.2</v>
      </c>
      <c r="M3031" t="str">
        <f>LEFT(Table58[[#This Row],[Assets]],FIND(" - ",Table58[[#This Row],[Assets]])-1)</f>
        <v>HS2-000001430</v>
      </c>
      <c r="N3031" s="239" t="e">
        <f>INDEX(TrackerTbl[#Data],MATCH(Table58[[#This Row],[L2]],TrackerTbl[Cleansed_UAID_2],0),5)</f>
        <v>#N/A</v>
      </c>
      <c r="O3031" s="9" t="e">
        <f>INDEX(TrackerTbl[#Data],MATCH(Table58[[#This Row],[L2]],TrackerTbl[Cleansed_UAID_2],0),6)</f>
        <v>#N/A</v>
      </c>
      <c r="P3031" s="239" t="e">
        <f>INDEX(TrackerTbl[#Data],MATCH(Table58[[#This Row],[L2]],TrackerTbl[Cleansed_UAID_2],0),7)</f>
        <v>#N/A</v>
      </c>
    </row>
    <row r="3032" spans="10:16">
      <c r="J3032" t="s">
        <v>12301</v>
      </c>
      <c r="K3032" s="238" t="s">
        <v>12300</v>
      </c>
      <c r="L3032" t="str">
        <f>LEFT(Table58[[#This Row],[L3 (Last Work Package only)]],FIND(" - ",Table58[[#This Row],[L3 (Last Work Package only)]])-1)</f>
        <v>IDR 220.2</v>
      </c>
      <c r="M3032" t="str">
        <f>LEFT(Table58[[#This Row],[Assets]],FIND(" - ",Table58[[#This Row],[Assets]])-1)</f>
        <v>HS2-00002CTAD</v>
      </c>
      <c r="N3032" s="239" t="e">
        <f>INDEX(TrackerTbl[#Data],MATCH(Table58[[#This Row],[L2]],TrackerTbl[Cleansed_UAID_2],0),5)</f>
        <v>#N/A</v>
      </c>
      <c r="O3032" s="9" t="e">
        <f>INDEX(TrackerTbl[#Data],MATCH(Table58[[#This Row],[L2]],TrackerTbl[Cleansed_UAID_2],0),6)</f>
        <v>#N/A</v>
      </c>
      <c r="P3032" s="239" t="e">
        <f>INDEX(TrackerTbl[#Data],MATCH(Table58[[#This Row],[L2]],TrackerTbl[Cleansed_UAID_2],0),7)</f>
        <v>#N/A</v>
      </c>
    </row>
    <row r="3033" spans="10:16">
      <c r="J3033" t="s">
        <v>12302</v>
      </c>
      <c r="K3033" s="238" t="s">
        <v>12300</v>
      </c>
      <c r="L3033" t="str">
        <f>LEFT(Table58[[#This Row],[L3 (Last Work Package only)]],FIND(" - ",Table58[[#This Row],[L3 (Last Work Package only)]])-1)</f>
        <v>IDR 220.2</v>
      </c>
      <c r="M3033" t="str">
        <f>LEFT(Table58[[#This Row],[Assets]],FIND(" - ",Table58[[#This Row],[Assets]])-1)</f>
        <v>HS2-000031LLF</v>
      </c>
      <c r="N3033" s="239" t="e">
        <f>INDEX(TrackerTbl[#Data],MATCH(Table58[[#This Row],[L2]],TrackerTbl[Cleansed_UAID_2],0),5)</f>
        <v>#N/A</v>
      </c>
      <c r="O3033" s="9" t="e">
        <f>INDEX(TrackerTbl[#Data],MATCH(Table58[[#This Row],[L2]],TrackerTbl[Cleansed_UAID_2],0),6)</f>
        <v>#N/A</v>
      </c>
      <c r="P3033" s="239" t="e">
        <f>INDEX(TrackerTbl[#Data],MATCH(Table58[[#This Row],[L2]],TrackerTbl[Cleansed_UAID_2],0),7)</f>
        <v>#N/A</v>
      </c>
    </row>
    <row r="3034" spans="10:16">
      <c r="J3034" t="s">
        <v>12303</v>
      </c>
      <c r="K3034" s="238" t="s">
        <v>12304</v>
      </c>
      <c r="L3034" t="str">
        <f>LEFT(Table58[[#This Row],[L3 (Last Work Package only)]],FIND(" - ",Table58[[#This Row],[L3 (Last Work Package only)]])-1)</f>
        <v>IDR 220.1</v>
      </c>
      <c r="M3034" t="str">
        <f>LEFT(Table58[[#This Row],[Assets]],FIND(" - ",Table58[[#This Row],[Assets]])-1)</f>
        <v>HS2-000001048</v>
      </c>
      <c r="N3034" s="239" t="e">
        <f>INDEX(TrackerTbl[#Data],MATCH(Table58[[#This Row],[L2]],TrackerTbl[Cleansed_UAID_2],0),5)</f>
        <v>#N/A</v>
      </c>
      <c r="O3034" s="9" t="e">
        <f>INDEX(TrackerTbl[#Data],MATCH(Table58[[#This Row],[L2]],TrackerTbl[Cleansed_UAID_2],0),6)</f>
        <v>#N/A</v>
      </c>
      <c r="P3034" s="239" t="e">
        <f>INDEX(TrackerTbl[#Data],MATCH(Table58[[#This Row],[L2]],TrackerTbl[Cleansed_UAID_2],0),7)</f>
        <v>#N/A</v>
      </c>
    </row>
    <row r="3035" spans="10:16">
      <c r="J3035" t="s">
        <v>12305</v>
      </c>
      <c r="K3035" s="238" t="s">
        <v>12304</v>
      </c>
      <c r="L3035" t="str">
        <f>LEFT(Table58[[#This Row],[L3 (Last Work Package only)]],FIND(" - ",Table58[[#This Row],[L3 (Last Work Package only)]])-1)</f>
        <v>IDR 220.1</v>
      </c>
      <c r="M3035" t="str">
        <f>LEFT(Table58[[#This Row],[Assets]],FIND(" - ",Table58[[#This Row],[Assets]])-1)</f>
        <v>HS2-00002BVHA</v>
      </c>
      <c r="N3035" s="239" t="e">
        <f>INDEX(TrackerTbl[#Data],MATCH(Table58[[#This Row],[L2]],TrackerTbl[Cleansed_UAID_2],0),5)</f>
        <v>#N/A</v>
      </c>
      <c r="O3035" s="9" t="e">
        <f>INDEX(TrackerTbl[#Data],MATCH(Table58[[#This Row],[L2]],TrackerTbl[Cleansed_UAID_2],0),6)</f>
        <v>#N/A</v>
      </c>
      <c r="P3035" s="239" t="e">
        <f>INDEX(TrackerTbl[#Data],MATCH(Table58[[#This Row],[L2]],TrackerTbl[Cleansed_UAID_2],0),7)</f>
        <v>#N/A</v>
      </c>
    </row>
    <row r="3036" spans="10:16">
      <c r="J3036" t="s">
        <v>12306</v>
      </c>
      <c r="K3036" s="238" t="s">
        <v>12304</v>
      </c>
      <c r="L3036" t="str">
        <f>LEFT(Table58[[#This Row],[L3 (Last Work Package only)]],FIND(" - ",Table58[[#This Row],[L3 (Last Work Package only)]])-1)</f>
        <v>IDR 220.1</v>
      </c>
      <c r="M3036" t="str">
        <f>LEFT(Table58[[#This Row],[Assets]],FIND(" - ",Table58[[#This Row],[Assets]])-1)</f>
        <v>HS2-00002CTA2</v>
      </c>
      <c r="N3036" s="239" t="e">
        <f>INDEX(TrackerTbl[#Data],MATCH(Table58[[#This Row],[L2]],TrackerTbl[Cleansed_UAID_2],0),5)</f>
        <v>#N/A</v>
      </c>
      <c r="O3036" s="9" t="e">
        <f>INDEX(TrackerTbl[#Data],MATCH(Table58[[#This Row],[L2]],TrackerTbl[Cleansed_UAID_2],0),6)</f>
        <v>#N/A</v>
      </c>
      <c r="P3036" s="239" t="e">
        <f>INDEX(TrackerTbl[#Data],MATCH(Table58[[#This Row],[L2]],TrackerTbl[Cleansed_UAID_2],0),7)</f>
        <v>#N/A</v>
      </c>
    </row>
    <row r="3037" spans="10:16">
      <c r="J3037" t="s">
        <v>12307</v>
      </c>
      <c r="K3037" s="238" t="s">
        <v>12304</v>
      </c>
      <c r="L3037" t="str">
        <f>LEFT(Table58[[#This Row],[L3 (Last Work Package only)]],FIND(" - ",Table58[[#This Row],[L3 (Last Work Package only)]])-1)</f>
        <v>IDR 220.1</v>
      </c>
      <c r="M3037" t="str">
        <f>LEFT(Table58[[#This Row],[Assets]],FIND(" - ",Table58[[#This Row],[Assets]])-1)</f>
        <v>HS2-00002CTA3</v>
      </c>
      <c r="N3037" s="239" t="e">
        <f>INDEX(TrackerTbl[#Data],MATCH(Table58[[#This Row],[L2]],TrackerTbl[Cleansed_UAID_2],0),5)</f>
        <v>#N/A</v>
      </c>
      <c r="O3037" s="9" t="e">
        <f>INDEX(TrackerTbl[#Data],MATCH(Table58[[#This Row],[L2]],TrackerTbl[Cleansed_UAID_2],0),6)</f>
        <v>#N/A</v>
      </c>
      <c r="P3037" s="239" t="e">
        <f>INDEX(TrackerTbl[#Data],MATCH(Table58[[#This Row],[L2]],TrackerTbl[Cleansed_UAID_2],0),7)</f>
        <v>#N/A</v>
      </c>
    </row>
    <row r="3038" spans="10:16">
      <c r="J3038" t="s">
        <v>12308</v>
      </c>
      <c r="K3038" s="238" t="s">
        <v>12304</v>
      </c>
      <c r="L3038" t="str">
        <f>LEFT(Table58[[#This Row],[L3 (Last Work Package only)]],FIND(" - ",Table58[[#This Row],[L3 (Last Work Package only)]])-1)</f>
        <v>IDR 220.1</v>
      </c>
      <c r="M3038" t="str">
        <f>LEFT(Table58[[#This Row],[Assets]],FIND(" - ",Table58[[#This Row],[Assets]])-1)</f>
        <v>HS2-00002BVHB</v>
      </c>
      <c r="N3038" s="239" t="e">
        <f>INDEX(TrackerTbl[#Data],MATCH(Table58[[#This Row],[L2]],TrackerTbl[Cleansed_UAID_2],0),5)</f>
        <v>#N/A</v>
      </c>
      <c r="O3038" s="9" t="e">
        <f>INDEX(TrackerTbl[#Data],MATCH(Table58[[#This Row],[L2]],TrackerTbl[Cleansed_UAID_2],0),6)</f>
        <v>#N/A</v>
      </c>
      <c r="P3038" s="239" t="e">
        <f>INDEX(TrackerTbl[#Data],MATCH(Table58[[#This Row],[L2]],TrackerTbl[Cleansed_UAID_2],0),7)</f>
        <v>#N/A</v>
      </c>
    </row>
    <row r="3039" spans="10:16">
      <c r="J3039" t="s">
        <v>12309</v>
      </c>
      <c r="K3039" s="238" t="s">
        <v>12304</v>
      </c>
      <c r="L3039" t="str">
        <f>LEFT(Table58[[#This Row],[L3 (Last Work Package only)]],FIND(" - ",Table58[[#This Row],[L3 (Last Work Package only)]])-1)</f>
        <v>IDR 220.1</v>
      </c>
      <c r="M3039" t="str">
        <f>LEFT(Table58[[#This Row],[Assets]],FIND(" - ",Table58[[#This Row],[Assets]])-1)</f>
        <v>HS2-000001049</v>
      </c>
      <c r="N3039" s="239" t="e">
        <f>INDEX(TrackerTbl[#Data],MATCH(Table58[[#This Row],[L2]],TrackerTbl[Cleansed_UAID_2],0),5)</f>
        <v>#N/A</v>
      </c>
      <c r="O3039" s="9" t="e">
        <f>INDEX(TrackerTbl[#Data],MATCH(Table58[[#This Row],[L2]],TrackerTbl[Cleansed_UAID_2],0),6)</f>
        <v>#N/A</v>
      </c>
      <c r="P3039" s="239" t="e">
        <f>INDEX(TrackerTbl[#Data],MATCH(Table58[[#This Row],[L2]],TrackerTbl[Cleansed_UAID_2],0),7)</f>
        <v>#N/A</v>
      </c>
    </row>
    <row r="3040" spans="10:16">
      <c r="J3040" t="s">
        <v>12310</v>
      </c>
      <c r="K3040" s="238" t="s">
        <v>12304</v>
      </c>
      <c r="L3040" t="str">
        <f>LEFT(Table58[[#This Row],[L3 (Last Work Package only)]],FIND(" - ",Table58[[#This Row],[L3 (Last Work Package only)]])-1)</f>
        <v>IDR 220.1</v>
      </c>
      <c r="M3040" t="str">
        <f>LEFT(Table58[[#This Row],[Assets]],FIND(" - ",Table58[[#This Row],[Assets]])-1)</f>
        <v>HS2-00002CTA7</v>
      </c>
      <c r="N3040" s="239" t="e">
        <f>INDEX(TrackerTbl[#Data],MATCH(Table58[[#This Row],[L2]],TrackerTbl[Cleansed_UAID_2],0),5)</f>
        <v>#N/A</v>
      </c>
      <c r="O3040" s="9" t="e">
        <f>INDEX(TrackerTbl[#Data],MATCH(Table58[[#This Row],[L2]],TrackerTbl[Cleansed_UAID_2],0),6)</f>
        <v>#N/A</v>
      </c>
      <c r="P3040" s="239" t="e">
        <f>INDEX(TrackerTbl[#Data],MATCH(Table58[[#This Row],[L2]],TrackerTbl[Cleansed_UAID_2],0),7)</f>
        <v>#N/A</v>
      </c>
    </row>
    <row r="3041" spans="10:16">
      <c r="J3041" t="s">
        <v>12311</v>
      </c>
      <c r="K3041" s="238" t="s">
        <v>12304</v>
      </c>
      <c r="L3041" t="str">
        <f>LEFT(Table58[[#This Row],[L3 (Last Work Package only)]],FIND(" - ",Table58[[#This Row],[L3 (Last Work Package only)]])-1)</f>
        <v>IDR 220.1</v>
      </c>
      <c r="M3041" t="str">
        <f>LEFT(Table58[[#This Row],[Assets]],FIND(" - ",Table58[[#This Row],[Assets]])-1)</f>
        <v>HS2-000001051</v>
      </c>
      <c r="N3041" s="239" t="e">
        <f>INDEX(TrackerTbl[#Data],MATCH(Table58[[#This Row],[L2]],TrackerTbl[Cleansed_UAID_2],0),5)</f>
        <v>#N/A</v>
      </c>
      <c r="O3041" s="9" t="e">
        <f>INDEX(TrackerTbl[#Data],MATCH(Table58[[#This Row],[L2]],TrackerTbl[Cleansed_UAID_2],0),6)</f>
        <v>#N/A</v>
      </c>
      <c r="P3041" s="239" t="e">
        <f>INDEX(TrackerTbl[#Data],MATCH(Table58[[#This Row],[L2]],TrackerTbl[Cleansed_UAID_2],0),7)</f>
        <v>#N/A</v>
      </c>
    </row>
    <row r="3042" spans="10:16">
      <c r="J3042" t="s">
        <v>12312</v>
      </c>
      <c r="K3042" s="238" t="s">
        <v>12304</v>
      </c>
      <c r="L3042" t="str">
        <f>LEFT(Table58[[#This Row],[L3 (Last Work Package only)]],FIND(" - ",Table58[[#This Row],[L3 (Last Work Package only)]])-1)</f>
        <v>IDR 220.1</v>
      </c>
      <c r="M3042" t="str">
        <f>LEFT(Table58[[#This Row],[Assets]],FIND(" - ",Table58[[#This Row],[Assets]])-1)</f>
        <v>HS2-00002CTAE</v>
      </c>
      <c r="N3042" s="239" t="e">
        <f>INDEX(TrackerTbl[#Data],MATCH(Table58[[#This Row],[L2]],TrackerTbl[Cleansed_UAID_2],0),5)</f>
        <v>#N/A</v>
      </c>
      <c r="O3042" s="9" t="e">
        <f>INDEX(TrackerTbl[#Data],MATCH(Table58[[#This Row],[L2]],TrackerTbl[Cleansed_UAID_2],0),6)</f>
        <v>#N/A</v>
      </c>
      <c r="P3042" s="239" t="e">
        <f>INDEX(TrackerTbl[#Data],MATCH(Table58[[#This Row],[L2]],TrackerTbl[Cleansed_UAID_2],0),7)</f>
        <v>#N/A</v>
      </c>
    </row>
    <row r="3043" spans="10:16">
      <c r="J3043" t="s">
        <v>12313</v>
      </c>
      <c r="K3043" s="238" t="s">
        <v>12304</v>
      </c>
      <c r="L3043" t="str">
        <f>LEFT(Table58[[#This Row],[L3 (Last Work Package only)]],FIND(" - ",Table58[[#This Row],[L3 (Last Work Package only)]])-1)</f>
        <v>IDR 220.1</v>
      </c>
      <c r="M3043" t="str">
        <f>LEFT(Table58[[#This Row],[Assets]],FIND(" - ",Table58[[#This Row],[Assets]])-1)</f>
        <v>HS2-00002EKY7</v>
      </c>
      <c r="N3043" s="239" t="e">
        <f>INDEX(TrackerTbl[#Data],MATCH(Table58[[#This Row],[L2]],TrackerTbl[Cleansed_UAID_2],0),5)</f>
        <v>#N/A</v>
      </c>
      <c r="O3043" s="9" t="e">
        <f>INDEX(TrackerTbl[#Data],MATCH(Table58[[#This Row],[L2]],TrackerTbl[Cleansed_UAID_2],0),6)</f>
        <v>#N/A</v>
      </c>
      <c r="P3043" s="239" t="e">
        <f>INDEX(TrackerTbl[#Data],MATCH(Table58[[#This Row],[L2]],TrackerTbl[Cleansed_UAID_2],0),7)</f>
        <v>#N/A</v>
      </c>
    </row>
    <row r="3044" spans="10:16">
      <c r="J3044" t="s">
        <v>12314</v>
      </c>
      <c r="K3044" s="238" t="s">
        <v>12315</v>
      </c>
      <c r="L3044" t="str">
        <f>LEFT(Table58[[#This Row],[L3 (Last Work Package only)]],FIND(" - ",Table58[[#This Row],[L3 (Last Work Package only)]])-1)</f>
        <v>IDR 220</v>
      </c>
      <c r="M3044" t="str">
        <f>LEFT(Table58[[#This Row],[Assets]],FIND(" - ",Table58[[#This Row],[Assets]])-1)</f>
        <v>HS2-000001050</v>
      </c>
      <c r="N3044" s="239">
        <f>INDEX(TrackerTbl[#Data],MATCH(Table58[[#This Row],[L2]],TrackerTbl[Cleansed_UAID_2],0),5)</f>
        <v>45604</v>
      </c>
      <c r="O3044" s="9" t="str">
        <f>INDEX(TrackerTbl[#Data],MATCH(Table58[[#This Row],[L2]],TrackerTbl[Cleansed_UAID_2],0),6)</f>
        <v>50 - HOLD</v>
      </c>
      <c r="P3044" s="239">
        <f>INDEX(TrackerTbl[#Data],MATCH(Table58[[#This Row],[L2]],TrackerTbl[Cleansed_UAID_2],0),7)</f>
        <v>0</v>
      </c>
    </row>
    <row r="3045" spans="10:16">
      <c r="J3045" t="s">
        <v>12316</v>
      </c>
      <c r="K3045" s="238" t="s">
        <v>12315</v>
      </c>
      <c r="L3045" t="str">
        <f>LEFT(Table58[[#This Row],[L3 (Last Work Package only)]],FIND(" - ",Table58[[#This Row],[L3 (Last Work Package only)]])-1)</f>
        <v>IDR 220</v>
      </c>
      <c r="M3045" t="str">
        <f>LEFT(Table58[[#This Row],[Assets]],FIND(" - ",Table58[[#This Row],[Assets]])-1)</f>
        <v>HS2-000001052</v>
      </c>
      <c r="N3045" s="239">
        <f>INDEX(TrackerTbl[#Data],MATCH(Table58[[#This Row],[L2]],TrackerTbl[Cleansed_UAID_2],0),5)</f>
        <v>45604</v>
      </c>
      <c r="O3045" s="9" t="str">
        <f>INDEX(TrackerTbl[#Data],MATCH(Table58[[#This Row],[L2]],TrackerTbl[Cleansed_UAID_2],0),6)</f>
        <v>50 - HOLD</v>
      </c>
      <c r="P3045" s="239">
        <f>INDEX(TrackerTbl[#Data],MATCH(Table58[[#This Row],[L2]],TrackerTbl[Cleansed_UAID_2],0),7)</f>
        <v>0</v>
      </c>
    </row>
    <row r="3046" spans="10:16">
      <c r="J3046" t="s">
        <v>12317</v>
      </c>
      <c r="K3046" s="238" t="s">
        <v>12318</v>
      </c>
      <c r="L3046" t="str">
        <f>LEFT(Table58[[#This Row],[L3 (Last Work Package only)]],FIND(" - ",Table58[[#This Row],[L3 (Last Work Package only)]])-1)</f>
        <v>IDR 219.3</v>
      </c>
      <c r="M3046" t="str">
        <f>LEFT(Table58[[#This Row],[Assets]],FIND(" - ",Table58[[#This Row],[Assets]])-1)</f>
        <v>HS2-00002CT9Y</v>
      </c>
      <c r="N3046" s="239">
        <f>INDEX(TrackerTbl[#Data],MATCH(Table58[[#This Row],[L2]],TrackerTbl[Cleansed_UAID_2],0),5)</f>
        <v>45372</v>
      </c>
      <c r="O3046" s="9" t="str">
        <f>INDEX(TrackerTbl[#Data],MATCH(Table58[[#This Row],[L2]],TrackerTbl[Cleansed_UAID_2],0),6)</f>
        <v>10 - Complete</v>
      </c>
      <c r="P3046" s="239">
        <f>INDEX(TrackerTbl[#Data],MATCH(Table58[[#This Row],[L2]],TrackerTbl[Cleansed_UAID_2],0),7)</f>
        <v>45378</v>
      </c>
    </row>
    <row r="3047" spans="10:16">
      <c r="J3047" t="s">
        <v>12319</v>
      </c>
      <c r="K3047" s="238" t="s">
        <v>12318</v>
      </c>
      <c r="L3047" t="str">
        <f>LEFT(Table58[[#This Row],[L3 (Last Work Package only)]],FIND(" - ",Table58[[#This Row],[L3 (Last Work Package only)]])-1)</f>
        <v>IDR 219.3</v>
      </c>
      <c r="M3047" t="str">
        <f>LEFT(Table58[[#This Row],[Assets]],FIND(" - ",Table58[[#This Row],[Assets]])-1)</f>
        <v>HS2-00002CTA0</v>
      </c>
      <c r="N3047" s="239">
        <f>INDEX(TrackerTbl[#Data],MATCH(Table58[[#This Row],[L2]],TrackerTbl[Cleansed_UAID_2],0),5)</f>
        <v>45372</v>
      </c>
      <c r="O3047" s="9" t="str">
        <f>INDEX(TrackerTbl[#Data],MATCH(Table58[[#This Row],[L2]],TrackerTbl[Cleansed_UAID_2],0),6)</f>
        <v>10 - Complete</v>
      </c>
      <c r="P3047" s="239">
        <f>INDEX(TrackerTbl[#Data],MATCH(Table58[[#This Row],[L2]],TrackerTbl[Cleansed_UAID_2],0),7)</f>
        <v>45378</v>
      </c>
    </row>
    <row r="3048" spans="10:16">
      <c r="J3048" t="s">
        <v>12320</v>
      </c>
      <c r="K3048" s="238" t="s">
        <v>12318</v>
      </c>
      <c r="L3048" t="str">
        <f>LEFT(Table58[[#This Row],[L3 (Last Work Package only)]],FIND(" - ",Table58[[#This Row],[L3 (Last Work Package only)]])-1)</f>
        <v>IDR 219.3</v>
      </c>
      <c r="M3048" t="str">
        <f>LEFT(Table58[[#This Row],[Assets]],FIND(" - ",Table58[[#This Row],[Assets]])-1)</f>
        <v>HS2-00002CTA4</v>
      </c>
      <c r="N3048" s="239">
        <f>INDEX(TrackerTbl[#Data],MATCH(Table58[[#This Row],[L2]],TrackerTbl[Cleansed_UAID_2],0),5)</f>
        <v>45384</v>
      </c>
      <c r="O3048" s="9" t="str">
        <f>INDEX(TrackerTbl[#Data],MATCH(Table58[[#This Row],[L2]],TrackerTbl[Cleansed_UAID_2],0),6)</f>
        <v>10 - Complete</v>
      </c>
      <c r="P3048" s="239">
        <f>INDEX(TrackerTbl[#Data],MATCH(Table58[[#This Row],[L2]],TrackerTbl[Cleansed_UAID_2],0),7)</f>
        <v>45385</v>
      </c>
    </row>
    <row r="3049" spans="10:16">
      <c r="J3049" t="s">
        <v>12321</v>
      </c>
      <c r="K3049" s="238" t="s">
        <v>12318</v>
      </c>
      <c r="L3049" t="str">
        <f>LEFT(Table58[[#This Row],[L3 (Last Work Package only)]],FIND(" - ",Table58[[#This Row],[L3 (Last Work Package only)]])-1)</f>
        <v>IDR 219.3</v>
      </c>
      <c r="M3049" t="str">
        <f>LEFT(Table58[[#This Row],[Assets]],FIND(" - ",Table58[[#This Row],[Assets]])-1)</f>
        <v>HS2-00002CTA6</v>
      </c>
      <c r="N3049" s="239">
        <f>INDEX(TrackerTbl[#Data],MATCH(Table58[[#This Row],[L2]],TrackerTbl[Cleansed_UAID_2],0),5)</f>
        <v>45386</v>
      </c>
      <c r="O3049" s="9" t="str">
        <f>INDEX(TrackerTbl[#Data],MATCH(Table58[[#This Row],[L2]],TrackerTbl[Cleansed_UAID_2],0),6)</f>
        <v>10 - Complete</v>
      </c>
      <c r="P3049" s="239">
        <f>INDEX(TrackerTbl[#Data],MATCH(Table58[[#This Row],[L2]],TrackerTbl[Cleansed_UAID_2],0),7)</f>
        <v>45390</v>
      </c>
    </row>
    <row r="3050" spans="10:16">
      <c r="J3050" t="s">
        <v>12322</v>
      </c>
      <c r="K3050" s="238" t="s">
        <v>12318</v>
      </c>
      <c r="L3050" t="str">
        <f>LEFT(Table58[[#This Row],[L3 (Last Work Package only)]],FIND(" - ",Table58[[#This Row],[L3 (Last Work Package only)]])-1)</f>
        <v>IDR 219.3</v>
      </c>
      <c r="M3050" t="str">
        <f>LEFT(Table58[[#This Row],[Assets]],FIND(" - ",Table58[[#This Row],[Assets]])-1)</f>
        <v>HS2-00002YCW4</v>
      </c>
      <c r="N3050" s="239">
        <f>INDEX(TrackerTbl[#Data],MATCH(Table58[[#This Row],[L2]],TrackerTbl[Cleansed_UAID_2],0),5)</f>
        <v>45394</v>
      </c>
      <c r="O3050" s="9" t="str">
        <f>INDEX(TrackerTbl[#Data],MATCH(Table58[[#This Row],[L2]],TrackerTbl[Cleansed_UAID_2],0),6)</f>
        <v>10 - Complete</v>
      </c>
      <c r="P3050" s="239">
        <f>INDEX(TrackerTbl[#Data],MATCH(Table58[[#This Row],[L2]],TrackerTbl[Cleansed_UAID_2],0),7)</f>
        <v>45415</v>
      </c>
    </row>
    <row r="3051" spans="10:16">
      <c r="J3051" t="s">
        <v>12323</v>
      </c>
      <c r="K3051" s="238" t="s">
        <v>12318</v>
      </c>
      <c r="L3051" t="str">
        <f>LEFT(Table58[[#This Row],[L3 (Last Work Package only)]],FIND(" - ",Table58[[#This Row],[L3 (Last Work Package only)]])-1)</f>
        <v>IDR 219.3</v>
      </c>
      <c r="M3051" t="str">
        <f>LEFT(Table58[[#This Row],[Assets]],FIND(" - ",Table58[[#This Row],[Assets]])-1)</f>
        <v>HS2-000031EEZ</v>
      </c>
      <c r="N3051" s="239">
        <f>INDEX(TrackerTbl[#Data],MATCH(Table58[[#This Row],[L2]],TrackerTbl[Cleansed_UAID_2],0),5)</f>
        <v>45440</v>
      </c>
      <c r="O3051" s="9" t="str">
        <f>INDEX(TrackerTbl[#Data],MATCH(Table58[[#This Row],[L2]],TrackerTbl[Cleansed_UAID_2],0),6)</f>
        <v>10 - Complete</v>
      </c>
      <c r="P3051" s="239">
        <f>INDEX(TrackerTbl[#Data],MATCH(Table58[[#This Row],[L2]],TrackerTbl[Cleansed_UAID_2],0),7)</f>
        <v>45441</v>
      </c>
    </row>
    <row r="3052" spans="10:16">
      <c r="J3052" t="s">
        <v>12324</v>
      </c>
      <c r="K3052" s="238" t="s">
        <v>12318</v>
      </c>
      <c r="L3052" t="str">
        <f>LEFT(Table58[[#This Row],[L3 (Last Work Package only)]],FIND(" - ",Table58[[#This Row],[L3 (Last Work Package only)]])-1)</f>
        <v>IDR 219.3</v>
      </c>
      <c r="M3052" t="str">
        <f>LEFT(Table58[[#This Row],[Assets]],FIND(" - ",Table58[[#This Row],[Assets]])-1)</f>
        <v>HS2-000031EF0</v>
      </c>
      <c r="N3052" s="239">
        <f>INDEX(TrackerTbl[#Data],MATCH(Table58[[#This Row],[L2]],TrackerTbl[Cleansed_UAID_2],0),5)</f>
        <v>45394</v>
      </c>
      <c r="O3052" s="9" t="str">
        <f>INDEX(TrackerTbl[#Data],MATCH(Table58[[#This Row],[L2]],TrackerTbl[Cleansed_UAID_2],0),6)</f>
        <v>10 - Complete</v>
      </c>
      <c r="P3052" s="239">
        <f>INDEX(TrackerTbl[#Data],MATCH(Table58[[#This Row],[L2]],TrackerTbl[Cleansed_UAID_2],0),7)</f>
        <v>45420</v>
      </c>
    </row>
    <row r="3053" spans="10:16">
      <c r="J3053" t="s">
        <v>12325</v>
      </c>
      <c r="K3053" s="238" t="s">
        <v>12318</v>
      </c>
      <c r="L3053" t="str">
        <f>LEFT(Table58[[#This Row],[L3 (Last Work Package only)]],FIND(" - ",Table58[[#This Row],[L3 (Last Work Package only)]])-1)</f>
        <v>IDR 219.3</v>
      </c>
      <c r="M3053" t="str">
        <f>LEFT(Table58[[#This Row],[Assets]],FIND(" - ",Table58[[#This Row],[Assets]])-1)</f>
        <v>HS2-000033GP3</v>
      </c>
      <c r="N3053" s="239">
        <f>INDEX(TrackerTbl[#Data],MATCH(Table58[[#This Row],[L2]],TrackerTbl[Cleansed_UAID_2],0),5)</f>
        <v>45387</v>
      </c>
      <c r="O3053" s="9" t="str">
        <f>INDEX(TrackerTbl[#Data],MATCH(Table58[[#This Row],[L2]],TrackerTbl[Cleansed_UAID_2],0),6)</f>
        <v>10 - Complete</v>
      </c>
      <c r="P3053" s="239">
        <f>INDEX(TrackerTbl[#Data],MATCH(Table58[[#This Row],[L2]],TrackerTbl[Cleansed_UAID_2],0),7)</f>
        <v>45397</v>
      </c>
    </row>
    <row r="3054" spans="10:16">
      <c r="J3054" t="s">
        <v>12326</v>
      </c>
      <c r="K3054" s="238" t="s">
        <v>12318</v>
      </c>
      <c r="L3054" t="str">
        <f>LEFT(Table58[[#This Row],[L3 (Last Work Package only)]],FIND(" - ",Table58[[#This Row],[L3 (Last Work Package only)]])-1)</f>
        <v>IDR 219.3</v>
      </c>
      <c r="M3054" t="str">
        <f>LEFT(Table58[[#This Row],[Assets]],FIND(" - ",Table58[[#This Row],[Assets]])-1)</f>
        <v>HS2-000033XXN</v>
      </c>
      <c r="N3054" s="239">
        <f>INDEX(TrackerTbl[#Data],MATCH(Table58[[#This Row],[L2]],TrackerTbl[Cleansed_UAID_2],0),5)</f>
        <v>45397</v>
      </c>
      <c r="O3054" s="9" t="str">
        <f>INDEX(TrackerTbl[#Data],MATCH(Table58[[#This Row],[L2]],TrackerTbl[Cleansed_UAID_2],0),6)</f>
        <v>10 - Complete</v>
      </c>
      <c r="P3054" s="239">
        <f>INDEX(TrackerTbl[#Data],MATCH(Table58[[#This Row],[L2]],TrackerTbl[Cleansed_UAID_2],0),7)</f>
        <v>45406</v>
      </c>
    </row>
    <row r="3055" spans="10:16">
      <c r="J3055" t="s">
        <v>12327</v>
      </c>
      <c r="K3055" s="238" t="s">
        <v>12318</v>
      </c>
      <c r="L3055" t="str">
        <f>LEFT(Table58[[#This Row],[L3 (Last Work Package only)]],FIND(" - ",Table58[[#This Row],[L3 (Last Work Package only)]])-1)</f>
        <v>IDR 219.3</v>
      </c>
      <c r="M3055" t="str">
        <f>LEFT(Table58[[#This Row],[Assets]],FIND(" - ",Table58[[#This Row],[Assets]])-1)</f>
        <v>HS2-000033XXP</v>
      </c>
      <c r="N3055" s="239">
        <f>INDEX(TrackerTbl[#Data],MATCH(Table58[[#This Row],[L2]],TrackerTbl[Cleansed_UAID_2],0),5)</f>
        <v>45397</v>
      </c>
      <c r="O3055" s="9" t="str">
        <f>INDEX(TrackerTbl[#Data],MATCH(Table58[[#This Row],[L2]],TrackerTbl[Cleansed_UAID_2],0),6)</f>
        <v>10 - Complete</v>
      </c>
      <c r="P3055" s="239">
        <f>INDEX(TrackerTbl[#Data],MATCH(Table58[[#This Row],[L2]],TrackerTbl[Cleansed_UAID_2],0),7)</f>
        <v>45406</v>
      </c>
    </row>
    <row r="3056" spans="10:16">
      <c r="J3056" t="s">
        <v>12328</v>
      </c>
      <c r="K3056" s="238" t="s">
        <v>12318</v>
      </c>
      <c r="L3056" t="str">
        <f>LEFT(Table58[[#This Row],[L3 (Last Work Package only)]],FIND(" - ",Table58[[#This Row],[L3 (Last Work Package only)]])-1)</f>
        <v>IDR 219.3</v>
      </c>
      <c r="M3056" t="str">
        <f>LEFT(Table58[[#This Row],[Assets]],FIND(" - ",Table58[[#This Row],[Assets]])-1)</f>
        <v>HS2-000033XXQ</v>
      </c>
      <c r="N3056" s="239">
        <f>INDEX(TrackerTbl[#Data],MATCH(Table58[[#This Row],[L2]],TrackerTbl[Cleansed_UAID_2],0),5)</f>
        <v>45397</v>
      </c>
      <c r="O3056" s="9" t="str">
        <f>INDEX(TrackerTbl[#Data],MATCH(Table58[[#This Row],[L2]],TrackerTbl[Cleansed_UAID_2],0),6)</f>
        <v>10 - Complete</v>
      </c>
      <c r="P3056" s="239">
        <f>INDEX(TrackerTbl[#Data],MATCH(Table58[[#This Row],[L2]],TrackerTbl[Cleansed_UAID_2],0),7)</f>
        <v>45406</v>
      </c>
    </row>
    <row r="3057" spans="10:16">
      <c r="J3057" t="s">
        <v>12329</v>
      </c>
      <c r="K3057" s="238" t="s">
        <v>12318</v>
      </c>
      <c r="L3057" t="str">
        <f>LEFT(Table58[[#This Row],[L3 (Last Work Package only)]],FIND(" - ",Table58[[#This Row],[L3 (Last Work Package only)]])-1)</f>
        <v>IDR 219.3</v>
      </c>
      <c r="M3057" t="str">
        <f>LEFT(Table58[[#This Row],[Assets]],FIND(" - ",Table58[[#This Row],[Assets]])-1)</f>
        <v>HS2-000033XXR</v>
      </c>
      <c r="N3057" s="239">
        <f>INDEX(TrackerTbl[#Data],MATCH(Table58[[#This Row],[L2]],TrackerTbl[Cleansed_UAID_2],0),5)</f>
        <v>45397</v>
      </c>
      <c r="O3057" s="9" t="str">
        <f>INDEX(TrackerTbl[#Data],MATCH(Table58[[#This Row],[L2]],TrackerTbl[Cleansed_UAID_2],0),6)</f>
        <v>10 - Complete</v>
      </c>
      <c r="P3057" s="239">
        <f>INDEX(TrackerTbl[#Data],MATCH(Table58[[#This Row],[L2]],TrackerTbl[Cleansed_UAID_2],0),7)</f>
        <v>45406</v>
      </c>
    </row>
    <row r="3058" spans="10:16">
      <c r="J3058" t="s">
        <v>12330</v>
      </c>
      <c r="K3058" s="238" t="s">
        <v>12318</v>
      </c>
      <c r="L3058" t="str">
        <f>LEFT(Table58[[#This Row],[L3 (Last Work Package only)]],FIND(" - ",Table58[[#This Row],[L3 (Last Work Package only)]])-1)</f>
        <v>IDR 219.3</v>
      </c>
      <c r="M3058" t="str">
        <f>LEFT(Table58[[#This Row],[Assets]],FIND(" - ",Table58[[#This Row],[Assets]])-1)</f>
        <v>HS2-000033XXS</v>
      </c>
      <c r="N3058" s="239">
        <f>INDEX(TrackerTbl[#Data],MATCH(Table58[[#This Row],[L2]],TrackerTbl[Cleansed_UAID_2],0),5)</f>
        <v>45397</v>
      </c>
      <c r="O3058" s="9" t="str">
        <f>INDEX(TrackerTbl[#Data],MATCH(Table58[[#This Row],[L2]],TrackerTbl[Cleansed_UAID_2],0),6)</f>
        <v>10 - Complete</v>
      </c>
      <c r="P3058" s="239">
        <f>INDEX(TrackerTbl[#Data],MATCH(Table58[[#This Row],[L2]],TrackerTbl[Cleansed_UAID_2],0),7)</f>
        <v>45406</v>
      </c>
    </row>
    <row r="3059" spans="10:16">
      <c r="J3059" t="s">
        <v>12331</v>
      </c>
      <c r="K3059" s="238" t="s">
        <v>12318</v>
      </c>
      <c r="L3059" t="str">
        <f>LEFT(Table58[[#This Row],[L3 (Last Work Package only)]],FIND(" - ",Table58[[#This Row],[L3 (Last Work Package only)]])-1)</f>
        <v>IDR 219.3</v>
      </c>
      <c r="M3059" t="str">
        <f>LEFT(Table58[[#This Row],[Assets]],FIND(" - ",Table58[[#This Row],[Assets]])-1)</f>
        <v>HS2-000033XXT</v>
      </c>
      <c r="N3059" s="239">
        <f>INDEX(TrackerTbl[#Data],MATCH(Table58[[#This Row],[L2]],TrackerTbl[Cleansed_UAID_2],0),5)</f>
        <v>45397</v>
      </c>
      <c r="O3059" s="9" t="str">
        <f>INDEX(TrackerTbl[#Data],MATCH(Table58[[#This Row],[L2]],TrackerTbl[Cleansed_UAID_2],0),6)</f>
        <v>10 - Complete</v>
      </c>
      <c r="P3059" s="239">
        <f>INDEX(TrackerTbl[#Data],MATCH(Table58[[#This Row],[L2]],TrackerTbl[Cleansed_UAID_2],0),7)</f>
        <v>45406</v>
      </c>
    </row>
    <row r="3060" spans="10:16">
      <c r="J3060" t="s">
        <v>12332</v>
      </c>
      <c r="K3060" s="238" t="s">
        <v>12318</v>
      </c>
      <c r="L3060" t="str">
        <f>LEFT(Table58[[#This Row],[L3 (Last Work Package only)]],FIND(" - ",Table58[[#This Row],[L3 (Last Work Package only)]])-1)</f>
        <v>IDR 219.3</v>
      </c>
      <c r="M3060" t="str">
        <f>LEFT(Table58[[#This Row],[Assets]],FIND(" - ",Table58[[#This Row],[Assets]])-1)</f>
        <v>HS2-000033XXU</v>
      </c>
      <c r="N3060" s="239">
        <f>INDEX(TrackerTbl[#Data],MATCH(Table58[[#This Row],[L2]],TrackerTbl[Cleansed_UAID_2],0),5)</f>
        <v>45397</v>
      </c>
      <c r="O3060" s="9" t="str">
        <f>INDEX(TrackerTbl[#Data],MATCH(Table58[[#This Row],[L2]],TrackerTbl[Cleansed_UAID_2],0),6)</f>
        <v>10 - Complete</v>
      </c>
      <c r="P3060" s="239">
        <f>INDEX(TrackerTbl[#Data],MATCH(Table58[[#This Row],[L2]],TrackerTbl[Cleansed_UAID_2],0),7)</f>
        <v>45405</v>
      </c>
    </row>
    <row r="3061" spans="10:16">
      <c r="J3061" t="s">
        <v>12333</v>
      </c>
      <c r="K3061" s="238" t="s">
        <v>12318</v>
      </c>
      <c r="L3061" t="str">
        <f>LEFT(Table58[[#This Row],[L3 (Last Work Package only)]],FIND(" - ",Table58[[#This Row],[L3 (Last Work Package only)]])-1)</f>
        <v>IDR 219.3</v>
      </c>
      <c r="M3061" t="str">
        <f>LEFT(Table58[[#This Row],[Assets]],FIND(" - ",Table58[[#This Row],[Assets]])-1)</f>
        <v>HS2-000033XXV</v>
      </c>
      <c r="N3061" s="239">
        <f>INDEX(TrackerTbl[#Data],MATCH(Table58[[#This Row],[L2]],TrackerTbl[Cleansed_UAID_2],0),5)</f>
        <v>45397</v>
      </c>
      <c r="O3061" s="9" t="str">
        <f>INDEX(TrackerTbl[#Data],MATCH(Table58[[#This Row],[L2]],TrackerTbl[Cleansed_UAID_2],0),6)</f>
        <v>10 - Complete</v>
      </c>
      <c r="P3061" s="239">
        <f>INDEX(TrackerTbl[#Data],MATCH(Table58[[#This Row],[L2]],TrackerTbl[Cleansed_UAID_2],0),7)</f>
        <v>45405</v>
      </c>
    </row>
    <row r="3062" spans="10:16">
      <c r="J3062" t="s">
        <v>12334</v>
      </c>
      <c r="K3062" s="238" t="s">
        <v>12318</v>
      </c>
      <c r="L3062" t="str">
        <f>LEFT(Table58[[#This Row],[L3 (Last Work Package only)]],FIND(" - ",Table58[[#This Row],[L3 (Last Work Package only)]])-1)</f>
        <v>IDR 219.3</v>
      </c>
      <c r="M3062" t="str">
        <f>LEFT(Table58[[#This Row],[Assets]],FIND(" - ",Table58[[#This Row],[Assets]])-1)</f>
        <v>HS2-000033XXW</v>
      </c>
      <c r="N3062" s="239">
        <f>INDEX(TrackerTbl[#Data],MATCH(Table58[[#This Row],[L2]],TrackerTbl[Cleansed_UAID_2],0),5)</f>
        <v>45397</v>
      </c>
      <c r="O3062" s="9" t="str">
        <f>INDEX(TrackerTbl[#Data],MATCH(Table58[[#This Row],[L2]],TrackerTbl[Cleansed_UAID_2],0),6)</f>
        <v>10 - Complete</v>
      </c>
      <c r="P3062" s="239">
        <f>INDEX(TrackerTbl[#Data],MATCH(Table58[[#This Row],[L2]],TrackerTbl[Cleansed_UAID_2],0),7)</f>
        <v>45406</v>
      </c>
    </row>
    <row r="3063" spans="10:16">
      <c r="J3063" t="s">
        <v>12335</v>
      </c>
      <c r="K3063" s="238" t="s">
        <v>12318</v>
      </c>
      <c r="L3063" t="str">
        <f>LEFT(Table58[[#This Row],[L3 (Last Work Package only)]],FIND(" - ",Table58[[#This Row],[L3 (Last Work Package only)]])-1)</f>
        <v>IDR 219.3</v>
      </c>
      <c r="M3063" t="str">
        <f>LEFT(Table58[[#This Row],[Assets]],FIND(" - ",Table58[[#This Row],[Assets]])-1)</f>
        <v>HS2-000033XXX</v>
      </c>
      <c r="N3063" s="239">
        <f>INDEX(TrackerTbl[#Data],MATCH(Table58[[#This Row],[L2]],TrackerTbl[Cleansed_UAID_2],0),5)</f>
        <v>45397</v>
      </c>
      <c r="O3063" s="9" t="str">
        <f>INDEX(TrackerTbl[#Data],MATCH(Table58[[#This Row],[L2]],TrackerTbl[Cleansed_UAID_2],0),6)</f>
        <v>10 - Complete</v>
      </c>
      <c r="P3063" s="239">
        <f>INDEX(TrackerTbl[#Data],MATCH(Table58[[#This Row],[L2]],TrackerTbl[Cleansed_UAID_2],0),7)</f>
        <v>45406</v>
      </c>
    </row>
    <row r="3064" spans="10:16">
      <c r="J3064" t="s">
        <v>12336</v>
      </c>
      <c r="K3064" s="238" t="s">
        <v>12318</v>
      </c>
      <c r="L3064" t="str">
        <f>LEFT(Table58[[#This Row],[L3 (Last Work Package only)]],FIND(" - ",Table58[[#This Row],[L3 (Last Work Package only)]])-1)</f>
        <v>IDR 219.3</v>
      </c>
      <c r="M3064" t="str">
        <f>LEFT(Table58[[#This Row],[Assets]],FIND(" - ",Table58[[#This Row],[Assets]])-1)</f>
        <v>HS2-000033XXY</v>
      </c>
      <c r="N3064" s="239">
        <f>INDEX(TrackerTbl[#Data],MATCH(Table58[[#This Row],[L2]],TrackerTbl[Cleansed_UAID_2],0),5)</f>
        <v>45397</v>
      </c>
      <c r="O3064" s="9" t="str">
        <f>INDEX(TrackerTbl[#Data],MATCH(Table58[[#This Row],[L2]],TrackerTbl[Cleansed_UAID_2],0),6)</f>
        <v>10 - Complete</v>
      </c>
      <c r="P3064" s="239">
        <f>INDEX(TrackerTbl[#Data],MATCH(Table58[[#This Row],[L2]],TrackerTbl[Cleansed_UAID_2],0),7)</f>
        <v>45406</v>
      </c>
    </row>
    <row r="3065" spans="10:16">
      <c r="J3065" t="s">
        <v>12337</v>
      </c>
      <c r="K3065" s="238" t="s">
        <v>12318</v>
      </c>
      <c r="L3065" t="str">
        <f>LEFT(Table58[[#This Row],[L3 (Last Work Package only)]],FIND(" - ",Table58[[#This Row],[L3 (Last Work Package only)]])-1)</f>
        <v>IDR 219.3</v>
      </c>
      <c r="M3065" t="str">
        <f>LEFT(Table58[[#This Row],[Assets]],FIND(" - ",Table58[[#This Row],[Assets]])-1)</f>
        <v>HS2-000033XXZ</v>
      </c>
      <c r="N3065" s="239">
        <f>INDEX(TrackerTbl[#Data],MATCH(Table58[[#This Row],[L2]],TrackerTbl[Cleansed_UAID_2],0),5)</f>
        <v>45397</v>
      </c>
      <c r="O3065" s="9" t="str">
        <f>INDEX(TrackerTbl[#Data],MATCH(Table58[[#This Row],[L2]],TrackerTbl[Cleansed_UAID_2],0),6)</f>
        <v>10 - Complete</v>
      </c>
      <c r="P3065" s="239">
        <f>INDEX(TrackerTbl[#Data],MATCH(Table58[[#This Row],[L2]],TrackerTbl[Cleansed_UAID_2],0),7)</f>
        <v>45406</v>
      </c>
    </row>
    <row r="3066" spans="10:16">
      <c r="J3066" t="s">
        <v>12338</v>
      </c>
      <c r="K3066" s="238" t="s">
        <v>12318</v>
      </c>
      <c r="L3066" t="str">
        <f>LEFT(Table58[[#This Row],[L3 (Last Work Package only)]],FIND(" - ",Table58[[#This Row],[L3 (Last Work Package only)]])-1)</f>
        <v>IDR 219.3</v>
      </c>
      <c r="M3066" t="str">
        <f>LEFT(Table58[[#This Row],[Assets]],FIND(" - ",Table58[[#This Row],[Assets]])-1)</f>
        <v>HS2-000033XY0</v>
      </c>
      <c r="N3066" s="239">
        <f>INDEX(TrackerTbl[#Data],MATCH(Table58[[#This Row],[L2]],TrackerTbl[Cleansed_UAID_2],0),5)</f>
        <v>45397</v>
      </c>
      <c r="O3066" s="9" t="str">
        <f>INDEX(TrackerTbl[#Data],MATCH(Table58[[#This Row],[L2]],TrackerTbl[Cleansed_UAID_2],0),6)</f>
        <v>10 - Complete</v>
      </c>
      <c r="P3066" s="239">
        <f>INDEX(TrackerTbl[#Data],MATCH(Table58[[#This Row],[L2]],TrackerTbl[Cleansed_UAID_2],0),7)</f>
        <v>45406</v>
      </c>
    </row>
    <row r="3067" spans="10:16">
      <c r="J3067" t="s">
        <v>12339</v>
      </c>
      <c r="K3067" s="238" t="s">
        <v>12318</v>
      </c>
      <c r="L3067" t="str">
        <f>LEFT(Table58[[#This Row],[L3 (Last Work Package only)]],FIND(" - ",Table58[[#This Row],[L3 (Last Work Package only)]])-1)</f>
        <v>IDR 219.3</v>
      </c>
      <c r="M3067" t="str">
        <f>LEFT(Table58[[#This Row],[Assets]],FIND(" - ",Table58[[#This Row],[Assets]])-1)</f>
        <v>HS2-000033XY1</v>
      </c>
      <c r="N3067" s="239">
        <f>INDEX(TrackerTbl[#Data],MATCH(Table58[[#This Row],[L2]],TrackerTbl[Cleansed_UAID_2],0),5)</f>
        <v>45397</v>
      </c>
      <c r="O3067" s="9" t="str">
        <f>INDEX(TrackerTbl[#Data],MATCH(Table58[[#This Row],[L2]],TrackerTbl[Cleansed_UAID_2],0),6)</f>
        <v>10 - Complete</v>
      </c>
      <c r="P3067" s="239">
        <f>INDEX(TrackerTbl[#Data],MATCH(Table58[[#This Row],[L2]],TrackerTbl[Cleansed_UAID_2],0),7)</f>
        <v>45406</v>
      </c>
    </row>
    <row r="3068" spans="10:16">
      <c r="J3068" t="s">
        <v>12340</v>
      </c>
      <c r="K3068" s="238" t="s">
        <v>12318</v>
      </c>
      <c r="L3068" t="str">
        <f>LEFT(Table58[[#This Row],[L3 (Last Work Package only)]],FIND(" - ",Table58[[#This Row],[L3 (Last Work Package only)]])-1)</f>
        <v>IDR 219.3</v>
      </c>
      <c r="M3068" t="str">
        <f>LEFT(Table58[[#This Row],[Assets]],FIND(" - ",Table58[[#This Row],[Assets]])-1)</f>
        <v>HS2-000033XY2</v>
      </c>
      <c r="N3068" s="239">
        <f>INDEX(TrackerTbl[#Data],MATCH(Table58[[#This Row],[L2]],TrackerTbl[Cleansed_UAID_2],0),5)</f>
        <v>45397</v>
      </c>
      <c r="O3068" s="9" t="str">
        <f>INDEX(TrackerTbl[#Data],MATCH(Table58[[#This Row],[L2]],TrackerTbl[Cleansed_UAID_2],0),6)</f>
        <v>10 - Complete</v>
      </c>
      <c r="P3068" s="239">
        <f>INDEX(TrackerTbl[#Data],MATCH(Table58[[#This Row],[L2]],TrackerTbl[Cleansed_UAID_2],0),7)</f>
        <v>45406</v>
      </c>
    </row>
    <row r="3069" spans="10:16">
      <c r="J3069" t="s">
        <v>12341</v>
      </c>
      <c r="K3069" s="238" t="s">
        <v>12318</v>
      </c>
      <c r="L3069" t="str">
        <f>LEFT(Table58[[#This Row],[L3 (Last Work Package only)]],FIND(" - ",Table58[[#This Row],[L3 (Last Work Package only)]])-1)</f>
        <v>IDR 219.3</v>
      </c>
      <c r="M3069" t="str">
        <f>LEFT(Table58[[#This Row],[Assets]],FIND(" - ",Table58[[#This Row],[Assets]])-1)</f>
        <v>HS2-000033XY3</v>
      </c>
      <c r="N3069" s="239">
        <f>INDEX(TrackerTbl[#Data],MATCH(Table58[[#This Row],[L2]],TrackerTbl[Cleansed_UAID_2],0),5)</f>
        <v>45397</v>
      </c>
      <c r="O3069" s="9" t="str">
        <f>INDEX(TrackerTbl[#Data],MATCH(Table58[[#This Row],[L2]],TrackerTbl[Cleansed_UAID_2],0),6)</f>
        <v>10 - Complete</v>
      </c>
      <c r="P3069" s="239">
        <f>INDEX(TrackerTbl[#Data],MATCH(Table58[[#This Row],[L2]],TrackerTbl[Cleansed_UAID_2],0),7)</f>
        <v>45406</v>
      </c>
    </row>
    <row r="3070" spans="10:16">
      <c r="J3070" t="s">
        <v>12342</v>
      </c>
      <c r="K3070" s="238" t="s">
        <v>12318</v>
      </c>
      <c r="L3070" t="str">
        <f>LEFT(Table58[[#This Row],[L3 (Last Work Package only)]],FIND(" - ",Table58[[#This Row],[L3 (Last Work Package only)]])-1)</f>
        <v>IDR 219.3</v>
      </c>
      <c r="M3070" t="str">
        <f>LEFT(Table58[[#This Row],[Assets]],FIND(" - ",Table58[[#This Row],[Assets]])-1)</f>
        <v>HS2-000033XY4</v>
      </c>
      <c r="N3070" s="239">
        <f>INDEX(TrackerTbl[#Data],MATCH(Table58[[#This Row],[L2]],TrackerTbl[Cleansed_UAID_2],0),5)</f>
        <v>45397</v>
      </c>
      <c r="O3070" s="9" t="str">
        <f>INDEX(TrackerTbl[#Data],MATCH(Table58[[#This Row],[L2]],TrackerTbl[Cleansed_UAID_2],0),6)</f>
        <v>10 - Complete</v>
      </c>
      <c r="P3070" s="239">
        <f>INDEX(TrackerTbl[#Data],MATCH(Table58[[#This Row],[L2]],TrackerTbl[Cleansed_UAID_2],0),7)</f>
        <v>45406</v>
      </c>
    </row>
    <row r="3071" spans="10:16">
      <c r="J3071" t="s">
        <v>12343</v>
      </c>
      <c r="K3071" s="238" t="s">
        <v>12318</v>
      </c>
      <c r="L3071" t="str">
        <f>LEFT(Table58[[#This Row],[L3 (Last Work Package only)]],FIND(" - ",Table58[[#This Row],[L3 (Last Work Package only)]])-1)</f>
        <v>IDR 219.3</v>
      </c>
      <c r="M3071" t="str">
        <f>LEFT(Table58[[#This Row],[Assets]],FIND(" - ",Table58[[#This Row],[Assets]])-1)</f>
        <v>HS2-000033XY5</v>
      </c>
      <c r="N3071" s="239">
        <f>INDEX(TrackerTbl[#Data],MATCH(Table58[[#This Row],[L2]],TrackerTbl[Cleansed_UAID_2],0),5)</f>
        <v>45397</v>
      </c>
      <c r="O3071" s="9" t="str">
        <f>INDEX(TrackerTbl[#Data],MATCH(Table58[[#This Row],[L2]],TrackerTbl[Cleansed_UAID_2],0),6)</f>
        <v>10 - Complete</v>
      </c>
      <c r="P3071" s="239">
        <f>INDEX(TrackerTbl[#Data],MATCH(Table58[[#This Row],[L2]],TrackerTbl[Cleansed_UAID_2],0),7)</f>
        <v>45406</v>
      </c>
    </row>
    <row r="3072" spans="10:16">
      <c r="J3072" t="s">
        <v>12344</v>
      </c>
      <c r="K3072" s="238" t="s">
        <v>12318</v>
      </c>
      <c r="L3072" t="str">
        <f>LEFT(Table58[[#This Row],[L3 (Last Work Package only)]],FIND(" - ",Table58[[#This Row],[L3 (Last Work Package only)]])-1)</f>
        <v>IDR 219.3</v>
      </c>
      <c r="M3072" t="str">
        <f>LEFT(Table58[[#This Row],[Assets]],FIND(" - ",Table58[[#This Row],[Assets]])-1)</f>
        <v>HS2-000037YLE</v>
      </c>
      <c r="N3072" s="239">
        <f>INDEX(TrackerTbl[#Data],MATCH(Table58[[#This Row],[L2]],TrackerTbl[Cleansed_UAID_2],0),5)</f>
        <v>45394</v>
      </c>
      <c r="O3072" s="9" t="str">
        <f>INDEX(TrackerTbl[#Data],MATCH(Table58[[#This Row],[L2]],TrackerTbl[Cleansed_UAID_2],0),6)</f>
        <v>10 - Complete</v>
      </c>
      <c r="P3072" s="239">
        <f>INDEX(TrackerTbl[#Data],MATCH(Table58[[#This Row],[L2]],TrackerTbl[Cleansed_UAID_2],0),7)</f>
        <v>45412</v>
      </c>
    </row>
    <row r="3073" spans="10:16">
      <c r="J3073" t="s">
        <v>12345</v>
      </c>
      <c r="K3073" s="238" t="s">
        <v>12318</v>
      </c>
      <c r="L3073" t="str">
        <f>LEFT(Table58[[#This Row],[L3 (Last Work Package only)]],FIND(" - ",Table58[[#This Row],[L3 (Last Work Package only)]])-1)</f>
        <v>IDR 219.3</v>
      </c>
      <c r="M3073" t="str">
        <f>LEFT(Table58[[#This Row],[Assets]],FIND(" - ",Table58[[#This Row],[Assets]])-1)</f>
        <v>HS2-000037YLG</v>
      </c>
      <c r="N3073" s="239">
        <f>INDEX(TrackerTbl[#Data],MATCH(Table58[[#This Row],[L2]],TrackerTbl[Cleansed_UAID_2],0),5)</f>
        <v>45394</v>
      </c>
      <c r="O3073" s="9" t="str">
        <f>INDEX(TrackerTbl[#Data],MATCH(Table58[[#This Row],[L2]],TrackerTbl[Cleansed_UAID_2],0),6)</f>
        <v>10 - Complete</v>
      </c>
      <c r="P3073" s="239">
        <f>INDEX(TrackerTbl[#Data],MATCH(Table58[[#This Row],[L2]],TrackerTbl[Cleansed_UAID_2],0),7)</f>
        <v>45412</v>
      </c>
    </row>
    <row r="3074" spans="10:16">
      <c r="J3074" t="s">
        <v>12346</v>
      </c>
      <c r="K3074" s="238" t="s">
        <v>12318</v>
      </c>
      <c r="L3074" t="str">
        <f>LEFT(Table58[[#This Row],[L3 (Last Work Package only)]],FIND(" - ",Table58[[#This Row],[L3 (Last Work Package only)]])-1)</f>
        <v>IDR 219.3</v>
      </c>
      <c r="M3074" t="str">
        <f>LEFT(Table58[[#This Row],[Assets]],FIND(" - ",Table58[[#This Row],[Assets]])-1)</f>
        <v>HS2-0000386U9</v>
      </c>
      <c r="N3074" s="239">
        <f>INDEX(TrackerTbl[#Data],MATCH(Table58[[#This Row],[L2]],TrackerTbl[Cleansed_UAID_2],0),5)</f>
        <v>45365</v>
      </c>
      <c r="O3074" s="9" t="str">
        <f>INDEX(TrackerTbl[#Data],MATCH(Table58[[#This Row],[L2]],TrackerTbl[Cleansed_UAID_2],0),6)</f>
        <v>10 - Complete</v>
      </c>
      <c r="P3074" s="239">
        <f>INDEX(TrackerTbl[#Data],MATCH(Table58[[#This Row],[L2]],TrackerTbl[Cleansed_UAID_2],0),7)</f>
        <v>45378</v>
      </c>
    </row>
    <row r="3075" spans="10:16">
      <c r="J3075" t="s">
        <v>12347</v>
      </c>
      <c r="K3075" s="238" t="s">
        <v>12318</v>
      </c>
      <c r="L3075" t="str">
        <f>LEFT(Table58[[#This Row],[L3 (Last Work Package only)]],FIND(" - ",Table58[[#This Row],[L3 (Last Work Package only)]])-1)</f>
        <v>IDR 219.3</v>
      </c>
      <c r="M3075" t="str">
        <f>LEFT(Table58[[#This Row],[Assets]],FIND(" - ",Table58[[#This Row],[Assets]])-1)</f>
        <v>HS2-0000386UA</v>
      </c>
      <c r="N3075" s="239">
        <f>INDEX(TrackerTbl[#Data],MATCH(Table58[[#This Row],[L2]],TrackerTbl[Cleansed_UAID_2],0),5)</f>
        <v>45399</v>
      </c>
      <c r="O3075" s="9" t="str">
        <f>INDEX(TrackerTbl[#Data],MATCH(Table58[[#This Row],[L2]],TrackerTbl[Cleansed_UAID_2],0),6)</f>
        <v>10 - Complete</v>
      </c>
      <c r="P3075" s="239">
        <f>INDEX(TrackerTbl[#Data],MATCH(Table58[[#This Row],[L2]],TrackerTbl[Cleansed_UAID_2],0),7)</f>
        <v>45404</v>
      </c>
    </row>
    <row r="3076" spans="10:16">
      <c r="J3076" t="s">
        <v>12348</v>
      </c>
      <c r="K3076" s="238" t="s">
        <v>12349</v>
      </c>
      <c r="L3076" t="str">
        <f>LEFT(Table58[[#This Row],[L3 (Last Work Package only)]],FIND(" - ",Table58[[#This Row],[L3 (Last Work Package only)]])-1)</f>
        <v>IDR 219.2</v>
      </c>
      <c r="M3076" t="str">
        <f>LEFT(Table58[[#This Row],[Assets]],FIND(" - ",Table58[[#This Row],[Assets]])-1)</f>
        <v>HS2-00002CT9V</v>
      </c>
      <c r="N3076" s="239" t="e">
        <f>INDEX(TrackerTbl[#Data],MATCH(Table58[[#This Row],[L2]],TrackerTbl[Cleansed_UAID_2],0),5)</f>
        <v>#N/A</v>
      </c>
      <c r="O3076" s="9" t="e">
        <f>INDEX(TrackerTbl[#Data],MATCH(Table58[[#This Row],[L2]],TrackerTbl[Cleansed_UAID_2],0),6)</f>
        <v>#N/A</v>
      </c>
      <c r="P3076" s="239" t="e">
        <f>INDEX(TrackerTbl[#Data],MATCH(Table58[[#This Row],[L2]],TrackerTbl[Cleansed_UAID_2],0),7)</f>
        <v>#N/A</v>
      </c>
    </row>
    <row r="3077" spans="10:16">
      <c r="J3077" t="s">
        <v>12350</v>
      </c>
      <c r="K3077" s="238" t="s">
        <v>12351</v>
      </c>
      <c r="L3077" t="str">
        <f>LEFT(Table58[[#This Row],[L3 (Last Work Package only)]],FIND(" - ",Table58[[#This Row],[L3 (Last Work Package only)]])-1)</f>
        <v>IDR 219.1</v>
      </c>
      <c r="M3077" t="str">
        <f>LEFT(Table58[[#This Row],[Assets]],FIND(" - ",Table58[[#This Row],[Assets]])-1)</f>
        <v>HS2-00002CT9Z</v>
      </c>
      <c r="N3077" s="239">
        <f>INDEX(TrackerTbl[#Data],MATCH(Table58[[#This Row],[L2]],TrackerTbl[Cleansed_UAID_2],0),5)</f>
        <v>45632</v>
      </c>
      <c r="O3077" s="9" t="str">
        <f>INDEX(TrackerTbl[#Data],MATCH(Table58[[#This Row],[L2]],TrackerTbl[Cleansed_UAID_2],0),6)</f>
        <v>10 - Complete</v>
      </c>
      <c r="P3077" s="239">
        <f>INDEX(TrackerTbl[#Data],MATCH(Table58[[#This Row],[L2]],TrackerTbl[Cleansed_UAID_2],0),7)</f>
        <v>45644</v>
      </c>
    </row>
    <row r="3078" spans="10:16">
      <c r="J3078" t="s">
        <v>12352</v>
      </c>
      <c r="K3078" s="238" t="s">
        <v>12351</v>
      </c>
      <c r="L3078" t="str">
        <f>LEFT(Table58[[#This Row],[L3 (Last Work Package only)]],FIND(" - ",Table58[[#This Row],[L3 (Last Work Package only)]])-1)</f>
        <v>IDR 219.1</v>
      </c>
      <c r="M3078" t="str">
        <f>LEFT(Table58[[#This Row],[Assets]],FIND(" - ",Table58[[#This Row],[Assets]])-1)</f>
        <v>HS2-00002CTB2</v>
      </c>
      <c r="N3078" s="239" t="e">
        <f>INDEX(TrackerTbl[#Data],MATCH(Table58[[#This Row],[L2]],TrackerTbl[Cleansed_UAID_2],0),5)</f>
        <v>#N/A</v>
      </c>
      <c r="O3078" s="9" t="e">
        <f>INDEX(TrackerTbl[#Data],MATCH(Table58[[#This Row],[L2]],TrackerTbl[Cleansed_UAID_2],0),6)</f>
        <v>#N/A</v>
      </c>
      <c r="P3078" s="239" t="e">
        <f>INDEX(TrackerTbl[#Data],MATCH(Table58[[#This Row],[L2]],TrackerTbl[Cleansed_UAID_2],0),7)</f>
        <v>#N/A</v>
      </c>
    </row>
    <row r="3079" spans="10:16">
      <c r="J3079" t="s">
        <v>12353</v>
      </c>
      <c r="K3079" s="238" t="s">
        <v>12351</v>
      </c>
      <c r="L3079" t="str">
        <f>LEFT(Table58[[#This Row],[L3 (Last Work Package only)]],FIND(" - ",Table58[[#This Row],[L3 (Last Work Package only)]])-1)</f>
        <v>IDR 219.1</v>
      </c>
      <c r="M3079" t="str">
        <f>LEFT(Table58[[#This Row],[Assets]],FIND(" - ",Table58[[#This Row],[Assets]])-1)</f>
        <v>HS2-00002CTBA</v>
      </c>
      <c r="N3079" s="239" t="e">
        <f>INDEX(TrackerTbl[#Data],MATCH(Table58[[#This Row],[L2]],TrackerTbl[Cleansed_UAID_2],0),5)</f>
        <v>#N/A</v>
      </c>
      <c r="O3079" s="9" t="e">
        <f>INDEX(TrackerTbl[#Data],MATCH(Table58[[#This Row],[L2]],TrackerTbl[Cleansed_UAID_2],0),6)</f>
        <v>#N/A</v>
      </c>
      <c r="P3079" s="239" t="e">
        <f>INDEX(TrackerTbl[#Data],MATCH(Table58[[#This Row],[L2]],TrackerTbl[Cleansed_UAID_2],0),7)</f>
        <v>#N/A</v>
      </c>
    </row>
    <row r="3080" spans="10:16">
      <c r="J3080" t="s">
        <v>12354</v>
      </c>
      <c r="K3080" s="238" t="s">
        <v>12351</v>
      </c>
      <c r="L3080" t="str">
        <f>LEFT(Table58[[#This Row],[L3 (Last Work Package only)]],FIND(" - ",Table58[[#This Row],[L3 (Last Work Package only)]])-1)</f>
        <v>IDR 219.1</v>
      </c>
      <c r="M3080" t="str">
        <f>LEFT(Table58[[#This Row],[Assets]],FIND(" - ",Table58[[#This Row],[Assets]])-1)</f>
        <v>HS2-00002CTBT</v>
      </c>
      <c r="N3080" s="239" t="e">
        <f>INDEX(TrackerTbl[#Data],MATCH(Table58[[#This Row],[L2]],TrackerTbl[Cleansed_UAID_2],0),5)</f>
        <v>#N/A</v>
      </c>
      <c r="O3080" s="9" t="e">
        <f>INDEX(TrackerTbl[#Data],MATCH(Table58[[#This Row],[L2]],TrackerTbl[Cleansed_UAID_2],0),6)</f>
        <v>#N/A</v>
      </c>
      <c r="P3080" s="239" t="e">
        <f>INDEX(TrackerTbl[#Data],MATCH(Table58[[#This Row],[L2]],TrackerTbl[Cleansed_UAID_2],0),7)</f>
        <v>#N/A</v>
      </c>
    </row>
    <row r="3081" spans="10:16">
      <c r="J3081" t="s">
        <v>12355</v>
      </c>
      <c r="K3081" s="238" t="s">
        <v>12351</v>
      </c>
      <c r="L3081" t="str">
        <f>LEFT(Table58[[#This Row],[L3 (Last Work Package only)]],FIND(" - ",Table58[[#This Row],[L3 (Last Work Package only)]])-1)</f>
        <v>IDR 219.1</v>
      </c>
      <c r="M3081" t="str">
        <f>LEFT(Table58[[#This Row],[Assets]],FIND(" - ",Table58[[#This Row],[Assets]])-1)</f>
        <v>HS2-00002CTCN</v>
      </c>
      <c r="N3081" s="239" t="e">
        <f>INDEX(TrackerTbl[#Data],MATCH(Table58[[#This Row],[L2]],TrackerTbl[Cleansed_UAID_2],0),5)</f>
        <v>#N/A</v>
      </c>
      <c r="O3081" s="9" t="e">
        <f>INDEX(TrackerTbl[#Data],MATCH(Table58[[#This Row],[L2]],TrackerTbl[Cleansed_UAID_2],0),6)</f>
        <v>#N/A</v>
      </c>
      <c r="P3081" s="239" t="e">
        <f>INDEX(TrackerTbl[#Data],MATCH(Table58[[#This Row],[L2]],TrackerTbl[Cleansed_UAID_2],0),7)</f>
        <v>#N/A</v>
      </c>
    </row>
    <row r="3082" spans="10:16">
      <c r="J3082" t="s">
        <v>12356</v>
      </c>
      <c r="K3082" s="238" t="s">
        <v>12351</v>
      </c>
      <c r="L3082" t="str">
        <f>LEFT(Table58[[#This Row],[L3 (Last Work Package only)]],FIND(" - ",Table58[[#This Row],[L3 (Last Work Package only)]])-1)</f>
        <v>IDR 219.1</v>
      </c>
      <c r="M3082" t="str">
        <f>LEFT(Table58[[#This Row],[Assets]],FIND(" - ",Table58[[#This Row],[Assets]])-1)</f>
        <v>HS2-00002CTDS</v>
      </c>
      <c r="N3082" s="239" t="e">
        <f>INDEX(TrackerTbl[#Data],MATCH(Table58[[#This Row],[L2]],TrackerTbl[Cleansed_UAID_2],0),5)</f>
        <v>#N/A</v>
      </c>
      <c r="O3082" s="9" t="e">
        <f>INDEX(TrackerTbl[#Data],MATCH(Table58[[#This Row],[L2]],TrackerTbl[Cleansed_UAID_2],0),6)</f>
        <v>#N/A</v>
      </c>
      <c r="P3082" s="239" t="e">
        <f>INDEX(TrackerTbl[#Data],MATCH(Table58[[#This Row],[L2]],TrackerTbl[Cleansed_UAID_2],0),7)</f>
        <v>#N/A</v>
      </c>
    </row>
    <row r="3083" spans="10:16">
      <c r="J3083" t="s">
        <v>12357</v>
      </c>
      <c r="K3083" s="238" t="s">
        <v>12351</v>
      </c>
      <c r="L3083" t="str">
        <f>LEFT(Table58[[#This Row],[L3 (Last Work Package only)]],FIND(" - ",Table58[[#This Row],[L3 (Last Work Package only)]])-1)</f>
        <v>IDR 219.1</v>
      </c>
      <c r="M3083" t="str">
        <f>LEFT(Table58[[#This Row],[Assets]],FIND(" - ",Table58[[#This Row],[Assets]])-1)</f>
        <v>HS2-00002CTDZ</v>
      </c>
      <c r="N3083" s="239" t="e">
        <f>INDEX(TrackerTbl[#Data],MATCH(Table58[[#This Row],[L2]],TrackerTbl[Cleansed_UAID_2],0),5)</f>
        <v>#N/A</v>
      </c>
      <c r="O3083" s="9" t="e">
        <f>INDEX(TrackerTbl[#Data],MATCH(Table58[[#This Row],[L2]],TrackerTbl[Cleansed_UAID_2],0),6)</f>
        <v>#N/A</v>
      </c>
      <c r="P3083" s="239" t="e">
        <f>INDEX(TrackerTbl[#Data],MATCH(Table58[[#This Row],[L2]],TrackerTbl[Cleansed_UAID_2],0),7)</f>
        <v>#N/A</v>
      </c>
    </row>
    <row r="3084" spans="10:16">
      <c r="J3084" t="s">
        <v>12358</v>
      </c>
      <c r="K3084" s="238" t="s">
        <v>12351</v>
      </c>
      <c r="L3084" t="str">
        <f>LEFT(Table58[[#This Row],[L3 (Last Work Package only)]],FIND(" - ",Table58[[#This Row],[L3 (Last Work Package only)]])-1)</f>
        <v>IDR 219.1</v>
      </c>
      <c r="M3084" t="str">
        <f>LEFT(Table58[[#This Row],[Assets]],FIND(" - ",Table58[[#This Row],[Assets]])-1)</f>
        <v>HS2-00002CTE5</v>
      </c>
      <c r="N3084" s="239" t="e">
        <f>INDEX(TrackerTbl[#Data],MATCH(Table58[[#This Row],[L2]],TrackerTbl[Cleansed_UAID_2],0),5)</f>
        <v>#N/A</v>
      </c>
      <c r="O3084" s="9" t="e">
        <f>INDEX(TrackerTbl[#Data],MATCH(Table58[[#This Row],[L2]],TrackerTbl[Cleansed_UAID_2],0),6)</f>
        <v>#N/A</v>
      </c>
      <c r="P3084" s="239" t="e">
        <f>INDEX(TrackerTbl[#Data],MATCH(Table58[[#This Row],[L2]],TrackerTbl[Cleansed_UAID_2],0),7)</f>
        <v>#N/A</v>
      </c>
    </row>
    <row r="3085" spans="10:16">
      <c r="J3085" t="s">
        <v>12359</v>
      </c>
      <c r="K3085" s="238" t="s">
        <v>12351</v>
      </c>
      <c r="L3085" t="str">
        <f>LEFT(Table58[[#This Row],[L3 (Last Work Package only)]],FIND(" - ",Table58[[#This Row],[L3 (Last Work Package only)]])-1)</f>
        <v>IDR 219.1</v>
      </c>
      <c r="M3085" t="str">
        <f>LEFT(Table58[[#This Row],[Assets]],FIND(" - ",Table58[[#This Row],[Assets]])-1)</f>
        <v>HS2-00002CTEA</v>
      </c>
      <c r="N3085" s="239" t="e">
        <f>INDEX(TrackerTbl[#Data],MATCH(Table58[[#This Row],[L2]],TrackerTbl[Cleansed_UAID_2],0),5)</f>
        <v>#N/A</v>
      </c>
      <c r="O3085" s="9" t="e">
        <f>INDEX(TrackerTbl[#Data],MATCH(Table58[[#This Row],[L2]],TrackerTbl[Cleansed_UAID_2],0),6)</f>
        <v>#N/A</v>
      </c>
      <c r="P3085" s="239" t="e">
        <f>INDEX(TrackerTbl[#Data],MATCH(Table58[[#This Row],[L2]],TrackerTbl[Cleansed_UAID_2],0),7)</f>
        <v>#N/A</v>
      </c>
    </row>
    <row r="3086" spans="10:16">
      <c r="J3086" t="s">
        <v>12360</v>
      </c>
      <c r="K3086" s="238" t="s">
        <v>12351</v>
      </c>
      <c r="L3086" t="str">
        <f>LEFT(Table58[[#This Row],[L3 (Last Work Package only)]],FIND(" - ",Table58[[#This Row],[L3 (Last Work Package only)]])-1)</f>
        <v>IDR 219.1</v>
      </c>
      <c r="M3086" t="str">
        <f>LEFT(Table58[[#This Row],[Assets]],FIND(" - ",Table58[[#This Row],[Assets]])-1)</f>
        <v>HS2-00002CQQL</v>
      </c>
      <c r="N3086" s="239" t="e">
        <f>INDEX(TrackerTbl[#Data],MATCH(Table58[[#This Row],[L2]],TrackerTbl[Cleansed_UAID_2],0),5)</f>
        <v>#N/A</v>
      </c>
      <c r="O3086" s="9" t="e">
        <f>INDEX(TrackerTbl[#Data],MATCH(Table58[[#This Row],[L2]],TrackerTbl[Cleansed_UAID_2],0),6)</f>
        <v>#N/A</v>
      </c>
      <c r="P3086" s="239" t="e">
        <f>INDEX(TrackerTbl[#Data],MATCH(Table58[[#This Row],[L2]],TrackerTbl[Cleansed_UAID_2],0),7)</f>
        <v>#N/A</v>
      </c>
    </row>
    <row r="3087" spans="10:16">
      <c r="J3087" t="s">
        <v>12361</v>
      </c>
      <c r="K3087" s="238" t="s">
        <v>12362</v>
      </c>
      <c r="L3087" t="str">
        <f>LEFT(Table58[[#This Row],[L3 (Last Work Package only)]],FIND(" - ",Table58[[#This Row],[L3 (Last Work Package only)]])-1)</f>
        <v>IDR 219</v>
      </c>
      <c r="M3087" t="str">
        <f>LEFT(Table58[[#This Row],[Assets]],FIND(" - ",Table58[[#This Row],[Assets]])-1)</f>
        <v>HS2-000001046</v>
      </c>
      <c r="N3087" s="239" t="e">
        <f>INDEX(TrackerTbl[#Data],MATCH(Table58[[#This Row],[L2]],TrackerTbl[Cleansed_UAID_2],0),5)</f>
        <v>#N/A</v>
      </c>
      <c r="O3087" s="9" t="e">
        <f>INDEX(TrackerTbl[#Data],MATCH(Table58[[#This Row],[L2]],TrackerTbl[Cleansed_UAID_2],0),6)</f>
        <v>#N/A</v>
      </c>
      <c r="P3087" s="239" t="e">
        <f>INDEX(TrackerTbl[#Data],MATCH(Table58[[#This Row],[L2]],TrackerTbl[Cleansed_UAID_2],0),7)</f>
        <v>#N/A</v>
      </c>
    </row>
    <row r="3088" spans="10:16">
      <c r="J3088" t="s">
        <v>12363</v>
      </c>
      <c r="K3088" s="238" t="s">
        <v>12362</v>
      </c>
      <c r="L3088" t="str">
        <f>LEFT(Table58[[#This Row],[L3 (Last Work Package only)]],FIND(" - ",Table58[[#This Row],[L3 (Last Work Package only)]])-1)</f>
        <v>IDR 219</v>
      </c>
      <c r="M3088" t="str">
        <f>LEFT(Table58[[#This Row],[Assets]],FIND(" - ",Table58[[#This Row],[Assets]])-1)</f>
        <v>HS2-000001047</v>
      </c>
      <c r="N3088" s="239" t="e">
        <f>INDEX(TrackerTbl[#Data],MATCH(Table58[[#This Row],[L2]],TrackerTbl[Cleansed_UAID_2],0),5)</f>
        <v>#N/A</v>
      </c>
      <c r="O3088" s="9" t="e">
        <f>INDEX(TrackerTbl[#Data],MATCH(Table58[[#This Row],[L2]],TrackerTbl[Cleansed_UAID_2],0),6)</f>
        <v>#N/A</v>
      </c>
      <c r="P3088" s="239" t="e">
        <f>INDEX(TrackerTbl[#Data],MATCH(Table58[[#This Row],[L2]],TrackerTbl[Cleansed_UAID_2],0),7)</f>
        <v>#N/A</v>
      </c>
    </row>
    <row r="3089" spans="10:16">
      <c r="J3089" t="s">
        <v>12364</v>
      </c>
      <c r="K3089" s="238" t="s">
        <v>12362</v>
      </c>
      <c r="L3089" t="str">
        <f>LEFT(Table58[[#This Row],[L3 (Last Work Package only)]],FIND(" - ",Table58[[#This Row],[L3 (Last Work Package only)]])-1)</f>
        <v>IDR 219</v>
      </c>
      <c r="M3089" t="str">
        <f>LEFT(Table58[[#This Row],[Assets]],FIND(" - ",Table58[[#This Row],[Assets]])-1)</f>
        <v>HS2-00002DV8P</v>
      </c>
      <c r="N3089" s="239" t="e">
        <f>INDEX(TrackerTbl[#Data],MATCH(Table58[[#This Row],[L2]],TrackerTbl[Cleansed_UAID_2],0),5)</f>
        <v>#N/A</v>
      </c>
      <c r="O3089" s="9" t="e">
        <f>INDEX(TrackerTbl[#Data],MATCH(Table58[[#This Row],[L2]],TrackerTbl[Cleansed_UAID_2],0),6)</f>
        <v>#N/A</v>
      </c>
      <c r="P3089" s="239" t="e">
        <f>INDEX(TrackerTbl[#Data],MATCH(Table58[[#This Row],[L2]],TrackerTbl[Cleansed_UAID_2],0),7)</f>
        <v>#N/A</v>
      </c>
    </row>
    <row r="3090" spans="10:16">
      <c r="J3090" t="s">
        <v>12365</v>
      </c>
      <c r="K3090" s="238" t="s">
        <v>12362</v>
      </c>
      <c r="L3090" t="str">
        <f>LEFT(Table58[[#This Row],[L3 (Last Work Package only)]],FIND(" - ",Table58[[#This Row],[L3 (Last Work Package only)]])-1)</f>
        <v>IDR 219</v>
      </c>
      <c r="M3090" t="str">
        <f>LEFT(Table58[[#This Row],[Assets]],FIND(" - ",Table58[[#This Row],[Assets]])-1)</f>
        <v>HS2-000020C1K</v>
      </c>
      <c r="N3090" s="239" t="e">
        <f>INDEX(TrackerTbl[#Data],MATCH(Table58[[#This Row],[L2]],TrackerTbl[Cleansed_UAID_2],0),5)</f>
        <v>#N/A</v>
      </c>
      <c r="O3090" s="9" t="e">
        <f>INDEX(TrackerTbl[#Data],MATCH(Table58[[#This Row],[L2]],TrackerTbl[Cleansed_UAID_2],0),6)</f>
        <v>#N/A</v>
      </c>
      <c r="P3090" s="239" t="e">
        <f>INDEX(TrackerTbl[#Data],MATCH(Table58[[#This Row],[L2]],TrackerTbl[Cleansed_UAID_2],0),7)</f>
        <v>#N/A</v>
      </c>
    </row>
    <row r="3091" spans="10:16">
      <c r="J3091" t="s">
        <v>12366</v>
      </c>
      <c r="K3091" s="238" t="s">
        <v>12367</v>
      </c>
      <c r="L3091" t="str">
        <f>LEFT(Table58[[#This Row],[L3 (Last Work Package only)]],FIND(" - ",Table58[[#This Row],[L3 (Last Work Package only)]])-1)</f>
        <v>IDR 218.02-1</v>
      </c>
      <c r="M3091" t="str">
        <f>LEFT(Table58[[#This Row],[Assets]],FIND(" - ",Table58[[#This Row],[Assets]])-1)</f>
        <v>HS2-00002KRAL</v>
      </c>
      <c r="N3091" s="239">
        <f>INDEX(TrackerTbl[#Data],MATCH(Table58[[#This Row],[L2]],TrackerTbl[Cleansed_UAID_2],0),5)</f>
        <v>45251</v>
      </c>
      <c r="O3091" s="9" t="str">
        <f>INDEX(TrackerTbl[#Data],MATCH(Table58[[#This Row],[L2]],TrackerTbl[Cleansed_UAID_2],0),6)</f>
        <v>10 - Complete</v>
      </c>
      <c r="P3091" s="239">
        <f>INDEX(TrackerTbl[#Data],MATCH(Table58[[#This Row],[L2]],TrackerTbl[Cleansed_UAID_2],0),7)</f>
        <v>45257</v>
      </c>
    </row>
    <row r="3092" spans="10:16">
      <c r="J3092" t="s">
        <v>12368</v>
      </c>
      <c r="K3092" s="238" t="s">
        <v>12367</v>
      </c>
      <c r="L3092" t="str">
        <f>LEFT(Table58[[#This Row],[L3 (Last Work Package only)]],FIND(" - ",Table58[[#This Row],[L3 (Last Work Package only)]])-1)</f>
        <v>IDR 218.02-1</v>
      </c>
      <c r="M3092" t="str">
        <f>LEFT(Table58[[#This Row],[Assets]],FIND(" - ",Table58[[#This Row],[Assets]])-1)</f>
        <v>HS2-00002KRAM</v>
      </c>
      <c r="N3092" s="239">
        <f>INDEX(TrackerTbl[#Data],MATCH(Table58[[#This Row],[L2]],TrackerTbl[Cleansed_UAID_2],0),5)</f>
        <v>45251</v>
      </c>
      <c r="O3092" s="9" t="str">
        <f>INDEX(TrackerTbl[#Data],MATCH(Table58[[#This Row],[L2]],TrackerTbl[Cleansed_UAID_2],0),6)</f>
        <v>10 - Complete</v>
      </c>
      <c r="P3092" s="239">
        <f>INDEX(TrackerTbl[#Data],MATCH(Table58[[#This Row],[L2]],TrackerTbl[Cleansed_UAID_2],0),7)</f>
        <v>45251</v>
      </c>
    </row>
    <row r="3093" spans="10:16">
      <c r="J3093" t="s">
        <v>12369</v>
      </c>
      <c r="K3093" s="238" t="s">
        <v>12367</v>
      </c>
      <c r="L3093" t="str">
        <f>LEFT(Table58[[#This Row],[L3 (Last Work Package only)]],FIND(" - ",Table58[[#This Row],[L3 (Last Work Package only)]])-1)</f>
        <v>IDR 218.02-1</v>
      </c>
      <c r="M3093" t="str">
        <f>LEFT(Table58[[#This Row],[Assets]],FIND(" - ",Table58[[#This Row],[Assets]])-1)</f>
        <v>HS2-00002NSXP</v>
      </c>
      <c r="N3093" s="239">
        <f>INDEX(TrackerTbl[#Data],MATCH(Table58[[#This Row],[L2]],TrackerTbl[Cleansed_UAID_2],0),5)</f>
        <v>45399</v>
      </c>
      <c r="O3093" s="9" t="str">
        <f>INDEX(TrackerTbl[#Data],MATCH(Table58[[#This Row],[L2]],TrackerTbl[Cleansed_UAID_2],0),6)</f>
        <v>99 - Cancelled</v>
      </c>
      <c r="P3093" s="239">
        <f>INDEX(TrackerTbl[#Data],MATCH(Table58[[#This Row],[L2]],TrackerTbl[Cleansed_UAID_2],0),7)</f>
        <v>0</v>
      </c>
    </row>
    <row r="3094" spans="10:16">
      <c r="J3094" t="s">
        <v>12370</v>
      </c>
      <c r="K3094" s="238" t="s">
        <v>12367</v>
      </c>
      <c r="L3094" t="str">
        <f>LEFT(Table58[[#This Row],[L3 (Last Work Package only)]],FIND(" - ",Table58[[#This Row],[L3 (Last Work Package only)]])-1)</f>
        <v>IDR 218.02-1</v>
      </c>
      <c r="M3094" t="str">
        <f>LEFT(Table58[[#This Row],[Assets]],FIND(" - ",Table58[[#This Row],[Assets]])-1)</f>
        <v>HS2-00002NSXQ</v>
      </c>
      <c r="N3094" s="239">
        <f>INDEX(TrackerTbl[#Data],MATCH(Table58[[#This Row],[L2]],TrackerTbl[Cleansed_UAID_2],0),5)</f>
        <v>45523</v>
      </c>
      <c r="O3094" s="9" t="str">
        <f>INDEX(TrackerTbl[#Data],MATCH(Table58[[#This Row],[L2]],TrackerTbl[Cleansed_UAID_2],0),6)</f>
        <v>10 - Complete</v>
      </c>
      <c r="P3094" s="239">
        <f>INDEX(TrackerTbl[#Data],MATCH(Table58[[#This Row],[L2]],TrackerTbl[Cleansed_UAID_2],0),7)</f>
        <v>45533</v>
      </c>
    </row>
    <row r="3095" spans="10:16">
      <c r="J3095" t="s">
        <v>12371</v>
      </c>
      <c r="K3095" s="238" t="s">
        <v>12367</v>
      </c>
      <c r="L3095" t="str">
        <f>LEFT(Table58[[#This Row],[L3 (Last Work Package only)]],FIND(" - ",Table58[[#This Row],[L3 (Last Work Package only)]])-1)</f>
        <v>IDR 218.02-1</v>
      </c>
      <c r="M3095" t="str">
        <f>LEFT(Table58[[#This Row],[Assets]],FIND(" - ",Table58[[#This Row],[Assets]])-1)</f>
        <v>HS2-00002VK47</v>
      </c>
      <c r="N3095" s="239">
        <f>INDEX(TrackerTbl[#Data],MATCH(Table58[[#This Row],[L2]],TrackerTbl[Cleansed_UAID_2],0),5)</f>
        <v>45545</v>
      </c>
      <c r="O3095" s="9" t="str">
        <f>INDEX(TrackerTbl[#Data],MATCH(Table58[[#This Row],[L2]],TrackerTbl[Cleansed_UAID_2],0),6)</f>
        <v>10 - Complete</v>
      </c>
      <c r="P3095" s="239">
        <f>INDEX(TrackerTbl[#Data],MATCH(Table58[[#This Row],[L2]],TrackerTbl[Cleansed_UAID_2],0),7)</f>
        <v>45555</v>
      </c>
    </row>
    <row r="3096" spans="10:16">
      <c r="J3096" t="s">
        <v>12372</v>
      </c>
      <c r="K3096" s="238" t="s">
        <v>12367</v>
      </c>
      <c r="L3096" t="str">
        <f>LEFT(Table58[[#This Row],[L3 (Last Work Package only)]],FIND(" - ",Table58[[#This Row],[L3 (Last Work Package only)]])-1)</f>
        <v>IDR 218.02-1</v>
      </c>
      <c r="M3096" t="str">
        <f>LEFT(Table58[[#This Row],[Assets]],FIND(" - ",Table58[[#This Row],[Assets]])-1)</f>
        <v>HS2-00002TMWU</v>
      </c>
      <c r="N3096" s="239">
        <f>INDEX(TrackerTbl[#Data],MATCH(Table58[[#This Row],[L2]],TrackerTbl[Cleansed_UAID_2],0),5)</f>
        <v>45250</v>
      </c>
      <c r="O3096" s="9" t="str">
        <f>INDEX(TrackerTbl[#Data],MATCH(Table58[[#This Row],[L2]],TrackerTbl[Cleansed_UAID_2],0),6)</f>
        <v>10 - Complete</v>
      </c>
      <c r="P3096" s="239">
        <f>INDEX(TrackerTbl[#Data],MATCH(Table58[[#This Row],[L2]],TrackerTbl[Cleansed_UAID_2],0),7)</f>
        <v>45252</v>
      </c>
    </row>
    <row r="3097" spans="10:16">
      <c r="J3097" t="s">
        <v>12373</v>
      </c>
      <c r="K3097" s="238" t="s">
        <v>12367</v>
      </c>
      <c r="L3097" t="str">
        <f>LEFT(Table58[[#This Row],[L3 (Last Work Package only)]],FIND(" - ",Table58[[#This Row],[L3 (Last Work Package only)]])-1)</f>
        <v>IDR 218.02-1</v>
      </c>
      <c r="M3097" t="str">
        <f>LEFT(Table58[[#This Row],[Assets]],FIND(" - ",Table58[[#This Row],[Assets]])-1)</f>
        <v>HS2-00002TMWV</v>
      </c>
      <c r="N3097" s="239">
        <f>INDEX(TrackerTbl[#Data],MATCH(Table58[[#This Row],[L2]],TrackerTbl[Cleansed_UAID_2],0),5)</f>
        <v>45250</v>
      </c>
      <c r="O3097" s="9" t="str">
        <f>INDEX(TrackerTbl[#Data],MATCH(Table58[[#This Row],[L2]],TrackerTbl[Cleansed_UAID_2],0),6)</f>
        <v>10 - Complete</v>
      </c>
      <c r="P3097" s="239">
        <f>INDEX(TrackerTbl[#Data],MATCH(Table58[[#This Row],[L2]],TrackerTbl[Cleansed_UAID_2],0),7)</f>
        <v>45253</v>
      </c>
    </row>
    <row r="3098" spans="10:16">
      <c r="J3098" t="s">
        <v>12374</v>
      </c>
      <c r="K3098" s="238" t="s">
        <v>12367</v>
      </c>
      <c r="L3098" t="str">
        <f>LEFT(Table58[[#This Row],[L3 (Last Work Package only)]],FIND(" - ",Table58[[#This Row],[L3 (Last Work Package only)]])-1)</f>
        <v>IDR 218.02-1</v>
      </c>
      <c r="M3098" t="str">
        <f>LEFT(Table58[[#This Row],[Assets]],FIND(" - ",Table58[[#This Row],[Assets]])-1)</f>
        <v>HS2-00002TMWW</v>
      </c>
      <c r="N3098" s="239">
        <f>INDEX(TrackerTbl[#Data],MATCH(Table58[[#This Row],[L2]],TrackerTbl[Cleansed_UAID_2],0),5)</f>
        <v>45250</v>
      </c>
      <c r="O3098" s="9" t="str">
        <f>INDEX(TrackerTbl[#Data],MATCH(Table58[[#This Row],[L2]],TrackerTbl[Cleansed_UAID_2],0),6)</f>
        <v>10 - Complete</v>
      </c>
      <c r="P3098" s="239">
        <f>INDEX(TrackerTbl[#Data],MATCH(Table58[[#This Row],[L2]],TrackerTbl[Cleansed_UAID_2],0),7)</f>
        <v>45253</v>
      </c>
    </row>
    <row r="3099" spans="10:16">
      <c r="J3099" t="s">
        <v>12375</v>
      </c>
      <c r="K3099" s="238" t="s">
        <v>12367</v>
      </c>
      <c r="L3099" t="str">
        <f>LEFT(Table58[[#This Row],[L3 (Last Work Package only)]],FIND(" - ",Table58[[#This Row],[L3 (Last Work Package only)]])-1)</f>
        <v>IDR 218.02-1</v>
      </c>
      <c r="M3099" t="str">
        <f>LEFT(Table58[[#This Row],[Assets]],FIND(" - ",Table58[[#This Row],[Assets]])-1)</f>
        <v>HS2-0000307ZQ</v>
      </c>
      <c r="N3099" s="239">
        <f>INDEX(TrackerTbl[#Data],MATCH(Table58[[#This Row],[L2]],TrackerTbl[Cleansed_UAID_2],0),5)</f>
        <v>45579</v>
      </c>
      <c r="O3099" s="9" t="str">
        <f>INDEX(TrackerTbl[#Data],MATCH(Table58[[#This Row],[L2]],TrackerTbl[Cleansed_UAID_2],0),6)</f>
        <v>10 - Complete</v>
      </c>
      <c r="P3099" s="239">
        <f>INDEX(TrackerTbl[#Data],MATCH(Table58[[#This Row],[L2]],TrackerTbl[Cleansed_UAID_2],0),7)</f>
        <v>45582</v>
      </c>
    </row>
    <row r="3100" spans="10:16">
      <c r="J3100" t="s">
        <v>12376</v>
      </c>
      <c r="K3100" s="238" t="s">
        <v>12367</v>
      </c>
      <c r="L3100" t="str">
        <f>LEFT(Table58[[#This Row],[L3 (Last Work Package only)]],FIND(" - ",Table58[[#This Row],[L3 (Last Work Package only)]])-1)</f>
        <v>IDR 218.02-1</v>
      </c>
      <c r="M3100" t="str">
        <f>LEFT(Table58[[#This Row],[Assets]],FIND(" - ",Table58[[#This Row],[Assets]])-1)</f>
        <v>HS2-0000307ZR</v>
      </c>
      <c r="N3100" s="239">
        <f>INDEX(TrackerTbl[#Data],MATCH(Table58[[#This Row],[L2]],TrackerTbl[Cleansed_UAID_2],0),5)</f>
        <v>45582</v>
      </c>
      <c r="O3100" s="9" t="str">
        <f>INDEX(TrackerTbl[#Data],MATCH(Table58[[#This Row],[L2]],TrackerTbl[Cleansed_UAID_2],0),6)</f>
        <v>10 - Complete</v>
      </c>
      <c r="P3100" s="239">
        <f>INDEX(TrackerTbl[#Data],MATCH(Table58[[#This Row],[L2]],TrackerTbl[Cleansed_UAID_2],0),7)</f>
        <v>45589</v>
      </c>
    </row>
    <row r="3101" spans="10:16">
      <c r="J3101" t="s">
        <v>12377</v>
      </c>
      <c r="K3101" s="238" t="s">
        <v>12378</v>
      </c>
      <c r="L3101" t="str">
        <f>LEFT(Table58[[#This Row],[L3 (Last Work Package only)]],FIND(" - ",Table58[[#This Row],[L3 (Last Work Package only)]])-1)</f>
        <v>IDR 218.02</v>
      </c>
      <c r="M3101" t="str">
        <f>LEFT(Table58[[#This Row],[Assets]],FIND(" - ",Table58[[#This Row],[Assets]])-1)</f>
        <v>HS2-00002CTD9</v>
      </c>
      <c r="N3101" s="239">
        <f>INDEX(TrackerTbl[#Data],MATCH(Table58[[#This Row],[L2]],TrackerTbl[Cleansed_UAID_2],0),5)</f>
        <v>45406</v>
      </c>
      <c r="O3101" s="9" t="str">
        <f>INDEX(TrackerTbl[#Data],MATCH(Table58[[#This Row],[L2]],TrackerTbl[Cleansed_UAID_2],0),6)</f>
        <v>10 - Complete</v>
      </c>
      <c r="P3101" s="239">
        <f>INDEX(TrackerTbl[#Data],MATCH(Table58[[#This Row],[L2]],TrackerTbl[Cleansed_UAID_2],0),7)</f>
        <v>45415</v>
      </c>
    </row>
    <row r="3102" spans="10:16">
      <c r="J3102" t="s">
        <v>12379</v>
      </c>
      <c r="K3102" s="238" t="s">
        <v>12378</v>
      </c>
      <c r="L3102" t="str">
        <f>LEFT(Table58[[#This Row],[L3 (Last Work Package only)]],FIND(" - ",Table58[[#This Row],[L3 (Last Work Package only)]])-1)</f>
        <v>IDR 218.02</v>
      </c>
      <c r="M3102" t="str">
        <f>LEFT(Table58[[#This Row],[Assets]],FIND(" - ",Table58[[#This Row],[Assets]])-1)</f>
        <v>HS2-00002CTDA</v>
      </c>
      <c r="N3102" s="239">
        <f>INDEX(TrackerTbl[#Data],MATCH(Table58[[#This Row],[L2]],TrackerTbl[Cleansed_UAID_2],0),5)</f>
        <v>45406</v>
      </c>
      <c r="O3102" s="9" t="str">
        <f>INDEX(TrackerTbl[#Data],MATCH(Table58[[#This Row],[L2]],TrackerTbl[Cleansed_UAID_2],0),6)</f>
        <v>10 - Complete</v>
      </c>
      <c r="P3102" s="239">
        <f>INDEX(TrackerTbl[#Data],MATCH(Table58[[#This Row],[L2]],TrackerTbl[Cleansed_UAID_2],0),7)</f>
        <v>45415</v>
      </c>
    </row>
    <row r="3103" spans="10:16">
      <c r="J3103" t="s">
        <v>12380</v>
      </c>
      <c r="K3103" s="238" t="s">
        <v>12378</v>
      </c>
      <c r="L3103" t="str">
        <f>LEFT(Table58[[#This Row],[L3 (Last Work Package only)]],FIND(" - ",Table58[[#This Row],[L3 (Last Work Package only)]])-1)</f>
        <v>IDR 218.02</v>
      </c>
      <c r="M3103" t="str">
        <f>LEFT(Table58[[#This Row],[Assets]],FIND(" - ",Table58[[#This Row],[Assets]])-1)</f>
        <v>HS2-00002D2S2</v>
      </c>
      <c r="N3103" s="239">
        <f>INDEX(TrackerTbl[#Data],MATCH(Table58[[#This Row],[L2]],TrackerTbl[Cleansed_UAID_2],0),5)</f>
        <v>45379</v>
      </c>
      <c r="O3103" s="9" t="str">
        <f>INDEX(TrackerTbl[#Data],MATCH(Table58[[#This Row],[L2]],TrackerTbl[Cleansed_UAID_2],0),6)</f>
        <v>10 - Complete</v>
      </c>
      <c r="P3103" s="239">
        <f>INDEX(TrackerTbl[#Data],MATCH(Table58[[#This Row],[L2]],TrackerTbl[Cleansed_UAID_2],0),7)</f>
        <v>45384</v>
      </c>
    </row>
    <row r="3104" spans="10:16">
      <c r="J3104" t="s">
        <v>12381</v>
      </c>
      <c r="K3104" s="238" t="s">
        <v>12378</v>
      </c>
      <c r="L3104" t="str">
        <f>LEFT(Table58[[#This Row],[L3 (Last Work Package only)]],FIND(" - ",Table58[[#This Row],[L3 (Last Work Package only)]])-1)</f>
        <v>IDR 218.02</v>
      </c>
      <c r="M3104" t="str">
        <f>LEFT(Table58[[#This Row],[Assets]],FIND(" - ",Table58[[#This Row],[Assets]])-1)</f>
        <v>HS2-00002TPZ5</v>
      </c>
      <c r="N3104" s="239">
        <f>INDEX(TrackerTbl[#Data],MATCH(Table58[[#This Row],[L2]],TrackerTbl[Cleansed_UAID_2],0),5)</f>
        <v>45453</v>
      </c>
      <c r="O3104" s="9" t="str">
        <f>INDEX(TrackerTbl[#Data],MATCH(Table58[[#This Row],[L2]],TrackerTbl[Cleansed_UAID_2],0),6)</f>
        <v>10 - Complete</v>
      </c>
      <c r="P3104" s="239">
        <f>INDEX(TrackerTbl[#Data],MATCH(Table58[[#This Row],[L2]],TrackerTbl[Cleansed_UAID_2],0),7)</f>
        <v>45455</v>
      </c>
    </row>
    <row r="3105" spans="10:16">
      <c r="J3105" t="s">
        <v>12382</v>
      </c>
      <c r="K3105" s="238" t="s">
        <v>12378</v>
      </c>
      <c r="L3105" t="str">
        <f>LEFT(Table58[[#This Row],[L3 (Last Work Package only)]],FIND(" - ",Table58[[#This Row],[L3 (Last Work Package only)]])-1)</f>
        <v>IDR 218.02</v>
      </c>
      <c r="M3105" t="str">
        <f>LEFT(Table58[[#This Row],[Assets]],FIND(" - ",Table58[[#This Row],[Assets]])-1)</f>
        <v>HS2-000020NKT</v>
      </c>
      <c r="N3105" s="239">
        <f>INDEX(TrackerTbl[#Data],MATCH(Table58[[#This Row],[L2]],TrackerTbl[Cleansed_UAID_2],0),5)</f>
        <v>45399</v>
      </c>
      <c r="O3105" s="9" t="str">
        <f>INDEX(TrackerTbl[#Data],MATCH(Table58[[#This Row],[L2]],TrackerTbl[Cleansed_UAID_2],0),6)</f>
        <v>10 - Complete</v>
      </c>
      <c r="P3105" s="239">
        <f>INDEX(TrackerTbl[#Data],MATCH(Table58[[#This Row],[L2]],TrackerTbl[Cleansed_UAID_2],0),7)</f>
        <v>45421</v>
      </c>
    </row>
    <row r="3106" spans="10:16">
      <c r="J3106" t="s">
        <v>12383</v>
      </c>
      <c r="K3106" s="238" t="s">
        <v>12378</v>
      </c>
      <c r="L3106" t="str">
        <f>LEFT(Table58[[#This Row],[L3 (Last Work Package only)]],FIND(" - ",Table58[[#This Row],[L3 (Last Work Package only)]])-1)</f>
        <v>IDR 218.02</v>
      </c>
      <c r="M3106" t="str">
        <f>LEFT(Table58[[#This Row],[Assets]],FIND(" - ",Table58[[#This Row],[Assets]])-1)</f>
        <v>HS2-00002VK41</v>
      </c>
      <c r="N3106" s="239">
        <f>INDEX(TrackerTbl[#Data],MATCH(Table58[[#This Row],[L2]],TrackerTbl[Cleansed_UAID_2],0),5)</f>
        <v>45419</v>
      </c>
      <c r="O3106" s="9" t="str">
        <f>INDEX(TrackerTbl[#Data],MATCH(Table58[[#This Row],[L2]],TrackerTbl[Cleansed_UAID_2],0),6)</f>
        <v>10 - Complete</v>
      </c>
      <c r="P3106" s="239">
        <f>INDEX(TrackerTbl[#Data],MATCH(Table58[[#This Row],[L2]],TrackerTbl[Cleansed_UAID_2],0),7)</f>
        <v>45422</v>
      </c>
    </row>
    <row r="3107" spans="10:16">
      <c r="J3107" t="s">
        <v>12384</v>
      </c>
      <c r="K3107" s="238" t="s">
        <v>12378</v>
      </c>
      <c r="L3107" t="str">
        <f>LEFT(Table58[[#This Row],[L3 (Last Work Package only)]],FIND(" - ",Table58[[#This Row],[L3 (Last Work Package only)]])-1)</f>
        <v>IDR 218.02</v>
      </c>
      <c r="M3107" t="str">
        <f>LEFT(Table58[[#This Row],[Assets]],FIND(" - ",Table58[[#This Row],[Assets]])-1)</f>
        <v>HS2-00002CT9N</v>
      </c>
      <c r="N3107" s="239">
        <f>INDEX(TrackerTbl[#Data],MATCH(Table58[[#This Row],[L2]],TrackerTbl[Cleansed_UAID_2],0),5)</f>
        <v>45406</v>
      </c>
      <c r="O3107" s="9" t="str">
        <f>INDEX(TrackerTbl[#Data],MATCH(Table58[[#This Row],[L2]],TrackerTbl[Cleansed_UAID_2],0),6)</f>
        <v>10 - Complete</v>
      </c>
      <c r="P3107" s="239">
        <f>INDEX(TrackerTbl[#Data],MATCH(Table58[[#This Row],[L2]],TrackerTbl[Cleansed_UAID_2],0),7)</f>
        <v>45415</v>
      </c>
    </row>
    <row r="3108" spans="10:16">
      <c r="J3108" t="s">
        <v>12385</v>
      </c>
      <c r="K3108" s="238" t="s">
        <v>12378</v>
      </c>
      <c r="L3108" t="str">
        <f>LEFT(Table58[[#This Row],[L3 (Last Work Package only)]],FIND(" - ",Table58[[#This Row],[L3 (Last Work Package only)]])-1)</f>
        <v>IDR 218.02</v>
      </c>
      <c r="M3108" t="str">
        <f>LEFT(Table58[[#This Row],[Assets]],FIND(" - ",Table58[[#This Row],[Assets]])-1)</f>
        <v>HS2-00002CT9P</v>
      </c>
      <c r="N3108" s="239">
        <f>INDEX(TrackerTbl[#Data],MATCH(Table58[[#This Row],[L2]],TrackerTbl[Cleansed_UAID_2],0),5)</f>
        <v>45419</v>
      </c>
      <c r="O3108" s="9" t="str">
        <f>INDEX(TrackerTbl[#Data],MATCH(Table58[[#This Row],[L2]],TrackerTbl[Cleansed_UAID_2],0),6)</f>
        <v>10 - Complete</v>
      </c>
      <c r="P3108" s="239">
        <f>INDEX(TrackerTbl[#Data],MATCH(Table58[[#This Row],[L2]],TrackerTbl[Cleansed_UAID_2],0),7)</f>
        <v>45425</v>
      </c>
    </row>
    <row r="3109" spans="10:16">
      <c r="J3109" t="s">
        <v>12386</v>
      </c>
      <c r="K3109" s="238" t="s">
        <v>12378</v>
      </c>
      <c r="L3109" t="str">
        <f>LEFT(Table58[[#This Row],[L3 (Last Work Package only)]],FIND(" - ",Table58[[#This Row],[L3 (Last Work Package only)]])-1)</f>
        <v>IDR 218.02</v>
      </c>
      <c r="M3109" t="str">
        <f>LEFT(Table58[[#This Row],[Assets]],FIND(" - ",Table58[[#This Row],[Assets]])-1)</f>
        <v>HS2-00002CT9Q</v>
      </c>
      <c r="N3109" s="239">
        <f>INDEX(TrackerTbl[#Data],MATCH(Table58[[#This Row],[L2]],TrackerTbl[Cleansed_UAID_2],0),5)</f>
        <v>45406</v>
      </c>
      <c r="O3109" s="9" t="str">
        <f>INDEX(TrackerTbl[#Data],MATCH(Table58[[#This Row],[L2]],TrackerTbl[Cleansed_UAID_2],0),6)</f>
        <v>10 - Complete</v>
      </c>
      <c r="P3109" s="239">
        <f>INDEX(TrackerTbl[#Data],MATCH(Table58[[#This Row],[L2]],TrackerTbl[Cleansed_UAID_2],0),7)</f>
        <v>45415</v>
      </c>
    </row>
    <row r="3110" spans="10:16">
      <c r="J3110" t="s">
        <v>12387</v>
      </c>
      <c r="K3110" s="238" t="s">
        <v>12378</v>
      </c>
      <c r="L3110" t="str">
        <f>LEFT(Table58[[#This Row],[L3 (Last Work Package only)]],FIND(" - ",Table58[[#This Row],[L3 (Last Work Package only)]])-1)</f>
        <v>IDR 218.02</v>
      </c>
      <c r="M3110" t="str">
        <f>LEFT(Table58[[#This Row],[Assets]],FIND(" - ",Table58[[#This Row],[Assets]])-1)</f>
        <v>HS2-00002YXB3</v>
      </c>
      <c r="N3110" s="239">
        <f>INDEX(TrackerTbl[#Data],MATCH(Table58[[#This Row],[L2]],TrackerTbl[Cleansed_UAID_2],0),5)</f>
        <v>45391</v>
      </c>
      <c r="O3110" s="9" t="str">
        <f>INDEX(TrackerTbl[#Data],MATCH(Table58[[#This Row],[L2]],TrackerTbl[Cleansed_UAID_2],0),6)</f>
        <v>10 - Complete</v>
      </c>
      <c r="P3110" s="239">
        <f>INDEX(TrackerTbl[#Data],MATCH(Table58[[#This Row],[L2]],TrackerTbl[Cleansed_UAID_2],0),7)</f>
        <v>45412</v>
      </c>
    </row>
    <row r="3111" spans="10:16">
      <c r="J3111" t="s">
        <v>12388</v>
      </c>
      <c r="K3111" s="238" t="s">
        <v>12378</v>
      </c>
      <c r="L3111" t="str">
        <f>LEFT(Table58[[#This Row],[L3 (Last Work Package only)]],FIND(" - ",Table58[[#This Row],[L3 (Last Work Package only)]])-1)</f>
        <v>IDR 218.02</v>
      </c>
      <c r="M3111" t="str">
        <f>LEFT(Table58[[#This Row],[Assets]],FIND(" - ",Table58[[#This Row],[Assets]])-1)</f>
        <v>HS2-00002YXB4</v>
      </c>
      <c r="N3111" s="239">
        <f>INDEX(TrackerTbl[#Data],MATCH(Table58[[#This Row],[L2]],TrackerTbl[Cleansed_UAID_2],0),5)</f>
        <v>45391</v>
      </c>
      <c r="O3111" s="9" t="str">
        <f>INDEX(TrackerTbl[#Data],MATCH(Table58[[#This Row],[L2]],TrackerTbl[Cleansed_UAID_2],0),6)</f>
        <v>10 - Complete</v>
      </c>
      <c r="P3111" s="239">
        <f>INDEX(TrackerTbl[#Data],MATCH(Table58[[#This Row],[L2]],TrackerTbl[Cleansed_UAID_2],0),7)</f>
        <v>45412</v>
      </c>
    </row>
    <row r="3112" spans="10:16">
      <c r="J3112" t="s">
        <v>12389</v>
      </c>
      <c r="K3112" s="238" t="s">
        <v>12378</v>
      </c>
      <c r="L3112" t="str">
        <f>LEFT(Table58[[#This Row],[L3 (Last Work Package only)]],FIND(" - ",Table58[[#This Row],[L3 (Last Work Package only)]])-1)</f>
        <v>IDR 218.02</v>
      </c>
      <c r="M3112" t="str">
        <f>LEFT(Table58[[#This Row],[Assets]],FIND(" - ",Table58[[#This Row],[Assets]])-1)</f>
        <v>HS2-000031248</v>
      </c>
      <c r="N3112" s="239">
        <f>INDEX(TrackerTbl[#Data],MATCH(Table58[[#This Row],[L2]],TrackerTbl[Cleansed_UAID_2],0),5)</f>
        <v>45478</v>
      </c>
      <c r="O3112" s="9" t="str">
        <f>INDEX(TrackerTbl[#Data],MATCH(Table58[[#This Row],[L2]],TrackerTbl[Cleansed_UAID_2],0),6)</f>
        <v>10 - Complete</v>
      </c>
      <c r="P3112" s="239">
        <f>INDEX(TrackerTbl[#Data],MATCH(Table58[[#This Row],[L2]],TrackerTbl[Cleansed_UAID_2],0),7)</f>
        <v>45484</v>
      </c>
    </row>
    <row r="3113" spans="10:16">
      <c r="J3113" t="s">
        <v>12390</v>
      </c>
      <c r="K3113" s="238" t="s">
        <v>12378</v>
      </c>
      <c r="L3113" t="str">
        <f>LEFT(Table58[[#This Row],[L3 (Last Work Package only)]],FIND(" - ",Table58[[#This Row],[L3 (Last Work Package only)]])-1)</f>
        <v>IDR 218.02</v>
      </c>
      <c r="M3113" t="str">
        <f>LEFT(Table58[[#This Row],[Assets]],FIND(" - ",Table58[[#This Row],[Assets]])-1)</f>
        <v>HS2-00003124A</v>
      </c>
      <c r="N3113" s="239">
        <f>INDEX(TrackerTbl[#Data],MATCH(Table58[[#This Row],[L2]],TrackerTbl[Cleansed_UAID_2],0),5)</f>
        <v>45453</v>
      </c>
      <c r="O3113" s="9" t="str">
        <f>INDEX(TrackerTbl[#Data],MATCH(Table58[[#This Row],[L2]],TrackerTbl[Cleansed_UAID_2],0),6)</f>
        <v>10 - Complete</v>
      </c>
      <c r="P3113" s="239">
        <f>INDEX(TrackerTbl[#Data],MATCH(Table58[[#This Row],[L2]],TrackerTbl[Cleansed_UAID_2],0),7)</f>
        <v>45455</v>
      </c>
    </row>
    <row r="3114" spans="10:16">
      <c r="J3114" t="s">
        <v>12391</v>
      </c>
      <c r="K3114" s="238" t="s">
        <v>12378</v>
      </c>
      <c r="L3114" t="str">
        <f>LEFT(Table58[[#This Row],[L3 (Last Work Package only)]],FIND(" - ",Table58[[#This Row],[L3 (Last Work Package only)]])-1)</f>
        <v>IDR 218.02</v>
      </c>
      <c r="M3114" t="str">
        <f>LEFT(Table58[[#This Row],[Assets]],FIND(" - ",Table58[[#This Row],[Assets]])-1)</f>
        <v>HS2-00003124B</v>
      </c>
      <c r="N3114" s="239">
        <f>INDEX(TrackerTbl[#Data],MATCH(Table58[[#This Row],[L2]],TrackerTbl[Cleansed_UAID_2],0),5)</f>
        <v>45399</v>
      </c>
      <c r="O3114" s="9" t="str">
        <f>INDEX(TrackerTbl[#Data],MATCH(Table58[[#This Row],[L2]],TrackerTbl[Cleansed_UAID_2],0),6)</f>
        <v>10 - Complete</v>
      </c>
      <c r="P3114" s="239">
        <f>INDEX(TrackerTbl[#Data],MATCH(Table58[[#This Row],[L2]],TrackerTbl[Cleansed_UAID_2],0),7)</f>
        <v>45421</v>
      </c>
    </row>
    <row r="3115" spans="10:16">
      <c r="J3115" t="s">
        <v>12392</v>
      </c>
      <c r="K3115" s="238" t="s">
        <v>12378</v>
      </c>
      <c r="L3115" t="str">
        <f>LEFT(Table58[[#This Row],[L3 (Last Work Package only)]],FIND(" - ",Table58[[#This Row],[L3 (Last Work Package only)]])-1)</f>
        <v>IDR 218.02</v>
      </c>
      <c r="M3115" t="str">
        <f>LEFT(Table58[[#This Row],[Assets]],FIND(" - ",Table58[[#This Row],[Assets]])-1)</f>
        <v>HS2-00003124C</v>
      </c>
      <c r="N3115" s="239">
        <f>INDEX(TrackerTbl[#Data],MATCH(Table58[[#This Row],[L2]],TrackerTbl[Cleansed_UAID_2],0),5)</f>
        <v>45426</v>
      </c>
      <c r="O3115" s="9" t="str">
        <f>INDEX(TrackerTbl[#Data],MATCH(Table58[[#This Row],[L2]],TrackerTbl[Cleansed_UAID_2],0),6)</f>
        <v>10 - Complete</v>
      </c>
      <c r="P3115" s="239">
        <f>INDEX(TrackerTbl[#Data],MATCH(Table58[[#This Row],[L2]],TrackerTbl[Cleansed_UAID_2],0),7)</f>
        <v>45427</v>
      </c>
    </row>
    <row r="3116" spans="10:16">
      <c r="J3116" t="s">
        <v>12393</v>
      </c>
      <c r="K3116" s="238" t="s">
        <v>12378</v>
      </c>
      <c r="L3116" t="str">
        <f>LEFT(Table58[[#This Row],[L3 (Last Work Package only)]],FIND(" - ",Table58[[#This Row],[L3 (Last Work Package only)]])-1)</f>
        <v>IDR 218.02</v>
      </c>
      <c r="M3116" t="str">
        <f>LEFT(Table58[[#This Row],[Assets]],FIND(" - ",Table58[[#This Row],[Assets]])-1)</f>
        <v>HS2-00003124G</v>
      </c>
      <c r="N3116" s="239">
        <f>INDEX(TrackerTbl[#Data],MATCH(Table58[[#This Row],[L2]],TrackerTbl[Cleansed_UAID_2],0),5)</f>
        <v>45391</v>
      </c>
      <c r="O3116" s="9" t="str">
        <f>INDEX(TrackerTbl[#Data],MATCH(Table58[[#This Row],[L2]],TrackerTbl[Cleansed_UAID_2],0),6)</f>
        <v>10 - Complete</v>
      </c>
      <c r="P3116" s="239">
        <f>INDEX(TrackerTbl[#Data],MATCH(Table58[[#This Row],[L2]],TrackerTbl[Cleansed_UAID_2],0),7)</f>
        <v>45412</v>
      </c>
    </row>
    <row r="3117" spans="10:16">
      <c r="J3117" t="s">
        <v>12394</v>
      </c>
      <c r="K3117" s="238" t="s">
        <v>12378</v>
      </c>
      <c r="L3117" t="str">
        <f>LEFT(Table58[[#This Row],[L3 (Last Work Package only)]],FIND(" - ",Table58[[#This Row],[L3 (Last Work Package only)]])-1)</f>
        <v>IDR 218.02</v>
      </c>
      <c r="M3117" t="str">
        <f>LEFT(Table58[[#This Row],[Assets]],FIND(" - ",Table58[[#This Row],[Assets]])-1)</f>
        <v>HS2-00003124H</v>
      </c>
      <c r="N3117" s="239">
        <f>INDEX(TrackerTbl[#Data],MATCH(Table58[[#This Row],[L2]],TrackerTbl[Cleansed_UAID_2],0),5)</f>
        <v>45391</v>
      </c>
      <c r="O3117" s="9" t="str">
        <f>INDEX(TrackerTbl[#Data],MATCH(Table58[[#This Row],[L2]],TrackerTbl[Cleansed_UAID_2],0),6)</f>
        <v>10 - Complete</v>
      </c>
      <c r="P3117" s="239">
        <f>INDEX(TrackerTbl[#Data],MATCH(Table58[[#This Row],[L2]],TrackerTbl[Cleansed_UAID_2],0),7)</f>
        <v>45413</v>
      </c>
    </row>
    <row r="3118" spans="10:16">
      <c r="J3118" t="s">
        <v>12395</v>
      </c>
      <c r="K3118" s="238" t="s">
        <v>12378</v>
      </c>
      <c r="L3118" t="str">
        <f>LEFT(Table58[[#This Row],[L3 (Last Work Package only)]],FIND(" - ",Table58[[#This Row],[L3 (Last Work Package only)]])-1)</f>
        <v>IDR 218.02</v>
      </c>
      <c r="M3118" t="str">
        <f>LEFT(Table58[[#This Row],[Assets]],FIND(" - ",Table58[[#This Row],[Assets]])-1)</f>
        <v>HS2-00003124J</v>
      </c>
      <c r="N3118" s="239">
        <f>INDEX(TrackerTbl[#Data],MATCH(Table58[[#This Row],[L2]],TrackerTbl[Cleansed_UAID_2],0),5)</f>
        <v>45391</v>
      </c>
      <c r="O3118" s="9" t="str">
        <f>INDEX(TrackerTbl[#Data],MATCH(Table58[[#This Row],[L2]],TrackerTbl[Cleansed_UAID_2],0),6)</f>
        <v>10 - Complete</v>
      </c>
      <c r="P3118" s="239">
        <f>INDEX(TrackerTbl[#Data],MATCH(Table58[[#This Row],[L2]],TrackerTbl[Cleansed_UAID_2],0),7)</f>
        <v>45413</v>
      </c>
    </row>
    <row r="3119" spans="10:16">
      <c r="J3119" t="s">
        <v>12396</v>
      </c>
      <c r="K3119" s="238" t="s">
        <v>12378</v>
      </c>
      <c r="L3119" t="str">
        <f>LEFT(Table58[[#This Row],[L3 (Last Work Package only)]],FIND(" - ",Table58[[#This Row],[L3 (Last Work Package only)]])-1)</f>
        <v>IDR 218.02</v>
      </c>
      <c r="M3119" t="str">
        <f>LEFT(Table58[[#This Row],[Assets]],FIND(" - ",Table58[[#This Row],[Assets]])-1)</f>
        <v>HS2-00003124K</v>
      </c>
      <c r="N3119" s="239">
        <f>INDEX(TrackerTbl[#Data],MATCH(Table58[[#This Row],[L2]],TrackerTbl[Cleansed_UAID_2],0),5)</f>
        <v>45391</v>
      </c>
      <c r="O3119" s="9" t="str">
        <f>INDEX(TrackerTbl[#Data],MATCH(Table58[[#This Row],[L2]],TrackerTbl[Cleansed_UAID_2],0),6)</f>
        <v>10 - Complete</v>
      </c>
      <c r="P3119" s="239">
        <f>INDEX(TrackerTbl[#Data],MATCH(Table58[[#This Row],[L2]],TrackerTbl[Cleansed_UAID_2],0),7)</f>
        <v>45413</v>
      </c>
    </row>
    <row r="3120" spans="10:16">
      <c r="J3120" t="s">
        <v>12397</v>
      </c>
      <c r="K3120" s="238" t="s">
        <v>12378</v>
      </c>
      <c r="L3120" t="str">
        <f>LEFT(Table58[[#This Row],[L3 (Last Work Package only)]],FIND(" - ",Table58[[#This Row],[L3 (Last Work Package only)]])-1)</f>
        <v>IDR 218.02</v>
      </c>
      <c r="M3120" t="str">
        <f>LEFT(Table58[[#This Row],[Assets]],FIND(" - ",Table58[[#This Row],[Assets]])-1)</f>
        <v>HS2-000035UXF</v>
      </c>
      <c r="N3120" s="239">
        <f>INDEX(TrackerTbl[#Data],MATCH(Table58[[#This Row],[L2]],TrackerTbl[Cleansed_UAID_2],0),5)</f>
        <v>45694</v>
      </c>
      <c r="O3120" s="9" t="str">
        <f>INDEX(TrackerTbl[#Data],MATCH(Table58[[#This Row],[L2]],TrackerTbl[Cleansed_UAID_2],0),6)</f>
        <v>30 - Sent back to team</v>
      </c>
      <c r="P3120" s="239">
        <f>INDEX(TrackerTbl[#Data],MATCH(Table58[[#This Row],[L2]],TrackerTbl[Cleansed_UAID_2],0),7)</f>
        <v>0</v>
      </c>
    </row>
    <row r="3121" spans="10:16">
      <c r="J3121" t="s">
        <v>12398</v>
      </c>
      <c r="K3121" s="238" t="s">
        <v>12378</v>
      </c>
      <c r="L3121" t="str">
        <f>LEFT(Table58[[#This Row],[L3 (Last Work Package only)]],FIND(" - ",Table58[[#This Row],[L3 (Last Work Package only)]])-1)</f>
        <v>IDR 218.02</v>
      </c>
      <c r="M3121" t="str">
        <f>LEFT(Table58[[#This Row],[Assets]],FIND(" - ",Table58[[#This Row],[Assets]])-1)</f>
        <v>HS2-00003B92J</v>
      </c>
      <c r="N3121" s="239">
        <f>INDEX(TrackerTbl[#Data],MATCH(Table58[[#This Row],[L2]],TrackerTbl[Cleansed_UAID_2],0),5)</f>
        <v>45447</v>
      </c>
      <c r="O3121" s="9" t="str">
        <f>INDEX(TrackerTbl[#Data],MATCH(Table58[[#This Row],[L2]],TrackerTbl[Cleansed_UAID_2],0),6)</f>
        <v>10 - Complete</v>
      </c>
      <c r="P3121" s="239">
        <f>INDEX(TrackerTbl[#Data],MATCH(Table58[[#This Row],[L2]],TrackerTbl[Cleansed_UAID_2],0),7)</f>
        <v>45448</v>
      </c>
    </row>
    <row r="3122" spans="10:16">
      <c r="J3122" t="s">
        <v>12399</v>
      </c>
      <c r="K3122" s="238" t="s">
        <v>12378</v>
      </c>
      <c r="L3122" t="str">
        <f>LEFT(Table58[[#This Row],[L3 (Last Work Package only)]],FIND(" - ",Table58[[#This Row],[L3 (Last Work Package only)]])-1)</f>
        <v>IDR 218.02</v>
      </c>
      <c r="M3122" t="str">
        <f>LEFT(Table58[[#This Row],[Assets]],FIND(" - ",Table58[[#This Row],[Assets]])-1)</f>
        <v>HS2-00003B92K</v>
      </c>
      <c r="N3122" s="239">
        <f>INDEX(TrackerTbl[#Data],MATCH(Table58[[#This Row],[L2]],TrackerTbl[Cleansed_UAID_2],0),5)</f>
        <v>45436</v>
      </c>
      <c r="O3122" s="9" t="str">
        <f>INDEX(TrackerTbl[#Data],MATCH(Table58[[#This Row],[L2]],TrackerTbl[Cleansed_UAID_2],0),6)</f>
        <v>10 - Complete</v>
      </c>
      <c r="P3122" s="239">
        <f>INDEX(TrackerTbl[#Data],MATCH(Table58[[#This Row],[L2]],TrackerTbl[Cleansed_UAID_2],0),7)</f>
        <v>45446</v>
      </c>
    </row>
    <row r="3123" spans="10:16">
      <c r="J3123" t="s">
        <v>12400</v>
      </c>
      <c r="K3123" s="238" t="s">
        <v>12378</v>
      </c>
      <c r="L3123" t="str">
        <f>LEFT(Table58[[#This Row],[L3 (Last Work Package only)]],FIND(" - ",Table58[[#This Row],[L3 (Last Work Package only)]])-1)</f>
        <v>IDR 218.02</v>
      </c>
      <c r="M3123" t="str">
        <f>LEFT(Table58[[#This Row],[Assets]],FIND(" - ",Table58[[#This Row],[Assets]])-1)</f>
        <v>HS2-00003B92L</v>
      </c>
      <c r="N3123" s="239">
        <f>INDEX(TrackerTbl[#Data],MATCH(Table58[[#This Row],[L2]],TrackerTbl[Cleansed_UAID_2],0),5)</f>
        <v>45447</v>
      </c>
      <c r="O3123" s="9" t="str">
        <f>INDEX(TrackerTbl[#Data],MATCH(Table58[[#This Row],[L2]],TrackerTbl[Cleansed_UAID_2],0),6)</f>
        <v>10 - Complete</v>
      </c>
      <c r="P3123" s="239">
        <f>INDEX(TrackerTbl[#Data],MATCH(Table58[[#This Row],[L2]],TrackerTbl[Cleansed_UAID_2],0),7)</f>
        <v>45448</v>
      </c>
    </row>
    <row r="3124" spans="10:16">
      <c r="J3124" t="s">
        <v>12401</v>
      </c>
      <c r="K3124" s="238" t="s">
        <v>12378</v>
      </c>
      <c r="L3124" t="str">
        <f>LEFT(Table58[[#This Row],[L3 (Last Work Package only)]],FIND(" - ",Table58[[#This Row],[L3 (Last Work Package only)]])-1)</f>
        <v>IDR 218.02</v>
      </c>
      <c r="M3124" t="str">
        <f>LEFT(Table58[[#This Row],[Assets]],FIND(" - ",Table58[[#This Row],[Assets]])-1)</f>
        <v>HS2-00003B92M</v>
      </c>
      <c r="N3124" s="239">
        <f>INDEX(TrackerTbl[#Data],MATCH(Table58[[#This Row],[L2]],TrackerTbl[Cleansed_UAID_2],0),5)</f>
        <v>45436</v>
      </c>
      <c r="O3124" s="9" t="str">
        <f>INDEX(TrackerTbl[#Data],MATCH(Table58[[#This Row],[L2]],TrackerTbl[Cleansed_UAID_2],0),6)</f>
        <v>10 - Complete</v>
      </c>
      <c r="P3124" s="239">
        <f>INDEX(TrackerTbl[#Data],MATCH(Table58[[#This Row],[L2]],TrackerTbl[Cleansed_UAID_2],0),7)</f>
        <v>45441</v>
      </c>
    </row>
    <row r="3125" spans="10:16">
      <c r="J3125" t="s">
        <v>12402</v>
      </c>
      <c r="K3125" s="238" t="s">
        <v>12378</v>
      </c>
      <c r="L3125" t="str">
        <f>LEFT(Table58[[#This Row],[L3 (Last Work Package only)]],FIND(" - ",Table58[[#This Row],[L3 (Last Work Package only)]])-1)</f>
        <v>IDR 218.02</v>
      </c>
      <c r="M3125" t="str">
        <f>LEFT(Table58[[#This Row],[Assets]],FIND(" - ",Table58[[#This Row],[Assets]])-1)</f>
        <v>HS2-00003B92N</v>
      </c>
      <c r="N3125" s="239">
        <f>INDEX(TrackerTbl[#Data],MATCH(Table58[[#This Row],[L2]],TrackerTbl[Cleansed_UAID_2],0),5)</f>
        <v>45447</v>
      </c>
      <c r="O3125" s="9" t="str">
        <f>INDEX(TrackerTbl[#Data],MATCH(Table58[[#This Row],[L2]],TrackerTbl[Cleansed_UAID_2],0),6)</f>
        <v>10 - Complete</v>
      </c>
      <c r="P3125" s="239">
        <f>INDEX(TrackerTbl[#Data],MATCH(Table58[[#This Row],[L2]],TrackerTbl[Cleansed_UAID_2],0),7)</f>
        <v>45449</v>
      </c>
    </row>
    <row r="3126" spans="10:16">
      <c r="J3126" t="s">
        <v>12403</v>
      </c>
      <c r="K3126" s="238" t="s">
        <v>12378</v>
      </c>
      <c r="L3126" t="str">
        <f>LEFT(Table58[[#This Row],[L3 (Last Work Package only)]],FIND(" - ",Table58[[#This Row],[L3 (Last Work Package only)]])-1)</f>
        <v>IDR 218.02</v>
      </c>
      <c r="M3126" t="str">
        <f>LEFT(Table58[[#This Row],[Assets]],FIND(" - ",Table58[[#This Row],[Assets]])-1)</f>
        <v>HS2-00003B92Q</v>
      </c>
      <c r="N3126" s="239">
        <f>INDEX(TrackerTbl[#Data],MATCH(Table58[[#This Row],[L2]],TrackerTbl[Cleansed_UAID_2],0),5)</f>
        <v>45447</v>
      </c>
      <c r="O3126" s="9" t="str">
        <f>INDEX(TrackerTbl[#Data],MATCH(Table58[[#This Row],[L2]],TrackerTbl[Cleansed_UAID_2],0),6)</f>
        <v>10 - Complete</v>
      </c>
      <c r="P3126" s="239">
        <f>INDEX(TrackerTbl[#Data],MATCH(Table58[[#This Row],[L2]],TrackerTbl[Cleansed_UAID_2],0),7)</f>
        <v>45449</v>
      </c>
    </row>
    <row r="3127" spans="10:16">
      <c r="J3127" t="s">
        <v>12404</v>
      </c>
      <c r="K3127" s="238" t="s">
        <v>12378</v>
      </c>
      <c r="L3127" t="str">
        <f>LEFT(Table58[[#This Row],[L3 (Last Work Package only)]],FIND(" - ",Table58[[#This Row],[L3 (Last Work Package only)]])-1)</f>
        <v>IDR 218.02</v>
      </c>
      <c r="M3127" t="str">
        <f>LEFT(Table58[[#This Row],[Assets]],FIND(" - ",Table58[[#This Row],[Assets]])-1)</f>
        <v>HS2-00003B92R</v>
      </c>
      <c r="N3127" s="239">
        <f>INDEX(TrackerTbl[#Data],MATCH(Table58[[#This Row],[L2]],TrackerTbl[Cleansed_UAID_2],0),5)</f>
        <v>45436</v>
      </c>
      <c r="O3127" s="9" t="str">
        <f>INDEX(TrackerTbl[#Data],MATCH(Table58[[#This Row],[L2]],TrackerTbl[Cleansed_UAID_2],0),6)</f>
        <v>10 - Complete</v>
      </c>
      <c r="P3127" s="239">
        <f>INDEX(TrackerTbl[#Data],MATCH(Table58[[#This Row],[L2]],TrackerTbl[Cleansed_UAID_2],0),7)</f>
        <v>45441</v>
      </c>
    </row>
    <row r="3128" spans="10:16">
      <c r="J3128" t="s">
        <v>12405</v>
      </c>
      <c r="K3128" s="238" t="s">
        <v>12378</v>
      </c>
      <c r="L3128" t="str">
        <f>LEFT(Table58[[#This Row],[L3 (Last Work Package only)]],FIND(" - ",Table58[[#This Row],[L3 (Last Work Package only)]])-1)</f>
        <v>IDR 218.02</v>
      </c>
      <c r="M3128" t="str">
        <f>LEFT(Table58[[#This Row],[Assets]],FIND(" - ",Table58[[#This Row],[Assets]])-1)</f>
        <v>HS2-00003B92S</v>
      </c>
      <c r="N3128" s="239">
        <f>INDEX(TrackerTbl[#Data],MATCH(Table58[[#This Row],[L2]],TrackerTbl[Cleansed_UAID_2],0),5)</f>
        <v>45436</v>
      </c>
      <c r="O3128" s="9" t="str">
        <f>INDEX(TrackerTbl[#Data],MATCH(Table58[[#This Row],[L2]],TrackerTbl[Cleansed_UAID_2],0),6)</f>
        <v>10 - Complete</v>
      </c>
      <c r="P3128" s="239">
        <f>INDEX(TrackerTbl[#Data],MATCH(Table58[[#This Row],[L2]],TrackerTbl[Cleansed_UAID_2],0),7)</f>
        <v>45441</v>
      </c>
    </row>
    <row r="3129" spans="10:16">
      <c r="J3129" t="s">
        <v>12406</v>
      </c>
      <c r="K3129" s="238" t="s">
        <v>12378</v>
      </c>
      <c r="L3129" t="str">
        <f>LEFT(Table58[[#This Row],[L3 (Last Work Package only)]],FIND(" - ",Table58[[#This Row],[L3 (Last Work Package only)]])-1)</f>
        <v>IDR 218.02</v>
      </c>
      <c r="M3129" t="str">
        <f>LEFT(Table58[[#This Row],[Assets]],FIND(" - ",Table58[[#This Row],[Assets]])-1)</f>
        <v>HS2-00003B92T</v>
      </c>
      <c r="N3129" s="239">
        <f>INDEX(TrackerTbl[#Data],MATCH(Table58[[#This Row],[L2]],TrackerTbl[Cleansed_UAID_2],0),5)</f>
        <v>45436</v>
      </c>
      <c r="O3129" s="9" t="str">
        <f>INDEX(TrackerTbl[#Data],MATCH(Table58[[#This Row],[L2]],TrackerTbl[Cleansed_UAID_2],0),6)</f>
        <v>10 - Complete</v>
      </c>
      <c r="P3129" s="239">
        <f>INDEX(TrackerTbl[#Data],MATCH(Table58[[#This Row],[L2]],TrackerTbl[Cleansed_UAID_2],0),7)</f>
        <v>45441</v>
      </c>
    </row>
    <row r="3130" spans="10:16">
      <c r="J3130" t="s">
        <v>12407</v>
      </c>
      <c r="K3130" s="238" t="s">
        <v>12378</v>
      </c>
      <c r="L3130" t="str">
        <f>LEFT(Table58[[#This Row],[L3 (Last Work Package only)]],FIND(" - ",Table58[[#This Row],[L3 (Last Work Package only)]])-1)</f>
        <v>IDR 218.02</v>
      </c>
      <c r="M3130" t="str">
        <f>LEFT(Table58[[#This Row],[Assets]],FIND(" - ",Table58[[#This Row],[Assets]])-1)</f>
        <v>HS2-00003B92U</v>
      </c>
      <c r="N3130" s="239">
        <f>INDEX(TrackerTbl[#Data],MATCH(Table58[[#This Row],[L2]],TrackerTbl[Cleansed_UAID_2],0),5)</f>
        <v>45447</v>
      </c>
      <c r="O3130" s="9" t="str">
        <f>INDEX(TrackerTbl[#Data],MATCH(Table58[[#This Row],[L2]],TrackerTbl[Cleansed_UAID_2],0),6)</f>
        <v>10 - Complete</v>
      </c>
      <c r="P3130" s="239">
        <f>INDEX(TrackerTbl[#Data],MATCH(Table58[[#This Row],[L2]],TrackerTbl[Cleansed_UAID_2],0),7)</f>
        <v>45449</v>
      </c>
    </row>
    <row r="3131" spans="10:16">
      <c r="J3131" t="s">
        <v>12408</v>
      </c>
      <c r="K3131" s="238" t="s">
        <v>12378</v>
      </c>
      <c r="L3131" t="str">
        <f>LEFT(Table58[[#This Row],[L3 (Last Work Package only)]],FIND(" - ",Table58[[#This Row],[L3 (Last Work Package only)]])-1)</f>
        <v>IDR 218.02</v>
      </c>
      <c r="M3131" t="str">
        <f>LEFT(Table58[[#This Row],[Assets]],FIND(" - ",Table58[[#This Row],[Assets]])-1)</f>
        <v>HS2-00003B92V</v>
      </c>
      <c r="N3131" s="239">
        <f>INDEX(TrackerTbl[#Data],MATCH(Table58[[#This Row],[L2]],TrackerTbl[Cleansed_UAID_2],0),5)</f>
        <v>45436</v>
      </c>
      <c r="O3131" s="9" t="str">
        <f>INDEX(TrackerTbl[#Data],MATCH(Table58[[#This Row],[L2]],TrackerTbl[Cleansed_UAID_2],0),6)</f>
        <v>10 - Complete</v>
      </c>
      <c r="P3131" s="239">
        <f>INDEX(TrackerTbl[#Data],MATCH(Table58[[#This Row],[L2]],TrackerTbl[Cleansed_UAID_2],0),7)</f>
        <v>45446</v>
      </c>
    </row>
    <row r="3132" spans="10:16">
      <c r="J3132" t="s">
        <v>12409</v>
      </c>
      <c r="K3132" s="238" t="s">
        <v>12378</v>
      </c>
      <c r="L3132" t="str">
        <f>LEFT(Table58[[#This Row],[L3 (Last Work Package only)]],FIND(" - ",Table58[[#This Row],[L3 (Last Work Package only)]])-1)</f>
        <v>IDR 218.02</v>
      </c>
      <c r="M3132" t="str">
        <f>LEFT(Table58[[#This Row],[Assets]],FIND(" - ",Table58[[#This Row],[Assets]])-1)</f>
        <v>HS2-00003B92W</v>
      </c>
      <c r="N3132" s="239">
        <f>INDEX(TrackerTbl[#Data],MATCH(Table58[[#This Row],[L2]],TrackerTbl[Cleansed_UAID_2],0),5)</f>
        <v>45447</v>
      </c>
      <c r="O3132" s="9" t="str">
        <f>INDEX(TrackerTbl[#Data],MATCH(Table58[[#This Row],[L2]],TrackerTbl[Cleansed_UAID_2],0),6)</f>
        <v>10 - Complete</v>
      </c>
      <c r="P3132" s="239">
        <f>INDEX(TrackerTbl[#Data],MATCH(Table58[[#This Row],[L2]],TrackerTbl[Cleansed_UAID_2],0),7)</f>
        <v>45449</v>
      </c>
    </row>
    <row r="3133" spans="10:16">
      <c r="J3133" t="s">
        <v>12410</v>
      </c>
      <c r="K3133" s="238" t="s">
        <v>12378</v>
      </c>
      <c r="L3133" t="str">
        <f>LEFT(Table58[[#This Row],[L3 (Last Work Package only)]],FIND(" - ",Table58[[#This Row],[L3 (Last Work Package only)]])-1)</f>
        <v>IDR 218.02</v>
      </c>
      <c r="M3133" t="str">
        <f>LEFT(Table58[[#This Row],[Assets]],FIND(" - ",Table58[[#This Row],[Assets]])-1)</f>
        <v>HS2-00003B92X</v>
      </c>
      <c r="N3133" s="239">
        <f>INDEX(TrackerTbl[#Data],MATCH(Table58[[#This Row],[L2]],TrackerTbl[Cleansed_UAID_2],0),5)</f>
        <v>45447</v>
      </c>
      <c r="O3133" s="9" t="str">
        <f>INDEX(TrackerTbl[#Data],MATCH(Table58[[#This Row],[L2]],TrackerTbl[Cleansed_UAID_2],0),6)</f>
        <v>10 - Complete</v>
      </c>
      <c r="P3133" s="239">
        <f>INDEX(TrackerTbl[#Data],MATCH(Table58[[#This Row],[L2]],TrackerTbl[Cleansed_UAID_2],0),7)</f>
        <v>45449</v>
      </c>
    </row>
    <row r="3134" spans="10:16">
      <c r="J3134" t="s">
        <v>12411</v>
      </c>
      <c r="K3134" s="238" t="s">
        <v>12378</v>
      </c>
      <c r="L3134" t="str">
        <f>LEFT(Table58[[#This Row],[L3 (Last Work Package only)]],FIND(" - ",Table58[[#This Row],[L3 (Last Work Package only)]])-1)</f>
        <v>IDR 218.02</v>
      </c>
      <c r="M3134" t="str">
        <f>LEFT(Table58[[#This Row],[Assets]],FIND(" - ",Table58[[#This Row],[Assets]])-1)</f>
        <v>HS2-00003B92Z</v>
      </c>
      <c r="N3134" s="239">
        <f>INDEX(TrackerTbl[#Data],MATCH(Table58[[#This Row],[L2]],TrackerTbl[Cleansed_UAID_2],0),5)</f>
        <v>45436</v>
      </c>
      <c r="O3134" s="9" t="str">
        <f>INDEX(TrackerTbl[#Data],MATCH(Table58[[#This Row],[L2]],TrackerTbl[Cleansed_UAID_2],0),6)</f>
        <v>10 - Complete</v>
      </c>
      <c r="P3134" s="239">
        <f>INDEX(TrackerTbl[#Data],MATCH(Table58[[#This Row],[L2]],TrackerTbl[Cleansed_UAID_2],0),7)</f>
        <v>45441</v>
      </c>
    </row>
    <row r="3135" spans="10:16">
      <c r="J3135" t="s">
        <v>12412</v>
      </c>
      <c r="K3135" s="238" t="s">
        <v>12378</v>
      </c>
      <c r="L3135" t="str">
        <f>LEFT(Table58[[#This Row],[L3 (Last Work Package only)]],FIND(" - ",Table58[[#This Row],[L3 (Last Work Package only)]])-1)</f>
        <v>IDR 218.02</v>
      </c>
      <c r="M3135" t="str">
        <f>LEFT(Table58[[#This Row],[Assets]],FIND(" - ",Table58[[#This Row],[Assets]])-1)</f>
        <v>HS2-00003B930</v>
      </c>
      <c r="N3135" s="239">
        <f>INDEX(TrackerTbl[#Data],MATCH(Table58[[#This Row],[L2]],TrackerTbl[Cleansed_UAID_2],0),5)</f>
        <v>45436</v>
      </c>
      <c r="O3135" s="9" t="str">
        <f>INDEX(TrackerTbl[#Data],MATCH(Table58[[#This Row],[L2]],TrackerTbl[Cleansed_UAID_2],0),6)</f>
        <v>10 - Complete</v>
      </c>
      <c r="P3135" s="239">
        <f>INDEX(TrackerTbl[#Data],MATCH(Table58[[#This Row],[L2]],TrackerTbl[Cleansed_UAID_2],0),7)</f>
        <v>45441</v>
      </c>
    </row>
    <row r="3136" spans="10:16">
      <c r="J3136" t="s">
        <v>12413</v>
      </c>
      <c r="K3136" s="238" t="s">
        <v>12378</v>
      </c>
      <c r="L3136" t="str">
        <f>LEFT(Table58[[#This Row],[L3 (Last Work Package only)]],FIND(" - ",Table58[[#This Row],[L3 (Last Work Package only)]])-1)</f>
        <v>IDR 218.02</v>
      </c>
      <c r="M3136" t="str">
        <f>LEFT(Table58[[#This Row],[Assets]],FIND(" - ",Table58[[#This Row],[Assets]])-1)</f>
        <v>HS2-00003B931</v>
      </c>
      <c r="N3136" s="239">
        <f>INDEX(TrackerTbl[#Data],MATCH(Table58[[#This Row],[L2]],TrackerTbl[Cleansed_UAID_2],0),5)</f>
        <v>45447</v>
      </c>
      <c r="O3136" s="9" t="str">
        <f>INDEX(TrackerTbl[#Data],MATCH(Table58[[#This Row],[L2]],TrackerTbl[Cleansed_UAID_2],0),6)</f>
        <v>10 - Complete</v>
      </c>
      <c r="P3136" s="239">
        <f>INDEX(TrackerTbl[#Data],MATCH(Table58[[#This Row],[L2]],TrackerTbl[Cleansed_UAID_2],0),7)</f>
        <v>45449</v>
      </c>
    </row>
    <row r="3137" spans="10:16">
      <c r="J3137" t="s">
        <v>12414</v>
      </c>
      <c r="K3137" s="238" t="s">
        <v>12378</v>
      </c>
      <c r="L3137" t="str">
        <f>LEFT(Table58[[#This Row],[L3 (Last Work Package only)]],FIND(" - ",Table58[[#This Row],[L3 (Last Work Package only)]])-1)</f>
        <v>IDR 218.02</v>
      </c>
      <c r="M3137" t="str">
        <f>LEFT(Table58[[#This Row],[Assets]],FIND(" - ",Table58[[#This Row],[Assets]])-1)</f>
        <v>HS2-00003B932</v>
      </c>
      <c r="N3137" s="239">
        <f>INDEX(TrackerTbl[#Data],MATCH(Table58[[#This Row],[L2]],TrackerTbl[Cleansed_UAID_2],0),5)</f>
        <v>45447</v>
      </c>
      <c r="O3137" s="9" t="str">
        <f>INDEX(TrackerTbl[#Data],MATCH(Table58[[#This Row],[L2]],TrackerTbl[Cleansed_UAID_2],0),6)</f>
        <v>10 - Complete</v>
      </c>
      <c r="P3137" s="239">
        <f>INDEX(TrackerTbl[#Data],MATCH(Table58[[#This Row],[L2]],TrackerTbl[Cleansed_UAID_2],0),7)</f>
        <v>45449</v>
      </c>
    </row>
    <row r="3138" spans="10:16">
      <c r="J3138" t="s">
        <v>12415</v>
      </c>
      <c r="K3138" s="238" t="s">
        <v>12378</v>
      </c>
      <c r="L3138" t="str">
        <f>LEFT(Table58[[#This Row],[L3 (Last Work Package only)]],FIND(" - ",Table58[[#This Row],[L3 (Last Work Package only)]])-1)</f>
        <v>IDR 218.02</v>
      </c>
      <c r="M3138" t="str">
        <f>LEFT(Table58[[#This Row],[Assets]],FIND(" - ",Table58[[#This Row],[Assets]])-1)</f>
        <v>HS2-00003B933</v>
      </c>
      <c r="N3138" s="239">
        <f>INDEX(TrackerTbl[#Data],MATCH(Table58[[#This Row],[L2]],TrackerTbl[Cleansed_UAID_2],0),5)</f>
        <v>45447</v>
      </c>
      <c r="O3138" s="9" t="str">
        <f>INDEX(TrackerTbl[#Data],MATCH(Table58[[#This Row],[L2]],TrackerTbl[Cleansed_UAID_2],0),6)</f>
        <v>10 - Complete</v>
      </c>
      <c r="P3138" s="239">
        <f>INDEX(TrackerTbl[#Data],MATCH(Table58[[#This Row],[L2]],TrackerTbl[Cleansed_UAID_2],0),7)</f>
        <v>45449</v>
      </c>
    </row>
    <row r="3139" spans="10:16">
      <c r="J3139" t="s">
        <v>12416</v>
      </c>
      <c r="K3139" s="238" t="s">
        <v>12378</v>
      </c>
      <c r="L3139" t="str">
        <f>LEFT(Table58[[#This Row],[L3 (Last Work Package only)]],FIND(" - ",Table58[[#This Row],[L3 (Last Work Package only)]])-1)</f>
        <v>IDR 218.02</v>
      </c>
      <c r="M3139" t="str">
        <f>LEFT(Table58[[#This Row],[Assets]],FIND(" - ",Table58[[#This Row],[Assets]])-1)</f>
        <v>HS2-00003B934</v>
      </c>
      <c r="N3139" s="239">
        <f>INDEX(TrackerTbl[#Data],MATCH(Table58[[#This Row],[L2]],TrackerTbl[Cleansed_UAID_2],0),5)</f>
        <v>45436</v>
      </c>
      <c r="O3139" s="9" t="str">
        <f>INDEX(TrackerTbl[#Data],MATCH(Table58[[#This Row],[L2]],TrackerTbl[Cleansed_UAID_2],0),6)</f>
        <v>10 - Complete</v>
      </c>
      <c r="P3139" s="239">
        <f>INDEX(TrackerTbl[#Data],MATCH(Table58[[#This Row],[L2]],TrackerTbl[Cleansed_UAID_2],0),7)</f>
        <v>45441</v>
      </c>
    </row>
    <row r="3140" spans="10:16">
      <c r="J3140" t="s">
        <v>12417</v>
      </c>
      <c r="K3140" s="238" t="s">
        <v>12378</v>
      </c>
      <c r="L3140" t="str">
        <f>LEFT(Table58[[#This Row],[L3 (Last Work Package only)]],FIND(" - ",Table58[[#This Row],[L3 (Last Work Package only)]])-1)</f>
        <v>IDR 218.02</v>
      </c>
      <c r="M3140" t="str">
        <f>LEFT(Table58[[#This Row],[Assets]],FIND(" - ",Table58[[#This Row],[Assets]])-1)</f>
        <v>HS2-00003B935</v>
      </c>
      <c r="N3140" s="239">
        <f>INDEX(TrackerTbl[#Data],MATCH(Table58[[#This Row],[L2]],TrackerTbl[Cleansed_UAID_2],0),5)</f>
        <v>45447</v>
      </c>
      <c r="O3140" s="9" t="str">
        <f>INDEX(TrackerTbl[#Data],MATCH(Table58[[#This Row],[L2]],TrackerTbl[Cleansed_UAID_2],0),6)</f>
        <v>10 - Complete</v>
      </c>
      <c r="P3140" s="239">
        <f>INDEX(TrackerTbl[#Data],MATCH(Table58[[#This Row],[L2]],TrackerTbl[Cleansed_UAID_2],0),7)</f>
        <v>45449</v>
      </c>
    </row>
    <row r="3141" spans="10:16">
      <c r="J3141" t="s">
        <v>12418</v>
      </c>
      <c r="K3141" s="238" t="s">
        <v>12378</v>
      </c>
      <c r="L3141" t="str">
        <f>LEFT(Table58[[#This Row],[L3 (Last Work Package only)]],FIND(" - ",Table58[[#This Row],[L3 (Last Work Package only)]])-1)</f>
        <v>IDR 218.02</v>
      </c>
      <c r="M3141" t="str">
        <f>LEFT(Table58[[#This Row],[Assets]],FIND(" - ",Table58[[#This Row],[Assets]])-1)</f>
        <v>HS2-00003B936</v>
      </c>
      <c r="N3141" s="239">
        <f>INDEX(TrackerTbl[#Data],MATCH(Table58[[#This Row],[L2]],TrackerTbl[Cleansed_UAID_2],0),5)</f>
        <v>45436</v>
      </c>
      <c r="O3141" s="9" t="str">
        <f>INDEX(TrackerTbl[#Data],MATCH(Table58[[#This Row],[L2]],TrackerTbl[Cleansed_UAID_2],0),6)</f>
        <v>10 - Complete</v>
      </c>
      <c r="P3141" s="239">
        <f>INDEX(TrackerTbl[#Data],MATCH(Table58[[#This Row],[L2]],TrackerTbl[Cleansed_UAID_2],0),7)</f>
        <v>45446</v>
      </c>
    </row>
    <row r="3142" spans="10:16">
      <c r="J3142" t="s">
        <v>12419</v>
      </c>
      <c r="K3142" s="238" t="s">
        <v>12378</v>
      </c>
      <c r="L3142" t="str">
        <f>LEFT(Table58[[#This Row],[L3 (Last Work Package only)]],FIND(" - ",Table58[[#This Row],[L3 (Last Work Package only)]])-1)</f>
        <v>IDR 218.02</v>
      </c>
      <c r="M3142" t="str">
        <f>LEFT(Table58[[#This Row],[Assets]],FIND(" - ",Table58[[#This Row],[Assets]])-1)</f>
        <v>HS2-00003B937</v>
      </c>
      <c r="N3142" s="239">
        <f>INDEX(TrackerTbl[#Data],MATCH(Table58[[#This Row],[L2]],TrackerTbl[Cleansed_UAID_2],0),5)</f>
        <v>45436</v>
      </c>
      <c r="O3142" s="9" t="str">
        <f>INDEX(TrackerTbl[#Data],MATCH(Table58[[#This Row],[L2]],TrackerTbl[Cleansed_UAID_2],0),6)</f>
        <v>10 - Complete</v>
      </c>
      <c r="P3142" s="239">
        <f>INDEX(TrackerTbl[#Data],MATCH(Table58[[#This Row],[L2]],TrackerTbl[Cleansed_UAID_2],0),7)</f>
        <v>45446</v>
      </c>
    </row>
    <row r="3143" spans="10:16">
      <c r="J3143" t="s">
        <v>12420</v>
      </c>
      <c r="K3143" s="238" t="s">
        <v>12378</v>
      </c>
      <c r="L3143" t="str">
        <f>LEFT(Table58[[#This Row],[L3 (Last Work Package only)]],FIND(" - ",Table58[[#This Row],[L3 (Last Work Package only)]])-1)</f>
        <v>IDR 218.02</v>
      </c>
      <c r="M3143" t="str">
        <f>LEFT(Table58[[#This Row],[Assets]],FIND(" - ",Table58[[#This Row],[Assets]])-1)</f>
        <v>HS2-00003B938</v>
      </c>
      <c r="N3143" s="239">
        <f>INDEX(TrackerTbl[#Data],MATCH(Table58[[#This Row],[L2]],TrackerTbl[Cleansed_UAID_2],0),5)</f>
        <v>45447</v>
      </c>
      <c r="O3143" s="9" t="str">
        <f>INDEX(TrackerTbl[#Data],MATCH(Table58[[#This Row],[L2]],TrackerTbl[Cleansed_UAID_2],0),6)</f>
        <v>10 - Complete</v>
      </c>
      <c r="P3143" s="239">
        <f>INDEX(TrackerTbl[#Data],MATCH(Table58[[#This Row],[L2]],TrackerTbl[Cleansed_UAID_2],0),7)</f>
        <v>45449</v>
      </c>
    </row>
    <row r="3144" spans="10:16">
      <c r="J3144" t="s">
        <v>12421</v>
      </c>
      <c r="K3144" s="238" t="s">
        <v>12378</v>
      </c>
      <c r="L3144" t="str">
        <f>LEFT(Table58[[#This Row],[L3 (Last Work Package only)]],FIND(" - ",Table58[[#This Row],[L3 (Last Work Package only)]])-1)</f>
        <v>IDR 218.02</v>
      </c>
      <c r="M3144" t="str">
        <f>LEFT(Table58[[#This Row],[Assets]],FIND(" - ",Table58[[#This Row],[Assets]])-1)</f>
        <v>HS2-00003B939</v>
      </c>
      <c r="N3144" s="239">
        <f>INDEX(TrackerTbl[#Data],MATCH(Table58[[#This Row],[L2]],TrackerTbl[Cleansed_UAID_2],0),5)</f>
        <v>45436</v>
      </c>
      <c r="O3144" s="9" t="str">
        <f>INDEX(TrackerTbl[#Data],MATCH(Table58[[#This Row],[L2]],TrackerTbl[Cleansed_UAID_2],0),6)</f>
        <v>10 - Complete</v>
      </c>
      <c r="P3144" s="239">
        <f>INDEX(TrackerTbl[#Data],MATCH(Table58[[#This Row],[L2]],TrackerTbl[Cleansed_UAID_2],0),7)</f>
        <v>45446</v>
      </c>
    </row>
    <row r="3145" spans="10:16">
      <c r="J3145" t="s">
        <v>12422</v>
      </c>
      <c r="K3145" s="238" t="s">
        <v>12378</v>
      </c>
      <c r="L3145" t="str">
        <f>LEFT(Table58[[#This Row],[L3 (Last Work Package only)]],FIND(" - ",Table58[[#This Row],[L3 (Last Work Package only)]])-1)</f>
        <v>IDR 218.02</v>
      </c>
      <c r="M3145" t="str">
        <f>LEFT(Table58[[#This Row],[Assets]],FIND(" - ",Table58[[#This Row],[Assets]])-1)</f>
        <v>HS2-00003B93A</v>
      </c>
      <c r="N3145" s="239">
        <f>INDEX(TrackerTbl[#Data],MATCH(Table58[[#This Row],[L2]],TrackerTbl[Cleansed_UAID_2],0),5)</f>
        <v>45447</v>
      </c>
      <c r="O3145" s="9" t="str">
        <f>INDEX(TrackerTbl[#Data],MATCH(Table58[[#This Row],[L2]],TrackerTbl[Cleansed_UAID_2],0),6)</f>
        <v>10 - Complete</v>
      </c>
      <c r="P3145" s="239">
        <f>INDEX(TrackerTbl[#Data],MATCH(Table58[[#This Row],[L2]],TrackerTbl[Cleansed_UAID_2],0),7)</f>
        <v>45449</v>
      </c>
    </row>
    <row r="3146" spans="10:16">
      <c r="J3146" t="s">
        <v>12423</v>
      </c>
      <c r="K3146" s="238" t="s">
        <v>12378</v>
      </c>
      <c r="L3146" t="str">
        <f>LEFT(Table58[[#This Row],[L3 (Last Work Package only)]],FIND(" - ",Table58[[#This Row],[L3 (Last Work Package only)]])-1)</f>
        <v>IDR 218.02</v>
      </c>
      <c r="M3146" t="str">
        <f>LEFT(Table58[[#This Row],[Assets]],FIND(" - ",Table58[[#This Row],[Assets]])-1)</f>
        <v>HS2-00003B93B</v>
      </c>
      <c r="N3146" s="239">
        <f>INDEX(TrackerTbl[#Data],MATCH(Table58[[#This Row],[L2]],TrackerTbl[Cleansed_UAID_2],0),5)</f>
        <v>45436</v>
      </c>
      <c r="O3146" s="9" t="str">
        <f>INDEX(TrackerTbl[#Data],MATCH(Table58[[#This Row],[L2]],TrackerTbl[Cleansed_UAID_2],0),6)</f>
        <v>10 - Complete</v>
      </c>
      <c r="P3146" s="239">
        <f>INDEX(TrackerTbl[#Data],MATCH(Table58[[#This Row],[L2]],TrackerTbl[Cleansed_UAID_2],0),7)</f>
        <v>45446</v>
      </c>
    </row>
    <row r="3147" spans="10:16">
      <c r="J3147" t="s">
        <v>12424</v>
      </c>
      <c r="K3147" s="238" t="s">
        <v>12378</v>
      </c>
      <c r="L3147" t="str">
        <f>LEFT(Table58[[#This Row],[L3 (Last Work Package only)]],FIND(" - ",Table58[[#This Row],[L3 (Last Work Package only)]])-1)</f>
        <v>IDR 218.02</v>
      </c>
      <c r="M3147" t="str">
        <f>LEFT(Table58[[#This Row],[Assets]],FIND(" - ",Table58[[#This Row],[Assets]])-1)</f>
        <v>HS2-00003B93C</v>
      </c>
      <c r="N3147" s="239">
        <f>INDEX(TrackerTbl[#Data],MATCH(Table58[[#This Row],[L2]],TrackerTbl[Cleansed_UAID_2],0),5)</f>
        <v>45447</v>
      </c>
      <c r="O3147" s="9" t="str">
        <f>INDEX(TrackerTbl[#Data],MATCH(Table58[[#This Row],[L2]],TrackerTbl[Cleansed_UAID_2],0),6)</f>
        <v>10 - Complete</v>
      </c>
      <c r="P3147" s="239">
        <f>INDEX(TrackerTbl[#Data],MATCH(Table58[[#This Row],[L2]],TrackerTbl[Cleansed_UAID_2],0),7)</f>
        <v>45449</v>
      </c>
    </row>
    <row r="3148" spans="10:16">
      <c r="J3148" t="s">
        <v>12425</v>
      </c>
      <c r="K3148" s="238" t="s">
        <v>12378</v>
      </c>
      <c r="L3148" t="str">
        <f>LEFT(Table58[[#This Row],[L3 (Last Work Package only)]],FIND(" - ",Table58[[#This Row],[L3 (Last Work Package only)]])-1)</f>
        <v>IDR 218.02</v>
      </c>
      <c r="M3148" t="str">
        <f>LEFT(Table58[[#This Row],[Assets]],FIND(" - ",Table58[[#This Row],[Assets]])-1)</f>
        <v>HS2-00003B93D</v>
      </c>
      <c r="N3148" s="239">
        <f>INDEX(TrackerTbl[#Data],MATCH(Table58[[#This Row],[L2]],TrackerTbl[Cleansed_UAID_2],0),5)</f>
        <v>45436</v>
      </c>
      <c r="O3148" s="9" t="str">
        <f>INDEX(TrackerTbl[#Data],MATCH(Table58[[#This Row],[L2]],TrackerTbl[Cleansed_UAID_2],0),6)</f>
        <v>10 - Complete</v>
      </c>
      <c r="P3148" s="239">
        <f>INDEX(TrackerTbl[#Data],MATCH(Table58[[#This Row],[L2]],TrackerTbl[Cleansed_UAID_2],0),7)</f>
        <v>45446</v>
      </c>
    </row>
    <row r="3149" spans="10:16">
      <c r="J3149" t="s">
        <v>12426</v>
      </c>
      <c r="K3149" s="238" t="s">
        <v>12378</v>
      </c>
      <c r="L3149" t="str">
        <f>LEFT(Table58[[#This Row],[L3 (Last Work Package only)]],FIND(" - ",Table58[[#This Row],[L3 (Last Work Package only)]])-1)</f>
        <v>IDR 218.02</v>
      </c>
      <c r="M3149" t="str">
        <f>LEFT(Table58[[#This Row],[Assets]],FIND(" - ",Table58[[#This Row],[Assets]])-1)</f>
        <v>HS2-00003B93F</v>
      </c>
      <c r="N3149" s="239">
        <f>INDEX(TrackerTbl[#Data],MATCH(Table58[[#This Row],[L2]],TrackerTbl[Cleansed_UAID_2],0),5)</f>
        <v>45436</v>
      </c>
      <c r="O3149" s="9" t="str">
        <f>INDEX(TrackerTbl[#Data],MATCH(Table58[[#This Row],[L2]],TrackerTbl[Cleansed_UAID_2],0),6)</f>
        <v>10 - Complete</v>
      </c>
      <c r="P3149" s="239">
        <f>INDEX(TrackerTbl[#Data],MATCH(Table58[[#This Row],[L2]],TrackerTbl[Cleansed_UAID_2],0),7)</f>
        <v>45446</v>
      </c>
    </row>
    <row r="3150" spans="10:16">
      <c r="J3150" t="s">
        <v>12427</v>
      </c>
      <c r="K3150" s="238" t="s">
        <v>12378</v>
      </c>
      <c r="L3150" t="str">
        <f>LEFT(Table58[[#This Row],[L3 (Last Work Package only)]],FIND(" - ",Table58[[#This Row],[L3 (Last Work Package only)]])-1)</f>
        <v>IDR 218.02</v>
      </c>
      <c r="M3150" t="str">
        <f>LEFT(Table58[[#This Row],[Assets]],FIND(" - ",Table58[[#This Row],[Assets]])-1)</f>
        <v>HS2-00003B93G</v>
      </c>
      <c r="N3150" s="239">
        <f>INDEX(TrackerTbl[#Data],MATCH(Table58[[#This Row],[L2]],TrackerTbl[Cleansed_UAID_2],0),5)</f>
        <v>45447</v>
      </c>
      <c r="O3150" s="9" t="str">
        <f>INDEX(TrackerTbl[#Data],MATCH(Table58[[#This Row],[L2]],TrackerTbl[Cleansed_UAID_2],0),6)</f>
        <v>10 - Complete</v>
      </c>
      <c r="P3150" s="239">
        <f>INDEX(TrackerTbl[#Data],MATCH(Table58[[#This Row],[L2]],TrackerTbl[Cleansed_UAID_2],0),7)</f>
        <v>45449</v>
      </c>
    </row>
    <row r="3151" spans="10:16">
      <c r="J3151" t="s">
        <v>12428</v>
      </c>
      <c r="K3151" s="238" t="s">
        <v>12378</v>
      </c>
      <c r="L3151" t="str">
        <f>LEFT(Table58[[#This Row],[L3 (Last Work Package only)]],FIND(" - ",Table58[[#This Row],[L3 (Last Work Package only)]])-1)</f>
        <v>IDR 218.02</v>
      </c>
      <c r="M3151" t="str">
        <f>LEFT(Table58[[#This Row],[Assets]],FIND(" - ",Table58[[#This Row],[Assets]])-1)</f>
        <v>HS2-00003B93H</v>
      </c>
      <c r="N3151" s="239">
        <f>INDEX(TrackerTbl[#Data],MATCH(Table58[[#This Row],[L2]],TrackerTbl[Cleansed_UAID_2],0),5)</f>
        <v>45436</v>
      </c>
      <c r="O3151" s="9" t="str">
        <f>INDEX(TrackerTbl[#Data],MATCH(Table58[[#This Row],[L2]],TrackerTbl[Cleansed_UAID_2],0),6)</f>
        <v>10 - Complete</v>
      </c>
      <c r="P3151" s="239">
        <f>INDEX(TrackerTbl[#Data],MATCH(Table58[[#This Row],[L2]],TrackerTbl[Cleansed_UAID_2],0),7)</f>
        <v>45446</v>
      </c>
    </row>
    <row r="3152" spans="10:16">
      <c r="J3152" t="s">
        <v>12429</v>
      </c>
      <c r="K3152" s="238" t="s">
        <v>12378</v>
      </c>
      <c r="L3152" t="str">
        <f>LEFT(Table58[[#This Row],[L3 (Last Work Package only)]],FIND(" - ",Table58[[#This Row],[L3 (Last Work Package only)]])-1)</f>
        <v>IDR 218.02</v>
      </c>
      <c r="M3152" t="str">
        <f>LEFT(Table58[[#This Row],[Assets]],FIND(" - ",Table58[[#This Row],[Assets]])-1)</f>
        <v>HS2-00003B93J</v>
      </c>
      <c r="N3152" s="239">
        <f>INDEX(TrackerTbl[#Data],MATCH(Table58[[#This Row],[L2]],TrackerTbl[Cleansed_UAID_2],0),5)</f>
        <v>45447</v>
      </c>
      <c r="O3152" s="9" t="str">
        <f>INDEX(TrackerTbl[#Data],MATCH(Table58[[#This Row],[L2]],TrackerTbl[Cleansed_UAID_2],0),6)</f>
        <v>10 - Complete</v>
      </c>
      <c r="P3152" s="239">
        <f>INDEX(TrackerTbl[#Data],MATCH(Table58[[#This Row],[L2]],TrackerTbl[Cleansed_UAID_2],0),7)</f>
        <v>45449</v>
      </c>
    </row>
    <row r="3153" spans="10:16">
      <c r="J3153" t="s">
        <v>12430</v>
      </c>
      <c r="K3153" s="238" t="s">
        <v>12378</v>
      </c>
      <c r="L3153" t="str">
        <f>LEFT(Table58[[#This Row],[L3 (Last Work Package only)]],FIND(" - ",Table58[[#This Row],[L3 (Last Work Package only)]])-1)</f>
        <v>IDR 218.02</v>
      </c>
      <c r="M3153" t="str">
        <f>LEFT(Table58[[#This Row],[Assets]],FIND(" - ",Table58[[#This Row],[Assets]])-1)</f>
        <v>HS2-00003B93K</v>
      </c>
      <c r="N3153" s="239">
        <f>INDEX(TrackerTbl[#Data],MATCH(Table58[[#This Row],[L2]],TrackerTbl[Cleansed_UAID_2],0),5)</f>
        <v>45436</v>
      </c>
      <c r="O3153" s="9" t="str">
        <f>INDEX(TrackerTbl[#Data],MATCH(Table58[[#This Row],[L2]],TrackerTbl[Cleansed_UAID_2],0),6)</f>
        <v>10 - Complete</v>
      </c>
      <c r="P3153" s="239">
        <f>INDEX(TrackerTbl[#Data],MATCH(Table58[[#This Row],[L2]],TrackerTbl[Cleansed_UAID_2],0),7)</f>
        <v>45446</v>
      </c>
    </row>
    <row r="3154" spans="10:16">
      <c r="J3154" t="s">
        <v>12431</v>
      </c>
      <c r="K3154" s="238" t="s">
        <v>12378</v>
      </c>
      <c r="L3154" t="str">
        <f>LEFT(Table58[[#This Row],[L3 (Last Work Package only)]],FIND(" - ",Table58[[#This Row],[L3 (Last Work Package only)]])-1)</f>
        <v>IDR 218.02</v>
      </c>
      <c r="M3154" t="str">
        <f>LEFT(Table58[[#This Row],[Assets]],FIND(" - ",Table58[[#This Row],[Assets]])-1)</f>
        <v>HS2-00003B93L</v>
      </c>
      <c r="N3154" s="239">
        <f>INDEX(TrackerTbl[#Data],MATCH(Table58[[#This Row],[L2]],TrackerTbl[Cleansed_UAID_2],0),5)</f>
        <v>45436</v>
      </c>
      <c r="O3154" s="9" t="str">
        <f>INDEX(TrackerTbl[#Data],MATCH(Table58[[#This Row],[L2]],TrackerTbl[Cleansed_UAID_2],0),6)</f>
        <v>10 - Complete</v>
      </c>
      <c r="P3154" s="239">
        <f>INDEX(TrackerTbl[#Data],MATCH(Table58[[#This Row],[L2]],TrackerTbl[Cleansed_UAID_2],0),7)</f>
        <v>45446</v>
      </c>
    </row>
    <row r="3155" spans="10:16">
      <c r="J3155" t="s">
        <v>12432</v>
      </c>
      <c r="K3155" s="238" t="s">
        <v>12378</v>
      </c>
      <c r="L3155" t="str">
        <f>LEFT(Table58[[#This Row],[L3 (Last Work Package only)]],FIND(" - ",Table58[[#This Row],[L3 (Last Work Package only)]])-1)</f>
        <v>IDR 218.02</v>
      </c>
      <c r="M3155" t="str">
        <f>LEFT(Table58[[#This Row],[Assets]],FIND(" - ",Table58[[#This Row],[Assets]])-1)</f>
        <v>HS2-00003B93M</v>
      </c>
      <c r="N3155" s="239">
        <f>INDEX(TrackerTbl[#Data],MATCH(Table58[[#This Row],[L2]],TrackerTbl[Cleansed_UAID_2],0),5)</f>
        <v>45447</v>
      </c>
      <c r="O3155" s="9" t="str">
        <f>INDEX(TrackerTbl[#Data],MATCH(Table58[[#This Row],[L2]],TrackerTbl[Cleansed_UAID_2],0),6)</f>
        <v>10 - Complete</v>
      </c>
      <c r="P3155" s="239">
        <f>INDEX(TrackerTbl[#Data],MATCH(Table58[[#This Row],[L2]],TrackerTbl[Cleansed_UAID_2],0),7)</f>
        <v>45449</v>
      </c>
    </row>
    <row r="3156" spans="10:16">
      <c r="J3156" t="s">
        <v>12433</v>
      </c>
      <c r="K3156" s="238" t="s">
        <v>12378</v>
      </c>
      <c r="L3156" t="str">
        <f>LEFT(Table58[[#This Row],[L3 (Last Work Package only)]],FIND(" - ",Table58[[#This Row],[L3 (Last Work Package only)]])-1)</f>
        <v>IDR 218.02</v>
      </c>
      <c r="M3156" t="str">
        <f>LEFT(Table58[[#This Row],[Assets]],FIND(" - ",Table58[[#This Row],[Assets]])-1)</f>
        <v>HS2-00003CCJX</v>
      </c>
      <c r="N3156" s="239">
        <f>INDEX(TrackerTbl[#Data],MATCH(Table58[[#This Row],[L2]],TrackerTbl[Cleansed_UAID_2],0),5)</f>
        <v>45399</v>
      </c>
      <c r="O3156" s="9" t="str">
        <f>INDEX(TrackerTbl[#Data],MATCH(Table58[[#This Row],[L2]],TrackerTbl[Cleansed_UAID_2],0),6)</f>
        <v>10 - Complete</v>
      </c>
      <c r="P3156" s="239">
        <f>INDEX(TrackerTbl[#Data],MATCH(Table58[[#This Row],[L2]],TrackerTbl[Cleansed_UAID_2],0),7)</f>
        <v>45421</v>
      </c>
    </row>
    <row r="3157" spans="10:16">
      <c r="J3157" t="s">
        <v>12434</v>
      </c>
      <c r="K3157" s="238" t="s">
        <v>12378</v>
      </c>
      <c r="L3157" t="str">
        <f>LEFT(Table58[[#This Row],[L3 (Last Work Package only)]],FIND(" - ",Table58[[#This Row],[L3 (Last Work Package only)]])-1)</f>
        <v>IDR 218.02</v>
      </c>
      <c r="M3157" t="str">
        <f>LEFT(Table58[[#This Row],[Assets]],FIND(" - ",Table58[[#This Row],[Assets]])-1)</f>
        <v>HS2-00003CCJY</v>
      </c>
      <c r="N3157" s="239">
        <f>INDEX(TrackerTbl[#Data],MATCH(Table58[[#This Row],[L2]],TrackerTbl[Cleansed_UAID_2],0),5)</f>
        <v>45406</v>
      </c>
      <c r="O3157" s="9" t="str">
        <f>INDEX(TrackerTbl[#Data],MATCH(Table58[[#This Row],[L2]],TrackerTbl[Cleansed_UAID_2],0),6)</f>
        <v>10 - Complete</v>
      </c>
      <c r="P3157" s="239">
        <f>INDEX(TrackerTbl[#Data],MATCH(Table58[[#This Row],[L2]],TrackerTbl[Cleansed_UAID_2],0),7)</f>
        <v>45419</v>
      </c>
    </row>
    <row r="3158" spans="10:16">
      <c r="J3158" t="s">
        <v>12435</v>
      </c>
      <c r="K3158" s="238" t="s">
        <v>12436</v>
      </c>
      <c r="L3158" t="str">
        <f>LEFT(Table58[[#This Row],[L3 (Last Work Package only)]],FIND(" - ",Table58[[#This Row],[L3 (Last Work Package only)]])-1)</f>
        <v>IDR 218.01-2</v>
      </c>
      <c r="M3158" t="str">
        <f>LEFT(Table58[[#This Row],[Assets]],FIND(" - ",Table58[[#This Row],[Assets]])-1)</f>
        <v>HS2-00002NNHP</v>
      </c>
      <c r="N3158" s="239">
        <f>INDEX(TrackerTbl[#Data],MATCH(Table58[[#This Row],[L2]],TrackerTbl[Cleansed_UAID_2],0),5)</f>
        <v>45321</v>
      </c>
      <c r="O3158" s="9" t="str">
        <f>INDEX(TrackerTbl[#Data],MATCH(Table58[[#This Row],[L2]],TrackerTbl[Cleansed_UAID_2],0),6)</f>
        <v>10 - Complete</v>
      </c>
      <c r="P3158" s="239">
        <f>INDEX(TrackerTbl[#Data],MATCH(Table58[[#This Row],[L2]],TrackerTbl[Cleansed_UAID_2],0),7)</f>
        <v>45329</v>
      </c>
    </row>
    <row r="3159" spans="10:16">
      <c r="J3159" t="s">
        <v>12437</v>
      </c>
      <c r="K3159" s="238" t="s">
        <v>12436</v>
      </c>
      <c r="L3159" t="str">
        <f>LEFT(Table58[[#This Row],[L3 (Last Work Package only)]],FIND(" - ",Table58[[#This Row],[L3 (Last Work Package only)]])-1)</f>
        <v>IDR 218.01-2</v>
      </c>
      <c r="M3159" t="str">
        <f>LEFT(Table58[[#This Row],[Assets]],FIND(" - ",Table58[[#This Row],[Assets]])-1)</f>
        <v>HS2-00002CT9X</v>
      </c>
      <c r="N3159" s="239">
        <f>INDEX(TrackerTbl[#Data],MATCH(Table58[[#This Row],[L2]],TrackerTbl[Cleansed_UAID_2],0),5)</f>
        <v>45321</v>
      </c>
      <c r="O3159" s="9" t="str">
        <f>INDEX(TrackerTbl[#Data],MATCH(Table58[[#This Row],[L2]],TrackerTbl[Cleansed_UAID_2],0),6)</f>
        <v>10 - Complete</v>
      </c>
      <c r="P3159" s="239">
        <f>INDEX(TrackerTbl[#Data],MATCH(Table58[[#This Row],[L2]],TrackerTbl[Cleansed_UAID_2],0),7)</f>
        <v>45324</v>
      </c>
    </row>
    <row r="3160" spans="10:16">
      <c r="J3160" t="s">
        <v>12438</v>
      </c>
      <c r="K3160" s="238" t="s">
        <v>12436</v>
      </c>
      <c r="L3160" t="str">
        <f>LEFT(Table58[[#This Row],[L3 (Last Work Package only)]],FIND(" - ",Table58[[#This Row],[L3 (Last Work Package only)]])-1)</f>
        <v>IDR 218.01-2</v>
      </c>
      <c r="M3160" t="str">
        <f>LEFT(Table58[[#This Row],[Assets]],FIND(" - ",Table58[[#This Row],[Assets]])-1)</f>
        <v>HS2-00002Y0EY</v>
      </c>
      <c r="N3160" s="239">
        <f>INDEX(TrackerTbl[#Data],MATCH(Table58[[#This Row],[L2]],TrackerTbl[Cleansed_UAID_2],0),5)</f>
        <v>45309</v>
      </c>
      <c r="O3160" s="9" t="str">
        <f>INDEX(TrackerTbl[#Data],MATCH(Table58[[#This Row],[L2]],TrackerTbl[Cleansed_UAID_2],0),6)</f>
        <v>10 - Complete</v>
      </c>
      <c r="P3160" s="239">
        <f>INDEX(TrackerTbl[#Data],MATCH(Table58[[#This Row],[L2]],TrackerTbl[Cleansed_UAID_2],0),7)</f>
        <v>45310</v>
      </c>
    </row>
    <row r="3161" spans="10:16">
      <c r="J3161" t="s">
        <v>12439</v>
      </c>
      <c r="K3161" s="238" t="s">
        <v>12436</v>
      </c>
      <c r="L3161" t="str">
        <f>LEFT(Table58[[#This Row],[L3 (Last Work Package only)]],FIND(" - ",Table58[[#This Row],[L3 (Last Work Package only)]])-1)</f>
        <v>IDR 218.01-2</v>
      </c>
      <c r="M3161" t="str">
        <f>LEFT(Table58[[#This Row],[Assets]],FIND(" - ",Table58[[#This Row],[Assets]])-1)</f>
        <v>HS2-000033GN1</v>
      </c>
      <c r="N3161" s="239">
        <f>INDEX(TrackerTbl[#Data],MATCH(Table58[[#This Row],[L2]],TrackerTbl[Cleansed_UAID_2],0),5)</f>
        <v>45327</v>
      </c>
      <c r="O3161" s="9" t="str">
        <f>INDEX(TrackerTbl[#Data],MATCH(Table58[[#This Row],[L2]],TrackerTbl[Cleansed_UAID_2],0),6)</f>
        <v>10 - Complete</v>
      </c>
      <c r="P3161" s="239">
        <f>INDEX(TrackerTbl[#Data],MATCH(Table58[[#This Row],[L2]],TrackerTbl[Cleansed_UAID_2],0),7)</f>
        <v>45330</v>
      </c>
    </row>
    <row r="3162" spans="10:16">
      <c r="J3162" t="s">
        <v>12440</v>
      </c>
      <c r="K3162" s="238" t="s">
        <v>12441</v>
      </c>
      <c r="L3162" t="str">
        <f>LEFT(Table58[[#This Row],[L3 (Last Work Package only)]],FIND(" - ",Table58[[#This Row],[L3 (Last Work Package only)]])-1)</f>
        <v>IDR 218.01</v>
      </c>
      <c r="M3162" t="str">
        <f>LEFT(Table58[[#This Row],[Assets]],FIND(" - ",Table58[[#This Row],[Assets]])-1)</f>
        <v>HS2-00002LLZ5</v>
      </c>
      <c r="N3162" s="239" t="e">
        <f>INDEX(TrackerTbl[#Data],MATCH(Table58[[#This Row],[L2]],TrackerTbl[Cleansed_UAID_2],0),5)</f>
        <v>#N/A</v>
      </c>
      <c r="O3162" s="9" t="e">
        <f>INDEX(TrackerTbl[#Data],MATCH(Table58[[#This Row],[L2]],TrackerTbl[Cleansed_UAID_2],0),6)</f>
        <v>#N/A</v>
      </c>
      <c r="P3162" s="239" t="e">
        <f>INDEX(TrackerTbl[#Data],MATCH(Table58[[#This Row],[L2]],TrackerTbl[Cleansed_UAID_2],0),7)</f>
        <v>#N/A</v>
      </c>
    </row>
    <row r="3163" spans="10:16">
      <c r="J3163" t="s">
        <v>12442</v>
      </c>
      <c r="K3163" s="238" t="s">
        <v>12441</v>
      </c>
      <c r="L3163" t="str">
        <f>LEFT(Table58[[#This Row],[L3 (Last Work Package only)]],FIND(" - ",Table58[[#This Row],[L3 (Last Work Package only)]])-1)</f>
        <v>IDR 218.01</v>
      </c>
      <c r="M3163" t="str">
        <f>LEFT(Table58[[#This Row],[Assets]],FIND(" - ",Table58[[#This Row],[Assets]])-1)</f>
        <v>HS2-000001045</v>
      </c>
      <c r="N3163" s="239" t="e">
        <f>INDEX(TrackerTbl[#Data],MATCH(Table58[[#This Row],[L2]],TrackerTbl[Cleansed_UAID_2],0),5)</f>
        <v>#N/A</v>
      </c>
      <c r="O3163" s="9" t="e">
        <f>INDEX(TrackerTbl[#Data],MATCH(Table58[[#This Row],[L2]],TrackerTbl[Cleansed_UAID_2],0),6)</f>
        <v>#N/A</v>
      </c>
      <c r="P3163" s="239" t="e">
        <f>INDEX(TrackerTbl[#Data],MATCH(Table58[[#This Row],[L2]],TrackerTbl[Cleansed_UAID_2],0),7)</f>
        <v>#N/A</v>
      </c>
    </row>
    <row r="3164" spans="10:16">
      <c r="J3164" t="s">
        <v>12443</v>
      </c>
      <c r="K3164" s="238" t="s">
        <v>12441</v>
      </c>
      <c r="L3164" t="str">
        <f>LEFT(Table58[[#This Row],[L3 (Last Work Package only)]],FIND(" - ",Table58[[#This Row],[L3 (Last Work Package only)]])-1)</f>
        <v>IDR 218.01</v>
      </c>
      <c r="M3164" t="str">
        <f>LEFT(Table58[[#This Row],[Assets]],FIND(" - ",Table58[[#This Row],[Assets]])-1)</f>
        <v>HS2-000001373</v>
      </c>
      <c r="N3164" s="239" t="e">
        <f>INDEX(TrackerTbl[#Data],MATCH(Table58[[#This Row],[L2]],TrackerTbl[Cleansed_UAID_2],0),5)</f>
        <v>#N/A</v>
      </c>
      <c r="O3164" s="9" t="e">
        <f>INDEX(TrackerTbl[#Data],MATCH(Table58[[#This Row],[L2]],TrackerTbl[Cleansed_UAID_2],0),6)</f>
        <v>#N/A</v>
      </c>
      <c r="P3164" s="239" t="e">
        <f>INDEX(TrackerTbl[#Data],MATCH(Table58[[#This Row],[L2]],TrackerTbl[Cleansed_UAID_2],0),7)</f>
        <v>#N/A</v>
      </c>
    </row>
    <row r="3165" spans="10:16">
      <c r="J3165" t="s">
        <v>12444</v>
      </c>
      <c r="K3165" s="238" t="s">
        <v>12441</v>
      </c>
      <c r="L3165" t="str">
        <f>LEFT(Table58[[#This Row],[L3 (Last Work Package only)]],FIND(" - ",Table58[[#This Row],[L3 (Last Work Package only)]])-1)</f>
        <v>IDR 218.01</v>
      </c>
      <c r="M3165" t="str">
        <f>LEFT(Table58[[#This Row],[Assets]],FIND(" - ",Table58[[#This Row],[Assets]])-1)</f>
        <v>HS2-000020NL0</v>
      </c>
      <c r="N3165" s="239" t="e">
        <f>INDEX(TrackerTbl[#Data],MATCH(Table58[[#This Row],[L2]],TrackerTbl[Cleansed_UAID_2],0),5)</f>
        <v>#N/A</v>
      </c>
      <c r="O3165" s="9" t="e">
        <f>INDEX(TrackerTbl[#Data],MATCH(Table58[[#This Row],[L2]],TrackerTbl[Cleansed_UAID_2],0),6)</f>
        <v>#N/A</v>
      </c>
      <c r="P3165" s="239" t="e">
        <f>INDEX(TrackerTbl[#Data],MATCH(Table58[[#This Row],[L2]],TrackerTbl[Cleansed_UAID_2],0),7)</f>
        <v>#N/A</v>
      </c>
    </row>
    <row r="3166" spans="10:16">
      <c r="J3166" t="s">
        <v>12445</v>
      </c>
      <c r="K3166" s="238" t="s">
        <v>12441</v>
      </c>
      <c r="L3166" t="str">
        <f>LEFT(Table58[[#This Row],[L3 (Last Work Package only)]],FIND(" - ",Table58[[#This Row],[L3 (Last Work Package only)]])-1)</f>
        <v>IDR 218.01</v>
      </c>
      <c r="M3166" t="str">
        <f>LEFT(Table58[[#This Row],[Assets]],FIND(" - ",Table58[[#This Row],[Assets]])-1)</f>
        <v>HS2-00002BVH1</v>
      </c>
      <c r="N3166" s="239" t="e">
        <f>INDEX(TrackerTbl[#Data],MATCH(Table58[[#This Row],[L2]],TrackerTbl[Cleansed_UAID_2],0),5)</f>
        <v>#N/A</v>
      </c>
      <c r="O3166" s="9" t="e">
        <f>INDEX(TrackerTbl[#Data],MATCH(Table58[[#This Row],[L2]],TrackerTbl[Cleansed_UAID_2],0),6)</f>
        <v>#N/A</v>
      </c>
      <c r="P3166" s="239" t="e">
        <f>INDEX(TrackerTbl[#Data],MATCH(Table58[[#This Row],[L2]],TrackerTbl[Cleansed_UAID_2],0),7)</f>
        <v>#N/A</v>
      </c>
    </row>
    <row r="3167" spans="10:16">
      <c r="J3167" t="s">
        <v>12446</v>
      </c>
      <c r="K3167" s="238" t="s">
        <v>12441</v>
      </c>
      <c r="L3167" t="str">
        <f>LEFT(Table58[[#This Row],[L3 (Last Work Package only)]],FIND(" - ",Table58[[#This Row],[L3 (Last Work Package only)]])-1)</f>
        <v>IDR 218.01</v>
      </c>
      <c r="M3167" t="str">
        <f>LEFT(Table58[[#This Row],[Assets]],FIND(" - ",Table58[[#This Row],[Assets]])-1)</f>
        <v>HS2-00002CT9L</v>
      </c>
      <c r="N3167" s="239" t="e">
        <f>INDEX(TrackerTbl[#Data],MATCH(Table58[[#This Row],[L2]],TrackerTbl[Cleansed_UAID_2],0),5)</f>
        <v>#N/A</v>
      </c>
      <c r="O3167" s="9" t="e">
        <f>INDEX(TrackerTbl[#Data],MATCH(Table58[[#This Row],[L2]],TrackerTbl[Cleansed_UAID_2],0),6)</f>
        <v>#N/A</v>
      </c>
      <c r="P3167" s="239" t="e">
        <f>INDEX(TrackerTbl[#Data],MATCH(Table58[[#This Row],[L2]],TrackerTbl[Cleansed_UAID_2],0),7)</f>
        <v>#N/A</v>
      </c>
    </row>
    <row r="3168" spans="10:16">
      <c r="J3168" t="s">
        <v>12447</v>
      </c>
      <c r="K3168" s="238" t="s">
        <v>12441</v>
      </c>
      <c r="L3168" t="str">
        <f>LEFT(Table58[[#This Row],[L3 (Last Work Package only)]],FIND(" - ",Table58[[#This Row],[L3 (Last Work Package only)]])-1)</f>
        <v>IDR 218.01</v>
      </c>
      <c r="M3168" t="str">
        <f>LEFT(Table58[[#This Row],[Assets]],FIND(" - ",Table58[[#This Row],[Assets]])-1)</f>
        <v>HS2-000001428</v>
      </c>
      <c r="N3168" s="239" t="e">
        <f>INDEX(TrackerTbl[#Data],MATCH(Table58[[#This Row],[L2]],TrackerTbl[Cleansed_UAID_2],0),5)</f>
        <v>#N/A</v>
      </c>
      <c r="O3168" s="9" t="e">
        <f>INDEX(TrackerTbl[#Data],MATCH(Table58[[#This Row],[L2]],TrackerTbl[Cleansed_UAID_2],0),6)</f>
        <v>#N/A</v>
      </c>
      <c r="P3168" s="239" t="e">
        <f>INDEX(TrackerTbl[#Data],MATCH(Table58[[#This Row],[L2]],TrackerTbl[Cleansed_UAID_2],0),7)</f>
        <v>#N/A</v>
      </c>
    </row>
    <row r="3169" spans="10:16">
      <c r="J3169" t="s">
        <v>12448</v>
      </c>
      <c r="K3169" s="238" t="s">
        <v>12441</v>
      </c>
      <c r="L3169" t="str">
        <f>LEFT(Table58[[#This Row],[L3 (Last Work Package only)]],FIND(" - ",Table58[[#This Row],[L3 (Last Work Package only)]])-1)</f>
        <v>IDR 218.01</v>
      </c>
      <c r="M3169" t="str">
        <f>LEFT(Table58[[#This Row],[Assets]],FIND(" - ",Table58[[#This Row],[Assets]])-1)</f>
        <v>HS2-000020NL7</v>
      </c>
      <c r="N3169" s="239" t="e">
        <f>INDEX(TrackerTbl[#Data],MATCH(Table58[[#This Row],[L2]],TrackerTbl[Cleansed_UAID_2],0),5)</f>
        <v>#N/A</v>
      </c>
      <c r="O3169" s="9" t="e">
        <f>INDEX(TrackerTbl[#Data],MATCH(Table58[[#This Row],[L2]],TrackerTbl[Cleansed_UAID_2],0),6)</f>
        <v>#N/A</v>
      </c>
      <c r="P3169" s="239" t="e">
        <f>INDEX(TrackerTbl[#Data],MATCH(Table58[[#This Row],[L2]],TrackerTbl[Cleansed_UAID_2],0),7)</f>
        <v>#N/A</v>
      </c>
    </row>
    <row r="3170" spans="10:16">
      <c r="J3170" t="s">
        <v>12449</v>
      </c>
      <c r="K3170" s="238" t="s">
        <v>12441</v>
      </c>
      <c r="L3170" t="str">
        <f>LEFT(Table58[[#This Row],[L3 (Last Work Package only)]],FIND(" - ",Table58[[#This Row],[L3 (Last Work Package only)]])-1)</f>
        <v>IDR 218.01</v>
      </c>
      <c r="M3170" t="str">
        <f>LEFT(Table58[[#This Row],[Assets]],FIND(" - ",Table58[[#This Row],[Assets]])-1)</f>
        <v>HS2-00002BVH5</v>
      </c>
      <c r="N3170" s="239" t="e">
        <f>INDEX(TrackerTbl[#Data],MATCH(Table58[[#This Row],[L2]],TrackerTbl[Cleansed_UAID_2],0),5)</f>
        <v>#N/A</v>
      </c>
      <c r="O3170" s="9" t="e">
        <f>INDEX(TrackerTbl[#Data],MATCH(Table58[[#This Row],[L2]],TrackerTbl[Cleansed_UAID_2],0),6)</f>
        <v>#N/A</v>
      </c>
      <c r="P3170" s="239" t="e">
        <f>INDEX(TrackerTbl[#Data],MATCH(Table58[[#This Row],[L2]],TrackerTbl[Cleansed_UAID_2],0),7)</f>
        <v>#N/A</v>
      </c>
    </row>
    <row r="3171" spans="10:16">
      <c r="J3171" t="s">
        <v>12450</v>
      </c>
      <c r="K3171" s="238" t="s">
        <v>12451</v>
      </c>
      <c r="L3171" t="str">
        <f>LEFT(Table58[[#This Row],[L3 (Last Work Package only)]],FIND(" - ",Table58[[#This Row],[L3 (Last Work Package only)]])-1)</f>
        <v>IDR 217.05</v>
      </c>
      <c r="M3171" t="str">
        <f>LEFT(Table58[[#This Row],[Assets]],FIND(" - ",Table58[[#This Row],[Assets]])-1)</f>
        <v>HS2-00003JYGY</v>
      </c>
      <c r="N3171" s="239" t="e">
        <f>INDEX(TrackerTbl[#Data],MATCH(Table58[[#This Row],[L2]],TrackerTbl[Cleansed_UAID_2],0),5)</f>
        <v>#N/A</v>
      </c>
      <c r="O3171" s="9" t="e">
        <f>INDEX(TrackerTbl[#Data],MATCH(Table58[[#This Row],[L2]],TrackerTbl[Cleansed_UAID_2],0),6)</f>
        <v>#N/A</v>
      </c>
      <c r="P3171" s="239" t="e">
        <f>INDEX(TrackerTbl[#Data],MATCH(Table58[[#This Row],[L2]],TrackerTbl[Cleansed_UAID_2],0),7)</f>
        <v>#N/A</v>
      </c>
    </row>
    <row r="3172" spans="10:16">
      <c r="J3172" t="s">
        <v>12452</v>
      </c>
      <c r="K3172" s="238" t="s">
        <v>12453</v>
      </c>
      <c r="L3172" t="str">
        <f>LEFT(Table58[[#This Row],[L3 (Last Work Package only)]],FIND(" - ",Table58[[#This Row],[L3 (Last Work Package only)]])-1)</f>
        <v>IDR 217.04</v>
      </c>
      <c r="M3172" t="str">
        <f>LEFT(Table58[[#This Row],[Assets]],FIND(" - ",Table58[[#This Row],[Assets]])-1)</f>
        <v>HS2-000020NK6</v>
      </c>
      <c r="N3172" s="239">
        <f>INDEX(TrackerTbl[#Data],MATCH(Table58[[#This Row],[L2]],TrackerTbl[Cleansed_UAID_2],0),5)</f>
        <v>45315</v>
      </c>
      <c r="O3172" s="9" t="str">
        <f>INDEX(TrackerTbl[#Data],MATCH(Table58[[#This Row],[L2]],TrackerTbl[Cleansed_UAID_2],0),6)</f>
        <v>10 - Complete</v>
      </c>
      <c r="P3172" s="239">
        <f>INDEX(TrackerTbl[#Data],MATCH(Table58[[#This Row],[L2]],TrackerTbl[Cleansed_UAID_2],0),7)</f>
        <v>45341</v>
      </c>
    </row>
    <row r="3173" spans="10:16">
      <c r="J3173" t="s">
        <v>12454</v>
      </c>
      <c r="K3173" s="238" t="s">
        <v>12453</v>
      </c>
      <c r="L3173" t="str">
        <f>LEFT(Table58[[#This Row],[L3 (Last Work Package only)]],FIND(" - ",Table58[[#This Row],[L3 (Last Work Package only)]])-1)</f>
        <v>IDR 217.04</v>
      </c>
      <c r="M3173" t="str">
        <f>LEFT(Table58[[#This Row],[Assets]],FIND(" - ",Table58[[#This Row],[Assets]])-1)</f>
        <v>HS2-000001313</v>
      </c>
      <c r="N3173" s="239" t="e">
        <f>INDEX(TrackerTbl[#Data],MATCH(Table58[[#This Row],[L2]],TrackerTbl[Cleansed_UAID_2],0),5)</f>
        <v>#N/A</v>
      </c>
      <c r="O3173" s="9" t="e">
        <f>INDEX(TrackerTbl[#Data],MATCH(Table58[[#This Row],[L2]],TrackerTbl[Cleansed_UAID_2],0),6)</f>
        <v>#N/A</v>
      </c>
      <c r="P3173" s="239" t="e">
        <f>INDEX(TrackerTbl[#Data],MATCH(Table58[[#This Row],[L2]],TrackerTbl[Cleansed_UAID_2],0),7)</f>
        <v>#N/A</v>
      </c>
    </row>
    <row r="3174" spans="10:16">
      <c r="J3174" t="s">
        <v>12455</v>
      </c>
      <c r="K3174" s="238" t="s">
        <v>12453</v>
      </c>
      <c r="L3174" t="str">
        <f>LEFT(Table58[[#This Row],[L3 (Last Work Package only)]],FIND(" - ",Table58[[#This Row],[L3 (Last Work Package only)]])-1)</f>
        <v>IDR 217.04</v>
      </c>
      <c r="M3174" t="str">
        <f>LEFT(Table58[[#This Row],[Assets]],FIND(" - ",Table58[[#This Row],[Assets]])-1)</f>
        <v>HS2-00002NNHR</v>
      </c>
      <c r="N3174" s="239" t="e">
        <f>INDEX(TrackerTbl[#Data],MATCH(Table58[[#This Row],[L2]],TrackerTbl[Cleansed_UAID_2],0),5)</f>
        <v>#N/A</v>
      </c>
      <c r="O3174" s="9" t="e">
        <f>INDEX(TrackerTbl[#Data],MATCH(Table58[[#This Row],[L2]],TrackerTbl[Cleansed_UAID_2],0),6)</f>
        <v>#N/A</v>
      </c>
      <c r="P3174" s="239" t="e">
        <f>INDEX(TrackerTbl[#Data],MATCH(Table58[[#This Row],[L2]],TrackerTbl[Cleansed_UAID_2],0),7)</f>
        <v>#N/A</v>
      </c>
    </row>
    <row r="3175" spans="10:16">
      <c r="J3175" t="s">
        <v>12456</v>
      </c>
      <c r="K3175" s="238" t="s">
        <v>12453</v>
      </c>
      <c r="L3175" t="str">
        <f>LEFT(Table58[[#This Row],[L3 (Last Work Package only)]],FIND(" - ",Table58[[#This Row],[L3 (Last Work Package only)]])-1)</f>
        <v>IDR 217.04</v>
      </c>
      <c r="M3175" t="str">
        <f>LEFT(Table58[[#This Row],[Assets]],FIND(" - ",Table58[[#This Row],[Assets]])-1)</f>
        <v>HS2-000031NVA</v>
      </c>
      <c r="N3175" s="239">
        <f>INDEX(TrackerTbl[#Data],MATCH(Table58[[#This Row],[L2]],TrackerTbl[Cleansed_UAID_2],0),5)</f>
        <v>45646</v>
      </c>
      <c r="O3175" s="9" t="str">
        <f>INDEX(TrackerTbl[#Data],MATCH(Table58[[#This Row],[L2]],TrackerTbl[Cleansed_UAID_2],0),6)</f>
        <v>10 - Complete</v>
      </c>
      <c r="P3175" s="239">
        <f>INDEX(TrackerTbl[#Data],MATCH(Table58[[#This Row],[L2]],TrackerTbl[Cleansed_UAID_2],0),7)</f>
        <v>45667</v>
      </c>
    </row>
    <row r="3176" spans="10:16">
      <c r="J3176" t="s">
        <v>12457</v>
      </c>
      <c r="K3176" s="238" t="s">
        <v>12458</v>
      </c>
      <c r="L3176" t="str">
        <f>LEFT(Table58[[#This Row],[L3 (Last Work Package only)]],FIND(" - ",Table58[[#This Row],[L3 (Last Work Package only)]])-1)</f>
        <v>IDR 217.03</v>
      </c>
      <c r="M3176" t="str">
        <f>LEFT(Table58[[#This Row],[Assets]],FIND(" - ",Table58[[#This Row],[Assets]])-1)</f>
        <v>HS2-00002CT8S</v>
      </c>
      <c r="N3176" s="239">
        <f>INDEX(TrackerTbl[#Data],MATCH(Table58[[#This Row],[L2]],TrackerTbl[Cleansed_UAID_2],0),5)</f>
        <v>45523</v>
      </c>
      <c r="O3176" s="9" t="str">
        <f>INDEX(TrackerTbl[#Data],MATCH(Table58[[#This Row],[L2]],TrackerTbl[Cleansed_UAID_2],0),6)</f>
        <v>10 - Complete</v>
      </c>
      <c r="P3176" s="239">
        <f>INDEX(TrackerTbl[#Data],MATCH(Table58[[#This Row],[L2]],TrackerTbl[Cleansed_UAID_2],0),7)</f>
        <v>45533</v>
      </c>
    </row>
    <row r="3177" spans="10:16">
      <c r="J3177" t="s">
        <v>12459</v>
      </c>
      <c r="K3177" s="238" t="s">
        <v>12458</v>
      </c>
      <c r="L3177" t="str">
        <f>LEFT(Table58[[#This Row],[L3 (Last Work Package only)]],FIND(" - ",Table58[[#This Row],[L3 (Last Work Package only)]])-1)</f>
        <v>IDR 217.03</v>
      </c>
      <c r="M3177" t="str">
        <f>LEFT(Table58[[#This Row],[Assets]],FIND(" - ",Table58[[#This Row],[Assets]])-1)</f>
        <v>HS2-00002CT8Z</v>
      </c>
      <c r="N3177" s="239" t="e">
        <f>INDEX(TrackerTbl[#Data],MATCH(Table58[[#This Row],[L2]],TrackerTbl[Cleansed_UAID_2],0),5)</f>
        <v>#N/A</v>
      </c>
      <c r="O3177" s="9" t="e">
        <f>INDEX(TrackerTbl[#Data],MATCH(Table58[[#This Row],[L2]],TrackerTbl[Cleansed_UAID_2],0),6)</f>
        <v>#N/A</v>
      </c>
      <c r="P3177" s="239" t="e">
        <f>INDEX(TrackerTbl[#Data],MATCH(Table58[[#This Row],[L2]],TrackerTbl[Cleansed_UAID_2],0),7)</f>
        <v>#N/A</v>
      </c>
    </row>
    <row r="3178" spans="10:16">
      <c r="J3178" t="s">
        <v>12460</v>
      </c>
      <c r="K3178" s="238" t="s">
        <v>12458</v>
      </c>
      <c r="L3178" t="str">
        <f>LEFT(Table58[[#This Row],[L3 (Last Work Package only)]],FIND(" - ",Table58[[#This Row],[L3 (Last Work Package only)]])-1)</f>
        <v>IDR 217.03</v>
      </c>
      <c r="M3178" t="str">
        <f>LEFT(Table58[[#This Row],[Assets]],FIND(" - ",Table58[[#This Row],[Assets]])-1)</f>
        <v>HS2-000001314</v>
      </c>
      <c r="N3178" s="239">
        <f>INDEX(TrackerTbl[#Data],MATCH(Table58[[#This Row],[L2]],TrackerTbl[Cleansed_UAID_2],0),5)</f>
        <v>45616</v>
      </c>
      <c r="O3178" s="9" t="str">
        <f>INDEX(TrackerTbl[#Data],MATCH(Table58[[#This Row],[L2]],TrackerTbl[Cleansed_UAID_2],0),6)</f>
        <v>50 - HOLD</v>
      </c>
      <c r="P3178" s="239">
        <f>INDEX(TrackerTbl[#Data],MATCH(Table58[[#This Row],[L2]],TrackerTbl[Cleansed_UAID_2],0),7)</f>
        <v>0</v>
      </c>
    </row>
    <row r="3179" spans="10:16">
      <c r="J3179" t="s">
        <v>12461</v>
      </c>
      <c r="K3179" s="238" t="s">
        <v>12458</v>
      </c>
      <c r="L3179" t="str">
        <f>LEFT(Table58[[#This Row],[L3 (Last Work Package only)]],FIND(" - ",Table58[[#This Row],[L3 (Last Work Package only)]])-1)</f>
        <v>IDR 217.03</v>
      </c>
      <c r="M3179" t="str">
        <f>LEFT(Table58[[#This Row],[Assets]],FIND(" - ",Table58[[#This Row],[Assets]])-1)</f>
        <v>HS2-000020NKE</v>
      </c>
      <c r="N3179" s="239" t="e">
        <f>INDEX(TrackerTbl[#Data],MATCH(Table58[[#This Row],[L2]],TrackerTbl[Cleansed_UAID_2],0),5)</f>
        <v>#N/A</v>
      </c>
      <c r="O3179" s="9" t="e">
        <f>INDEX(TrackerTbl[#Data],MATCH(Table58[[#This Row],[L2]],TrackerTbl[Cleansed_UAID_2],0),6)</f>
        <v>#N/A</v>
      </c>
      <c r="P3179" s="239" t="e">
        <f>INDEX(TrackerTbl[#Data],MATCH(Table58[[#This Row],[L2]],TrackerTbl[Cleansed_UAID_2],0),7)</f>
        <v>#N/A</v>
      </c>
    </row>
    <row r="3180" spans="10:16">
      <c r="J3180" t="s">
        <v>12462</v>
      </c>
      <c r="K3180" s="238" t="s">
        <v>12458</v>
      </c>
      <c r="L3180" t="str">
        <f>LEFT(Table58[[#This Row],[L3 (Last Work Package only)]],FIND(" - ",Table58[[#This Row],[L3 (Last Work Package only)]])-1)</f>
        <v>IDR 217.03</v>
      </c>
      <c r="M3180" t="str">
        <f>LEFT(Table58[[#This Row],[Assets]],FIND(" - ",Table58[[#This Row],[Assets]])-1)</f>
        <v>HS2-00002N7XY</v>
      </c>
      <c r="N3180" s="239" t="e">
        <f>INDEX(TrackerTbl[#Data],MATCH(Table58[[#This Row],[L2]],TrackerTbl[Cleansed_UAID_2],0),5)</f>
        <v>#N/A</v>
      </c>
      <c r="O3180" s="9" t="e">
        <f>INDEX(TrackerTbl[#Data],MATCH(Table58[[#This Row],[L2]],TrackerTbl[Cleansed_UAID_2],0),6)</f>
        <v>#N/A</v>
      </c>
      <c r="P3180" s="239" t="e">
        <f>INDEX(TrackerTbl[#Data],MATCH(Table58[[#This Row],[L2]],TrackerTbl[Cleansed_UAID_2],0),7)</f>
        <v>#N/A</v>
      </c>
    </row>
    <row r="3181" spans="10:16">
      <c r="J3181" t="s">
        <v>12463</v>
      </c>
      <c r="K3181" s="238" t="s">
        <v>12458</v>
      </c>
      <c r="L3181" t="str">
        <f>LEFT(Table58[[#This Row],[L3 (Last Work Package only)]],FIND(" - ",Table58[[#This Row],[L3 (Last Work Package only)]])-1)</f>
        <v>IDR 217.03</v>
      </c>
      <c r="M3181" t="str">
        <f>LEFT(Table58[[#This Row],[Assets]],FIND(" - ",Table58[[#This Row],[Assets]])-1)</f>
        <v>HS2-00002N7XA</v>
      </c>
      <c r="N3181" s="239" t="e">
        <f>INDEX(TrackerTbl[#Data],MATCH(Table58[[#This Row],[L2]],TrackerTbl[Cleansed_UAID_2],0),5)</f>
        <v>#N/A</v>
      </c>
      <c r="O3181" s="9" t="e">
        <f>INDEX(TrackerTbl[#Data],MATCH(Table58[[#This Row],[L2]],TrackerTbl[Cleansed_UAID_2],0),6)</f>
        <v>#N/A</v>
      </c>
      <c r="P3181" s="239" t="e">
        <f>INDEX(TrackerTbl[#Data],MATCH(Table58[[#This Row],[L2]],TrackerTbl[Cleansed_UAID_2],0),7)</f>
        <v>#N/A</v>
      </c>
    </row>
    <row r="3182" spans="10:16">
      <c r="J3182" t="s">
        <v>12464</v>
      </c>
      <c r="K3182" s="238" t="s">
        <v>12465</v>
      </c>
      <c r="L3182" t="str">
        <f>LEFT(Table58[[#This Row],[L3 (Last Work Package only)]],FIND(" - ",Table58[[#This Row],[L3 (Last Work Package only)]])-1)</f>
        <v>IDR 217.02</v>
      </c>
      <c r="M3182" t="str">
        <f>LEFT(Table58[[#This Row],[Assets]],FIND(" - ",Table58[[#This Row],[Assets]])-1)</f>
        <v>HS2-00002CT7C</v>
      </c>
      <c r="N3182" s="239" t="e">
        <f>INDEX(TrackerTbl[#Data],MATCH(Table58[[#This Row],[L2]],TrackerTbl[Cleansed_UAID_2],0),5)</f>
        <v>#N/A</v>
      </c>
      <c r="O3182" s="9" t="e">
        <f>INDEX(TrackerTbl[#Data],MATCH(Table58[[#This Row],[L2]],TrackerTbl[Cleansed_UAID_2],0),6)</f>
        <v>#N/A</v>
      </c>
      <c r="P3182" s="239" t="e">
        <f>INDEX(TrackerTbl[#Data],MATCH(Table58[[#This Row],[L2]],TrackerTbl[Cleansed_UAID_2],0),7)</f>
        <v>#N/A</v>
      </c>
    </row>
    <row r="3183" spans="10:16">
      <c r="J3183" t="s">
        <v>12466</v>
      </c>
      <c r="K3183" s="238" t="s">
        <v>12465</v>
      </c>
      <c r="L3183" t="str">
        <f>LEFT(Table58[[#This Row],[L3 (Last Work Package only)]],FIND(" - ",Table58[[#This Row],[L3 (Last Work Package only)]])-1)</f>
        <v>IDR 217.02</v>
      </c>
      <c r="M3183" t="str">
        <f>LEFT(Table58[[#This Row],[Assets]],FIND(" - ",Table58[[#This Row],[Assets]])-1)</f>
        <v>HS2-00002CT88</v>
      </c>
      <c r="N3183" s="239" t="e">
        <f>INDEX(TrackerTbl[#Data],MATCH(Table58[[#This Row],[L2]],TrackerTbl[Cleansed_UAID_2],0),5)</f>
        <v>#N/A</v>
      </c>
      <c r="O3183" s="9" t="e">
        <f>INDEX(TrackerTbl[#Data],MATCH(Table58[[#This Row],[L2]],TrackerTbl[Cleansed_UAID_2],0),6)</f>
        <v>#N/A</v>
      </c>
      <c r="P3183" s="239" t="e">
        <f>INDEX(TrackerTbl[#Data],MATCH(Table58[[#This Row],[L2]],TrackerTbl[Cleansed_UAID_2],0),7)</f>
        <v>#N/A</v>
      </c>
    </row>
    <row r="3184" spans="10:16">
      <c r="J3184" t="s">
        <v>12467</v>
      </c>
      <c r="K3184" s="238" t="s">
        <v>12465</v>
      </c>
      <c r="L3184" t="str">
        <f>LEFT(Table58[[#This Row],[L3 (Last Work Package only)]],FIND(" - ",Table58[[#This Row],[L3 (Last Work Package only)]])-1)</f>
        <v>IDR 217.02</v>
      </c>
      <c r="M3184" t="str">
        <f>LEFT(Table58[[#This Row],[Assets]],FIND(" - ",Table58[[#This Row],[Assets]])-1)</f>
        <v>HS2-00002CT89</v>
      </c>
      <c r="N3184" s="239" t="e">
        <f>INDEX(TrackerTbl[#Data],MATCH(Table58[[#This Row],[L2]],TrackerTbl[Cleansed_UAID_2],0),5)</f>
        <v>#N/A</v>
      </c>
      <c r="O3184" s="9" t="e">
        <f>INDEX(TrackerTbl[#Data],MATCH(Table58[[#This Row],[L2]],TrackerTbl[Cleansed_UAID_2],0),6)</f>
        <v>#N/A</v>
      </c>
      <c r="P3184" s="239" t="e">
        <f>INDEX(TrackerTbl[#Data],MATCH(Table58[[#This Row],[L2]],TrackerTbl[Cleansed_UAID_2],0),7)</f>
        <v>#N/A</v>
      </c>
    </row>
    <row r="3185" spans="10:16">
      <c r="J3185" t="s">
        <v>12468</v>
      </c>
      <c r="K3185" s="238" t="s">
        <v>12465</v>
      </c>
      <c r="L3185" t="str">
        <f>LEFT(Table58[[#This Row],[L3 (Last Work Package only)]],FIND(" - ",Table58[[#This Row],[L3 (Last Work Package only)]])-1)</f>
        <v>IDR 217.02</v>
      </c>
      <c r="M3185" t="str">
        <f>LEFT(Table58[[#This Row],[Assets]],FIND(" - ",Table58[[#This Row],[Assets]])-1)</f>
        <v>HS2-00002CT8N</v>
      </c>
      <c r="N3185" s="239" t="e">
        <f>INDEX(TrackerTbl[#Data],MATCH(Table58[[#This Row],[L2]],TrackerTbl[Cleansed_UAID_2],0),5)</f>
        <v>#N/A</v>
      </c>
      <c r="O3185" s="9" t="e">
        <f>INDEX(TrackerTbl[#Data],MATCH(Table58[[#This Row],[L2]],TrackerTbl[Cleansed_UAID_2],0),6)</f>
        <v>#N/A</v>
      </c>
      <c r="P3185" s="239" t="e">
        <f>INDEX(TrackerTbl[#Data],MATCH(Table58[[#This Row],[L2]],TrackerTbl[Cleansed_UAID_2],0),7)</f>
        <v>#N/A</v>
      </c>
    </row>
    <row r="3186" spans="10:16">
      <c r="J3186" t="s">
        <v>12469</v>
      </c>
      <c r="K3186" s="238" t="s">
        <v>12465</v>
      </c>
      <c r="L3186" t="str">
        <f>LEFT(Table58[[#This Row],[L3 (Last Work Package only)]],FIND(" - ",Table58[[#This Row],[L3 (Last Work Package only)]])-1)</f>
        <v>IDR 217.02</v>
      </c>
      <c r="M3186" t="str">
        <f>LEFT(Table58[[#This Row],[Assets]],FIND(" - ",Table58[[#This Row],[Assets]])-1)</f>
        <v>HS2-00002CT8P</v>
      </c>
      <c r="N3186" s="239" t="e">
        <f>INDEX(TrackerTbl[#Data],MATCH(Table58[[#This Row],[L2]],TrackerTbl[Cleansed_UAID_2],0),5)</f>
        <v>#N/A</v>
      </c>
      <c r="O3186" s="9" t="e">
        <f>INDEX(TrackerTbl[#Data],MATCH(Table58[[#This Row],[L2]],TrackerTbl[Cleansed_UAID_2],0),6)</f>
        <v>#N/A</v>
      </c>
      <c r="P3186" s="239" t="e">
        <f>INDEX(TrackerTbl[#Data],MATCH(Table58[[#This Row],[L2]],TrackerTbl[Cleansed_UAID_2],0),7)</f>
        <v>#N/A</v>
      </c>
    </row>
    <row r="3187" spans="10:16">
      <c r="J3187" t="s">
        <v>12470</v>
      </c>
      <c r="K3187" s="238" t="s">
        <v>12465</v>
      </c>
      <c r="L3187" t="str">
        <f>LEFT(Table58[[#This Row],[L3 (Last Work Package only)]],FIND(" - ",Table58[[#This Row],[L3 (Last Work Package only)]])-1)</f>
        <v>IDR 217.02</v>
      </c>
      <c r="M3187" t="str">
        <f>LEFT(Table58[[#This Row],[Assets]],FIND(" - ",Table58[[#This Row],[Assets]])-1)</f>
        <v>HS2-00002CT96</v>
      </c>
      <c r="N3187" s="239" t="e">
        <f>INDEX(TrackerTbl[#Data],MATCH(Table58[[#This Row],[L2]],TrackerTbl[Cleansed_UAID_2],0),5)</f>
        <v>#N/A</v>
      </c>
      <c r="O3187" s="9" t="e">
        <f>INDEX(TrackerTbl[#Data],MATCH(Table58[[#This Row],[L2]],TrackerTbl[Cleansed_UAID_2],0),6)</f>
        <v>#N/A</v>
      </c>
      <c r="P3187" s="239" t="e">
        <f>INDEX(TrackerTbl[#Data],MATCH(Table58[[#This Row],[L2]],TrackerTbl[Cleansed_UAID_2],0),7)</f>
        <v>#N/A</v>
      </c>
    </row>
    <row r="3188" spans="10:16">
      <c r="J3188" t="s">
        <v>12471</v>
      </c>
      <c r="K3188" s="238" t="s">
        <v>12465</v>
      </c>
      <c r="L3188" t="str">
        <f>LEFT(Table58[[#This Row],[L3 (Last Work Package only)]],FIND(" - ",Table58[[#This Row],[L3 (Last Work Package only)]])-1)</f>
        <v>IDR 217.02</v>
      </c>
      <c r="M3188" t="str">
        <f>LEFT(Table58[[#This Row],[Assets]],FIND(" - ",Table58[[#This Row],[Assets]])-1)</f>
        <v>HS2-00002CT97</v>
      </c>
      <c r="N3188" s="239" t="e">
        <f>INDEX(TrackerTbl[#Data],MATCH(Table58[[#This Row],[L2]],TrackerTbl[Cleansed_UAID_2],0),5)</f>
        <v>#N/A</v>
      </c>
      <c r="O3188" s="9" t="e">
        <f>INDEX(TrackerTbl[#Data],MATCH(Table58[[#This Row],[L2]],TrackerTbl[Cleansed_UAID_2],0),6)</f>
        <v>#N/A</v>
      </c>
      <c r="P3188" s="239" t="e">
        <f>INDEX(TrackerTbl[#Data],MATCH(Table58[[#This Row],[L2]],TrackerTbl[Cleansed_UAID_2],0),7)</f>
        <v>#N/A</v>
      </c>
    </row>
    <row r="3189" spans="10:16">
      <c r="J3189" t="s">
        <v>12472</v>
      </c>
      <c r="K3189" s="238" t="s">
        <v>12465</v>
      </c>
      <c r="L3189" t="str">
        <f>LEFT(Table58[[#This Row],[L3 (Last Work Package only)]],FIND(" - ",Table58[[#This Row],[L3 (Last Work Package only)]])-1)</f>
        <v>IDR 217.02</v>
      </c>
      <c r="M3189" t="str">
        <f>LEFT(Table58[[#This Row],[Assets]],FIND(" - ",Table58[[#This Row],[Assets]])-1)</f>
        <v>HS2-00002CX38</v>
      </c>
      <c r="N3189" s="239" t="e">
        <f>INDEX(TrackerTbl[#Data],MATCH(Table58[[#This Row],[L2]],TrackerTbl[Cleansed_UAID_2],0),5)</f>
        <v>#N/A</v>
      </c>
      <c r="O3189" s="9" t="e">
        <f>INDEX(TrackerTbl[#Data],MATCH(Table58[[#This Row],[L2]],TrackerTbl[Cleansed_UAID_2],0),6)</f>
        <v>#N/A</v>
      </c>
      <c r="P3189" s="239" t="e">
        <f>INDEX(TrackerTbl[#Data],MATCH(Table58[[#This Row],[L2]],TrackerTbl[Cleansed_UAID_2],0),7)</f>
        <v>#N/A</v>
      </c>
    </row>
    <row r="3190" spans="10:16">
      <c r="J3190" t="s">
        <v>12473</v>
      </c>
      <c r="K3190" s="238" t="s">
        <v>12465</v>
      </c>
      <c r="L3190" t="str">
        <f>LEFT(Table58[[#This Row],[L3 (Last Work Package only)]],FIND(" - ",Table58[[#This Row],[L3 (Last Work Package only)]])-1)</f>
        <v>IDR 217.02</v>
      </c>
      <c r="M3190" t="str">
        <f>LEFT(Table58[[#This Row],[Assets]],FIND(" - ",Table58[[#This Row],[Assets]])-1)</f>
        <v>HS2-00002BJU4</v>
      </c>
      <c r="N3190" s="239" t="e">
        <f>INDEX(TrackerTbl[#Data],MATCH(Table58[[#This Row],[L2]],TrackerTbl[Cleansed_UAID_2],0),5)</f>
        <v>#N/A</v>
      </c>
      <c r="O3190" s="9" t="e">
        <f>INDEX(TrackerTbl[#Data],MATCH(Table58[[#This Row],[L2]],TrackerTbl[Cleansed_UAID_2],0),6)</f>
        <v>#N/A</v>
      </c>
      <c r="P3190" s="239" t="e">
        <f>INDEX(TrackerTbl[#Data],MATCH(Table58[[#This Row],[L2]],TrackerTbl[Cleansed_UAID_2],0),7)</f>
        <v>#N/A</v>
      </c>
    </row>
    <row r="3191" spans="10:16">
      <c r="J3191" t="s">
        <v>12474</v>
      </c>
      <c r="K3191" s="238" t="s">
        <v>12465</v>
      </c>
      <c r="L3191" t="str">
        <f>LEFT(Table58[[#This Row],[L3 (Last Work Package only)]],FIND(" - ",Table58[[#This Row],[L3 (Last Work Package only)]])-1)</f>
        <v>IDR 217.02</v>
      </c>
      <c r="M3191" t="str">
        <f>LEFT(Table58[[#This Row],[Assets]],FIND(" - ",Table58[[#This Row],[Assets]])-1)</f>
        <v>HS2-00002TTGZ</v>
      </c>
      <c r="N3191" s="239" t="e">
        <f>INDEX(TrackerTbl[#Data],MATCH(Table58[[#This Row],[L2]],TrackerTbl[Cleansed_UAID_2],0),5)</f>
        <v>#N/A</v>
      </c>
      <c r="O3191" s="9" t="e">
        <f>INDEX(TrackerTbl[#Data],MATCH(Table58[[#This Row],[L2]],TrackerTbl[Cleansed_UAID_2],0),6)</f>
        <v>#N/A</v>
      </c>
      <c r="P3191" s="239" t="e">
        <f>INDEX(TrackerTbl[#Data],MATCH(Table58[[#This Row],[L2]],TrackerTbl[Cleansed_UAID_2],0),7)</f>
        <v>#N/A</v>
      </c>
    </row>
    <row r="3192" spans="10:16">
      <c r="J3192" t="s">
        <v>12475</v>
      </c>
      <c r="K3192" s="238" t="s">
        <v>12465</v>
      </c>
      <c r="L3192" t="str">
        <f>LEFT(Table58[[#This Row],[L3 (Last Work Package only)]],FIND(" - ",Table58[[#This Row],[L3 (Last Work Package only)]])-1)</f>
        <v>IDR 217.02</v>
      </c>
      <c r="M3192" t="str">
        <f>LEFT(Table58[[#This Row],[Assets]],FIND(" - ",Table58[[#This Row],[Assets]])-1)</f>
        <v>HS2-00002HQ9G</v>
      </c>
      <c r="N3192" s="239" t="e">
        <f>INDEX(TrackerTbl[#Data],MATCH(Table58[[#This Row],[L2]],TrackerTbl[Cleansed_UAID_2],0),5)</f>
        <v>#N/A</v>
      </c>
      <c r="O3192" s="9" t="e">
        <f>INDEX(TrackerTbl[#Data],MATCH(Table58[[#This Row],[L2]],TrackerTbl[Cleansed_UAID_2],0),6)</f>
        <v>#N/A</v>
      </c>
      <c r="P3192" s="239" t="e">
        <f>INDEX(TrackerTbl[#Data],MATCH(Table58[[#This Row],[L2]],TrackerTbl[Cleansed_UAID_2],0),7)</f>
        <v>#N/A</v>
      </c>
    </row>
    <row r="3193" spans="10:16">
      <c r="J3193" t="s">
        <v>12476</v>
      </c>
      <c r="K3193" s="238" t="s">
        <v>12465</v>
      </c>
      <c r="L3193" t="str">
        <f>LEFT(Table58[[#This Row],[L3 (Last Work Package only)]],FIND(" - ",Table58[[#This Row],[L3 (Last Work Package only)]])-1)</f>
        <v>IDR 217.02</v>
      </c>
      <c r="M3193" t="str">
        <f>LEFT(Table58[[#This Row],[Assets]],FIND(" - ",Table58[[#This Row],[Assets]])-1)</f>
        <v>HS2-00002BJUB</v>
      </c>
      <c r="N3193" s="239" t="e">
        <f>INDEX(TrackerTbl[#Data],MATCH(Table58[[#This Row],[L2]],TrackerTbl[Cleansed_UAID_2],0),5)</f>
        <v>#N/A</v>
      </c>
      <c r="O3193" s="9" t="e">
        <f>INDEX(TrackerTbl[#Data],MATCH(Table58[[#This Row],[L2]],TrackerTbl[Cleansed_UAID_2],0),6)</f>
        <v>#N/A</v>
      </c>
      <c r="P3193" s="239" t="e">
        <f>INDEX(TrackerTbl[#Data],MATCH(Table58[[#This Row],[L2]],TrackerTbl[Cleansed_UAID_2],0),7)</f>
        <v>#N/A</v>
      </c>
    </row>
    <row r="3194" spans="10:16">
      <c r="J3194" t="s">
        <v>12477</v>
      </c>
      <c r="K3194" s="238" t="s">
        <v>12465</v>
      </c>
      <c r="L3194" t="str">
        <f>LEFT(Table58[[#This Row],[L3 (Last Work Package only)]],FIND(" - ",Table58[[#This Row],[L3 (Last Work Package only)]])-1)</f>
        <v>IDR 217.02</v>
      </c>
      <c r="M3194" t="str">
        <f>LEFT(Table58[[#This Row],[Assets]],FIND(" - ",Table58[[#This Row],[Assets]])-1)</f>
        <v>HS2-00002CTD2</v>
      </c>
      <c r="N3194" s="239" t="e">
        <f>INDEX(TrackerTbl[#Data],MATCH(Table58[[#This Row],[L2]],TrackerTbl[Cleansed_UAID_2],0),5)</f>
        <v>#N/A</v>
      </c>
      <c r="O3194" s="9" t="e">
        <f>INDEX(TrackerTbl[#Data],MATCH(Table58[[#This Row],[L2]],TrackerTbl[Cleansed_UAID_2],0),6)</f>
        <v>#N/A</v>
      </c>
      <c r="P3194" s="239" t="e">
        <f>INDEX(TrackerTbl[#Data],MATCH(Table58[[#This Row],[L2]],TrackerTbl[Cleansed_UAID_2],0),7)</f>
        <v>#N/A</v>
      </c>
    </row>
    <row r="3195" spans="10:16">
      <c r="J3195" t="s">
        <v>12478</v>
      </c>
      <c r="K3195" s="238" t="s">
        <v>12465</v>
      </c>
      <c r="L3195" t="str">
        <f>LEFT(Table58[[#This Row],[L3 (Last Work Package only)]],FIND(" - ",Table58[[#This Row],[L3 (Last Work Package only)]])-1)</f>
        <v>IDR 217.02</v>
      </c>
      <c r="M3195" t="str">
        <f>LEFT(Table58[[#This Row],[Assets]],FIND(" - ",Table58[[#This Row],[Assets]])-1)</f>
        <v>HS2-00002CTD5</v>
      </c>
      <c r="N3195" s="239" t="e">
        <f>INDEX(TrackerTbl[#Data],MATCH(Table58[[#This Row],[L2]],TrackerTbl[Cleansed_UAID_2],0),5)</f>
        <v>#N/A</v>
      </c>
      <c r="O3195" s="9" t="e">
        <f>INDEX(TrackerTbl[#Data],MATCH(Table58[[#This Row],[L2]],TrackerTbl[Cleansed_UAID_2],0),6)</f>
        <v>#N/A</v>
      </c>
      <c r="P3195" s="239" t="e">
        <f>INDEX(TrackerTbl[#Data],MATCH(Table58[[#This Row],[L2]],TrackerTbl[Cleansed_UAID_2],0),7)</f>
        <v>#N/A</v>
      </c>
    </row>
    <row r="3196" spans="10:16">
      <c r="J3196" t="s">
        <v>12479</v>
      </c>
      <c r="K3196" s="238" t="s">
        <v>12465</v>
      </c>
      <c r="L3196" t="str">
        <f>LEFT(Table58[[#This Row],[L3 (Last Work Package only)]],FIND(" - ",Table58[[#This Row],[L3 (Last Work Package only)]])-1)</f>
        <v>IDR 217.02</v>
      </c>
      <c r="M3196" t="str">
        <f>LEFT(Table58[[#This Row],[Assets]],FIND(" - ",Table58[[#This Row],[Assets]])-1)</f>
        <v>HS2-00002CTD6</v>
      </c>
      <c r="N3196" s="239" t="e">
        <f>INDEX(TrackerTbl[#Data],MATCH(Table58[[#This Row],[L2]],TrackerTbl[Cleansed_UAID_2],0),5)</f>
        <v>#N/A</v>
      </c>
      <c r="O3196" s="9" t="e">
        <f>INDEX(TrackerTbl[#Data],MATCH(Table58[[#This Row],[L2]],TrackerTbl[Cleansed_UAID_2],0),6)</f>
        <v>#N/A</v>
      </c>
      <c r="P3196" s="239" t="e">
        <f>INDEX(TrackerTbl[#Data],MATCH(Table58[[#This Row],[L2]],TrackerTbl[Cleansed_UAID_2],0),7)</f>
        <v>#N/A</v>
      </c>
    </row>
    <row r="3197" spans="10:16">
      <c r="J3197" t="s">
        <v>12480</v>
      </c>
      <c r="K3197" s="238" t="s">
        <v>12465</v>
      </c>
      <c r="L3197" t="str">
        <f>LEFT(Table58[[#This Row],[L3 (Last Work Package only)]],FIND(" - ",Table58[[#This Row],[L3 (Last Work Package only)]])-1)</f>
        <v>IDR 217.02</v>
      </c>
      <c r="M3197" t="str">
        <f>LEFT(Table58[[#This Row],[Assets]],FIND(" - ",Table58[[#This Row],[Assets]])-1)</f>
        <v>HS2-00002NKP9</v>
      </c>
      <c r="N3197" s="239" t="e">
        <f>INDEX(TrackerTbl[#Data],MATCH(Table58[[#This Row],[L2]],TrackerTbl[Cleansed_UAID_2],0),5)</f>
        <v>#N/A</v>
      </c>
      <c r="O3197" s="9" t="e">
        <f>INDEX(TrackerTbl[#Data],MATCH(Table58[[#This Row],[L2]],TrackerTbl[Cleansed_UAID_2],0),6)</f>
        <v>#N/A</v>
      </c>
      <c r="P3197" s="239" t="e">
        <f>INDEX(TrackerTbl[#Data],MATCH(Table58[[#This Row],[L2]],TrackerTbl[Cleansed_UAID_2],0),7)</f>
        <v>#N/A</v>
      </c>
    </row>
    <row r="3198" spans="10:16">
      <c r="J3198" t="s">
        <v>12481</v>
      </c>
      <c r="K3198" s="238" t="s">
        <v>12465</v>
      </c>
      <c r="L3198" t="str">
        <f>LEFT(Table58[[#This Row],[L3 (Last Work Package only)]],FIND(" - ",Table58[[#This Row],[L3 (Last Work Package only)]])-1)</f>
        <v>IDR 217.02</v>
      </c>
      <c r="M3198" t="str">
        <f>LEFT(Table58[[#This Row],[Assets]],FIND(" - ",Table58[[#This Row],[Assets]])-1)</f>
        <v>HS2-00002KRAK</v>
      </c>
      <c r="N3198" s="239" t="e">
        <f>INDEX(TrackerTbl[#Data],MATCH(Table58[[#This Row],[L2]],TrackerTbl[Cleansed_UAID_2],0),5)</f>
        <v>#N/A</v>
      </c>
      <c r="O3198" s="9" t="e">
        <f>INDEX(TrackerTbl[#Data],MATCH(Table58[[#This Row],[L2]],TrackerTbl[Cleansed_UAID_2],0),6)</f>
        <v>#N/A</v>
      </c>
      <c r="P3198" s="239" t="e">
        <f>INDEX(TrackerTbl[#Data],MATCH(Table58[[#This Row],[L2]],TrackerTbl[Cleansed_UAID_2],0),7)</f>
        <v>#N/A</v>
      </c>
    </row>
    <row r="3199" spans="10:16">
      <c r="J3199" t="s">
        <v>12482</v>
      </c>
      <c r="K3199" s="238" t="s">
        <v>12465</v>
      </c>
      <c r="L3199" t="str">
        <f>LEFT(Table58[[#This Row],[L3 (Last Work Package only)]],FIND(" - ",Table58[[#This Row],[L3 (Last Work Package only)]])-1)</f>
        <v>IDR 217.02</v>
      </c>
      <c r="M3199" t="str">
        <f>LEFT(Table58[[#This Row],[Assets]],FIND(" - ",Table58[[#This Row],[Assets]])-1)</f>
        <v>HS2-000020NL3</v>
      </c>
      <c r="N3199" s="239" t="e">
        <f>INDEX(TrackerTbl[#Data],MATCH(Table58[[#This Row],[L2]],TrackerTbl[Cleansed_UAID_2],0),5)</f>
        <v>#N/A</v>
      </c>
      <c r="O3199" s="9" t="e">
        <f>INDEX(TrackerTbl[#Data],MATCH(Table58[[#This Row],[L2]],TrackerTbl[Cleansed_UAID_2],0),6)</f>
        <v>#N/A</v>
      </c>
      <c r="P3199" s="239" t="e">
        <f>INDEX(TrackerTbl[#Data],MATCH(Table58[[#This Row],[L2]],TrackerTbl[Cleansed_UAID_2],0),7)</f>
        <v>#N/A</v>
      </c>
    </row>
    <row r="3200" spans="10:16">
      <c r="J3200" t="s">
        <v>12483</v>
      </c>
      <c r="K3200" s="238" t="s">
        <v>12465</v>
      </c>
      <c r="L3200" t="str">
        <f>LEFT(Table58[[#This Row],[L3 (Last Work Package only)]],FIND(" - ",Table58[[#This Row],[L3 (Last Work Package only)]])-1)</f>
        <v>IDR 217.02</v>
      </c>
      <c r="M3200" t="str">
        <f>LEFT(Table58[[#This Row],[Assets]],FIND(" - ",Table58[[#This Row],[Assets]])-1)</f>
        <v>HS2-00002CT7B</v>
      </c>
      <c r="N3200" s="239" t="e">
        <f>INDEX(TrackerTbl[#Data],MATCH(Table58[[#This Row],[L2]],TrackerTbl[Cleansed_UAID_2],0),5)</f>
        <v>#N/A</v>
      </c>
      <c r="O3200" s="9" t="e">
        <f>INDEX(TrackerTbl[#Data],MATCH(Table58[[#This Row],[L2]],TrackerTbl[Cleansed_UAID_2],0),6)</f>
        <v>#N/A</v>
      </c>
      <c r="P3200" s="239" t="e">
        <f>INDEX(TrackerTbl[#Data],MATCH(Table58[[#This Row],[L2]],TrackerTbl[Cleansed_UAID_2],0),7)</f>
        <v>#N/A</v>
      </c>
    </row>
    <row r="3201" spans="10:16">
      <c r="J3201" t="s">
        <v>12484</v>
      </c>
      <c r="K3201" s="238" t="s">
        <v>12465</v>
      </c>
      <c r="L3201" t="str">
        <f>LEFT(Table58[[#This Row],[L3 (Last Work Package only)]],FIND(" - ",Table58[[#This Row],[L3 (Last Work Package only)]])-1)</f>
        <v>IDR 217.02</v>
      </c>
      <c r="M3201" t="str">
        <f>LEFT(Table58[[#This Row],[Assets]],FIND(" - ",Table58[[#This Row],[Assets]])-1)</f>
        <v>HS2-00002HUS0</v>
      </c>
      <c r="N3201" s="239" t="e">
        <f>INDEX(TrackerTbl[#Data],MATCH(Table58[[#This Row],[L2]],TrackerTbl[Cleansed_UAID_2],0),5)</f>
        <v>#N/A</v>
      </c>
      <c r="O3201" s="9" t="e">
        <f>INDEX(TrackerTbl[#Data],MATCH(Table58[[#This Row],[L2]],TrackerTbl[Cleansed_UAID_2],0),6)</f>
        <v>#N/A</v>
      </c>
      <c r="P3201" s="239" t="e">
        <f>INDEX(TrackerTbl[#Data],MATCH(Table58[[#This Row],[L2]],TrackerTbl[Cleansed_UAID_2],0),7)</f>
        <v>#N/A</v>
      </c>
    </row>
    <row r="3202" spans="10:16">
      <c r="J3202" t="s">
        <v>12485</v>
      </c>
      <c r="K3202" s="238" t="s">
        <v>12465</v>
      </c>
      <c r="L3202" t="str">
        <f>LEFT(Table58[[#This Row],[L3 (Last Work Package only)]],FIND(" - ",Table58[[#This Row],[L3 (Last Work Package only)]])-1)</f>
        <v>IDR 217.02</v>
      </c>
      <c r="M3202" t="str">
        <f>LEFT(Table58[[#This Row],[Assets]],FIND(" - ",Table58[[#This Row],[Assets]])-1)</f>
        <v>HS2-00002WJB3</v>
      </c>
      <c r="N3202" s="239" t="e">
        <f>INDEX(TrackerTbl[#Data],MATCH(Table58[[#This Row],[L2]],TrackerTbl[Cleansed_UAID_2],0),5)</f>
        <v>#N/A</v>
      </c>
      <c r="O3202" s="9" t="e">
        <f>INDEX(TrackerTbl[#Data],MATCH(Table58[[#This Row],[L2]],TrackerTbl[Cleansed_UAID_2],0),6)</f>
        <v>#N/A</v>
      </c>
      <c r="P3202" s="239" t="e">
        <f>INDEX(TrackerTbl[#Data],MATCH(Table58[[#This Row],[L2]],TrackerTbl[Cleansed_UAID_2],0),7)</f>
        <v>#N/A</v>
      </c>
    </row>
    <row r="3203" spans="10:16">
      <c r="J3203" t="s">
        <v>12486</v>
      </c>
      <c r="K3203" s="238" t="s">
        <v>12487</v>
      </c>
      <c r="L3203" t="str">
        <f>LEFT(Table58[[#This Row],[L3 (Last Work Package only)]],FIND(" - ",Table58[[#This Row],[L3 (Last Work Package only)]])-1)</f>
        <v>IDR 217.01</v>
      </c>
      <c r="M3203" t="str">
        <f>LEFT(Table58[[#This Row],[Assets]],FIND(" - ",Table58[[#This Row],[Assets]])-1)</f>
        <v>HS2-000001316</v>
      </c>
      <c r="N3203" s="239" t="e">
        <f>INDEX(TrackerTbl[#Data],MATCH(Table58[[#This Row],[L2]],TrackerTbl[Cleansed_UAID_2],0),5)</f>
        <v>#N/A</v>
      </c>
      <c r="O3203" s="9" t="e">
        <f>INDEX(TrackerTbl[#Data],MATCH(Table58[[#This Row],[L2]],TrackerTbl[Cleansed_UAID_2],0),6)</f>
        <v>#N/A</v>
      </c>
      <c r="P3203" s="239" t="e">
        <f>INDEX(TrackerTbl[#Data],MATCH(Table58[[#This Row],[L2]],TrackerTbl[Cleansed_UAID_2],0),7)</f>
        <v>#N/A</v>
      </c>
    </row>
    <row r="3204" spans="10:16">
      <c r="J3204" t="s">
        <v>12488</v>
      </c>
      <c r="K3204" s="238" t="s">
        <v>12487</v>
      </c>
      <c r="L3204" t="str">
        <f>LEFT(Table58[[#This Row],[L3 (Last Work Package only)]],FIND(" - ",Table58[[#This Row],[L3 (Last Work Package only)]])-1)</f>
        <v>IDR 217.01</v>
      </c>
      <c r="M3204" t="str">
        <f>LEFT(Table58[[#This Row],[Assets]],FIND(" - ",Table58[[#This Row],[Assets]])-1)</f>
        <v>HS2-000001372</v>
      </c>
      <c r="N3204" s="239" t="e">
        <f>INDEX(TrackerTbl[#Data],MATCH(Table58[[#This Row],[L2]],TrackerTbl[Cleansed_UAID_2],0),5)</f>
        <v>#N/A</v>
      </c>
      <c r="O3204" s="9" t="e">
        <f>INDEX(TrackerTbl[#Data],MATCH(Table58[[#This Row],[L2]],TrackerTbl[Cleansed_UAID_2],0),6)</f>
        <v>#N/A</v>
      </c>
      <c r="P3204" s="239" t="e">
        <f>INDEX(TrackerTbl[#Data],MATCH(Table58[[#This Row],[L2]],TrackerTbl[Cleansed_UAID_2],0),7)</f>
        <v>#N/A</v>
      </c>
    </row>
    <row r="3205" spans="10:16">
      <c r="J3205" t="s">
        <v>12489</v>
      </c>
      <c r="K3205" s="238" t="s">
        <v>12490</v>
      </c>
      <c r="L3205" t="str">
        <f>LEFT(Table58[[#This Row],[L3 (Last Work Package only)]],FIND(" - ",Table58[[#This Row],[L3 (Last Work Package only)]])-1)</f>
        <v>IDR 216.01-2</v>
      </c>
      <c r="M3205" t="str">
        <f>LEFT(Table58[[#This Row],[Assets]],FIND(" - ",Table58[[#This Row],[Assets]])-1)</f>
        <v>HS2-00002CT8U</v>
      </c>
      <c r="N3205" s="239">
        <f>INDEX(TrackerTbl[#Data],MATCH(Table58[[#This Row],[L2]],TrackerTbl[Cleansed_UAID_2],0),5)</f>
        <v>45232</v>
      </c>
      <c r="O3205" s="9" t="str">
        <f>INDEX(TrackerTbl[#Data],MATCH(Table58[[#This Row],[L2]],TrackerTbl[Cleansed_UAID_2],0),6)</f>
        <v>10 - Complete</v>
      </c>
      <c r="P3205" s="239">
        <f>INDEX(TrackerTbl[#Data],MATCH(Table58[[#This Row],[L2]],TrackerTbl[Cleansed_UAID_2],0),7)</f>
        <v>45236</v>
      </c>
    </row>
    <row r="3206" spans="10:16">
      <c r="J3206" t="s">
        <v>12491</v>
      </c>
      <c r="K3206" s="238" t="s">
        <v>12490</v>
      </c>
      <c r="L3206" t="str">
        <f>LEFT(Table58[[#This Row],[L3 (Last Work Package only)]],FIND(" - ",Table58[[#This Row],[L3 (Last Work Package only)]])-1)</f>
        <v>IDR 216.01-2</v>
      </c>
      <c r="M3206" t="str">
        <f>LEFT(Table58[[#This Row],[Assets]],FIND(" - ",Table58[[#This Row],[Assets]])-1)</f>
        <v>HS2-00002CW0B</v>
      </c>
      <c r="N3206" s="239">
        <f>INDEX(TrackerTbl[#Data],MATCH(Table58[[#This Row],[L2]],TrackerTbl[Cleansed_UAID_2],0),5)</f>
        <v>45587</v>
      </c>
      <c r="O3206" s="9" t="str">
        <f>INDEX(TrackerTbl[#Data],MATCH(Table58[[#This Row],[L2]],TrackerTbl[Cleansed_UAID_2],0),6)</f>
        <v>10 - Complete</v>
      </c>
      <c r="P3206" s="239">
        <f>INDEX(TrackerTbl[#Data],MATCH(Table58[[#This Row],[L2]],TrackerTbl[Cleansed_UAID_2],0),7)</f>
        <v>45608</v>
      </c>
    </row>
    <row r="3207" spans="10:16">
      <c r="J3207" t="s">
        <v>12492</v>
      </c>
      <c r="K3207" s="238" t="s">
        <v>12490</v>
      </c>
      <c r="L3207" t="str">
        <f>LEFT(Table58[[#This Row],[L3 (Last Work Package only)]],FIND(" - ",Table58[[#This Row],[L3 (Last Work Package only)]])-1)</f>
        <v>IDR 216.01-2</v>
      </c>
      <c r="M3207" t="str">
        <f>LEFT(Table58[[#This Row],[Assets]],FIND(" - ",Table58[[#This Row],[Assets]])-1)</f>
        <v>HS2-00002NNHQ</v>
      </c>
      <c r="N3207" s="239">
        <f>INDEX(TrackerTbl[#Data],MATCH(Table58[[#This Row],[L2]],TrackerTbl[Cleansed_UAID_2],0),5)</f>
        <v>45616</v>
      </c>
      <c r="O3207" s="9" t="str">
        <f>INDEX(TrackerTbl[#Data],MATCH(Table58[[#This Row],[L2]],TrackerTbl[Cleansed_UAID_2],0),6)</f>
        <v>10 - Complete</v>
      </c>
      <c r="P3207" s="239">
        <f>INDEX(TrackerTbl[#Data],MATCH(Table58[[#This Row],[L2]],TrackerTbl[Cleansed_UAID_2],0),7)</f>
        <v>45639</v>
      </c>
    </row>
    <row r="3208" spans="10:16">
      <c r="J3208" t="s">
        <v>12493</v>
      </c>
      <c r="K3208" s="238" t="s">
        <v>12490</v>
      </c>
      <c r="L3208" t="str">
        <f>LEFT(Table58[[#This Row],[L3 (Last Work Package only)]],FIND(" - ",Table58[[#This Row],[L3 (Last Work Package only)]])-1)</f>
        <v>IDR 216.01-2</v>
      </c>
      <c r="M3208" t="str">
        <f>LEFT(Table58[[#This Row],[Assets]],FIND(" - ",Table58[[#This Row],[Assets]])-1)</f>
        <v>HS2-00002N7XW</v>
      </c>
      <c r="N3208" s="239" t="e">
        <f>INDEX(TrackerTbl[#Data],MATCH(Table58[[#This Row],[L2]],TrackerTbl[Cleansed_UAID_2],0),5)</f>
        <v>#N/A</v>
      </c>
      <c r="O3208" s="9" t="e">
        <f>INDEX(TrackerTbl[#Data],MATCH(Table58[[#This Row],[L2]],TrackerTbl[Cleansed_UAID_2],0),6)</f>
        <v>#N/A</v>
      </c>
      <c r="P3208" s="239" t="e">
        <f>INDEX(TrackerTbl[#Data],MATCH(Table58[[#This Row],[L2]],TrackerTbl[Cleansed_UAID_2],0),7)</f>
        <v>#N/A</v>
      </c>
    </row>
    <row r="3209" spans="10:16">
      <c r="J3209" t="s">
        <v>12494</v>
      </c>
      <c r="K3209" s="238" t="s">
        <v>12490</v>
      </c>
      <c r="L3209" t="str">
        <f>LEFT(Table58[[#This Row],[L3 (Last Work Package only)]],FIND(" - ",Table58[[#This Row],[L3 (Last Work Package only)]])-1)</f>
        <v>IDR 216.01-2</v>
      </c>
      <c r="M3209" t="str">
        <f>LEFT(Table58[[#This Row],[Assets]],FIND(" - ",Table58[[#This Row],[Assets]])-1)</f>
        <v>HS2-00002VK46</v>
      </c>
      <c r="N3209" s="239">
        <f>INDEX(TrackerTbl[#Data],MATCH(Table58[[#This Row],[L2]],TrackerTbl[Cleansed_UAID_2],0),5)</f>
        <v>45608</v>
      </c>
      <c r="O3209" s="9" t="str">
        <f>INDEX(TrackerTbl[#Data],MATCH(Table58[[#This Row],[L2]],TrackerTbl[Cleansed_UAID_2],0),6)</f>
        <v>10 - Complete</v>
      </c>
      <c r="P3209" s="239">
        <f>INDEX(TrackerTbl[#Data],MATCH(Table58[[#This Row],[L2]],TrackerTbl[Cleansed_UAID_2],0),7)</f>
        <v>0</v>
      </c>
    </row>
    <row r="3210" spans="10:16">
      <c r="J3210" t="s">
        <v>12495</v>
      </c>
      <c r="K3210" s="238" t="s">
        <v>12490</v>
      </c>
      <c r="L3210" t="str">
        <f>LEFT(Table58[[#This Row],[L3 (Last Work Package only)]],FIND(" - ",Table58[[#This Row],[L3 (Last Work Package only)]])-1)</f>
        <v>IDR 216.01-2</v>
      </c>
      <c r="M3210" t="str">
        <f>LEFT(Table58[[#This Row],[Assets]],FIND(" - ",Table58[[#This Row],[Assets]])-1)</f>
        <v>HS2-00002YYN3</v>
      </c>
      <c r="N3210" s="239" t="e">
        <f>INDEX(TrackerTbl[#Data],MATCH(Table58[[#This Row],[L2]],TrackerTbl[Cleansed_UAID_2],0),5)</f>
        <v>#N/A</v>
      </c>
      <c r="O3210" s="9" t="e">
        <f>INDEX(TrackerTbl[#Data],MATCH(Table58[[#This Row],[L2]],TrackerTbl[Cleansed_UAID_2],0),6)</f>
        <v>#N/A</v>
      </c>
      <c r="P3210" s="239" t="e">
        <f>INDEX(TrackerTbl[#Data],MATCH(Table58[[#This Row],[L2]],TrackerTbl[Cleansed_UAID_2],0),7)</f>
        <v>#N/A</v>
      </c>
    </row>
    <row r="3211" spans="10:16">
      <c r="J3211" t="s">
        <v>12496</v>
      </c>
      <c r="K3211" s="238" t="s">
        <v>12490</v>
      </c>
      <c r="L3211" t="str">
        <f>LEFT(Table58[[#This Row],[L3 (Last Work Package only)]],FIND(" - ",Table58[[#This Row],[L3 (Last Work Package only)]])-1)</f>
        <v>IDR 216.01-2</v>
      </c>
      <c r="M3211" t="str">
        <f>LEFT(Table58[[#This Row],[Assets]],FIND(" - ",Table58[[#This Row],[Assets]])-1)</f>
        <v>HS2-00002ZJQJ</v>
      </c>
      <c r="N3211" s="239">
        <f>INDEX(TrackerTbl[#Data],MATCH(Table58[[#This Row],[L2]],TrackerTbl[Cleansed_UAID_2],0),5)</f>
        <v>45608</v>
      </c>
      <c r="O3211" s="9" t="str">
        <f>INDEX(TrackerTbl[#Data],MATCH(Table58[[#This Row],[L2]],TrackerTbl[Cleansed_UAID_2],0),6)</f>
        <v>10 - Complete</v>
      </c>
      <c r="P3211" s="239">
        <f>INDEX(TrackerTbl[#Data],MATCH(Table58[[#This Row],[L2]],TrackerTbl[Cleansed_UAID_2],0),7)</f>
        <v>0</v>
      </c>
    </row>
    <row r="3212" spans="10:16">
      <c r="J3212" t="s">
        <v>12497</v>
      </c>
      <c r="K3212" s="238" t="s">
        <v>12490</v>
      </c>
      <c r="L3212" t="str">
        <f>LEFT(Table58[[#This Row],[L3 (Last Work Package only)]],FIND(" - ",Table58[[#This Row],[L3 (Last Work Package only)]])-1)</f>
        <v>IDR 216.01-2</v>
      </c>
      <c r="M3212" t="str">
        <f>LEFT(Table58[[#This Row],[Assets]],FIND(" - ",Table58[[#This Row],[Assets]])-1)</f>
        <v>HS2-00002ZLSY</v>
      </c>
      <c r="N3212" s="239" t="e">
        <f>INDEX(TrackerTbl[#Data],MATCH(Table58[[#This Row],[L2]],TrackerTbl[Cleansed_UAID_2],0),5)</f>
        <v>#N/A</v>
      </c>
      <c r="O3212" s="9" t="e">
        <f>INDEX(TrackerTbl[#Data],MATCH(Table58[[#This Row],[L2]],TrackerTbl[Cleansed_UAID_2],0),6)</f>
        <v>#N/A</v>
      </c>
      <c r="P3212" s="239" t="e">
        <f>INDEX(TrackerTbl[#Data],MATCH(Table58[[#This Row],[L2]],TrackerTbl[Cleansed_UAID_2],0),7)</f>
        <v>#N/A</v>
      </c>
    </row>
    <row r="3213" spans="10:16">
      <c r="J3213" t="s">
        <v>12498</v>
      </c>
      <c r="K3213" s="238" t="s">
        <v>12490</v>
      </c>
      <c r="L3213" t="str">
        <f>LEFT(Table58[[#This Row],[L3 (Last Work Package only)]],FIND(" - ",Table58[[#This Row],[L3 (Last Work Package only)]])-1)</f>
        <v>IDR 216.01-2</v>
      </c>
      <c r="M3213" t="str">
        <f>LEFT(Table58[[#This Row],[Assets]],FIND(" - ",Table58[[#This Row],[Assets]])-1)</f>
        <v>HS2-00003D82Q</v>
      </c>
      <c r="N3213" s="239">
        <f>INDEX(TrackerTbl[#Data],MATCH(Table58[[#This Row],[L2]],TrackerTbl[Cleansed_UAID_2],0),5)</f>
        <v>45267</v>
      </c>
      <c r="O3213" s="9" t="str">
        <f>INDEX(TrackerTbl[#Data],MATCH(Table58[[#This Row],[L2]],TrackerTbl[Cleansed_UAID_2],0),6)</f>
        <v>10 - Complete</v>
      </c>
      <c r="P3213" s="239">
        <f>INDEX(TrackerTbl[#Data],MATCH(Table58[[#This Row],[L2]],TrackerTbl[Cleansed_UAID_2],0),7)</f>
        <v>45269</v>
      </c>
    </row>
    <row r="3214" spans="10:16">
      <c r="J3214" t="s">
        <v>12499</v>
      </c>
      <c r="K3214" s="238" t="s">
        <v>12490</v>
      </c>
      <c r="L3214" t="str">
        <f>LEFT(Table58[[#This Row],[L3 (Last Work Package only)]],FIND(" - ",Table58[[#This Row],[L3 (Last Work Package only)]])-1)</f>
        <v>IDR 216.01-2</v>
      </c>
      <c r="M3214" t="str">
        <f>LEFT(Table58[[#This Row],[Assets]],FIND(" - ",Table58[[#This Row],[Assets]])-1)</f>
        <v>HS2-00003D82R</v>
      </c>
      <c r="N3214" s="239" t="e">
        <f>INDEX(TrackerTbl[#Data],MATCH(Table58[[#This Row],[L2]],TrackerTbl[Cleansed_UAID_2],0),5)</f>
        <v>#N/A</v>
      </c>
      <c r="O3214" s="9" t="e">
        <f>INDEX(TrackerTbl[#Data],MATCH(Table58[[#This Row],[L2]],TrackerTbl[Cleansed_UAID_2],0),6)</f>
        <v>#N/A</v>
      </c>
      <c r="P3214" s="239" t="e">
        <f>INDEX(TrackerTbl[#Data],MATCH(Table58[[#This Row],[L2]],TrackerTbl[Cleansed_UAID_2],0),7)</f>
        <v>#N/A</v>
      </c>
    </row>
    <row r="3215" spans="10:16">
      <c r="J3215" t="s">
        <v>12500</v>
      </c>
      <c r="K3215" s="238" t="s">
        <v>12501</v>
      </c>
      <c r="L3215" t="str">
        <f>LEFT(Table58[[#This Row],[L3 (Last Work Package only)]],FIND(" - ",Table58[[#This Row],[L3 (Last Work Package only)]])-1)</f>
        <v>IDR 216.01</v>
      </c>
      <c r="M3215" t="str">
        <f>LEFT(Table58[[#This Row],[Assets]],FIND(" - ",Table58[[#This Row],[Assets]])-1)</f>
        <v>HS2-00002CT8T</v>
      </c>
      <c r="N3215" s="239">
        <f>INDEX(TrackerTbl[#Data],MATCH(Table58[[#This Row],[L2]],TrackerTbl[Cleansed_UAID_2],0),5)</f>
        <v>45631</v>
      </c>
      <c r="O3215" s="9" t="str">
        <f>INDEX(TrackerTbl[#Data],MATCH(Table58[[#This Row],[L2]],TrackerTbl[Cleansed_UAID_2],0),6)</f>
        <v>10 - Complete</v>
      </c>
      <c r="P3215" s="239">
        <f>INDEX(TrackerTbl[#Data],MATCH(Table58[[#This Row],[L2]],TrackerTbl[Cleansed_UAID_2],0),7)</f>
        <v>45681</v>
      </c>
    </row>
    <row r="3216" spans="10:16">
      <c r="J3216" t="s">
        <v>12502</v>
      </c>
      <c r="K3216" s="238" t="s">
        <v>12501</v>
      </c>
      <c r="L3216" t="str">
        <f>LEFT(Table58[[#This Row],[L3 (Last Work Package only)]],FIND(" - ",Table58[[#This Row],[L3 (Last Work Package only)]])-1)</f>
        <v>IDR 216.01</v>
      </c>
      <c r="M3216" t="str">
        <f>LEFT(Table58[[#This Row],[Assets]],FIND(" - ",Table58[[#This Row],[Assets]])-1)</f>
        <v>HS2-00002CT90</v>
      </c>
      <c r="N3216" s="239">
        <f>INDEX(TrackerTbl[#Data],MATCH(Table58[[#This Row],[L2]],TrackerTbl[Cleansed_UAID_2],0),5)</f>
        <v>45628</v>
      </c>
      <c r="O3216" s="9" t="str">
        <f>INDEX(TrackerTbl[#Data],MATCH(Table58[[#This Row],[L2]],TrackerTbl[Cleansed_UAID_2],0),6)</f>
        <v>10 - Complete</v>
      </c>
      <c r="P3216" s="239">
        <f>INDEX(TrackerTbl[#Data],MATCH(Table58[[#This Row],[L2]],TrackerTbl[Cleansed_UAID_2],0),7)</f>
        <v>45666</v>
      </c>
    </row>
    <row r="3217" spans="10:16">
      <c r="J3217" t="s">
        <v>12503</v>
      </c>
      <c r="K3217" s="238" t="s">
        <v>12501</v>
      </c>
      <c r="L3217" t="str">
        <f>LEFT(Table58[[#This Row],[L3 (Last Work Package only)]],FIND(" - ",Table58[[#This Row],[L3 (Last Work Package only)]])-1)</f>
        <v>IDR 216.01</v>
      </c>
      <c r="M3217" t="str">
        <f>LEFT(Table58[[#This Row],[Assets]],FIND(" - ",Table58[[#This Row],[Assets]])-1)</f>
        <v>HS2-00002CT9B</v>
      </c>
      <c r="N3217" s="239">
        <f>INDEX(TrackerTbl[#Data],MATCH(Table58[[#This Row],[L2]],TrackerTbl[Cleansed_UAID_2],0),5)</f>
        <v>45230</v>
      </c>
      <c r="O3217" s="9" t="str">
        <f>INDEX(TrackerTbl[#Data],MATCH(Table58[[#This Row],[L2]],TrackerTbl[Cleansed_UAID_2],0),6)</f>
        <v>10 - Complete</v>
      </c>
      <c r="P3217" s="239">
        <f>INDEX(TrackerTbl[#Data],MATCH(Table58[[#This Row],[L2]],TrackerTbl[Cleansed_UAID_2],0),7)</f>
        <v>45639</v>
      </c>
    </row>
    <row r="3218" spans="10:16">
      <c r="J3218" t="s">
        <v>12504</v>
      </c>
      <c r="K3218" s="238" t="s">
        <v>12501</v>
      </c>
      <c r="L3218" t="str">
        <f>LEFT(Table58[[#This Row],[L3 (Last Work Package only)]],FIND(" - ",Table58[[#This Row],[L3 (Last Work Package only)]])-1)</f>
        <v>IDR 216.01</v>
      </c>
      <c r="M3218" t="str">
        <f>LEFT(Table58[[#This Row],[Assets]],FIND(" - ",Table58[[#This Row],[Assets]])-1)</f>
        <v>HS2-000020NKK</v>
      </c>
      <c r="N3218" s="239">
        <f>INDEX(TrackerTbl[#Data],MATCH(Table58[[#This Row],[L2]],TrackerTbl[Cleansed_UAID_2],0),5)</f>
        <v>45628</v>
      </c>
      <c r="O3218" s="9" t="str">
        <f>INDEX(TrackerTbl[#Data],MATCH(Table58[[#This Row],[L2]],TrackerTbl[Cleansed_UAID_2],0),6)</f>
        <v>10 - Complete</v>
      </c>
      <c r="P3218" s="239">
        <f>INDEX(TrackerTbl[#Data],MATCH(Table58[[#This Row],[L2]],TrackerTbl[Cleansed_UAID_2],0),7)</f>
        <v>45665</v>
      </c>
    </row>
    <row r="3219" spans="10:16">
      <c r="J3219" t="s">
        <v>12505</v>
      </c>
      <c r="K3219" s="238" t="s">
        <v>12501</v>
      </c>
      <c r="L3219" t="str">
        <f>LEFT(Table58[[#This Row],[L3 (Last Work Package only)]],FIND(" - ",Table58[[#This Row],[L3 (Last Work Package only)]])-1)</f>
        <v>IDR 216.01</v>
      </c>
      <c r="M3219" t="str">
        <f>LEFT(Table58[[#This Row],[Assets]],FIND(" - ",Table58[[#This Row],[Assets]])-1)</f>
        <v>HS2-00002NKPA</v>
      </c>
      <c r="N3219" s="239" t="e">
        <f>INDEX(TrackerTbl[#Data],MATCH(Table58[[#This Row],[L2]],TrackerTbl[Cleansed_UAID_2],0),5)</f>
        <v>#N/A</v>
      </c>
      <c r="O3219" s="9" t="e">
        <f>INDEX(TrackerTbl[#Data],MATCH(Table58[[#This Row],[L2]],TrackerTbl[Cleansed_UAID_2],0),6)</f>
        <v>#N/A</v>
      </c>
      <c r="P3219" s="239" t="e">
        <f>INDEX(TrackerTbl[#Data],MATCH(Table58[[#This Row],[L2]],TrackerTbl[Cleansed_UAID_2],0),7)</f>
        <v>#N/A</v>
      </c>
    </row>
    <row r="3220" spans="10:16">
      <c r="J3220" t="s">
        <v>12506</v>
      </c>
      <c r="K3220" s="238" t="s">
        <v>12501</v>
      </c>
      <c r="L3220" t="str">
        <f>LEFT(Table58[[#This Row],[L3 (Last Work Package only)]],FIND(" - ",Table58[[#This Row],[L3 (Last Work Package only)]])-1)</f>
        <v>IDR 216.01</v>
      </c>
      <c r="M3220" t="str">
        <f>LEFT(Table58[[#This Row],[Assets]],FIND(" - ",Table58[[#This Row],[Assets]])-1)</f>
        <v>HS2-00002BJUE</v>
      </c>
      <c r="N3220" s="239">
        <f>INDEX(TrackerTbl[#Data],MATCH(Table58[[#This Row],[L2]],TrackerTbl[Cleansed_UAID_2],0),5)</f>
        <v>45628</v>
      </c>
      <c r="O3220" s="9" t="str">
        <f>INDEX(TrackerTbl[#Data],MATCH(Table58[[#This Row],[L2]],TrackerTbl[Cleansed_UAID_2],0),6)</f>
        <v>10 - Complete</v>
      </c>
      <c r="P3220" s="239">
        <f>INDEX(TrackerTbl[#Data],MATCH(Table58[[#This Row],[L2]],TrackerTbl[Cleansed_UAID_2],0),7)</f>
        <v>45666</v>
      </c>
    </row>
    <row r="3221" spans="10:16">
      <c r="J3221" t="s">
        <v>12507</v>
      </c>
      <c r="K3221" s="238" t="s">
        <v>12501</v>
      </c>
      <c r="L3221" t="str">
        <f>LEFT(Table58[[#This Row],[L3 (Last Work Package only)]],FIND(" - ",Table58[[#This Row],[L3 (Last Work Package only)]])-1)</f>
        <v>IDR 216.01</v>
      </c>
      <c r="M3221" t="str">
        <f>LEFT(Table58[[#This Row],[Assets]],FIND(" - ",Table58[[#This Row],[Assets]])-1)</f>
        <v>HS2-00002BJUF</v>
      </c>
      <c r="N3221" s="239">
        <f>INDEX(TrackerTbl[#Data],MATCH(Table58[[#This Row],[L2]],TrackerTbl[Cleansed_UAID_2],0),5)</f>
        <v>45628</v>
      </c>
      <c r="O3221" s="9" t="str">
        <f>INDEX(TrackerTbl[#Data],MATCH(Table58[[#This Row],[L2]],TrackerTbl[Cleansed_UAID_2],0),6)</f>
        <v>10 - Complete</v>
      </c>
      <c r="P3221" s="239">
        <f>INDEX(TrackerTbl[#Data],MATCH(Table58[[#This Row],[L2]],TrackerTbl[Cleansed_UAID_2],0),7)</f>
        <v>45666</v>
      </c>
    </row>
    <row r="3222" spans="10:16">
      <c r="J3222" t="s">
        <v>12508</v>
      </c>
      <c r="K3222" s="238" t="s">
        <v>12501</v>
      </c>
      <c r="L3222" t="str">
        <f>LEFT(Table58[[#This Row],[L3 (Last Work Package only)]],FIND(" - ",Table58[[#This Row],[L3 (Last Work Package only)]])-1)</f>
        <v>IDR 216.01</v>
      </c>
      <c r="M3222" t="str">
        <f>LEFT(Table58[[#This Row],[Assets]],FIND(" - ",Table58[[#This Row],[Assets]])-1)</f>
        <v>HS2-000001317</v>
      </c>
      <c r="N3222" s="239" t="e">
        <f>INDEX(TrackerTbl[#Data],MATCH(Table58[[#This Row],[L2]],TrackerTbl[Cleansed_UAID_2],0),5)</f>
        <v>#N/A</v>
      </c>
      <c r="O3222" s="9" t="e">
        <f>INDEX(TrackerTbl[#Data],MATCH(Table58[[#This Row],[L2]],TrackerTbl[Cleansed_UAID_2],0),6)</f>
        <v>#N/A</v>
      </c>
      <c r="P3222" s="239" t="e">
        <f>INDEX(TrackerTbl[#Data],MATCH(Table58[[#This Row],[L2]],TrackerTbl[Cleansed_UAID_2],0),7)</f>
        <v>#N/A</v>
      </c>
    </row>
    <row r="3223" spans="10:16">
      <c r="J3223" t="s">
        <v>12509</v>
      </c>
      <c r="K3223" s="238" t="s">
        <v>12501</v>
      </c>
      <c r="L3223" t="str">
        <f>LEFT(Table58[[#This Row],[L3 (Last Work Package only)]],FIND(" - ",Table58[[#This Row],[L3 (Last Work Package only)]])-1)</f>
        <v>IDR 216.01</v>
      </c>
      <c r="M3223" t="str">
        <f>LEFT(Table58[[#This Row],[Assets]],FIND(" - ",Table58[[#This Row],[Assets]])-1)</f>
        <v>HS2-00002BJUG</v>
      </c>
      <c r="N3223" s="239">
        <f>INDEX(TrackerTbl[#Data],MATCH(Table58[[#This Row],[L2]],TrackerTbl[Cleansed_UAID_2],0),5)</f>
        <v>45628</v>
      </c>
      <c r="O3223" s="9" t="str">
        <f>INDEX(TrackerTbl[#Data],MATCH(Table58[[#This Row],[L2]],TrackerTbl[Cleansed_UAID_2],0),6)</f>
        <v>10 - Complete</v>
      </c>
      <c r="P3223" s="239">
        <f>INDEX(TrackerTbl[#Data],MATCH(Table58[[#This Row],[L2]],TrackerTbl[Cleansed_UAID_2],0),7)</f>
        <v>45677</v>
      </c>
    </row>
    <row r="3224" spans="10:16">
      <c r="J3224" t="s">
        <v>12510</v>
      </c>
      <c r="K3224" s="238" t="s">
        <v>12501</v>
      </c>
      <c r="L3224" t="str">
        <f>LEFT(Table58[[#This Row],[L3 (Last Work Package only)]],FIND(" - ",Table58[[#This Row],[L3 (Last Work Package only)]])-1)</f>
        <v>IDR 216.01</v>
      </c>
      <c r="M3224" t="str">
        <f>LEFT(Table58[[#This Row],[Assets]],FIND(" - ",Table58[[#This Row],[Assets]])-1)</f>
        <v>HS2-000020RM2</v>
      </c>
      <c r="N3224" s="239">
        <f>INDEX(TrackerTbl[#Data],MATCH(Table58[[#This Row],[L2]],TrackerTbl[Cleansed_UAID_2],0),5)</f>
        <v>45371</v>
      </c>
      <c r="O3224" s="9" t="str">
        <f>INDEX(TrackerTbl[#Data],MATCH(Table58[[#This Row],[L2]],TrackerTbl[Cleansed_UAID_2],0),6)</f>
        <v>10 - Complete</v>
      </c>
      <c r="P3224" s="239">
        <f>INDEX(TrackerTbl[#Data],MATCH(Table58[[#This Row],[L2]],TrackerTbl[Cleansed_UAID_2],0),7)</f>
        <v>45378</v>
      </c>
    </row>
    <row r="3225" spans="10:16">
      <c r="J3225" t="s">
        <v>12511</v>
      </c>
      <c r="K3225" s="238" t="s">
        <v>12501</v>
      </c>
      <c r="L3225" t="str">
        <f>LEFT(Table58[[#This Row],[L3 (Last Work Package only)]],FIND(" - ",Table58[[#This Row],[L3 (Last Work Package only)]])-1)</f>
        <v>IDR 216.01</v>
      </c>
      <c r="M3225" t="str">
        <f>LEFT(Table58[[#This Row],[Assets]],FIND(" - ",Table58[[#This Row],[Assets]])-1)</f>
        <v>HS2-000001318</v>
      </c>
      <c r="N3225" s="239">
        <f>INDEX(TrackerTbl[#Data],MATCH(Table58[[#This Row],[L2]],TrackerTbl[Cleansed_UAID_2],0),5)</f>
        <v>45532</v>
      </c>
      <c r="O3225" s="9" t="str">
        <f>INDEX(TrackerTbl[#Data],MATCH(Table58[[#This Row],[L2]],TrackerTbl[Cleansed_UAID_2],0),6)</f>
        <v>10 - Complete</v>
      </c>
      <c r="P3225" s="239">
        <f>INDEX(TrackerTbl[#Data],MATCH(Table58[[#This Row],[L2]],TrackerTbl[Cleansed_UAID_2],0),7)</f>
        <v>45579</v>
      </c>
    </row>
    <row r="3226" spans="10:16">
      <c r="J3226" t="s">
        <v>12512</v>
      </c>
      <c r="K3226" s="238" t="s">
        <v>12501</v>
      </c>
      <c r="L3226" t="str">
        <f>LEFT(Table58[[#This Row],[L3 (Last Work Package only)]],FIND(" - ",Table58[[#This Row],[L3 (Last Work Package only)]])-1)</f>
        <v>IDR 216.01</v>
      </c>
      <c r="M3226" t="str">
        <f>LEFT(Table58[[#This Row],[Assets]],FIND(" - ",Table58[[#This Row],[Assets]])-1)</f>
        <v>HS2-000020NL1</v>
      </c>
      <c r="N3226" s="239">
        <f>INDEX(TrackerTbl[#Data],MATCH(Table58[[#This Row],[L2]],TrackerTbl[Cleansed_UAID_2],0),5)</f>
        <v>45371</v>
      </c>
      <c r="O3226" s="9" t="str">
        <f>INDEX(TrackerTbl[#Data],MATCH(Table58[[#This Row],[L2]],TrackerTbl[Cleansed_UAID_2],0),6)</f>
        <v>10 - Complete</v>
      </c>
      <c r="P3226" s="239">
        <f>INDEX(TrackerTbl[#Data],MATCH(Table58[[#This Row],[L2]],TrackerTbl[Cleansed_UAID_2],0),7)</f>
        <v>45378</v>
      </c>
    </row>
    <row r="3227" spans="10:16">
      <c r="J3227" t="s">
        <v>12513</v>
      </c>
      <c r="K3227" s="238" t="s">
        <v>12501</v>
      </c>
      <c r="L3227" t="str">
        <f>LEFT(Table58[[#This Row],[L3 (Last Work Package only)]],FIND(" - ",Table58[[#This Row],[L3 (Last Work Package only)]])-1)</f>
        <v>IDR 216.01</v>
      </c>
      <c r="M3227" t="str">
        <f>LEFT(Table58[[#This Row],[Assets]],FIND(" - ",Table58[[#This Row],[Assets]])-1)</f>
        <v>HS2-000020356</v>
      </c>
      <c r="N3227" s="239">
        <f>INDEX(TrackerTbl[#Data],MATCH(Table58[[#This Row],[L2]],TrackerTbl[Cleansed_UAID_2],0),5)</f>
        <v>45371</v>
      </c>
      <c r="O3227" s="9" t="str">
        <f>INDEX(TrackerTbl[#Data],MATCH(Table58[[#This Row],[L2]],TrackerTbl[Cleansed_UAID_2],0),6)</f>
        <v>10 - Complete</v>
      </c>
      <c r="P3227" s="239">
        <f>INDEX(TrackerTbl[#Data],MATCH(Table58[[#This Row],[L2]],TrackerTbl[Cleansed_UAID_2],0),7)</f>
        <v>45378</v>
      </c>
    </row>
    <row r="3228" spans="10:16">
      <c r="J3228" t="s">
        <v>12514</v>
      </c>
      <c r="K3228" s="238" t="s">
        <v>12515</v>
      </c>
      <c r="L3228" t="str">
        <f>LEFT(Table58[[#This Row],[L3 (Last Work Package only)]],FIND(" - ",Table58[[#This Row],[L3 (Last Work Package only)]])-1)</f>
        <v>IDR 215.03</v>
      </c>
      <c r="M3228" t="str">
        <f>LEFT(Table58[[#This Row],[Assets]],FIND(" - ",Table58[[#This Row],[Assets]])-1)</f>
        <v>HS2-00002CT92</v>
      </c>
      <c r="N3228" s="239">
        <f>INDEX(TrackerTbl[#Data],MATCH(Table58[[#This Row],[L2]],TrackerTbl[Cleansed_UAID_2],0),5)</f>
        <v>45583</v>
      </c>
      <c r="O3228" s="9" t="str">
        <f>INDEX(TrackerTbl[#Data],MATCH(Table58[[#This Row],[L2]],TrackerTbl[Cleansed_UAID_2],0),6)</f>
        <v>10 - Complete</v>
      </c>
      <c r="P3228" s="239">
        <f>INDEX(TrackerTbl[#Data],MATCH(Table58[[#This Row],[L2]],TrackerTbl[Cleansed_UAID_2],0),7)</f>
        <v>45593</v>
      </c>
    </row>
    <row r="3229" spans="10:16">
      <c r="J3229" t="s">
        <v>12516</v>
      </c>
      <c r="K3229" s="238" t="s">
        <v>12515</v>
      </c>
      <c r="L3229" t="str">
        <f>LEFT(Table58[[#This Row],[L3 (Last Work Package only)]],FIND(" - ",Table58[[#This Row],[L3 (Last Work Package only)]])-1)</f>
        <v>IDR 215.03</v>
      </c>
      <c r="M3229" t="str">
        <f>LEFT(Table58[[#This Row],[Assets]],FIND(" - ",Table58[[#This Row],[Assets]])-1)</f>
        <v>HS2-00002CT93</v>
      </c>
      <c r="N3229" s="239">
        <f>INDEX(TrackerTbl[#Data],MATCH(Table58[[#This Row],[L2]],TrackerTbl[Cleansed_UAID_2],0),5)</f>
        <v>45532</v>
      </c>
      <c r="O3229" s="9" t="str">
        <f>INDEX(TrackerTbl[#Data],MATCH(Table58[[#This Row],[L2]],TrackerTbl[Cleansed_UAID_2],0),6)</f>
        <v>10 - Complete</v>
      </c>
      <c r="P3229" s="239">
        <f>INDEX(TrackerTbl[#Data],MATCH(Table58[[#This Row],[L2]],TrackerTbl[Cleansed_UAID_2],0),7)</f>
        <v>45545</v>
      </c>
    </row>
    <row r="3230" spans="10:16">
      <c r="J3230" t="s">
        <v>12517</v>
      </c>
      <c r="K3230" s="238" t="s">
        <v>12515</v>
      </c>
      <c r="L3230" t="str">
        <f>LEFT(Table58[[#This Row],[L3 (Last Work Package only)]],FIND(" - ",Table58[[#This Row],[L3 (Last Work Package only)]])-1)</f>
        <v>IDR 215.03</v>
      </c>
      <c r="M3230" t="str">
        <f>LEFT(Table58[[#This Row],[Assets]],FIND(" - ",Table58[[#This Row],[Assets]])-1)</f>
        <v>HS2-00002CT94</v>
      </c>
      <c r="N3230" s="239">
        <f>INDEX(TrackerTbl[#Data],MATCH(Table58[[#This Row],[L2]],TrackerTbl[Cleansed_UAID_2],0),5)</f>
        <v>45583</v>
      </c>
      <c r="O3230" s="9" t="str">
        <f>INDEX(TrackerTbl[#Data],MATCH(Table58[[#This Row],[L2]],TrackerTbl[Cleansed_UAID_2],0),6)</f>
        <v>10 - Complete</v>
      </c>
      <c r="P3230" s="239">
        <f>INDEX(TrackerTbl[#Data],MATCH(Table58[[#This Row],[L2]],TrackerTbl[Cleansed_UAID_2],0),7)</f>
        <v>45589</v>
      </c>
    </row>
    <row r="3231" spans="10:16">
      <c r="J3231" t="s">
        <v>12518</v>
      </c>
      <c r="K3231" s="238" t="s">
        <v>12515</v>
      </c>
      <c r="L3231" t="str">
        <f>LEFT(Table58[[#This Row],[L3 (Last Work Package only)]],FIND(" - ",Table58[[#This Row],[L3 (Last Work Package only)]])-1)</f>
        <v>IDR 215.03</v>
      </c>
      <c r="M3231" t="str">
        <f>LEFT(Table58[[#This Row],[Assets]],FIND(" - ",Table58[[#This Row],[Assets]])-1)</f>
        <v>HS2-00002TTH1</v>
      </c>
      <c r="N3231" s="239">
        <f>INDEX(TrackerTbl[#Data],MATCH(Table58[[#This Row],[L2]],TrackerTbl[Cleansed_UAID_2],0),5)</f>
        <v>45596</v>
      </c>
      <c r="O3231" s="9" t="str">
        <f>INDEX(TrackerTbl[#Data],MATCH(Table58[[#This Row],[L2]],TrackerTbl[Cleansed_UAID_2],0),6)</f>
        <v>10 - Complete</v>
      </c>
      <c r="P3231" s="239">
        <f>INDEX(TrackerTbl[#Data],MATCH(Table58[[#This Row],[L2]],TrackerTbl[Cleansed_UAID_2],0),7)</f>
        <v>45602</v>
      </c>
    </row>
    <row r="3232" spans="10:16">
      <c r="J3232" t="s">
        <v>12519</v>
      </c>
      <c r="K3232" s="238" t="s">
        <v>12515</v>
      </c>
      <c r="L3232" t="str">
        <f>LEFT(Table58[[#This Row],[L3 (Last Work Package only)]],FIND(" - ",Table58[[#This Row],[L3 (Last Work Package only)]])-1)</f>
        <v>IDR 215.03</v>
      </c>
      <c r="M3232" t="str">
        <f>LEFT(Table58[[#This Row],[Assets]],FIND(" - ",Table58[[#This Row],[Assets]])-1)</f>
        <v>HS2-00002TUPK</v>
      </c>
      <c r="N3232" s="239">
        <f>INDEX(TrackerTbl[#Data],MATCH(Table58[[#This Row],[L2]],TrackerTbl[Cleansed_UAID_2],0),5)</f>
        <v>45468</v>
      </c>
      <c r="O3232" s="9" t="str">
        <f>INDEX(TrackerTbl[#Data],MATCH(Table58[[#This Row],[L2]],TrackerTbl[Cleansed_UAID_2],0),6)</f>
        <v>10 - Complete</v>
      </c>
      <c r="P3232" s="239">
        <f>INDEX(TrackerTbl[#Data],MATCH(Table58[[#This Row],[L2]],TrackerTbl[Cleansed_UAID_2],0),7)</f>
        <v>45520</v>
      </c>
    </row>
    <row r="3233" spans="10:16">
      <c r="J3233" t="s">
        <v>12520</v>
      </c>
      <c r="K3233" s="238" t="s">
        <v>12515</v>
      </c>
      <c r="L3233" t="str">
        <f>LEFT(Table58[[#This Row],[L3 (Last Work Package only)]],FIND(" - ",Table58[[#This Row],[L3 (Last Work Package only)]])-1)</f>
        <v>IDR 215.03</v>
      </c>
      <c r="M3233" t="str">
        <f>LEFT(Table58[[#This Row],[Assets]],FIND(" - ",Table58[[#This Row],[Assets]])-1)</f>
        <v>HS2-00002VK40</v>
      </c>
      <c r="N3233" s="239">
        <f>INDEX(TrackerTbl[#Data],MATCH(Table58[[#This Row],[L2]],TrackerTbl[Cleansed_UAID_2],0),5)</f>
        <v>45537</v>
      </c>
      <c r="O3233" s="9" t="str">
        <f>INDEX(TrackerTbl[#Data],MATCH(Table58[[#This Row],[L2]],TrackerTbl[Cleansed_UAID_2],0),6)</f>
        <v>10 - Complete</v>
      </c>
      <c r="P3233" s="239">
        <f>INDEX(TrackerTbl[#Data],MATCH(Table58[[#This Row],[L2]],TrackerTbl[Cleansed_UAID_2],0),7)</f>
        <v>45561</v>
      </c>
    </row>
    <row r="3234" spans="10:16">
      <c r="J3234" t="s">
        <v>12521</v>
      </c>
      <c r="K3234" s="238" t="s">
        <v>12515</v>
      </c>
      <c r="L3234" t="str">
        <f>LEFT(Table58[[#This Row],[L3 (Last Work Package only)]],FIND(" - ",Table58[[#This Row],[L3 (Last Work Package only)]])-1)</f>
        <v>IDR 215.03</v>
      </c>
      <c r="M3234" t="str">
        <f>LEFT(Table58[[#This Row],[Assets]],FIND(" - ",Table58[[#This Row],[Assets]])-1)</f>
        <v>HS2-00002Y8VS</v>
      </c>
      <c r="N3234" s="239">
        <f>INDEX(TrackerTbl[#Data],MATCH(Table58[[#This Row],[L2]],TrackerTbl[Cleansed_UAID_2],0),5)</f>
        <v>45516</v>
      </c>
      <c r="O3234" s="9" t="str">
        <f>INDEX(TrackerTbl[#Data],MATCH(Table58[[#This Row],[L2]],TrackerTbl[Cleansed_UAID_2],0),6)</f>
        <v>10 - Complete</v>
      </c>
      <c r="P3234" s="239">
        <f>INDEX(TrackerTbl[#Data],MATCH(Table58[[#This Row],[L2]],TrackerTbl[Cleansed_UAID_2],0),7)</f>
        <v>45531</v>
      </c>
    </row>
    <row r="3235" spans="10:16">
      <c r="J3235" t="s">
        <v>12522</v>
      </c>
      <c r="K3235" s="238" t="s">
        <v>12515</v>
      </c>
      <c r="L3235" t="str">
        <f>LEFT(Table58[[#This Row],[L3 (Last Work Package only)]],FIND(" - ",Table58[[#This Row],[L3 (Last Work Package only)]])-1)</f>
        <v>IDR 215.03</v>
      </c>
      <c r="M3235" t="str">
        <f>LEFT(Table58[[#This Row],[Assets]],FIND(" - ",Table58[[#This Row],[Assets]])-1)</f>
        <v>HS2-00002Y8VT</v>
      </c>
      <c r="N3235" s="239">
        <f>INDEX(TrackerTbl[#Data],MATCH(Table58[[#This Row],[L2]],TrackerTbl[Cleansed_UAID_2],0),5)</f>
        <v>45516</v>
      </c>
      <c r="O3235" s="9" t="str">
        <f>INDEX(TrackerTbl[#Data],MATCH(Table58[[#This Row],[L2]],TrackerTbl[Cleansed_UAID_2],0),6)</f>
        <v>10 - Complete</v>
      </c>
      <c r="P3235" s="239">
        <f>INDEX(TrackerTbl[#Data],MATCH(Table58[[#This Row],[L2]],TrackerTbl[Cleansed_UAID_2],0),7)</f>
        <v>45527</v>
      </c>
    </row>
    <row r="3236" spans="10:16">
      <c r="J3236" t="s">
        <v>12523</v>
      </c>
      <c r="K3236" s="238" t="s">
        <v>12515</v>
      </c>
      <c r="L3236" t="str">
        <f>LEFT(Table58[[#This Row],[L3 (Last Work Package only)]],FIND(" - ",Table58[[#This Row],[L3 (Last Work Package only)]])-1)</f>
        <v>IDR 215.03</v>
      </c>
      <c r="M3236" t="str">
        <f>LEFT(Table58[[#This Row],[Assets]],FIND(" - ",Table58[[#This Row],[Assets]])-1)</f>
        <v>HS2-00002Y8VU</v>
      </c>
      <c r="N3236" s="239">
        <f>INDEX(TrackerTbl[#Data],MATCH(Table58[[#This Row],[L2]],TrackerTbl[Cleansed_UAID_2],0),5)</f>
        <v>45519</v>
      </c>
      <c r="O3236" s="9" t="str">
        <f>INDEX(TrackerTbl[#Data],MATCH(Table58[[#This Row],[L2]],TrackerTbl[Cleansed_UAID_2],0),6)</f>
        <v>10 - Complete</v>
      </c>
      <c r="P3236" s="239">
        <f>INDEX(TrackerTbl[#Data],MATCH(Table58[[#This Row],[L2]],TrackerTbl[Cleansed_UAID_2],0),7)</f>
        <v>45531</v>
      </c>
    </row>
    <row r="3237" spans="10:16">
      <c r="J3237" t="s">
        <v>12524</v>
      </c>
      <c r="K3237" s="238" t="s">
        <v>12515</v>
      </c>
      <c r="L3237" t="str">
        <f>LEFT(Table58[[#This Row],[L3 (Last Work Package only)]],FIND(" - ",Table58[[#This Row],[L3 (Last Work Package only)]])-1)</f>
        <v>IDR 215.03</v>
      </c>
      <c r="M3237" t="str">
        <f>LEFT(Table58[[#This Row],[Assets]],FIND(" - ",Table58[[#This Row],[Assets]])-1)</f>
        <v>HS2-00002YPE6</v>
      </c>
      <c r="N3237" s="239">
        <f>INDEX(TrackerTbl[#Data],MATCH(Table58[[#This Row],[L2]],TrackerTbl[Cleansed_UAID_2],0),5)</f>
        <v>45516</v>
      </c>
      <c r="O3237" s="9" t="str">
        <f>INDEX(TrackerTbl[#Data],MATCH(Table58[[#This Row],[L2]],TrackerTbl[Cleansed_UAID_2],0),6)</f>
        <v>10 - Complete</v>
      </c>
      <c r="P3237" s="239">
        <f>INDEX(TrackerTbl[#Data],MATCH(Table58[[#This Row],[L2]],TrackerTbl[Cleansed_UAID_2],0),7)</f>
        <v>45531</v>
      </c>
    </row>
    <row r="3238" spans="10:16">
      <c r="J3238" t="s">
        <v>12525</v>
      </c>
      <c r="K3238" s="238" t="s">
        <v>12515</v>
      </c>
      <c r="L3238" t="str">
        <f>LEFT(Table58[[#This Row],[L3 (Last Work Package only)]],FIND(" - ",Table58[[#This Row],[L3 (Last Work Package only)]])-1)</f>
        <v>IDR 215.03</v>
      </c>
      <c r="M3238" t="str">
        <f>LEFT(Table58[[#This Row],[Assets]],FIND(" - ",Table58[[#This Row],[Assets]])-1)</f>
        <v>HS2-00002YPEG</v>
      </c>
      <c r="N3238" s="239">
        <f>INDEX(TrackerTbl[#Data],MATCH(Table58[[#This Row],[L2]],TrackerTbl[Cleansed_UAID_2],0),5)</f>
        <v>45537</v>
      </c>
      <c r="O3238" s="9" t="str">
        <f>INDEX(TrackerTbl[#Data],MATCH(Table58[[#This Row],[L2]],TrackerTbl[Cleansed_UAID_2],0),6)</f>
        <v>10 - Complete</v>
      </c>
      <c r="P3238" s="239">
        <f>INDEX(TrackerTbl[#Data],MATCH(Table58[[#This Row],[L2]],TrackerTbl[Cleansed_UAID_2],0),7)</f>
        <v>45561</v>
      </c>
    </row>
    <row r="3239" spans="10:16">
      <c r="J3239" t="s">
        <v>12526</v>
      </c>
      <c r="K3239" s="238" t="s">
        <v>12515</v>
      </c>
      <c r="L3239" t="str">
        <f>LEFT(Table58[[#This Row],[L3 (Last Work Package only)]],FIND(" - ",Table58[[#This Row],[L3 (Last Work Package only)]])-1)</f>
        <v>IDR 215.03</v>
      </c>
      <c r="M3239" t="str">
        <f>LEFT(Table58[[#This Row],[Assets]],FIND(" - ",Table58[[#This Row],[Assets]])-1)</f>
        <v>HS2-00002YPEH</v>
      </c>
      <c r="N3239" s="239">
        <f>INDEX(TrackerTbl[#Data],MATCH(Table58[[#This Row],[L2]],TrackerTbl[Cleansed_UAID_2],0),5)</f>
        <v>45537</v>
      </c>
      <c r="O3239" s="9" t="str">
        <f>INDEX(TrackerTbl[#Data],MATCH(Table58[[#This Row],[L2]],TrackerTbl[Cleansed_UAID_2],0),6)</f>
        <v>10 - Complete</v>
      </c>
      <c r="P3239" s="239">
        <f>INDEX(TrackerTbl[#Data],MATCH(Table58[[#This Row],[L2]],TrackerTbl[Cleansed_UAID_2],0),7)</f>
        <v>45561</v>
      </c>
    </row>
    <row r="3240" spans="10:16">
      <c r="J3240" t="s">
        <v>12527</v>
      </c>
      <c r="K3240" s="238" t="s">
        <v>12515</v>
      </c>
      <c r="L3240" t="str">
        <f>LEFT(Table58[[#This Row],[L3 (Last Work Package only)]],FIND(" - ",Table58[[#This Row],[L3 (Last Work Package only)]])-1)</f>
        <v>IDR 215.03</v>
      </c>
      <c r="M3240" t="str">
        <f>LEFT(Table58[[#This Row],[Assets]],FIND(" - ",Table58[[#This Row],[Assets]])-1)</f>
        <v>HS2-00002YXB6</v>
      </c>
      <c r="N3240" s="239">
        <f>INDEX(TrackerTbl[#Data],MATCH(Table58[[#This Row],[L2]],TrackerTbl[Cleansed_UAID_2],0),5)</f>
        <v>45516</v>
      </c>
      <c r="O3240" s="9" t="str">
        <f>INDEX(TrackerTbl[#Data],MATCH(Table58[[#This Row],[L2]],TrackerTbl[Cleansed_UAID_2],0),6)</f>
        <v>10 - Complete</v>
      </c>
      <c r="P3240" s="239">
        <f>INDEX(TrackerTbl[#Data],MATCH(Table58[[#This Row],[L2]],TrackerTbl[Cleansed_UAID_2],0),7)</f>
        <v>45527</v>
      </c>
    </row>
    <row r="3241" spans="10:16">
      <c r="J3241" t="s">
        <v>12528</v>
      </c>
      <c r="K3241" s="238" t="s">
        <v>12515</v>
      </c>
      <c r="L3241" t="str">
        <f>LEFT(Table58[[#This Row],[L3 (Last Work Package only)]],FIND(" - ",Table58[[#This Row],[L3 (Last Work Package only)]])-1)</f>
        <v>IDR 215.03</v>
      </c>
      <c r="M3241" t="str">
        <f>LEFT(Table58[[#This Row],[Assets]],FIND(" - ",Table58[[#This Row],[Assets]])-1)</f>
        <v>HS2-00003124D</v>
      </c>
      <c r="N3241" s="239">
        <f>INDEX(TrackerTbl[#Data],MATCH(Table58[[#This Row],[L2]],TrackerTbl[Cleansed_UAID_2],0),5)</f>
        <v>45601</v>
      </c>
      <c r="O3241" s="9" t="str">
        <f>INDEX(TrackerTbl[#Data],MATCH(Table58[[#This Row],[L2]],TrackerTbl[Cleansed_UAID_2],0),6)</f>
        <v>10 - Complete</v>
      </c>
      <c r="P3241" s="239">
        <f>INDEX(TrackerTbl[#Data],MATCH(Table58[[#This Row],[L2]],TrackerTbl[Cleansed_UAID_2],0),7)</f>
        <v>45607</v>
      </c>
    </row>
    <row r="3242" spans="10:16">
      <c r="J3242" t="s">
        <v>12529</v>
      </c>
      <c r="K3242" s="238" t="s">
        <v>12515</v>
      </c>
      <c r="L3242" t="str">
        <f>LEFT(Table58[[#This Row],[L3 (Last Work Package only)]],FIND(" - ",Table58[[#This Row],[L3 (Last Work Package only)]])-1)</f>
        <v>IDR 215.03</v>
      </c>
      <c r="M3242" t="str">
        <f>LEFT(Table58[[#This Row],[Assets]],FIND(" - ",Table58[[#This Row],[Assets]])-1)</f>
        <v>HS2-00003D9CD</v>
      </c>
      <c r="N3242" s="239">
        <f>INDEX(TrackerTbl[#Data],MATCH(Table58[[#This Row],[L2]],TrackerTbl[Cleansed_UAID_2],0),5)</f>
        <v>45519</v>
      </c>
      <c r="O3242" s="9" t="str">
        <f>INDEX(TrackerTbl[#Data],MATCH(Table58[[#This Row],[L2]],TrackerTbl[Cleansed_UAID_2],0),6)</f>
        <v>10 - Complete</v>
      </c>
      <c r="P3242" s="239">
        <f>INDEX(TrackerTbl[#Data],MATCH(Table58[[#This Row],[L2]],TrackerTbl[Cleansed_UAID_2],0),7)</f>
        <v>45531</v>
      </c>
    </row>
    <row r="3243" spans="10:16">
      <c r="J3243" t="s">
        <v>12530</v>
      </c>
      <c r="K3243" s="238" t="s">
        <v>12515</v>
      </c>
      <c r="L3243" t="str">
        <f>LEFT(Table58[[#This Row],[L3 (Last Work Package only)]],FIND(" - ",Table58[[#This Row],[L3 (Last Work Package only)]])-1)</f>
        <v>IDR 215.03</v>
      </c>
      <c r="M3243" t="str">
        <f>LEFT(Table58[[#This Row],[Assets]],FIND(" - ",Table58[[#This Row],[Assets]])-1)</f>
        <v>HS2-00003D9CF</v>
      </c>
      <c r="N3243" s="239">
        <f>INDEX(TrackerTbl[#Data],MATCH(Table58[[#This Row],[L2]],TrackerTbl[Cleansed_UAID_2],0),5)</f>
        <v>45516</v>
      </c>
      <c r="O3243" s="9" t="str">
        <f>INDEX(TrackerTbl[#Data],MATCH(Table58[[#This Row],[L2]],TrackerTbl[Cleansed_UAID_2],0),6)</f>
        <v>10 - Complete</v>
      </c>
      <c r="P3243" s="239">
        <f>INDEX(TrackerTbl[#Data],MATCH(Table58[[#This Row],[L2]],TrackerTbl[Cleansed_UAID_2],0),7)</f>
        <v>45527</v>
      </c>
    </row>
    <row r="3244" spans="10:16">
      <c r="J3244" t="s">
        <v>12531</v>
      </c>
      <c r="K3244" s="238" t="s">
        <v>12515</v>
      </c>
      <c r="L3244" t="str">
        <f>LEFT(Table58[[#This Row],[L3 (Last Work Package only)]],FIND(" - ",Table58[[#This Row],[L3 (Last Work Package only)]])-1)</f>
        <v>IDR 215.03</v>
      </c>
      <c r="M3244" t="str">
        <f>LEFT(Table58[[#This Row],[Assets]],FIND(" - ",Table58[[#This Row],[Assets]])-1)</f>
        <v>HS2-00003FV0H</v>
      </c>
      <c r="N3244" s="239">
        <f>INDEX(TrackerTbl[#Data],MATCH(Table58[[#This Row],[L2]],TrackerTbl[Cleansed_UAID_2],0),5)</f>
        <v>45601</v>
      </c>
      <c r="O3244" s="9" t="str">
        <f>INDEX(TrackerTbl[#Data],MATCH(Table58[[#This Row],[L2]],TrackerTbl[Cleansed_UAID_2],0),6)</f>
        <v>10 - Complete</v>
      </c>
      <c r="P3244" s="239">
        <f>INDEX(TrackerTbl[#Data],MATCH(Table58[[#This Row],[L2]],TrackerTbl[Cleansed_UAID_2],0),7)</f>
        <v>45607</v>
      </c>
    </row>
    <row r="3245" spans="10:16">
      <c r="J3245" t="s">
        <v>12532</v>
      </c>
      <c r="K3245" s="238" t="s">
        <v>12515</v>
      </c>
      <c r="L3245" t="str">
        <f>LEFT(Table58[[#This Row],[L3 (Last Work Package only)]],FIND(" - ",Table58[[#This Row],[L3 (Last Work Package only)]])-1)</f>
        <v>IDR 215.03</v>
      </c>
      <c r="M3245" t="str">
        <f>LEFT(Table58[[#This Row],[Assets]],FIND(" - ",Table58[[#This Row],[Assets]])-1)</f>
        <v>HS2-00003GEER</v>
      </c>
      <c r="N3245" s="239">
        <f>INDEX(TrackerTbl[#Data],MATCH(Table58[[#This Row],[L2]],TrackerTbl[Cleansed_UAID_2],0),5)</f>
        <v>45593</v>
      </c>
      <c r="O3245" s="9" t="str">
        <f>INDEX(TrackerTbl[#Data],MATCH(Table58[[#This Row],[L2]],TrackerTbl[Cleansed_UAID_2],0),6)</f>
        <v>10 - Complete</v>
      </c>
      <c r="P3245" s="239">
        <f>INDEX(TrackerTbl[#Data],MATCH(Table58[[#This Row],[L2]],TrackerTbl[Cleansed_UAID_2],0),7)</f>
        <v>45610</v>
      </c>
    </row>
    <row r="3246" spans="10:16">
      <c r="J3246" t="s">
        <v>12533</v>
      </c>
      <c r="K3246" s="238" t="s">
        <v>12515</v>
      </c>
      <c r="L3246" t="str">
        <f>LEFT(Table58[[#This Row],[L3 (Last Work Package only)]],FIND(" - ",Table58[[#This Row],[L3 (Last Work Package only)]])-1)</f>
        <v>IDR 215.03</v>
      </c>
      <c r="M3246" t="str">
        <f>LEFT(Table58[[#This Row],[Assets]],FIND(" - ",Table58[[#This Row],[Assets]])-1)</f>
        <v>HS2-00003GL96</v>
      </c>
      <c r="N3246" s="239">
        <f>INDEX(TrackerTbl[#Data],MATCH(Table58[[#This Row],[L2]],TrackerTbl[Cleansed_UAID_2],0),5)</f>
        <v>45516</v>
      </c>
      <c r="O3246" s="9" t="str">
        <f>INDEX(TrackerTbl[#Data],MATCH(Table58[[#This Row],[L2]],TrackerTbl[Cleansed_UAID_2],0),6)</f>
        <v>10 - Complete</v>
      </c>
      <c r="P3246" s="239">
        <f>INDEX(TrackerTbl[#Data],MATCH(Table58[[#This Row],[L2]],TrackerTbl[Cleansed_UAID_2],0),7)</f>
        <v>45527</v>
      </c>
    </row>
    <row r="3247" spans="10:16">
      <c r="J3247" t="s">
        <v>12534</v>
      </c>
      <c r="K3247" s="238" t="s">
        <v>12515</v>
      </c>
      <c r="L3247" t="str">
        <f>LEFT(Table58[[#This Row],[L3 (Last Work Package only)]],FIND(" - ",Table58[[#This Row],[L3 (Last Work Package only)]])-1)</f>
        <v>IDR 215.03</v>
      </c>
      <c r="M3247" t="str">
        <f>LEFT(Table58[[#This Row],[Assets]],FIND(" - ",Table58[[#This Row],[Assets]])-1)</f>
        <v>HS2-00003GL97</v>
      </c>
      <c r="N3247" s="239">
        <f>INDEX(TrackerTbl[#Data],MATCH(Table58[[#This Row],[L2]],TrackerTbl[Cleansed_UAID_2],0),5)</f>
        <v>45516</v>
      </c>
      <c r="O3247" s="9" t="str">
        <f>INDEX(TrackerTbl[#Data],MATCH(Table58[[#This Row],[L2]],TrackerTbl[Cleansed_UAID_2],0),6)</f>
        <v>10 - Complete</v>
      </c>
      <c r="P3247" s="239">
        <f>INDEX(TrackerTbl[#Data],MATCH(Table58[[#This Row],[L2]],TrackerTbl[Cleansed_UAID_2],0),7)</f>
        <v>45532</v>
      </c>
    </row>
    <row r="3248" spans="10:16">
      <c r="J3248" t="s">
        <v>12535</v>
      </c>
      <c r="K3248" s="238" t="s">
        <v>12515</v>
      </c>
      <c r="L3248" t="str">
        <f>LEFT(Table58[[#This Row],[L3 (Last Work Package only)]],FIND(" - ",Table58[[#This Row],[L3 (Last Work Package only)]])-1)</f>
        <v>IDR 215.03</v>
      </c>
      <c r="M3248" t="str">
        <f>LEFT(Table58[[#This Row],[Assets]],FIND(" - ",Table58[[#This Row],[Assets]])-1)</f>
        <v>HS2-00003GNA3</v>
      </c>
      <c r="N3248" s="239">
        <f>INDEX(TrackerTbl[#Data],MATCH(Table58[[#This Row],[L2]],TrackerTbl[Cleansed_UAID_2],0),5)</f>
        <v>45596</v>
      </c>
      <c r="O3248" s="9" t="str">
        <f>INDEX(TrackerTbl[#Data],MATCH(Table58[[#This Row],[L2]],TrackerTbl[Cleansed_UAID_2],0),6)</f>
        <v>10 - Complete</v>
      </c>
      <c r="P3248" s="239">
        <f>INDEX(TrackerTbl[#Data],MATCH(Table58[[#This Row],[L2]],TrackerTbl[Cleansed_UAID_2],0),7)</f>
        <v>45602</v>
      </c>
    </row>
    <row r="3249" spans="10:16">
      <c r="J3249" t="s">
        <v>12536</v>
      </c>
      <c r="K3249" s="238" t="s">
        <v>12515</v>
      </c>
      <c r="L3249" t="str">
        <f>LEFT(Table58[[#This Row],[L3 (Last Work Package only)]],FIND(" - ",Table58[[#This Row],[L3 (Last Work Package only)]])-1)</f>
        <v>IDR 215.03</v>
      </c>
      <c r="M3249" t="str">
        <f>LEFT(Table58[[#This Row],[Assets]],FIND(" - ",Table58[[#This Row],[Assets]])-1)</f>
        <v>HS2-00003GNA4</v>
      </c>
      <c r="N3249" s="239">
        <f>INDEX(TrackerTbl[#Data],MATCH(Table58[[#This Row],[L2]],TrackerTbl[Cleansed_UAID_2],0),5)</f>
        <v>45596</v>
      </c>
      <c r="O3249" s="9" t="str">
        <f>INDEX(TrackerTbl[#Data],MATCH(Table58[[#This Row],[L2]],TrackerTbl[Cleansed_UAID_2],0),6)</f>
        <v>10 - Complete</v>
      </c>
      <c r="P3249" s="239">
        <f>INDEX(TrackerTbl[#Data],MATCH(Table58[[#This Row],[L2]],TrackerTbl[Cleansed_UAID_2],0),7)</f>
        <v>45603</v>
      </c>
    </row>
    <row r="3250" spans="10:16">
      <c r="J3250" t="s">
        <v>12537</v>
      </c>
      <c r="K3250" s="238" t="s">
        <v>12515</v>
      </c>
      <c r="L3250" t="str">
        <f>LEFT(Table58[[#This Row],[L3 (Last Work Package only)]],FIND(" - ",Table58[[#This Row],[L3 (Last Work Package only)]])-1)</f>
        <v>IDR 215.03</v>
      </c>
      <c r="M3250" t="str">
        <f>LEFT(Table58[[#This Row],[Assets]],FIND(" - ",Table58[[#This Row],[Assets]])-1)</f>
        <v>HS2-00003GNA5</v>
      </c>
      <c r="N3250" s="239">
        <f>INDEX(TrackerTbl[#Data],MATCH(Table58[[#This Row],[L2]],TrackerTbl[Cleansed_UAID_2],0),5)</f>
        <v>45561</v>
      </c>
      <c r="O3250" s="9" t="str">
        <f>INDEX(TrackerTbl[#Data],MATCH(Table58[[#This Row],[L2]],TrackerTbl[Cleansed_UAID_2],0),6)</f>
        <v>10 - Complete</v>
      </c>
      <c r="P3250" s="239">
        <f>INDEX(TrackerTbl[#Data],MATCH(Table58[[#This Row],[L2]],TrackerTbl[Cleansed_UAID_2],0),7)</f>
        <v>45562</v>
      </c>
    </row>
    <row r="3251" spans="10:16">
      <c r="J3251" t="s">
        <v>12538</v>
      </c>
      <c r="K3251" s="238" t="s">
        <v>12515</v>
      </c>
      <c r="L3251" t="str">
        <f>LEFT(Table58[[#This Row],[L3 (Last Work Package only)]],FIND(" - ",Table58[[#This Row],[L3 (Last Work Package only)]])-1)</f>
        <v>IDR 215.03</v>
      </c>
      <c r="M3251" t="str">
        <f>LEFT(Table58[[#This Row],[Assets]],FIND(" - ",Table58[[#This Row],[Assets]])-1)</f>
        <v>HS2-00003GSJY</v>
      </c>
      <c r="N3251" s="239">
        <f>INDEX(TrackerTbl[#Data],MATCH(Table58[[#This Row],[L2]],TrackerTbl[Cleansed_UAID_2],0),5)</f>
        <v>45537</v>
      </c>
      <c r="O3251" s="9" t="str">
        <f>INDEX(TrackerTbl[#Data],MATCH(Table58[[#This Row],[L2]],TrackerTbl[Cleansed_UAID_2],0),6)</f>
        <v>10 - Complete</v>
      </c>
      <c r="P3251" s="239">
        <f>INDEX(TrackerTbl[#Data],MATCH(Table58[[#This Row],[L2]],TrackerTbl[Cleansed_UAID_2],0),7)</f>
        <v>45561</v>
      </c>
    </row>
    <row r="3252" spans="10:16">
      <c r="J3252" t="s">
        <v>12539</v>
      </c>
      <c r="K3252" s="238" t="s">
        <v>12515</v>
      </c>
      <c r="L3252" t="str">
        <f>LEFT(Table58[[#This Row],[L3 (Last Work Package only)]],FIND(" - ",Table58[[#This Row],[L3 (Last Work Package only)]])-1)</f>
        <v>IDR 215.03</v>
      </c>
      <c r="M3252" t="str">
        <f>LEFT(Table58[[#This Row],[Assets]],FIND(" - ",Table58[[#This Row],[Assets]])-1)</f>
        <v>HS2-00003GSJZ</v>
      </c>
      <c r="N3252" s="239">
        <f>INDEX(TrackerTbl[#Data],MATCH(Table58[[#This Row],[L2]],TrackerTbl[Cleansed_UAID_2],0),5)</f>
        <v>45537</v>
      </c>
      <c r="O3252" s="9" t="str">
        <f>INDEX(TrackerTbl[#Data],MATCH(Table58[[#This Row],[L2]],TrackerTbl[Cleansed_UAID_2],0),6)</f>
        <v>10 - Complete</v>
      </c>
      <c r="P3252" s="239">
        <f>INDEX(TrackerTbl[#Data],MATCH(Table58[[#This Row],[L2]],TrackerTbl[Cleansed_UAID_2],0),7)</f>
        <v>45561</v>
      </c>
    </row>
    <row r="3253" spans="10:16">
      <c r="J3253" t="s">
        <v>12540</v>
      </c>
      <c r="K3253" s="238" t="s">
        <v>12515</v>
      </c>
      <c r="L3253" t="str">
        <f>LEFT(Table58[[#This Row],[L3 (Last Work Package only)]],FIND(" - ",Table58[[#This Row],[L3 (Last Work Package only)]])-1)</f>
        <v>IDR 215.03</v>
      </c>
      <c r="M3253" t="str">
        <f>LEFT(Table58[[#This Row],[Assets]],FIND(" - ",Table58[[#This Row],[Assets]])-1)</f>
        <v>HS2-00003H07F</v>
      </c>
      <c r="N3253" s="239">
        <f>INDEX(TrackerTbl[#Data],MATCH(Table58[[#This Row],[L2]],TrackerTbl[Cleansed_UAID_2],0),5)</f>
        <v>45519</v>
      </c>
      <c r="O3253" s="9" t="str">
        <f>INDEX(TrackerTbl[#Data],MATCH(Table58[[#This Row],[L2]],TrackerTbl[Cleansed_UAID_2],0),6)</f>
        <v>10 - Complete</v>
      </c>
      <c r="P3253" s="239">
        <f>INDEX(TrackerTbl[#Data],MATCH(Table58[[#This Row],[L2]],TrackerTbl[Cleansed_UAID_2],0),7)</f>
        <v>45532</v>
      </c>
    </row>
    <row r="3254" spans="10:16">
      <c r="J3254" t="s">
        <v>12541</v>
      </c>
      <c r="K3254" s="238" t="s">
        <v>12515</v>
      </c>
      <c r="L3254" t="str">
        <f>LEFT(Table58[[#This Row],[L3 (Last Work Package only)]],FIND(" - ",Table58[[#This Row],[L3 (Last Work Package only)]])-1)</f>
        <v>IDR 215.03</v>
      </c>
      <c r="M3254" t="str">
        <f>LEFT(Table58[[#This Row],[Assets]],FIND(" - ",Table58[[#This Row],[Assets]])-1)</f>
        <v>HS2-00003H6P1</v>
      </c>
      <c r="N3254" s="239">
        <f>INDEX(TrackerTbl[#Data],MATCH(Table58[[#This Row],[L2]],TrackerTbl[Cleansed_UAID_2],0),5)</f>
        <v>45608</v>
      </c>
      <c r="O3254" s="9" t="str">
        <f>INDEX(TrackerTbl[#Data],MATCH(Table58[[#This Row],[L2]],TrackerTbl[Cleansed_UAID_2],0),6)</f>
        <v>10 - Complete</v>
      </c>
      <c r="P3254" s="239">
        <f>INDEX(TrackerTbl[#Data],MATCH(Table58[[#This Row],[L2]],TrackerTbl[Cleansed_UAID_2],0),7)</f>
        <v>45610</v>
      </c>
    </row>
    <row r="3255" spans="10:16">
      <c r="J3255" t="s">
        <v>12542</v>
      </c>
      <c r="K3255" s="238" t="s">
        <v>12515</v>
      </c>
      <c r="L3255" t="str">
        <f>LEFT(Table58[[#This Row],[L3 (Last Work Package only)]],FIND(" - ",Table58[[#This Row],[L3 (Last Work Package only)]])-1)</f>
        <v>IDR 215.03</v>
      </c>
      <c r="M3255" t="str">
        <f>LEFT(Table58[[#This Row],[Assets]],FIND(" - ",Table58[[#This Row],[Assets]])-1)</f>
        <v>HS2-00003H6P2</v>
      </c>
      <c r="N3255" s="239">
        <f>INDEX(TrackerTbl[#Data],MATCH(Table58[[#This Row],[L2]],TrackerTbl[Cleansed_UAID_2],0),5)</f>
        <v>45608</v>
      </c>
      <c r="O3255" s="9" t="str">
        <f>INDEX(TrackerTbl[#Data],MATCH(Table58[[#This Row],[L2]],TrackerTbl[Cleansed_UAID_2],0),6)</f>
        <v>10 - Complete</v>
      </c>
      <c r="P3255" s="239">
        <f>INDEX(TrackerTbl[#Data],MATCH(Table58[[#This Row],[L2]],TrackerTbl[Cleansed_UAID_2],0),7)</f>
        <v>45610</v>
      </c>
    </row>
    <row r="3256" spans="10:16">
      <c r="J3256" t="s">
        <v>12543</v>
      </c>
      <c r="K3256" s="238" t="s">
        <v>12515</v>
      </c>
      <c r="L3256" t="str">
        <f>LEFT(Table58[[#This Row],[L3 (Last Work Package only)]],FIND(" - ",Table58[[#This Row],[L3 (Last Work Package only)]])-1)</f>
        <v>IDR 215.03</v>
      </c>
      <c r="M3256" t="str">
        <f>LEFT(Table58[[#This Row],[Assets]],FIND(" - ",Table58[[#This Row],[Assets]])-1)</f>
        <v>HS2-00003H6P3</v>
      </c>
      <c r="N3256" s="239">
        <f>INDEX(TrackerTbl[#Data],MATCH(Table58[[#This Row],[L2]],TrackerTbl[Cleansed_UAID_2],0),5)</f>
        <v>45608</v>
      </c>
      <c r="O3256" s="9" t="str">
        <f>INDEX(TrackerTbl[#Data],MATCH(Table58[[#This Row],[L2]],TrackerTbl[Cleansed_UAID_2],0),6)</f>
        <v>10 - Complete</v>
      </c>
      <c r="P3256" s="239">
        <f>INDEX(TrackerTbl[#Data],MATCH(Table58[[#This Row],[L2]],TrackerTbl[Cleansed_UAID_2],0),7)</f>
        <v>45610</v>
      </c>
    </row>
    <row r="3257" spans="10:16">
      <c r="J3257" t="s">
        <v>12544</v>
      </c>
      <c r="K3257" s="238" t="s">
        <v>12515</v>
      </c>
      <c r="L3257" t="str">
        <f>LEFT(Table58[[#This Row],[L3 (Last Work Package only)]],FIND(" - ",Table58[[#This Row],[L3 (Last Work Package only)]])-1)</f>
        <v>IDR 215.03</v>
      </c>
      <c r="M3257" t="str">
        <f>LEFT(Table58[[#This Row],[Assets]],FIND(" - ",Table58[[#This Row],[Assets]])-1)</f>
        <v>HS2-00003H6P4</v>
      </c>
      <c r="N3257" s="239">
        <f>INDEX(TrackerTbl[#Data],MATCH(Table58[[#This Row],[L2]],TrackerTbl[Cleansed_UAID_2],0),5)</f>
        <v>45608</v>
      </c>
      <c r="O3257" s="9" t="str">
        <f>INDEX(TrackerTbl[#Data],MATCH(Table58[[#This Row],[L2]],TrackerTbl[Cleansed_UAID_2],0),6)</f>
        <v>10 - Complete</v>
      </c>
      <c r="P3257" s="239">
        <f>INDEX(TrackerTbl[#Data],MATCH(Table58[[#This Row],[L2]],TrackerTbl[Cleansed_UAID_2],0),7)</f>
        <v>45610</v>
      </c>
    </row>
    <row r="3258" spans="10:16">
      <c r="J3258" t="s">
        <v>12545</v>
      </c>
      <c r="K3258" s="238" t="s">
        <v>12515</v>
      </c>
      <c r="L3258" t="str">
        <f>LEFT(Table58[[#This Row],[L3 (Last Work Package only)]],FIND(" - ",Table58[[#This Row],[L3 (Last Work Package only)]])-1)</f>
        <v>IDR 215.03</v>
      </c>
      <c r="M3258" t="str">
        <f>LEFT(Table58[[#This Row],[Assets]],FIND(" - ",Table58[[#This Row],[Assets]])-1)</f>
        <v>HS2-00003H6P5</v>
      </c>
      <c r="N3258" s="239">
        <f>INDEX(TrackerTbl[#Data],MATCH(Table58[[#This Row],[L2]],TrackerTbl[Cleansed_UAID_2],0),5)</f>
        <v>45608</v>
      </c>
      <c r="O3258" s="9" t="str">
        <f>INDEX(TrackerTbl[#Data],MATCH(Table58[[#This Row],[L2]],TrackerTbl[Cleansed_UAID_2],0),6)</f>
        <v>10 - Complete</v>
      </c>
      <c r="P3258" s="239">
        <f>INDEX(TrackerTbl[#Data],MATCH(Table58[[#This Row],[L2]],TrackerTbl[Cleansed_UAID_2],0),7)</f>
        <v>45610</v>
      </c>
    </row>
    <row r="3259" spans="10:16">
      <c r="J3259" t="s">
        <v>12546</v>
      </c>
      <c r="K3259" s="238" t="s">
        <v>12515</v>
      </c>
      <c r="L3259" t="str">
        <f>LEFT(Table58[[#This Row],[L3 (Last Work Package only)]],FIND(" - ",Table58[[#This Row],[L3 (Last Work Package only)]])-1)</f>
        <v>IDR 215.03</v>
      </c>
      <c r="M3259" t="str">
        <f>LEFT(Table58[[#This Row],[Assets]],FIND(" - ",Table58[[#This Row],[Assets]])-1)</f>
        <v>HS2-00003H6P6</v>
      </c>
      <c r="N3259" s="239">
        <f>INDEX(TrackerTbl[#Data],MATCH(Table58[[#This Row],[L2]],TrackerTbl[Cleansed_UAID_2],0),5)</f>
        <v>45608</v>
      </c>
      <c r="O3259" s="9" t="str">
        <f>INDEX(TrackerTbl[#Data],MATCH(Table58[[#This Row],[L2]],TrackerTbl[Cleansed_UAID_2],0),6)</f>
        <v>10 - Complete</v>
      </c>
      <c r="P3259" s="239">
        <f>INDEX(TrackerTbl[#Data],MATCH(Table58[[#This Row],[L2]],TrackerTbl[Cleansed_UAID_2],0),7)</f>
        <v>45610</v>
      </c>
    </row>
    <row r="3260" spans="10:16">
      <c r="J3260" t="s">
        <v>12547</v>
      </c>
      <c r="K3260" s="238" t="s">
        <v>12515</v>
      </c>
      <c r="L3260" t="str">
        <f>LEFT(Table58[[#This Row],[L3 (Last Work Package only)]],FIND(" - ",Table58[[#This Row],[L3 (Last Work Package only)]])-1)</f>
        <v>IDR 215.03</v>
      </c>
      <c r="M3260" t="str">
        <f>LEFT(Table58[[#This Row],[Assets]],FIND(" - ",Table58[[#This Row],[Assets]])-1)</f>
        <v>HS2-00003H6P7</v>
      </c>
      <c r="N3260" s="239">
        <f>INDEX(TrackerTbl[#Data],MATCH(Table58[[#This Row],[L2]],TrackerTbl[Cleansed_UAID_2],0),5)</f>
        <v>45608</v>
      </c>
      <c r="O3260" s="9" t="str">
        <f>INDEX(TrackerTbl[#Data],MATCH(Table58[[#This Row],[L2]],TrackerTbl[Cleansed_UAID_2],0),6)</f>
        <v>10 - Complete</v>
      </c>
      <c r="P3260" s="239">
        <f>INDEX(TrackerTbl[#Data],MATCH(Table58[[#This Row],[L2]],TrackerTbl[Cleansed_UAID_2],0),7)</f>
        <v>45610</v>
      </c>
    </row>
    <row r="3261" spans="10:16">
      <c r="J3261" t="s">
        <v>12548</v>
      </c>
      <c r="K3261" s="238" t="s">
        <v>12515</v>
      </c>
      <c r="L3261" t="str">
        <f>LEFT(Table58[[#This Row],[L3 (Last Work Package only)]],FIND(" - ",Table58[[#This Row],[L3 (Last Work Package only)]])-1)</f>
        <v>IDR 215.03</v>
      </c>
      <c r="M3261" t="str">
        <f>LEFT(Table58[[#This Row],[Assets]],FIND(" - ",Table58[[#This Row],[Assets]])-1)</f>
        <v>HS2-00003H6P8</v>
      </c>
      <c r="N3261" s="239">
        <f>INDEX(TrackerTbl[#Data],MATCH(Table58[[#This Row],[L2]],TrackerTbl[Cleansed_UAID_2],0),5)</f>
        <v>45608</v>
      </c>
      <c r="O3261" s="9" t="str">
        <f>INDEX(TrackerTbl[#Data],MATCH(Table58[[#This Row],[L2]],TrackerTbl[Cleansed_UAID_2],0),6)</f>
        <v>10 - Complete</v>
      </c>
      <c r="P3261" s="239">
        <f>INDEX(TrackerTbl[#Data],MATCH(Table58[[#This Row],[L2]],TrackerTbl[Cleansed_UAID_2],0),7)</f>
        <v>45610</v>
      </c>
    </row>
    <row r="3262" spans="10:16">
      <c r="J3262" t="s">
        <v>12549</v>
      </c>
      <c r="K3262" s="238" t="s">
        <v>12515</v>
      </c>
      <c r="L3262" t="str">
        <f>LEFT(Table58[[#This Row],[L3 (Last Work Package only)]],FIND(" - ",Table58[[#This Row],[L3 (Last Work Package only)]])-1)</f>
        <v>IDR 215.03</v>
      </c>
      <c r="M3262" t="str">
        <f>LEFT(Table58[[#This Row],[Assets]],FIND(" - ",Table58[[#This Row],[Assets]])-1)</f>
        <v>HS2-00003H6P9</v>
      </c>
      <c r="N3262" s="239">
        <f>INDEX(TrackerTbl[#Data],MATCH(Table58[[#This Row],[L2]],TrackerTbl[Cleansed_UAID_2],0),5)</f>
        <v>45608</v>
      </c>
      <c r="O3262" s="9" t="str">
        <f>INDEX(TrackerTbl[#Data],MATCH(Table58[[#This Row],[L2]],TrackerTbl[Cleansed_UAID_2],0),6)</f>
        <v>10 - Complete</v>
      </c>
      <c r="P3262" s="239">
        <f>INDEX(TrackerTbl[#Data],MATCH(Table58[[#This Row],[L2]],TrackerTbl[Cleansed_UAID_2],0),7)</f>
        <v>45610</v>
      </c>
    </row>
    <row r="3263" spans="10:16">
      <c r="J3263" t="s">
        <v>12550</v>
      </c>
      <c r="K3263" s="238" t="s">
        <v>12515</v>
      </c>
      <c r="L3263" t="str">
        <f>LEFT(Table58[[#This Row],[L3 (Last Work Package only)]],FIND(" - ",Table58[[#This Row],[L3 (Last Work Package only)]])-1)</f>
        <v>IDR 215.03</v>
      </c>
      <c r="M3263" t="str">
        <f>LEFT(Table58[[#This Row],[Assets]],FIND(" - ",Table58[[#This Row],[Assets]])-1)</f>
        <v>HS2-00003H6PA</v>
      </c>
      <c r="N3263" s="239">
        <f>INDEX(TrackerTbl[#Data],MATCH(Table58[[#This Row],[L2]],TrackerTbl[Cleansed_UAID_2],0),5)</f>
        <v>45608</v>
      </c>
      <c r="O3263" s="9" t="str">
        <f>INDEX(TrackerTbl[#Data],MATCH(Table58[[#This Row],[L2]],TrackerTbl[Cleansed_UAID_2],0),6)</f>
        <v>10 - Complete</v>
      </c>
      <c r="P3263" s="239">
        <f>INDEX(TrackerTbl[#Data],MATCH(Table58[[#This Row],[L2]],TrackerTbl[Cleansed_UAID_2],0),7)</f>
        <v>45610</v>
      </c>
    </row>
    <row r="3264" spans="10:16">
      <c r="J3264" t="s">
        <v>12551</v>
      </c>
      <c r="K3264" s="238" t="s">
        <v>12515</v>
      </c>
      <c r="L3264" t="str">
        <f>LEFT(Table58[[#This Row],[L3 (Last Work Package only)]],FIND(" - ",Table58[[#This Row],[L3 (Last Work Package only)]])-1)</f>
        <v>IDR 215.03</v>
      </c>
      <c r="M3264" t="str">
        <f>LEFT(Table58[[#This Row],[Assets]],FIND(" - ",Table58[[#This Row],[Assets]])-1)</f>
        <v>HS2-00003H6PB</v>
      </c>
      <c r="N3264" s="239">
        <f>INDEX(TrackerTbl[#Data],MATCH(Table58[[#This Row],[L2]],TrackerTbl[Cleansed_UAID_2],0),5)</f>
        <v>45608</v>
      </c>
      <c r="O3264" s="9" t="str">
        <f>INDEX(TrackerTbl[#Data],MATCH(Table58[[#This Row],[L2]],TrackerTbl[Cleansed_UAID_2],0),6)</f>
        <v>10 - Complete</v>
      </c>
      <c r="P3264" s="239">
        <f>INDEX(TrackerTbl[#Data],MATCH(Table58[[#This Row],[L2]],TrackerTbl[Cleansed_UAID_2],0),7)</f>
        <v>45610</v>
      </c>
    </row>
    <row r="3265" spans="10:16">
      <c r="J3265" t="s">
        <v>12552</v>
      </c>
      <c r="K3265" s="238" t="s">
        <v>12515</v>
      </c>
      <c r="L3265" t="str">
        <f>LEFT(Table58[[#This Row],[L3 (Last Work Package only)]],FIND(" - ",Table58[[#This Row],[L3 (Last Work Package only)]])-1)</f>
        <v>IDR 215.03</v>
      </c>
      <c r="M3265" t="str">
        <f>LEFT(Table58[[#This Row],[Assets]],FIND(" - ",Table58[[#This Row],[Assets]])-1)</f>
        <v>HS2-00003H6PC</v>
      </c>
      <c r="N3265" s="239">
        <f>INDEX(TrackerTbl[#Data],MATCH(Table58[[#This Row],[L2]],TrackerTbl[Cleansed_UAID_2],0),5)</f>
        <v>45608</v>
      </c>
      <c r="O3265" s="9" t="str">
        <f>INDEX(TrackerTbl[#Data],MATCH(Table58[[#This Row],[L2]],TrackerTbl[Cleansed_UAID_2],0),6)</f>
        <v>10 - Complete</v>
      </c>
      <c r="P3265" s="239">
        <f>INDEX(TrackerTbl[#Data],MATCH(Table58[[#This Row],[L2]],TrackerTbl[Cleansed_UAID_2],0),7)</f>
        <v>45610</v>
      </c>
    </row>
    <row r="3266" spans="10:16">
      <c r="J3266" t="s">
        <v>12553</v>
      </c>
      <c r="K3266" s="238" t="s">
        <v>12515</v>
      </c>
      <c r="L3266" t="str">
        <f>LEFT(Table58[[#This Row],[L3 (Last Work Package only)]],FIND(" - ",Table58[[#This Row],[L3 (Last Work Package only)]])-1)</f>
        <v>IDR 215.03</v>
      </c>
      <c r="M3266" t="str">
        <f>LEFT(Table58[[#This Row],[Assets]],FIND(" - ",Table58[[#This Row],[Assets]])-1)</f>
        <v>HS2-00003H6PD</v>
      </c>
      <c r="N3266" s="239">
        <f>INDEX(TrackerTbl[#Data],MATCH(Table58[[#This Row],[L2]],TrackerTbl[Cleansed_UAID_2],0),5)</f>
        <v>45608</v>
      </c>
      <c r="O3266" s="9" t="str">
        <f>INDEX(TrackerTbl[#Data],MATCH(Table58[[#This Row],[L2]],TrackerTbl[Cleansed_UAID_2],0),6)</f>
        <v>10 - Complete</v>
      </c>
      <c r="P3266" s="239">
        <f>INDEX(TrackerTbl[#Data],MATCH(Table58[[#This Row],[L2]],TrackerTbl[Cleansed_UAID_2],0),7)</f>
        <v>45610</v>
      </c>
    </row>
    <row r="3267" spans="10:16">
      <c r="J3267" t="s">
        <v>12554</v>
      </c>
      <c r="K3267" s="238" t="s">
        <v>12515</v>
      </c>
      <c r="L3267" t="str">
        <f>LEFT(Table58[[#This Row],[L3 (Last Work Package only)]],FIND(" - ",Table58[[#This Row],[L3 (Last Work Package only)]])-1)</f>
        <v>IDR 215.03</v>
      </c>
      <c r="M3267" t="str">
        <f>LEFT(Table58[[#This Row],[Assets]],FIND(" - ",Table58[[#This Row],[Assets]])-1)</f>
        <v>HS2-00003H6PE</v>
      </c>
      <c r="N3267" s="239">
        <f>INDEX(TrackerTbl[#Data],MATCH(Table58[[#This Row],[L2]],TrackerTbl[Cleansed_UAID_2],0),5)</f>
        <v>45608</v>
      </c>
      <c r="O3267" s="9" t="str">
        <f>INDEX(TrackerTbl[#Data],MATCH(Table58[[#This Row],[L2]],TrackerTbl[Cleansed_UAID_2],0),6)</f>
        <v>10 - Complete</v>
      </c>
      <c r="P3267" s="239">
        <f>INDEX(TrackerTbl[#Data],MATCH(Table58[[#This Row],[L2]],TrackerTbl[Cleansed_UAID_2],0),7)</f>
        <v>45610</v>
      </c>
    </row>
    <row r="3268" spans="10:16">
      <c r="J3268" t="s">
        <v>12555</v>
      </c>
      <c r="K3268" s="238" t="s">
        <v>12515</v>
      </c>
      <c r="L3268" t="str">
        <f>LEFT(Table58[[#This Row],[L3 (Last Work Package only)]],FIND(" - ",Table58[[#This Row],[L3 (Last Work Package only)]])-1)</f>
        <v>IDR 215.03</v>
      </c>
      <c r="M3268" t="str">
        <f>LEFT(Table58[[#This Row],[Assets]],FIND(" - ",Table58[[#This Row],[Assets]])-1)</f>
        <v>HS2-00003JAYB</v>
      </c>
      <c r="N3268" s="239">
        <f>INDEX(TrackerTbl[#Data],MATCH(Table58[[#This Row],[L2]],TrackerTbl[Cleansed_UAID_2],0),5)</f>
        <v>45604</v>
      </c>
      <c r="O3268" s="9" t="str">
        <f>INDEX(TrackerTbl[#Data],MATCH(Table58[[#This Row],[L2]],TrackerTbl[Cleansed_UAID_2],0),6)</f>
        <v>10 - Complete</v>
      </c>
      <c r="P3268" s="239">
        <f>INDEX(TrackerTbl[#Data],MATCH(Table58[[#This Row],[L2]],TrackerTbl[Cleansed_UAID_2],0),7)</f>
        <v>45611</v>
      </c>
    </row>
    <row r="3269" spans="10:16">
      <c r="J3269" t="s">
        <v>12556</v>
      </c>
      <c r="K3269" s="238" t="s">
        <v>12515</v>
      </c>
      <c r="L3269" t="str">
        <f>LEFT(Table58[[#This Row],[L3 (Last Work Package only)]],FIND(" - ",Table58[[#This Row],[L3 (Last Work Package only)]])-1)</f>
        <v>IDR 215.03</v>
      </c>
      <c r="M3269" t="str">
        <f>LEFT(Table58[[#This Row],[Assets]],FIND(" - ",Table58[[#This Row],[Assets]])-1)</f>
        <v>HS2-00003KUM8</v>
      </c>
      <c r="N3269" s="239">
        <f>INDEX(TrackerTbl[#Data],MATCH(Table58[[#This Row],[L2]],TrackerTbl[Cleansed_UAID_2],0),5)</f>
        <v>45603</v>
      </c>
      <c r="O3269" s="9" t="str">
        <f>INDEX(TrackerTbl[#Data],MATCH(Table58[[#This Row],[L2]],TrackerTbl[Cleansed_UAID_2],0),6)</f>
        <v>10 - Complete</v>
      </c>
      <c r="P3269" s="239">
        <f>INDEX(TrackerTbl[#Data],MATCH(Table58[[#This Row],[L2]],TrackerTbl[Cleansed_UAID_2],0),7)</f>
        <v>45610</v>
      </c>
    </row>
    <row r="3270" spans="10:16">
      <c r="J3270" t="s">
        <v>12557</v>
      </c>
      <c r="K3270" s="238" t="s">
        <v>12515</v>
      </c>
      <c r="L3270" t="str">
        <f>LEFT(Table58[[#This Row],[L3 (Last Work Package only)]],FIND(" - ",Table58[[#This Row],[L3 (Last Work Package only)]])-1)</f>
        <v>IDR 215.03</v>
      </c>
      <c r="M3270" t="str">
        <f>LEFT(Table58[[#This Row],[Assets]],FIND(" - ",Table58[[#This Row],[Assets]])-1)</f>
        <v>HS2-00003KUM9</v>
      </c>
      <c r="N3270" s="239">
        <f>INDEX(TrackerTbl[#Data],MATCH(Table58[[#This Row],[L2]],TrackerTbl[Cleansed_UAID_2],0),5)</f>
        <v>45601</v>
      </c>
      <c r="O3270" s="9" t="str">
        <f>INDEX(TrackerTbl[#Data],MATCH(Table58[[#This Row],[L2]],TrackerTbl[Cleansed_UAID_2],0),6)</f>
        <v>10 - Complete</v>
      </c>
      <c r="P3270" s="239">
        <f>INDEX(TrackerTbl[#Data],MATCH(Table58[[#This Row],[L2]],TrackerTbl[Cleansed_UAID_2],0),7)</f>
        <v>45610</v>
      </c>
    </row>
    <row r="3271" spans="10:16">
      <c r="J3271" t="s">
        <v>12558</v>
      </c>
      <c r="K3271" s="238" t="s">
        <v>12515</v>
      </c>
      <c r="L3271" t="str">
        <f>LEFT(Table58[[#This Row],[L3 (Last Work Package only)]],FIND(" - ",Table58[[#This Row],[L3 (Last Work Package only)]])-1)</f>
        <v>IDR 215.03</v>
      </c>
      <c r="M3271" t="str">
        <f>LEFT(Table58[[#This Row],[Assets]],FIND(" - ",Table58[[#This Row],[Assets]])-1)</f>
        <v>HS2-00003LGKQ</v>
      </c>
      <c r="N3271" s="239">
        <f>INDEX(TrackerTbl[#Data],MATCH(Table58[[#This Row],[L2]],TrackerTbl[Cleansed_UAID_2],0),5)</f>
        <v>45597</v>
      </c>
      <c r="O3271" s="9" t="str">
        <f>INDEX(TrackerTbl[#Data],MATCH(Table58[[#This Row],[L2]],TrackerTbl[Cleansed_UAID_2],0),6)</f>
        <v>10 - Complete</v>
      </c>
      <c r="P3271" s="239">
        <f>INDEX(TrackerTbl[#Data],MATCH(Table58[[#This Row],[L2]],TrackerTbl[Cleansed_UAID_2],0),7)</f>
        <v>45607</v>
      </c>
    </row>
    <row r="3272" spans="10:16">
      <c r="J3272" t="s">
        <v>12559</v>
      </c>
      <c r="K3272" s="238" t="s">
        <v>12560</v>
      </c>
      <c r="L3272" t="str">
        <f>LEFT(Table58[[#This Row],[L3 (Last Work Package only)]],FIND(" - ",Table58[[#This Row],[L3 (Last Work Package only)]])-1)</f>
        <v>IDR 215.02-2</v>
      </c>
      <c r="M3272" t="str">
        <f>LEFT(Table58[[#This Row],[Assets]],FIND(" - ",Table58[[#This Row],[Assets]])-1)</f>
        <v>HS2-00002CT8R</v>
      </c>
      <c r="N3272" s="239">
        <f>INDEX(TrackerTbl[#Data],MATCH(Table58[[#This Row],[L2]],TrackerTbl[Cleansed_UAID_2],0),5)</f>
        <v>45314</v>
      </c>
      <c r="O3272" s="9" t="str">
        <f>INDEX(TrackerTbl[#Data],MATCH(Table58[[#This Row],[L2]],TrackerTbl[Cleansed_UAID_2],0),6)</f>
        <v>10 - Complete</v>
      </c>
      <c r="P3272" s="239">
        <f>INDEX(TrackerTbl[#Data],MATCH(Table58[[#This Row],[L2]],TrackerTbl[Cleansed_UAID_2],0),7)</f>
        <v>45315</v>
      </c>
    </row>
    <row r="3273" spans="10:16">
      <c r="J3273" t="s">
        <v>12561</v>
      </c>
      <c r="K3273" s="238" t="s">
        <v>12560</v>
      </c>
      <c r="L3273" t="str">
        <f>LEFT(Table58[[#This Row],[L3 (Last Work Package only)]],FIND(" - ",Table58[[#This Row],[L3 (Last Work Package only)]])-1)</f>
        <v>IDR 215.02-2</v>
      </c>
      <c r="M3273" t="str">
        <f>LEFT(Table58[[#This Row],[Assets]],FIND(" - ",Table58[[#This Row],[Assets]])-1)</f>
        <v>HS2-00002CT8V</v>
      </c>
      <c r="N3273" s="239">
        <f>INDEX(TrackerTbl[#Data],MATCH(Table58[[#This Row],[L2]],TrackerTbl[Cleansed_UAID_2],0),5)</f>
        <v>45526</v>
      </c>
      <c r="O3273" s="9" t="str">
        <f>INDEX(TrackerTbl[#Data],MATCH(Table58[[#This Row],[L2]],TrackerTbl[Cleansed_UAID_2],0),6)</f>
        <v>10 - Complete</v>
      </c>
      <c r="P3273" s="239">
        <f>INDEX(TrackerTbl[#Data],MATCH(Table58[[#This Row],[L2]],TrackerTbl[Cleansed_UAID_2],0),7)</f>
        <v>45540</v>
      </c>
    </row>
    <row r="3274" spans="10:16">
      <c r="J3274" t="s">
        <v>12562</v>
      </c>
      <c r="K3274" s="238" t="s">
        <v>12560</v>
      </c>
      <c r="L3274" t="str">
        <f>LEFT(Table58[[#This Row],[L3 (Last Work Package only)]],FIND(" - ",Table58[[#This Row],[L3 (Last Work Package only)]])-1)</f>
        <v>IDR 215.02-2</v>
      </c>
      <c r="M3274" t="str">
        <f>LEFT(Table58[[#This Row],[Assets]],FIND(" - ",Table58[[#This Row],[Assets]])-1)</f>
        <v>HS2-00002CT8Y</v>
      </c>
      <c r="N3274" s="239">
        <f>INDEX(TrackerTbl[#Data],MATCH(Table58[[#This Row],[L2]],TrackerTbl[Cleansed_UAID_2],0),5)</f>
        <v>45686</v>
      </c>
      <c r="O3274" s="9" t="str">
        <f>INDEX(TrackerTbl[#Data],MATCH(Table58[[#This Row],[L2]],TrackerTbl[Cleansed_UAID_2],0),6)</f>
        <v>10 - Complete</v>
      </c>
      <c r="P3274" s="239">
        <f>INDEX(TrackerTbl[#Data],MATCH(Table58[[#This Row],[L2]],TrackerTbl[Cleansed_UAID_2],0),7)</f>
        <v>45700</v>
      </c>
    </row>
    <row r="3275" spans="10:16">
      <c r="J3275" t="s">
        <v>12563</v>
      </c>
      <c r="K3275" s="238" t="s">
        <v>12560</v>
      </c>
      <c r="L3275" t="str">
        <f>LEFT(Table58[[#This Row],[L3 (Last Work Package only)]],FIND(" - ",Table58[[#This Row],[L3 (Last Work Package only)]])-1)</f>
        <v>IDR 215.02-2</v>
      </c>
      <c r="M3275" t="str">
        <f>LEFT(Table58[[#This Row],[Assets]],FIND(" - ",Table58[[#This Row],[Assets]])-1)</f>
        <v>HS2-00002CX35</v>
      </c>
      <c r="N3275" s="239">
        <f>INDEX(TrackerTbl[#Data],MATCH(Table58[[#This Row],[L2]],TrackerTbl[Cleansed_UAID_2],0),5)</f>
        <v>45525</v>
      </c>
      <c r="O3275" s="9" t="str">
        <f>INDEX(TrackerTbl[#Data],MATCH(Table58[[#This Row],[L2]],TrackerTbl[Cleansed_UAID_2],0),6)</f>
        <v>10 - Complete</v>
      </c>
      <c r="P3275" s="239">
        <f>INDEX(TrackerTbl[#Data],MATCH(Table58[[#This Row],[L2]],TrackerTbl[Cleansed_UAID_2],0),7)</f>
        <v>45540</v>
      </c>
    </row>
    <row r="3276" spans="10:16">
      <c r="J3276" t="s">
        <v>12564</v>
      </c>
      <c r="K3276" s="238" t="s">
        <v>12560</v>
      </c>
      <c r="L3276" t="str">
        <f>LEFT(Table58[[#This Row],[L3 (Last Work Package only)]],FIND(" - ",Table58[[#This Row],[L3 (Last Work Package only)]])-1)</f>
        <v>IDR 215.02-2</v>
      </c>
      <c r="M3276" t="str">
        <f>LEFT(Table58[[#This Row],[Assets]],FIND(" - ",Table58[[#This Row],[Assets]])-1)</f>
        <v>HS2-00002CX36</v>
      </c>
      <c r="N3276" s="239">
        <f>INDEX(TrackerTbl[#Data],MATCH(Table58[[#This Row],[L2]],TrackerTbl[Cleansed_UAID_2],0),5)</f>
        <v>45667</v>
      </c>
      <c r="O3276" s="9" t="str">
        <f>INDEX(TrackerTbl[#Data],MATCH(Table58[[#This Row],[L2]],TrackerTbl[Cleansed_UAID_2],0),6)</f>
        <v>10 - Complete</v>
      </c>
      <c r="P3276" s="239">
        <f>INDEX(TrackerTbl[#Data],MATCH(Table58[[#This Row],[L2]],TrackerTbl[Cleansed_UAID_2],0),7)</f>
        <v>45674</v>
      </c>
    </row>
    <row r="3277" spans="10:16">
      <c r="J3277" t="s">
        <v>12565</v>
      </c>
      <c r="K3277" s="238" t="s">
        <v>12560</v>
      </c>
      <c r="L3277" t="str">
        <f>LEFT(Table58[[#This Row],[L3 (Last Work Package only)]],FIND(" - ",Table58[[#This Row],[L3 (Last Work Package only)]])-1)</f>
        <v>IDR 215.02-2</v>
      </c>
      <c r="M3277" t="str">
        <f>LEFT(Table58[[#This Row],[Assets]],FIND(" - ",Table58[[#This Row],[Assets]])-1)</f>
        <v>HS2-00002EK76</v>
      </c>
      <c r="N3277" s="239">
        <f>INDEX(TrackerTbl[#Data],MATCH(Table58[[#This Row],[L2]],TrackerTbl[Cleansed_UAID_2],0),5)</f>
        <v>45275</v>
      </c>
      <c r="O3277" s="9" t="str">
        <f>INDEX(TrackerTbl[#Data],MATCH(Table58[[#This Row],[L2]],TrackerTbl[Cleansed_UAID_2],0),6)</f>
        <v>10 - Complete</v>
      </c>
      <c r="P3277" s="239">
        <f>INDEX(TrackerTbl[#Data],MATCH(Table58[[#This Row],[L2]],TrackerTbl[Cleansed_UAID_2],0),7)</f>
        <v>45278</v>
      </c>
    </row>
    <row r="3278" spans="10:16">
      <c r="J3278" t="s">
        <v>12566</v>
      </c>
      <c r="K3278" s="238" t="s">
        <v>12560</v>
      </c>
      <c r="L3278" t="str">
        <f>LEFT(Table58[[#This Row],[L3 (Last Work Package only)]],FIND(" - ",Table58[[#This Row],[L3 (Last Work Package only)]])-1)</f>
        <v>IDR 215.02-2</v>
      </c>
      <c r="M3278" t="str">
        <f>LEFT(Table58[[#This Row],[Assets]],FIND(" - ",Table58[[#This Row],[Assets]])-1)</f>
        <v>HS2-00002NNHZ</v>
      </c>
      <c r="N3278" s="239">
        <f>INDEX(TrackerTbl[#Data],MATCH(Table58[[#This Row],[L2]],TrackerTbl[Cleansed_UAID_2],0),5)</f>
        <v>45280</v>
      </c>
      <c r="O3278" s="9" t="str">
        <f>INDEX(TrackerTbl[#Data],MATCH(Table58[[#This Row],[L2]],TrackerTbl[Cleansed_UAID_2],0),6)</f>
        <v>10 - Complete</v>
      </c>
      <c r="P3278" s="239">
        <f>INDEX(TrackerTbl[#Data],MATCH(Table58[[#This Row],[L2]],TrackerTbl[Cleansed_UAID_2],0),7)</f>
        <v>45300</v>
      </c>
    </row>
    <row r="3279" spans="10:16">
      <c r="J3279" t="s">
        <v>12567</v>
      </c>
      <c r="K3279" s="238" t="s">
        <v>12560</v>
      </c>
      <c r="L3279" t="str">
        <f>LEFT(Table58[[#This Row],[L3 (Last Work Package only)]],FIND(" - ",Table58[[#This Row],[L3 (Last Work Package only)]])-1)</f>
        <v>IDR 215.02-2</v>
      </c>
      <c r="M3279" t="str">
        <f>LEFT(Table58[[#This Row],[Assets]],FIND(" - ",Table58[[#This Row],[Assets]])-1)</f>
        <v>HS2-000020NK2</v>
      </c>
      <c r="N3279" s="239">
        <f>INDEX(TrackerTbl[#Data],MATCH(Table58[[#This Row],[L2]],TrackerTbl[Cleansed_UAID_2],0),5)</f>
        <v>45686</v>
      </c>
      <c r="O3279" s="9" t="str">
        <f>INDEX(TrackerTbl[#Data],MATCH(Table58[[#This Row],[L2]],TrackerTbl[Cleansed_UAID_2],0),6)</f>
        <v>10 - Complete</v>
      </c>
      <c r="P3279" s="239">
        <f>INDEX(TrackerTbl[#Data],MATCH(Table58[[#This Row],[L2]],TrackerTbl[Cleansed_UAID_2],0),7)</f>
        <v>45698</v>
      </c>
    </row>
    <row r="3280" spans="10:16">
      <c r="J3280" t="s">
        <v>12568</v>
      </c>
      <c r="K3280" s="238" t="s">
        <v>12560</v>
      </c>
      <c r="L3280" t="str">
        <f>LEFT(Table58[[#This Row],[L3 (Last Work Package only)]],FIND(" - ",Table58[[#This Row],[L3 (Last Work Package only)]])-1)</f>
        <v>IDR 215.02-2</v>
      </c>
      <c r="M3280" t="str">
        <f>LEFT(Table58[[#This Row],[Assets]],FIND(" - ",Table58[[#This Row],[Assets]])-1)</f>
        <v>HS2-00002BJU3</v>
      </c>
      <c r="N3280" s="239">
        <f>INDEX(TrackerTbl[#Data],MATCH(Table58[[#This Row],[L2]],TrackerTbl[Cleansed_UAID_2],0),5)</f>
        <v>45686</v>
      </c>
      <c r="O3280" s="9" t="str">
        <f>INDEX(TrackerTbl[#Data],MATCH(Table58[[#This Row],[L2]],TrackerTbl[Cleansed_UAID_2],0),6)</f>
        <v>10 - Complete</v>
      </c>
      <c r="P3280" s="239">
        <f>INDEX(TrackerTbl[#Data],MATCH(Table58[[#This Row],[L2]],TrackerTbl[Cleansed_UAID_2],0),7)</f>
        <v>45698</v>
      </c>
    </row>
    <row r="3281" spans="10:16">
      <c r="J3281" t="s">
        <v>12569</v>
      </c>
      <c r="K3281" s="238" t="s">
        <v>12560</v>
      </c>
      <c r="L3281" t="str">
        <f>LEFT(Table58[[#This Row],[L3 (Last Work Package only)]],FIND(" - ",Table58[[#This Row],[L3 (Last Work Package only)]])-1)</f>
        <v>IDR 215.02-2</v>
      </c>
      <c r="M3281" t="str">
        <f>LEFT(Table58[[#This Row],[Assets]],FIND(" - ",Table58[[#This Row],[Assets]])-1)</f>
        <v>HS2-00002TMWR</v>
      </c>
      <c r="N3281" s="239">
        <f>INDEX(TrackerTbl[#Data],MATCH(Table58[[#This Row],[L2]],TrackerTbl[Cleansed_UAID_2],0),5)</f>
        <v>45275</v>
      </c>
      <c r="O3281" s="9" t="str">
        <f>INDEX(TrackerTbl[#Data],MATCH(Table58[[#This Row],[L2]],TrackerTbl[Cleansed_UAID_2],0),6)</f>
        <v>10 - Complete</v>
      </c>
      <c r="P3281" s="239">
        <f>INDEX(TrackerTbl[#Data],MATCH(Table58[[#This Row],[L2]],TrackerTbl[Cleansed_UAID_2],0),7)</f>
        <v>45278</v>
      </c>
    </row>
    <row r="3282" spans="10:16">
      <c r="J3282" t="s">
        <v>12570</v>
      </c>
      <c r="K3282" s="238" t="s">
        <v>12560</v>
      </c>
      <c r="L3282" t="str">
        <f>LEFT(Table58[[#This Row],[L3 (Last Work Package only)]],FIND(" - ",Table58[[#This Row],[L3 (Last Work Package only)]])-1)</f>
        <v>IDR 215.02-2</v>
      </c>
      <c r="M3282" t="str">
        <f>LEFT(Table58[[#This Row],[Assets]],FIND(" - ",Table58[[#This Row],[Assets]])-1)</f>
        <v>HS2-00002TMWS</v>
      </c>
      <c r="N3282" s="239">
        <f>INDEX(TrackerTbl[#Data],MATCH(Table58[[#This Row],[L2]],TrackerTbl[Cleansed_UAID_2],0),5)</f>
        <v>45275</v>
      </c>
      <c r="O3282" s="9" t="str">
        <f>INDEX(TrackerTbl[#Data],MATCH(Table58[[#This Row],[L2]],TrackerTbl[Cleansed_UAID_2],0),6)</f>
        <v>10 - Complete</v>
      </c>
      <c r="P3282" s="239">
        <f>INDEX(TrackerTbl[#Data],MATCH(Table58[[#This Row],[L2]],TrackerTbl[Cleansed_UAID_2],0),7)</f>
        <v>45278</v>
      </c>
    </row>
    <row r="3283" spans="10:16">
      <c r="J3283" t="s">
        <v>12571</v>
      </c>
      <c r="K3283" s="238" t="s">
        <v>12560</v>
      </c>
      <c r="L3283" t="str">
        <f>LEFT(Table58[[#This Row],[L3 (Last Work Package only)]],FIND(" - ",Table58[[#This Row],[L3 (Last Work Package only)]])-1)</f>
        <v>IDR 215.02-2</v>
      </c>
      <c r="M3283" t="str">
        <f>LEFT(Table58[[#This Row],[Assets]],FIND(" - ",Table58[[#This Row],[Assets]])-1)</f>
        <v>HS2-00002Y8VF</v>
      </c>
      <c r="N3283" s="239">
        <f>INDEX(TrackerTbl[#Data],MATCH(Table58[[#This Row],[L2]],TrackerTbl[Cleansed_UAID_2],0),5)</f>
        <v>45275</v>
      </c>
      <c r="O3283" s="9" t="str">
        <f>INDEX(TrackerTbl[#Data],MATCH(Table58[[#This Row],[L2]],TrackerTbl[Cleansed_UAID_2],0),6)</f>
        <v>10 - Complete</v>
      </c>
      <c r="P3283" s="239">
        <f>INDEX(TrackerTbl[#Data],MATCH(Table58[[#This Row],[L2]],TrackerTbl[Cleansed_UAID_2],0),7)</f>
        <v>45280</v>
      </c>
    </row>
    <row r="3284" spans="10:16">
      <c r="J3284" t="s">
        <v>12572</v>
      </c>
      <c r="K3284" s="238" t="s">
        <v>12560</v>
      </c>
      <c r="L3284" t="str">
        <f>LEFT(Table58[[#This Row],[L3 (Last Work Package only)]],FIND(" - ",Table58[[#This Row],[L3 (Last Work Package only)]])-1)</f>
        <v>IDR 215.02-2</v>
      </c>
      <c r="M3284" t="str">
        <f>LEFT(Table58[[#This Row],[Assets]],FIND(" - ",Table58[[#This Row],[Assets]])-1)</f>
        <v>HS2-00002Y8VG</v>
      </c>
      <c r="N3284" s="239">
        <f>INDEX(TrackerTbl[#Data],MATCH(Table58[[#This Row],[L2]],TrackerTbl[Cleansed_UAID_2],0),5)</f>
        <v>45275</v>
      </c>
      <c r="O3284" s="9" t="str">
        <f>INDEX(TrackerTbl[#Data],MATCH(Table58[[#This Row],[L2]],TrackerTbl[Cleansed_UAID_2],0),6)</f>
        <v>10 - Complete</v>
      </c>
      <c r="P3284" s="239">
        <f>INDEX(TrackerTbl[#Data],MATCH(Table58[[#This Row],[L2]],TrackerTbl[Cleansed_UAID_2],0),7)</f>
        <v>45278</v>
      </c>
    </row>
    <row r="3285" spans="10:16">
      <c r="J3285" t="s">
        <v>12573</v>
      </c>
      <c r="K3285" s="238" t="s">
        <v>12560</v>
      </c>
      <c r="L3285" t="str">
        <f>LEFT(Table58[[#This Row],[L3 (Last Work Package only)]],FIND(" - ",Table58[[#This Row],[L3 (Last Work Package only)]])-1)</f>
        <v>IDR 215.02-2</v>
      </c>
      <c r="M3285" t="str">
        <f>LEFT(Table58[[#This Row],[Assets]],FIND(" - ",Table58[[#This Row],[Assets]])-1)</f>
        <v>HS2-00002Y8VH</v>
      </c>
      <c r="N3285" s="239">
        <f>INDEX(TrackerTbl[#Data],MATCH(Table58[[#This Row],[L2]],TrackerTbl[Cleansed_UAID_2],0),5)</f>
        <v>45275</v>
      </c>
      <c r="O3285" s="9" t="str">
        <f>INDEX(TrackerTbl[#Data],MATCH(Table58[[#This Row],[L2]],TrackerTbl[Cleansed_UAID_2],0),6)</f>
        <v>10 - Complete</v>
      </c>
      <c r="P3285" s="239">
        <f>INDEX(TrackerTbl[#Data],MATCH(Table58[[#This Row],[L2]],TrackerTbl[Cleansed_UAID_2],0),7)</f>
        <v>45278</v>
      </c>
    </row>
    <row r="3286" spans="10:16">
      <c r="J3286" t="s">
        <v>12574</v>
      </c>
      <c r="K3286" s="238" t="s">
        <v>12560</v>
      </c>
      <c r="L3286" t="str">
        <f>LEFT(Table58[[#This Row],[L3 (Last Work Package only)]],FIND(" - ",Table58[[#This Row],[L3 (Last Work Package only)]])-1)</f>
        <v>IDR 215.02-2</v>
      </c>
      <c r="M3286" t="str">
        <f>LEFT(Table58[[#This Row],[Assets]],FIND(" - ",Table58[[#This Row],[Assets]])-1)</f>
        <v>HS2-00002Y8VJ</v>
      </c>
      <c r="N3286" s="239">
        <f>INDEX(TrackerTbl[#Data],MATCH(Table58[[#This Row],[L2]],TrackerTbl[Cleansed_UAID_2],0),5)</f>
        <v>45275</v>
      </c>
      <c r="O3286" s="9" t="str">
        <f>INDEX(TrackerTbl[#Data],MATCH(Table58[[#This Row],[L2]],TrackerTbl[Cleansed_UAID_2],0),6)</f>
        <v>10 - Complete</v>
      </c>
      <c r="P3286" s="239">
        <f>INDEX(TrackerTbl[#Data],MATCH(Table58[[#This Row],[L2]],TrackerTbl[Cleansed_UAID_2],0),7)</f>
        <v>45278</v>
      </c>
    </row>
    <row r="3287" spans="10:16">
      <c r="J3287" t="s">
        <v>12575</v>
      </c>
      <c r="K3287" s="238" t="s">
        <v>12560</v>
      </c>
      <c r="L3287" t="str">
        <f>LEFT(Table58[[#This Row],[L3 (Last Work Package only)]],FIND(" - ",Table58[[#This Row],[L3 (Last Work Package only)]])-1)</f>
        <v>IDR 215.02-2</v>
      </c>
      <c r="M3287" t="str">
        <f>LEFT(Table58[[#This Row],[Assets]],FIND(" - ",Table58[[#This Row],[Assets]])-1)</f>
        <v>HS2-00002Y8VM</v>
      </c>
      <c r="N3287" s="239">
        <f>INDEX(TrackerTbl[#Data],MATCH(Table58[[#This Row],[L2]],TrackerTbl[Cleansed_UAID_2],0),5)</f>
        <v>45275</v>
      </c>
      <c r="O3287" s="9" t="str">
        <f>INDEX(TrackerTbl[#Data],MATCH(Table58[[#This Row],[L2]],TrackerTbl[Cleansed_UAID_2],0),6)</f>
        <v>10 - Complete</v>
      </c>
      <c r="P3287" s="239">
        <f>INDEX(TrackerTbl[#Data],MATCH(Table58[[#This Row],[L2]],TrackerTbl[Cleansed_UAID_2],0),7)</f>
        <v>45278</v>
      </c>
    </row>
    <row r="3288" spans="10:16">
      <c r="J3288" t="s">
        <v>12576</v>
      </c>
      <c r="K3288" s="238" t="s">
        <v>12560</v>
      </c>
      <c r="L3288" t="str">
        <f>LEFT(Table58[[#This Row],[L3 (Last Work Package only)]],FIND(" - ",Table58[[#This Row],[L3 (Last Work Package only)]])-1)</f>
        <v>IDR 215.02-2</v>
      </c>
      <c r="M3288" t="str">
        <f>LEFT(Table58[[#This Row],[Assets]],FIND(" - ",Table58[[#This Row],[Assets]])-1)</f>
        <v>HS2-00002Y8VN</v>
      </c>
      <c r="N3288" s="239">
        <f>INDEX(TrackerTbl[#Data],MATCH(Table58[[#This Row],[L2]],TrackerTbl[Cleansed_UAID_2],0),5)</f>
        <v>45275</v>
      </c>
      <c r="O3288" s="9" t="str">
        <f>INDEX(TrackerTbl[#Data],MATCH(Table58[[#This Row],[L2]],TrackerTbl[Cleansed_UAID_2],0),6)</f>
        <v>10 - Complete</v>
      </c>
      <c r="P3288" s="239">
        <f>INDEX(TrackerTbl[#Data],MATCH(Table58[[#This Row],[L2]],TrackerTbl[Cleansed_UAID_2],0),7)</f>
        <v>45278</v>
      </c>
    </row>
    <row r="3289" spans="10:16">
      <c r="J3289" t="s">
        <v>12577</v>
      </c>
      <c r="K3289" s="238" t="s">
        <v>12578</v>
      </c>
      <c r="L3289" t="str">
        <f>LEFT(Table58[[#This Row],[L3 (Last Work Package only)]],FIND(" - ",Table58[[#This Row],[L3 (Last Work Package only)]])-1)</f>
        <v>IDR 215.02</v>
      </c>
      <c r="M3289" t="str">
        <f>LEFT(Table58[[#This Row],[Assets]],FIND(" - ",Table58[[#This Row],[Assets]])-1)</f>
        <v>HS2-000001311</v>
      </c>
      <c r="N3289" s="239" t="e">
        <f>INDEX(TrackerTbl[#Data],MATCH(Table58[[#This Row],[L2]],TrackerTbl[Cleansed_UAID_2],0),5)</f>
        <v>#N/A</v>
      </c>
      <c r="O3289" s="9" t="e">
        <f>INDEX(TrackerTbl[#Data],MATCH(Table58[[#This Row],[L2]],TrackerTbl[Cleansed_UAID_2],0),6)</f>
        <v>#N/A</v>
      </c>
      <c r="P3289" s="239" t="e">
        <f>INDEX(TrackerTbl[#Data],MATCH(Table58[[#This Row],[L2]],TrackerTbl[Cleansed_UAID_2],0),7)</f>
        <v>#N/A</v>
      </c>
    </row>
    <row r="3290" spans="10:16">
      <c r="J3290" t="s">
        <v>12579</v>
      </c>
      <c r="K3290" s="238" t="s">
        <v>12578</v>
      </c>
      <c r="L3290" t="str">
        <f>LEFT(Table58[[#This Row],[L3 (Last Work Package only)]],FIND(" - ",Table58[[#This Row],[L3 (Last Work Package only)]])-1)</f>
        <v>IDR 215.02</v>
      </c>
      <c r="M3290" t="str">
        <f>LEFT(Table58[[#This Row],[Assets]],FIND(" - ",Table58[[#This Row],[Assets]])-1)</f>
        <v>HS2-00002T427</v>
      </c>
      <c r="N3290" s="239" t="e">
        <f>INDEX(TrackerTbl[#Data],MATCH(Table58[[#This Row],[L2]],TrackerTbl[Cleansed_UAID_2],0),5)</f>
        <v>#N/A</v>
      </c>
      <c r="O3290" s="9" t="e">
        <f>INDEX(TrackerTbl[#Data],MATCH(Table58[[#This Row],[L2]],TrackerTbl[Cleansed_UAID_2],0),6)</f>
        <v>#N/A</v>
      </c>
      <c r="P3290" s="239" t="e">
        <f>INDEX(TrackerTbl[#Data],MATCH(Table58[[#This Row],[L2]],TrackerTbl[Cleansed_UAID_2],0),7)</f>
        <v>#N/A</v>
      </c>
    </row>
    <row r="3291" spans="10:16">
      <c r="J3291" t="s">
        <v>12580</v>
      </c>
      <c r="K3291" s="238" t="s">
        <v>12578</v>
      </c>
      <c r="L3291" t="str">
        <f>LEFT(Table58[[#This Row],[L3 (Last Work Package only)]],FIND(" - ",Table58[[#This Row],[L3 (Last Work Package only)]])-1)</f>
        <v>IDR 215.02</v>
      </c>
      <c r="M3291" t="str">
        <f>LEFT(Table58[[#This Row],[Assets]],FIND(" - ",Table58[[#This Row],[Assets]])-1)</f>
        <v>HS2-000001312</v>
      </c>
      <c r="N3291" s="239" t="e">
        <f>INDEX(TrackerTbl[#Data],MATCH(Table58[[#This Row],[L2]],TrackerTbl[Cleansed_UAID_2],0),5)</f>
        <v>#N/A</v>
      </c>
      <c r="O3291" s="9" t="e">
        <f>INDEX(TrackerTbl[#Data],MATCH(Table58[[#This Row],[L2]],TrackerTbl[Cleansed_UAID_2],0),6)</f>
        <v>#N/A</v>
      </c>
      <c r="P3291" s="239" t="e">
        <f>INDEX(TrackerTbl[#Data],MATCH(Table58[[#This Row],[L2]],TrackerTbl[Cleansed_UAID_2],0),7)</f>
        <v>#N/A</v>
      </c>
    </row>
    <row r="3292" spans="10:16">
      <c r="J3292" t="s">
        <v>12581</v>
      </c>
      <c r="K3292" s="238" t="s">
        <v>12582</v>
      </c>
      <c r="L3292" t="str">
        <f>LEFT(Table58[[#This Row],[L3 (Last Work Package only)]],FIND(" - ",Table58[[#This Row],[L3 (Last Work Package only)]])-1)</f>
        <v>IDR 215.01-2</v>
      </c>
      <c r="M3292" t="str">
        <f>LEFT(Table58[[#This Row],[Assets]],FIND(" - ",Table58[[#This Row],[Assets]])-1)</f>
        <v>HS2-00002CT80</v>
      </c>
      <c r="N3292" s="239">
        <f>INDEX(TrackerTbl[#Data],MATCH(Table58[[#This Row],[L2]],TrackerTbl[Cleansed_UAID_2],0),5)</f>
        <v>45554</v>
      </c>
      <c r="O3292" s="9" t="str">
        <f>INDEX(TrackerTbl[#Data],MATCH(Table58[[#This Row],[L2]],TrackerTbl[Cleansed_UAID_2],0),6)</f>
        <v>10 - Complete</v>
      </c>
      <c r="P3292" s="239">
        <f>INDEX(TrackerTbl[#Data],MATCH(Table58[[#This Row],[L2]],TrackerTbl[Cleansed_UAID_2],0),7)</f>
        <v>45573</v>
      </c>
    </row>
    <row r="3293" spans="10:16">
      <c r="J3293" t="s">
        <v>12583</v>
      </c>
      <c r="K3293" s="238" t="s">
        <v>12582</v>
      </c>
      <c r="L3293" t="str">
        <f>LEFT(Table58[[#This Row],[L3 (Last Work Package only)]],FIND(" - ",Table58[[#This Row],[L3 (Last Work Package only)]])-1)</f>
        <v>IDR 215.01-2</v>
      </c>
      <c r="M3293" t="str">
        <f>LEFT(Table58[[#This Row],[Assets]],FIND(" - ",Table58[[#This Row],[Assets]])-1)</f>
        <v>HS2-00002BVGV</v>
      </c>
      <c r="N3293" s="239" t="e">
        <f>INDEX(TrackerTbl[#Data],MATCH(Table58[[#This Row],[L2]],TrackerTbl[Cleansed_UAID_2],0),5)</f>
        <v>#N/A</v>
      </c>
      <c r="O3293" s="9" t="e">
        <f>INDEX(TrackerTbl[#Data],MATCH(Table58[[#This Row],[L2]],TrackerTbl[Cleansed_UAID_2],0),6)</f>
        <v>#N/A</v>
      </c>
      <c r="P3293" s="239" t="e">
        <f>INDEX(TrackerTbl[#Data],MATCH(Table58[[#This Row],[L2]],TrackerTbl[Cleansed_UAID_2],0),7)</f>
        <v>#N/A</v>
      </c>
    </row>
    <row r="3294" spans="10:16">
      <c r="J3294" t="s">
        <v>12584</v>
      </c>
      <c r="K3294" s="238" t="s">
        <v>12582</v>
      </c>
      <c r="L3294" t="str">
        <f>LEFT(Table58[[#This Row],[L3 (Last Work Package only)]],FIND(" - ",Table58[[#This Row],[L3 (Last Work Package only)]])-1)</f>
        <v>IDR 215.01-2</v>
      </c>
      <c r="M3294" t="str">
        <f>LEFT(Table58[[#This Row],[Assets]],FIND(" - ",Table58[[#This Row],[Assets]])-1)</f>
        <v>HS2-00002CT8B</v>
      </c>
      <c r="N3294" s="239" t="e">
        <f>INDEX(TrackerTbl[#Data],MATCH(Table58[[#This Row],[L2]],TrackerTbl[Cleansed_UAID_2],0),5)</f>
        <v>#N/A</v>
      </c>
      <c r="O3294" s="9" t="e">
        <f>INDEX(TrackerTbl[#Data],MATCH(Table58[[#This Row],[L2]],TrackerTbl[Cleansed_UAID_2],0),6)</f>
        <v>#N/A</v>
      </c>
      <c r="P3294" s="239" t="e">
        <f>INDEX(TrackerTbl[#Data],MATCH(Table58[[#This Row],[L2]],TrackerTbl[Cleansed_UAID_2],0),7)</f>
        <v>#N/A</v>
      </c>
    </row>
    <row r="3295" spans="10:16">
      <c r="J3295" t="s">
        <v>12585</v>
      </c>
      <c r="K3295" s="238" t="s">
        <v>12582</v>
      </c>
      <c r="L3295" t="str">
        <f>LEFT(Table58[[#This Row],[L3 (Last Work Package only)]],FIND(" - ",Table58[[#This Row],[L3 (Last Work Package only)]])-1)</f>
        <v>IDR 215.01-2</v>
      </c>
      <c r="M3295" t="str">
        <f>LEFT(Table58[[#This Row],[Assets]],FIND(" - ",Table58[[#This Row],[Assets]])-1)</f>
        <v>HS2-00002CT8Q</v>
      </c>
      <c r="N3295" s="239" t="e">
        <f>INDEX(TrackerTbl[#Data],MATCH(Table58[[#This Row],[L2]],TrackerTbl[Cleansed_UAID_2],0),5)</f>
        <v>#N/A</v>
      </c>
      <c r="O3295" s="9" t="e">
        <f>INDEX(TrackerTbl[#Data],MATCH(Table58[[#This Row],[L2]],TrackerTbl[Cleansed_UAID_2],0),6)</f>
        <v>#N/A</v>
      </c>
      <c r="P3295" s="239" t="e">
        <f>INDEX(TrackerTbl[#Data],MATCH(Table58[[#This Row],[L2]],TrackerTbl[Cleansed_UAID_2],0),7)</f>
        <v>#N/A</v>
      </c>
    </row>
    <row r="3296" spans="10:16">
      <c r="J3296" t="s">
        <v>12586</v>
      </c>
      <c r="K3296" s="238" t="s">
        <v>12582</v>
      </c>
      <c r="L3296" t="str">
        <f>LEFT(Table58[[#This Row],[L3 (Last Work Package only)]],FIND(" - ",Table58[[#This Row],[L3 (Last Work Package only)]])-1)</f>
        <v>IDR 215.01-2</v>
      </c>
      <c r="M3296" t="str">
        <f>LEFT(Table58[[#This Row],[Assets]],FIND(" - ",Table58[[#This Row],[Assets]])-1)</f>
        <v>HS2-00002CT8W</v>
      </c>
      <c r="N3296" s="239" t="e">
        <f>INDEX(TrackerTbl[#Data],MATCH(Table58[[#This Row],[L2]],TrackerTbl[Cleansed_UAID_2],0),5)</f>
        <v>#N/A</v>
      </c>
      <c r="O3296" s="9" t="e">
        <f>INDEX(TrackerTbl[#Data],MATCH(Table58[[#This Row],[L2]],TrackerTbl[Cleansed_UAID_2],0),6)</f>
        <v>#N/A</v>
      </c>
      <c r="P3296" s="239" t="e">
        <f>INDEX(TrackerTbl[#Data],MATCH(Table58[[#This Row],[L2]],TrackerTbl[Cleansed_UAID_2],0),7)</f>
        <v>#N/A</v>
      </c>
    </row>
    <row r="3297" spans="10:16">
      <c r="J3297" t="s">
        <v>12587</v>
      </c>
      <c r="K3297" s="238" t="s">
        <v>12582</v>
      </c>
      <c r="L3297" t="str">
        <f>LEFT(Table58[[#This Row],[L3 (Last Work Package only)]],FIND(" - ",Table58[[#This Row],[L3 (Last Work Package only)]])-1)</f>
        <v>IDR 215.01-2</v>
      </c>
      <c r="M3297" t="str">
        <f>LEFT(Table58[[#This Row],[Assets]],FIND(" - ",Table58[[#This Row],[Assets]])-1)</f>
        <v>HS2-00002CX37</v>
      </c>
      <c r="N3297" s="239" t="e">
        <f>INDEX(TrackerTbl[#Data],MATCH(Table58[[#This Row],[L2]],TrackerTbl[Cleansed_UAID_2],0),5)</f>
        <v>#N/A</v>
      </c>
      <c r="O3297" s="9" t="e">
        <f>INDEX(TrackerTbl[#Data],MATCH(Table58[[#This Row],[L2]],TrackerTbl[Cleansed_UAID_2],0),6)</f>
        <v>#N/A</v>
      </c>
      <c r="P3297" s="239" t="e">
        <f>INDEX(TrackerTbl[#Data],MATCH(Table58[[#This Row],[L2]],TrackerTbl[Cleansed_UAID_2],0),7)</f>
        <v>#N/A</v>
      </c>
    </row>
    <row r="3298" spans="10:16">
      <c r="J3298" t="s">
        <v>12588</v>
      </c>
      <c r="K3298" s="238" t="s">
        <v>12582</v>
      </c>
      <c r="L3298" t="str">
        <f>LEFT(Table58[[#This Row],[L3 (Last Work Package only)]],FIND(" - ",Table58[[#This Row],[L3 (Last Work Package only)]])-1)</f>
        <v>IDR 215.01-2</v>
      </c>
      <c r="M3298" t="str">
        <f>LEFT(Table58[[#This Row],[Assets]],FIND(" - ",Table58[[#This Row],[Assets]])-1)</f>
        <v>HS2-000001044</v>
      </c>
      <c r="N3298" s="239">
        <f>INDEX(TrackerTbl[#Data],MATCH(Table58[[#This Row],[L2]],TrackerTbl[Cleansed_UAID_2],0),5)</f>
        <v>45617</v>
      </c>
      <c r="O3298" s="9" t="str">
        <f>INDEX(TrackerTbl[#Data],MATCH(Table58[[#This Row],[L2]],TrackerTbl[Cleansed_UAID_2],0),6)</f>
        <v>10 - Complete</v>
      </c>
      <c r="P3298" s="239">
        <f>INDEX(TrackerTbl[#Data],MATCH(Table58[[#This Row],[L2]],TrackerTbl[Cleansed_UAID_2],0),7)</f>
        <v>45664</v>
      </c>
    </row>
    <row r="3299" spans="10:16">
      <c r="J3299" t="s">
        <v>12589</v>
      </c>
      <c r="K3299" s="238" t="s">
        <v>12582</v>
      </c>
      <c r="L3299" t="str">
        <f>LEFT(Table58[[#This Row],[L3 (Last Work Package only)]],FIND(" - ",Table58[[#This Row],[L3 (Last Work Package only)]])-1)</f>
        <v>IDR 215.01-2</v>
      </c>
      <c r="M3299" t="str">
        <f>LEFT(Table58[[#This Row],[Assets]],FIND(" - ",Table58[[#This Row],[Assets]])-1)</f>
        <v>HS2-00002GRJN</v>
      </c>
      <c r="N3299" s="239" t="e">
        <f>INDEX(TrackerTbl[#Data],MATCH(Table58[[#This Row],[L2]],TrackerTbl[Cleansed_UAID_2],0),5)</f>
        <v>#N/A</v>
      </c>
      <c r="O3299" s="9" t="e">
        <f>INDEX(TrackerTbl[#Data],MATCH(Table58[[#This Row],[L2]],TrackerTbl[Cleansed_UAID_2],0),6)</f>
        <v>#N/A</v>
      </c>
      <c r="P3299" s="239" t="e">
        <f>INDEX(TrackerTbl[#Data],MATCH(Table58[[#This Row],[L2]],TrackerTbl[Cleansed_UAID_2],0),7)</f>
        <v>#N/A</v>
      </c>
    </row>
    <row r="3300" spans="10:16">
      <c r="J3300" t="s">
        <v>12590</v>
      </c>
      <c r="K3300" s="238" t="s">
        <v>12582</v>
      </c>
      <c r="L3300" t="str">
        <f>LEFT(Table58[[#This Row],[L3 (Last Work Package only)]],FIND(" - ",Table58[[#This Row],[L3 (Last Work Package only)]])-1)</f>
        <v>IDR 215.01-2</v>
      </c>
      <c r="M3300" t="str">
        <f>LEFT(Table58[[#This Row],[Assets]],FIND(" - ",Table58[[#This Row],[Assets]])-1)</f>
        <v>HS2-00002NNHN</v>
      </c>
      <c r="N3300" s="239" t="e">
        <f>INDEX(TrackerTbl[#Data],MATCH(Table58[[#This Row],[L2]],TrackerTbl[Cleansed_UAID_2],0),5)</f>
        <v>#N/A</v>
      </c>
      <c r="O3300" s="9" t="e">
        <f>INDEX(TrackerTbl[#Data],MATCH(Table58[[#This Row],[L2]],TrackerTbl[Cleansed_UAID_2],0),6)</f>
        <v>#N/A</v>
      </c>
      <c r="P3300" s="239" t="e">
        <f>INDEX(TrackerTbl[#Data],MATCH(Table58[[#This Row],[L2]],TrackerTbl[Cleansed_UAID_2],0),7)</f>
        <v>#N/A</v>
      </c>
    </row>
    <row r="3301" spans="10:16">
      <c r="J3301" t="s">
        <v>8715</v>
      </c>
      <c r="K3301" s="238" t="s">
        <v>12591</v>
      </c>
      <c r="L3301" t="str">
        <f>LEFT(Table58[[#This Row],[L3 (Last Work Package only)]],FIND(" - ",Table58[[#This Row],[L3 (Last Work Package only)]])-1)</f>
        <v>IDR 215.01</v>
      </c>
      <c r="M3301" t="str">
        <f>LEFT(Table58[[#This Row],[Assets]],FIND(" - ",Table58[[#This Row],[Assets]])-1)</f>
        <v>HS2-000001425</v>
      </c>
      <c r="N3301" s="239" t="e">
        <f>INDEX(TrackerTbl[#Data],MATCH(Table58[[#This Row],[L2]],TrackerTbl[Cleansed_UAID_2],0),5)</f>
        <v>#N/A</v>
      </c>
      <c r="O3301" s="9" t="e">
        <f>INDEX(TrackerTbl[#Data],MATCH(Table58[[#This Row],[L2]],TrackerTbl[Cleansed_UAID_2],0),6)</f>
        <v>#N/A</v>
      </c>
      <c r="P3301" s="239" t="e">
        <f>INDEX(TrackerTbl[#Data],MATCH(Table58[[#This Row],[L2]],TrackerTbl[Cleansed_UAID_2],0),7)</f>
        <v>#N/A</v>
      </c>
    </row>
    <row r="3302" spans="10:16">
      <c r="J3302" t="s">
        <v>12592</v>
      </c>
      <c r="K3302" s="238" t="s">
        <v>12591</v>
      </c>
      <c r="L3302" t="str">
        <f>LEFT(Table58[[#This Row],[L3 (Last Work Package only)]],FIND(" - ",Table58[[#This Row],[L3 (Last Work Package only)]])-1)</f>
        <v>IDR 215.01</v>
      </c>
      <c r="M3302" t="str">
        <f>LEFT(Table58[[#This Row],[Assets]],FIND(" - ",Table58[[#This Row],[Assets]])-1)</f>
        <v>HS2-00002BJUC</v>
      </c>
      <c r="N3302" s="239" t="e">
        <f>INDEX(TrackerTbl[#Data],MATCH(Table58[[#This Row],[L2]],TrackerTbl[Cleansed_UAID_2],0),5)</f>
        <v>#N/A</v>
      </c>
      <c r="O3302" s="9" t="e">
        <f>INDEX(TrackerTbl[#Data],MATCH(Table58[[#This Row],[L2]],TrackerTbl[Cleansed_UAID_2],0),6)</f>
        <v>#N/A</v>
      </c>
      <c r="P3302" s="239" t="e">
        <f>INDEX(TrackerTbl[#Data],MATCH(Table58[[#This Row],[L2]],TrackerTbl[Cleansed_UAID_2],0),7)</f>
        <v>#N/A</v>
      </c>
    </row>
    <row r="3303" spans="10:16">
      <c r="J3303" t="s">
        <v>12593</v>
      </c>
      <c r="K3303" s="238" t="s">
        <v>12594</v>
      </c>
      <c r="L3303" t="str">
        <f>LEFT(Table58[[#This Row],[L3 (Last Work Package only)]],FIND(" - ",Table58[[#This Row],[L3 (Last Work Package only)]])-1)</f>
        <v>IDR 214.10</v>
      </c>
      <c r="M3303" t="str">
        <f>LEFT(Table58[[#This Row],[Assets]],FIND(" - ",Table58[[#This Row],[Assets]])-1)</f>
        <v>HS2-00002CW17</v>
      </c>
      <c r="N3303" s="239">
        <f>INDEX(TrackerTbl[#Data],MATCH(Table58[[#This Row],[L2]],TrackerTbl[Cleansed_UAID_2],0),5)</f>
        <v>45454</v>
      </c>
      <c r="O3303" s="9" t="str">
        <f>INDEX(TrackerTbl[#Data],MATCH(Table58[[#This Row],[L2]],TrackerTbl[Cleansed_UAID_2],0),6)</f>
        <v>10 - Complete</v>
      </c>
      <c r="P3303" s="239">
        <f>INDEX(TrackerTbl[#Data],MATCH(Table58[[#This Row],[L2]],TrackerTbl[Cleansed_UAID_2],0),7)</f>
        <v>45485</v>
      </c>
    </row>
    <row r="3304" spans="10:16">
      <c r="J3304" t="s">
        <v>12595</v>
      </c>
      <c r="K3304" s="238" t="s">
        <v>12594</v>
      </c>
      <c r="L3304" t="str">
        <f>LEFT(Table58[[#This Row],[L3 (Last Work Package only)]],FIND(" - ",Table58[[#This Row],[L3 (Last Work Package only)]])-1)</f>
        <v>IDR 214.10</v>
      </c>
      <c r="M3304" t="str">
        <f>LEFT(Table58[[#This Row],[Assets]],FIND(" - ",Table58[[#This Row],[Assets]])-1)</f>
        <v>HS2-00002BJTZ</v>
      </c>
      <c r="N3304" s="239">
        <f>INDEX(TrackerTbl[#Data],MATCH(Table58[[#This Row],[L2]],TrackerTbl[Cleansed_UAID_2],0),5)</f>
        <v>45455</v>
      </c>
      <c r="O3304" s="9" t="str">
        <f>INDEX(TrackerTbl[#Data],MATCH(Table58[[#This Row],[L2]],TrackerTbl[Cleansed_UAID_2],0),6)</f>
        <v>10 - Complete</v>
      </c>
      <c r="P3304" s="239">
        <f>INDEX(TrackerTbl[#Data],MATCH(Table58[[#This Row],[L2]],TrackerTbl[Cleansed_UAID_2],0),7)</f>
        <v>45503</v>
      </c>
    </row>
    <row r="3305" spans="10:16">
      <c r="J3305" t="s">
        <v>12596</v>
      </c>
      <c r="K3305" s="238" t="s">
        <v>12594</v>
      </c>
      <c r="L3305" t="str">
        <f>LEFT(Table58[[#This Row],[L3 (Last Work Package only)]],FIND(" - ",Table58[[#This Row],[L3 (Last Work Package only)]])-1)</f>
        <v>IDR 214.10</v>
      </c>
      <c r="M3305" t="str">
        <f>LEFT(Table58[[#This Row],[Assets]],FIND(" - ",Table58[[#This Row],[Assets]])-1)</f>
        <v>HS2-00002DRXL</v>
      </c>
      <c r="N3305" s="239">
        <f>INDEX(TrackerTbl[#Data],MATCH(Table58[[#This Row],[L2]],TrackerTbl[Cleansed_UAID_2],0),5)</f>
        <v>45455</v>
      </c>
      <c r="O3305" s="9" t="str">
        <f>INDEX(TrackerTbl[#Data],MATCH(Table58[[#This Row],[L2]],TrackerTbl[Cleansed_UAID_2],0),6)</f>
        <v>10 - Complete</v>
      </c>
      <c r="P3305" s="239">
        <f>INDEX(TrackerTbl[#Data],MATCH(Table58[[#This Row],[L2]],TrackerTbl[Cleansed_UAID_2],0),7)</f>
        <v>45502</v>
      </c>
    </row>
    <row r="3306" spans="10:16">
      <c r="J3306" t="s">
        <v>12597</v>
      </c>
      <c r="K3306" s="238" t="s">
        <v>12594</v>
      </c>
      <c r="L3306" t="str">
        <f>LEFT(Table58[[#This Row],[L3 (Last Work Package only)]],FIND(" - ",Table58[[#This Row],[L3 (Last Work Package only)]])-1)</f>
        <v>IDR 214.10</v>
      </c>
      <c r="M3306" t="str">
        <f>LEFT(Table58[[#This Row],[Assets]],FIND(" - ",Table58[[#This Row],[Assets]])-1)</f>
        <v>HS2-000020NJ5</v>
      </c>
      <c r="N3306" s="239">
        <f>INDEX(TrackerTbl[#Data],MATCH(Table58[[#This Row],[L2]],TrackerTbl[Cleansed_UAID_2],0),5)</f>
        <v>45455</v>
      </c>
      <c r="O3306" s="9" t="str">
        <f>INDEX(TrackerTbl[#Data],MATCH(Table58[[#This Row],[L2]],TrackerTbl[Cleansed_UAID_2],0),6)</f>
        <v>10 - Complete</v>
      </c>
      <c r="P3306" s="239">
        <f>INDEX(TrackerTbl[#Data],MATCH(Table58[[#This Row],[L2]],TrackerTbl[Cleansed_UAID_2],0),7)</f>
        <v>45502</v>
      </c>
    </row>
    <row r="3307" spans="10:16">
      <c r="J3307" t="s">
        <v>12598</v>
      </c>
      <c r="K3307" s="238" t="s">
        <v>12594</v>
      </c>
      <c r="L3307" t="str">
        <f>LEFT(Table58[[#This Row],[L3 (Last Work Package only)]],FIND(" - ",Table58[[#This Row],[L3 (Last Work Package only)]])-1)</f>
        <v>IDR 214.10</v>
      </c>
      <c r="M3307" t="str">
        <f>LEFT(Table58[[#This Row],[Assets]],FIND(" - ",Table58[[#This Row],[Assets]])-1)</f>
        <v>HS2-00002EK75</v>
      </c>
      <c r="N3307" s="239">
        <f>INDEX(TrackerTbl[#Data],MATCH(Table58[[#This Row],[L2]],TrackerTbl[Cleansed_UAID_2],0),5)</f>
        <v>45485</v>
      </c>
      <c r="O3307" s="9" t="str">
        <f>INDEX(TrackerTbl[#Data],MATCH(Table58[[#This Row],[L2]],TrackerTbl[Cleansed_UAID_2],0),6)</f>
        <v>10 - Complete</v>
      </c>
      <c r="P3307" s="239">
        <f>INDEX(TrackerTbl[#Data],MATCH(Table58[[#This Row],[L2]],TrackerTbl[Cleansed_UAID_2],0),7)</f>
        <v>45526</v>
      </c>
    </row>
    <row r="3308" spans="10:16">
      <c r="J3308" t="s">
        <v>12599</v>
      </c>
      <c r="K3308" s="238" t="s">
        <v>12594</v>
      </c>
      <c r="L3308" t="str">
        <f>LEFT(Table58[[#This Row],[L3 (Last Work Package only)]],FIND(" - ",Table58[[#This Row],[L3 (Last Work Package only)]])-1)</f>
        <v>IDR 214.10</v>
      </c>
      <c r="M3308" t="str">
        <f>LEFT(Table58[[#This Row],[Assets]],FIND(" - ",Table58[[#This Row],[Assets]])-1)</f>
        <v>HS2-00002NSXL</v>
      </c>
      <c r="N3308" s="239">
        <f>INDEX(TrackerTbl[#Data],MATCH(Table58[[#This Row],[L2]],TrackerTbl[Cleansed_UAID_2],0),5)</f>
        <v>45462</v>
      </c>
      <c r="O3308" s="9" t="str">
        <f>INDEX(TrackerTbl[#Data],MATCH(Table58[[#This Row],[L2]],TrackerTbl[Cleansed_UAID_2],0),6)</f>
        <v>10 - Complete</v>
      </c>
      <c r="P3308" s="239">
        <f>INDEX(TrackerTbl[#Data],MATCH(Table58[[#This Row],[L2]],TrackerTbl[Cleansed_UAID_2],0),7)</f>
        <v>45502</v>
      </c>
    </row>
    <row r="3309" spans="10:16">
      <c r="J3309" t="s">
        <v>12600</v>
      </c>
      <c r="K3309" s="238" t="s">
        <v>12594</v>
      </c>
      <c r="L3309" t="str">
        <f>LEFT(Table58[[#This Row],[L3 (Last Work Package only)]],FIND(" - ",Table58[[#This Row],[L3 (Last Work Package only)]])-1)</f>
        <v>IDR 214.10</v>
      </c>
      <c r="M3309" t="str">
        <f>LEFT(Table58[[#This Row],[Assets]],FIND(" - ",Table58[[#This Row],[Assets]])-1)</f>
        <v>HS2-00002NSXM</v>
      </c>
      <c r="N3309" s="239">
        <f>INDEX(TrackerTbl[#Data],MATCH(Table58[[#This Row],[L2]],TrackerTbl[Cleansed_UAID_2],0),5)</f>
        <v>45462</v>
      </c>
      <c r="O3309" s="9" t="str">
        <f>INDEX(TrackerTbl[#Data],MATCH(Table58[[#This Row],[L2]],TrackerTbl[Cleansed_UAID_2],0),6)</f>
        <v>10 - Complete</v>
      </c>
      <c r="P3309" s="239">
        <f>INDEX(TrackerTbl[#Data],MATCH(Table58[[#This Row],[L2]],TrackerTbl[Cleansed_UAID_2],0),7)</f>
        <v>45502</v>
      </c>
    </row>
    <row r="3310" spans="10:16">
      <c r="J3310" t="s">
        <v>12601</v>
      </c>
      <c r="K3310" s="238" t="s">
        <v>12594</v>
      </c>
      <c r="L3310" t="str">
        <f>LEFT(Table58[[#This Row],[L3 (Last Work Package only)]],FIND(" - ",Table58[[#This Row],[L3 (Last Work Package only)]])-1)</f>
        <v>IDR 214.10</v>
      </c>
      <c r="M3310" t="str">
        <f>LEFT(Table58[[#This Row],[Assets]],FIND(" - ",Table58[[#This Row],[Assets]])-1)</f>
        <v>HS2-00002CT8K</v>
      </c>
      <c r="N3310" s="239">
        <f>INDEX(TrackerTbl[#Data],MATCH(Table58[[#This Row],[L2]],TrackerTbl[Cleansed_UAID_2],0),5)</f>
        <v>45455</v>
      </c>
      <c r="O3310" s="9" t="str">
        <f>INDEX(TrackerTbl[#Data],MATCH(Table58[[#This Row],[L2]],TrackerTbl[Cleansed_UAID_2],0),6)</f>
        <v>10 - Complete</v>
      </c>
      <c r="P3310" s="239">
        <f>INDEX(TrackerTbl[#Data],MATCH(Table58[[#This Row],[L2]],TrackerTbl[Cleansed_UAID_2],0),7)</f>
        <v>45482</v>
      </c>
    </row>
    <row r="3311" spans="10:16">
      <c r="J3311" t="s">
        <v>12602</v>
      </c>
      <c r="K3311" s="238" t="s">
        <v>12594</v>
      </c>
      <c r="L3311" t="str">
        <f>LEFT(Table58[[#This Row],[L3 (Last Work Package only)]],FIND(" - ",Table58[[#This Row],[L3 (Last Work Package only)]])-1)</f>
        <v>IDR 214.10</v>
      </c>
      <c r="M3311" t="str">
        <f>LEFT(Table58[[#This Row],[Assets]],FIND(" - ",Table58[[#This Row],[Assets]])-1)</f>
        <v>HS2-00002EKXN</v>
      </c>
      <c r="N3311" s="239" t="e">
        <f>INDEX(TrackerTbl[#Data],MATCH(Table58[[#This Row],[L2]],TrackerTbl[Cleansed_UAID_2],0),5)</f>
        <v>#N/A</v>
      </c>
      <c r="O3311" s="9" t="e">
        <f>INDEX(TrackerTbl[#Data],MATCH(Table58[[#This Row],[L2]],TrackerTbl[Cleansed_UAID_2],0),6)</f>
        <v>#N/A</v>
      </c>
      <c r="P3311" s="239" t="e">
        <f>INDEX(TrackerTbl[#Data],MATCH(Table58[[#This Row],[L2]],TrackerTbl[Cleansed_UAID_2],0),7)</f>
        <v>#N/A</v>
      </c>
    </row>
    <row r="3312" spans="10:16">
      <c r="J3312" t="s">
        <v>12603</v>
      </c>
      <c r="K3312" s="238" t="s">
        <v>12594</v>
      </c>
      <c r="L3312" t="str">
        <f>LEFT(Table58[[#This Row],[L3 (Last Work Package only)]],FIND(" - ",Table58[[#This Row],[L3 (Last Work Package only)]])-1)</f>
        <v>IDR 214.10</v>
      </c>
      <c r="M3312" t="str">
        <f>LEFT(Table58[[#This Row],[Assets]],FIND(" - ",Table58[[#This Row],[Assets]])-1)</f>
        <v>HS2-00002XQ2Q</v>
      </c>
      <c r="N3312" s="239">
        <f>INDEX(TrackerTbl[#Data],MATCH(Table58[[#This Row],[L2]],TrackerTbl[Cleansed_UAID_2],0),5)</f>
        <v>45485</v>
      </c>
      <c r="O3312" s="9" t="str">
        <f>INDEX(TrackerTbl[#Data],MATCH(Table58[[#This Row],[L2]],TrackerTbl[Cleansed_UAID_2],0),6)</f>
        <v>10 - Complete</v>
      </c>
      <c r="P3312" s="239">
        <f>INDEX(TrackerTbl[#Data],MATCH(Table58[[#This Row],[L2]],TrackerTbl[Cleansed_UAID_2],0),7)</f>
        <v>45506</v>
      </c>
    </row>
    <row r="3313" spans="10:16">
      <c r="J3313" t="s">
        <v>12604</v>
      </c>
      <c r="K3313" s="238" t="s">
        <v>12594</v>
      </c>
      <c r="L3313" t="str">
        <f>LEFT(Table58[[#This Row],[L3 (Last Work Package only)]],FIND(" - ",Table58[[#This Row],[L3 (Last Work Package only)]])-1)</f>
        <v>IDR 214.10</v>
      </c>
      <c r="M3313" t="str">
        <f>LEFT(Table58[[#This Row],[Assets]],FIND(" - ",Table58[[#This Row],[Assets]])-1)</f>
        <v>HS2-00002XQ2R</v>
      </c>
      <c r="N3313" s="239">
        <f>INDEX(TrackerTbl[#Data],MATCH(Table58[[#This Row],[L2]],TrackerTbl[Cleansed_UAID_2],0),5)</f>
        <v>45485</v>
      </c>
      <c r="O3313" s="9" t="str">
        <f>INDEX(TrackerTbl[#Data],MATCH(Table58[[#This Row],[L2]],TrackerTbl[Cleansed_UAID_2],0),6)</f>
        <v>10 - Complete</v>
      </c>
      <c r="P3313" s="239">
        <f>INDEX(TrackerTbl[#Data],MATCH(Table58[[#This Row],[L2]],TrackerTbl[Cleansed_UAID_2],0),7)</f>
        <v>45506</v>
      </c>
    </row>
    <row r="3314" spans="10:16">
      <c r="J3314" t="s">
        <v>12605</v>
      </c>
      <c r="K3314" s="238" t="s">
        <v>12594</v>
      </c>
      <c r="L3314" t="str">
        <f>LEFT(Table58[[#This Row],[L3 (Last Work Package only)]],FIND(" - ",Table58[[#This Row],[L3 (Last Work Package only)]])-1)</f>
        <v>IDR 214.10</v>
      </c>
      <c r="M3314" t="str">
        <f>LEFT(Table58[[#This Row],[Assets]],FIND(" - ",Table58[[#This Row],[Assets]])-1)</f>
        <v>HS2-000031B3U</v>
      </c>
      <c r="N3314" s="239">
        <f>INDEX(TrackerTbl[#Data],MATCH(Table58[[#This Row],[L2]],TrackerTbl[Cleansed_UAID_2],0),5)</f>
        <v>45484</v>
      </c>
      <c r="O3314" s="9" t="str">
        <f>INDEX(TrackerTbl[#Data],MATCH(Table58[[#This Row],[L2]],TrackerTbl[Cleansed_UAID_2],0),6)</f>
        <v>10 - Complete</v>
      </c>
      <c r="P3314" s="239">
        <f>INDEX(TrackerTbl[#Data],MATCH(Table58[[#This Row],[L2]],TrackerTbl[Cleansed_UAID_2],0),7)</f>
        <v>45496</v>
      </c>
    </row>
    <row r="3315" spans="10:16">
      <c r="J3315" t="s">
        <v>12606</v>
      </c>
      <c r="K3315" s="238" t="s">
        <v>12594</v>
      </c>
      <c r="L3315" t="str">
        <f>LEFT(Table58[[#This Row],[L3 (Last Work Package only)]],FIND(" - ",Table58[[#This Row],[L3 (Last Work Package only)]])-1)</f>
        <v>IDR 214.10</v>
      </c>
      <c r="M3315" t="str">
        <f>LEFT(Table58[[#This Row],[Assets]],FIND(" - ",Table58[[#This Row],[Assets]])-1)</f>
        <v>HS2-00003CPYK</v>
      </c>
      <c r="N3315" s="239">
        <f>INDEX(TrackerTbl[#Data],MATCH(Table58[[#This Row],[L2]],TrackerTbl[Cleansed_UAID_2],0),5)</f>
        <v>45471</v>
      </c>
      <c r="O3315" s="9" t="str">
        <f>INDEX(TrackerTbl[#Data],MATCH(Table58[[#This Row],[L2]],TrackerTbl[Cleansed_UAID_2],0),6)</f>
        <v>10 - Complete</v>
      </c>
      <c r="P3315" s="239">
        <f>INDEX(TrackerTbl[#Data],MATCH(Table58[[#This Row],[L2]],TrackerTbl[Cleansed_UAID_2],0),7)</f>
        <v>45484</v>
      </c>
    </row>
    <row r="3316" spans="10:16">
      <c r="J3316" t="s">
        <v>12607</v>
      </c>
      <c r="K3316" s="238" t="s">
        <v>12594</v>
      </c>
      <c r="L3316" t="str">
        <f>LEFT(Table58[[#This Row],[L3 (Last Work Package only)]],FIND(" - ",Table58[[#This Row],[L3 (Last Work Package only)]])-1)</f>
        <v>IDR 214.10</v>
      </c>
      <c r="M3316" t="str">
        <f>LEFT(Table58[[#This Row],[Assets]],FIND(" - ",Table58[[#This Row],[Assets]])-1)</f>
        <v>HS2-00003CPYM</v>
      </c>
      <c r="N3316" s="239">
        <f>INDEX(TrackerTbl[#Data],MATCH(Table58[[#This Row],[L2]],TrackerTbl[Cleansed_UAID_2],0),5)</f>
        <v>45512</v>
      </c>
      <c r="O3316" s="9" t="str">
        <f>INDEX(TrackerTbl[#Data],MATCH(Table58[[#This Row],[L2]],TrackerTbl[Cleansed_UAID_2],0),6)</f>
        <v>10 - Complete</v>
      </c>
      <c r="P3316" s="239">
        <f>INDEX(TrackerTbl[#Data],MATCH(Table58[[#This Row],[L2]],TrackerTbl[Cleansed_UAID_2],0),7)</f>
        <v>45532</v>
      </c>
    </row>
    <row r="3317" spans="10:16">
      <c r="J3317" t="s">
        <v>12608</v>
      </c>
      <c r="K3317" s="238" t="s">
        <v>12594</v>
      </c>
      <c r="L3317" t="str">
        <f>LEFT(Table58[[#This Row],[L3 (Last Work Package only)]],FIND(" - ",Table58[[#This Row],[L3 (Last Work Package only)]])-1)</f>
        <v>IDR 214.10</v>
      </c>
      <c r="M3317" t="str">
        <f>LEFT(Table58[[#This Row],[Assets]],FIND(" - ",Table58[[#This Row],[Assets]])-1)</f>
        <v>HS2-00003CPYN</v>
      </c>
      <c r="N3317" s="239">
        <f>INDEX(TrackerTbl[#Data],MATCH(Table58[[#This Row],[L2]],TrackerTbl[Cleansed_UAID_2],0),5)</f>
        <v>45484</v>
      </c>
      <c r="O3317" s="9" t="str">
        <f>INDEX(TrackerTbl[#Data],MATCH(Table58[[#This Row],[L2]],TrackerTbl[Cleansed_UAID_2],0),6)</f>
        <v>10 - Complete</v>
      </c>
      <c r="P3317" s="239">
        <f>INDEX(TrackerTbl[#Data],MATCH(Table58[[#This Row],[L2]],TrackerTbl[Cleansed_UAID_2],0),7)</f>
        <v>45498</v>
      </c>
    </row>
    <row r="3318" spans="10:16">
      <c r="J3318" t="s">
        <v>12609</v>
      </c>
      <c r="K3318" s="238" t="s">
        <v>12594</v>
      </c>
      <c r="L3318" t="str">
        <f>LEFT(Table58[[#This Row],[L3 (Last Work Package only)]],FIND(" - ",Table58[[#This Row],[L3 (Last Work Package only)]])-1)</f>
        <v>IDR 214.10</v>
      </c>
      <c r="M3318" t="str">
        <f>LEFT(Table58[[#This Row],[Assets]],FIND(" - ",Table58[[#This Row],[Assets]])-1)</f>
        <v>HS2-00003CPYP</v>
      </c>
      <c r="N3318" s="239">
        <f>INDEX(TrackerTbl[#Data],MATCH(Table58[[#This Row],[L2]],TrackerTbl[Cleansed_UAID_2],0),5)</f>
        <v>45485</v>
      </c>
      <c r="O3318" s="9" t="str">
        <f>INDEX(TrackerTbl[#Data],MATCH(Table58[[#This Row],[L2]],TrackerTbl[Cleansed_UAID_2],0),6)</f>
        <v>10 - Complete</v>
      </c>
      <c r="P3318" s="239">
        <f>INDEX(TrackerTbl[#Data],MATCH(Table58[[#This Row],[L2]],TrackerTbl[Cleansed_UAID_2],0),7)</f>
        <v>45527</v>
      </c>
    </row>
    <row r="3319" spans="10:16">
      <c r="J3319" t="s">
        <v>12610</v>
      </c>
      <c r="K3319" s="238" t="s">
        <v>12594</v>
      </c>
      <c r="L3319" t="str">
        <f>LEFT(Table58[[#This Row],[L3 (Last Work Package only)]],FIND(" - ",Table58[[#This Row],[L3 (Last Work Package only)]])-1)</f>
        <v>IDR 214.10</v>
      </c>
      <c r="M3319" t="str">
        <f>LEFT(Table58[[#This Row],[Assets]],FIND(" - ",Table58[[#This Row],[Assets]])-1)</f>
        <v>HS2-00003CPYQ</v>
      </c>
      <c r="N3319" s="239">
        <f>INDEX(TrackerTbl[#Data],MATCH(Table58[[#This Row],[L2]],TrackerTbl[Cleansed_UAID_2],0),5)</f>
        <v>45485</v>
      </c>
      <c r="O3319" s="9" t="str">
        <f>INDEX(TrackerTbl[#Data],MATCH(Table58[[#This Row],[L2]],TrackerTbl[Cleansed_UAID_2],0),6)</f>
        <v>10 - Complete</v>
      </c>
      <c r="P3319" s="239">
        <f>INDEX(TrackerTbl[#Data],MATCH(Table58[[#This Row],[L2]],TrackerTbl[Cleansed_UAID_2],0),7)</f>
        <v>45533</v>
      </c>
    </row>
    <row r="3320" spans="10:16">
      <c r="J3320" t="s">
        <v>12611</v>
      </c>
      <c r="K3320" s="238" t="s">
        <v>12594</v>
      </c>
      <c r="L3320" t="str">
        <f>LEFT(Table58[[#This Row],[L3 (Last Work Package only)]],FIND(" - ",Table58[[#This Row],[L3 (Last Work Package only)]])-1)</f>
        <v>IDR 214.10</v>
      </c>
      <c r="M3320" t="str">
        <f>LEFT(Table58[[#This Row],[Assets]],FIND(" - ",Table58[[#This Row],[Assets]])-1)</f>
        <v>HS2-00003CPYS</v>
      </c>
      <c r="N3320" s="239">
        <f>INDEX(TrackerTbl[#Data],MATCH(Table58[[#This Row],[L2]],TrackerTbl[Cleansed_UAID_2],0),5)</f>
        <v>45462</v>
      </c>
      <c r="O3320" s="9" t="str">
        <f>INDEX(TrackerTbl[#Data],MATCH(Table58[[#This Row],[L2]],TrackerTbl[Cleansed_UAID_2],0),6)</f>
        <v>10 - Complete</v>
      </c>
      <c r="P3320" s="239">
        <f>INDEX(TrackerTbl[#Data],MATCH(Table58[[#This Row],[L2]],TrackerTbl[Cleansed_UAID_2],0),7)</f>
        <v>45526</v>
      </c>
    </row>
    <row r="3321" spans="10:16">
      <c r="J3321" t="s">
        <v>12612</v>
      </c>
      <c r="K3321" s="238" t="s">
        <v>12594</v>
      </c>
      <c r="L3321" t="str">
        <f>LEFT(Table58[[#This Row],[L3 (Last Work Package only)]],FIND(" - ",Table58[[#This Row],[L3 (Last Work Package only)]])-1)</f>
        <v>IDR 214.10</v>
      </c>
      <c r="M3321" t="str">
        <f>LEFT(Table58[[#This Row],[Assets]],FIND(" - ",Table58[[#This Row],[Assets]])-1)</f>
        <v>HS2-00003E24K</v>
      </c>
      <c r="N3321" s="239">
        <f>INDEX(TrackerTbl[#Data],MATCH(Table58[[#This Row],[L2]],TrackerTbl[Cleansed_UAID_2],0),5)</f>
        <v>45471</v>
      </c>
      <c r="O3321" s="9" t="str">
        <f>INDEX(TrackerTbl[#Data],MATCH(Table58[[#This Row],[L2]],TrackerTbl[Cleansed_UAID_2],0),6)</f>
        <v>10 - Complete</v>
      </c>
      <c r="P3321" s="239">
        <f>INDEX(TrackerTbl[#Data],MATCH(Table58[[#This Row],[L2]],TrackerTbl[Cleansed_UAID_2],0),7)</f>
        <v>45484</v>
      </c>
    </row>
    <row r="3322" spans="10:16">
      <c r="J3322" t="s">
        <v>12613</v>
      </c>
      <c r="K3322" s="238" t="s">
        <v>12594</v>
      </c>
      <c r="L3322" t="str">
        <f>LEFT(Table58[[#This Row],[L3 (Last Work Package only)]],FIND(" - ",Table58[[#This Row],[L3 (Last Work Package only)]])-1)</f>
        <v>IDR 214.10</v>
      </c>
      <c r="M3322" t="str">
        <f>LEFT(Table58[[#This Row],[Assets]],FIND(" - ",Table58[[#This Row],[Assets]])-1)</f>
        <v>HS2-00003HWH8</v>
      </c>
      <c r="N3322" s="239">
        <f>INDEX(TrackerTbl[#Data],MATCH(Table58[[#This Row],[L2]],TrackerTbl[Cleansed_UAID_2],0),5)</f>
        <v>45491</v>
      </c>
      <c r="O3322" s="9" t="str">
        <f>INDEX(TrackerTbl[#Data],MATCH(Table58[[#This Row],[L2]],TrackerTbl[Cleansed_UAID_2],0),6)</f>
        <v>10 - Complete</v>
      </c>
      <c r="P3322" s="239">
        <f>INDEX(TrackerTbl[#Data],MATCH(Table58[[#This Row],[L2]],TrackerTbl[Cleansed_UAID_2],0),7)</f>
        <v>45506</v>
      </c>
    </row>
    <row r="3323" spans="10:16">
      <c r="J3323" t="s">
        <v>12614</v>
      </c>
      <c r="K3323" s="238" t="s">
        <v>12615</v>
      </c>
      <c r="L3323" t="str">
        <f>LEFT(Table58[[#This Row],[L3 (Last Work Package only)]],FIND(" - ",Table58[[#This Row],[L3 (Last Work Package only)]])-1)</f>
        <v>IDR 214.09</v>
      </c>
      <c r="M3323" t="str">
        <f>LEFT(Table58[[#This Row],[Assets]],FIND(" - ",Table58[[#This Row],[Assets]])-1)</f>
        <v>HS2-00002TTH6</v>
      </c>
      <c r="N3323" s="239">
        <f>INDEX(TrackerTbl[#Data],MATCH(Table58[[#This Row],[L2]],TrackerTbl[Cleansed_UAID_2],0),5)</f>
        <v>45397</v>
      </c>
      <c r="O3323" s="9" t="str">
        <f>INDEX(TrackerTbl[#Data],MATCH(Table58[[#This Row],[L2]],TrackerTbl[Cleansed_UAID_2],0),6)</f>
        <v>10 - Complete</v>
      </c>
      <c r="P3323" s="239">
        <f>INDEX(TrackerTbl[#Data],MATCH(Table58[[#This Row],[L2]],TrackerTbl[Cleansed_UAID_2],0),7)</f>
        <v>45399</v>
      </c>
    </row>
    <row r="3324" spans="10:16">
      <c r="J3324" t="s">
        <v>12616</v>
      </c>
      <c r="K3324" s="238" t="s">
        <v>12615</v>
      </c>
      <c r="L3324" t="str">
        <f>LEFT(Table58[[#This Row],[L3 (Last Work Package only)]],FIND(" - ",Table58[[#This Row],[L3 (Last Work Package only)]])-1)</f>
        <v>IDR 214.09</v>
      </c>
      <c r="M3324" t="str">
        <f>LEFT(Table58[[#This Row],[Assets]],FIND(" - ",Table58[[#This Row],[Assets]])-1)</f>
        <v>HS2-00003G3SK</v>
      </c>
      <c r="N3324" s="239">
        <f>INDEX(TrackerTbl[#Data],MATCH(Table58[[#This Row],[L2]],TrackerTbl[Cleansed_UAID_2],0),5)</f>
        <v>45397</v>
      </c>
      <c r="O3324" s="9" t="str">
        <f>INDEX(TrackerTbl[#Data],MATCH(Table58[[#This Row],[L2]],TrackerTbl[Cleansed_UAID_2],0),6)</f>
        <v>10 - Complete</v>
      </c>
      <c r="P3324" s="239">
        <f>INDEX(TrackerTbl[#Data],MATCH(Table58[[#This Row],[L2]],TrackerTbl[Cleansed_UAID_2],0),7)</f>
        <v>45399</v>
      </c>
    </row>
    <row r="3325" spans="10:16">
      <c r="J3325" t="s">
        <v>12617</v>
      </c>
      <c r="K3325" s="238" t="s">
        <v>12618</v>
      </c>
      <c r="L3325" t="str">
        <f>LEFT(Table58[[#This Row],[L3 (Last Work Package only)]],FIND(" - ",Table58[[#This Row],[L3 (Last Work Package only)]])-1)</f>
        <v>IDR 214.08</v>
      </c>
      <c r="M3325" t="str">
        <f>LEFT(Table58[[#This Row],[Assets]],FIND(" - ",Table58[[#This Row],[Assets]])-1)</f>
        <v>HS2-00002BVGS</v>
      </c>
      <c r="N3325" s="239" t="e">
        <f>INDEX(TrackerTbl[#Data],MATCH(Table58[[#This Row],[L2]],TrackerTbl[Cleansed_UAID_2],0),5)</f>
        <v>#N/A</v>
      </c>
      <c r="O3325" s="9" t="e">
        <f>INDEX(TrackerTbl[#Data],MATCH(Table58[[#This Row],[L2]],TrackerTbl[Cleansed_UAID_2],0),6)</f>
        <v>#N/A</v>
      </c>
      <c r="P3325" s="239" t="e">
        <f>INDEX(TrackerTbl[#Data],MATCH(Table58[[#This Row],[L2]],TrackerTbl[Cleansed_UAID_2],0),7)</f>
        <v>#N/A</v>
      </c>
    </row>
    <row r="3326" spans="10:16">
      <c r="J3326" t="s">
        <v>12619</v>
      </c>
      <c r="K3326" s="238" t="s">
        <v>12618</v>
      </c>
      <c r="L3326" t="str">
        <f>LEFT(Table58[[#This Row],[L3 (Last Work Package only)]],FIND(" - ",Table58[[#This Row],[L3 (Last Work Package only)]])-1)</f>
        <v>IDR 214.08</v>
      </c>
      <c r="M3326" t="str">
        <f>LEFT(Table58[[#This Row],[Assets]],FIND(" - ",Table58[[#This Row],[Assets]])-1)</f>
        <v>HS2-00002CT7K</v>
      </c>
      <c r="N3326" s="239" t="e">
        <f>INDEX(TrackerTbl[#Data],MATCH(Table58[[#This Row],[L2]],TrackerTbl[Cleansed_UAID_2],0),5)</f>
        <v>#N/A</v>
      </c>
      <c r="O3326" s="9" t="e">
        <f>INDEX(TrackerTbl[#Data],MATCH(Table58[[#This Row],[L2]],TrackerTbl[Cleansed_UAID_2],0),6)</f>
        <v>#N/A</v>
      </c>
      <c r="P3326" s="239" t="e">
        <f>INDEX(TrackerTbl[#Data],MATCH(Table58[[#This Row],[L2]],TrackerTbl[Cleansed_UAID_2],0),7)</f>
        <v>#N/A</v>
      </c>
    </row>
    <row r="3327" spans="10:16">
      <c r="J3327" t="s">
        <v>12620</v>
      </c>
      <c r="K3327" s="238" t="s">
        <v>12618</v>
      </c>
      <c r="L3327" t="str">
        <f>LEFT(Table58[[#This Row],[L3 (Last Work Package only)]],FIND(" - ",Table58[[#This Row],[L3 (Last Work Package only)]])-1)</f>
        <v>IDR 214.08</v>
      </c>
      <c r="M3327" t="str">
        <f>LEFT(Table58[[#This Row],[Assets]],FIND(" - ",Table58[[#This Row],[Assets]])-1)</f>
        <v>HS2-00002CT7Z</v>
      </c>
      <c r="N3327" s="239" t="e">
        <f>INDEX(TrackerTbl[#Data],MATCH(Table58[[#This Row],[L2]],TrackerTbl[Cleansed_UAID_2],0),5)</f>
        <v>#N/A</v>
      </c>
      <c r="O3327" s="9" t="e">
        <f>INDEX(TrackerTbl[#Data],MATCH(Table58[[#This Row],[L2]],TrackerTbl[Cleansed_UAID_2],0),6)</f>
        <v>#N/A</v>
      </c>
      <c r="P3327" s="239" t="e">
        <f>INDEX(TrackerTbl[#Data],MATCH(Table58[[#This Row],[L2]],TrackerTbl[Cleansed_UAID_2],0),7)</f>
        <v>#N/A</v>
      </c>
    </row>
    <row r="3328" spans="10:16">
      <c r="J3328" t="s">
        <v>12621</v>
      </c>
      <c r="K3328" s="238" t="s">
        <v>12618</v>
      </c>
      <c r="L3328" t="str">
        <f>LEFT(Table58[[#This Row],[L3 (Last Work Package only)]],FIND(" - ",Table58[[#This Row],[L3 (Last Work Package only)]])-1)</f>
        <v>IDR 214.08</v>
      </c>
      <c r="M3328" t="str">
        <f>LEFT(Table58[[#This Row],[Assets]],FIND(" - ",Table58[[#This Row],[Assets]])-1)</f>
        <v>HS2-00002TZT8</v>
      </c>
      <c r="N3328" s="239">
        <f>INDEX(TrackerTbl[#Data],MATCH(Table58[[#This Row],[L2]],TrackerTbl[Cleansed_UAID_2],0),5)</f>
        <v>45684</v>
      </c>
      <c r="O3328" s="9" t="str">
        <f>INDEX(TrackerTbl[#Data],MATCH(Table58[[#This Row],[L2]],TrackerTbl[Cleansed_UAID_2],0),6)</f>
        <v>10 - Complete</v>
      </c>
      <c r="P3328" s="239">
        <f>INDEX(TrackerTbl[#Data],MATCH(Table58[[#This Row],[L2]],TrackerTbl[Cleansed_UAID_2],0),7)</f>
        <v>45687</v>
      </c>
    </row>
    <row r="3329" spans="10:16">
      <c r="J3329" t="s">
        <v>12622</v>
      </c>
      <c r="K3329" s="238" t="s">
        <v>12618</v>
      </c>
      <c r="L3329" t="str">
        <f>LEFT(Table58[[#This Row],[L3 (Last Work Package only)]],FIND(" - ",Table58[[#This Row],[L3 (Last Work Package only)]])-1)</f>
        <v>IDR 214.08</v>
      </c>
      <c r="M3329" t="str">
        <f>LEFT(Table58[[#This Row],[Assets]],FIND(" - ",Table58[[#This Row],[Assets]])-1)</f>
        <v>HS2-00002DV8T</v>
      </c>
      <c r="N3329" s="239" t="e">
        <f>INDEX(TrackerTbl[#Data],MATCH(Table58[[#This Row],[L2]],TrackerTbl[Cleansed_UAID_2],0),5)</f>
        <v>#N/A</v>
      </c>
      <c r="O3329" s="9" t="e">
        <f>INDEX(TrackerTbl[#Data],MATCH(Table58[[#This Row],[L2]],TrackerTbl[Cleansed_UAID_2],0),6)</f>
        <v>#N/A</v>
      </c>
      <c r="P3329" s="239" t="e">
        <f>INDEX(TrackerTbl[#Data],MATCH(Table58[[#This Row],[L2]],TrackerTbl[Cleansed_UAID_2],0),7)</f>
        <v>#N/A</v>
      </c>
    </row>
    <row r="3330" spans="10:16">
      <c r="J3330" t="s">
        <v>12623</v>
      </c>
      <c r="K3330" s="238" t="s">
        <v>12618</v>
      </c>
      <c r="L3330" t="str">
        <f>LEFT(Table58[[#This Row],[L3 (Last Work Package only)]],FIND(" - ",Table58[[#This Row],[L3 (Last Work Package only)]])-1)</f>
        <v>IDR 214.08</v>
      </c>
      <c r="M3330" t="str">
        <f>LEFT(Table58[[#This Row],[Assets]],FIND(" - ",Table58[[#This Row],[Assets]])-1)</f>
        <v>HS2-00002NSXR</v>
      </c>
      <c r="N3330" s="239" t="e">
        <f>INDEX(TrackerTbl[#Data],MATCH(Table58[[#This Row],[L2]],TrackerTbl[Cleansed_UAID_2],0),5)</f>
        <v>#N/A</v>
      </c>
      <c r="O3330" s="9" t="e">
        <f>INDEX(TrackerTbl[#Data],MATCH(Table58[[#This Row],[L2]],TrackerTbl[Cleansed_UAID_2],0),6)</f>
        <v>#N/A</v>
      </c>
      <c r="P3330" s="239" t="e">
        <f>INDEX(TrackerTbl[#Data],MATCH(Table58[[#This Row],[L2]],TrackerTbl[Cleansed_UAID_2],0),7)</f>
        <v>#N/A</v>
      </c>
    </row>
    <row r="3331" spans="10:16">
      <c r="J3331" t="s">
        <v>12624</v>
      </c>
      <c r="K3331" s="238" t="s">
        <v>12618</v>
      </c>
      <c r="L3331" t="str">
        <f>LEFT(Table58[[#This Row],[L3 (Last Work Package only)]],FIND(" - ",Table58[[#This Row],[L3 (Last Work Package only)]])-1)</f>
        <v>IDR 214.08</v>
      </c>
      <c r="M3331" t="str">
        <f>LEFT(Table58[[#This Row],[Assets]],FIND(" - ",Table58[[#This Row],[Assets]])-1)</f>
        <v>HS2-00002NSXS</v>
      </c>
      <c r="N3331" s="239" t="e">
        <f>INDEX(TrackerTbl[#Data],MATCH(Table58[[#This Row],[L2]],TrackerTbl[Cleansed_UAID_2],0),5)</f>
        <v>#N/A</v>
      </c>
      <c r="O3331" s="9" t="e">
        <f>INDEX(TrackerTbl[#Data],MATCH(Table58[[#This Row],[L2]],TrackerTbl[Cleansed_UAID_2],0),6)</f>
        <v>#N/A</v>
      </c>
      <c r="P3331" s="239" t="e">
        <f>INDEX(TrackerTbl[#Data],MATCH(Table58[[#This Row],[L2]],TrackerTbl[Cleansed_UAID_2],0),7)</f>
        <v>#N/A</v>
      </c>
    </row>
    <row r="3332" spans="10:16">
      <c r="J3332" t="s">
        <v>12625</v>
      </c>
      <c r="K3332" s="238" t="s">
        <v>12618</v>
      </c>
      <c r="L3332" t="str">
        <f>LEFT(Table58[[#This Row],[L3 (Last Work Package only)]],FIND(" - ",Table58[[#This Row],[L3 (Last Work Package only)]])-1)</f>
        <v>IDR 214.08</v>
      </c>
      <c r="M3332" t="str">
        <f>LEFT(Table58[[#This Row],[Assets]],FIND(" - ",Table58[[#This Row],[Assets]])-1)</f>
        <v>HS2-00003E24N</v>
      </c>
      <c r="N3332" s="239" t="e">
        <f>INDEX(TrackerTbl[#Data],MATCH(Table58[[#This Row],[L2]],TrackerTbl[Cleansed_UAID_2],0),5)</f>
        <v>#N/A</v>
      </c>
      <c r="O3332" s="9" t="e">
        <f>INDEX(TrackerTbl[#Data],MATCH(Table58[[#This Row],[L2]],TrackerTbl[Cleansed_UAID_2],0),6)</f>
        <v>#N/A</v>
      </c>
      <c r="P3332" s="239" t="e">
        <f>INDEX(TrackerTbl[#Data],MATCH(Table58[[#This Row],[L2]],TrackerTbl[Cleansed_UAID_2],0),7)</f>
        <v>#N/A</v>
      </c>
    </row>
    <row r="3333" spans="10:16">
      <c r="J3333" t="s">
        <v>12626</v>
      </c>
      <c r="K3333" s="238" t="s">
        <v>12627</v>
      </c>
      <c r="L3333" t="str">
        <f>LEFT(Table58[[#This Row],[L3 (Last Work Package only)]],FIND(" - ",Table58[[#This Row],[L3 (Last Work Package only)]])-1)</f>
        <v>IDR 214.07</v>
      </c>
      <c r="M3333" t="str">
        <f>LEFT(Table58[[#This Row],[Assets]],FIND(" - ",Table58[[#This Row],[Assets]])-1)</f>
        <v>HS2-00002CT7M</v>
      </c>
      <c r="N3333" s="239" t="e">
        <f>INDEX(TrackerTbl[#Data],MATCH(Table58[[#This Row],[L2]],TrackerTbl[Cleansed_UAID_2],0),5)</f>
        <v>#N/A</v>
      </c>
      <c r="O3333" s="9" t="e">
        <f>INDEX(TrackerTbl[#Data],MATCH(Table58[[#This Row],[L2]],TrackerTbl[Cleansed_UAID_2],0),6)</f>
        <v>#N/A</v>
      </c>
      <c r="P3333" s="239" t="e">
        <f>INDEX(TrackerTbl[#Data],MATCH(Table58[[#This Row],[L2]],TrackerTbl[Cleansed_UAID_2],0),7)</f>
        <v>#N/A</v>
      </c>
    </row>
    <row r="3334" spans="10:16">
      <c r="J3334" t="s">
        <v>12628</v>
      </c>
      <c r="K3334" s="238" t="s">
        <v>12627</v>
      </c>
      <c r="L3334" t="str">
        <f>LEFT(Table58[[#This Row],[L3 (Last Work Package only)]],FIND(" - ",Table58[[#This Row],[L3 (Last Work Package only)]])-1)</f>
        <v>IDR 214.07</v>
      </c>
      <c r="M3334" t="str">
        <f>LEFT(Table58[[#This Row],[Assets]],FIND(" - ",Table58[[#This Row],[Assets]])-1)</f>
        <v>HS2-00002CT7P</v>
      </c>
      <c r="N3334" s="239" t="e">
        <f>INDEX(TrackerTbl[#Data],MATCH(Table58[[#This Row],[L2]],TrackerTbl[Cleansed_UAID_2],0),5)</f>
        <v>#N/A</v>
      </c>
      <c r="O3334" s="9" t="e">
        <f>INDEX(TrackerTbl[#Data],MATCH(Table58[[#This Row],[L2]],TrackerTbl[Cleansed_UAID_2],0),6)</f>
        <v>#N/A</v>
      </c>
      <c r="P3334" s="239" t="e">
        <f>INDEX(TrackerTbl[#Data],MATCH(Table58[[#This Row],[L2]],TrackerTbl[Cleansed_UAID_2],0),7)</f>
        <v>#N/A</v>
      </c>
    </row>
    <row r="3335" spans="10:16">
      <c r="J3335" t="s">
        <v>12629</v>
      </c>
      <c r="K3335" s="238" t="s">
        <v>12627</v>
      </c>
      <c r="L3335" t="str">
        <f>LEFT(Table58[[#This Row],[L3 (Last Work Package only)]],FIND(" - ",Table58[[#This Row],[L3 (Last Work Package only)]])-1)</f>
        <v>IDR 214.07</v>
      </c>
      <c r="M3335" t="str">
        <f>LEFT(Table58[[#This Row],[Assets]],FIND(" - ",Table58[[#This Row],[Assets]])-1)</f>
        <v>HS2-00002CT81</v>
      </c>
      <c r="N3335" s="239">
        <f>INDEX(TrackerTbl[#Data],MATCH(Table58[[#This Row],[L2]],TrackerTbl[Cleansed_UAID_2],0),5)</f>
        <v>45705</v>
      </c>
      <c r="O3335" s="9" t="str">
        <f>INDEX(TrackerTbl[#Data],MATCH(Table58[[#This Row],[L2]],TrackerTbl[Cleansed_UAID_2],0),6)</f>
        <v>01 - Ongoing</v>
      </c>
      <c r="P3335" s="239">
        <f>INDEX(TrackerTbl[#Data],MATCH(Table58[[#This Row],[L2]],TrackerTbl[Cleansed_UAID_2],0),7)</f>
        <v>0</v>
      </c>
    </row>
    <row r="3336" spans="10:16">
      <c r="J3336" t="s">
        <v>12630</v>
      </c>
      <c r="K3336" s="238" t="s">
        <v>12627</v>
      </c>
      <c r="L3336" t="str">
        <f>LEFT(Table58[[#This Row],[L3 (Last Work Package only)]],FIND(" - ",Table58[[#This Row],[L3 (Last Work Package only)]])-1)</f>
        <v>IDR 214.07</v>
      </c>
      <c r="M3336" t="str">
        <f>LEFT(Table58[[#This Row],[Assets]],FIND(" - ",Table58[[#This Row],[Assets]])-1)</f>
        <v>HS2-00002CT83</v>
      </c>
      <c r="N3336" s="239" t="e">
        <f>INDEX(TrackerTbl[#Data],MATCH(Table58[[#This Row],[L2]],TrackerTbl[Cleansed_UAID_2],0),5)</f>
        <v>#N/A</v>
      </c>
      <c r="O3336" s="9" t="e">
        <f>INDEX(TrackerTbl[#Data],MATCH(Table58[[#This Row],[L2]],TrackerTbl[Cleansed_UAID_2],0),6)</f>
        <v>#N/A</v>
      </c>
      <c r="P3336" s="239" t="e">
        <f>INDEX(TrackerTbl[#Data],MATCH(Table58[[#This Row],[L2]],TrackerTbl[Cleansed_UAID_2],0),7)</f>
        <v>#N/A</v>
      </c>
    </row>
    <row r="3337" spans="10:16">
      <c r="J3337" t="s">
        <v>12631</v>
      </c>
      <c r="K3337" s="238" t="s">
        <v>12627</v>
      </c>
      <c r="L3337" t="str">
        <f>LEFT(Table58[[#This Row],[L3 (Last Work Package only)]],FIND(" - ",Table58[[#This Row],[L3 (Last Work Package only)]])-1)</f>
        <v>IDR 214.07</v>
      </c>
      <c r="M3337" t="str">
        <f>LEFT(Table58[[#This Row],[Assets]],FIND(" - ",Table58[[#This Row],[Assets]])-1)</f>
        <v>HS2-00002CT85</v>
      </c>
      <c r="N3337" s="239" t="e">
        <f>INDEX(TrackerTbl[#Data],MATCH(Table58[[#This Row],[L2]],TrackerTbl[Cleansed_UAID_2],0),5)</f>
        <v>#N/A</v>
      </c>
      <c r="O3337" s="9" t="e">
        <f>INDEX(TrackerTbl[#Data],MATCH(Table58[[#This Row],[L2]],TrackerTbl[Cleansed_UAID_2],0),6)</f>
        <v>#N/A</v>
      </c>
      <c r="P3337" s="239" t="e">
        <f>INDEX(TrackerTbl[#Data],MATCH(Table58[[#This Row],[L2]],TrackerTbl[Cleansed_UAID_2],0),7)</f>
        <v>#N/A</v>
      </c>
    </row>
    <row r="3338" spans="10:16">
      <c r="J3338" t="s">
        <v>12632</v>
      </c>
      <c r="K3338" s="238" t="s">
        <v>12627</v>
      </c>
      <c r="L3338" t="str">
        <f>LEFT(Table58[[#This Row],[L3 (Last Work Package only)]],FIND(" - ",Table58[[#This Row],[L3 (Last Work Package only)]])-1)</f>
        <v>IDR 214.07</v>
      </c>
      <c r="M3338" t="str">
        <f>LEFT(Table58[[#This Row],[Assets]],FIND(" - ",Table58[[#This Row],[Assets]])-1)</f>
        <v>HS2-00002VK3Y</v>
      </c>
      <c r="N3338" s="239">
        <f>INDEX(TrackerTbl[#Data],MATCH(Table58[[#This Row],[L2]],TrackerTbl[Cleansed_UAID_2],0),5)</f>
        <v>45505</v>
      </c>
      <c r="O3338" s="9" t="str">
        <f>INDEX(TrackerTbl[#Data],MATCH(Table58[[#This Row],[L2]],TrackerTbl[Cleansed_UAID_2],0),6)</f>
        <v>10 - Complete</v>
      </c>
      <c r="P3338" s="239">
        <f>INDEX(TrackerTbl[#Data],MATCH(Table58[[#This Row],[L2]],TrackerTbl[Cleansed_UAID_2],0),7)</f>
        <v>45525</v>
      </c>
    </row>
    <row r="3339" spans="10:16">
      <c r="J3339" t="s">
        <v>12633</v>
      </c>
      <c r="K3339" s="238" t="s">
        <v>12627</v>
      </c>
      <c r="L3339" t="str">
        <f>LEFT(Table58[[#This Row],[L3 (Last Work Package only)]],FIND(" - ",Table58[[#This Row],[L3 (Last Work Package only)]])-1)</f>
        <v>IDR 214.07</v>
      </c>
      <c r="M3339" t="str">
        <f>LEFT(Table58[[#This Row],[Assets]],FIND(" - ",Table58[[#This Row],[Assets]])-1)</f>
        <v>HS2-00002Y8V9</v>
      </c>
      <c r="N3339" s="239">
        <f>INDEX(TrackerTbl[#Data],MATCH(Table58[[#This Row],[L2]],TrackerTbl[Cleansed_UAID_2],0),5)</f>
        <v>45436</v>
      </c>
      <c r="O3339" s="9" t="str">
        <f>INDEX(TrackerTbl[#Data],MATCH(Table58[[#This Row],[L2]],TrackerTbl[Cleansed_UAID_2],0),6)</f>
        <v>10 - Complete</v>
      </c>
      <c r="P3339" s="239">
        <f>INDEX(TrackerTbl[#Data],MATCH(Table58[[#This Row],[L2]],TrackerTbl[Cleansed_UAID_2],0),7)</f>
        <v>45442</v>
      </c>
    </row>
    <row r="3340" spans="10:16">
      <c r="J3340" t="s">
        <v>12634</v>
      </c>
      <c r="K3340" s="238" t="s">
        <v>12627</v>
      </c>
      <c r="L3340" t="str">
        <f>LEFT(Table58[[#This Row],[L3 (Last Work Package only)]],FIND(" - ",Table58[[#This Row],[L3 (Last Work Package only)]])-1)</f>
        <v>IDR 214.07</v>
      </c>
      <c r="M3340" t="str">
        <f>LEFT(Table58[[#This Row],[Assets]],FIND(" - ",Table58[[#This Row],[Assets]])-1)</f>
        <v>HS2-00002Y8VA</v>
      </c>
      <c r="N3340" s="239">
        <f>INDEX(TrackerTbl[#Data],MATCH(Table58[[#This Row],[L2]],TrackerTbl[Cleansed_UAID_2],0),5)</f>
        <v>45436</v>
      </c>
      <c r="O3340" s="9" t="str">
        <f>INDEX(TrackerTbl[#Data],MATCH(Table58[[#This Row],[L2]],TrackerTbl[Cleansed_UAID_2],0),6)</f>
        <v>10 - Complete</v>
      </c>
      <c r="P3340" s="239">
        <f>INDEX(TrackerTbl[#Data],MATCH(Table58[[#This Row],[L2]],TrackerTbl[Cleansed_UAID_2],0),7)</f>
        <v>45442</v>
      </c>
    </row>
    <row r="3341" spans="10:16">
      <c r="J3341" t="s">
        <v>12635</v>
      </c>
      <c r="K3341" s="238" t="s">
        <v>12627</v>
      </c>
      <c r="L3341" t="str">
        <f>LEFT(Table58[[#This Row],[L3 (Last Work Package only)]],FIND(" - ",Table58[[#This Row],[L3 (Last Work Package only)]])-1)</f>
        <v>IDR 214.07</v>
      </c>
      <c r="M3341" t="str">
        <f>LEFT(Table58[[#This Row],[Assets]],FIND(" - ",Table58[[#This Row],[Assets]])-1)</f>
        <v>HS2-00002Y8VB</v>
      </c>
      <c r="N3341" s="239">
        <f>INDEX(TrackerTbl[#Data],MATCH(Table58[[#This Row],[L2]],TrackerTbl[Cleansed_UAID_2],0),5)</f>
        <v>45436</v>
      </c>
      <c r="O3341" s="9" t="str">
        <f>INDEX(TrackerTbl[#Data],MATCH(Table58[[#This Row],[L2]],TrackerTbl[Cleansed_UAID_2],0),6)</f>
        <v>10 - Complete</v>
      </c>
      <c r="P3341" s="239">
        <f>INDEX(TrackerTbl[#Data],MATCH(Table58[[#This Row],[L2]],TrackerTbl[Cleansed_UAID_2],0),7)</f>
        <v>45455</v>
      </c>
    </row>
    <row r="3342" spans="10:16">
      <c r="J3342" t="s">
        <v>12636</v>
      </c>
      <c r="K3342" s="238" t="s">
        <v>12627</v>
      </c>
      <c r="L3342" t="str">
        <f>LEFT(Table58[[#This Row],[L3 (Last Work Package only)]],FIND(" - ",Table58[[#This Row],[L3 (Last Work Package only)]])-1)</f>
        <v>IDR 214.07</v>
      </c>
      <c r="M3342" t="str">
        <f>LEFT(Table58[[#This Row],[Assets]],FIND(" - ",Table58[[#This Row],[Assets]])-1)</f>
        <v>HS2-00002Y8VC</v>
      </c>
      <c r="N3342" s="239">
        <f>INDEX(TrackerTbl[#Data],MATCH(Table58[[#This Row],[L2]],TrackerTbl[Cleansed_UAID_2],0),5)</f>
        <v>45436</v>
      </c>
      <c r="O3342" s="9" t="str">
        <f>INDEX(TrackerTbl[#Data],MATCH(Table58[[#This Row],[L2]],TrackerTbl[Cleansed_UAID_2],0),6)</f>
        <v>10 - Complete</v>
      </c>
      <c r="P3342" s="239">
        <f>INDEX(TrackerTbl[#Data],MATCH(Table58[[#This Row],[L2]],TrackerTbl[Cleansed_UAID_2],0),7)</f>
        <v>45442</v>
      </c>
    </row>
    <row r="3343" spans="10:16">
      <c r="J3343" t="s">
        <v>12637</v>
      </c>
      <c r="K3343" s="238" t="s">
        <v>12627</v>
      </c>
      <c r="L3343" t="str">
        <f>LEFT(Table58[[#This Row],[L3 (Last Work Package only)]],FIND(" - ",Table58[[#This Row],[L3 (Last Work Package only)]])-1)</f>
        <v>IDR 214.07</v>
      </c>
      <c r="M3343" t="str">
        <f>LEFT(Table58[[#This Row],[Assets]],FIND(" - ",Table58[[#This Row],[Assets]])-1)</f>
        <v>HS2-00002Y8VD</v>
      </c>
      <c r="N3343" s="239">
        <f>INDEX(TrackerTbl[#Data],MATCH(Table58[[#This Row],[L2]],TrackerTbl[Cleansed_UAID_2],0),5)</f>
        <v>45436</v>
      </c>
      <c r="O3343" s="9" t="str">
        <f>INDEX(TrackerTbl[#Data],MATCH(Table58[[#This Row],[L2]],TrackerTbl[Cleansed_UAID_2],0),6)</f>
        <v>10 - Complete</v>
      </c>
      <c r="P3343" s="239">
        <f>INDEX(TrackerTbl[#Data],MATCH(Table58[[#This Row],[L2]],TrackerTbl[Cleansed_UAID_2],0),7)</f>
        <v>45442</v>
      </c>
    </row>
    <row r="3344" spans="10:16">
      <c r="J3344" t="s">
        <v>12638</v>
      </c>
      <c r="K3344" s="238" t="s">
        <v>12627</v>
      </c>
      <c r="L3344" t="str">
        <f>LEFT(Table58[[#This Row],[L3 (Last Work Package only)]],FIND(" - ",Table58[[#This Row],[L3 (Last Work Package only)]])-1)</f>
        <v>IDR 214.07</v>
      </c>
      <c r="M3344" t="str">
        <f>LEFT(Table58[[#This Row],[Assets]],FIND(" - ",Table58[[#This Row],[Assets]])-1)</f>
        <v>HS2-00002Y8VE</v>
      </c>
      <c r="N3344" s="239">
        <f>INDEX(TrackerTbl[#Data],MATCH(Table58[[#This Row],[L2]],TrackerTbl[Cleansed_UAID_2],0),5)</f>
        <v>45436</v>
      </c>
      <c r="O3344" s="9" t="str">
        <f>INDEX(TrackerTbl[#Data],MATCH(Table58[[#This Row],[L2]],TrackerTbl[Cleansed_UAID_2],0),6)</f>
        <v>10 - Complete</v>
      </c>
      <c r="P3344" s="239">
        <f>INDEX(TrackerTbl[#Data],MATCH(Table58[[#This Row],[L2]],TrackerTbl[Cleansed_UAID_2],0),7)</f>
        <v>45442</v>
      </c>
    </row>
    <row r="3345" spans="10:16">
      <c r="J3345" t="s">
        <v>12639</v>
      </c>
      <c r="K3345" s="238" t="s">
        <v>12627</v>
      </c>
      <c r="L3345" t="str">
        <f>LEFT(Table58[[#This Row],[L3 (Last Work Package only)]],FIND(" - ",Table58[[#This Row],[L3 (Last Work Package only)]])-1)</f>
        <v>IDR 214.07</v>
      </c>
      <c r="M3345" t="str">
        <f>LEFT(Table58[[#This Row],[Assets]],FIND(" - ",Table58[[#This Row],[Assets]])-1)</f>
        <v>HS2-00002YXB0</v>
      </c>
      <c r="N3345" s="239">
        <f>INDEX(TrackerTbl[#Data],MATCH(Table58[[#This Row],[L2]],TrackerTbl[Cleansed_UAID_2],0),5)</f>
        <v>45460</v>
      </c>
      <c r="O3345" s="9" t="str">
        <f>INDEX(TrackerTbl[#Data],MATCH(Table58[[#This Row],[L2]],TrackerTbl[Cleansed_UAID_2],0),6)</f>
        <v>10 - Complete</v>
      </c>
      <c r="P3345" s="239">
        <f>INDEX(TrackerTbl[#Data],MATCH(Table58[[#This Row],[L2]],TrackerTbl[Cleansed_UAID_2],0),7)</f>
        <v>45477</v>
      </c>
    </row>
    <row r="3346" spans="10:16">
      <c r="J3346" t="s">
        <v>12640</v>
      </c>
      <c r="K3346" s="238" t="s">
        <v>12627</v>
      </c>
      <c r="L3346" t="str">
        <f>LEFT(Table58[[#This Row],[L3 (Last Work Package only)]],FIND(" - ",Table58[[#This Row],[L3 (Last Work Package only)]])-1)</f>
        <v>IDR 214.07</v>
      </c>
      <c r="M3346" t="str">
        <f>LEFT(Table58[[#This Row],[Assets]],FIND(" - ",Table58[[#This Row],[Assets]])-1)</f>
        <v>HS2-00002YXB5</v>
      </c>
      <c r="N3346" s="239">
        <f>INDEX(TrackerTbl[#Data],MATCH(Table58[[#This Row],[L2]],TrackerTbl[Cleansed_UAID_2],0),5)</f>
        <v>45476</v>
      </c>
      <c r="O3346" s="9" t="str">
        <f>INDEX(TrackerTbl[#Data],MATCH(Table58[[#This Row],[L2]],TrackerTbl[Cleansed_UAID_2],0),6)</f>
        <v>10 - Complete</v>
      </c>
      <c r="P3346" s="239">
        <f>INDEX(TrackerTbl[#Data],MATCH(Table58[[#This Row],[L2]],TrackerTbl[Cleansed_UAID_2],0),7)</f>
        <v>45478</v>
      </c>
    </row>
    <row r="3347" spans="10:16">
      <c r="J3347" t="s">
        <v>12641</v>
      </c>
      <c r="K3347" s="238" t="s">
        <v>12627</v>
      </c>
      <c r="L3347" t="str">
        <f>LEFT(Table58[[#This Row],[L3 (Last Work Package only)]],FIND(" - ",Table58[[#This Row],[L3 (Last Work Package only)]])-1)</f>
        <v>IDR 214.07</v>
      </c>
      <c r="M3347" t="str">
        <f>LEFT(Table58[[#This Row],[Assets]],FIND(" - ",Table58[[#This Row],[Assets]])-1)</f>
        <v>HS2-00002Z3NJ</v>
      </c>
      <c r="N3347" s="239">
        <f>INDEX(TrackerTbl[#Data],MATCH(Table58[[#This Row],[L2]],TrackerTbl[Cleansed_UAID_2],0),5)</f>
        <v>45505</v>
      </c>
      <c r="O3347" s="9" t="str">
        <f>INDEX(TrackerTbl[#Data],MATCH(Table58[[#This Row],[L2]],TrackerTbl[Cleansed_UAID_2],0),6)</f>
        <v>10 - Complete</v>
      </c>
      <c r="P3347" s="239">
        <f>INDEX(TrackerTbl[#Data],MATCH(Table58[[#This Row],[L2]],TrackerTbl[Cleansed_UAID_2],0),7)</f>
        <v>45527</v>
      </c>
    </row>
    <row r="3348" spans="10:16">
      <c r="J3348" t="s">
        <v>12642</v>
      </c>
      <c r="K3348" s="238" t="s">
        <v>12627</v>
      </c>
      <c r="L3348" t="str">
        <f>LEFT(Table58[[#This Row],[L3 (Last Work Package only)]],FIND(" - ",Table58[[#This Row],[L3 (Last Work Package only)]])-1)</f>
        <v>IDR 214.07</v>
      </c>
      <c r="M3348" t="str">
        <f>LEFT(Table58[[#This Row],[Assets]],FIND(" - ",Table58[[#This Row],[Assets]])-1)</f>
        <v>HS2-0000300BT</v>
      </c>
      <c r="N3348" s="239">
        <f>INDEX(TrackerTbl[#Data],MATCH(Table58[[#This Row],[L2]],TrackerTbl[Cleansed_UAID_2],0),5)</f>
        <v>45460</v>
      </c>
      <c r="O3348" s="9" t="str">
        <f>INDEX(TrackerTbl[#Data],MATCH(Table58[[#This Row],[L2]],TrackerTbl[Cleansed_UAID_2],0),6)</f>
        <v>10 - Complete</v>
      </c>
      <c r="P3348" s="239">
        <f>INDEX(TrackerTbl[#Data],MATCH(Table58[[#This Row],[L2]],TrackerTbl[Cleansed_UAID_2],0),7)</f>
        <v>45482</v>
      </c>
    </row>
    <row r="3349" spans="10:16">
      <c r="J3349" t="s">
        <v>12643</v>
      </c>
      <c r="K3349" s="238" t="s">
        <v>12627</v>
      </c>
      <c r="L3349" t="str">
        <f>LEFT(Table58[[#This Row],[L3 (Last Work Package only)]],FIND(" - ",Table58[[#This Row],[L3 (Last Work Package only)]])-1)</f>
        <v>IDR 214.07</v>
      </c>
      <c r="M3349" t="str">
        <f>LEFT(Table58[[#This Row],[Assets]],FIND(" - ",Table58[[#This Row],[Assets]])-1)</f>
        <v>HS2-000031GXR</v>
      </c>
      <c r="N3349" s="239">
        <f>INDEX(TrackerTbl[#Data],MATCH(Table58[[#This Row],[L2]],TrackerTbl[Cleansed_UAID_2],0),5)</f>
        <v>45505</v>
      </c>
      <c r="O3349" s="9" t="str">
        <f>INDEX(TrackerTbl[#Data],MATCH(Table58[[#This Row],[L2]],TrackerTbl[Cleansed_UAID_2],0),6)</f>
        <v>10 - Complete</v>
      </c>
      <c r="P3349" s="239">
        <f>INDEX(TrackerTbl[#Data],MATCH(Table58[[#This Row],[L2]],TrackerTbl[Cleansed_UAID_2],0),7)</f>
        <v>45526</v>
      </c>
    </row>
    <row r="3350" spans="10:16">
      <c r="J3350" t="s">
        <v>12644</v>
      </c>
      <c r="K3350" s="238" t="s">
        <v>12627</v>
      </c>
      <c r="L3350" t="str">
        <f>LEFT(Table58[[#This Row],[L3 (Last Work Package only)]],FIND(" - ",Table58[[#This Row],[L3 (Last Work Package only)]])-1)</f>
        <v>IDR 214.07</v>
      </c>
      <c r="M3350" t="str">
        <f>LEFT(Table58[[#This Row],[Assets]],FIND(" - ",Table58[[#This Row],[Assets]])-1)</f>
        <v>HS2-00003B2G9</v>
      </c>
      <c r="N3350" s="239">
        <f>INDEX(TrackerTbl[#Data],MATCH(Table58[[#This Row],[L2]],TrackerTbl[Cleansed_UAID_2],0),5)</f>
        <v>45436</v>
      </c>
      <c r="O3350" s="9" t="str">
        <f>INDEX(TrackerTbl[#Data],MATCH(Table58[[#This Row],[L2]],TrackerTbl[Cleansed_UAID_2],0),6)</f>
        <v>10 - Complete</v>
      </c>
      <c r="P3350" s="239">
        <f>INDEX(TrackerTbl[#Data],MATCH(Table58[[#This Row],[L2]],TrackerTbl[Cleansed_UAID_2],0),7)</f>
        <v>45442</v>
      </c>
    </row>
    <row r="3351" spans="10:16">
      <c r="J3351" t="s">
        <v>12645</v>
      </c>
      <c r="K3351" s="238" t="s">
        <v>12627</v>
      </c>
      <c r="L3351" t="str">
        <f>LEFT(Table58[[#This Row],[L3 (Last Work Package only)]],FIND(" - ",Table58[[#This Row],[L3 (Last Work Package only)]])-1)</f>
        <v>IDR 214.07</v>
      </c>
      <c r="M3351" t="str">
        <f>LEFT(Table58[[#This Row],[Assets]],FIND(" - ",Table58[[#This Row],[Assets]])-1)</f>
        <v>HS2-00003B2GA</v>
      </c>
      <c r="N3351" s="239">
        <f>INDEX(TrackerTbl[#Data],MATCH(Table58[[#This Row],[L2]],TrackerTbl[Cleansed_UAID_2],0),5)</f>
        <v>45436</v>
      </c>
      <c r="O3351" s="9" t="str">
        <f>INDEX(TrackerTbl[#Data],MATCH(Table58[[#This Row],[L2]],TrackerTbl[Cleansed_UAID_2],0),6)</f>
        <v>10 - Complete</v>
      </c>
      <c r="P3351" s="239">
        <f>INDEX(TrackerTbl[#Data],MATCH(Table58[[#This Row],[L2]],TrackerTbl[Cleansed_UAID_2],0),7)</f>
        <v>45442</v>
      </c>
    </row>
    <row r="3352" spans="10:16">
      <c r="J3352" t="s">
        <v>12646</v>
      </c>
      <c r="K3352" s="238" t="s">
        <v>12627</v>
      </c>
      <c r="L3352" t="str">
        <f>LEFT(Table58[[#This Row],[L3 (Last Work Package only)]],FIND(" - ",Table58[[#This Row],[L3 (Last Work Package only)]])-1)</f>
        <v>IDR 214.07</v>
      </c>
      <c r="M3352" t="str">
        <f>LEFT(Table58[[#This Row],[Assets]],FIND(" - ",Table58[[#This Row],[Assets]])-1)</f>
        <v>HS2-00003B2GB</v>
      </c>
      <c r="N3352" s="239">
        <f>INDEX(TrackerTbl[#Data],MATCH(Table58[[#This Row],[L2]],TrackerTbl[Cleansed_UAID_2],0),5)</f>
        <v>45436</v>
      </c>
      <c r="O3352" s="9" t="str">
        <f>INDEX(TrackerTbl[#Data],MATCH(Table58[[#This Row],[L2]],TrackerTbl[Cleansed_UAID_2],0),6)</f>
        <v>10 - Complete</v>
      </c>
      <c r="P3352" s="239">
        <f>INDEX(TrackerTbl[#Data],MATCH(Table58[[#This Row],[L2]],TrackerTbl[Cleansed_UAID_2],0),7)</f>
        <v>45442</v>
      </c>
    </row>
    <row r="3353" spans="10:16">
      <c r="J3353" t="s">
        <v>12647</v>
      </c>
      <c r="K3353" s="238" t="s">
        <v>12627</v>
      </c>
      <c r="L3353" t="str">
        <f>LEFT(Table58[[#This Row],[L3 (Last Work Package only)]],FIND(" - ",Table58[[#This Row],[L3 (Last Work Package only)]])-1)</f>
        <v>IDR 214.07</v>
      </c>
      <c r="M3353" t="str">
        <f>LEFT(Table58[[#This Row],[Assets]],FIND(" - ",Table58[[#This Row],[Assets]])-1)</f>
        <v>HS2-00003B2GC</v>
      </c>
      <c r="N3353" s="239">
        <f>INDEX(TrackerTbl[#Data],MATCH(Table58[[#This Row],[L2]],TrackerTbl[Cleansed_UAID_2],0),5)</f>
        <v>45436</v>
      </c>
      <c r="O3353" s="9" t="str">
        <f>INDEX(TrackerTbl[#Data],MATCH(Table58[[#This Row],[L2]],TrackerTbl[Cleansed_UAID_2],0),6)</f>
        <v>10 - Complete</v>
      </c>
      <c r="P3353" s="239">
        <f>INDEX(TrackerTbl[#Data],MATCH(Table58[[#This Row],[L2]],TrackerTbl[Cleansed_UAID_2],0),7)</f>
        <v>45442</v>
      </c>
    </row>
    <row r="3354" spans="10:16">
      <c r="J3354" t="s">
        <v>12648</v>
      </c>
      <c r="K3354" s="238" t="s">
        <v>12627</v>
      </c>
      <c r="L3354" t="str">
        <f>LEFT(Table58[[#This Row],[L3 (Last Work Package only)]],FIND(" - ",Table58[[#This Row],[L3 (Last Work Package only)]])-1)</f>
        <v>IDR 214.07</v>
      </c>
      <c r="M3354" t="str">
        <f>LEFT(Table58[[#This Row],[Assets]],FIND(" - ",Table58[[#This Row],[Assets]])-1)</f>
        <v>HS2-00003H07G</v>
      </c>
      <c r="N3354" s="239">
        <f>INDEX(TrackerTbl[#Data],MATCH(Table58[[#This Row],[L2]],TrackerTbl[Cleansed_UAID_2],0),5)</f>
        <v>45460</v>
      </c>
      <c r="O3354" s="9" t="str">
        <f>INDEX(TrackerTbl[#Data],MATCH(Table58[[#This Row],[L2]],TrackerTbl[Cleansed_UAID_2],0),6)</f>
        <v>10 - Complete</v>
      </c>
      <c r="P3354" s="239">
        <f>INDEX(TrackerTbl[#Data],MATCH(Table58[[#This Row],[L2]],TrackerTbl[Cleansed_UAID_2],0),7)</f>
        <v>45509</v>
      </c>
    </row>
    <row r="3355" spans="10:16">
      <c r="J3355" t="s">
        <v>12649</v>
      </c>
      <c r="K3355" s="238" t="s">
        <v>12627</v>
      </c>
      <c r="L3355" t="str">
        <f>LEFT(Table58[[#This Row],[L3 (Last Work Package only)]],FIND(" - ",Table58[[#This Row],[L3 (Last Work Package only)]])-1)</f>
        <v>IDR 214.07</v>
      </c>
      <c r="M3355" t="str">
        <f>LEFT(Table58[[#This Row],[Assets]],FIND(" - ",Table58[[#This Row],[Assets]])-1)</f>
        <v>HS2-00003H5JJ</v>
      </c>
      <c r="N3355" s="239">
        <f>INDEX(TrackerTbl[#Data],MATCH(Table58[[#This Row],[L2]],TrackerTbl[Cleansed_UAID_2],0),5)</f>
        <v>45460</v>
      </c>
      <c r="O3355" s="9" t="str">
        <f>INDEX(TrackerTbl[#Data],MATCH(Table58[[#This Row],[L2]],TrackerTbl[Cleansed_UAID_2],0),6)</f>
        <v>10 - Complete</v>
      </c>
      <c r="P3355" s="239">
        <f>INDEX(TrackerTbl[#Data],MATCH(Table58[[#This Row],[L2]],TrackerTbl[Cleansed_UAID_2],0),7)</f>
        <v>45478</v>
      </c>
    </row>
    <row r="3356" spans="10:16">
      <c r="J3356" t="s">
        <v>12650</v>
      </c>
      <c r="K3356" s="238" t="s">
        <v>12627</v>
      </c>
      <c r="L3356" t="str">
        <f>LEFT(Table58[[#This Row],[L3 (Last Work Package only)]],FIND(" - ",Table58[[#This Row],[L3 (Last Work Package only)]])-1)</f>
        <v>IDR 214.07</v>
      </c>
      <c r="M3356" t="str">
        <f>LEFT(Table58[[#This Row],[Assets]],FIND(" - ",Table58[[#This Row],[Assets]])-1)</f>
        <v>HS2-00003H5JK</v>
      </c>
      <c r="N3356" s="239" t="e">
        <f>INDEX(TrackerTbl[#Data],MATCH(Table58[[#This Row],[L2]],TrackerTbl[Cleansed_UAID_2],0),5)</f>
        <v>#N/A</v>
      </c>
      <c r="O3356" s="9" t="e">
        <f>INDEX(TrackerTbl[#Data],MATCH(Table58[[#This Row],[L2]],TrackerTbl[Cleansed_UAID_2],0),6)</f>
        <v>#N/A</v>
      </c>
      <c r="P3356" s="239" t="e">
        <f>INDEX(TrackerTbl[#Data],MATCH(Table58[[#This Row],[L2]],TrackerTbl[Cleansed_UAID_2],0),7)</f>
        <v>#N/A</v>
      </c>
    </row>
    <row r="3357" spans="10:16">
      <c r="J3357" t="s">
        <v>12651</v>
      </c>
      <c r="K3357" s="238" t="s">
        <v>12627</v>
      </c>
      <c r="L3357" t="str">
        <f>LEFT(Table58[[#This Row],[L3 (Last Work Package only)]],FIND(" - ",Table58[[#This Row],[L3 (Last Work Package only)]])-1)</f>
        <v>IDR 214.07</v>
      </c>
      <c r="M3357" t="str">
        <f>LEFT(Table58[[#This Row],[Assets]],FIND(" - ",Table58[[#This Row],[Assets]])-1)</f>
        <v>HS2-00003H5JL</v>
      </c>
      <c r="N3357" s="239" t="e">
        <f>INDEX(TrackerTbl[#Data],MATCH(Table58[[#This Row],[L2]],TrackerTbl[Cleansed_UAID_2],0),5)</f>
        <v>#N/A</v>
      </c>
      <c r="O3357" s="9" t="e">
        <f>INDEX(TrackerTbl[#Data],MATCH(Table58[[#This Row],[L2]],TrackerTbl[Cleansed_UAID_2],0),6)</f>
        <v>#N/A</v>
      </c>
      <c r="P3357" s="239" t="e">
        <f>INDEX(TrackerTbl[#Data],MATCH(Table58[[#This Row],[L2]],TrackerTbl[Cleansed_UAID_2],0),7)</f>
        <v>#N/A</v>
      </c>
    </row>
    <row r="3358" spans="10:16">
      <c r="J3358" t="s">
        <v>12652</v>
      </c>
      <c r="K3358" s="238" t="s">
        <v>12627</v>
      </c>
      <c r="L3358" t="str">
        <f>LEFT(Table58[[#This Row],[L3 (Last Work Package only)]],FIND(" - ",Table58[[#This Row],[L3 (Last Work Package only)]])-1)</f>
        <v>IDR 214.07</v>
      </c>
      <c r="M3358" t="str">
        <f>LEFT(Table58[[#This Row],[Assets]],FIND(" - ",Table58[[#This Row],[Assets]])-1)</f>
        <v>HS2-00003H5JM</v>
      </c>
      <c r="N3358" s="239" t="e">
        <f>INDEX(TrackerTbl[#Data],MATCH(Table58[[#This Row],[L2]],TrackerTbl[Cleansed_UAID_2],0),5)</f>
        <v>#N/A</v>
      </c>
      <c r="O3358" s="9" t="e">
        <f>INDEX(TrackerTbl[#Data],MATCH(Table58[[#This Row],[L2]],TrackerTbl[Cleansed_UAID_2],0),6)</f>
        <v>#N/A</v>
      </c>
      <c r="P3358" s="239" t="e">
        <f>INDEX(TrackerTbl[#Data],MATCH(Table58[[#This Row],[L2]],TrackerTbl[Cleansed_UAID_2],0),7)</f>
        <v>#N/A</v>
      </c>
    </row>
    <row r="3359" spans="10:16">
      <c r="J3359" t="s">
        <v>12653</v>
      </c>
      <c r="K3359" s="238" t="s">
        <v>12627</v>
      </c>
      <c r="L3359" t="str">
        <f>LEFT(Table58[[#This Row],[L3 (Last Work Package only)]],FIND(" - ",Table58[[#This Row],[L3 (Last Work Package only)]])-1)</f>
        <v>IDR 214.07</v>
      </c>
      <c r="M3359" t="str">
        <f>LEFT(Table58[[#This Row],[Assets]],FIND(" - ",Table58[[#This Row],[Assets]])-1)</f>
        <v>HS2-00003H5JN</v>
      </c>
      <c r="N3359" s="239" t="e">
        <f>INDEX(TrackerTbl[#Data],MATCH(Table58[[#This Row],[L2]],TrackerTbl[Cleansed_UAID_2],0),5)</f>
        <v>#N/A</v>
      </c>
      <c r="O3359" s="9" t="e">
        <f>INDEX(TrackerTbl[#Data],MATCH(Table58[[#This Row],[L2]],TrackerTbl[Cleansed_UAID_2],0),6)</f>
        <v>#N/A</v>
      </c>
      <c r="P3359" s="239" t="e">
        <f>INDEX(TrackerTbl[#Data],MATCH(Table58[[#This Row],[L2]],TrackerTbl[Cleansed_UAID_2],0),7)</f>
        <v>#N/A</v>
      </c>
    </row>
    <row r="3360" spans="10:16">
      <c r="J3360" t="s">
        <v>12654</v>
      </c>
      <c r="K3360" s="238" t="s">
        <v>12627</v>
      </c>
      <c r="L3360" t="str">
        <f>LEFT(Table58[[#This Row],[L3 (Last Work Package only)]],FIND(" - ",Table58[[#This Row],[L3 (Last Work Package only)]])-1)</f>
        <v>IDR 214.07</v>
      </c>
      <c r="M3360" t="str">
        <f>LEFT(Table58[[#This Row],[Assets]],FIND(" - ",Table58[[#This Row],[Assets]])-1)</f>
        <v>HS2-00003H5JP</v>
      </c>
      <c r="N3360" s="239" t="e">
        <f>INDEX(TrackerTbl[#Data],MATCH(Table58[[#This Row],[L2]],TrackerTbl[Cleansed_UAID_2],0),5)</f>
        <v>#N/A</v>
      </c>
      <c r="O3360" s="9" t="e">
        <f>INDEX(TrackerTbl[#Data],MATCH(Table58[[#This Row],[L2]],TrackerTbl[Cleansed_UAID_2],0),6)</f>
        <v>#N/A</v>
      </c>
      <c r="P3360" s="239" t="e">
        <f>INDEX(TrackerTbl[#Data],MATCH(Table58[[#This Row],[L2]],TrackerTbl[Cleansed_UAID_2],0),7)</f>
        <v>#N/A</v>
      </c>
    </row>
    <row r="3361" spans="10:16">
      <c r="J3361" t="s">
        <v>12655</v>
      </c>
      <c r="K3361" s="238" t="s">
        <v>12627</v>
      </c>
      <c r="L3361" t="str">
        <f>LEFT(Table58[[#This Row],[L3 (Last Work Package only)]],FIND(" - ",Table58[[#This Row],[L3 (Last Work Package only)]])-1)</f>
        <v>IDR 214.07</v>
      </c>
      <c r="M3361" t="str">
        <f>LEFT(Table58[[#This Row],[Assets]],FIND(" - ",Table58[[#This Row],[Assets]])-1)</f>
        <v>HS2-00003H5JQ</v>
      </c>
      <c r="N3361" s="239" t="e">
        <f>INDEX(TrackerTbl[#Data],MATCH(Table58[[#This Row],[L2]],TrackerTbl[Cleansed_UAID_2],0),5)</f>
        <v>#N/A</v>
      </c>
      <c r="O3361" s="9" t="e">
        <f>INDEX(TrackerTbl[#Data],MATCH(Table58[[#This Row],[L2]],TrackerTbl[Cleansed_UAID_2],0),6)</f>
        <v>#N/A</v>
      </c>
      <c r="P3361" s="239" t="e">
        <f>INDEX(TrackerTbl[#Data],MATCH(Table58[[#This Row],[L2]],TrackerTbl[Cleansed_UAID_2],0),7)</f>
        <v>#N/A</v>
      </c>
    </row>
    <row r="3362" spans="10:16">
      <c r="J3362" t="s">
        <v>12656</v>
      </c>
      <c r="K3362" s="238" t="s">
        <v>12627</v>
      </c>
      <c r="L3362" t="str">
        <f>LEFT(Table58[[#This Row],[L3 (Last Work Package only)]],FIND(" - ",Table58[[#This Row],[L3 (Last Work Package only)]])-1)</f>
        <v>IDR 214.07</v>
      </c>
      <c r="M3362" t="str">
        <f>LEFT(Table58[[#This Row],[Assets]],FIND(" - ",Table58[[#This Row],[Assets]])-1)</f>
        <v>HS2-00003H5JR</v>
      </c>
      <c r="N3362" s="239" t="e">
        <f>INDEX(TrackerTbl[#Data],MATCH(Table58[[#This Row],[L2]],TrackerTbl[Cleansed_UAID_2],0),5)</f>
        <v>#N/A</v>
      </c>
      <c r="O3362" s="9" t="e">
        <f>INDEX(TrackerTbl[#Data],MATCH(Table58[[#This Row],[L2]],TrackerTbl[Cleansed_UAID_2],0),6)</f>
        <v>#N/A</v>
      </c>
      <c r="P3362" s="239" t="e">
        <f>INDEX(TrackerTbl[#Data],MATCH(Table58[[#This Row],[L2]],TrackerTbl[Cleansed_UAID_2],0),7)</f>
        <v>#N/A</v>
      </c>
    </row>
    <row r="3363" spans="10:16">
      <c r="J3363" t="s">
        <v>12657</v>
      </c>
      <c r="K3363" s="238" t="s">
        <v>12627</v>
      </c>
      <c r="L3363" t="str">
        <f>LEFT(Table58[[#This Row],[L3 (Last Work Package only)]],FIND(" - ",Table58[[#This Row],[L3 (Last Work Package only)]])-1)</f>
        <v>IDR 214.07</v>
      </c>
      <c r="M3363" t="str">
        <f>LEFT(Table58[[#This Row],[Assets]],FIND(" - ",Table58[[#This Row],[Assets]])-1)</f>
        <v>HS2-00003H5JS</v>
      </c>
      <c r="N3363" s="239" t="e">
        <f>INDEX(TrackerTbl[#Data],MATCH(Table58[[#This Row],[L2]],TrackerTbl[Cleansed_UAID_2],0),5)</f>
        <v>#N/A</v>
      </c>
      <c r="O3363" s="9" t="e">
        <f>INDEX(TrackerTbl[#Data],MATCH(Table58[[#This Row],[L2]],TrackerTbl[Cleansed_UAID_2],0),6)</f>
        <v>#N/A</v>
      </c>
      <c r="P3363" s="239" t="e">
        <f>INDEX(TrackerTbl[#Data],MATCH(Table58[[#This Row],[L2]],TrackerTbl[Cleansed_UAID_2],0),7)</f>
        <v>#N/A</v>
      </c>
    </row>
    <row r="3364" spans="10:16">
      <c r="J3364" t="s">
        <v>12658</v>
      </c>
      <c r="K3364" s="238" t="s">
        <v>12627</v>
      </c>
      <c r="L3364" t="str">
        <f>LEFT(Table58[[#This Row],[L3 (Last Work Package only)]],FIND(" - ",Table58[[#This Row],[L3 (Last Work Package only)]])-1)</f>
        <v>IDR 214.07</v>
      </c>
      <c r="M3364" t="str">
        <f>LEFT(Table58[[#This Row],[Assets]],FIND(" - ",Table58[[#This Row],[Assets]])-1)</f>
        <v>HS2-00003H5JT</v>
      </c>
      <c r="N3364" s="239" t="e">
        <f>INDEX(TrackerTbl[#Data],MATCH(Table58[[#This Row],[L2]],TrackerTbl[Cleansed_UAID_2],0),5)</f>
        <v>#N/A</v>
      </c>
      <c r="O3364" s="9" t="e">
        <f>INDEX(TrackerTbl[#Data],MATCH(Table58[[#This Row],[L2]],TrackerTbl[Cleansed_UAID_2],0),6)</f>
        <v>#N/A</v>
      </c>
      <c r="P3364" s="239" t="e">
        <f>INDEX(TrackerTbl[#Data],MATCH(Table58[[#This Row],[L2]],TrackerTbl[Cleansed_UAID_2],0),7)</f>
        <v>#N/A</v>
      </c>
    </row>
    <row r="3365" spans="10:16">
      <c r="J3365" t="s">
        <v>12659</v>
      </c>
      <c r="K3365" s="238" t="s">
        <v>12627</v>
      </c>
      <c r="L3365" t="str">
        <f>LEFT(Table58[[#This Row],[L3 (Last Work Package only)]],FIND(" - ",Table58[[#This Row],[L3 (Last Work Package only)]])-1)</f>
        <v>IDR 214.07</v>
      </c>
      <c r="M3365" t="str">
        <f>LEFT(Table58[[#This Row],[Assets]],FIND(" - ",Table58[[#This Row],[Assets]])-1)</f>
        <v>HS2-00003H5JU</v>
      </c>
      <c r="N3365" s="239" t="e">
        <f>INDEX(TrackerTbl[#Data],MATCH(Table58[[#This Row],[L2]],TrackerTbl[Cleansed_UAID_2],0),5)</f>
        <v>#N/A</v>
      </c>
      <c r="O3365" s="9" t="e">
        <f>INDEX(TrackerTbl[#Data],MATCH(Table58[[#This Row],[L2]],TrackerTbl[Cleansed_UAID_2],0),6)</f>
        <v>#N/A</v>
      </c>
      <c r="P3365" s="239" t="e">
        <f>INDEX(TrackerTbl[#Data],MATCH(Table58[[#This Row],[L2]],TrackerTbl[Cleansed_UAID_2],0),7)</f>
        <v>#N/A</v>
      </c>
    </row>
    <row r="3366" spans="10:16">
      <c r="J3366" t="s">
        <v>12660</v>
      </c>
      <c r="K3366" s="238" t="s">
        <v>12627</v>
      </c>
      <c r="L3366" t="str">
        <f>LEFT(Table58[[#This Row],[L3 (Last Work Package only)]],FIND(" - ",Table58[[#This Row],[L3 (Last Work Package only)]])-1)</f>
        <v>IDR 214.07</v>
      </c>
      <c r="M3366" t="str">
        <f>LEFT(Table58[[#This Row],[Assets]],FIND(" - ",Table58[[#This Row],[Assets]])-1)</f>
        <v>HS2-00003H5JV</v>
      </c>
      <c r="N3366" s="239" t="e">
        <f>INDEX(TrackerTbl[#Data],MATCH(Table58[[#This Row],[L2]],TrackerTbl[Cleansed_UAID_2],0),5)</f>
        <v>#N/A</v>
      </c>
      <c r="O3366" s="9" t="e">
        <f>INDEX(TrackerTbl[#Data],MATCH(Table58[[#This Row],[L2]],TrackerTbl[Cleansed_UAID_2],0),6)</f>
        <v>#N/A</v>
      </c>
      <c r="P3366" s="239" t="e">
        <f>INDEX(TrackerTbl[#Data],MATCH(Table58[[#This Row],[L2]],TrackerTbl[Cleansed_UAID_2],0),7)</f>
        <v>#N/A</v>
      </c>
    </row>
    <row r="3367" spans="10:16">
      <c r="J3367" t="s">
        <v>12661</v>
      </c>
      <c r="K3367" s="238" t="s">
        <v>12627</v>
      </c>
      <c r="L3367" t="str">
        <f>LEFT(Table58[[#This Row],[L3 (Last Work Package only)]],FIND(" - ",Table58[[#This Row],[L3 (Last Work Package only)]])-1)</f>
        <v>IDR 214.07</v>
      </c>
      <c r="M3367" t="str">
        <f>LEFT(Table58[[#This Row],[Assets]],FIND(" - ",Table58[[#This Row],[Assets]])-1)</f>
        <v>HS2-00003H5JW</v>
      </c>
      <c r="N3367" s="239" t="e">
        <f>INDEX(TrackerTbl[#Data],MATCH(Table58[[#This Row],[L2]],TrackerTbl[Cleansed_UAID_2],0),5)</f>
        <v>#N/A</v>
      </c>
      <c r="O3367" s="9" t="e">
        <f>INDEX(TrackerTbl[#Data],MATCH(Table58[[#This Row],[L2]],TrackerTbl[Cleansed_UAID_2],0),6)</f>
        <v>#N/A</v>
      </c>
      <c r="P3367" s="239" t="e">
        <f>INDEX(TrackerTbl[#Data],MATCH(Table58[[#This Row],[L2]],TrackerTbl[Cleansed_UAID_2],0),7)</f>
        <v>#N/A</v>
      </c>
    </row>
    <row r="3368" spans="10:16">
      <c r="J3368" t="s">
        <v>12662</v>
      </c>
      <c r="K3368" s="238" t="s">
        <v>12627</v>
      </c>
      <c r="L3368" t="str">
        <f>LEFT(Table58[[#This Row],[L3 (Last Work Package only)]],FIND(" - ",Table58[[#This Row],[L3 (Last Work Package only)]])-1)</f>
        <v>IDR 214.07</v>
      </c>
      <c r="M3368" t="str">
        <f>LEFT(Table58[[#This Row],[Assets]],FIND(" - ",Table58[[#This Row],[Assets]])-1)</f>
        <v>HS2-00003H5JX</v>
      </c>
      <c r="N3368" s="239" t="e">
        <f>INDEX(TrackerTbl[#Data],MATCH(Table58[[#This Row],[L2]],TrackerTbl[Cleansed_UAID_2],0),5)</f>
        <v>#N/A</v>
      </c>
      <c r="O3368" s="9" t="e">
        <f>INDEX(TrackerTbl[#Data],MATCH(Table58[[#This Row],[L2]],TrackerTbl[Cleansed_UAID_2],0),6)</f>
        <v>#N/A</v>
      </c>
      <c r="P3368" s="239" t="e">
        <f>INDEX(TrackerTbl[#Data],MATCH(Table58[[#This Row],[L2]],TrackerTbl[Cleansed_UAID_2],0),7)</f>
        <v>#N/A</v>
      </c>
    </row>
    <row r="3369" spans="10:16">
      <c r="J3369" t="s">
        <v>12663</v>
      </c>
      <c r="K3369" s="238" t="s">
        <v>12627</v>
      </c>
      <c r="L3369" t="str">
        <f>LEFT(Table58[[#This Row],[L3 (Last Work Package only)]],FIND(" - ",Table58[[#This Row],[L3 (Last Work Package only)]])-1)</f>
        <v>IDR 214.07</v>
      </c>
      <c r="M3369" t="str">
        <f>LEFT(Table58[[#This Row],[Assets]],FIND(" - ",Table58[[#This Row],[Assets]])-1)</f>
        <v>HS2-00003H5JY</v>
      </c>
      <c r="N3369" s="239" t="e">
        <f>INDEX(TrackerTbl[#Data],MATCH(Table58[[#This Row],[L2]],TrackerTbl[Cleansed_UAID_2],0),5)</f>
        <v>#N/A</v>
      </c>
      <c r="O3369" s="9" t="e">
        <f>INDEX(TrackerTbl[#Data],MATCH(Table58[[#This Row],[L2]],TrackerTbl[Cleansed_UAID_2],0),6)</f>
        <v>#N/A</v>
      </c>
      <c r="P3369" s="239" t="e">
        <f>INDEX(TrackerTbl[#Data],MATCH(Table58[[#This Row],[L2]],TrackerTbl[Cleansed_UAID_2],0),7)</f>
        <v>#N/A</v>
      </c>
    </row>
    <row r="3370" spans="10:16">
      <c r="J3370" t="s">
        <v>12664</v>
      </c>
      <c r="K3370" s="238" t="s">
        <v>12627</v>
      </c>
      <c r="L3370" t="str">
        <f>LEFT(Table58[[#This Row],[L3 (Last Work Package only)]],FIND(" - ",Table58[[#This Row],[L3 (Last Work Package only)]])-1)</f>
        <v>IDR 214.07</v>
      </c>
      <c r="M3370" t="str">
        <f>LEFT(Table58[[#This Row],[Assets]],FIND(" - ",Table58[[#This Row],[Assets]])-1)</f>
        <v>HS2-00003H5JZ</v>
      </c>
      <c r="N3370" s="239" t="e">
        <f>INDEX(TrackerTbl[#Data],MATCH(Table58[[#This Row],[L2]],TrackerTbl[Cleansed_UAID_2],0),5)</f>
        <v>#N/A</v>
      </c>
      <c r="O3370" s="9" t="e">
        <f>INDEX(TrackerTbl[#Data],MATCH(Table58[[#This Row],[L2]],TrackerTbl[Cleansed_UAID_2],0),6)</f>
        <v>#N/A</v>
      </c>
      <c r="P3370" s="239" t="e">
        <f>INDEX(TrackerTbl[#Data],MATCH(Table58[[#This Row],[L2]],TrackerTbl[Cleansed_UAID_2],0),7)</f>
        <v>#N/A</v>
      </c>
    </row>
    <row r="3371" spans="10:16">
      <c r="J3371" t="s">
        <v>12665</v>
      </c>
      <c r="K3371" s="238" t="s">
        <v>12627</v>
      </c>
      <c r="L3371" t="str">
        <f>LEFT(Table58[[#This Row],[L3 (Last Work Package only)]],FIND(" - ",Table58[[#This Row],[L3 (Last Work Package only)]])-1)</f>
        <v>IDR 214.07</v>
      </c>
      <c r="M3371" t="str">
        <f>LEFT(Table58[[#This Row],[Assets]],FIND(" - ",Table58[[#This Row],[Assets]])-1)</f>
        <v>HS2-00003H5K0</v>
      </c>
      <c r="N3371" s="239" t="e">
        <f>INDEX(TrackerTbl[#Data],MATCH(Table58[[#This Row],[L2]],TrackerTbl[Cleansed_UAID_2],0),5)</f>
        <v>#N/A</v>
      </c>
      <c r="O3371" s="9" t="e">
        <f>INDEX(TrackerTbl[#Data],MATCH(Table58[[#This Row],[L2]],TrackerTbl[Cleansed_UAID_2],0),6)</f>
        <v>#N/A</v>
      </c>
      <c r="P3371" s="239" t="e">
        <f>INDEX(TrackerTbl[#Data],MATCH(Table58[[#This Row],[L2]],TrackerTbl[Cleansed_UAID_2],0),7)</f>
        <v>#N/A</v>
      </c>
    </row>
    <row r="3372" spans="10:16">
      <c r="J3372" t="s">
        <v>12666</v>
      </c>
      <c r="K3372" s="238" t="s">
        <v>12627</v>
      </c>
      <c r="L3372" t="str">
        <f>LEFT(Table58[[#This Row],[L3 (Last Work Package only)]],FIND(" - ",Table58[[#This Row],[L3 (Last Work Package only)]])-1)</f>
        <v>IDR 214.07</v>
      </c>
      <c r="M3372" t="str">
        <f>LEFT(Table58[[#This Row],[Assets]],FIND(" - ",Table58[[#This Row],[Assets]])-1)</f>
        <v>HS2-00003HWH3</v>
      </c>
      <c r="N3372" s="239">
        <f>INDEX(TrackerTbl[#Data],MATCH(Table58[[#This Row],[L2]],TrackerTbl[Cleansed_UAID_2],0),5)</f>
        <v>45460</v>
      </c>
      <c r="O3372" s="9" t="str">
        <f>INDEX(TrackerTbl[#Data],MATCH(Table58[[#This Row],[L2]],TrackerTbl[Cleansed_UAID_2],0),6)</f>
        <v>10 - Complete</v>
      </c>
      <c r="P3372" s="239">
        <f>INDEX(TrackerTbl[#Data],MATCH(Table58[[#This Row],[L2]],TrackerTbl[Cleansed_UAID_2],0),7)</f>
        <v>45478</v>
      </c>
    </row>
    <row r="3373" spans="10:16">
      <c r="J3373" t="s">
        <v>12667</v>
      </c>
      <c r="K3373" s="238" t="s">
        <v>12627</v>
      </c>
      <c r="L3373" t="str">
        <f>LEFT(Table58[[#This Row],[L3 (Last Work Package only)]],FIND(" - ",Table58[[#This Row],[L3 (Last Work Package only)]])-1)</f>
        <v>IDR 214.07</v>
      </c>
      <c r="M3373" t="str">
        <f>LEFT(Table58[[#This Row],[Assets]],FIND(" - ",Table58[[#This Row],[Assets]])-1)</f>
        <v>HS2-00003JYH0</v>
      </c>
      <c r="N3373" s="239" t="e">
        <f>INDEX(TrackerTbl[#Data],MATCH(Table58[[#This Row],[L2]],TrackerTbl[Cleansed_UAID_2],0),5)</f>
        <v>#N/A</v>
      </c>
      <c r="O3373" s="9" t="e">
        <f>INDEX(TrackerTbl[#Data],MATCH(Table58[[#This Row],[L2]],TrackerTbl[Cleansed_UAID_2],0),6)</f>
        <v>#N/A</v>
      </c>
      <c r="P3373" s="239" t="e">
        <f>INDEX(TrackerTbl[#Data],MATCH(Table58[[#This Row],[L2]],TrackerTbl[Cleansed_UAID_2],0),7)</f>
        <v>#N/A</v>
      </c>
    </row>
    <row r="3374" spans="10:16">
      <c r="J3374" t="s">
        <v>12668</v>
      </c>
      <c r="K3374" s="238" t="s">
        <v>12627</v>
      </c>
      <c r="L3374" t="str">
        <f>LEFT(Table58[[#This Row],[L3 (Last Work Package only)]],FIND(" - ",Table58[[#This Row],[L3 (Last Work Package only)]])-1)</f>
        <v>IDR 214.07</v>
      </c>
      <c r="M3374" t="str">
        <f>LEFT(Table58[[#This Row],[Assets]],FIND(" - ",Table58[[#This Row],[Assets]])-1)</f>
        <v>HS2-00003JYH1</v>
      </c>
      <c r="N3374" s="239" t="e">
        <f>INDEX(TrackerTbl[#Data],MATCH(Table58[[#This Row],[L2]],TrackerTbl[Cleansed_UAID_2],0),5)</f>
        <v>#N/A</v>
      </c>
      <c r="O3374" s="9" t="e">
        <f>INDEX(TrackerTbl[#Data],MATCH(Table58[[#This Row],[L2]],TrackerTbl[Cleansed_UAID_2],0),6)</f>
        <v>#N/A</v>
      </c>
      <c r="P3374" s="239" t="e">
        <f>INDEX(TrackerTbl[#Data],MATCH(Table58[[#This Row],[L2]],TrackerTbl[Cleansed_UAID_2],0),7)</f>
        <v>#N/A</v>
      </c>
    </row>
    <row r="3375" spans="10:16">
      <c r="J3375" t="s">
        <v>12669</v>
      </c>
      <c r="K3375" s="238" t="s">
        <v>12627</v>
      </c>
      <c r="L3375" t="str">
        <f>LEFT(Table58[[#This Row],[L3 (Last Work Package only)]],FIND(" - ",Table58[[#This Row],[L3 (Last Work Package only)]])-1)</f>
        <v>IDR 214.07</v>
      </c>
      <c r="M3375" t="str">
        <f>LEFT(Table58[[#This Row],[Assets]],FIND(" - ",Table58[[#This Row],[Assets]])-1)</f>
        <v>HS2-00003L0M2</v>
      </c>
      <c r="N3375" s="239">
        <f>INDEX(TrackerTbl[#Data],MATCH(Table58[[#This Row],[L2]],TrackerTbl[Cleansed_UAID_2],0),5)</f>
        <v>45628</v>
      </c>
      <c r="O3375" s="9" t="str">
        <f>INDEX(TrackerTbl[#Data],MATCH(Table58[[#This Row],[L2]],TrackerTbl[Cleansed_UAID_2],0),6)</f>
        <v>10 - Complete</v>
      </c>
      <c r="P3375" s="239">
        <f>INDEX(TrackerTbl[#Data],MATCH(Table58[[#This Row],[L2]],TrackerTbl[Cleansed_UAID_2],0),7)</f>
        <v>45665</v>
      </c>
    </row>
    <row r="3376" spans="10:16">
      <c r="J3376" t="s">
        <v>12670</v>
      </c>
      <c r="K3376" s="238" t="s">
        <v>12671</v>
      </c>
      <c r="L3376" t="str">
        <f>LEFT(Table58[[#This Row],[L3 (Last Work Package only)]],FIND(" - ",Table58[[#This Row],[L3 (Last Work Package only)]])-1)</f>
        <v>IDR 214.06</v>
      </c>
      <c r="M3376" t="str">
        <f>LEFT(Table58[[#This Row],[Assets]],FIND(" - ",Table58[[#This Row],[Assets]])-1)</f>
        <v>HS2-000001309</v>
      </c>
      <c r="N3376" s="239">
        <f>INDEX(TrackerTbl[#Data],MATCH(Table58[[#This Row],[L2]],TrackerTbl[Cleansed_UAID_2],0),5)</f>
        <v>45580</v>
      </c>
      <c r="O3376" s="9" t="str">
        <f>INDEX(TrackerTbl[#Data],MATCH(Table58[[#This Row],[L2]],TrackerTbl[Cleansed_UAID_2],0),6)</f>
        <v>10 - Complete</v>
      </c>
      <c r="P3376" s="239">
        <f>INDEX(TrackerTbl[#Data],MATCH(Table58[[#This Row],[L2]],TrackerTbl[Cleansed_UAID_2],0),7)</f>
        <v>45590</v>
      </c>
    </row>
    <row r="3377" spans="10:16">
      <c r="J3377" t="s">
        <v>12672</v>
      </c>
      <c r="K3377" s="238" t="s">
        <v>12671</v>
      </c>
      <c r="L3377" t="str">
        <f>LEFT(Table58[[#This Row],[L3 (Last Work Package only)]],FIND(" - ",Table58[[#This Row],[L3 (Last Work Package only)]])-1)</f>
        <v>IDR 214.06</v>
      </c>
      <c r="M3377" t="str">
        <f>LEFT(Table58[[#This Row],[Assets]],FIND(" - ",Table58[[#This Row],[Assets]])-1)</f>
        <v>HS2-00002KRAJ</v>
      </c>
      <c r="N3377" s="239" t="e">
        <f>INDEX(TrackerTbl[#Data],MATCH(Table58[[#This Row],[L2]],TrackerTbl[Cleansed_UAID_2],0),5)</f>
        <v>#N/A</v>
      </c>
      <c r="O3377" s="9" t="e">
        <f>INDEX(TrackerTbl[#Data],MATCH(Table58[[#This Row],[L2]],TrackerTbl[Cleansed_UAID_2],0),6)</f>
        <v>#N/A</v>
      </c>
      <c r="P3377" s="239" t="e">
        <f>INDEX(TrackerTbl[#Data],MATCH(Table58[[#This Row],[L2]],TrackerTbl[Cleansed_UAID_2],0),7)</f>
        <v>#N/A</v>
      </c>
    </row>
    <row r="3378" spans="10:16">
      <c r="J3378" t="s">
        <v>12673</v>
      </c>
      <c r="K3378" s="238" t="s">
        <v>12671</v>
      </c>
      <c r="L3378" t="str">
        <f>LEFT(Table58[[#This Row],[L3 (Last Work Package only)]],FIND(" - ",Table58[[#This Row],[L3 (Last Work Package only)]])-1)</f>
        <v>IDR 214.06</v>
      </c>
      <c r="M3378" t="str">
        <f>LEFT(Table58[[#This Row],[Assets]],FIND(" - ",Table58[[#This Row],[Assets]])-1)</f>
        <v>HS2-000001370</v>
      </c>
      <c r="N3378" s="239" t="e">
        <f>INDEX(TrackerTbl[#Data],MATCH(Table58[[#This Row],[L2]],TrackerTbl[Cleansed_UAID_2],0),5)</f>
        <v>#N/A</v>
      </c>
      <c r="O3378" s="9" t="e">
        <f>INDEX(TrackerTbl[#Data],MATCH(Table58[[#This Row],[L2]],TrackerTbl[Cleansed_UAID_2],0),6)</f>
        <v>#N/A</v>
      </c>
      <c r="P3378" s="239" t="e">
        <f>INDEX(TrackerTbl[#Data],MATCH(Table58[[#This Row],[L2]],TrackerTbl[Cleansed_UAID_2],0),7)</f>
        <v>#N/A</v>
      </c>
    </row>
    <row r="3379" spans="10:16">
      <c r="J3379" t="s">
        <v>12674</v>
      </c>
      <c r="K3379" s="238" t="s">
        <v>12671</v>
      </c>
      <c r="L3379" t="str">
        <f>LEFT(Table58[[#This Row],[L3 (Last Work Package only)]],FIND(" - ",Table58[[#This Row],[L3 (Last Work Package only)]])-1)</f>
        <v>IDR 214.06</v>
      </c>
      <c r="M3379" t="str">
        <f>LEFT(Table58[[#This Row],[Assets]],FIND(" - ",Table58[[#This Row],[Assets]])-1)</f>
        <v>HS2-000001310</v>
      </c>
      <c r="N3379" s="239">
        <f>INDEX(TrackerTbl[#Data],MATCH(Table58[[#This Row],[L2]],TrackerTbl[Cleansed_UAID_2],0),5)</f>
        <v>45590</v>
      </c>
      <c r="O3379" s="9" t="str">
        <f>INDEX(TrackerTbl[#Data],MATCH(Table58[[#This Row],[L2]],TrackerTbl[Cleansed_UAID_2],0),6)</f>
        <v>10 - Complete</v>
      </c>
      <c r="P3379" s="239">
        <f>INDEX(TrackerTbl[#Data],MATCH(Table58[[#This Row],[L2]],TrackerTbl[Cleansed_UAID_2],0),7)</f>
        <v>45602</v>
      </c>
    </row>
    <row r="3380" spans="10:16">
      <c r="J3380" t="s">
        <v>12675</v>
      </c>
      <c r="K3380" s="238" t="s">
        <v>12671</v>
      </c>
      <c r="L3380" t="str">
        <f>LEFT(Table58[[#This Row],[L3 (Last Work Package only)]],FIND(" - ",Table58[[#This Row],[L3 (Last Work Package only)]])-1)</f>
        <v>IDR 214.06</v>
      </c>
      <c r="M3380" t="str">
        <f>LEFT(Table58[[#This Row],[Assets]],FIND(" - ",Table58[[#This Row],[Assets]])-1)</f>
        <v>HS2-00002BJU2</v>
      </c>
      <c r="N3380" s="239" t="e">
        <f>INDEX(TrackerTbl[#Data],MATCH(Table58[[#This Row],[L2]],TrackerTbl[Cleansed_UAID_2],0),5)</f>
        <v>#N/A</v>
      </c>
      <c r="O3380" s="9" t="e">
        <f>INDEX(TrackerTbl[#Data],MATCH(Table58[[#This Row],[L2]],TrackerTbl[Cleansed_UAID_2],0),6)</f>
        <v>#N/A</v>
      </c>
      <c r="P3380" s="239" t="e">
        <f>INDEX(TrackerTbl[#Data],MATCH(Table58[[#This Row],[L2]],TrackerTbl[Cleansed_UAID_2],0),7)</f>
        <v>#N/A</v>
      </c>
    </row>
    <row r="3381" spans="10:16">
      <c r="J3381" t="s">
        <v>12676</v>
      </c>
      <c r="K3381" s="238" t="s">
        <v>12671</v>
      </c>
      <c r="L3381" t="str">
        <f>LEFT(Table58[[#This Row],[L3 (Last Work Package only)]],FIND(" - ",Table58[[#This Row],[L3 (Last Work Package only)]])-1)</f>
        <v>IDR 214.06</v>
      </c>
      <c r="M3381" t="str">
        <f>LEFT(Table58[[#This Row],[Assets]],FIND(" - ",Table58[[#This Row],[Assets]])-1)</f>
        <v>HS2-00003LH5M</v>
      </c>
      <c r="N3381" s="239" t="e">
        <f>INDEX(TrackerTbl[#Data],MATCH(Table58[[#This Row],[L2]],TrackerTbl[Cleansed_UAID_2],0),5)</f>
        <v>#N/A</v>
      </c>
      <c r="O3381" s="9" t="e">
        <f>INDEX(TrackerTbl[#Data],MATCH(Table58[[#This Row],[L2]],TrackerTbl[Cleansed_UAID_2],0),6)</f>
        <v>#N/A</v>
      </c>
      <c r="P3381" s="239" t="e">
        <f>INDEX(TrackerTbl[#Data],MATCH(Table58[[#This Row],[L2]],TrackerTbl[Cleansed_UAID_2],0),7)</f>
        <v>#N/A</v>
      </c>
    </row>
    <row r="3382" spans="10:16">
      <c r="J3382" t="s">
        <v>12677</v>
      </c>
      <c r="K3382" s="238" t="s">
        <v>12671</v>
      </c>
      <c r="L3382" t="str">
        <f>LEFT(Table58[[#This Row],[L3 (Last Work Package only)]],FIND(" - ",Table58[[#This Row],[L3 (Last Work Package only)]])-1)</f>
        <v>IDR 214.06</v>
      </c>
      <c r="M3382" t="str">
        <f>LEFT(Table58[[#This Row],[Assets]],FIND(" - ",Table58[[#This Row],[Assets]])-1)</f>
        <v>HS2-00003LH5N</v>
      </c>
      <c r="N3382" s="239" t="e">
        <f>INDEX(TrackerTbl[#Data],MATCH(Table58[[#This Row],[L2]],TrackerTbl[Cleansed_UAID_2],0),5)</f>
        <v>#N/A</v>
      </c>
      <c r="O3382" s="9" t="e">
        <f>INDEX(TrackerTbl[#Data],MATCH(Table58[[#This Row],[L2]],TrackerTbl[Cleansed_UAID_2],0),6)</f>
        <v>#N/A</v>
      </c>
      <c r="P3382" s="239" t="e">
        <f>INDEX(TrackerTbl[#Data],MATCH(Table58[[#This Row],[L2]],TrackerTbl[Cleansed_UAID_2],0),7)</f>
        <v>#N/A</v>
      </c>
    </row>
    <row r="3383" spans="10:16">
      <c r="J3383" t="s">
        <v>12678</v>
      </c>
      <c r="K3383" s="238" t="s">
        <v>12679</v>
      </c>
      <c r="L3383" t="str">
        <f>LEFT(Table58[[#This Row],[L3 (Last Work Package only)]],FIND(" - ",Table58[[#This Row],[L3 (Last Work Package only)]])-1)</f>
        <v>IDR 214.05</v>
      </c>
      <c r="M3383" t="str">
        <f>LEFT(Table58[[#This Row],[Assets]],FIND(" - ",Table58[[#This Row],[Assets]])-1)</f>
        <v>HS2-00002HCE4</v>
      </c>
      <c r="N3383" s="239" t="e">
        <f>INDEX(TrackerTbl[#Data],MATCH(Table58[[#This Row],[L2]],TrackerTbl[Cleansed_UAID_2],0),5)</f>
        <v>#N/A</v>
      </c>
      <c r="O3383" s="9" t="e">
        <f>INDEX(TrackerTbl[#Data],MATCH(Table58[[#This Row],[L2]],TrackerTbl[Cleansed_UAID_2],0),6)</f>
        <v>#N/A</v>
      </c>
      <c r="P3383" s="239" t="e">
        <f>INDEX(TrackerTbl[#Data],MATCH(Table58[[#This Row],[L2]],TrackerTbl[Cleansed_UAID_2],0),7)</f>
        <v>#N/A</v>
      </c>
    </row>
    <row r="3384" spans="10:16">
      <c r="J3384" t="s">
        <v>12680</v>
      </c>
      <c r="K3384" s="238" t="s">
        <v>12679</v>
      </c>
      <c r="L3384" t="str">
        <f>LEFT(Table58[[#This Row],[L3 (Last Work Package only)]],FIND(" - ",Table58[[#This Row],[L3 (Last Work Package only)]])-1)</f>
        <v>IDR 214.05</v>
      </c>
      <c r="M3384" t="str">
        <f>LEFT(Table58[[#This Row],[Assets]],FIND(" - ",Table58[[#This Row],[Assets]])-1)</f>
        <v>HS2-000001369</v>
      </c>
      <c r="N3384" s="239" t="e">
        <f>INDEX(TrackerTbl[#Data],MATCH(Table58[[#This Row],[L2]],TrackerTbl[Cleansed_UAID_2],0),5)</f>
        <v>#N/A</v>
      </c>
      <c r="O3384" s="9" t="e">
        <f>INDEX(TrackerTbl[#Data],MATCH(Table58[[#This Row],[L2]],TrackerTbl[Cleansed_UAID_2],0),6)</f>
        <v>#N/A</v>
      </c>
      <c r="P3384" s="239" t="e">
        <f>INDEX(TrackerTbl[#Data],MATCH(Table58[[#This Row],[L2]],TrackerTbl[Cleansed_UAID_2],0),7)</f>
        <v>#N/A</v>
      </c>
    </row>
    <row r="3385" spans="10:16">
      <c r="J3385" t="s">
        <v>12681</v>
      </c>
      <c r="K3385" s="238" t="s">
        <v>12679</v>
      </c>
      <c r="L3385" t="str">
        <f>LEFT(Table58[[#This Row],[L3 (Last Work Package only)]],FIND(" - ",Table58[[#This Row],[L3 (Last Work Package only)]])-1)</f>
        <v>IDR 214.05</v>
      </c>
      <c r="M3385" t="str">
        <f>LEFT(Table58[[#This Row],[Assets]],FIND(" - ",Table58[[#This Row],[Assets]])-1)</f>
        <v>HS2-000001371</v>
      </c>
      <c r="N3385" s="239" t="e">
        <f>INDEX(TrackerTbl[#Data],MATCH(Table58[[#This Row],[L2]],TrackerTbl[Cleansed_UAID_2],0),5)</f>
        <v>#N/A</v>
      </c>
      <c r="O3385" s="9" t="e">
        <f>INDEX(TrackerTbl[#Data],MATCH(Table58[[#This Row],[L2]],TrackerTbl[Cleansed_UAID_2],0),6)</f>
        <v>#N/A</v>
      </c>
      <c r="P3385" s="239" t="e">
        <f>INDEX(TrackerTbl[#Data],MATCH(Table58[[#This Row],[L2]],TrackerTbl[Cleansed_UAID_2],0),7)</f>
        <v>#N/A</v>
      </c>
    </row>
    <row r="3386" spans="10:16">
      <c r="J3386" t="s">
        <v>12682</v>
      </c>
      <c r="K3386" s="238" t="s">
        <v>12679</v>
      </c>
      <c r="L3386" t="str">
        <f>LEFT(Table58[[#This Row],[L3 (Last Work Package only)]],FIND(" - ",Table58[[#This Row],[L3 (Last Work Package only)]])-1)</f>
        <v>IDR 214.05</v>
      </c>
      <c r="M3386" t="str">
        <f>LEFT(Table58[[#This Row],[Assets]],FIND(" - ",Table58[[#This Row],[Assets]])-1)</f>
        <v>HS2-000001424</v>
      </c>
      <c r="N3386" s="239" t="e">
        <f>INDEX(TrackerTbl[#Data],MATCH(Table58[[#This Row],[L2]],TrackerTbl[Cleansed_UAID_2],0),5)</f>
        <v>#N/A</v>
      </c>
      <c r="O3386" s="9" t="e">
        <f>INDEX(TrackerTbl[#Data],MATCH(Table58[[#This Row],[L2]],TrackerTbl[Cleansed_UAID_2],0),6)</f>
        <v>#N/A</v>
      </c>
      <c r="P3386" s="239" t="e">
        <f>INDEX(TrackerTbl[#Data],MATCH(Table58[[#This Row],[L2]],TrackerTbl[Cleansed_UAID_2],0),7)</f>
        <v>#N/A</v>
      </c>
    </row>
    <row r="3387" spans="10:16">
      <c r="J3387" t="s">
        <v>12683</v>
      </c>
      <c r="K3387" s="238" t="s">
        <v>12679</v>
      </c>
      <c r="L3387" t="str">
        <f>LEFT(Table58[[#This Row],[L3 (Last Work Package only)]],FIND(" - ",Table58[[#This Row],[L3 (Last Work Package only)]])-1)</f>
        <v>IDR 214.05</v>
      </c>
      <c r="M3387" t="str">
        <f>LEFT(Table58[[#This Row],[Assets]],FIND(" - ",Table58[[#This Row],[Assets]])-1)</f>
        <v>HS2-00002XPHN</v>
      </c>
      <c r="N3387" s="239" t="e">
        <f>INDEX(TrackerTbl[#Data],MATCH(Table58[[#This Row],[L2]],TrackerTbl[Cleansed_UAID_2],0),5)</f>
        <v>#N/A</v>
      </c>
      <c r="O3387" s="9" t="e">
        <f>INDEX(TrackerTbl[#Data],MATCH(Table58[[#This Row],[L2]],TrackerTbl[Cleansed_UAID_2],0),6)</f>
        <v>#N/A</v>
      </c>
      <c r="P3387" s="239" t="e">
        <f>INDEX(TrackerTbl[#Data],MATCH(Table58[[#This Row],[L2]],TrackerTbl[Cleansed_UAID_2],0),7)</f>
        <v>#N/A</v>
      </c>
    </row>
    <row r="3388" spans="10:16">
      <c r="J3388" t="s">
        <v>12684</v>
      </c>
      <c r="K3388" s="238" t="s">
        <v>12685</v>
      </c>
      <c r="L3388" t="str">
        <f>LEFT(Table58[[#This Row],[L3 (Last Work Package only)]],FIND(" - ",Table58[[#This Row],[L3 (Last Work Package only)]])-1)</f>
        <v>IDR 214.04</v>
      </c>
      <c r="M3388" t="str">
        <f>LEFT(Table58[[#This Row],[Assets]],FIND(" - ",Table58[[#This Row],[Assets]])-1)</f>
        <v>HS2-00002VJVU</v>
      </c>
      <c r="N3388" s="239" t="e">
        <f>INDEX(TrackerTbl[#Data],MATCH(Table58[[#This Row],[L2]],TrackerTbl[Cleansed_UAID_2],0),5)</f>
        <v>#N/A</v>
      </c>
      <c r="O3388" s="9" t="e">
        <f>INDEX(TrackerTbl[#Data],MATCH(Table58[[#This Row],[L2]],TrackerTbl[Cleansed_UAID_2],0),6)</f>
        <v>#N/A</v>
      </c>
      <c r="P3388" s="239" t="e">
        <f>INDEX(TrackerTbl[#Data],MATCH(Table58[[#This Row],[L2]],TrackerTbl[Cleansed_UAID_2],0),7)</f>
        <v>#N/A</v>
      </c>
    </row>
    <row r="3389" spans="10:16">
      <c r="J3389" t="s">
        <v>12686</v>
      </c>
      <c r="K3389" s="238" t="s">
        <v>12685</v>
      </c>
      <c r="L3389" t="str">
        <f>LEFT(Table58[[#This Row],[L3 (Last Work Package only)]],FIND(" - ",Table58[[#This Row],[L3 (Last Work Package only)]])-1)</f>
        <v>IDR 214.04</v>
      </c>
      <c r="M3389" t="str">
        <f>LEFT(Table58[[#This Row],[Assets]],FIND(" - ",Table58[[#This Row],[Assets]])-1)</f>
        <v>HS2-000020NHM</v>
      </c>
      <c r="N3389" s="239" t="e">
        <f>INDEX(TrackerTbl[#Data],MATCH(Table58[[#This Row],[L2]],TrackerTbl[Cleansed_UAID_2],0),5)</f>
        <v>#N/A</v>
      </c>
      <c r="O3389" s="9" t="e">
        <f>INDEX(TrackerTbl[#Data],MATCH(Table58[[#This Row],[L2]],TrackerTbl[Cleansed_UAID_2],0),6)</f>
        <v>#N/A</v>
      </c>
      <c r="P3389" s="239" t="e">
        <f>INDEX(TrackerTbl[#Data],MATCH(Table58[[#This Row],[L2]],TrackerTbl[Cleansed_UAID_2],0),7)</f>
        <v>#N/A</v>
      </c>
    </row>
    <row r="3390" spans="10:16">
      <c r="J3390" t="s">
        <v>12687</v>
      </c>
      <c r="K3390" s="238" t="s">
        <v>12685</v>
      </c>
      <c r="L3390" t="str">
        <f>LEFT(Table58[[#This Row],[L3 (Last Work Package only)]],FIND(" - ",Table58[[#This Row],[L3 (Last Work Package only)]])-1)</f>
        <v>IDR 214.04</v>
      </c>
      <c r="M3390" t="str">
        <f>LEFT(Table58[[#This Row],[Assets]],FIND(" - ",Table58[[#This Row],[Assets]])-1)</f>
        <v>HS2-000020NHP</v>
      </c>
      <c r="N3390" s="239" t="e">
        <f>INDEX(TrackerTbl[#Data],MATCH(Table58[[#This Row],[L2]],TrackerTbl[Cleansed_UAID_2],0),5)</f>
        <v>#N/A</v>
      </c>
      <c r="O3390" s="9" t="e">
        <f>INDEX(TrackerTbl[#Data],MATCH(Table58[[#This Row],[L2]],TrackerTbl[Cleansed_UAID_2],0),6)</f>
        <v>#N/A</v>
      </c>
      <c r="P3390" s="239" t="e">
        <f>INDEX(TrackerTbl[#Data],MATCH(Table58[[#This Row],[L2]],TrackerTbl[Cleansed_UAID_2],0),7)</f>
        <v>#N/A</v>
      </c>
    </row>
    <row r="3391" spans="10:16">
      <c r="J3391" t="s">
        <v>12688</v>
      </c>
      <c r="K3391" s="238" t="s">
        <v>12685</v>
      </c>
      <c r="L3391" t="str">
        <f>LEFT(Table58[[#This Row],[L3 (Last Work Package only)]],FIND(" - ",Table58[[#This Row],[L3 (Last Work Package only)]])-1)</f>
        <v>IDR 214.04</v>
      </c>
      <c r="M3391" t="str">
        <f>LEFT(Table58[[#This Row],[Assets]],FIND(" - ",Table58[[#This Row],[Assets]])-1)</f>
        <v>HS2-000001307</v>
      </c>
      <c r="N3391" s="239">
        <f>INDEX(TrackerTbl[#Data],MATCH(Table58[[#This Row],[L2]],TrackerTbl[Cleansed_UAID_2],0),5)</f>
        <v>45240</v>
      </c>
      <c r="O3391" s="9" t="str">
        <f>INDEX(TrackerTbl[#Data],MATCH(Table58[[#This Row],[L2]],TrackerTbl[Cleansed_UAID_2],0),6)</f>
        <v>99 - Cancelled</v>
      </c>
      <c r="P3391" s="239">
        <f>INDEX(TrackerTbl[#Data],MATCH(Table58[[#This Row],[L2]],TrackerTbl[Cleansed_UAID_2],0),7)</f>
        <v>0</v>
      </c>
    </row>
    <row r="3392" spans="10:16">
      <c r="J3392" t="s">
        <v>12689</v>
      </c>
      <c r="K3392" s="238" t="s">
        <v>12685</v>
      </c>
      <c r="L3392" t="str">
        <f>LEFT(Table58[[#This Row],[L3 (Last Work Package only)]],FIND(" - ",Table58[[#This Row],[L3 (Last Work Package only)]])-1)</f>
        <v>IDR 214.04</v>
      </c>
      <c r="M3392" t="str">
        <f>LEFT(Table58[[#This Row],[Assets]],FIND(" - ",Table58[[#This Row],[Assets]])-1)</f>
        <v>HS2-00002BJTV</v>
      </c>
      <c r="N3392" s="239" t="e">
        <f>INDEX(TrackerTbl[#Data],MATCH(Table58[[#This Row],[L2]],TrackerTbl[Cleansed_UAID_2],0),5)</f>
        <v>#N/A</v>
      </c>
      <c r="O3392" s="9" t="e">
        <f>INDEX(TrackerTbl[#Data],MATCH(Table58[[#This Row],[L2]],TrackerTbl[Cleansed_UAID_2],0),6)</f>
        <v>#N/A</v>
      </c>
      <c r="P3392" s="239" t="e">
        <f>INDEX(TrackerTbl[#Data],MATCH(Table58[[#This Row],[L2]],TrackerTbl[Cleansed_UAID_2],0),7)</f>
        <v>#N/A</v>
      </c>
    </row>
    <row r="3393" spans="10:16">
      <c r="J3393" t="s">
        <v>12690</v>
      </c>
      <c r="K3393" s="238" t="s">
        <v>12685</v>
      </c>
      <c r="L3393" t="str">
        <f>LEFT(Table58[[#This Row],[L3 (Last Work Package only)]],FIND(" - ",Table58[[#This Row],[L3 (Last Work Package only)]])-1)</f>
        <v>IDR 214.04</v>
      </c>
      <c r="M3393" t="str">
        <f>LEFT(Table58[[#This Row],[Assets]],FIND(" - ",Table58[[#This Row],[Assets]])-1)</f>
        <v>HS2-00002CW0P</v>
      </c>
      <c r="N3393" s="239" t="e">
        <f>INDEX(TrackerTbl[#Data],MATCH(Table58[[#This Row],[L2]],TrackerTbl[Cleansed_UAID_2],0),5)</f>
        <v>#N/A</v>
      </c>
      <c r="O3393" s="9" t="e">
        <f>INDEX(TrackerTbl[#Data],MATCH(Table58[[#This Row],[L2]],TrackerTbl[Cleansed_UAID_2],0),6)</f>
        <v>#N/A</v>
      </c>
      <c r="P3393" s="239" t="e">
        <f>INDEX(TrackerTbl[#Data],MATCH(Table58[[#This Row],[L2]],TrackerTbl[Cleansed_UAID_2],0),7)</f>
        <v>#N/A</v>
      </c>
    </row>
    <row r="3394" spans="10:16">
      <c r="J3394" t="s">
        <v>12691</v>
      </c>
      <c r="K3394" s="238" t="s">
        <v>12692</v>
      </c>
      <c r="L3394" t="str">
        <f>LEFT(Table58[[#This Row],[L3 (Last Work Package only)]],FIND(" - ",Table58[[#This Row],[L3 (Last Work Package only)]])-1)</f>
        <v>IDR 214.03-3</v>
      </c>
      <c r="M3394" t="str">
        <f>LEFT(Table58[[#This Row],[Assets]],FIND(" - ",Table58[[#This Row],[Assets]])-1)</f>
        <v>HS2-000001422</v>
      </c>
      <c r="N3394" s="239" t="e">
        <f>INDEX(TrackerTbl[#Data],MATCH(Table58[[#This Row],[L2]],TrackerTbl[Cleansed_UAID_2],0),5)</f>
        <v>#N/A</v>
      </c>
      <c r="O3394" s="9" t="e">
        <f>INDEX(TrackerTbl[#Data],MATCH(Table58[[#This Row],[L2]],TrackerTbl[Cleansed_UAID_2],0),6)</f>
        <v>#N/A</v>
      </c>
      <c r="P3394" s="239" t="e">
        <f>INDEX(TrackerTbl[#Data],MATCH(Table58[[#This Row],[L2]],TrackerTbl[Cleansed_UAID_2],0),7)</f>
        <v>#N/A</v>
      </c>
    </row>
    <row r="3395" spans="10:16">
      <c r="J3395" t="s">
        <v>12693</v>
      </c>
      <c r="K3395" s="238" t="s">
        <v>12692</v>
      </c>
      <c r="L3395" t="str">
        <f>LEFT(Table58[[#This Row],[L3 (Last Work Package only)]],FIND(" - ",Table58[[#This Row],[L3 (Last Work Package only)]])-1)</f>
        <v>IDR 214.03-3</v>
      </c>
      <c r="M3395" t="str">
        <f>LEFT(Table58[[#This Row],[Assets]],FIND(" - ",Table58[[#This Row],[Assets]])-1)</f>
        <v>HS2-000001423</v>
      </c>
      <c r="N3395" s="239" t="e">
        <f>INDEX(TrackerTbl[#Data],MATCH(Table58[[#This Row],[L2]],TrackerTbl[Cleansed_UAID_2],0),5)</f>
        <v>#N/A</v>
      </c>
      <c r="O3395" s="9" t="e">
        <f>INDEX(TrackerTbl[#Data],MATCH(Table58[[#This Row],[L2]],TrackerTbl[Cleansed_UAID_2],0),6)</f>
        <v>#N/A</v>
      </c>
      <c r="P3395" s="239" t="e">
        <f>INDEX(TrackerTbl[#Data],MATCH(Table58[[#This Row],[L2]],TrackerTbl[Cleansed_UAID_2],0),7)</f>
        <v>#N/A</v>
      </c>
    </row>
    <row r="3396" spans="10:16">
      <c r="J3396" t="s">
        <v>12694</v>
      </c>
      <c r="K3396" s="238" t="s">
        <v>12695</v>
      </c>
      <c r="L3396" t="str">
        <f>LEFT(Table58[[#This Row],[L3 (Last Work Package only)]],FIND(" - ",Table58[[#This Row],[L3 (Last Work Package only)]])-1)</f>
        <v>IDR 214.03-2</v>
      </c>
      <c r="M3396" t="str">
        <f>LEFT(Table58[[#This Row],[Assets]],FIND(" - ",Table58[[#This Row],[Assets]])-1)</f>
        <v>HS2-000001418</v>
      </c>
      <c r="N3396" s="239" t="e">
        <f>INDEX(TrackerTbl[#Data],MATCH(Table58[[#This Row],[L2]],TrackerTbl[Cleansed_UAID_2],0),5)</f>
        <v>#N/A</v>
      </c>
      <c r="O3396" s="9" t="e">
        <f>INDEX(TrackerTbl[#Data],MATCH(Table58[[#This Row],[L2]],TrackerTbl[Cleansed_UAID_2],0),6)</f>
        <v>#N/A</v>
      </c>
      <c r="P3396" s="239" t="e">
        <f>INDEX(TrackerTbl[#Data],MATCH(Table58[[#This Row],[L2]],TrackerTbl[Cleansed_UAID_2],0),7)</f>
        <v>#N/A</v>
      </c>
    </row>
    <row r="3397" spans="10:16">
      <c r="J3397" t="s">
        <v>12696</v>
      </c>
      <c r="K3397" s="238" t="s">
        <v>12695</v>
      </c>
      <c r="L3397" t="str">
        <f>LEFT(Table58[[#This Row],[L3 (Last Work Package only)]],FIND(" - ",Table58[[#This Row],[L3 (Last Work Package only)]])-1)</f>
        <v>IDR 214.03-2</v>
      </c>
      <c r="M3397" t="str">
        <f>LEFT(Table58[[#This Row],[Assets]],FIND(" - ",Table58[[#This Row],[Assets]])-1)</f>
        <v>HS2-000020NHH</v>
      </c>
      <c r="N3397" s="239" t="e">
        <f>INDEX(TrackerTbl[#Data],MATCH(Table58[[#This Row],[L2]],TrackerTbl[Cleansed_UAID_2],0),5)</f>
        <v>#N/A</v>
      </c>
      <c r="O3397" s="9" t="e">
        <f>INDEX(TrackerTbl[#Data],MATCH(Table58[[#This Row],[L2]],TrackerTbl[Cleansed_UAID_2],0),6)</f>
        <v>#N/A</v>
      </c>
      <c r="P3397" s="239" t="e">
        <f>INDEX(TrackerTbl[#Data],MATCH(Table58[[#This Row],[L2]],TrackerTbl[Cleansed_UAID_2],0),7)</f>
        <v>#N/A</v>
      </c>
    </row>
    <row r="3398" spans="10:16">
      <c r="J3398" t="s">
        <v>12697</v>
      </c>
      <c r="K3398" s="238" t="s">
        <v>12695</v>
      </c>
      <c r="L3398" t="str">
        <f>LEFT(Table58[[#This Row],[L3 (Last Work Package only)]],FIND(" - ",Table58[[#This Row],[L3 (Last Work Package only)]])-1)</f>
        <v>IDR 214.03-2</v>
      </c>
      <c r="M3398" t="str">
        <f>LEFT(Table58[[#This Row],[Assets]],FIND(" - ",Table58[[#This Row],[Assets]])-1)</f>
        <v>HS2-000001419</v>
      </c>
      <c r="N3398" s="239" t="e">
        <f>INDEX(TrackerTbl[#Data],MATCH(Table58[[#This Row],[L2]],TrackerTbl[Cleansed_UAID_2],0),5)</f>
        <v>#N/A</v>
      </c>
      <c r="O3398" s="9" t="e">
        <f>INDEX(TrackerTbl[#Data],MATCH(Table58[[#This Row],[L2]],TrackerTbl[Cleansed_UAID_2],0),6)</f>
        <v>#N/A</v>
      </c>
      <c r="P3398" s="239" t="e">
        <f>INDEX(TrackerTbl[#Data],MATCH(Table58[[#This Row],[L2]],TrackerTbl[Cleansed_UAID_2],0),7)</f>
        <v>#N/A</v>
      </c>
    </row>
    <row r="3399" spans="10:16">
      <c r="J3399" t="s">
        <v>12698</v>
      </c>
      <c r="K3399" s="238" t="s">
        <v>12699</v>
      </c>
      <c r="L3399" t="str">
        <f>LEFT(Table58[[#This Row],[L3 (Last Work Package only)]],FIND(" - ",Table58[[#This Row],[L3 (Last Work Package only)]])-1)</f>
        <v>IDR 214.03-1</v>
      </c>
      <c r="M3399" t="str">
        <f>LEFT(Table58[[#This Row],[Assets]],FIND(" - ",Table58[[#This Row],[Assets]])-1)</f>
        <v>HS2-00002CT7W</v>
      </c>
      <c r="N3399" s="239" t="e">
        <f>INDEX(TrackerTbl[#Data],MATCH(Table58[[#This Row],[L2]],TrackerTbl[Cleansed_UAID_2],0),5)</f>
        <v>#N/A</v>
      </c>
      <c r="O3399" s="9" t="e">
        <f>INDEX(TrackerTbl[#Data],MATCH(Table58[[#This Row],[L2]],TrackerTbl[Cleansed_UAID_2],0),6)</f>
        <v>#N/A</v>
      </c>
      <c r="P3399" s="239" t="e">
        <f>INDEX(TrackerTbl[#Data],MATCH(Table58[[#This Row],[L2]],TrackerTbl[Cleansed_UAID_2],0),7)</f>
        <v>#N/A</v>
      </c>
    </row>
    <row r="3400" spans="10:16">
      <c r="J3400" t="s">
        <v>12700</v>
      </c>
      <c r="K3400" s="238" t="s">
        <v>12699</v>
      </c>
      <c r="L3400" t="str">
        <f>LEFT(Table58[[#This Row],[L3 (Last Work Package only)]],FIND(" - ",Table58[[#This Row],[L3 (Last Work Package only)]])-1)</f>
        <v>IDR 214.03-1</v>
      </c>
      <c r="M3400" t="str">
        <f>LEFT(Table58[[#This Row],[Assets]],FIND(" - ",Table58[[#This Row],[Assets]])-1)</f>
        <v>HS2-00002CT7G</v>
      </c>
      <c r="N3400" s="239" t="e">
        <f>INDEX(TrackerTbl[#Data],MATCH(Table58[[#This Row],[L2]],TrackerTbl[Cleansed_UAID_2],0),5)</f>
        <v>#N/A</v>
      </c>
      <c r="O3400" s="9" t="e">
        <f>INDEX(TrackerTbl[#Data],MATCH(Table58[[#This Row],[L2]],TrackerTbl[Cleansed_UAID_2],0),6)</f>
        <v>#N/A</v>
      </c>
      <c r="P3400" s="239" t="e">
        <f>INDEX(TrackerTbl[#Data],MATCH(Table58[[#This Row],[L2]],TrackerTbl[Cleansed_UAID_2],0),7)</f>
        <v>#N/A</v>
      </c>
    </row>
    <row r="3401" spans="10:16">
      <c r="J3401" t="s">
        <v>12701</v>
      </c>
      <c r="K3401" s="238" t="s">
        <v>12699</v>
      </c>
      <c r="L3401" t="str">
        <f>LEFT(Table58[[#This Row],[L3 (Last Work Package only)]],FIND(" - ",Table58[[#This Row],[L3 (Last Work Package only)]])-1)</f>
        <v>IDR 214.03-1</v>
      </c>
      <c r="M3401" t="str">
        <f>LEFT(Table58[[#This Row],[Assets]],FIND(" - ",Table58[[#This Row],[Assets]])-1)</f>
        <v>HS2-00002CT7H</v>
      </c>
      <c r="N3401" s="239" t="e">
        <f>INDEX(TrackerTbl[#Data],MATCH(Table58[[#This Row],[L2]],TrackerTbl[Cleansed_UAID_2],0),5)</f>
        <v>#N/A</v>
      </c>
      <c r="O3401" s="9" t="e">
        <f>INDEX(TrackerTbl[#Data],MATCH(Table58[[#This Row],[L2]],TrackerTbl[Cleansed_UAID_2],0),6)</f>
        <v>#N/A</v>
      </c>
      <c r="P3401" s="239" t="e">
        <f>INDEX(TrackerTbl[#Data],MATCH(Table58[[#This Row],[L2]],TrackerTbl[Cleansed_UAID_2],0),7)</f>
        <v>#N/A</v>
      </c>
    </row>
    <row r="3402" spans="10:16">
      <c r="J3402" t="s">
        <v>12702</v>
      </c>
      <c r="K3402" s="238" t="s">
        <v>12699</v>
      </c>
      <c r="L3402" t="str">
        <f>LEFT(Table58[[#This Row],[L3 (Last Work Package only)]],FIND(" - ",Table58[[#This Row],[L3 (Last Work Package only)]])-1)</f>
        <v>IDR 214.03-1</v>
      </c>
      <c r="M3402" t="str">
        <f>LEFT(Table58[[#This Row],[Assets]],FIND(" - ",Table58[[#This Row],[Assets]])-1)</f>
        <v>HS2-00002BVGL</v>
      </c>
      <c r="N3402" s="239" t="e">
        <f>INDEX(TrackerTbl[#Data],MATCH(Table58[[#This Row],[L2]],TrackerTbl[Cleansed_UAID_2],0),5)</f>
        <v>#N/A</v>
      </c>
      <c r="O3402" s="9" t="e">
        <f>INDEX(TrackerTbl[#Data],MATCH(Table58[[#This Row],[L2]],TrackerTbl[Cleansed_UAID_2],0),6)</f>
        <v>#N/A</v>
      </c>
      <c r="P3402" s="239" t="e">
        <f>INDEX(TrackerTbl[#Data],MATCH(Table58[[#This Row],[L2]],TrackerTbl[Cleansed_UAID_2],0),7)</f>
        <v>#N/A</v>
      </c>
    </row>
    <row r="3403" spans="10:16">
      <c r="J3403" t="s">
        <v>12703</v>
      </c>
      <c r="K3403" s="238" t="s">
        <v>12699</v>
      </c>
      <c r="L3403" t="str">
        <f>LEFT(Table58[[#This Row],[L3 (Last Work Package only)]],FIND(" - ",Table58[[#This Row],[L3 (Last Work Package only)]])-1)</f>
        <v>IDR 214.03-1</v>
      </c>
      <c r="M3403" t="str">
        <f>LEFT(Table58[[#This Row],[Assets]],FIND(" - ",Table58[[#This Row],[Assets]])-1)</f>
        <v>HS2-000001042</v>
      </c>
      <c r="N3403" s="239" t="e">
        <f>INDEX(TrackerTbl[#Data],MATCH(Table58[[#This Row],[L2]],TrackerTbl[Cleansed_UAID_2],0),5)</f>
        <v>#N/A</v>
      </c>
      <c r="O3403" s="9" t="e">
        <f>INDEX(TrackerTbl[#Data],MATCH(Table58[[#This Row],[L2]],TrackerTbl[Cleansed_UAID_2],0),6)</f>
        <v>#N/A</v>
      </c>
      <c r="P3403" s="239" t="e">
        <f>INDEX(TrackerTbl[#Data],MATCH(Table58[[#This Row],[L2]],TrackerTbl[Cleansed_UAID_2],0),7)</f>
        <v>#N/A</v>
      </c>
    </row>
    <row r="3404" spans="10:16">
      <c r="J3404" t="s">
        <v>12704</v>
      </c>
      <c r="K3404" s="238" t="s">
        <v>12699</v>
      </c>
      <c r="L3404" t="str">
        <f>LEFT(Table58[[#This Row],[L3 (Last Work Package only)]],FIND(" - ",Table58[[#This Row],[L3 (Last Work Package only)]])-1)</f>
        <v>IDR 214.03-1</v>
      </c>
      <c r="M3404" t="str">
        <f>LEFT(Table58[[#This Row],[Assets]],FIND(" - ",Table58[[#This Row],[Assets]])-1)</f>
        <v>HS2-000020NH2</v>
      </c>
      <c r="N3404" s="239" t="e">
        <f>INDEX(TrackerTbl[#Data],MATCH(Table58[[#This Row],[L2]],TrackerTbl[Cleansed_UAID_2],0),5)</f>
        <v>#N/A</v>
      </c>
      <c r="O3404" s="9" t="e">
        <f>INDEX(TrackerTbl[#Data],MATCH(Table58[[#This Row],[L2]],TrackerTbl[Cleansed_UAID_2],0),6)</f>
        <v>#N/A</v>
      </c>
      <c r="P3404" s="239" t="e">
        <f>INDEX(TrackerTbl[#Data],MATCH(Table58[[#This Row],[L2]],TrackerTbl[Cleansed_UAID_2],0),7)</f>
        <v>#N/A</v>
      </c>
    </row>
    <row r="3405" spans="10:16">
      <c r="J3405" t="s">
        <v>12705</v>
      </c>
      <c r="K3405" s="238" t="s">
        <v>12699</v>
      </c>
      <c r="L3405" t="str">
        <f>LEFT(Table58[[#This Row],[L3 (Last Work Package only)]],FIND(" - ",Table58[[#This Row],[L3 (Last Work Package only)]])-1)</f>
        <v>IDR 214.03-1</v>
      </c>
      <c r="M3405" t="str">
        <f>LEFT(Table58[[#This Row],[Assets]],FIND(" - ",Table58[[#This Row],[Assets]])-1)</f>
        <v>HS2-00002QH94</v>
      </c>
      <c r="N3405" s="239" t="e">
        <f>INDEX(TrackerTbl[#Data],MATCH(Table58[[#This Row],[L2]],TrackerTbl[Cleansed_UAID_2],0),5)</f>
        <v>#N/A</v>
      </c>
      <c r="O3405" s="9" t="e">
        <f>INDEX(TrackerTbl[#Data],MATCH(Table58[[#This Row],[L2]],TrackerTbl[Cleansed_UAID_2],0),6)</f>
        <v>#N/A</v>
      </c>
      <c r="P3405" s="239" t="e">
        <f>INDEX(TrackerTbl[#Data],MATCH(Table58[[#This Row],[L2]],TrackerTbl[Cleansed_UAID_2],0),7)</f>
        <v>#N/A</v>
      </c>
    </row>
    <row r="3406" spans="10:16">
      <c r="J3406" t="s">
        <v>12706</v>
      </c>
      <c r="K3406" s="238" t="s">
        <v>12699</v>
      </c>
      <c r="L3406" t="str">
        <f>LEFT(Table58[[#This Row],[L3 (Last Work Package only)]],FIND(" - ",Table58[[#This Row],[L3 (Last Work Package only)]])-1)</f>
        <v>IDR 214.03-1</v>
      </c>
      <c r="M3406" t="str">
        <f>LEFT(Table58[[#This Row],[Assets]],FIND(" - ",Table58[[#This Row],[Assets]])-1)</f>
        <v>HS2-00002BVGJ</v>
      </c>
      <c r="N3406" s="239" t="e">
        <f>INDEX(TrackerTbl[#Data],MATCH(Table58[[#This Row],[L2]],TrackerTbl[Cleansed_UAID_2],0),5)</f>
        <v>#N/A</v>
      </c>
      <c r="O3406" s="9" t="e">
        <f>INDEX(TrackerTbl[#Data],MATCH(Table58[[#This Row],[L2]],TrackerTbl[Cleansed_UAID_2],0),6)</f>
        <v>#N/A</v>
      </c>
      <c r="P3406" s="239" t="e">
        <f>INDEX(TrackerTbl[#Data],MATCH(Table58[[#This Row],[L2]],TrackerTbl[Cleansed_UAID_2],0),7)</f>
        <v>#N/A</v>
      </c>
    </row>
    <row r="3407" spans="10:16">
      <c r="J3407" t="s">
        <v>12707</v>
      </c>
      <c r="K3407" s="238" t="s">
        <v>12699</v>
      </c>
      <c r="L3407" t="str">
        <f>LEFT(Table58[[#This Row],[L3 (Last Work Package only)]],FIND(" - ",Table58[[#This Row],[L3 (Last Work Package only)]])-1)</f>
        <v>IDR 214.03-1</v>
      </c>
      <c r="M3407" t="str">
        <f>LEFT(Table58[[#This Row],[Assets]],FIND(" - ",Table58[[#This Row],[Assets]])-1)</f>
        <v>HS2-000001043</v>
      </c>
      <c r="N3407" s="239" t="e">
        <f>INDEX(TrackerTbl[#Data],MATCH(Table58[[#This Row],[L2]],TrackerTbl[Cleansed_UAID_2],0),5)</f>
        <v>#N/A</v>
      </c>
      <c r="O3407" s="9" t="e">
        <f>INDEX(TrackerTbl[#Data],MATCH(Table58[[#This Row],[L2]],TrackerTbl[Cleansed_UAID_2],0),6)</f>
        <v>#N/A</v>
      </c>
      <c r="P3407" s="239" t="e">
        <f>INDEX(TrackerTbl[#Data],MATCH(Table58[[#This Row],[L2]],TrackerTbl[Cleansed_UAID_2],0),7)</f>
        <v>#N/A</v>
      </c>
    </row>
    <row r="3408" spans="10:16">
      <c r="J3408" t="s">
        <v>12708</v>
      </c>
      <c r="K3408" s="238" t="s">
        <v>12699</v>
      </c>
      <c r="L3408" t="str">
        <f>LEFT(Table58[[#This Row],[L3 (Last Work Package only)]],FIND(" - ",Table58[[#This Row],[L3 (Last Work Package only)]])-1)</f>
        <v>IDR 214.03-1</v>
      </c>
      <c r="M3408" t="str">
        <f>LEFT(Table58[[#This Row],[Assets]],FIND(" - ",Table58[[#This Row],[Assets]])-1)</f>
        <v>HS2-00002KRAP</v>
      </c>
      <c r="N3408" s="239">
        <f>INDEX(TrackerTbl[#Data],MATCH(Table58[[#This Row],[L2]],TrackerTbl[Cleansed_UAID_2],0),5)</f>
        <v>45586</v>
      </c>
      <c r="O3408" s="9" t="str">
        <f>INDEX(TrackerTbl[#Data],MATCH(Table58[[#This Row],[L2]],TrackerTbl[Cleansed_UAID_2],0),6)</f>
        <v>10 - Complete</v>
      </c>
      <c r="P3408" s="239">
        <f>INDEX(TrackerTbl[#Data],MATCH(Table58[[#This Row],[L2]],TrackerTbl[Cleansed_UAID_2],0),7)</f>
        <v>45595</v>
      </c>
    </row>
    <row r="3409" spans="10:16">
      <c r="J3409" t="s">
        <v>12709</v>
      </c>
      <c r="K3409" s="238" t="s">
        <v>12699</v>
      </c>
      <c r="L3409" t="str">
        <f>LEFT(Table58[[#This Row],[L3 (Last Work Package only)]],FIND(" - ",Table58[[#This Row],[L3 (Last Work Package only)]])-1)</f>
        <v>IDR 214.03-1</v>
      </c>
      <c r="M3409" t="str">
        <f>LEFT(Table58[[#This Row],[Assets]],FIND(" - ",Table58[[#This Row],[Assets]])-1)</f>
        <v>HS2-00002CT7J</v>
      </c>
      <c r="N3409" s="239" t="e">
        <f>INDEX(TrackerTbl[#Data],MATCH(Table58[[#This Row],[L2]],TrackerTbl[Cleansed_UAID_2],0),5)</f>
        <v>#N/A</v>
      </c>
      <c r="O3409" s="9" t="e">
        <f>INDEX(TrackerTbl[#Data],MATCH(Table58[[#This Row],[L2]],TrackerTbl[Cleansed_UAID_2],0),6)</f>
        <v>#N/A</v>
      </c>
      <c r="P3409" s="239" t="e">
        <f>INDEX(TrackerTbl[#Data],MATCH(Table58[[#This Row],[L2]],TrackerTbl[Cleansed_UAID_2],0),7)</f>
        <v>#N/A</v>
      </c>
    </row>
    <row r="3410" spans="10:16">
      <c r="J3410" t="s">
        <v>12710</v>
      </c>
      <c r="K3410" s="238" t="s">
        <v>12699</v>
      </c>
      <c r="L3410" t="str">
        <f>LEFT(Table58[[#This Row],[L3 (Last Work Package only)]],FIND(" - ",Table58[[#This Row],[L3 (Last Work Package only)]])-1)</f>
        <v>IDR 214.03-1</v>
      </c>
      <c r="M3410" t="str">
        <f>LEFT(Table58[[#This Row],[Assets]],FIND(" - ",Table58[[#This Row],[Assets]])-1)</f>
        <v>HS2-00002CT86</v>
      </c>
      <c r="N3410" s="239" t="e">
        <f>INDEX(TrackerTbl[#Data],MATCH(Table58[[#This Row],[L2]],TrackerTbl[Cleansed_UAID_2],0),5)</f>
        <v>#N/A</v>
      </c>
      <c r="O3410" s="9" t="e">
        <f>INDEX(TrackerTbl[#Data],MATCH(Table58[[#This Row],[L2]],TrackerTbl[Cleansed_UAID_2],0),6)</f>
        <v>#N/A</v>
      </c>
      <c r="P3410" s="239" t="e">
        <f>INDEX(TrackerTbl[#Data],MATCH(Table58[[#This Row],[L2]],TrackerTbl[Cleansed_UAID_2],0),7)</f>
        <v>#N/A</v>
      </c>
    </row>
    <row r="3411" spans="10:16">
      <c r="J3411" t="s">
        <v>12711</v>
      </c>
      <c r="K3411" s="238" t="s">
        <v>12699</v>
      </c>
      <c r="L3411" t="str">
        <f>LEFT(Table58[[#This Row],[L3 (Last Work Package only)]],FIND(" - ",Table58[[#This Row],[L3 (Last Work Package only)]])-1)</f>
        <v>IDR 214.03-1</v>
      </c>
      <c r="M3411" t="str">
        <f>LEFT(Table58[[#This Row],[Assets]],FIND(" - ",Table58[[#This Row],[Assets]])-1)</f>
        <v>HS2-00002KRAN</v>
      </c>
      <c r="N3411" s="239" t="e">
        <f>INDEX(TrackerTbl[#Data],MATCH(Table58[[#This Row],[L2]],TrackerTbl[Cleansed_UAID_2],0),5)</f>
        <v>#N/A</v>
      </c>
      <c r="O3411" s="9" t="e">
        <f>INDEX(TrackerTbl[#Data],MATCH(Table58[[#This Row],[L2]],TrackerTbl[Cleansed_UAID_2],0),6)</f>
        <v>#N/A</v>
      </c>
      <c r="P3411" s="239" t="e">
        <f>INDEX(TrackerTbl[#Data],MATCH(Table58[[#This Row],[L2]],TrackerTbl[Cleansed_UAID_2],0),7)</f>
        <v>#N/A</v>
      </c>
    </row>
    <row r="3412" spans="10:16">
      <c r="J3412" t="s">
        <v>12712</v>
      </c>
      <c r="K3412" s="238" t="s">
        <v>12699</v>
      </c>
      <c r="L3412" t="str">
        <f>LEFT(Table58[[#This Row],[L3 (Last Work Package only)]],FIND(" - ",Table58[[#This Row],[L3 (Last Work Package only)]])-1)</f>
        <v>IDR 214.03-1</v>
      </c>
      <c r="M3412" t="str">
        <f>LEFT(Table58[[#This Row],[Assets]],FIND(" - ",Table58[[#This Row],[Assets]])-1)</f>
        <v>HS2-00002BJTS</v>
      </c>
      <c r="N3412" s="239" t="e">
        <f>INDEX(TrackerTbl[#Data],MATCH(Table58[[#This Row],[L2]],TrackerTbl[Cleansed_UAID_2],0),5)</f>
        <v>#N/A</v>
      </c>
      <c r="O3412" s="9" t="e">
        <f>INDEX(TrackerTbl[#Data],MATCH(Table58[[#This Row],[L2]],TrackerTbl[Cleansed_UAID_2],0),6)</f>
        <v>#N/A</v>
      </c>
      <c r="P3412" s="239" t="e">
        <f>INDEX(TrackerTbl[#Data],MATCH(Table58[[#This Row],[L2]],TrackerTbl[Cleansed_UAID_2],0),7)</f>
        <v>#N/A</v>
      </c>
    </row>
    <row r="3413" spans="10:16">
      <c r="J3413" t="s">
        <v>12713</v>
      </c>
      <c r="K3413" s="238" t="s">
        <v>12699</v>
      </c>
      <c r="L3413" t="str">
        <f>LEFT(Table58[[#This Row],[L3 (Last Work Package only)]],FIND(" - ",Table58[[#This Row],[L3 (Last Work Package only)]])-1)</f>
        <v>IDR 214.03-1</v>
      </c>
      <c r="M3413" t="str">
        <f>LEFT(Table58[[#This Row],[Assets]],FIND(" - ",Table58[[#This Row],[Assets]])-1)</f>
        <v>HS2-00002CW0D</v>
      </c>
      <c r="N3413" s="239" t="e">
        <f>INDEX(TrackerTbl[#Data],MATCH(Table58[[#This Row],[L2]],TrackerTbl[Cleansed_UAID_2],0),5)</f>
        <v>#N/A</v>
      </c>
      <c r="O3413" s="9" t="e">
        <f>INDEX(TrackerTbl[#Data],MATCH(Table58[[#This Row],[L2]],TrackerTbl[Cleansed_UAID_2],0),6)</f>
        <v>#N/A</v>
      </c>
      <c r="P3413" s="239" t="e">
        <f>INDEX(TrackerTbl[#Data],MATCH(Table58[[#This Row],[L2]],TrackerTbl[Cleansed_UAID_2],0),7)</f>
        <v>#N/A</v>
      </c>
    </row>
    <row r="3414" spans="10:16">
      <c r="J3414" t="s">
        <v>12714</v>
      </c>
      <c r="K3414" s="238" t="s">
        <v>12699</v>
      </c>
      <c r="L3414" t="str">
        <f>LEFT(Table58[[#This Row],[L3 (Last Work Package only)]],FIND(" - ",Table58[[#This Row],[L3 (Last Work Package only)]])-1)</f>
        <v>IDR 214.03-1</v>
      </c>
      <c r="M3414" t="str">
        <f>LEFT(Table58[[#This Row],[Assets]],FIND(" - ",Table58[[#This Row],[Assets]])-1)</f>
        <v>HS2-00002CT7T</v>
      </c>
      <c r="N3414" s="239" t="e">
        <f>INDEX(TrackerTbl[#Data],MATCH(Table58[[#This Row],[L2]],TrackerTbl[Cleansed_UAID_2],0),5)</f>
        <v>#N/A</v>
      </c>
      <c r="O3414" s="9" t="e">
        <f>INDEX(TrackerTbl[#Data],MATCH(Table58[[#This Row],[L2]],TrackerTbl[Cleansed_UAID_2],0),6)</f>
        <v>#N/A</v>
      </c>
      <c r="P3414" s="239" t="e">
        <f>INDEX(TrackerTbl[#Data],MATCH(Table58[[#This Row],[L2]],TrackerTbl[Cleansed_UAID_2],0),7)</f>
        <v>#N/A</v>
      </c>
    </row>
    <row r="3415" spans="10:16">
      <c r="J3415" t="s">
        <v>12715</v>
      </c>
      <c r="K3415" s="238" t="s">
        <v>12699</v>
      </c>
      <c r="L3415" t="str">
        <f>LEFT(Table58[[#This Row],[L3 (Last Work Package only)]],FIND(" - ",Table58[[#This Row],[L3 (Last Work Package only)]])-1)</f>
        <v>IDR 214.03-1</v>
      </c>
      <c r="M3415" t="str">
        <f>LEFT(Table58[[#This Row],[Assets]],FIND(" - ",Table58[[#This Row],[Assets]])-1)</f>
        <v>HS2-00002CT7U</v>
      </c>
      <c r="N3415" s="239" t="e">
        <f>INDEX(TrackerTbl[#Data],MATCH(Table58[[#This Row],[L2]],TrackerTbl[Cleansed_UAID_2],0),5)</f>
        <v>#N/A</v>
      </c>
      <c r="O3415" s="9" t="e">
        <f>INDEX(TrackerTbl[#Data],MATCH(Table58[[#This Row],[L2]],TrackerTbl[Cleansed_UAID_2],0),6)</f>
        <v>#N/A</v>
      </c>
      <c r="P3415" s="239" t="e">
        <f>INDEX(TrackerTbl[#Data],MATCH(Table58[[#This Row],[L2]],TrackerTbl[Cleansed_UAID_2],0),7)</f>
        <v>#N/A</v>
      </c>
    </row>
    <row r="3416" spans="10:16">
      <c r="J3416" t="s">
        <v>12716</v>
      </c>
      <c r="K3416" s="238" t="s">
        <v>12699</v>
      </c>
      <c r="L3416" t="str">
        <f>LEFT(Table58[[#This Row],[L3 (Last Work Package only)]],FIND(" - ",Table58[[#This Row],[L3 (Last Work Package only)]])-1)</f>
        <v>IDR 214.03-1</v>
      </c>
      <c r="M3416" t="str">
        <f>LEFT(Table58[[#This Row],[Assets]],FIND(" - ",Table58[[#This Row],[Assets]])-1)</f>
        <v>HS2-00002CT7X</v>
      </c>
      <c r="N3416" s="239" t="e">
        <f>INDEX(TrackerTbl[#Data],MATCH(Table58[[#This Row],[L2]],TrackerTbl[Cleansed_UAID_2],0),5)</f>
        <v>#N/A</v>
      </c>
      <c r="O3416" s="9" t="e">
        <f>INDEX(TrackerTbl[#Data],MATCH(Table58[[#This Row],[L2]],TrackerTbl[Cleansed_UAID_2],0),6)</f>
        <v>#N/A</v>
      </c>
      <c r="P3416" s="239" t="e">
        <f>INDEX(TrackerTbl[#Data],MATCH(Table58[[#This Row],[L2]],TrackerTbl[Cleansed_UAID_2],0),7)</f>
        <v>#N/A</v>
      </c>
    </row>
    <row r="3417" spans="10:16">
      <c r="J3417" t="s">
        <v>12717</v>
      </c>
      <c r="K3417" s="238" t="s">
        <v>12699</v>
      </c>
      <c r="L3417" t="str">
        <f>LEFT(Table58[[#This Row],[L3 (Last Work Package only)]],FIND(" - ",Table58[[#This Row],[L3 (Last Work Package only)]])-1)</f>
        <v>IDR 214.03-1</v>
      </c>
      <c r="M3417" t="str">
        <f>LEFT(Table58[[#This Row],[Assets]],FIND(" - ",Table58[[#This Row],[Assets]])-1)</f>
        <v>HS2-000001420</v>
      </c>
      <c r="N3417" s="239" t="e">
        <f>INDEX(TrackerTbl[#Data],MATCH(Table58[[#This Row],[L2]],TrackerTbl[Cleansed_UAID_2],0),5)</f>
        <v>#N/A</v>
      </c>
      <c r="O3417" s="9" t="e">
        <f>INDEX(TrackerTbl[#Data],MATCH(Table58[[#This Row],[L2]],TrackerTbl[Cleansed_UAID_2],0),6)</f>
        <v>#N/A</v>
      </c>
      <c r="P3417" s="239" t="e">
        <f>INDEX(TrackerTbl[#Data],MATCH(Table58[[#This Row],[L2]],TrackerTbl[Cleansed_UAID_2],0),7)</f>
        <v>#N/A</v>
      </c>
    </row>
    <row r="3418" spans="10:16">
      <c r="J3418" t="s">
        <v>12718</v>
      </c>
      <c r="K3418" s="238" t="s">
        <v>12699</v>
      </c>
      <c r="L3418" t="str">
        <f>LEFT(Table58[[#This Row],[L3 (Last Work Package only)]],FIND(" - ",Table58[[#This Row],[L3 (Last Work Package only)]])-1)</f>
        <v>IDR 214.03-1</v>
      </c>
      <c r="M3418" t="str">
        <f>LEFT(Table58[[#This Row],[Assets]],FIND(" - ",Table58[[#This Row],[Assets]])-1)</f>
        <v>HS2-00002BVGR</v>
      </c>
      <c r="N3418" s="239" t="e">
        <f>INDEX(TrackerTbl[#Data],MATCH(Table58[[#This Row],[L2]],TrackerTbl[Cleansed_UAID_2],0),5)</f>
        <v>#N/A</v>
      </c>
      <c r="O3418" s="9" t="e">
        <f>INDEX(TrackerTbl[#Data],MATCH(Table58[[#This Row],[L2]],TrackerTbl[Cleansed_UAID_2],0),6)</f>
        <v>#N/A</v>
      </c>
      <c r="P3418" s="239" t="e">
        <f>INDEX(TrackerTbl[#Data],MATCH(Table58[[#This Row],[L2]],TrackerTbl[Cleansed_UAID_2],0),7)</f>
        <v>#N/A</v>
      </c>
    </row>
    <row r="3419" spans="10:16">
      <c r="J3419" t="s">
        <v>12719</v>
      </c>
      <c r="K3419" s="238" t="s">
        <v>12699</v>
      </c>
      <c r="L3419" t="str">
        <f>LEFT(Table58[[#This Row],[L3 (Last Work Package only)]],FIND(" - ",Table58[[#This Row],[L3 (Last Work Package only)]])-1)</f>
        <v>IDR 214.03-1</v>
      </c>
      <c r="M3419" t="str">
        <f>LEFT(Table58[[#This Row],[Assets]],FIND(" - ",Table58[[#This Row],[Assets]])-1)</f>
        <v>HS2-00002CT7V</v>
      </c>
      <c r="N3419" s="239" t="e">
        <f>INDEX(TrackerTbl[#Data],MATCH(Table58[[#This Row],[L2]],TrackerTbl[Cleansed_UAID_2],0),5)</f>
        <v>#N/A</v>
      </c>
      <c r="O3419" s="9" t="e">
        <f>INDEX(TrackerTbl[#Data],MATCH(Table58[[#This Row],[L2]],TrackerTbl[Cleansed_UAID_2],0),6)</f>
        <v>#N/A</v>
      </c>
      <c r="P3419" s="239" t="e">
        <f>INDEX(TrackerTbl[#Data],MATCH(Table58[[#This Row],[L2]],TrackerTbl[Cleansed_UAID_2],0),7)</f>
        <v>#N/A</v>
      </c>
    </row>
    <row r="3420" spans="10:16">
      <c r="J3420" t="s">
        <v>12720</v>
      </c>
      <c r="K3420" s="238" t="s">
        <v>12699</v>
      </c>
      <c r="L3420" t="str">
        <f>LEFT(Table58[[#This Row],[L3 (Last Work Package only)]],FIND(" - ",Table58[[#This Row],[L3 (Last Work Package only)]])-1)</f>
        <v>IDR 214.03-1</v>
      </c>
      <c r="M3420" t="str">
        <f>LEFT(Table58[[#This Row],[Assets]],FIND(" - ",Table58[[#This Row],[Assets]])-1)</f>
        <v>HS2-00002CT7Y</v>
      </c>
      <c r="N3420" s="239" t="e">
        <f>INDEX(TrackerTbl[#Data],MATCH(Table58[[#This Row],[L2]],TrackerTbl[Cleansed_UAID_2],0),5)</f>
        <v>#N/A</v>
      </c>
      <c r="O3420" s="9" t="e">
        <f>INDEX(TrackerTbl[#Data],MATCH(Table58[[#This Row],[L2]],TrackerTbl[Cleansed_UAID_2],0),6)</f>
        <v>#N/A</v>
      </c>
      <c r="P3420" s="239" t="e">
        <f>INDEX(TrackerTbl[#Data],MATCH(Table58[[#This Row],[L2]],TrackerTbl[Cleansed_UAID_2],0),7)</f>
        <v>#N/A</v>
      </c>
    </row>
    <row r="3421" spans="10:16">
      <c r="J3421" t="s">
        <v>12721</v>
      </c>
      <c r="K3421" s="238" t="s">
        <v>12699</v>
      </c>
      <c r="L3421" t="str">
        <f>LEFT(Table58[[#This Row],[L3 (Last Work Package only)]],FIND(" - ",Table58[[#This Row],[L3 (Last Work Package only)]])-1)</f>
        <v>IDR 214.03-1</v>
      </c>
      <c r="M3421" t="str">
        <f>LEFT(Table58[[#This Row],[Assets]],FIND(" - ",Table58[[#This Row],[Assets]])-1)</f>
        <v>HS2-00002U7K0</v>
      </c>
      <c r="N3421" s="239" t="e">
        <f>INDEX(TrackerTbl[#Data],MATCH(Table58[[#This Row],[L2]],TrackerTbl[Cleansed_UAID_2],0),5)</f>
        <v>#N/A</v>
      </c>
      <c r="O3421" s="9" t="e">
        <f>INDEX(TrackerTbl[#Data],MATCH(Table58[[#This Row],[L2]],TrackerTbl[Cleansed_UAID_2],0),6)</f>
        <v>#N/A</v>
      </c>
      <c r="P3421" s="239" t="e">
        <f>INDEX(TrackerTbl[#Data],MATCH(Table58[[#This Row],[L2]],TrackerTbl[Cleansed_UAID_2],0),7)</f>
        <v>#N/A</v>
      </c>
    </row>
    <row r="3422" spans="10:16">
      <c r="J3422" t="s">
        <v>12722</v>
      </c>
      <c r="K3422" s="238" t="s">
        <v>12723</v>
      </c>
      <c r="L3422" t="str">
        <f>LEFT(Table58[[#This Row],[L3 (Last Work Package only)]],FIND(" - ",Table58[[#This Row],[L3 (Last Work Package only)]])-1)</f>
        <v>IDR 214.02-2</v>
      </c>
      <c r="M3422" t="str">
        <f>LEFT(Table58[[#This Row],[Assets]],FIND(" - ",Table58[[#This Row],[Assets]])-1)</f>
        <v>HS2-00002CT7L</v>
      </c>
      <c r="N3422" s="239" t="e">
        <f>INDEX(TrackerTbl[#Data],MATCH(Table58[[#This Row],[L2]],TrackerTbl[Cleansed_UAID_2],0),5)</f>
        <v>#N/A</v>
      </c>
      <c r="O3422" s="9" t="e">
        <f>INDEX(TrackerTbl[#Data],MATCH(Table58[[#This Row],[L2]],TrackerTbl[Cleansed_UAID_2],0),6)</f>
        <v>#N/A</v>
      </c>
      <c r="P3422" s="239" t="e">
        <f>INDEX(TrackerTbl[#Data],MATCH(Table58[[#This Row],[L2]],TrackerTbl[Cleansed_UAID_2],0),7)</f>
        <v>#N/A</v>
      </c>
    </row>
    <row r="3423" spans="10:16">
      <c r="J3423" t="s">
        <v>12724</v>
      </c>
      <c r="K3423" s="238" t="s">
        <v>12723</v>
      </c>
      <c r="L3423" t="str">
        <f>LEFT(Table58[[#This Row],[L3 (Last Work Package only)]],FIND(" - ",Table58[[#This Row],[L3 (Last Work Package only)]])-1)</f>
        <v>IDR 214.02-2</v>
      </c>
      <c r="M3423" t="str">
        <f>LEFT(Table58[[#This Row],[Assets]],FIND(" - ",Table58[[#This Row],[Assets]])-1)</f>
        <v>HS2-00002KRAQ</v>
      </c>
      <c r="N3423" s="239" t="e">
        <f>INDEX(TrackerTbl[#Data],MATCH(Table58[[#This Row],[L2]],TrackerTbl[Cleansed_UAID_2],0),5)</f>
        <v>#N/A</v>
      </c>
      <c r="O3423" s="9" t="e">
        <f>INDEX(TrackerTbl[#Data],MATCH(Table58[[#This Row],[L2]],TrackerTbl[Cleansed_UAID_2],0),6)</f>
        <v>#N/A</v>
      </c>
      <c r="P3423" s="239" t="e">
        <f>INDEX(TrackerTbl[#Data],MATCH(Table58[[#This Row],[L2]],TrackerTbl[Cleansed_UAID_2],0),7)</f>
        <v>#N/A</v>
      </c>
    </row>
    <row r="3424" spans="10:16">
      <c r="J3424" t="s">
        <v>12725</v>
      </c>
      <c r="K3424" s="238" t="s">
        <v>12723</v>
      </c>
      <c r="L3424" t="str">
        <f>LEFT(Table58[[#This Row],[L3 (Last Work Package only)]],FIND(" - ",Table58[[#This Row],[L3 (Last Work Package only)]])-1)</f>
        <v>IDR 214.02-2</v>
      </c>
      <c r="M3424" t="str">
        <f>LEFT(Table58[[#This Row],[Assets]],FIND(" - ",Table58[[#This Row],[Assets]])-1)</f>
        <v>HS2-000020NH1</v>
      </c>
      <c r="N3424" s="239">
        <f>INDEX(TrackerTbl[#Data],MATCH(Table58[[#This Row],[L2]],TrackerTbl[Cleansed_UAID_2],0),5)</f>
        <v>45503</v>
      </c>
      <c r="O3424" s="9" t="str">
        <f>INDEX(TrackerTbl[#Data],MATCH(Table58[[#This Row],[L2]],TrackerTbl[Cleansed_UAID_2],0),6)</f>
        <v>10 - Complete</v>
      </c>
      <c r="P3424" s="239">
        <f>INDEX(TrackerTbl[#Data],MATCH(Table58[[#This Row],[L2]],TrackerTbl[Cleansed_UAID_2],0),7)</f>
        <v>45513</v>
      </c>
    </row>
    <row r="3425" spans="10:16">
      <c r="J3425" t="s">
        <v>12726</v>
      </c>
      <c r="K3425" s="238" t="s">
        <v>12723</v>
      </c>
      <c r="L3425" t="str">
        <f>LEFT(Table58[[#This Row],[L3 (Last Work Package only)]],FIND(" - ",Table58[[#This Row],[L3 (Last Work Package only)]])-1)</f>
        <v>IDR 214.02-2</v>
      </c>
      <c r="M3425" t="str">
        <f>LEFT(Table58[[#This Row],[Assets]],FIND(" - ",Table58[[#This Row],[Assets]])-1)</f>
        <v>HS2-00002CW0V</v>
      </c>
      <c r="N3425" s="239" t="e">
        <f>INDEX(TrackerTbl[#Data],MATCH(Table58[[#This Row],[L2]],TrackerTbl[Cleansed_UAID_2],0),5)</f>
        <v>#N/A</v>
      </c>
      <c r="O3425" s="9" t="e">
        <f>INDEX(TrackerTbl[#Data],MATCH(Table58[[#This Row],[L2]],TrackerTbl[Cleansed_UAID_2],0),6)</f>
        <v>#N/A</v>
      </c>
      <c r="P3425" s="239" t="e">
        <f>INDEX(TrackerTbl[#Data],MATCH(Table58[[#This Row],[L2]],TrackerTbl[Cleansed_UAID_2],0),7)</f>
        <v>#N/A</v>
      </c>
    </row>
    <row r="3426" spans="10:16">
      <c r="J3426" t="s">
        <v>12727</v>
      </c>
      <c r="K3426" s="238" t="s">
        <v>12728</v>
      </c>
      <c r="L3426" t="str">
        <f>LEFT(Table58[[#This Row],[L3 (Last Work Package only)]],FIND(" - ",Table58[[#This Row],[L3 (Last Work Package only)]])-1)</f>
        <v>IDR 214.02-1</v>
      </c>
      <c r="M3426" t="str">
        <f>LEFT(Table58[[#This Row],[Assets]],FIND(" - ",Table58[[#This Row],[Assets]])-1)</f>
        <v>HS2-000001306</v>
      </c>
      <c r="N3426" s="239" t="e">
        <f>INDEX(TrackerTbl[#Data],MATCH(Table58[[#This Row],[L2]],TrackerTbl[Cleansed_UAID_2],0),5)</f>
        <v>#N/A</v>
      </c>
      <c r="O3426" s="9" t="e">
        <f>INDEX(TrackerTbl[#Data],MATCH(Table58[[#This Row],[L2]],TrackerTbl[Cleansed_UAID_2],0),6)</f>
        <v>#N/A</v>
      </c>
      <c r="P3426" s="239" t="e">
        <f>INDEX(TrackerTbl[#Data],MATCH(Table58[[#This Row],[L2]],TrackerTbl[Cleansed_UAID_2],0),7)</f>
        <v>#N/A</v>
      </c>
    </row>
    <row r="3427" spans="10:16">
      <c r="J3427" t="s">
        <v>12729</v>
      </c>
      <c r="K3427" s="238" t="s">
        <v>12730</v>
      </c>
      <c r="L3427" t="str">
        <f>LEFT(Table58[[#This Row],[L3 (Last Work Package only)]],FIND(" - ",Table58[[#This Row],[L3 (Last Work Package only)]])-1)</f>
        <v>IDR 214.01-2</v>
      </c>
      <c r="M3427" t="str">
        <f>LEFT(Table58[[#This Row],[Assets]],FIND(" - ",Table58[[#This Row],[Assets]])-1)</f>
        <v>HS2-00002CT82</v>
      </c>
      <c r="N3427" s="239">
        <f>INDEX(TrackerTbl[#Data],MATCH(Table58[[#This Row],[L2]],TrackerTbl[Cleansed_UAID_2],0),5)</f>
        <v>45609</v>
      </c>
      <c r="O3427" s="9" t="str">
        <f>INDEX(TrackerTbl[#Data],MATCH(Table58[[#This Row],[L2]],TrackerTbl[Cleansed_UAID_2],0),6)</f>
        <v>50 - HOLD</v>
      </c>
      <c r="P3427" s="239">
        <f>INDEX(TrackerTbl[#Data],MATCH(Table58[[#This Row],[L2]],TrackerTbl[Cleansed_UAID_2],0),7)</f>
        <v>0</v>
      </c>
    </row>
    <row r="3428" spans="10:16">
      <c r="J3428" t="s">
        <v>12731</v>
      </c>
      <c r="K3428" s="238" t="s">
        <v>12730</v>
      </c>
      <c r="L3428" t="str">
        <f>LEFT(Table58[[#This Row],[L3 (Last Work Package only)]],FIND(" - ",Table58[[#This Row],[L3 (Last Work Package only)]])-1)</f>
        <v>IDR 214.01-2</v>
      </c>
      <c r="M3428" t="str">
        <f>LEFT(Table58[[#This Row],[Assets]],FIND(" - ",Table58[[#This Row],[Assets]])-1)</f>
        <v>HS2-00002BJTU</v>
      </c>
      <c r="N3428" s="239">
        <f>INDEX(TrackerTbl[#Data],MATCH(Table58[[#This Row],[L2]],TrackerTbl[Cleansed_UAID_2],0),5)</f>
        <v>45609</v>
      </c>
      <c r="O3428" s="9" t="str">
        <f>INDEX(TrackerTbl[#Data],MATCH(Table58[[#This Row],[L2]],TrackerTbl[Cleansed_UAID_2],0),6)</f>
        <v>50 - HOLD</v>
      </c>
      <c r="P3428" s="239">
        <f>INDEX(TrackerTbl[#Data],MATCH(Table58[[#This Row],[L2]],TrackerTbl[Cleansed_UAID_2],0),7)</f>
        <v>0</v>
      </c>
    </row>
    <row r="3429" spans="10:16">
      <c r="J3429" t="s">
        <v>12732</v>
      </c>
      <c r="K3429" s="238" t="s">
        <v>12730</v>
      </c>
      <c r="L3429" t="str">
        <f>LEFT(Table58[[#This Row],[L3 (Last Work Package only)]],FIND(" - ",Table58[[#This Row],[L3 (Last Work Package only)]])-1)</f>
        <v>IDR 214.01-2</v>
      </c>
      <c r="M3429" t="str">
        <f>LEFT(Table58[[#This Row],[Assets]],FIND(" - ",Table58[[#This Row],[Assets]])-1)</f>
        <v>HS2-00002NHZB</v>
      </c>
      <c r="N3429" s="239" t="e">
        <f>INDEX(TrackerTbl[#Data],MATCH(Table58[[#This Row],[L2]],TrackerTbl[Cleansed_UAID_2],0),5)</f>
        <v>#N/A</v>
      </c>
      <c r="O3429" s="9" t="e">
        <f>INDEX(TrackerTbl[#Data],MATCH(Table58[[#This Row],[L2]],TrackerTbl[Cleansed_UAID_2],0),6)</f>
        <v>#N/A</v>
      </c>
      <c r="P3429" s="239" t="e">
        <f>INDEX(TrackerTbl[#Data],MATCH(Table58[[#This Row],[L2]],TrackerTbl[Cleansed_UAID_2],0),7)</f>
        <v>#N/A</v>
      </c>
    </row>
    <row r="3430" spans="10:16">
      <c r="J3430" t="s">
        <v>12733</v>
      </c>
      <c r="K3430" s="238" t="s">
        <v>12730</v>
      </c>
      <c r="L3430" t="str">
        <f>LEFT(Table58[[#This Row],[L3 (Last Work Package only)]],FIND(" - ",Table58[[#This Row],[L3 (Last Work Package only)]])-1)</f>
        <v>IDR 214.01-2</v>
      </c>
      <c r="M3430" t="str">
        <f>LEFT(Table58[[#This Row],[Assets]],FIND(" - ",Table58[[#This Row],[Assets]])-1)</f>
        <v>HS2-00002BJTX</v>
      </c>
      <c r="N3430" s="239">
        <f>INDEX(TrackerTbl[#Data],MATCH(Table58[[#This Row],[L2]],TrackerTbl[Cleansed_UAID_2],0),5)</f>
        <v>45609</v>
      </c>
      <c r="O3430" s="9" t="str">
        <f>INDEX(TrackerTbl[#Data],MATCH(Table58[[#This Row],[L2]],TrackerTbl[Cleansed_UAID_2],0),6)</f>
        <v>50 - HOLD</v>
      </c>
      <c r="P3430" s="239">
        <f>INDEX(TrackerTbl[#Data],MATCH(Table58[[#This Row],[L2]],TrackerTbl[Cleansed_UAID_2],0),7)</f>
        <v>0</v>
      </c>
    </row>
    <row r="3431" spans="10:16">
      <c r="J3431" t="s">
        <v>12734</v>
      </c>
      <c r="K3431" s="238" t="s">
        <v>12730</v>
      </c>
      <c r="L3431" t="str">
        <f>LEFT(Table58[[#This Row],[L3 (Last Work Package only)]],FIND(" - ",Table58[[#This Row],[L3 (Last Work Package only)]])-1)</f>
        <v>IDR 214.01-2</v>
      </c>
      <c r="M3431" t="str">
        <f>LEFT(Table58[[#This Row],[Assets]],FIND(" - ",Table58[[#This Row],[Assets]])-1)</f>
        <v>HS2-00002CW0M</v>
      </c>
      <c r="N3431" s="239">
        <f>INDEX(TrackerTbl[#Data],MATCH(Table58[[#This Row],[L2]],TrackerTbl[Cleansed_UAID_2],0),5)</f>
        <v>45631</v>
      </c>
      <c r="O3431" s="9" t="str">
        <f>INDEX(TrackerTbl[#Data],MATCH(Table58[[#This Row],[L2]],TrackerTbl[Cleansed_UAID_2],0),6)</f>
        <v>10 - Complete</v>
      </c>
      <c r="P3431" s="239">
        <f>INDEX(TrackerTbl[#Data],MATCH(Table58[[#This Row],[L2]],TrackerTbl[Cleansed_UAID_2],0),7)</f>
        <v>45305</v>
      </c>
    </row>
    <row r="3432" spans="10:16">
      <c r="J3432" t="s">
        <v>12735</v>
      </c>
      <c r="K3432" s="238" t="s">
        <v>12730</v>
      </c>
      <c r="L3432" t="str">
        <f>LEFT(Table58[[#This Row],[L3 (Last Work Package only)]],FIND(" - ",Table58[[#This Row],[L3 (Last Work Package only)]])-1)</f>
        <v>IDR 214.01-2</v>
      </c>
      <c r="M3432" t="str">
        <f>LEFT(Table58[[#This Row],[Assets]],FIND(" - ",Table58[[#This Row],[Assets]])-1)</f>
        <v>HS2-00002BJTY</v>
      </c>
      <c r="N3432" s="239">
        <f>INDEX(TrackerTbl[#Data],MATCH(Table58[[#This Row],[L2]],TrackerTbl[Cleansed_UAID_2],0),5)</f>
        <v>45609</v>
      </c>
      <c r="O3432" s="9" t="str">
        <f>INDEX(TrackerTbl[#Data],MATCH(Table58[[#This Row],[L2]],TrackerTbl[Cleansed_UAID_2],0),6)</f>
        <v>30 - Sent back to team</v>
      </c>
      <c r="P3432" s="239">
        <f>INDEX(TrackerTbl[#Data],MATCH(Table58[[#This Row],[L2]],TrackerTbl[Cleansed_UAID_2],0),7)</f>
        <v>0</v>
      </c>
    </row>
    <row r="3433" spans="10:16">
      <c r="J3433" t="s">
        <v>12736</v>
      </c>
      <c r="K3433" s="238" t="s">
        <v>12730</v>
      </c>
      <c r="L3433" t="str">
        <f>LEFT(Table58[[#This Row],[L3 (Last Work Package only)]],FIND(" - ",Table58[[#This Row],[L3 (Last Work Package only)]])-1)</f>
        <v>IDR 214.01-2</v>
      </c>
      <c r="M3433" t="str">
        <f>LEFT(Table58[[#This Row],[Assets]],FIND(" - ",Table58[[#This Row],[Assets]])-1)</f>
        <v>HS2-00002NKP6</v>
      </c>
      <c r="N3433" s="239" t="e">
        <f>INDEX(TrackerTbl[#Data],MATCH(Table58[[#This Row],[L2]],TrackerTbl[Cleansed_UAID_2],0),5)</f>
        <v>#N/A</v>
      </c>
      <c r="O3433" s="9" t="e">
        <f>INDEX(TrackerTbl[#Data],MATCH(Table58[[#This Row],[L2]],TrackerTbl[Cleansed_UAID_2],0),6)</f>
        <v>#N/A</v>
      </c>
      <c r="P3433" s="239" t="e">
        <f>INDEX(TrackerTbl[#Data],MATCH(Table58[[#This Row],[L2]],TrackerTbl[Cleansed_UAID_2],0),7)</f>
        <v>#N/A</v>
      </c>
    </row>
    <row r="3434" spans="10:16">
      <c r="J3434" t="s">
        <v>12737</v>
      </c>
      <c r="K3434" s="238" t="s">
        <v>12730</v>
      </c>
      <c r="L3434" t="str">
        <f>LEFT(Table58[[#This Row],[L3 (Last Work Package only)]],FIND(" - ",Table58[[#This Row],[L3 (Last Work Package only)]])-1)</f>
        <v>IDR 214.01-2</v>
      </c>
      <c r="M3434" t="str">
        <f>LEFT(Table58[[#This Row],[Assets]],FIND(" - ",Table58[[#This Row],[Assets]])-1)</f>
        <v>HS2-00002Z6BC</v>
      </c>
      <c r="N3434" s="239" t="e">
        <f>INDEX(TrackerTbl[#Data],MATCH(Table58[[#This Row],[L2]],TrackerTbl[Cleansed_UAID_2],0),5)</f>
        <v>#N/A</v>
      </c>
      <c r="O3434" s="9" t="e">
        <f>INDEX(TrackerTbl[#Data],MATCH(Table58[[#This Row],[L2]],TrackerTbl[Cleansed_UAID_2],0),6)</f>
        <v>#N/A</v>
      </c>
      <c r="P3434" s="239" t="e">
        <f>INDEX(TrackerTbl[#Data],MATCH(Table58[[#This Row],[L2]],TrackerTbl[Cleansed_UAID_2],0),7)</f>
        <v>#N/A</v>
      </c>
    </row>
    <row r="3435" spans="10:16">
      <c r="J3435" t="s">
        <v>12738</v>
      </c>
      <c r="K3435" s="238" t="s">
        <v>12739</v>
      </c>
      <c r="L3435" t="str">
        <f>LEFT(Table58[[#This Row],[L3 (Last Work Package only)]],FIND(" - ",Table58[[#This Row],[L3 (Last Work Package only)]])-1)</f>
        <v>IDR 214.01-1</v>
      </c>
      <c r="M3435" t="str">
        <f>LEFT(Table58[[#This Row],[Assets]],FIND(" - ",Table58[[#This Row],[Assets]])-1)</f>
        <v>HS2-000001308</v>
      </c>
      <c r="N3435" s="239">
        <f>INDEX(TrackerTbl[#Data],MATCH(Table58[[#This Row],[L2]],TrackerTbl[Cleansed_UAID_2],0),5)</f>
        <v>45645</v>
      </c>
      <c r="O3435" s="9" t="str">
        <f>INDEX(TrackerTbl[#Data],MATCH(Table58[[#This Row],[L2]],TrackerTbl[Cleansed_UAID_2],0),6)</f>
        <v>30 - Sent back to team</v>
      </c>
      <c r="P3435" s="239">
        <f>INDEX(TrackerTbl[#Data],MATCH(Table58[[#This Row],[L2]],TrackerTbl[Cleansed_UAID_2],0),7)</f>
        <v>0</v>
      </c>
    </row>
    <row r="3436" spans="10:16">
      <c r="J3436" t="s">
        <v>12740</v>
      </c>
      <c r="K3436" s="238" t="s">
        <v>12741</v>
      </c>
      <c r="L3436" t="str">
        <f>LEFT(Table58[[#This Row],[L3 (Last Work Package only)]],FIND(" - ",Table58[[#This Row],[L3 (Last Work Package only)]])-1)</f>
        <v>IDR 213.08</v>
      </c>
      <c r="M3436" t="str">
        <f>LEFT(Table58[[#This Row],[Assets]],FIND(" - ",Table58[[#This Row],[Assets]])-1)</f>
        <v>HS2-00002CT7E</v>
      </c>
      <c r="N3436" s="239">
        <f>INDEX(TrackerTbl[#Data],MATCH(Table58[[#This Row],[L2]],TrackerTbl[Cleansed_UAID_2],0),5)</f>
        <v>45491</v>
      </c>
      <c r="O3436" s="9" t="str">
        <f>INDEX(TrackerTbl[#Data],MATCH(Table58[[#This Row],[L2]],TrackerTbl[Cleansed_UAID_2],0),6)</f>
        <v>10 - Complete</v>
      </c>
      <c r="P3436" s="239">
        <f>INDEX(TrackerTbl[#Data],MATCH(Table58[[#This Row],[L2]],TrackerTbl[Cleansed_UAID_2],0),7)</f>
        <v>45512</v>
      </c>
    </row>
    <row r="3437" spans="10:16">
      <c r="J3437" t="s">
        <v>12742</v>
      </c>
      <c r="K3437" s="238" t="s">
        <v>12741</v>
      </c>
      <c r="L3437" t="str">
        <f>LEFT(Table58[[#This Row],[L3 (Last Work Package only)]],FIND(" - ",Table58[[#This Row],[L3 (Last Work Package only)]])-1)</f>
        <v>IDR 213.08</v>
      </c>
      <c r="M3437" t="str">
        <f>LEFT(Table58[[#This Row],[Assets]],FIND(" - ",Table58[[#This Row],[Assets]])-1)</f>
        <v>HS2-00002CT7F</v>
      </c>
      <c r="N3437" s="239">
        <f>INDEX(TrackerTbl[#Data],MATCH(Table58[[#This Row],[L2]],TrackerTbl[Cleansed_UAID_2],0),5)</f>
        <v>45453</v>
      </c>
      <c r="O3437" s="9" t="str">
        <f>INDEX(TrackerTbl[#Data],MATCH(Table58[[#This Row],[L2]],TrackerTbl[Cleansed_UAID_2],0),6)</f>
        <v>10 - Complete</v>
      </c>
      <c r="P3437" s="239">
        <f>INDEX(TrackerTbl[#Data],MATCH(Table58[[#This Row],[L2]],TrackerTbl[Cleansed_UAID_2],0),7)</f>
        <v>45461</v>
      </c>
    </row>
    <row r="3438" spans="10:16">
      <c r="J3438" t="s">
        <v>12743</v>
      </c>
      <c r="K3438" s="238" t="s">
        <v>12741</v>
      </c>
      <c r="L3438" t="str">
        <f>LEFT(Table58[[#This Row],[L3 (Last Work Package only)]],FIND(" - ",Table58[[#This Row],[L3 (Last Work Package only)]])-1)</f>
        <v>IDR 213.08</v>
      </c>
      <c r="M3438" t="str">
        <f>LEFT(Table58[[#This Row],[Assets]],FIND(" - ",Table58[[#This Row],[Assets]])-1)</f>
        <v>HS2-00002VK42</v>
      </c>
      <c r="N3438" s="239">
        <f>INDEX(TrackerTbl[#Data],MATCH(Table58[[#This Row],[L2]],TrackerTbl[Cleansed_UAID_2],0),5)</f>
        <v>45512</v>
      </c>
      <c r="O3438" s="9" t="str">
        <f>INDEX(TrackerTbl[#Data],MATCH(Table58[[#This Row],[L2]],TrackerTbl[Cleansed_UAID_2],0),6)</f>
        <v>10 - Complete</v>
      </c>
      <c r="P3438" s="239">
        <f>INDEX(TrackerTbl[#Data],MATCH(Table58[[#This Row],[L2]],TrackerTbl[Cleansed_UAID_2],0),7)</f>
        <v>45527</v>
      </c>
    </row>
    <row r="3439" spans="10:16">
      <c r="J3439" t="s">
        <v>12744</v>
      </c>
      <c r="K3439" s="238" t="s">
        <v>12741</v>
      </c>
      <c r="L3439" t="str">
        <f>LEFT(Table58[[#This Row],[L3 (Last Work Package only)]],FIND(" - ",Table58[[#This Row],[L3 (Last Work Package only)]])-1)</f>
        <v>IDR 213.08</v>
      </c>
      <c r="M3439" t="str">
        <f>LEFT(Table58[[#This Row],[Assets]],FIND(" - ",Table58[[#This Row],[Assets]])-1)</f>
        <v>HS2-00002VK43</v>
      </c>
      <c r="N3439" s="239">
        <f>INDEX(TrackerTbl[#Data],MATCH(Table58[[#This Row],[L2]],TrackerTbl[Cleansed_UAID_2],0),5)</f>
        <v>45512</v>
      </c>
      <c r="O3439" s="9" t="str">
        <f>INDEX(TrackerTbl[#Data],MATCH(Table58[[#This Row],[L2]],TrackerTbl[Cleansed_UAID_2],0),6)</f>
        <v>10 - Complete</v>
      </c>
      <c r="P3439" s="239">
        <f>INDEX(TrackerTbl[#Data],MATCH(Table58[[#This Row],[L2]],TrackerTbl[Cleansed_UAID_2],0),7)</f>
        <v>45525</v>
      </c>
    </row>
    <row r="3440" spans="10:16">
      <c r="J3440" t="s">
        <v>12745</v>
      </c>
      <c r="K3440" s="238" t="s">
        <v>12741</v>
      </c>
      <c r="L3440" t="str">
        <f>LEFT(Table58[[#This Row],[L3 (Last Work Package only)]],FIND(" - ",Table58[[#This Row],[L3 (Last Work Package only)]])-1)</f>
        <v>IDR 213.08</v>
      </c>
      <c r="M3440" t="str">
        <f>LEFT(Table58[[#This Row],[Assets]],FIND(" - ",Table58[[#This Row],[Assets]])-1)</f>
        <v>HS2-00002VK3Q</v>
      </c>
      <c r="N3440" s="239">
        <f>INDEX(TrackerTbl[#Data],MATCH(Table58[[#This Row],[L2]],TrackerTbl[Cleansed_UAID_2],0),5)</f>
        <v>45518</v>
      </c>
      <c r="O3440" s="9" t="str">
        <f>INDEX(TrackerTbl[#Data],MATCH(Table58[[#This Row],[L2]],TrackerTbl[Cleansed_UAID_2],0),6)</f>
        <v>10 - Complete</v>
      </c>
      <c r="P3440" s="239">
        <f>INDEX(TrackerTbl[#Data],MATCH(Table58[[#This Row],[L2]],TrackerTbl[Cleansed_UAID_2],0),7)</f>
        <v>45525</v>
      </c>
    </row>
    <row r="3441" spans="10:16">
      <c r="J3441" t="s">
        <v>12746</v>
      </c>
      <c r="K3441" s="238" t="s">
        <v>12741</v>
      </c>
      <c r="L3441" t="str">
        <f>LEFT(Table58[[#This Row],[L3 (Last Work Package only)]],FIND(" - ",Table58[[#This Row],[L3 (Last Work Package only)]])-1)</f>
        <v>IDR 213.08</v>
      </c>
      <c r="M3441" t="str">
        <f>LEFT(Table58[[#This Row],[Assets]],FIND(" - ",Table58[[#This Row],[Assets]])-1)</f>
        <v>HS2-00002VK3X</v>
      </c>
      <c r="N3441" s="239">
        <f>INDEX(TrackerTbl[#Data],MATCH(Table58[[#This Row],[L2]],TrackerTbl[Cleansed_UAID_2],0),5)</f>
        <v>45512</v>
      </c>
      <c r="O3441" s="9" t="str">
        <f>INDEX(TrackerTbl[#Data],MATCH(Table58[[#This Row],[L2]],TrackerTbl[Cleansed_UAID_2],0),6)</f>
        <v>10 - Complete</v>
      </c>
      <c r="P3441" s="239">
        <f>INDEX(TrackerTbl[#Data],MATCH(Table58[[#This Row],[L2]],TrackerTbl[Cleansed_UAID_2],0),7)</f>
        <v>45525</v>
      </c>
    </row>
    <row r="3442" spans="10:16">
      <c r="J3442" t="s">
        <v>12747</v>
      </c>
      <c r="K3442" s="238" t="s">
        <v>12741</v>
      </c>
      <c r="L3442" t="str">
        <f>LEFT(Table58[[#This Row],[L3 (Last Work Package only)]],FIND(" - ",Table58[[#This Row],[L3 (Last Work Package only)]])-1)</f>
        <v>IDR 213.08</v>
      </c>
      <c r="M3442" t="str">
        <f>LEFT(Table58[[#This Row],[Assets]],FIND(" - ",Table58[[#This Row],[Assets]])-1)</f>
        <v>HS2-00002VK4D</v>
      </c>
      <c r="N3442" s="239">
        <f>INDEX(TrackerTbl[#Data],MATCH(Table58[[#This Row],[L2]],TrackerTbl[Cleansed_UAID_2],0),5)</f>
        <v>45518</v>
      </c>
      <c r="O3442" s="9" t="str">
        <f>INDEX(TrackerTbl[#Data],MATCH(Table58[[#This Row],[L2]],TrackerTbl[Cleansed_UAID_2],0),6)</f>
        <v>10 - Complete</v>
      </c>
      <c r="P3442" s="239">
        <f>INDEX(TrackerTbl[#Data],MATCH(Table58[[#This Row],[L2]],TrackerTbl[Cleansed_UAID_2],0),7)</f>
        <v>45525</v>
      </c>
    </row>
    <row r="3443" spans="10:16">
      <c r="J3443" t="s">
        <v>12748</v>
      </c>
      <c r="K3443" s="238" t="s">
        <v>12741</v>
      </c>
      <c r="L3443" t="str">
        <f>LEFT(Table58[[#This Row],[L3 (Last Work Package only)]],FIND(" - ",Table58[[#This Row],[L3 (Last Work Package only)]])-1)</f>
        <v>IDR 213.08</v>
      </c>
      <c r="M3443" t="str">
        <f>LEFT(Table58[[#This Row],[Assets]],FIND(" - ",Table58[[#This Row],[Assets]])-1)</f>
        <v>HS2-00002Y0EX</v>
      </c>
      <c r="N3443" s="239">
        <f>INDEX(TrackerTbl[#Data],MATCH(Table58[[#This Row],[L2]],TrackerTbl[Cleansed_UAID_2],0),5)</f>
        <v>45518</v>
      </c>
      <c r="O3443" s="9" t="str">
        <f>INDEX(TrackerTbl[#Data],MATCH(Table58[[#This Row],[L2]],TrackerTbl[Cleansed_UAID_2],0),6)</f>
        <v>10 - Complete</v>
      </c>
      <c r="P3443" s="239">
        <f>INDEX(TrackerTbl[#Data],MATCH(Table58[[#This Row],[L2]],TrackerTbl[Cleansed_UAID_2],0),7)</f>
        <v>45525</v>
      </c>
    </row>
    <row r="3444" spans="10:16">
      <c r="J3444" t="s">
        <v>12749</v>
      </c>
      <c r="K3444" s="238" t="s">
        <v>12741</v>
      </c>
      <c r="L3444" t="str">
        <f>LEFT(Table58[[#This Row],[L3 (Last Work Package only)]],FIND(" - ",Table58[[#This Row],[L3 (Last Work Package only)]])-1)</f>
        <v>IDR 213.08</v>
      </c>
      <c r="M3444" t="str">
        <f>LEFT(Table58[[#This Row],[Assets]],FIND(" - ",Table58[[#This Row],[Assets]])-1)</f>
        <v>HS2-00002YPE7</v>
      </c>
      <c r="N3444" s="239">
        <f>INDEX(TrackerTbl[#Data],MATCH(Table58[[#This Row],[L2]],TrackerTbl[Cleansed_UAID_2],0),5)</f>
        <v>45442</v>
      </c>
      <c r="O3444" s="9" t="str">
        <f>INDEX(TrackerTbl[#Data],MATCH(Table58[[#This Row],[L2]],TrackerTbl[Cleansed_UAID_2],0),6)</f>
        <v>10 - Complete</v>
      </c>
      <c r="P3444" s="239">
        <f>INDEX(TrackerTbl[#Data],MATCH(Table58[[#This Row],[L2]],TrackerTbl[Cleansed_UAID_2],0),7)</f>
        <v>45443</v>
      </c>
    </row>
    <row r="3445" spans="10:16">
      <c r="J3445" t="s">
        <v>12750</v>
      </c>
      <c r="K3445" s="238" t="s">
        <v>12741</v>
      </c>
      <c r="L3445" t="str">
        <f>LEFT(Table58[[#This Row],[L3 (Last Work Package only)]],FIND(" - ",Table58[[#This Row],[L3 (Last Work Package only)]])-1)</f>
        <v>IDR 213.08</v>
      </c>
      <c r="M3445" t="str">
        <f>LEFT(Table58[[#This Row],[Assets]],FIND(" - ",Table58[[#This Row],[Assets]])-1)</f>
        <v>HS2-00002YPE8</v>
      </c>
      <c r="N3445" s="239">
        <f>INDEX(TrackerTbl[#Data],MATCH(Table58[[#This Row],[L2]],TrackerTbl[Cleansed_UAID_2],0),5)</f>
        <v>45442</v>
      </c>
      <c r="O3445" s="9" t="str">
        <f>INDEX(TrackerTbl[#Data],MATCH(Table58[[#This Row],[L2]],TrackerTbl[Cleansed_UAID_2],0),6)</f>
        <v>10 - Complete</v>
      </c>
      <c r="P3445" s="239">
        <f>INDEX(TrackerTbl[#Data],MATCH(Table58[[#This Row],[L2]],TrackerTbl[Cleansed_UAID_2],0),7)</f>
        <v>45446</v>
      </c>
    </row>
    <row r="3446" spans="10:16">
      <c r="J3446" t="s">
        <v>12751</v>
      </c>
      <c r="K3446" s="238" t="s">
        <v>12741</v>
      </c>
      <c r="L3446" t="str">
        <f>LEFT(Table58[[#This Row],[L3 (Last Work Package only)]],FIND(" - ",Table58[[#This Row],[L3 (Last Work Package only)]])-1)</f>
        <v>IDR 213.08</v>
      </c>
      <c r="M3446" t="str">
        <f>LEFT(Table58[[#This Row],[Assets]],FIND(" - ",Table58[[#This Row],[Assets]])-1)</f>
        <v>HS2-00002YPE9</v>
      </c>
      <c r="N3446" s="239">
        <f>INDEX(TrackerTbl[#Data],MATCH(Table58[[#This Row],[L2]],TrackerTbl[Cleansed_UAID_2],0),5)</f>
        <v>45449</v>
      </c>
      <c r="O3446" s="9" t="str">
        <f>INDEX(TrackerTbl[#Data],MATCH(Table58[[#This Row],[L2]],TrackerTbl[Cleansed_UAID_2],0),6)</f>
        <v>10 - Complete</v>
      </c>
      <c r="P3446" s="239">
        <f>INDEX(TrackerTbl[#Data],MATCH(Table58[[#This Row],[L2]],TrackerTbl[Cleansed_UAID_2],0),7)</f>
        <v>45461</v>
      </c>
    </row>
    <row r="3447" spans="10:16">
      <c r="J3447" t="s">
        <v>12752</v>
      </c>
      <c r="K3447" s="238" t="s">
        <v>12741</v>
      </c>
      <c r="L3447" t="str">
        <f>LEFT(Table58[[#This Row],[L3 (Last Work Package only)]],FIND(" - ",Table58[[#This Row],[L3 (Last Work Package only)]])-1)</f>
        <v>IDR 213.08</v>
      </c>
      <c r="M3447" t="str">
        <f>LEFT(Table58[[#This Row],[Assets]],FIND(" - ",Table58[[#This Row],[Assets]])-1)</f>
        <v>HS2-00002YPEA</v>
      </c>
      <c r="N3447" s="239">
        <f>INDEX(TrackerTbl[#Data],MATCH(Table58[[#This Row],[L2]],TrackerTbl[Cleansed_UAID_2],0),5)</f>
        <v>45442</v>
      </c>
      <c r="O3447" s="9" t="str">
        <f>INDEX(TrackerTbl[#Data],MATCH(Table58[[#This Row],[L2]],TrackerTbl[Cleansed_UAID_2],0),6)</f>
        <v>10 - Complete</v>
      </c>
      <c r="P3447" s="239">
        <f>INDEX(TrackerTbl[#Data],MATCH(Table58[[#This Row],[L2]],TrackerTbl[Cleansed_UAID_2],0),7)</f>
        <v>45447</v>
      </c>
    </row>
    <row r="3448" spans="10:16">
      <c r="J3448" t="s">
        <v>12753</v>
      </c>
      <c r="K3448" s="238" t="s">
        <v>12741</v>
      </c>
      <c r="L3448" t="str">
        <f>LEFT(Table58[[#This Row],[L3 (Last Work Package only)]],FIND(" - ",Table58[[#This Row],[L3 (Last Work Package only)]])-1)</f>
        <v>IDR 213.08</v>
      </c>
      <c r="M3448" t="str">
        <f>LEFT(Table58[[#This Row],[Assets]],FIND(" - ",Table58[[#This Row],[Assets]])-1)</f>
        <v>HS2-00002Z6NL</v>
      </c>
      <c r="N3448" s="239">
        <f>INDEX(TrackerTbl[#Data],MATCH(Table58[[#This Row],[L2]],TrackerTbl[Cleansed_UAID_2],0),5)</f>
        <v>45512</v>
      </c>
      <c r="O3448" s="9" t="str">
        <f>INDEX(TrackerTbl[#Data],MATCH(Table58[[#This Row],[L2]],TrackerTbl[Cleansed_UAID_2],0),6)</f>
        <v>10 - Complete</v>
      </c>
      <c r="P3448" s="239">
        <f>INDEX(TrackerTbl[#Data],MATCH(Table58[[#This Row],[L2]],TrackerTbl[Cleansed_UAID_2],0),7)</f>
        <v>45525</v>
      </c>
    </row>
    <row r="3449" spans="10:16">
      <c r="J3449" t="s">
        <v>12754</v>
      </c>
      <c r="K3449" s="238" t="s">
        <v>12741</v>
      </c>
      <c r="L3449" t="str">
        <f>LEFT(Table58[[#This Row],[L3 (Last Work Package only)]],FIND(" - ",Table58[[#This Row],[L3 (Last Work Package only)]])-1)</f>
        <v>IDR 213.08</v>
      </c>
      <c r="M3449" t="str">
        <f>LEFT(Table58[[#This Row],[Assets]],FIND(" - ",Table58[[#This Row],[Assets]])-1)</f>
        <v>HS2-000031247</v>
      </c>
      <c r="N3449" s="239">
        <f>INDEX(TrackerTbl[#Data],MATCH(Table58[[#This Row],[L2]],TrackerTbl[Cleansed_UAID_2],0),5)</f>
        <v>45512</v>
      </c>
      <c r="O3449" s="9" t="str">
        <f>INDEX(TrackerTbl[#Data],MATCH(Table58[[#This Row],[L2]],TrackerTbl[Cleansed_UAID_2],0),6)</f>
        <v>10 - Complete</v>
      </c>
      <c r="P3449" s="239">
        <f>INDEX(TrackerTbl[#Data],MATCH(Table58[[#This Row],[L2]],TrackerTbl[Cleansed_UAID_2],0),7)</f>
        <v>45525</v>
      </c>
    </row>
    <row r="3450" spans="10:16">
      <c r="J3450" t="s">
        <v>12755</v>
      </c>
      <c r="K3450" s="238" t="s">
        <v>12741</v>
      </c>
      <c r="L3450" t="str">
        <f>LEFT(Table58[[#This Row],[L3 (Last Work Package only)]],FIND(" - ",Table58[[#This Row],[L3 (Last Work Package only)]])-1)</f>
        <v>IDR 213.08</v>
      </c>
      <c r="M3450" t="str">
        <f>LEFT(Table58[[#This Row],[Assets]],FIND(" - ",Table58[[#This Row],[Assets]])-1)</f>
        <v>HS2-000031B3V</v>
      </c>
      <c r="N3450" s="239">
        <f>INDEX(TrackerTbl[#Data],MATCH(Table58[[#This Row],[L2]],TrackerTbl[Cleansed_UAID_2],0),5)</f>
        <v>45442</v>
      </c>
      <c r="O3450" s="9" t="str">
        <f>INDEX(TrackerTbl[#Data],MATCH(Table58[[#This Row],[L2]],TrackerTbl[Cleansed_UAID_2],0),6)</f>
        <v>10 - Complete</v>
      </c>
      <c r="P3450" s="239">
        <f>INDEX(TrackerTbl[#Data],MATCH(Table58[[#This Row],[L2]],TrackerTbl[Cleansed_UAID_2],0),7)</f>
        <v>45447</v>
      </c>
    </row>
    <row r="3451" spans="10:16">
      <c r="J3451" t="s">
        <v>12756</v>
      </c>
      <c r="K3451" s="238" t="s">
        <v>12741</v>
      </c>
      <c r="L3451" t="str">
        <f>LEFT(Table58[[#This Row],[L3 (Last Work Package only)]],FIND(" - ",Table58[[#This Row],[L3 (Last Work Package only)]])-1)</f>
        <v>IDR 213.08</v>
      </c>
      <c r="M3451" t="str">
        <f>LEFT(Table58[[#This Row],[Assets]],FIND(" - ",Table58[[#This Row],[Assets]])-1)</f>
        <v>HS2-000031B3W</v>
      </c>
      <c r="N3451" s="239">
        <f>INDEX(TrackerTbl[#Data],MATCH(Table58[[#This Row],[L2]],TrackerTbl[Cleansed_UAID_2],0),5)</f>
        <v>45442</v>
      </c>
      <c r="O3451" s="9" t="str">
        <f>INDEX(TrackerTbl[#Data],MATCH(Table58[[#This Row],[L2]],TrackerTbl[Cleansed_UAID_2],0),6)</f>
        <v>10 - Complete</v>
      </c>
      <c r="P3451" s="239">
        <f>INDEX(TrackerTbl[#Data],MATCH(Table58[[#This Row],[L2]],TrackerTbl[Cleansed_UAID_2],0),7)</f>
        <v>45447</v>
      </c>
    </row>
    <row r="3452" spans="10:16">
      <c r="J3452" t="s">
        <v>12757</v>
      </c>
      <c r="K3452" s="238" t="s">
        <v>12741</v>
      </c>
      <c r="L3452" t="str">
        <f>LEFT(Table58[[#This Row],[L3 (Last Work Package only)]],FIND(" - ",Table58[[#This Row],[L3 (Last Work Package only)]])-1)</f>
        <v>IDR 213.08</v>
      </c>
      <c r="M3452" t="str">
        <f>LEFT(Table58[[#This Row],[Assets]],FIND(" - ",Table58[[#This Row],[Assets]])-1)</f>
        <v>HS2-000031B3X</v>
      </c>
      <c r="N3452" s="239">
        <f>INDEX(TrackerTbl[#Data],MATCH(Table58[[#This Row],[L2]],TrackerTbl[Cleansed_UAID_2],0),5)</f>
        <v>45442</v>
      </c>
      <c r="O3452" s="9" t="str">
        <f>INDEX(TrackerTbl[#Data],MATCH(Table58[[#This Row],[L2]],TrackerTbl[Cleansed_UAID_2],0),6)</f>
        <v>10 - Complete</v>
      </c>
      <c r="P3452" s="239">
        <f>INDEX(TrackerTbl[#Data],MATCH(Table58[[#This Row],[L2]],TrackerTbl[Cleansed_UAID_2],0),7)</f>
        <v>45447</v>
      </c>
    </row>
    <row r="3453" spans="10:16">
      <c r="J3453" t="s">
        <v>12758</v>
      </c>
      <c r="K3453" s="238" t="s">
        <v>12741</v>
      </c>
      <c r="L3453" t="str">
        <f>LEFT(Table58[[#This Row],[L3 (Last Work Package only)]],FIND(" - ",Table58[[#This Row],[L3 (Last Work Package only)]])-1)</f>
        <v>IDR 213.08</v>
      </c>
      <c r="M3453" t="str">
        <f>LEFT(Table58[[#This Row],[Assets]],FIND(" - ",Table58[[#This Row],[Assets]])-1)</f>
        <v>HS2-000031B3Y</v>
      </c>
      <c r="N3453" s="239">
        <f>INDEX(TrackerTbl[#Data],MATCH(Table58[[#This Row],[L2]],TrackerTbl[Cleansed_UAID_2],0),5)</f>
        <v>45442</v>
      </c>
      <c r="O3453" s="9" t="str">
        <f>INDEX(TrackerTbl[#Data],MATCH(Table58[[#This Row],[L2]],TrackerTbl[Cleansed_UAID_2],0),6)</f>
        <v>10 - Complete</v>
      </c>
      <c r="P3453" s="239">
        <f>INDEX(TrackerTbl[#Data],MATCH(Table58[[#This Row],[L2]],TrackerTbl[Cleansed_UAID_2],0),7)</f>
        <v>45447</v>
      </c>
    </row>
    <row r="3454" spans="10:16">
      <c r="J3454" t="s">
        <v>12759</v>
      </c>
      <c r="K3454" s="238" t="s">
        <v>12741</v>
      </c>
      <c r="L3454" t="str">
        <f>LEFT(Table58[[#This Row],[L3 (Last Work Package only)]],FIND(" - ",Table58[[#This Row],[L3 (Last Work Package only)]])-1)</f>
        <v>IDR 213.08</v>
      </c>
      <c r="M3454" t="str">
        <f>LEFT(Table58[[#This Row],[Assets]],FIND(" - ",Table58[[#This Row],[Assets]])-1)</f>
        <v>HS2-000031B3Z</v>
      </c>
      <c r="N3454" s="239">
        <f>INDEX(TrackerTbl[#Data],MATCH(Table58[[#This Row],[L2]],TrackerTbl[Cleansed_UAID_2],0),5)</f>
        <v>45442</v>
      </c>
      <c r="O3454" s="9" t="str">
        <f>INDEX(TrackerTbl[#Data],MATCH(Table58[[#This Row],[L2]],TrackerTbl[Cleansed_UAID_2],0),6)</f>
        <v>10 - Complete</v>
      </c>
      <c r="P3454" s="239">
        <f>INDEX(TrackerTbl[#Data],MATCH(Table58[[#This Row],[L2]],TrackerTbl[Cleansed_UAID_2],0),7)</f>
        <v>45447</v>
      </c>
    </row>
    <row r="3455" spans="10:16">
      <c r="J3455" t="s">
        <v>12760</v>
      </c>
      <c r="K3455" s="238" t="s">
        <v>12741</v>
      </c>
      <c r="L3455" t="str">
        <f>LEFT(Table58[[#This Row],[L3 (Last Work Package only)]],FIND(" - ",Table58[[#This Row],[L3 (Last Work Package only)]])-1)</f>
        <v>IDR 213.08</v>
      </c>
      <c r="M3455" t="str">
        <f>LEFT(Table58[[#This Row],[Assets]],FIND(" - ",Table58[[#This Row],[Assets]])-1)</f>
        <v>HS2-000031B40</v>
      </c>
      <c r="N3455" s="239">
        <f>INDEX(TrackerTbl[#Data],MATCH(Table58[[#This Row],[L2]],TrackerTbl[Cleansed_UAID_2],0),5)</f>
        <v>45442</v>
      </c>
      <c r="O3455" s="9" t="str">
        <f>INDEX(TrackerTbl[#Data],MATCH(Table58[[#This Row],[L2]],TrackerTbl[Cleansed_UAID_2],0),6)</f>
        <v>10 - Complete</v>
      </c>
      <c r="P3455" s="239">
        <f>INDEX(TrackerTbl[#Data],MATCH(Table58[[#This Row],[L2]],TrackerTbl[Cleansed_UAID_2],0),7)</f>
        <v>45447</v>
      </c>
    </row>
    <row r="3456" spans="10:16">
      <c r="J3456" t="s">
        <v>12761</v>
      </c>
      <c r="K3456" s="238" t="s">
        <v>12741</v>
      </c>
      <c r="L3456" t="str">
        <f>LEFT(Table58[[#This Row],[L3 (Last Work Package only)]],FIND(" - ",Table58[[#This Row],[L3 (Last Work Package only)]])-1)</f>
        <v>IDR 213.08</v>
      </c>
      <c r="M3456" t="str">
        <f>LEFT(Table58[[#This Row],[Assets]],FIND(" - ",Table58[[#This Row],[Assets]])-1)</f>
        <v>HS2-000031B41</v>
      </c>
      <c r="N3456" s="239">
        <f>INDEX(TrackerTbl[#Data],MATCH(Table58[[#This Row],[L2]],TrackerTbl[Cleansed_UAID_2],0),5)</f>
        <v>45449</v>
      </c>
      <c r="O3456" s="9" t="str">
        <f>INDEX(TrackerTbl[#Data],MATCH(Table58[[#This Row],[L2]],TrackerTbl[Cleansed_UAID_2],0),6)</f>
        <v>10 - Complete</v>
      </c>
      <c r="P3456" s="239">
        <f>INDEX(TrackerTbl[#Data],MATCH(Table58[[#This Row],[L2]],TrackerTbl[Cleansed_UAID_2],0),7)</f>
        <v>45461</v>
      </c>
    </row>
    <row r="3457" spans="10:16">
      <c r="J3457" t="s">
        <v>12762</v>
      </c>
      <c r="K3457" s="238" t="s">
        <v>12741</v>
      </c>
      <c r="L3457" t="str">
        <f>LEFT(Table58[[#This Row],[L3 (Last Work Package only)]],FIND(" - ",Table58[[#This Row],[L3 (Last Work Package only)]])-1)</f>
        <v>IDR 213.08</v>
      </c>
      <c r="M3457" t="str">
        <f>LEFT(Table58[[#This Row],[Assets]],FIND(" - ",Table58[[#This Row],[Assets]])-1)</f>
        <v>HS2-00003CPWX</v>
      </c>
      <c r="N3457" s="239">
        <f>INDEX(TrackerTbl[#Data],MATCH(Table58[[#This Row],[L2]],TrackerTbl[Cleansed_UAID_2],0),5)</f>
        <v>45503</v>
      </c>
      <c r="O3457" s="9" t="str">
        <f>INDEX(TrackerTbl[#Data],MATCH(Table58[[#This Row],[L2]],TrackerTbl[Cleansed_UAID_2],0),6)</f>
        <v>10 - Complete</v>
      </c>
      <c r="P3457" s="239">
        <f>INDEX(TrackerTbl[#Data],MATCH(Table58[[#This Row],[L2]],TrackerTbl[Cleansed_UAID_2],0),7)</f>
        <v>45513</v>
      </c>
    </row>
    <row r="3458" spans="10:16">
      <c r="J3458" t="s">
        <v>12763</v>
      </c>
      <c r="K3458" s="238" t="s">
        <v>12741</v>
      </c>
      <c r="L3458" t="str">
        <f>LEFT(Table58[[#This Row],[L3 (Last Work Package only)]],FIND(" - ",Table58[[#This Row],[L3 (Last Work Package only)]])-1)</f>
        <v>IDR 213.08</v>
      </c>
      <c r="M3458" t="str">
        <f>LEFT(Table58[[#This Row],[Assets]],FIND(" - ",Table58[[#This Row],[Assets]])-1)</f>
        <v>HS2-00003CPWY</v>
      </c>
      <c r="N3458" s="239">
        <f>INDEX(TrackerTbl[#Data],MATCH(Table58[[#This Row],[L2]],TrackerTbl[Cleansed_UAID_2],0),5)</f>
        <v>45503</v>
      </c>
      <c r="O3458" s="9" t="str">
        <f>INDEX(TrackerTbl[#Data],MATCH(Table58[[#This Row],[L2]],TrackerTbl[Cleansed_UAID_2],0),6)</f>
        <v>10 - Complete</v>
      </c>
      <c r="P3458" s="239">
        <f>INDEX(TrackerTbl[#Data],MATCH(Table58[[#This Row],[L2]],TrackerTbl[Cleansed_UAID_2],0),7)</f>
        <v>45513</v>
      </c>
    </row>
    <row r="3459" spans="10:16">
      <c r="J3459" t="s">
        <v>12764</v>
      </c>
      <c r="K3459" s="238" t="s">
        <v>12741</v>
      </c>
      <c r="L3459" t="str">
        <f>LEFT(Table58[[#This Row],[L3 (Last Work Package only)]],FIND(" - ",Table58[[#This Row],[L3 (Last Work Package only)]])-1)</f>
        <v>IDR 213.08</v>
      </c>
      <c r="M3459" t="str">
        <f>LEFT(Table58[[#This Row],[Assets]],FIND(" - ",Table58[[#This Row],[Assets]])-1)</f>
        <v>HS2-00003CPWZ</v>
      </c>
      <c r="N3459" s="239">
        <f>INDEX(TrackerTbl[#Data],MATCH(Table58[[#This Row],[L2]],TrackerTbl[Cleansed_UAID_2],0),5)</f>
        <v>45503</v>
      </c>
      <c r="O3459" s="9" t="str">
        <f>INDEX(TrackerTbl[#Data],MATCH(Table58[[#This Row],[L2]],TrackerTbl[Cleansed_UAID_2],0),6)</f>
        <v>10 - Complete</v>
      </c>
      <c r="P3459" s="239">
        <f>INDEX(TrackerTbl[#Data],MATCH(Table58[[#This Row],[L2]],TrackerTbl[Cleansed_UAID_2],0),7)</f>
        <v>45513</v>
      </c>
    </row>
    <row r="3460" spans="10:16">
      <c r="J3460" t="s">
        <v>12765</v>
      </c>
      <c r="K3460" s="238" t="s">
        <v>12741</v>
      </c>
      <c r="L3460" t="str">
        <f>LEFT(Table58[[#This Row],[L3 (Last Work Package only)]],FIND(" - ",Table58[[#This Row],[L3 (Last Work Package only)]])-1)</f>
        <v>IDR 213.08</v>
      </c>
      <c r="M3460" t="str">
        <f>LEFT(Table58[[#This Row],[Assets]],FIND(" - ",Table58[[#This Row],[Assets]])-1)</f>
        <v>HS2-00003CPX1</v>
      </c>
      <c r="N3460" s="239">
        <f>INDEX(TrackerTbl[#Data],MATCH(Table58[[#This Row],[L2]],TrackerTbl[Cleansed_UAID_2],0),5)</f>
        <v>45503</v>
      </c>
      <c r="O3460" s="9" t="str">
        <f>INDEX(TrackerTbl[#Data],MATCH(Table58[[#This Row],[L2]],TrackerTbl[Cleansed_UAID_2],0),6)</f>
        <v>10 - Complete</v>
      </c>
      <c r="P3460" s="239">
        <f>INDEX(TrackerTbl[#Data],MATCH(Table58[[#This Row],[L2]],TrackerTbl[Cleansed_UAID_2],0),7)</f>
        <v>45513</v>
      </c>
    </row>
    <row r="3461" spans="10:16">
      <c r="J3461" t="s">
        <v>12766</v>
      </c>
      <c r="K3461" s="238" t="s">
        <v>12741</v>
      </c>
      <c r="L3461" t="str">
        <f>LEFT(Table58[[#This Row],[L3 (Last Work Package only)]],FIND(" - ",Table58[[#This Row],[L3 (Last Work Package only)]])-1)</f>
        <v>IDR 213.08</v>
      </c>
      <c r="M3461" t="str">
        <f>LEFT(Table58[[#This Row],[Assets]],FIND(" - ",Table58[[#This Row],[Assets]])-1)</f>
        <v>HS2-00003CPX2</v>
      </c>
      <c r="N3461" s="239">
        <f>INDEX(TrackerTbl[#Data],MATCH(Table58[[#This Row],[L2]],TrackerTbl[Cleansed_UAID_2],0),5)</f>
        <v>45503</v>
      </c>
      <c r="O3461" s="9" t="str">
        <f>INDEX(TrackerTbl[#Data],MATCH(Table58[[#This Row],[L2]],TrackerTbl[Cleansed_UAID_2],0),6)</f>
        <v>10 - Complete</v>
      </c>
      <c r="P3461" s="239">
        <f>INDEX(TrackerTbl[#Data],MATCH(Table58[[#This Row],[L2]],TrackerTbl[Cleansed_UAID_2],0),7)</f>
        <v>45513</v>
      </c>
    </row>
    <row r="3462" spans="10:16">
      <c r="J3462" t="s">
        <v>12767</v>
      </c>
      <c r="K3462" s="238" t="s">
        <v>12741</v>
      </c>
      <c r="L3462" t="str">
        <f>LEFT(Table58[[#This Row],[L3 (Last Work Package only)]],FIND(" - ",Table58[[#This Row],[L3 (Last Work Package only)]])-1)</f>
        <v>IDR 213.08</v>
      </c>
      <c r="M3462" t="str">
        <f>LEFT(Table58[[#This Row],[Assets]],FIND(" - ",Table58[[#This Row],[Assets]])-1)</f>
        <v>HS2-00003CPX3</v>
      </c>
      <c r="N3462" s="239">
        <f>INDEX(TrackerTbl[#Data],MATCH(Table58[[#This Row],[L2]],TrackerTbl[Cleansed_UAID_2],0),5)</f>
        <v>45503</v>
      </c>
      <c r="O3462" s="9" t="str">
        <f>INDEX(TrackerTbl[#Data],MATCH(Table58[[#This Row],[L2]],TrackerTbl[Cleansed_UAID_2],0),6)</f>
        <v>10 - Complete</v>
      </c>
      <c r="P3462" s="239">
        <f>INDEX(TrackerTbl[#Data],MATCH(Table58[[#This Row],[L2]],TrackerTbl[Cleansed_UAID_2],0),7)</f>
        <v>45513</v>
      </c>
    </row>
    <row r="3463" spans="10:16">
      <c r="J3463" t="s">
        <v>12768</v>
      </c>
      <c r="K3463" s="238" t="s">
        <v>12741</v>
      </c>
      <c r="L3463" t="str">
        <f>LEFT(Table58[[#This Row],[L3 (Last Work Package only)]],FIND(" - ",Table58[[#This Row],[L3 (Last Work Package only)]])-1)</f>
        <v>IDR 213.08</v>
      </c>
      <c r="M3463" t="str">
        <f>LEFT(Table58[[#This Row],[Assets]],FIND(" - ",Table58[[#This Row],[Assets]])-1)</f>
        <v>HS2-00003CPX4</v>
      </c>
      <c r="N3463" s="239">
        <f>INDEX(TrackerTbl[#Data],MATCH(Table58[[#This Row],[L2]],TrackerTbl[Cleansed_UAID_2],0),5)</f>
        <v>45503</v>
      </c>
      <c r="O3463" s="9" t="str">
        <f>INDEX(TrackerTbl[#Data],MATCH(Table58[[#This Row],[L2]],TrackerTbl[Cleansed_UAID_2],0),6)</f>
        <v>10 - Complete</v>
      </c>
      <c r="P3463" s="239">
        <f>INDEX(TrackerTbl[#Data],MATCH(Table58[[#This Row],[L2]],TrackerTbl[Cleansed_UAID_2],0),7)</f>
        <v>45513</v>
      </c>
    </row>
    <row r="3464" spans="10:16">
      <c r="J3464" t="s">
        <v>12769</v>
      </c>
      <c r="K3464" s="238" t="s">
        <v>12741</v>
      </c>
      <c r="L3464" t="str">
        <f>LEFT(Table58[[#This Row],[L3 (Last Work Package only)]],FIND(" - ",Table58[[#This Row],[L3 (Last Work Package only)]])-1)</f>
        <v>IDR 213.08</v>
      </c>
      <c r="M3464" t="str">
        <f>LEFT(Table58[[#This Row],[Assets]],FIND(" - ",Table58[[#This Row],[Assets]])-1)</f>
        <v>HS2-00003CPX6</v>
      </c>
      <c r="N3464" s="239">
        <f>INDEX(TrackerTbl[#Data],MATCH(Table58[[#This Row],[L2]],TrackerTbl[Cleansed_UAID_2],0),5)</f>
        <v>45503</v>
      </c>
      <c r="O3464" s="9" t="str">
        <f>INDEX(TrackerTbl[#Data],MATCH(Table58[[#This Row],[L2]],TrackerTbl[Cleansed_UAID_2],0),6)</f>
        <v>10 - Complete</v>
      </c>
      <c r="P3464" s="239">
        <f>INDEX(TrackerTbl[#Data],MATCH(Table58[[#This Row],[L2]],TrackerTbl[Cleansed_UAID_2],0),7)</f>
        <v>45516</v>
      </c>
    </row>
    <row r="3465" spans="10:16">
      <c r="J3465" t="s">
        <v>12770</v>
      </c>
      <c r="K3465" s="238" t="s">
        <v>12741</v>
      </c>
      <c r="L3465" t="str">
        <f>LEFT(Table58[[#This Row],[L3 (Last Work Package only)]],FIND(" - ",Table58[[#This Row],[L3 (Last Work Package only)]])-1)</f>
        <v>IDR 213.08</v>
      </c>
      <c r="M3465" t="str">
        <f>LEFT(Table58[[#This Row],[Assets]],FIND(" - ",Table58[[#This Row],[Assets]])-1)</f>
        <v>HS2-00003CPX7</v>
      </c>
      <c r="N3465" s="239">
        <f>INDEX(TrackerTbl[#Data],MATCH(Table58[[#This Row],[L2]],TrackerTbl[Cleansed_UAID_2],0),5)</f>
        <v>45503</v>
      </c>
      <c r="O3465" s="9" t="str">
        <f>INDEX(TrackerTbl[#Data],MATCH(Table58[[#This Row],[L2]],TrackerTbl[Cleansed_UAID_2],0),6)</f>
        <v>10 - Complete</v>
      </c>
      <c r="P3465" s="239">
        <f>INDEX(TrackerTbl[#Data],MATCH(Table58[[#This Row],[L2]],TrackerTbl[Cleansed_UAID_2],0),7)</f>
        <v>45513</v>
      </c>
    </row>
    <row r="3466" spans="10:16">
      <c r="J3466" t="s">
        <v>12771</v>
      </c>
      <c r="K3466" s="238" t="s">
        <v>12741</v>
      </c>
      <c r="L3466" t="str">
        <f>LEFT(Table58[[#This Row],[L3 (Last Work Package only)]],FIND(" - ",Table58[[#This Row],[L3 (Last Work Package only)]])-1)</f>
        <v>IDR 213.08</v>
      </c>
      <c r="M3466" t="str">
        <f>LEFT(Table58[[#This Row],[Assets]],FIND(" - ",Table58[[#This Row],[Assets]])-1)</f>
        <v>HS2-00003H6PF</v>
      </c>
      <c r="N3466" s="239">
        <f>INDEX(TrackerTbl[#Data],MATCH(Table58[[#This Row],[L2]],TrackerTbl[Cleansed_UAID_2],0),5)</f>
        <v>45512</v>
      </c>
      <c r="O3466" s="9" t="str">
        <f>INDEX(TrackerTbl[#Data],MATCH(Table58[[#This Row],[L2]],TrackerTbl[Cleansed_UAID_2],0),6)</f>
        <v>10 - Complete</v>
      </c>
      <c r="P3466" s="239">
        <f>INDEX(TrackerTbl[#Data],MATCH(Table58[[#This Row],[L2]],TrackerTbl[Cleansed_UAID_2],0),7)</f>
        <v>45525</v>
      </c>
    </row>
    <row r="3467" spans="10:16">
      <c r="J3467" t="s">
        <v>12772</v>
      </c>
      <c r="K3467" s="238" t="s">
        <v>12741</v>
      </c>
      <c r="L3467" t="str">
        <f>LEFT(Table58[[#This Row],[L3 (Last Work Package only)]],FIND(" - ",Table58[[#This Row],[L3 (Last Work Package only)]])-1)</f>
        <v>IDR 213.08</v>
      </c>
      <c r="M3467" t="str">
        <f>LEFT(Table58[[#This Row],[Assets]],FIND(" - ",Table58[[#This Row],[Assets]])-1)</f>
        <v>HS2-00003HWH0</v>
      </c>
      <c r="N3467" s="239">
        <f>INDEX(TrackerTbl[#Data],MATCH(Table58[[#This Row],[L2]],TrackerTbl[Cleansed_UAID_2],0),5)</f>
        <v>45525</v>
      </c>
      <c r="O3467" s="9" t="str">
        <f>INDEX(TrackerTbl[#Data],MATCH(Table58[[#This Row],[L2]],TrackerTbl[Cleansed_UAID_2],0),6)</f>
        <v>10 - Complete</v>
      </c>
      <c r="P3467" s="239">
        <f>INDEX(TrackerTbl[#Data],MATCH(Table58[[#This Row],[L2]],TrackerTbl[Cleansed_UAID_2],0),7)</f>
        <v>45532</v>
      </c>
    </row>
    <row r="3468" spans="10:16">
      <c r="J3468" t="s">
        <v>12773</v>
      </c>
      <c r="K3468" s="238" t="s">
        <v>12774</v>
      </c>
      <c r="L3468" t="str">
        <f>LEFT(Table58[[#This Row],[L3 (Last Work Package only)]],FIND(" - ",Table58[[#This Row],[L3 (Last Work Package only)]])-1)</f>
        <v>IDR 213.07-1</v>
      </c>
      <c r="M3468" t="str">
        <f>LEFT(Table58[[#This Row],[Assets]],FIND(" - ",Table58[[#This Row],[Assets]])-1)</f>
        <v>HS2-00002D88S</v>
      </c>
      <c r="N3468" s="239">
        <f>INDEX(TrackerTbl[#Data],MATCH(Table58[[#This Row],[L2]],TrackerTbl[Cleansed_UAID_2],0),5)</f>
        <v>45426</v>
      </c>
      <c r="O3468" s="9" t="str">
        <f>INDEX(TrackerTbl[#Data],MATCH(Table58[[#This Row],[L2]],TrackerTbl[Cleansed_UAID_2],0),6)</f>
        <v>10 - Complete</v>
      </c>
      <c r="P3468" s="239">
        <f>INDEX(TrackerTbl[#Data],MATCH(Table58[[#This Row],[L2]],TrackerTbl[Cleansed_UAID_2],0),7)</f>
        <v>45450</v>
      </c>
    </row>
    <row r="3469" spans="10:16">
      <c r="J3469" t="s">
        <v>12775</v>
      </c>
      <c r="K3469" s="238" t="s">
        <v>12774</v>
      </c>
      <c r="L3469" t="str">
        <f>LEFT(Table58[[#This Row],[L3 (Last Work Package only)]],FIND(" - ",Table58[[#This Row],[L3 (Last Work Package only)]])-1)</f>
        <v>IDR 213.07-1</v>
      </c>
      <c r="M3469" t="str">
        <f>LEFT(Table58[[#This Row],[Assets]],FIND(" - ",Table58[[#This Row],[Assets]])-1)</f>
        <v>HS2-00002CT72</v>
      </c>
      <c r="N3469" s="239">
        <f>INDEX(TrackerTbl[#Data],MATCH(Table58[[#This Row],[L2]],TrackerTbl[Cleansed_UAID_2],0),5)</f>
        <v>45607</v>
      </c>
      <c r="O3469" s="9" t="str">
        <f>INDEX(TrackerTbl[#Data],MATCH(Table58[[#This Row],[L2]],TrackerTbl[Cleansed_UAID_2],0),6)</f>
        <v>10 - Complete</v>
      </c>
      <c r="P3469" s="239">
        <f>INDEX(TrackerTbl[#Data],MATCH(Table58[[#This Row],[L2]],TrackerTbl[Cleansed_UAID_2],0),7)</f>
        <v>45636</v>
      </c>
    </row>
    <row r="3470" spans="10:16">
      <c r="J3470" t="s">
        <v>12776</v>
      </c>
      <c r="K3470" s="238" t="s">
        <v>12774</v>
      </c>
      <c r="L3470" t="str">
        <f>LEFT(Table58[[#This Row],[L3 (Last Work Package only)]],FIND(" - ",Table58[[#This Row],[L3 (Last Work Package only)]])-1)</f>
        <v>IDR 213.07-1</v>
      </c>
      <c r="M3470" t="str">
        <f>LEFT(Table58[[#This Row],[Assets]],FIND(" - ",Table58[[#This Row],[Assets]])-1)</f>
        <v>HS2-00002CT73</v>
      </c>
      <c r="N3470" s="239">
        <f>INDEX(TrackerTbl[#Data],MATCH(Table58[[#This Row],[L2]],TrackerTbl[Cleansed_UAID_2],0),5)</f>
        <v>45607</v>
      </c>
      <c r="O3470" s="9" t="str">
        <f>INDEX(TrackerTbl[#Data],MATCH(Table58[[#This Row],[L2]],TrackerTbl[Cleansed_UAID_2],0),6)</f>
        <v>10 - Complete</v>
      </c>
      <c r="P3470" s="239">
        <f>INDEX(TrackerTbl[#Data],MATCH(Table58[[#This Row],[L2]],TrackerTbl[Cleansed_UAID_2],0),7)</f>
        <v>45636</v>
      </c>
    </row>
    <row r="3471" spans="10:16">
      <c r="J3471" t="s">
        <v>12777</v>
      </c>
      <c r="K3471" s="238" t="s">
        <v>12774</v>
      </c>
      <c r="L3471" t="str">
        <f>LEFT(Table58[[#This Row],[L3 (Last Work Package only)]],FIND(" - ",Table58[[#This Row],[L3 (Last Work Package only)]])-1)</f>
        <v>IDR 213.07-1</v>
      </c>
      <c r="M3471" t="str">
        <f>LEFT(Table58[[#This Row],[Assets]],FIND(" - ",Table58[[#This Row],[Assets]])-1)</f>
        <v>HS2-00002Z3NH</v>
      </c>
      <c r="N3471" s="239">
        <f>INDEX(TrackerTbl[#Data],MATCH(Table58[[#This Row],[L2]],TrackerTbl[Cleansed_UAID_2],0),5)</f>
        <v>45608</v>
      </c>
      <c r="O3471" s="9" t="str">
        <f>INDEX(TrackerTbl[#Data],MATCH(Table58[[#This Row],[L2]],TrackerTbl[Cleansed_UAID_2],0),6)</f>
        <v>10 - Complete</v>
      </c>
      <c r="P3471" s="239">
        <f>INDEX(TrackerTbl[#Data],MATCH(Table58[[#This Row],[L2]],TrackerTbl[Cleansed_UAID_2],0),7)</f>
        <v>45645</v>
      </c>
    </row>
    <row r="3472" spans="10:16">
      <c r="J3472" t="s">
        <v>12778</v>
      </c>
      <c r="K3472" s="238" t="s">
        <v>12774</v>
      </c>
      <c r="L3472" t="str">
        <f>LEFT(Table58[[#This Row],[L3 (Last Work Package only)]],FIND(" - ",Table58[[#This Row],[L3 (Last Work Package only)]])-1)</f>
        <v>IDR 213.07-1</v>
      </c>
      <c r="M3472" t="str">
        <f>LEFT(Table58[[#This Row],[Assets]],FIND(" - ",Table58[[#This Row],[Assets]])-1)</f>
        <v>HS2-0000307ZS</v>
      </c>
      <c r="N3472" s="239">
        <f>INDEX(TrackerTbl[#Data],MATCH(Table58[[#This Row],[L2]],TrackerTbl[Cleansed_UAID_2],0),5)</f>
        <v>45608</v>
      </c>
      <c r="O3472" s="9" t="str">
        <f>INDEX(TrackerTbl[#Data],MATCH(Table58[[#This Row],[L2]],TrackerTbl[Cleansed_UAID_2],0),6)</f>
        <v>10 - Complete</v>
      </c>
      <c r="P3472" s="239">
        <f>INDEX(TrackerTbl[#Data],MATCH(Table58[[#This Row],[L2]],TrackerTbl[Cleansed_UAID_2],0),7)</f>
        <v>45645</v>
      </c>
    </row>
    <row r="3473" spans="10:16">
      <c r="J3473" t="s">
        <v>12779</v>
      </c>
      <c r="K3473" s="238" t="s">
        <v>12774</v>
      </c>
      <c r="L3473" t="str">
        <f>LEFT(Table58[[#This Row],[L3 (Last Work Package only)]],FIND(" - ",Table58[[#This Row],[L3 (Last Work Package only)]])-1)</f>
        <v>IDR 213.07-1</v>
      </c>
      <c r="M3473" t="str">
        <f>LEFT(Table58[[#This Row],[Assets]],FIND(" - ",Table58[[#This Row],[Assets]])-1)</f>
        <v>HS2-000032LLS</v>
      </c>
      <c r="N3473" s="239">
        <f>INDEX(TrackerTbl[#Data],MATCH(Table58[[#This Row],[L2]],TrackerTbl[Cleansed_UAID_2],0),5)</f>
        <v>45532</v>
      </c>
      <c r="O3473" s="9" t="str">
        <f>INDEX(TrackerTbl[#Data],MATCH(Table58[[#This Row],[L2]],TrackerTbl[Cleansed_UAID_2],0),6)</f>
        <v>10 - Complete</v>
      </c>
      <c r="P3473" s="239">
        <f>INDEX(TrackerTbl[#Data],MATCH(Table58[[#This Row],[L2]],TrackerTbl[Cleansed_UAID_2],0),7)</f>
        <v>45551</v>
      </c>
    </row>
    <row r="3474" spans="10:16">
      <c r="J3474" t="s">
        <v>12780</v>
      </c>
      <c r="K3474" s="238" t="s">
        <v>12774</v>
      </c>
      <c r="L3474" t="str">
        <f>LEFT(Table58[[#This Row],[L3 (Last Work Package only)]],FIND(" - ",Table58[[#This Row],[L3 (Last Work Package only)]])-1)</f>
        <v>IDR 213.07-1</v>
      </c>
      <c r="M3474" t="str">
        <f>LEFT(Table58[[#This Row],[Assets]],FIND(" - ",Table58[[#This Row],[Assets]])-1)</f>
        <v>HS2-000032LLT</v>
      </c>
      <c r="N3474" s="239">
        <f>INDEX(TrackerTbl[#Data],MATCH(Table58[[#This Row],[L2]],TrackerTbl[Cleansed_UAID_2],0),5)</f>
        <v>45532</v>
      </c>
      <c r="O3474" s="9" t="str">
        <f>INDEX(TrackerTbl[#Data],MATCH(Table58[[#This Row],[L2]],TrackerTbl[Cleansed_UAID_2],0),6)</f>
        <v>10 - Complete</v>
      </c>
      <c r="P3474" s="239">
        <f>INDEX(TrackerTbl[#Data],MATCH(Table58[[#This Row],[L2]],TrackerTbl[Cleansed_UAID_2],0),7)</f>
        <v>45554</v>
      </c>
    </row>
    <row r="3475" spans="10:16">
      <c r="J3475" t="s">
        <v>12781</v>
      </c>
      <c r="K3475" s="238" t="s">
        <v>12774</v>
      </c>
      <c r="L3475" t="str">
        <f>LEFT(Table58[[#This Row],[L3 (Last Work Package only)]],FIND(" - ",Table58[[#This Row],[L3 (Last Work Package only)]])-1)</f>
        <v>IDR 213.07-1</v>
      </c>
      <c r="M3475" t="str">
        <f>LEFT(Table58[[#This Row],[Assets]],FIND(" - ",Table58[[#This Row],[Assets]])-1)</f>
        <v>HS2-000032LLU</v>
      </c>
      <c r="N3475" s="239">
        <f>INDEX(TrackerTbl[#Data],MATCH(Table58[[#This Row],[L2]],TrackerTbl[Cleansed_UAID_2],0),5)</f>
        <v>45532</v>
      </c>
      <c r="O3475" s="9" t="str">
        <f>INDEX(TrackerTbl[#Data],MATCH(Table58[[#This Row],[L2]],TrackerTbl[Cleansed_UAID_2],0),6)</f>
        <v>10 - Complete</v>
      </c>
      <c r="P3475" s="239">
        <f>INDEX(TrackerTbl[#Data],MATCH(Table58[[#This Row],[L2]],TrackerTbl[Cleansed_UAID_2],0),7)</f>
        <v>45554</v>
      </c>
    </row>
    <row r="3476" spans="10:16">
      <c r="J3476" t="s">
        <v>12782</v>
      </c>
      <c r="K3476" s="238" t="s">
        <v>12774</v>
      </c>
      <c r="L3476" t="str">
        <f>LEFT(Table58[[#This Row],[L3 (Last Work Package only)]],FIND(" - ",Table58[[#This Row],[L3 (Last Work Package only)]])-1)</f>
        <v>IDR 213.07-1</v>
      </c>
      <c r="M3476" t="str">
        <f>LEFT(Table58[[#This Row],[Assets]],FIND(" - ",Table58[[#This Row],[Assets]])-1)</f>
        <v>HS2-000032LLV</v>
      </c>
      <c r="N3476" s="239">
        <f>INDEX(TrackerTbl[#Data],MATCH(Table58[[#This Row],[L2]],TrackerTbl[Cleansed_UAID_2],0),5)</f>
        <v>45532</v>
      </c>
      <c r="O3476" s="9" t="str">
        <f>INDEX(TrackerTbl[#Data],MATCH(Table58[[#This Row],[L2]],TrackerTbl[Cleansed_UAID_2],0),6)</f>
        <v>10 - Complete</v>
      </c>
      <c r="P3476" s="239">
        <f>INDEX(TrackerTbl[#Data],MATCH(Table58[[#This Row],[L2]],TrackerTbl[Cleansed_UAID_2],0),7)</f>
        <v>45554</v>
      </c>
    </row>
    <row r="3477" spans="10:16">
      <c r="J3477" t="s">
        <v>12783</v>
      </c>
      <c r="K3477" s="238" t="s">
        <v>12774</v>
      </c>
      <c r="L3477" t="str">
        <f>LEFT(Table58[[#This Row],[L3 (Last Work Package only)]],FIND(" - ",Table58[[#This Row],[L3 (Last Work Package only)]])-1)</f>
        <v>IDR 213.07-1</v>
      </c>
      <c r="M3477" t="str">
        <f>LEFT(Table58[[#This Row],[Assets]],FIND(" - ",Table58[[#This Row],[Assets]])-1)</f>
        <v>HS2-000032LLW</v>
      </c>
      <c r="N3477" s="239">
        <f>INDEX(TrackerTbl[#Data],MATCH(Table58[[#This Row],[L2]],TrackerTbl[Cleansed_UAID_2],0),5)</f>
        <v>45532</v>
      </c>
      <c r="O3477" s="9" t="str">
        <f>INDEX(TrackerTbl[#Data],MATCH(Table58[[#This Row],[L2]],TrackerTbl[Cleansed_UAID_2],0),6)</f>
        <v>10 - Complete</v>
      </c>
      <c r="P3477" s="239">
        <f>INDEX(TrackerTbl[#Data],MATCH(Table58[[#This Row],[L2]],TrackerTbl[Cleansed_UAID_2],0),7)</f>
        <v>45554</v>
      </c>
    </row>
    <row r="3478" spans="10:16">
      <c r="J3478" t="s">
        <v>12784</v>
      </c>
      <c r="K3478" s="238" t="s">
        <v>12774</v>
      </c>
      <c r="L3478" t="str">
        <f>LEFT(Table58[[#This Row],[L3 (Last Work Package only)]],FIND(" - ",Table58[[#This Row],[L3 (Last Work Package only)]])-1)</f>
        <v>IDR 213.07-1</v>
      </c>
      <c r="M3478" t="str">
        <f>LEFT(Table58[[#This Row],[Assets]],FIND(" - ",Table58[[#This Row],[Assets]])-1)</f>
        <v>HS2-00003CCJZ</v>
      </c>
      <c r="N3478" s="239">
        <f>INDEX(TrackerTbl[#Data],MATCH(Table58[[#This Row],[L2]],TrackerTbl[Cleansed_UAID_2],0),5)</f>
        <v>45426</v>
      </c>
      <c r="O3478" s="9" t="str">
        <f>INDEX(TrackerTbl[#Data],MATCH(Table58[[#This Row],[L2]],TrackerTbl[Cleansed_UAID_2],0),6)</f>
        <v>10 - Complete</v>
      </c>
      <c r="P3478" s="239">
        <f>INDEX(TrackerTbl[#Data],MATCH(Table58[[#This Row],[L2]],TrackerTbl[Cleansed_UAID_2],0),7)</f>
        <v>45428</v>
      </c>
    </row>
    <row r="3479" spans="10:16">
      <c r="J3479" t="s">
        <v>12785</v>
      </c>
      <c r="K3479" s="238" t="s">
        <v>12774</v>
      </c>
      <c r="L3479" t="str">
        <f>LEFT(Table58[[#This Row],[L3 (Last Work Package only)]],FIND(" - ",Table58[[#This Row],[L3 (Last Work Package only)]])-1)</f>
        <v>IDR 213.07-1</v>
      </c>
      <c r="M3479" t="str">
        <f>LEFT(Table58[[#This Row],[Assets]],FIND(" - ",Table58[[#This Row],[Assets]])-1)</f>
        <v>HS2-00003CCK0</v>
      </c>
      <c r="N3479" s="239">
        <f>INDEX(TrackerTbl[#Data],MATCH(Table58[[#This Row],[L2]],TrackerTbl[Cleansed_UAID_2],0),5)</f>
        <v>45580</v>
      </c>
      <c r="O3479" s="9" t="str">
        <f>INDEX(TrackerTbl[#Data],MATCH(Table58[[#This Row],[L2]],TrackerTbl[Cleansed_UAID_2],0),6)</f>
        <v>10 - Complete</v>
      </c>
      <c r="P3479" s="239">
        <f>INDEX(TrackerTbl[#Data],MATCH(Table58[[#This Row],[L2]],TrackerTbl[Cleansed_UAID_2],0),7)</f>
        <v>45583</v>
      </c>
    </row>
    <row r="3480" spans="10:16">
      <c r="J3480" t="s">
        <v>12786</v>
      </c>
      <c r="K3480" s="238" t="s">
        <v>12774</v>
      </c>
      <c r="L3480" t="str">
        <f>LEFT(Table58[[#This Row],[L3 (Last Work Package only)]],FIND(" - ",Table58[[#This Row],[L3 (Last Work Package only)]])-1)</f>
        <v>IDR 213.07-1</v>
      </c>
      <c r="M3480" t="str">
        <f>LEFT(Table58[[#This Row],[Assets]],FIND(" - ",Table58[[#This Row],[Assets]])-1)</f>
        <v>HS2-00003CCK1</v>
      </c>
      <c r="N3480" s="239">
        <f>INDEX(TrackerTbl[#Data],MATCH(Table58[[#This Row],[L2]],TrackerTbl[Cleansed_UAID_2],0),5)</f>
        <v>45448</v>
      </c>
      <c r="O3480" s="9" t="str">
        <f>INDEX(TrackerTbl[#Data],MATCH(Table58[[#This Row],[L2]],TrackerTbl[Cleansed_UAID_2],0),6)</f>
        <v>10 - Complete</v>
      </c>
      <c r="P3480" s="239">
        <f>INDEX(TrackerTbl[#Data],MATCH(Table58[[#This Row],[L2]],TrackerTbl[Cleansed_UAID_2],0),7)</f>
        <v>45450</v>
      </c>
    </row>
    <row r="3481" spans="10:16">
      <c r="J3481" t="s">
        <v>12787</v>
      </c>
      <c r="K3481" s="238" t="s">
        <v>12774</v>
      </c>
      <c r="L3481" t="str">
        <f>LEFT(Table58[[#This Row],[L3 (Last Work Package only)]],FIND(" - ",Table58[[#This Row],[L3 (Last Work Package only)]])-1)</f>
        <v>IDR 213.07-1</v>
      </c>
      <c r="M3481" t="str">
        <f>LEFT(Table58[[#This Row],[Assets]],FIND(" - ",Table58[[#This Row],[Assets]])-1)</f>
        <v>HS2-00003CPW1</v>
      </c>
      <c r="N3481" s="239">
        <f>INDEX(TrackerTbl[#Data],MATCH(Table58[[#This Row],[L2]],TrackerTbl[Cleansed_UAID_2],0),5)</f>
        <v>45617</v>
      </c>
      <c r="O3481" s="9" t="str">
        <f>INDEX(TrackerTbl[#Data],MATCH(Table58[[#This Row],[L2]],TrackerTbl[Cleansed_UAID_2],0),6)</f>
        <v>10 - Complete</v>
      </c>
      <c r="P3481" s="239">
        <f>INDEX(TrackerTbl[#Data],MATCH(Table58[[#This Row],[L2]],TrackerTbl[Cleansed_UAID_2],0),7)</f>
        <v>0</v>
      </c>
    </row>
    <row r="3482" spans="10:16">
      <c r="J3482" t="s">
        <v>12788</v>
      </c>
      <c r="K3482" s="238" t="s">
        <v>12774</v>
      </c>
      <c r="L3482" t="str">
        <f>LEFT(Table58[[#This Row],[L3 (Last Work Package only)]],FIND(" - ",Table58[[#This Row],[L3 (Last Work Package only)]])-1)</f>
        <v>IDR 213.07-1</v>
      </c>
      <c r="M3482" t="str">
        <f>LEFT(Table58[[#This Row],[Assets]],FIND(" - ",Table58[[#This Row],[Assets]])-1)</f>
        <v>HS2-00003CPW2</v>
      </c>
      <c r="N3482" s="239">
        <f>INDEX(TrackerTbl[#Data],MATCH(Table58[[#This Row],[L2]],TrackerTbl[Cleansed_UAID_2],0),5)</f>
        <v>45617</v>
      </c>
      <c r="O3482" s="9" t="str">
        <f>INDEX(TrackerTbl[#Data],MATCH(Table58[[#This Row],[L2]],TrackerTbl[Cleansed_UAID_2],0),6)</f>
        <v>10 - Complete</v>
      </c>
      <c r="P3482" s="239">
        <f>INDEX(TrackerTbl[#Data],MATCH(Table58[[#This Row],[L2]],TrackerTbl[Cleansed_UAID_2],0),7)</f>
        <v>0</v>
      </c>
    </row>
    <row r="3483" spans="10:16">
      <c r="J3483" t="s">
        <v>12789</v>
      </c>
      <c r="K3483" s="238" t="s">
        <v>12774</v>
      </c>
      <c r="L3483" t="str">
        <f>LEFT(Table58[[#This Row],[L3 (Last Work Package only)]],FIND(" - ",Table58[[#This Row],[L3 (Last Work Package only)]])-1)</f>
        <v>IDR 213.07-1</v>
      </c>
      <c r="M3483" t="str">
        <f>LEFT(Table58[[#This Row],[Assets]],FIND(" - ",Table58[[#This Row],[Assets]])-1)</f>
        <v>HS2-00003CPW4</v>
      </c>
      <c r="N3483" s="239">
        <f>INDEX(TrackerTbl[#Data],MATCH(Table58[[#This Row],[L2]],TrackerTbl[Cleansed_UAID_2],0),5)</f>
        <v>45617</v>
      </c>
      <c r="O3483" s="9" t="str">
        <f>INDEX(TrackerTbl[#Data],MATCH(Table58[[#This Row],[L2]],TrackerTbl[Cleansed_UAID_2],0),6)</f>
        <v>10 - Complete</v>
      </c>
      <c r="P3483" s="239">
        <f>INDEX(TrackerTbl[#Data],MATCH(Table58[[#This Row],[L2]],TrackerTbl[Cleansed_UAID_2],0),7)</f>
        <v>0</v>
      </c>
    </row>
    <row r="3484" spans="10:16">
      <c r="J3484" t="s">
        <v>12790</v>
      </c>
      <c r="K3484" s="238" t="s">
        <v>12774</v>
      </c>
      <c r="L3484" t="str">
        <f>LEFT(Table58[[#This Row],[L3 (Last Work Package only)]],FIND(" - ",Table58[[#This Row],[L3 (Last Work Package only)]])-1)</f>
        <v>IDR 213.07-1</v>
      </c>
      <c r="M3484" t="str">
        <f>LEFT(Table58[[#This Row],[Assets]],FIND(" - ",Table58[[#This Row],[Assets]])-1)</f>
        <v>HS2-00003CPW5</v>
      </c>
      <c r="N3484" s="239">
        <f>INDEX(TrackerTbl[#Data],MATCH(Table58[[#This Row],[L2]],TrackerTbl[Cleansed_UAID_2],0),5)</f>
        <v>45617</v>
      </c>
      <c r="O3484" s="9" t="str">
        <f>INDEX(TrackerTbl[#Data],MATCH(Table58[[#This Row],[L2]],TrackerTbl[Cleansed_UAID_2],0),6)</f>
        <v>10 - Complete</v>
      </c>
      <c r="P3484" s="239">
        <f>INDEX(TrackerTbl[#Data],MATCH(Table58[[#This Row],[L2]],TrackerTbl[Cleansed_UAID_2],0),7)</f>
        <v>0</v>
      </c>
    </row>
    <row r="3485" spans="10:16">
      <c r="J3485" t="s">
        <v>12791</v>
      </c>
      <c r="K3485" s="238" t="s">
        <v>12774</v>
      </c>
      <c r="L3485" t="str">
        <f>LEFT(Table58[[#This Row],[L3 (Last Work Package only)]],FIND(" - ",Table58[[#This Row],[L3 (Last Work Package only)]])-1)</f>
        <v>IDR 213.07-1</v>
      </c>
      <c r="M3485" t="str">
        <f>LEFT(Table58[[#This Row],[Assets]],FIND(" - ",Table58[[#This Row],[Assets]])-1)</f>
        <v>HS2-00003CPW6</v>
      </c>
      <c r="N3485" s="239">
        <f>INDEX(TrackerTbl[#Data],MATCH(Table58[[#This Row],[L2]],TrackerTbl[Cleansed_UAID_2],0),5)</f>
        <v>45617</v>
      </c>
      <c r="O3485" s="9" t="str">
        <f>INDEX(TrackerTbl[#Data],MATCH(Table58[[#This Row],[L2]],TrackerTbl[Cleansed_UAID_2],0),6)</f>
        <v>10 - Complete</v>
      </c>
      <c r="P3485" s="239">
        <f>INDEX(TrackerTbl[#Data],MATCH(Table58[[#This Row],[L2]],TrackerTbl[Cleansed_UAID_2],0),7)</f>
        <v>45638</v>
      </c>
    </row>
    <row r="3486" spans="10:16">
      <c r="J3486" t="s">
        <v>12792</v>
      </c>
      <c r="K3486" s="238" t="s">
        <v>12774</v>
      </c>
      <c r="L3486" t="str">
        <f>LEFT(Table58[[#This Row],[L3 (Last Work Package only)]],FIND(" - ",Table58[[#This Row],[L3 (Last Work Package only)]])-1)</f>
        <v>IDR 213.07-1</v>
      </c>
      <c r="M3486" t="str">
        <f>LEFT(Table58[[#This Row],[Assets]],FIND(" - ",Table58[[#This Row],[Assets]])-1)</f>
        <v>HS2-00003CPW9</v>
      </c>
      <c r="N3486" s="239">
        <f>INDEX(TrackerTbl[#Data],MATCH(Table58[[#This Row],[L2]],TrackerTbl[Cleansed_UAID_2],0),5)</f>
        <v>45617</v>
      </c>
      <c r="O3486" s="9" t="str">
        <f>INDEX(TrackerTbl[#Data],MATCH(Table58[[#This Row],[L2]],TrackerTbl[Cleansed_UAID_2],0),6)</f>
        <v>10 - Complete</v>
      </c>
      <c r="P3486" s="239">
        <f>INDEX(TrackerTbl[#Data],MATCH(Table58[[#This Row],[L2]],TrackerTbl[Cleansed_UAID_2],0),7)</f>
        <v>45638</v>
      </c>
    </row>
    <row r="3487" spans="10:16">
      <c r="J3487" t="s">
        <v>12793</v>
      </c>
      <c r="K3487" s="238" t="s">
        <v>12774</v>
      </c>
      <c r="L3487" t="str">
        <f>LEFT(Table58[[#This Row],[L3 (Last Work Package only)]],FIND(" - ",Table58[[#This Row],[L3 (Last Work Package only)]])-1)</f>
        <v>IDR 213.07-1</v>
      </c>
      <c r="M3487" t="str">
        <f>LEFT(Table58[[#This Row],[Assets]],FIND(" - ",Table58[[#This Row],[Assets]])-1)</f>
        <v>HS2-00003CPWA</v>
      </c>
      <c r="N3487" s="239">
        <f>INDEX(TrackerTbl[#Data],MATCH(Table58[[#This Row],[L2]],TrackerTbl[Cleansed_UAID_2],0),5)</f>
        <v>45617</v>
      </c>
      <c r="O3487" s="9" t="str">
        <f>INDEX(TrackerTbl[#Data],MATCH(Table58[[#This Row],[L2]],TrackerTbl[Cleansed_UAID_2],0),6)</f>
        <v>10 - Complete</v>
      </c>
      <c r="P3487" s="239">
        <f>INDEX(TrackerTbl[#Data],MATCH(Table58[[#This Row],[L2]],TrackerTbl[Cleansed_UAID_2],0),7)</f>
        <v>45638</v>
      </c>
    </row>
    <row r="3488" spans="10:16">
      <c r="J3488" t="s">
        <v>12794</v>
      </c>
      <c r="K3488" s="238" t="s">
        <v>12774</v>
      </c>
      <c r="L3488" t="str">
        <f>LEFT(Table58[[#This Row],[L3 (Last Work Package only)]],FIND(" - ",Table58[[#This Row],[L3 (Last Work Package only)]])-1)</f>
        <v>IDR 213.07-1</v>
      </c>
      <c r="M3488" t="str">
        <f>LEFT(Table58[[#This Row],[Assets]],FIND(" - ",Table58[[#This Row],[Assets]])-1)</f>
        <v>HS2-00003CPWB</v>
      </c>
      <c r="N3488" s="239">
        <f>INDEX(TrackerTbl[#Data],MATCH(Table58[[#This Row],[L2]],TrackerTbl[Cleansed_UAID_2],0),5)</f>
        <v>45617</v>
      </c>
      <c r="O3488" s="9" t="str">
        <f>INDEX(TrackerTbl[#Data],MATCH(Table58[[#This Row],[L2]],TrackerTbl[Cleansed_UAID_2],0),6)</f>
        <v>10 - Complete</v>
      </c>
      <c r="P3488" s="239">
        <f>INDEX(TrackerTbl[#Data],MATCH(Table58[[#This Row],[L2]],TrackerTbl[Cleansed_UAID_2],0),7)</f>
        <v>45638</v>
      </c>
    </row>
    <row r="3489" spans="10:16">
      <c r="J3489" t="s">
        <v>12795</v>
      </c>
      <c r="K3489" s="238" t="s">
        <v>12774</v>
      </c>
      <c r="L3489" t="str">
        <f>LEFT(Table58[[#This Row],[L3 (Last Work Package only)]],FIND(" - ",Table58[[#This Row],[L3 (Last Work Package only)]])-1)</f>
        <v>IDR 213.07-1</v>
      </c>
      <c r="M3489" t="str">
        <f>LEFT(Table58[[#This Row],[Assets]],FIND(" - ",Table58[[#This Row],[Assets]])-1)</f>
        <v>HS2-00003CPWD</v>
      </c>
      <c r="N3489" s="239" t="e">
        <f>INDEX(TrackerTbl[#Data],MATCH(Table58[[#This Row],[L2]],TrackerTbl[Cleansed_UAID_2],0),5)</f>
        <v>#N/A</v>
      </c>
      <c r="O3489" s="9" t="e">
        <f>INDEX(TrackerTbl[#Data],MATCH(Table58[[#This Row],[L2]],TrackerTbl[Cleansed_UAID_2],0),6)</f>
        <v>#N/A</v>
      </c>
      <c r="P3489" s="239" t="e">
        <f>INDEX(TrackerTbl[#Data],MATCH(Table58[[#This Row],[L2]],TrackerTbl[Cleansed_UAID_2],0),7)</f>
        <v>#N/A</v>
      </c>
    </row>
    <row r="3490" spans="10:16">
      <c r="J3490" t="s">
        <v>12796</v>
      </c>
      <c r="K3490" s="238" t="s">
        <v>12774</v>
      </c>
      <c r="L3490" t="str">
        <f>LEFT(Table58[[#This Row],[L3 (Last Work Package only)]],FIND(" - ",Table58[[#This Row],[L3 (Last Work Package only)]])-1)</f>
        <v>IDR 213.07-1</v>
      </c>
      <c r="M3490" t="str">
        <f>LEFT(Table58[[#This Row],[Assets]],FIND(" - ",Table58[[#This Row],[Assets]])-1)</f>
        <v>HS2-00003CPWE</v>
      </c>
      <c r="N3490" s="239">
        <f>INDEX(TrackerTbl[#Data],MATCH(Table58[[#This Row],[L2]],TrackerTbl[Cleansed_UAID_2],0),5)</f>
        <v>45617</v>
      </c>
      <c r="O3490" s="9" t="str">
        <f>INDEX(TrackerTbl[#Data],MATCH(Table58[[#This Row],[L2]],TrackerTbl[Cleansed_UAID_2],0),6)</f>
        <v>10 - Complete</v>
      </c>
      <c r="P3490" s="239">
        <f>INDEX(TrackerTbl[#Data],MATCH(Table58[[#This Row],[L2]],TrackerTbl[Cleansed_UAID_2],0),7)</f>
        <v>0</v>
      </c>
    </row>
    <row r="3491" spans="10:16">
      <c r="J3491" t="s">
        <v>12797</v>
      </c>
      <c r="K3491" s="238" t="s">
        <v>12774</v>
      </c>
      <c r="L3491" t="str">
        <f>LEFT(Table58[[#This Row],[L3 (Last Work Package only)]],FIND(" - ",Table58[[#This Row],[L3 (Last Work Package only)]])-1)</f>
        <v>IDR 213.07-1</v>
      </c>
      <c r="M3491" t="str">
        <f>LEFT(Table58[[#This Row],[Assets]],FIND(" - ",Table58[[#This Row],[Assets]])-1)</f>
        <v>HS2-00003CPWF</v>
      </c>
      <c r="N3491" s="239">
        <f>INDEX(TrackerTbl[#Data],MATCH(Table58[[#This Row],[L2]],TrackerTbl[Cleansed_UAID_2],0),5)</f>
        <v>45617</v>
      </c>
      <c r="O3491" s="9" t="str">
        <f>INDEX(TrackerTbl[#Data],MATCH(Table58[[#This Row],[L2]],TrackerTbl[Cleansed_UAID_2],0),6)</f>
        <v>10 - Complete</v>
      </c>
      <c r="P3491" s="239">
        <f>INDEX(TrackerTbl[#Data],MATCH(Table58[[#This Row],[L2]],TrackerTbl[Cleansed_UAID_2],0),7)</f>
        <v>0</v>
      </c>
    </row>
    <row r="3492" spans="10:16">
      <c r="J3492" t="s">
        <v>12798</v>
      </c>
      <c r="K3492" s="238" t="s">
        <v>12774</v>
      </c>
      <c r="L3492" t="str">
        <f>LEFT(Table58[[#This Row],[L3 (Last Work Package only)]],FIND(" - ",Table58[[#This Row],[L3 (Last Work Package only)]])-1)</f>
        <v>IDR 213.07-1</v>
      </c>
      <c r="M3492" t="str">
        <f>LEFT(Table58[[#This Row],[Assets]],FIND(" - ",Table58[[#This Row],[Assets]])-1)</f>
        <v>HS2-00003CPWG</v>
      </c>
      <c r="N3492" s="239">
        <f>INDEX(TrackerTbl[#Data],MATCH(Table58[[#This Row],[L2]],TrackerTbl[Cleansed_UAID_2],0),5)</f>
        <v>45617</v>
      </c>
      <c r="O3492" s="9" t="str">
        <f>INDEX(TrackerTbl[#Data],MATCH(Table58[[#This Row],[L2]],TrackerTbl[Cleansed_UAID_2],0),6)</f>
        <v>10 - Complete</v>
      </c>
      <c r="P3492" s="239">
        <f>INDEX(TrackerTbl[#Data],MATCH(Table58[[#This Row],[L2]],TrackerTbl[Cleansed_UAID_2],0),7)</f>
        <v>0</v>
      </c>
    </row>
    <row r="3493" spans="10:16">
      <c r="J3493" t="s">
        <v>12799</v>
      </c>
      <c r="K3493" s="238" t="s">
        <v>12774</v>
      </c>
      <c r="L3493" t="str">
        <f>LEFT(Table58[[#This Row],[L3 (Last Work Package only)]],FIND(" - ",Table58[[#This Row],[L3 (Last Work Package only)]])-1)</f>
        <v>IDR 213.07-1</v>
      </c>
      <c r="M3493" t="str">
        <f>LEFT(Table58[[#This Row],[Assets]],FIND(" - ",Table58[[#This Row],[Assets]])-1)</f>
        <v>HS2-00003CPWJ</v>
      </c>
      <c r="N3493" s="239">
        <f>INDEX(TrackerTbl[#Data],MATCH(Table58[[#This Row],[L2]],TrackerTbl[Cleansed_UAID_2],0),5)</f>
        <v>45617</v>
      </c>
      <c r="O3493" s="9" t="str">
        <f>INDEX(TrackerTbl[#Data],MATCH(Table58[[#This Row],[L2]],TrackerTbl[Cleansed_UAID_2],0),6)</f>
        <v>10 - Complete</v>
      </c>
      <c r="P3493" s="239">
        <f>INDEX(TrackerTbl[#Data],MATCH(Table58[[#This Row],[L2]],TrackerTbl[Cleansed_UAID_2],0),7)</f>
        <v>45638</v>
      </c>
    </row>
    <row r="3494" spans="10:16">
      <c r="J3494" t="s">
        <v>12800</v>
      </c>
      <c r="K3494" s="238" t="s">
        <v>12774</v>
      </c>
      <c r="L3494" t="str">
        <f>LEFT(Table58[[#This Row],[L3 (Last Work Package only)]],FIND(" - ",Table58[[#This Row],[L3 (Last Work Package only)]])-1)</f>
        <v>IDR 213.07-1</v>
      </c>
      <c r="M3494" t="str">
        <f>LEFT(Table58[[#This Row],[Assets]],FIND(" - ",Table58[[#This Row],[Assets]])-1)</f>
        <v>HS2-00003CPWL</v>
      </c>
      <c r="N3494" s="239">
        <f>INDEX(TrackerTbl[#Data],MATCH(Table58[[#This Row],[L2]],TrackerTbl[Cleansed_UAID_2],0),5)</f>
        <v>45617</v>
      </c>
      <c r="O3494" s="9" t="str">
        <f>INDEX(TrackerTbl[#Data],MATCH(Table58[[#This Row],[L2]],TrackerTbl[Cleansed_UAID_2],0),6)</f>
        <v>10 - Complete</v>
      </c>
      <c r="P3494" s="239">
        <f>INDEX(TrackerTbl[#Data],MATCH(Table58[[#This Row],[L2]],TrackerTbl[Cleansed_UAID_2],0),7)</f>
        <v>45638</v>
      </c>
    </row>
    <row r="3495" spans="10:16">
      <c r="J3495" t="s">
        <v>12801</v>
      </c>
      <c r="K3495" s="238" t="s">
        <v>12774</v>
      </c>
      <c r="L3495" t="str">
        <f>LEFT(Table58[[#This Row],[L3 (Last Work Package only)]],FIND(" - ",Table58[[#This Row],[L3 (Last Work Package only)]])-1)</f>
        <v>IDR 213.07-1</v>
      </c>
      <c r="M3495" t="str">
        <f>LEFT(Table58[[#This Row],[Assets]],FIND(" - ",Table58[[#This Row],[Assets]])-1)</f>
        <v>HS2-00003CPWN</v>
      </c>
      <c r="N3495" s="239">
        <f>INDEX(TrackerTbl[#Data],MATCH(Table58[[#This Row],[L2]],TrackerTbl[Cleansed_UAID_2],0),5)</f>
        <v>45617</v>
      </c>
      <c r="O3495" s="9" t="str">
        <f>INDEX(TrackerTbl[#Data],MATCH(Table58[[#This Row],[L2]],TrackerTbl[Cleansed_UAID_2],0),6)</f>
        <v>10 - Complete</v>
      </c>
      <c r="P3495" s="239">
        <f>INDEX(TrackerTbl[#Data],MATCH(Table58[[#This Row],[L2]],TrackerTbl[Cleansed_UAID_2],0),7)</f>
        <v>45638</v>
      </c>
    </row>
    <row r="3496" spans="10:16">
      <c r="J3496" t="s">
        <v>12802</v>
      </c>
      <c r="K3496" s="238" t="s">
        <v>12774</v>
      </c>
      <c r="L3496" t="str">
        <f>LEFT(Table58[[#This Row],[L3 (Last Work Package only)]],FIND(" - ",Table58[[#This Row],[L3 (Last Work Package only)]])-1)</f>
        <v>IDR 213.07-1</v>
      </c>
      <c r="M3496" t="str">
        <f>LEFT(Table58[[#This Row],[Assets]],FIND(" - ",Table58[[#This Row],[Assets]])-1)</f>
        <v>HS2-00003CPWQ</v>
      </c>
      <c r="N3496" s="239">
        <f>INDEX(TrackerTbl[#Data],MATCH(Table58[[#This Row],[L2]],TrackerTbl[Cleansed_UAID_2],0),5)</f>
        <v>45617</v>
      </c>
      <c r="O3496" s="9" t="str">
        <f>INDEX(TrackerTbl[#Data],MATCH(Table58[[#This Row],[L2]],TrackerTbl[Cleansed_UAID_2],0),6)</f>
        <v>10 - Complete</v>
      </c>
      <c r="P3496" s="239">
        <f>INDEX(TrackerTbl[#Data],MATCH(Table58[[#This Row],[L2]],TrackerTbl[Cleansed_UAID_2],0),7)</f>
        <v>45638</v>
      </c>
    </row>
    <row r="3497" spans="10:16">
      <c r="J3497" t="s">
        <v>12803</v>
      </c>
      <c r="K3497" s="238" t="s">
        <v>12774</v>
      </c>
      <c r="L3497" t="str">
        <f>LEFT(Table58[[#This Row],[L3 (Last Work Package only)]],FIND(" - ",Table58[[#This Row],[L3 (Last Work Package only)]])-1)</f>
        <v>IDR 213.07-1</v>
      </c>
      <c r="M3497" t="str">
        <f>LEFT(Table58[[#This Row],[Assets]],FIND(" - ",Table58[[#This Row],[Assets]])-1)</f>
        <v>HS2-00003CPWS</v>
      </c>
      <c r="N3497" s="239">
        <f>INDEX(TrackerTbl[#Data],MATCH(Table58[[#This Row],[L2]],TrackerTbl[Cleansed_UAID_2],0),5)</f>
        <v>45617</v>
      </c>
      <c r="O3497" s="9" t="str">
        <f>INDEX(TrackerTbl[#Data],MATCH(Table58[[#This Row],[L2]],TrackerTbl[Cleansed_UAID_2],0),6)</f>
        <v>10 - Complete</v>
      </c>
      <c r="P3497" s="239">
        <f>INDEX(TrackerTbl[#Data],MATCH(Table58[[#This Row],[L2]],TrackerTbl[Cleansed_UAID_2],0),7)</f>
        <v>0</v>
      </c>
    </row>
    <row r="3498" spans="10:16">
      <c r="J3498" t="s">
        <v>12804</v>
      </c>
      <c r="K3498" s="238" t="s">
        <v>12774</v>
      </c>
      <c r="L3498" t="str">
        <f>LEFT(Table58[[#This Row],[L3 (Last Work Package only)]],FIND(" - ",Table58[[#This Row],[L3 (Last Work Package only)]])-1)</f>
        <v>IDR 213.07-1</v>
      </c>
      <c r="M3498" t="str">
        <f>LEFT(Table58[[#This Row],[Assets]],FIND(" - ",Table58[[#This Row],[Assets]])-1)</f>
        <v>HS2-00003CPWV</v>
      </c>
      <c r="N3498" s="239">
        <f>INDEX(TrackerTbl[#Data],MATCH(Table58[[#This Row],[L2]],TrackerTbl[Cleansed_UAID_2],0),5)</f>
        <v>45617</v>
      </c>
      <c r="O3498" s="9" t="str">
        <f>INDEX(TrackerTbl[#Data],MATCH(Table58[[#This Row],[L2]],TrackerTbl[Cleansed_UAID_2],0),6)</f>
        <v>10 - Complete</v>
      </c>
      <c r="P3498" s="239">
        <f>INDEX(TrackerTbl[#Data],MATCH(Table58[[#This Row],[L2]],TrackerTbl[Cleansed_UAID_2],0),7)</f>
        <v>0</v>
      </c>
    </row>
    <row r="3499" spans="10:16">
      <c r="J3499" t="s">
        <v>12805</v>
      </c>
      <c r="K3499" s="238" t="s">
        <v>12774</v>
      </c>
      <c r="L3499" t="str">
        <f>LEFT(Table58[[#This Row],[L3 (Last Work Package only)]],FIND(" - ",Table58[[#This Row],[L3 (Last Work Package only)]])-1)</f>
        <v>IDR 213.07-1</v>
      </c>
      <c r="M3499" t="str">
        <f>LEFT(Table58[[#This Row],[Assets]],FIND(" - ",Table58[[#This Row],[Assets]])-1)</f>
        <v>HS2-00003HWH2</v>
      </c>
      <c r="N3499" s="239">
        <f>INDEX(TrackerTbl[#Data],MATCH(Table58[[#This Row],[L2]],TrackerTbl[Cleansed_UAID_2],0),5)</f>
        <v>45420</v>
      </c>
      <c r="O3499" s="9" t="str">
        <f>INDEX(TrackerTbl[#Data],MATCH(Table58[[#This Row],[L2]],TrackerTbl[Cleansed_UAID_2],0),6)</f>
        <v>10 - Complete</v>
      </c>
      <c r="P3499" s="239">
        <f>INDEX(TrackerTbl[#Data],MATCH(Table58[[#This Row],[L2]],TrackerTbl[Cleansed_UAID_2],0),7)</f>
        <v>45432</v>
      </c>
    </row>
    <row r="3500" spans="10:16">
      <c r="J3500" t="s">
        <v>12806</v>
      </c>
      <c r="K3500" s="238" t="s">
        <v>12774</v>
      </c>
      <c r="L3500" t="str">
        <f>LEFT(Table58[[#This Row],[L3 (Last Work Package only)]],FIND(" - ",Table58[[#This Row],[L3 (Last Work Package only)]])-1)</f>
        <v>IDR 213.07-1</v>
      </c>
      <c r="M3500" t="str">
        <f>LEFT(Table58[[#This Row],[Assets]],FIND(" - ",Table58[[#This Row],[Assets]])-1)</f>
        <v>HS2-00003JN81</v>
      </c>
      <c r="N3500" s="239">
        <f>INDEX(TrackerTbl[#Data],MATCH(Table58[[#This Row],[L2]],TrackerTbl[Cleansed_UAID_2],0),5)</f>
        <v>45532</v>
      </c>
      <c r="O3500" s="9" t="str">
        <f>INDEX(TrackerTbl[#Data],MATCH(Table58[[#This Row],[L2]],TrackerTbl[Cleansed_UAID_2],0),6)</f>
        <v>10 - Complete</v>
      </c>
      <c r="P3500" s="239">
        <f>INDEX(TrackerTbl[#Data],MATCH(Table58[[#This Row],[L2]],TrackerTbl[Cleansed_UAID_2],0),7)</f>
        <v>45547</v>
      </c>
    </row>
    <row r="3501" spans="10:16">
      <c r="J3501" t="s">
        <v>12807</v>
      </c>
      <c r="K3501" s="238" t="s">
        <v>12774</v>
      </c>
      <c r="L3501" t="str">
        <f>LEFT(Table58[[#This Row],[L3 (Last Work Package only)]],FIND(" - ",Table58[[#This Row],[L3 (Last Work Package only)]])-1)</f>
        <v>IDR 213.07-1</v>
      </c>
      <c r="M3501" t="str">
        <f>LEFT(Table58[[#This Row],[Assets]],FIND(" - ",Table58[[#This Row],[Assets]])-1)</f>
        <v>HS2-00003LH5P</v>
      </c>
      <c r="N3501" s="239">
        <f>INDEX(TrackerTbl[#Data],MATCH(Table58[[#This Row],[L2]],TrackerTbl[Cleansed_UAID_2],0),5)</f>
        <v>45583</v>
      </c>
      <c r="O3501" s="9" t="str">
        <f>INDEX(TrackerTbl[#Data],MATCH(Table58[[#This Row],[L2]],TrackerTbl[Cleansed_UAID_2],0),6)</f>
        <v>10 - Complete</v>
      </c>
      <c r="P3501" s="239">
        <f>INDEX(TrackerTbl[#Data],MATCH(Table58[[#This Row],[L2]],TrackerTbl[Cleansed_UAID_2],0),7)</f>
        <v>45593</v>
      </c>
    </row>
    <row r="3502" spans="10:16">
      <c r="J3502" t="s">
        <v>12808</v>
      </c>
      <c r="K3502" s="238" t="s">
        <v>12809</v>
      </c>
      <c r="L3502" t="str">
        <f>LEFT(Table58[[#This Row],[L3 (Last Work Package only)]],FIND(" - ",Table58[[#This Row],[L3 (Last Work Package only)]])-1)</f>
        <v>IDR 213.06</v>
      </c>
      <c r="M3502" t="str">
        <f>LEFT(Table58[[#This Row],[Assets]],FIND(" - ",Table58[[#This Row],[Assets]])-1)</f>
        <v>HS2-00002KRAE</v>
      </c>
      <c r="N3502" s="239" t="e">
        <f>INDEX(TrackerTbl[#Data],MATCH(Table58[[#This Row],[L2]],TrackerTbl[Cleansed_UAID_2],0),5)</f>
        <v>#N/A</v>
      </c>
      <c r="O3502" s="9" t="e">
        <f>INDEX(TrackerTbl[#Data],MATCH(Table58[[#This Row],[L2]],TrackerTbl[Cleansed_UAID_2],0),6)</f>
        <v>#N/A</v>
      </c>
      <c r="P3502" s="239" t="e">
        <f>INDEX(TrackerTbl[#Data],MATCH(Table58[[#This Row],[L2]],TrackerTbl[Cleansed_UAID_2],0),7)</f>
        <v>#N/A</v>
      </c>
    </row>
    <row r="3503" spans="10:16">
      <c r="J3503" t="s">
        <v>12810</v>
      </c>
      <c r="K3503" s="238" t="s">
        <v>12809</v>
      </c>
      <c r="L3503" t="str">
        <f>LEFT(Table58[[#This Row],[L3 (Last Work Package only)]],FIND(" - ",Table58[[#This Row],[L3 (Last Work Package only)]])-1)</f>
        <v>IDR 213.06</v>
      </c>
      <c r="M3503" t="str">
        <f>LEFT(Table58[[#This Row],[Assets]],FIND(" - ",Table58[[#This Row],[Assets]])-1)</f>
        <v>HS2-000020NGG</v>
      </c>
      <c r="N3503" s="239" t="e">
        <f>INDEX(TrackerTbl[#Data],MATCH(Table58[[#This Row],[L2]],TrackerTbl[Cleansed_UAID_2],0),5)</f>
        <v>#N/A</v>
      </c>
      <c r="O3503" s="9" t="e">
        <f>INDEX(TrackerTbl[#Data],MATCH(Table58[[#This Row],[L2]],TrackerTbl[Cleansed_UAID_2],0),6)</f>
        <v>#N/A</v>
      </c>
      <c r="P3503" s="239" t="e">
        <f>INDEX(TrackerTbl[#Data],MATCH(Table58[[#This Row],[L2]],TrackerTbl[Cleansed_UAID_2],0),7)</f>
        <v>#N/A</v>
      </c>
    </row>
    <row r="3504" spans="10:16">
      <c r="J3504" t="s">
        <v>12811</v>
      </c>
      <c r="K3504" s="238" t="s">
        <v>12809</v>
      </c>
      <c r="L3504" t="str">
        <f>LEFT(Table58[[#This Row],[L3 (Last Work Package only)]],FIND(" - ",Table58[[#This Row],[L3 (Last Work Package only)]])-1)</f>
        <v>IDR 213.06</v>
      </c>
      <c r="M3504" t="str">
        <f>LEFT(Table58[[#This Row],[Assets]],FIND(" - ",Table58[[#This Row],[Assets]])-1)</f>
        <v>HS2-00002BJTN</v>
      </c>
      <c r="N3504" s="239">
        <f>INDEX(TrackerTbl[#Data],MATCH(Table58[[#This Row],[L2]],TrackerTbl[Cleansed_UAID_2],0),5)</f>
        <v>45580</v>
      </c>
      <c r="O3504" s="9" t="str">
        <f>INDEX(TrackerTbl[#Data],MATCH(Table58[[#This Row],[L2]],TrackerTbl[Cleansed_UAID_2],0),6)</f>
        <v>10 - Complete</v>
      </c>
      <c r="P3504" s="239">
        <f>INDEX(TrackerTbl[#Data],MATCH(Table58[[#This Row],[L2]],TrackerTbl[Cleansed_UAID_2],0),7)</f>
        <v>45588</v>
      </c>
    </row>
    <row r="3505" spans="10:16">
      <c r="J3505" t="s">
        <v>12812</v>
      </c>
      <c r="K3505" s="238" t="s">
        <v>12809</v>
      </c>
      <c r="L3505" t="str">
        <f>LEFT(Table58[[#This Row],[L3 (Last Work Package only)]],FIND(" - ",Table58[[#This Row],[L3 (Last Work Package only)]])-1)</f>
        <v>IDR 213.06</v>
      </c>
      <c r="M3505" t="str">
        <f>LEFT(Table58[[#This Row],[Assets]],FIND(" - ",Table58[[#This Row],[Assets]])-1)</f>
        <v>HS2-00002CW0Z</v>
      </c>
      <c r="N3505" s="239">
        <f>INDEX(TrackerTbl[#Data],MATCH(Table58[[#This Row],[L2]],TrackerTbl[Cleansed_UAID_2],0),5)</f>
        <v>45330</v>
      </c>
      <c r="O3505" s="9" t="str">
        <f>INDEX(TrackerTbl[#Data],MATCH(Table58[[#This Row],[L2]],TrackerTbl[Cleansed_UAID_2],0),6)</f>
        <v>10 - Complete</v>
      </c>
      <c r="P3505" s="239">
        <f>INDEX(TrackerTbl[#Data],MATCH(Table58[[#This Row],[L2]],TrackerTbl[Cleansed_UAID_2],0),7)</f>
        <v>45336</v>
      </c>
    </row>
    <row r="3506" spans="10:16">
      <c r="J3506" t="s">
        <v>12813</v>
      </c>
      <c r="K3506" s="238" t="s">
        <v>12809</v>
      </c>
      <c r="L3506" t="str">
        <f>LEFT(Table58[[#This Row],[L3 (Last Work Package only)]],FIND(" - ",Table58[[#This Row],[L3 (Last Work Package only)]])-1)</f>
        <v>IDR 213.06</v>
      </c>
      <c r="M3506" t="str">
        <f>LEFT(Table58[[#This Row],[Assets]],FIND(" - ",Table58[[#This Row],[Assets]])-1)</f>
        <v>HS2-000001367</v>
      </c>
      <c r="N3506" s="239" t="e">
        <f>INDEX(TrackerTbl[#Data],MATCH(Table58[[#This Row],[L2]],TrackerTbl[Cleansed_UAID_2],0),5)</f>
        <v>#N/A</v>
      </c>
      <c r="O3506" s="9" t="e">
        <f>INDEX(TrackerTbl[#Data],MATCH(Table58[[#This Row],[L2]],TrackerTbl[Cleansed_UAID_2],0),6)</f>
        <v>#N/A</v>
      </c>
      <c r="P3506" s="239" t="e">
        <f>INDEX(TrackerTbl[#Data],MATCH(Table58[[#This Row],[L2]],TrackerTbl[Cleansed_UAID_2],0),7)</f>
        <v>#N/A</v>
      </c>
    </row>
    <row r="3507" spans="10:16">
      <c r="J3507" t="s">
        <v>12814</v>
      </c>
      <c r="K3507" s="238" t="s">
        <v>12809</v>
      </c>
      <c r="L3507" t="str">
        <f>LEFT(Table58[[#This Row],[L3 (Last Work Package only)]],FIND(" - ",Table58[[#This Row],[L3 (Last Work Package only)]])-1)</f>
        <v>IDR 213.06</v>
      </c>
      <c r="M3507" t="str">
        <f>LEFT(Table58[[#This Row],[Assets]],FIND(" - ",Table58[[#This Row],[Assets]])-1)</f>
        <v>HS2-00002KRAH</v>
      </c>
      <c r="N3507" s="239" t="e">
        <f>INDEX(TrackerTbl[#Data],MATCH(Table58[[#This Row],[L2]],TrackerTbl[Cleansed_UAID_2],0),5)</f>
        <v>#N/A</v>
      </c>
      <c r="O3507" s="9" t="e">
        <f>INDEX(TrackerTbl[#Data],MATCH(Table58[[#This Row],[L2]],TrackerTbl[Cleansed_UAID_2],0),6)</f>
        <v>#N/A</v>
      </c>
      <c r="P3507" s="239" t="e">
        <f>INDEX(TrackerTbl[#Data],MATCH(Table58[[#This Row],[L2]],TrackerTbl[Cleansed_UAID_2],0),7)</f>
        <v>#N/A</v>
      </c>
    </row>
    <row r="3508" spans="10:16">
      <c r="J3508" t="s">
        <v>12815</v>
      </c>
      <c r="K3508" s="238" t="s">
        <v>12809</v>
      </c>
      <c r="L3508" t="str">
        <f>LEFT(Table58[[#This Row],[L3 (Last Work Package only)]],FIND(" - ",Table58[[#This Row],[L3 (Last Work Package only)]])-1)</f>
        <v>IDR 213.06</v>
      </c>
      <c r="M3508" t="str">
        <f>LEFT(Table58[[#This Row],[Assets]],FIND(" - ",Table58[[#This Row],[Assets]])-1)</f>
        <v>HS2-00002Z6NM</v>
      </c>
      <c r="N3508" s="239">
        <f>INDEX(TrackerTbl[#Data],MATCH(Table58[[#This Row],[L2]],TrackerTbl[Cleansed_UAID_2],0),5)</f>
        <v>45503</v>
      </c>
      <c r="O3508" s="9" t="str">
        <f>INDEX(TrackerTbl[#Data],MATCH(Table58[[#This Row],[L2]],TrackerTbl[Cleansed_UAID_2],0),6)</f>
        <v>10 - Complete</v>
      </c>
      <c r="P3508" s="239">
        <f>INDEX(TrackerTbl[#Data],MATCH(Table58[[#This Row],[L2]],TrackerTbl[Cleansed_UAID_2],0),7)</f>
        <v>45524</v>
      </c>
    </row>
    <row r="3509" spans="10:16">
      <c r="J3509" t="s">
        <v>12816</v>
      </c>
      <c r="K3509" s="238" t="s">
        <v>12809</v>
      </c>
      <c r="L3509" t="str">
        <f>LEFT(Table58[[#This Row],[L3 (Last Work Package only)]],FIND(" - ",Table58[[#This Row],[L3 (Last Work Package only)]])-1)</f>
        <v>IDR 213.06</v>
      </c>
      <c r="M3509" t="str">
        <f>LEFT(Table58[[#This Row],[Assets]],FIND(" - ",Table58[[#This Row],[Assets]])-1)</f>
        <v>HS2-000031F3L</v>
      </c>
      <c r="N3509" s="239" t="e">
        <f>INDEX(TrackerTbl[#Data],MATCH(Table58[[#This Row],[L2]],TrackerTbl[Cleansed_UAID_2],0),5)</f>
        <v>#N/A</v>
      </c>
      <c r="O3509" s="9" t="e">
        <f>INDEX(TrackerTbl[#Data],MATCH(Table58[[#This Row],[L2]],TrackerTbl[Cleansed_UAID_2],0),6)</f>
        <v>#N/A</v>
      </c>
      <c r="P3509" s="239" t="e">
        <f>INDEX(TrackerTbl[#Data],MATCH(Table58[[#This Row],[L2]],TrackerTbl[Cleansed_UAID_2],0),7)</f>
        <v>#N/A</v>
      </c>
    </row>
    <row r="3510" spans="10:16">
      <c r="J3510" t="s">
        <v>12817</v>
      </c>
      <c r="K3510" s="238" t="s">
        <v>12818</v>
      </c>
      <c r="L3510" t="str">
        <f>LEFT(Table58[[#This Row],[L3 (Last Work Package only)]],FIND(" - ",Table58[[#This Row],[L3 (Last Work Package only)]])-1)</f>
        <v>IDR 213.05</v>
      </c>
      <c r="M3510" t="str">
        <f>LEFT(Table58[[#This Row],[Assets]],FIND(" - ",Table58[[#This Row],[Assets]])-1)</f>
        <v>HS2-00002CT7D</v>
      </c>
      <c r="N3510" s="239">
        <f>INDEX(TrackerTbl[#Data],MATCH(Table58[[#This Row],[L2]],TrackerTbl[Cleansed_UAID_2],0),5)</f>
        <v>45453</v>
      </c>
      <c r="O3510" s="9" t="str">
        <f>INDEX(TrackerTbl[#Data],MATCH(Table58[[#This Row],[L2]],TrackerTbl[Cleansed_UAID_2],0),6)</f>
        <v>99 - Cancelled</v>
      </c>
      <c r="P3510" s="239">
        <f>INDEX(TrackerTbl[#Data],MATCH(Table58[[#This Row],[L2]],TrackerTbl[Cleansed_UAID_2],0),7)</f>
        <v>0</v>
      </c>
    </row>
    <row r="3511" spans="10:16">
      <c r="J3511" t="s">
        <v>12819</v>
      </c>
      <c r="K3511" s="238" t="s">
        <v>12818</v>
      </c>
      <c r="L3511" t="str">
        <f>LEFT(Table58[[#This Row],[L3 (Last Work Package only)]],FIND(" - ",Table58[[#This Row],[L3 (Last Work Package only)]])-1)</f>
        <v>IDR 213.05</v>
      </c>
      <c r="M3511" t="str">
        <f>LEFT(Table58[[#This Row],[Assets]],FIND(" - ",Table58[[#This Row],[Assets]])-1)</f>
        <v>HS2-00002CW0N</v>
      </c>
      <c r="N3511" s="239">
        <f>INDEX(TrackerTbl[#Data],MATCH(Table58[[#This Row],[L2]],TrackerTbl[Cleansed_UAID_2],0),5)</f>
        <v>45667</v>
      </c>
      <c r="O3511" s="9" t="str">
        <f>INDEX(TrackerTbl[#Data],MATCH(Table58[[#This Row],[L2]],TrackerTbl[Cleansed_UAID_2],0),6)</f>
        <v>10 - Complete</v>
      </c>
      <c r="P3511" s="239">
        <f>INDEX(TrackerTbl[#Data],MATCH(Table58[[#This Row],[L2]],TrackerTbl[Cleansed_UAID_2],0),7)</f>
        <v>45674</v>
      </c>
    </row>
    <row r="3512" spans="10:16">
      <c r="J3512" t="s">
        <v>12820</v>
      </c>
      <c r="K3512" s="238" t="s">
        <v>12818</v>
      </c>
      <c r="L3512" t="str">
        <f>LEFT(Table58[[#This Row],[L3 (Last Work Package only)]],FIND(" - ",Table58[[#This Row],[L3 (Last Work Package only)]])-1)</f>
        <v>IDR 213.05</v>
      </c>
      <c r="M3512" t="str">
        <f>LEFT(Table58[[#This Row],[Assets]],FIND(" - ",Table58[[#This Row],[Assets]])-1)</f>
        <v>HS2-000001305</v>
      </c>
      <c r="N3512" s="239" t="e">
        <f>INDEX(TrackerTbl[#Data],MATCH(Table58[[#This Row],[L2]],TrackerTbl[Cleansed_UAID_2],0),5)</f>
        <v>#N/A</v>
      </c>
      <c r="O3512" s="9" t="e">
        <f>INDEX(TrackerTbl[#Data],MATCH(Table58[[#This Row],[L2]],TrackerTbl[Cleansed_UAID_2],0),6)</f>
        <v>#N/A</v>
      </c>
      <c r="P3512" s="239" t="e">
        <f>INDEX(TrackerTbl[#Data],MATCH(Table58[[#This Row],[L2]],TrackerTbl[Cleansed_UAID_2],0),7)</f>
        <v>#N/A</v>
      </c>
    </row>
    <row r="3513" spans="10:16">
      <c r="J3513" t="s">
        <v>12821</v>
      </c>
      <c r="K3513" s="238" t="s">
        <v>12818</v>
      </c>
      <c r="L3513" t="str">
        <f>LEFT(Table58[[#This Row],[L3 (Last Work Package only)]],FIND(" - ",Table58[[#This Row],[L3 (Last Work Package only)]])-1)</f>
        <v>IDR 213.05</v>
      </c>
      <c r="M3513" t="str">
        <f>LEFT(Table58[[#This Row],[Assets]],FIND(" - ",Table58[[#This Row],[Assets]])-1)</f>
        <v>HS2-000020NGC</v>
      </c>
      <c r="N3513" s="239">
        <f>INDEX(TrackerTbl[#Data],MATCH(Table58[[#This Row],[L2]],TrackerTbl[Cleansed_UAID_2],0),5)</f>
        <v>45453</v>
      </c>
      <c r="O3513" s="9" t="str">
        <f>INDEX(TrackerTbl[#Data],MATCH(Table58[[#This Row],[L2]],TrackerTbl[Cleansed_UAID_2],0),6)</f>
        <v>99 - Cancelled</v>
      </c>
      <c r="P3513" s="239">
        <f>INDEX(TrackerTbl[#Data],MATCH(Table58[[#This Row],[L2]],TrackerTbl[Cleansed_UAID_2],0),7)</f>
        <v>0</v>
      </c>
    </row>
    <row r="3514" spans="10:16">
      <c r="J3514" t="s">
        <v>12822</v>
      </c>
      <c r="K3514" s="238" t="s">
        <v>12823</v>
      </c>
      <c r="L3514" t="str">
        <f>LEFT(Table58[[#This Row],[L3 (Last Work Package only)]],FIND(" - ",Table58[[#This Row],[L3 (Last Work Package only)]])-1)</f>
        <v>IDR 213.04</v>
      </c>
      <c r="M3514" t="str">
        <f>LEFT(Table58[[#This Row],[Assets]],FIND(" - ",Table58[[#This Row],[Assets]])-1)</f>
        <v>HS2-00002TUPT</v>
      </c>
      <c r="N3514" s="239" t="e">
        <f>INDEX(TrackerTbl[#Data],MATCH(Table58[[#This Row],[L2]],TrackerTbl[Cleansed_UAID_2],0),5)</f>
        <v>#N/A</v>
      </c>
      <c r="O3514" s="9" t="e">
        <f>INDEX(TrackerTbl[#Data],MATCH(Table58[[#This Row],[L2]],TrackerTbl[Cleansed_UAID_2],0),6)</f>
        <v>#N/A</v>
      </c>
      <c r="P3514" s="239" t="e">
        <f>INDEX(TrackerTbl[#Data],MATCH(Table58[[#This Row],[L2]],TrackerTbl[Cleansed_UAID_2],0),7)</f>
        <v>#N/A</v>
      </c>
    </row>
    <row r="3515" spans="10:16">
      <c r="J3515" t="s">
        <v>12824</v>
      </c>
      <c r="K3515" s="238" t="s">
        <v>12823</v>
      </c>
      <c r="L3515" t="str">
        <f>LEFT(Table58[[#This Row],[L3 (Last Work Package only)]],FIND(" - ",Table58[[#This Row],[L3 (Last Work Package only)]])-1)</f>
        <v>IDR 213.04</v>
      </c>
      <c r="M3515" t="str">
        <f>LEFT(Table58[[#This Row],[Assets]],FIND(" - ",Table58[[#This Row],[Assets]])-1)</f>
        <v>HS2-000001304</v>
      </c>
      <c r="N3515" s="239" t="e">
        <f>INDEX(TrackerTbl[#Data],MATCH(Table58[[#This Row],[L2]],TrackerTbl[Cleansed_UAID_2],0),5)</f>
        <v>#N/A</v>
      </c>
      <c r="O3515" s="9" t="e">
        <f>INDEX(TrackerTbl[#Data],MATCH(Table58[[#This Row],[L2]],TrackerTbl[Cleansed_UAID_2],0),6)</f>
        <v>#N/A</v>
      </c>
      <c r="P3515" s="239" t="e">
        <f>INDEX(TrackerTbl[#Data],MATCH(Table58[[#This Row],[L2]],TrackerTbl[Cleansed_UAID_2],0),7)</f>
        <v>#N/A</v>
      </c>
    </row>
    <row r="3516" spans="10:16">
      <c r="J3516" t="s">
        <v>12825</v>
      </c>
      <c r="K3516" s="238" t="s">
        <v>12823</v>
      </c>
      <c r="L3516" t="str">
        <f>LEFT(Table58[[#This Row],[L3 (Last Work Package only)]],FIND(" - ",Table58[[#This Row],[L3 (Last Work Package only)]])-1)</f>
        <v>IDR 213.04</v>
      </c>
      <c r="M3516" t="str">
        <f>LEFT(Table58[[#This Row],[Assets]],FIND(" - ",Table58[[#This Row],[Assets]])-1)</f>
        <v>HS2-00002ULAA</v>
      </c>
      <c r="N3516" s="239" t="e">
        <f>INDEX(TrackerTbl[#Data],MATCH(Table58[[#This Row],[L2]],TrackerTbl[Cleansed_UAID_2],0),5)</f>
        <v>#N/A</v>
      </c>
      <c r="O3516" s="9" t="e">
        <f>INDEX(TrackerTbl[#Data],MATCH(Table58[[#This Row],[L2]],TrackerTbl[Cleansed_UAID_2],0),6)</f>
        <v>#N/A</v>
      </c>
      <c r="P3516" s="239" t="e">
        <f>INDEX(TrackerTbl[#Data],MATCH(Table58[[#This Row],[L2]],TrackerTbl[Cleansed_UAID_2],0),7)</f>
        <v>#N/A</v>
      </c>
    </row>
    <row r="3517" spans="10:16">
      <c r="J3517" t="s">
        <v>12826</v>
      </c>
      <c r="K3517" s="238" t="s">
        <v>12823</v>
      </c>
      <c r="L3517" t="str">
        <f>LEFT(Table58[[#This Row],[L3 (Last Work Package only)]],FIND(" - ",Table58[[#This Row],[L3 (Last Work Package only)]])-1)</f>
        <v>IDR 213.04</v>
      </c>
      <c r="M3517" t="str">
        <f>LEFT(Table58[[#This Row],[Assets]],FIND(" - ",Table58[[#This Row],[Assets]])-1)</f>
        <v>HS2-000032V92</v>
      </c>
      <c r="N3517" s="239" t="e">
        <f>INDEX(TrackerTbl[#Data],MATCH(Table58[[#This Row],[L2]],TrackerTbl[Cleansed_UAID_2],0),5)</f>
        <v>#N/A</v>
      </c>
      <c r="O3517" s="9" t="e">
        <f>INDEX(TrackerTbl[#Data],MATCH(Table58[[#This Row],[L2]],TrackerTbl[Cleansed_UAID_2],0),6)</f>
        <v>#N/A</v>
      </c>
      <c r="P3517" s="239" t="e">
        <f>INDEX(TrackerTbl[#Data],MATCH(Table58[[#This Row],[L2]],TrackerTbl[Cleansed_UAID_2],0),7)</f>
        <v>#N/A</v>
      </c>
    </row>
    <row r="3518" spans="10:16">
      <c r="J3518" t="s">
        <v>12827</v>
      </c>
      <c r="K3518" s="238" t="s">
        <v>12828</v>
      </c>
      <c r="L3518" t="str">
        <f>LEFT(Table58[[#This Row],[L3 (Last Work Package only)]],FIND(" - ",Table58[[#This Row],[L3 (Last Work Package only)]])-1)</f>
        <v>IDR 213.03</v>
      </c>
      <c r="M3518" t="str">
        <f>LEFT(Table58[[#This Row],[Assets]],FIND(" - ",Table58[[#This Row],[Assets]])-1)</f>
        <v>HS2-000001414</v>
      </c>
      <c r="N3518" s="239" t="e">
        <f>INDEX(TrackerTbl[#Data],MATCH(Table58[[#This Row],[L2]],TrackerTbl[Cleansed_UAID_2],0),5)</f>
        <v>#N/A</v>
      </c>
      <c r="O3518" s="9" t="e">
        <f>INDEX(TrackerTbl[#Data],MATCH(Table58[[#This Row],[L2]],TrackerTbl[Cleansed_UAID_2],0),6)</f>
        <v>#N/A</v>
      </c>
      <c r="P3518" s="239" t="e">
        <f>INDEX(TrackerTbl[#Data],MATCH(Table58[[#This Row],[L2]],TrackerTbl[Cleansed_UAID_2],0),7)</f>
        <v>#N/A</v>
      </c>
    </row>
    <row r="3519" spans="10:16">
      <c r="J3519" t="s">
        <v>12829</v>
      </c>
      <c r="K3519" s="238" t="s">
        <v>12828</v>
      </c>
      <c r="L3519" t="str">
        <f>LEFT(Table58[[#This Row],[L3 (Last Work Package only)]],FIND(" - ",Table58[[#This Row],[L3 (Last Work Package only)]])-1)</f>
        <v>IDR 213.03</v>
      </c>
      <c r="M3519" t="str">
        <f>LEFT(Table58[[#This Row],[Assets]],FIND(" - ",Table58[[#This Row],[Assets]])-1)</f>
        <v>HS2-00002CT75</v>
      </c>
      <c r="N3519" s="239" t="e">
        <f>INDEX(TrackerTbl[#Data],MATCH(Table58[[#This Row],[L2]],TrackerTbl[Cleansed_UAID_2],0),5)</f>
        <v>#N/A</v>
      </c>
      <c r="O3519" s="9" t="e">
        <f>INDEX(TrackerTbl[#Data],MATCH(Table58[[#This Row],[L2]],TrackerTbl[Cleansed_UAID_2],0),6)</f>
        <v>#N/A</v>
      </c>
      <c r="P3519" s="239" t="e">
        <f>INDEX(TrackerTbl[#Data],MATCH(Table58[[#This Row],[L2]],TrackerTbl[Cleansed_UAID_2],0),7)</f>
        <v>#N/A</v>
      </c>
    </row>
    <row r="3520" spans="10:16">
      <c r="J3520" t="s">
        <v>12830</v>
      </c>
      <c r="K3520" s="238" t="s">
        <v>12831</v>
      </c>
      <c r="L3520" t="str">
        <f>LEFT(Table58[[#This Row],[L3 (Last Work Package only)]],FIND(" - ",Table58[[#This Row],[L3 (Last Work Package only)]])-1)</f>
        <v>IDR 213.02-3</v>
      </c>
      <c r="M3520" t="str">
        <f>LEFT(Table58[[#This Row],[Assets]],FIND(" - ",Table58[[#This Row],[Assets]])-1)</f>
        <v>HS2-000001411</v>
      </c>
      <c r="N3520" s="239" t="e">
        <f>INDEX(TrackerTbl[#Data],MATCH(Table58[[#This Row],[L2]],TrackerTbl[Cleansed_UAID_2],0),5)</f>
        <v>#N/A</v>
      </c>
      <c r="O3520" s="9" t="e">
        <f>INDEX(TrackerTbl[#Data],MATCH(Table58[[#This Row],[L2]],TrackerTbl[Cleansed_UAID_2],0),6)</f>
        <v>#N/A</v>
      </c>
      <c r="P3520" s="239" t="e">
        <f>INDEX(TrackerTbl[#Data],MATCH(Table58[[#This Row],[L2]],TrackerTbl[Cleansed_UAID_2],0),7)</f>
        <v>#N/A</v>
      </c>
    </row>
    <row r="3521" spans="10:16">
      <c r="J3521" t="s">
        <v>12832</v>
      </c>
      <c r="K3521" s="238" t="s">
        <v>12831</v>
      </c>
      <c r="L3521" t="str">
        <f>LEFT(Table58[[#This Row],[L3 (Last Work Package only)]],FIND(" - ",Table58[[#This Row],[L3 (Last Work Package only)]])-1)</f>
        <v>IDR 213.02-3</v>
      </c>
      <c r="M3521" t="str">
        <f>LEFT(Table58[[#This Row],[Assets]],FIND(" - ",Table58[[#This Row],[Assets]])-1)</f>
        <v>HS2-000001416</v>
      </c>
      <c r="N3521" s="239" t="e">
        <f>INDEX(TrackerTbl[#Data],MATCH(Table58[[#This Row],[L2]],TrackerTbl[Cleansed_UAID_2],0),5)</f>
        <v>#N/A</v>
      </c>
      <c r="O3521" s="9" t="e">
        <f>INDEX(TrackerTbl[#Data],MATCH(Table58[[#This Row],[L2]],TrackerTbl[Cleansed_UAID_2],0),6)</f>
        <v>#N/A</v>
      </c>
      <c r="P3521" s="239" t="e">
        <f>INDEX(TrackerTbl[#Data],MATCH(Table58[[#This Row],[L2]],TrackerTbl[Cleansed_UAID_2],0),7)</f>
        <v>#N/A</v>
      </c>
    </row>
    <row r="3522" spans="10:16">
      <c r="J3522" t="s">
        <v>12833</v>
      </c>
      <c r="K3522" s="238" t="s">
        <v>12831</v>
      </c>
      <c r="L3522" t="str">
        <f>LEFT(Table58[[#This Row],[L3 (Last Work Package only)]],FIND(" - ",Table58[[#This Row],[L3 (Last Work Package only)]])-1)</f>
        <v>IDR 213.02-3</v>
      </c>
      <c r="M3522" t="str">
        <f>LEFT(Table58[[#This Row],[Assets]],FIND(" - ",Table58[[#This Row],[Assets]])-1)</f>
        <v>HS2-000001417</v>
      </c>
      <c r="N3522" s="239" t="e">
        <f>INDEX(TrackerTbl[#Data],MATCH(Table58[[#This Row],[L2]],TrackerTbl[Cleansed_UAID_2],0),5)</f>
        <v>#N/A</v>
      </c>
      <c r="O3522" s="9" t="e">
        <f>INDEX(TrackerTbl[#Data],MATCH(Table58[[#This Row],[L2]],TrackerTbl[Cleansed_UAID_2],0),6)</f>
        <v>#N/A</v>
      </c>
      <c r="P3522" s="239" t="e">
        <f>INDEX(TrackerTbl[#Data],MATCH(Table58[[#This Row],[L2]],TrackerTbl[Cleansed_UAID_2],0),7)</f>
        <v>#N/A</v>
      </c>
    </row>
    <row r="3523" spans="10:16">
      <c r="J3523" t="s">
        <v>12834</v>
      </c>
      <c r="K3523" s="238" t="s">
        <v>12835</v>
      </c>
      <c r="L3523" t="str">
        <f>LEFT(Table58[[#This Row],[L3 (Last Work Package only)]],FIND(" - ",Table58[[#This Row],[L3 (Last Work Package only)]])-1)</f>
        <v>IDR 213.02-2</v>
      </c>
      <c r="M3523" t="str">
        <f>LEFT(Table58[[#This Row],[Assets]],FIND(" - ",Table58[[#This Row],[Assets]])-1)</f>
        <v>HS2-00002CT79</v>
      </c>
      <c r="N3523" s="239">
        <f>INDEX(TrackerTbl[#Data],MATCH(Table58[[#This Row],[L2]],TrackerTbl[Cleansed_UAID_2],0),5)</f>
        <v>45569</v>
      </c>
      <c r="O3523" s="9" t="str">
        <f>INDEX(TrackerTbl[#Data],MATCH(Table58[[#This Row],[L2]],TrackerTbl[Cleansed_UAID_2],0),6)</f>
        <v>10 - Complete</v>
      </c>
      <c r="P3523" s="239">
        <f>INDEX(TrackerTbl[#Data],MATCH(Table58[[#This Row],[L2]],TrackerTbl[Cleansed_UAID_2],0),7)</f>
        <v>45583</v>
      </c>
    </row>
    <row r="3524" spans="10:16">
      <c r="J3524" t="s">
        <v>12836</v>
      </c>
      <c r="K3524" s="238" t="s">
        <v>12835</v>
      </c>
      <c r="L3524" t="str">
        <f>LEFT(Table58[[#This Row],[L3 (Last Work Package only)]],FIND(" - ",Table58[[#This Row],[L3 (Last Work Package only)]])-1)</f>
        <v>IDR 213.02-2</v>
      </c>
      <c r="M3524" t="str">
        <f>LEFT(Table58[[#This Row],[Assets]],FIND(" - ",Table58[[#This Row],[Assets]])-1)</f>
        <v>HS2-000001040</v>
      </c>
      <c r="N3524" s="239">
        <f>INDEX(TrackerTbl[#Data],MATCH(Table58[[#This Row],[L2]],TrackerTbl[Cleansed_UAID_2],0),5)</f>
        <v>45530</v>
      </c>
      <c r="O3524" s="9" t="str">
        <f>INDEX(TrackerTbl[#Data],MATCH(Table58[[#This Row],[L2]],TrackerTbl[Cleansed_UAID_2],0),6)</f>
        <v>10 - Complete</v>
      </c>
      <c r="P3524" s="239">
        <f>INDEX(TrackerTbl[#Data],MATCH(Table58[[#This Row],[L2]],TrackerTbl[Cleansed_UAID_2],0),7)</f>
        <v>45540</v>
      </c>
    </row>
    <row r="3525" spans="10:16">
      <c r="J3525" t="s">
        <v>12837</v>
      </c>
      <c r="K3525" s="238" t="s">
        <v>12835</v>
      </c>
      <c r="L3525" t="str">
        <f>LEFT(Table58[[#This Row],[L3 (Last Work Package only)]],FIND(" - ",Table58[[#This Row],[L3 (Last Work Package only)]])-1)</f>
        <v>IDR 213.02-2</v>
      </c>
      <c r="M3525" t="str">
        <f>LEFT(Table58[[#This Row],[Assets]],FIND(" - ",Table58[[#This Row],[Assets]])-1)</f>
        <v>HS2-00002CT76</v>
      </c>
      <c r="N3525" s="239">
        <f>INDEX(TrackerTbl[#Data],MATCH(Table58[[#This Row],[L2]],TrackerTbl[Cleansed_UAID_2],0),5)</f>
        <v>45569</v>
      </c>
      <c r="O3525" s="9" t="str">
        <f>INDEX(TrackerTbl[#Data],MATCH(Table58[[#This Row],[L2]],TrackerTbl[Cleansed_UAID_2],0),6)</f>
        <v>99 - Cancelled</v>
      </c>
      <c r="P3525" s="239">
        <f>INDEX(TrackerTbl[#Data],MATCH(Table58[[#This Row],[L2]],TrackerTbl[Cleansed_UAID_2],0),7)</f>
        <v>0</v>
      </c>
    </row>
    <row r="3526" spans="10:16">
      <c r="J3526" t="s">
        <v>12838</v>
      </c>
      <c r="K3526" s="238" t="s">
        <v>12835</v>
      </c>
      <c r="L3526" t="str">
        <f>LEFT(Table58[[#This Row],[L3 (Last Work Package only)]],FIND(" - ",Table58[[#This Row],[L3 (Last Work Package only)]])-1)</f>
        <v>IDR 213.02-2</v>
      </c>
      <c r="M3526" t="str">
        <f>LEFT(Table58[[#This Row],[Assets]],FIND(" - ",Table58[[#This Row],[Assets]])-1)</f>
        <v>HS2-00002BVGE</v>
      </c>
      <c r="N3526" s="239">
        <f>INDEX(TrackerTbl[#Data],MATCH(Table58[[#This Row],[L2]],TrackerTbl[Cleansed_UAID_2],0),5)</f>
        <v>45363</v>
      </c>
      <c r="O3526" s="9" t="str">
        <f>INDEX(TrackerTbl[#Data],MATCH(Table58[[#This Row],[L2]],TrackerTbl[Cleansed_UAID_2],0),6)</f>
        <v>10 - Complete</v>
      </c>
      <c r="P3526" s="239">
        <f>INDEX(TrackerTbl[#Data],MATCH(Table58[[#This Row],[L2]],TrackerTbl[Cleansed_UAID_2],0),7)</f>
        <v>45366</v>
      </c>
    </row>
    <row r="3527" spans="10:16">
      <c r="J3527" t="s">
        <v>12839</v>
      </c>
      <c r="K3527" s="238" t="s">
        <v>12835</v>
      </c>
      <c r="L3527" t="str">
        <f>LEFT(Table58[[#This Row],[L3 (Last Work Package only)]],FIND(" - ",Table58[[#This Row],[L3 (Last Work Package only)]])-1)</f>
        <v>IDR 213.02-2</v>
      </c>
      <c r="M3527" t="str">
        <f>LEFT(Table58[[#This Row],[Assets]],FIND(" - ",Table58[[#This Row],[Assets]])-1)</f>
        <v>HS2-00002NNJ3</v>
      </c>
      <c r="N3527" s="239" t="e">
        <f>INDEX(TrackerTbl[#Data],MATCH(Table58[[#This Row],[L2]],TrackerTbl[Cleansed_UAID_2],0),5)</f>
        <v>#N/A</v>
      </c>
      <c r="O3527" s="9" t="e">
        <f>INDEX(TrackerTbl[#Data],MATCH(Table58[[#This Row],[L2]],TrackerTbl[Cleansed_UAID_2],0),6)</f>
        <v>#N/A</v>
      </c>
      <c r="P3527" s="239" t="e">
        <f>INDEX(TrackerTbl[#Data],MATCH(Table58[[#This Row],[L2]],TrackerTbl[Cleansed_UAID_2],0),7)</f>
        <v>#N/A</v>
      </c>
    </row>
    <row r="3528" spans="10:16">
      <c r="J3528" t="s">
        <v>12840</v>
      </c>
      <c r="K3528" s="238" t="s">
        <v>12835</v>
      </c>
      <c r="L3528" t="str">
        <f>LEFT(Table58[[#This Row],[L3 (Last Work Package only)]],FIND(" - ",Table58[[#This Row],[L3 (Last Work Package only)]])-1)</f>
        <v>IDR 213.02-2</v>
      </c>
      <c r="M3528" t="str">
        <f>LEFT(Table58[[#This Row],[Assets]],FIND(" - ",Table58[[#This Row],[Assets]])-1)</f>
        <v>HS2-00002BVGC</v>
      </c>
      <c r="N3528" s="239">
        <f>INDEX(TrackerTbl[#Data],MATCH(Table58[[#This Row],[L2]],TrackerTbl[Cleansed_UAID_2],0),5)</f>
        <v>45365</v>
      </c>
      <c r="O3528" s="9" t="str">
        <f>INDEX(TrackerTbl[#Data],MATCH(Table58[[#This Row],[L2]],TrackerTbl[Cleansed_UAID_2],0),6)</f>
        <v>10 - Complete</v>
      </c>
      <c r="P3528" s="239">
        <f>INDEX(TrackerTbl[#Data],MATCH(Table58[[#This Row],[L2]],TrackerTbl[Cleansed_UAID_2],0),7)</f>
        <v>45369</v>
      </c>
    </row>
    <row r="3529" spans="10:16">
      <c r="J3529" t="s">
        <v>12841</v>
      </c>
      <c r="K3529" s="238" t="s">
        <v>12842</v>
      </c>
      <c r="L3529" t="str">
        <f>LEFT(Table58[[#This Row],[L3 (Last Work Package only)]],FIND(" - ",Table58[[#This Row],[L3 (Last Work Package only)]])-1)</f>
        <v>IDR 213.02-1</v>
      </c>
      <c r="M3529" t="str">
        <f>LEFT(Table58[[#This Row],[Assets]],FIND(" - ",Table58[[#This Row],[Assets]])-1)</f>
        <v>HS2-000001041</v>
      </c>
      <c r="N3529" s="239" t="e">
        <f>INDEX(TrackerTbl[#Data],MATCH(Table58[[#This Row],[L2]],TrackerTbl[Cleansed_UAID_2],0),5)</f>
        <v>#N/A</v>
      </c>
      <c r="O3529" s="9" t="e">
        <f>INDEX(TrackerTbl[#Data],MATCH(Table58[[#This Row],[L2]],TrackerTbl[Cleansed_UAID_2],0),6)</f>
        <v>#N/A</v>
      </c>
      <c r="P3529" s="239" t="e">
        <f>INDEX(TrackerTbl[#Data],MATCH(Table58[[#This Row],[L2]],TrackerTbl[Cleansed_UAID_2],0),7)</f>
        <v>#N/A</v>
      </c>
    </row>
    <row r="3530" spans="10:16">
      <c r="J3530" t="s">
        <v>12843</v>
      </c>
      <c r="K3530" s="238" t="s">
        <v>12842</v>
      </c>
      <c r="L3530" t="str">
        <f>LEFT(Table58[[#This Row],[L3 (Last Work Package only)]],FIND(" - ",Table58[[#This Row],[L3 (Last Work Package only)]])-1)</f>
        <v>IDR 213.02-1</v>
      </c>
      <c r="M3530" t="str">
        <f>LEFT(Table58[[#This Row],[Assets]],FIND(" - ",Table58[[#This Row],[Assets]])-1)</f>
        <v>HS2-00002BVGH</v>
      </c>
      <c r="N3530" s="239">
        <f>INDEX(TrackerTbl[#Data],MATCH(Table58[[#This Row],[L2]],TrackerTbl[Cleansed_UAID_2],0),5)</f>
        <v>45586</v>
      </c>
      <c r="O3530" s="9" t="str">
        <f>INDEX(TrackerTbl[#Data],MATCH(Table58[[#This Row],[L2]],TrackerTbl[Cleansed_UAID_2],0),6)</f>
        <v>10 - Complete</v>
      </c>
      <c r="P3530" s="239">
        <f>INDEX(TrackerTbl[#Data],MATCH(Table58[[#This Row],[L2]],TrackerTbl[Cleansed_UAID_2],0),7)</f>
        <v>45595</v>
      </c>
    </row>
    <row r="3531" spans="10:16">
      <c r="J3531" t="s">
        <v>12844</v>
      </c>
      <c r="K3531" s="238" t="s">
        <v>12842</v>
      </c>
      <c r="L3531" t="str">
        <f>LEFT(Table58[[#This Row],[L3 (Last Work Package only)]],FIND(" - ",Table58[[#This Row],[L3 (Last Work Package only)]])-1)</f>
        <v>IDR 213.02-1</v>
      </c>
      <c r="M3531" t="str">
        <f>LEFT(Table58[[#This Row],[Assets]],FIND(" - ",Table58[[#This Row],[Assets]])-1)</f>
        <v>HS2-00002CT77</v>
      </c>
      <c r="N3531" s="239">
        <f>INDEX(TrackerTbl[#Data],MATCH(Table58[[#This Row],[L2]],TrackerTbl[Cleansed_UAID_2],0),5)</f>
        <v>45672</v>
      </c>
      <c r="O3531" s="9" t="str">
        <f>INDEX(TrackerTbl[#Data],MATCH(Table58[[#This Row],[L2]],TrackerTbl[Cleansed_UAID_2],0),6)</f>
        <v>10 - Complete</v>
      </c>
      <c r="P3531" s="239">
        <f>INDEX(TrackerTbl[#Data],MATCH(Table58[[#This Row],[L2]],TrackerTbl[Cleansed_UAID_2],0),7)</f>
        <v>45679</v>
      </c>
    </row>
    <row r="3532" spans="10:16">
      <c r="J3532" t="s">
        <v>12845</v>
      </c>
      <c r="K3532" s="238" t="s">
        <v>12842</v>
      </c>
      <c r="L3532" t="str">
        <f>LEFT(Table58[[#This Row],[L3 (Last Work Package only)]],FIND(" - ",Table58[[#This Row],[L3 (Last Work Package only)]])-1)</f>
        <v>IDR 213.02-1</v>
      </c>
      <c r="M3532" t="str">
        <f>LEFT(Table58[[#This Row],[Assets]],FIND(" - ",Table58[[#This Row],[Assets]])-1)</f>
        <v>HS2-00002CT7A</v>
      </c>
      <c r="N3532" s="239">
        <f>INDEX(TrackerTbl[#Data],MATCH(Table58[[#This Row],[L2]],TrackerTbl[Cleansed_UAID_2],0),5)</f>
        <v>45672</v>
      </c>
      <c r="O3532" s="9" t="str">
        <f>INDEX(TrackerTbl[#Data],MATCH(Table58[[#This Row],[L2]],TrackerTbl[Cleansed_UAID_2],0),6)</f>
        <v>10 - Complete</v>
      </c>
      <c r="P3532" s="239">
        <f>INDEX(TrackerTbl[#Data],MATCH(Table58[[#This Row],[L2]],TrackerTbl[Cleansed_UAID_2],0),7)</f>
        <v>45677</v>
      </c>
    </row>
    <row r="3533" spans="10:16">
      <c r="J3533" t="s">
        <v>12846</v>
      </c>
      <c r="K3533" s="238" t="s">
        <v>12842</v>
      </c>
      <c r="L3533" t="str">
        <f>LEFT(Table58[[#This Row],[L3 (Last Work Package only)]],FIND(" - ",Table58[[#This Row],[L3 (Last Work Package only)]])-1)</f>
        <v>IDR 213.02-1</v>
      </c>
      <c r="M3533" t="str">
        <f>LEFT(Table58[[#This Row],[Assets]],FIND(" - ",Table58[[#This Row],[Assets]])-1)</f>
        <v>HS2-00002CT78</v>
      </c>
      <c r="N3533" s="239">
        <f>INDEX(TrackerTbl[#Data],MATCH(Table58[[#This Row],[L2]],TrackerTbl[Cleansed_UAID_2],0),5)</f>
        <v>45672</v>
      </c>
      <c r="O3533" s="9" t="str">
        <f>INDEX(TrackerTbl[#Data],MATCH(Table58[[#This Row],[L2]],TrackerTbl[Cleansed_UAID_2],0),6)</f>
        <v>10 - Complete</v>
      </c>
      <c r="P3533" s="239">
        <f>INDEX(TrackerTbl[#Data],MATCH(Table58[[#This Row],[L2]],TrackerTbl[Cleansed_UAID_2],0),7)</f>
        <v>45692</v>
      </c>
    </row>
    <row r="3534" spans="10:16">
      <c r="J3534" t="s">
        <v>12847</v>
      </c>
      <c r="K3534" s="238" t="s">
        <v>12842</v>
      </c>
      <c r="L3534" t="str">
        <f>LEFT(Table58[[#This Row],[L3 (Last Work Package only)]],FIND(" - ",Table58[[#This Row],[L3 (Last Work Package only)]])-1)</f>
        <v>IDR 213.02-1</v>
      </c>
      <c r="M3534" t="str">
        <f>LEFT(Table58[[#This Row],[Assets]],FIND(" - ",Table58[[#This Row],[Assets]])-1)</f>
        <v>HS2-00002KRAF</v>
      </c>
      <c r="N3534" s="239" t="e">
        <f>INDEX(TrackerTbl[#Data],MATCH(Table58[[#This Row],[L2]],TrackerTbl[Cleansed_UAID_2],0),5)</f>
        <v>#N/A</v>
      </c>
      <c r="O3534" s="9" t="e">
        <f>INDEX(TrackerTbl[#Data],MATCH(Table58[[#This Row],[L2]],TrackerTbl[Cleansed_UAID_2],0),6)</f>
        <v>#N/A</v>
      </c>
      <c r="P3534" s="239" t="e">
        <f>INDEX(TrackerTbl[#Data],MATCH(Table58[[#This Row],[L2]],TrackerTbl[Cleansed_UAID_2],0),7)</f>
        <v>#N/A</v>
      </c>
    </row>
    <row r="3535" spans="10:16">
      <c r="J3535" t="s">
        <v>12848</v>
      </c>
      <c r="K3535" s="238" t="s">
        <v>12842</v>
      </c>
      <c r="L3535" t="str">
        <f>LEFT(Table58[[#This Row],[L3 (Last Work Package only)]],FIND(" - ",Table58[[#This Row],[L3 (Last Work Package only)]])-1)</f>
        <v>IDR 213.02-1</v>
      </c>
      <c r="M3535" t="str">
        <f>LEFT(Table58[[#This Row],[Assets]],FIND(" - ",Table58[[#This Row],[Assets]])-1)</f>
        <v>HS2-00002KRAG</v>
      </c>
      <c r="N3535" s="239" t="e">
        <f>INDEX(TrackerTbl[#Data],MATCH(Table58[[#This Row],[L2]],TrackerTbl[Cleansed_UAID_2],0),5)</f>
        <v>#N/A</v>
      </c>
      <c r="O3535" s="9" t="e">
        <f>INDEX(TrackerTbl[#Data],MATCH(Table58[[#This Row],[L2]],TrackerTbl[Cleansed_UAID_2],0),6)</f>
        <v>#N/A</v>
      </c>
      <c r="P3535" s="239" t="e">
        <f>INDEX(TrackerTbl[#Data],MATCH(Table58[[#This Row],[L2]],TrackerTbl[Cleansed_UAID_2],0),7)</f>
        <v>#N/A</v>
      </c>
    </row>
    <row r="3536" spans="10:16">
      <c r="J3536" t="s">
        <v>12849</v>
      </c>
      <c r="K3536" s="238" t="s">
        <v>12842</v>
      </c>
      <c r="L3536" t="str">
        <f>LEFT(Table58[[#This Row],[L3 (Last Work Package only)]],FIND(" - ",Table58[[#This Row],[L3 (Last Work Package only)]])-1)</f>
        <v>IDR 213.02-1</v>
      </c>
      <c r="M3536" t="str">
        <f>LEFT(Table58[[#This Row],[Assets]],FIND(" - ",Table58[[#This Row],[Assets]])-1)</f>
        <v>HS2-00002NNJ2</v>
      </c>
      <c r="N3536" s="239" t="e">
        <f>INDEX(TrackerTbl[#Data],MATCH(Table58[[#This Row],[L2]],TrackerTbl[Cleansed_UAID_2],0),5)</f>
        <v>#N/A</v>
      </c>
      <c r="O3536" s="9" t="e">
        <f>INDEX(TrackerTbl[#Data],MATCH(Table58[[#This Row],[L2]],TrackerTbl[Cleansed_UAID_2],0),6)</f>
        <v>#N/A</v>
      </c>
      <c r="P3536" s="239" t="e">
        <f>INDEX(TrackerTbl[#Data],MATCH(Table58[[#This Row],[L2]],TrackerTbl[Cleansed_UAID_2],0),7)</f>
        <v>#N/A</v>
      </c>
    </row>
    <row r="3537" spans="10:16">
      <c r="J3537" t="s">
        <v>12850</v>
      </c>
      <c r="K3537" s="238" t="s">
        <v>12842</v>
      </c>
      <c r="L3537" t="str">
        <f>LEFT(Table58[[#This Row],[L3 (Last Work Package only)]],FIND(" - ",Table58[[#This Row],[L3 (Last Work Package only)]])-1)</f>
        <v>IDR 213.02-1</v>
      </c>
      <c r="M3537" t="str">
        <f>LEFT(Table58[[#This Row],[Assets]],FIND(" - ",Table58[[#This Row],[Assets]])-1)</f>
        <v>HS2-00002BVGF</v>
      </c>
      <c r="N3537" s="239">
        <f>INDEX(TrackerTbl[#Data],MATCH(Table58[[#This Row],[L2]],TrackerTbl[Cleansed_UAID_2],0),5)</f>
        <v>45672</v>
      </c>
      <c r="O3537" s="9" t="str">
        <f>INDEX(TrackerTbl[#Data],MATCH(Table58[[#This Row],[L2]],TrackerTbl[Cleansed_UAID_2],0),6)</f>
        <v>10 - Complete</v>
      </c>
      <c r="P3537" s="239">
        <f>INDEX(TrackerTbl[#Data],MATCH(Table58[[#This Row],[L2]],TrackerTbl[Cleansed_UAID_2],0),7)</f>
        <v>45692</v>
      </c>
    </row>
    <row r="3538" spans="10:16">
      <c r="J3538" t="s">
        <v>12851</v>
      </c>
      <c r="K3538" s="238" t="s">
        <v>12842</v>
      </c>
      <c r="L3538" t="str">
        <f>LEFT(Table58[[#This Row],[L3 (Last Work Package only)]],FIND(" - ",Table58[[#This Row],[L3 (Last Work Package only)]])-1)</f>
        <v>IDR 213.02-1</v>
      </c>
      <c r="M3538" t="str">
        <f>LEFT(Table58[[#This Row],[Assets]],FIND(" - ",Table58[[#This Row],[Assets]])-1)</f>
        <v>HS2-00002CT7S</v>
      </c>
      <c r="N3538" s="239">
        <f>INDEX(TrackerTbl[#Data],MATCH(Table58[[#This Row],[L2]],TrackerTbl[Cleansed_UAID_2],0),5)</f>
        <v>45672</v>
      </c>
      <c r="O3538" s="9" t="str">
        <f>INDEX(TrackerTbl[#Data],MATCH(Table58[[#This Row],[L2]],TrackerTbl[Cleansed_UAID_2],0),6)</f>
        <v>10 - Complete</v>
      </c>
      <c r="P3538" s="239">
        <f>INDEX(TrackerTbl[#Data],MATCH(Table58[[#This Row],[L2]],TrackerTbl[Cleansed_UAID_2],0),7)</f>
        <v>45678</v>
      </c>
    </row>
    <row r="3539" spans="10:16">
      <c r="J3539" t="s">
        <v>12852</v>
      </c>
      <c r="K3539" s="238" t="s">
        <v>12853</v>
      </c>
      <c r="L3539" t="str">
        <f>LEFT(Table58[[#This Row],[L3 (Last Work Package only)]],FIND(" - ",Table58[[#This Row],[L3 (Last Work Package only)]])-1)</f>
        <v>IDR 213.01-1</v>
      </c>
      <c r="M3539" t="str">
        <f>LEFT(Table58[[#This Row],[Assets]],FIND(" - ",Table58[[#This Row],[Assets]])-1)</f>
        <v>HS2-00002CT6W</v>
      </c>
      <c r="N3539" s="239">
        <f>INDEX(TrackerTbl[#Data],MATCH(Table58[[#This Row],[L2]],TrackerTbl[Cleansed_UAID_2],0),5)</f>
        <v>45470</v>
      </c>
      <c r="O3539" s="9" t="str">
        <f>INDEX(TrackerTbl[#Data],MATCH(Table58[[#This Row],[L2]],TrackerTbl[Cleansed_UAID_2],0),6)</f>
        <v>10 - Complete</v>
      </c>
      <c r="P3539" s="239">
        <f>INDEX(TrackerTbl[#Data],MATCH(Table58[[#This Row],[L2]],TrackerTbl[Cleansed_UAID_2],0),7)</f>
        <v>45483</v>
      </c>
    </row>
    <row r="3540" spans="10:16">
      <c r="J3540" t="s">
        <v>12854</v>
      </c>
      <c r="K3540" s="238" t="s">
        <v>12853</v>
      </c>
      <c r="L3540" t="str">
        <f>LEFT(Table58[[#This Row],[L3 (Last Work Package only)]],FIND(" - ",Table58[[#This Row],[L3 (Last Work Package only)]])-1)</f>
        <v>IDR 213.01-1</v>
      </c>
      <c r="M3540" t="str">
        <f>LEFT(Table58[[#This Row],[Assets]],FIND(" - ",Table58[[#This Row],[Assets]])-1)</f>
        <v>HS2-00002CT6X</v>
      </c>
      <c r="N3540" s="239">
        <f>INDEX(TrackerTbl[#Data],MATCH(Table58[[#This Row],[L2]],TrackerTbl[Cleansed_UAID_2],0),5)</f>
        <v>45470</v>
      </c>
      <c r="O3540" s="9" t="str">
        <f>INDEX(TrackerTbl[#Data],MATCH(Table58[[#This Row],[L2]],TrackerTbl[Cleansed_UAID_2],0),6)</f>
        <v>10 - Complete</v>
      </c>
      <c r="P3540" s="239">
        <f>INDEX(TrackerTbl[#Data],MATCH(Table58[[#This Row],[L2]],TrackerTbl[Cleansed_UAID_2],0),7)</f>
        <v>45482</v>
      </c>
    </row>
    <row r="3541" spans="10:16">
      <c r="J3541" t="s">
        <v>12855</v>
      </c>
      <c r="K3541" s="238" t="s">
        <v>12853</v>
      </c>
      <c r="L3541" t="str">
        <f>LEFT(Table58[[#This Row],[L3 (Last Work Package only)]],FIND(" - ",Table58[[#This Row],[L3 (Last Work Package only)]])-1)</f>
        <v>IDR 213.01-1</v>
      </c>
      <c r="M3541" t="str">
        <f>LEFT(Table58[[#This Row],[Assets]],FIND(" - ",Table58[[#This Row],[Assets]])-1)</f>
        <v>HS2-000020NF2</v>
      </c>
      <c r="N3541" s="239">
        <f>INDEX(TrackerTbl[#Data],MATCH(Table58[[#This Row],[L2]],TrackerTbl[Cleansed_UAID_2],0),5)</f>
        <v>45453</v>
      </c>
      <c r="O3541" s="9" t="str">
        <f>INDEX(TrackerTbl[#Data],MATCH(Table58[[#This Row],[L2]],TrackerTbl[Cleansed_UAID_2],0),6)</f>
        <v>99 - Cancelled</v>
      </c>
      <c r="P3541" s="239">
        <f>INDEX(TrackerTbl[#Data],MATCH(Table58[[#This Row],[L2]],TrackerTbl[Cleansed_UAID_2],0),7)</f>
        <v>0</v>
      </c>
    </row>
    <row r="3542" spans="10:16">
      <c r="J3542" t="s">
        <v>12856</v>
      </c>
      <c r="K3542" s="238" t="s">
        <v>12853</v>
      </c>
      <c r="L3542" t="str">
        <f>LEFT(Table58[[#This Row],[L3 (Last Work Package only)]],FIND(" - ",Table58[[#This Row],[L3 (Last Work Package only)]])-1)</f>
        <v>IDR 213.01-1</v>
      </c>
      <c r="M3542" t="str">
        <f>LEFT(Table58[[#This Row],[Assets]],FIND(" - ",Table58[[#This Row],[Assets]])-1)</f>
        <v>HS2-00002CW1G</v>
      </c>
      <c r="N3542" s="239">
        <f>INDEX(TrackerTbl[#Data],MATCH(Table58[[#This Row],[L2]],TrackerTbl[Cleansed_UAID_2],0),5)</f>
        <v>45250</v>
      </c>
      <c r="O3542" s="9" t="str">
        <f>INDEX(TrackerTbl[#Data],MATCH(Table58[[#This Row],[L2]],TrackerTbl[Cleansed_UAID_2],0),6)</f>
        <v>10 - Complete</v>
      </c>
      <c r="P3542" s="239">
        <f>INDEX(TrackerTbl[#Data],MATCH(Table58[[#This Row],[L2]],TrackerTbl[Cleansed_UAID_2],0),7)</f>
        <v>45252</v>
      </c>
    </row>
    <row r="3543" spans="10:16">
      <c r="J3543" t="s">
        <v>12857</v>
      </c>
      <c r="K3543" s="238" t="s">
        <v>12853</v>
      </c>
      <c r="L3543" t="str">
        <f>LEFT(Table58[[#This Row],[L3 (Last Work Package only)]],FIND(" - ",Table58[[#This Row],[L3 (Last Work Package only)]])-1)</f>
        <v>IDR 213.01-1</v>
      </c>
      <c r="M3543" t="str">
        <f>LEFT(Table58[[#This Row],[Assets]],FIND(" - ",Table58[[#This Row],[Assets]])-1)</f>
        <v>HS2-00002N7Y6</v>
      </c>
      <c r="N3543" s="239" t="e">
        <f>INDEX(TrackerTbl[#Data],MATCH(Table58[[#This Row],[L2]],TrackerTbl[Cleansed_UAID_2],0),5)</f>
        <v>#N/A</v>
      </c>
      <c r="O3543" s="9" t="e">
        <f>INDEX(TrackerTbl[#Data],MATCH(Table58[[#This Row],[L2]],TrackerTbl[Cleansed_UAID_2],0),6)</f>
        <v>#N/A</v>
      </c>
      <c r="P3543" s="239" t="e">
        <f>INDEX(TrackerTbl[#Data],MATCH(Table58[[#This Row],[L2]],TrackerTbl[Cleansed_UAID_2],0),7)</f>
        <v>#N/A</v>
      </c>
    </row>
    <row r="3544" spans="10:16">
      <c r="J3544" t="s">
        <v>12858</v>
      </c>
      <c r="K3544" s="238" t="s">
        <v>12853</v>
      </c>
      <c r="L3544" t="str">
        <f>LEFT(Table58[[#This Row],[L3 (Last Work Package only)]],FIND(" - ",Table58[[#This Row],[L3 (Last Work Package only)]])-1)</f>
        <v>IDR 213.01-1</v>
      </c>
      <c r="M3544" t="str">
        <f>LEFT(Table58[[#This Row],[Assets]],FIND(" - ",Table58[[#This Row],[Assets]])-1)</f>
        <v>HS2-00002BJTJ</v>
      </c>
      <c r="N3544" s="239">
        <f>INDEX(TrackerTbl[#Data],MATCH(Table58[[#This Row],[L2]],TrackerTbl[Cleansed_UAID_2],0),5)</f>
        <v>45470</v>
      </c>
      <c r="O3544" s="9" t="str">
        <f>INDEX(TrackerTbl[#Data],MATCH(Table58[[#This Row],[L2]],TrackerTbl[Cleansed_UAID_2],0),6)</f>
        <v>10 - Complete</v>
      </c>
      <c r="P3544" s="239">
        <f>INDEX(TrackerTbl[#Data],MATCH(Table58[[#This Row],[L2]],TrackerTbl[Cleansed_UAID_2],0),7)</f>
        <v>45471</v>
      </c>
    </row>
    <row r="3545" spans="10:16">
      <c r="J3545" t="s">
        <v>12859</v>
      </c>
      <c r="K3545" s="238" t="s">
        <v>12853</v>
      </c>
      <c r="L3545" t="str">
        <f>LEFT(Table58[[#This Row],[L3 (Last Work Package only)]],FIND(" - ",Table58[[#This Row],[L3 (Last Work Package only)]])-1)</f>
        <v>IDR 213.01-1</v>
      </c>
      <c r="M3545" t="str">
        <f>LEFT(Table58[[#This Row],[Assets]],FIND(" - ",Table58[[#This Row],[Assets]])-1)</f>
        <v>HS2-00002N7XV</v>
      </c>
      <c r="N3545" s="239" t="e">
        <f>INDEX(TrackerTbl[#Data],MATCH(Table58[[#This Row],[L2]],TrackerTbl[Cleansed_UAID_2],0),5)</f>
        <v>#N/A</v>
      </c>
      <c r="O3545" s="9" t="e">
        <f>INDEX(TrackerTbl[#Data],MATCH(Table58[[#This Row],[L2]],TrackerTbl[Cleansed_UAID_2],0),6)</f>
        <v>#N/A</v>
      </c>
      <c r="P3545" s="239" t="e">
        <f>INDEX(TrackerTbl[#Data],MATCH(Table58[[#This Row],[L2]],TrackerTbl[Cleansed_UAID_2],0),7)</f>
        <v>#N/A</v>
      </c>
    </row>
    <row r="3546" spans="10:16">
      <c r="J3546" t="s">
        <v>12860</v>
      </c>
      <c r="K3546" s="238" t="s">
        <v>12853</v>
      </c>
      <c r="L3546" t="str">
        <f>LEFT(Table58[[#This Row],[L3 (Last Work Package only)]],FIND(" - ",Table58[[#This Row],[L3 (Last Work Package only)]])-1)</f>
        <v>IDR 213.01-1</v>
      </c>
      <c r="M3546" t="str">
        <f>LEFT(Table58[[#This Row],[Assets]],FIND(" - ",Table58[[#This Row],[Assets]])-1)</f>
        <v>HS2-00002N7Y8</v>
      </c>
      <c r="N3546" s="239" t="e">
        <f>INDEX(TrackerTbl[#Data],MATCH(Table58[[#This Row],[L2]],TrackerTbl[Cleansed_UAID_2],0),5)</f>
        <v>#N/A</v>
      </c>
      <c r="O3546" s="9" t="e">
        <f>INDEX(TrackerTbl[#Data],MATCH(Table58[[#This Row],[L2]],TrackerTbl[Cleansed_UAID_2],0),6)</f>
        <v>#N/A</v>
      </c>
      <c r="P3546" s="239" t="e">
        <f>INDEX(TrackerTbl[#Data],MATCH(Table58[[#This Row],[L2]],TrackerTbl[Cleansed_UAID_2],0),7)</f>
        <v>#N/A</v>
      </c>
    </row>
    <row r="3547" spans="10:16">
      <c r="J3547" t="s">
        <v>12861</v>
      </c>
      <c r="K3547" s="238" t="s">
        <v>12853</v>
      </c>
      <c r="L3547" t="str">
        <f>LEFT(Table58[[#This Row],[L3 (Last Work Package only)]],FIND(" - ",Table58[[#This Row],[L3 (Last Work Package only)]])-1)</f>
        <v>IDR 213.01-1</v>
      </c>
      <c r="M3547" t="str">
        <f>LEFT(Table58[[#This Row],[Assets]],FIND(" - ",Table58[[#This Row],[Assets]])-1)</f>
        <v>HS2-000020NFY</v>
      </c>
      <c r="N3547" s="239">
        <f>INDEX(TrackerTbl[#Data],MATCH(Table58[[#This Row],[L2]],TrackerTbl[Cleansed_UAID_2],0),5)</f>
        <v>45470</v>
      </c>
      <c r="O3547" s="9" t="str">
        <f>INDEX(TrackerTbl[#Data],MATCH(Table58[[#This Row],[L2]],TrackerTbl[Cleansed_UAID_2],0),6)</f>
        <v>10 - Complete</v>
      </c>
      <c r="P3547" s="239">
        <f>INDEX(TrackerTbl[#Data],MATCH(Table58[[#This Row],[L2]],TrackerTbl[Cleansed_UAID_2],0),7)</f>
        <v>45483</v>
      </c>
    </row>
    <row r="3548" spans="10:16">
      <c r="J3548" t="s">
        <v>12862</v>
      </c>
      <c r="K3548" s="238" t="s">
        <v>12853</v>
      </c>
      <c r="L3548" t="str">
        <f>LEFT(Table58[[#This Row],[L3 (Last Work Package only)]],FIND(" - ",Table58[[#This Row],[L3 (Last Work Package only)]])-1)</f>
        <v>IDR 213.01-1</v>
      </c>
      <c r="M3548" t="str">
        <f>LEFT(Table58[[#This Row],[Assets]],FIND(" - ",Table58[[#This Row],[Assets]])-1)</f>
        <v>HS2-00002BJTK</v>
      </c>
      <c r="N3548" s="239">
        <f>INDEX(TrackerTbl[#Data],MATCH(Table58[[#This Row],[L2]],TrackerTbl[Cleansed_UAID_2],0),5)</f>
        <v>45306</v>
      </c>
      <c r="O3548" s="9" t="str">
        <f>INDEX(TrackerTbl[#Data],MATCH(Table58[[#This Row],[L2]],TrackerTbl[Cleansed_UAID_2],0),6)</f>
        <v>10 - Complete</v>
      </c>
      <c r="P3548" s="239">
        <f>INDEX(TrackerTbl[#Data],MATCH(Table58[[#This Row],[L2]],TrackerTbl[Cleansed_UAID_2],0),7)</f>
        <v>45309</v>
      </c>
    </row>
    <row r="3549" spans="10:16">
      <c r="J3549" t="s">
        <v>12863</v>
      </c>
      <c r="K3549" s="238" t="s">
        <v>12853</v>
      </c>
      <c r="L3549" t="str">
        <f>LEFT(Table58[[#This Row],[L3 (Last Work Package only)]],FIND(" - ",Table58[[#This Row],[L3 (Last Work Package only)]])-1)</f>
        <v>IDR 213.01-1</v>
      </c>
      <c r="M3549" t="str">
        <f>LEFT(Table58[[#This Row],[Assets]],FIND(" - ",Table58[[#This Row],[Assets]])-1)</f>
        <v>HS2-0000316C6</v>
      </c>
      <c r="N3549" s="239" t="e">
        <f>INDEX(TrackerTbl[#Data],MATCH(Table58[[#This Row],[L2]],TrackerTbl[Cleansed_UAID_2],0),5)</f>
        <v>#N/A</v>
      </c>
      <c r="O3549" s="9" t="e">
        <f>INDEX(TrackerTbl[#Data],MATCH(Table58[[#This Row],[L2]],TrackerTbl[Cleansed_UAID_2],0),6)</f>
        <v>#N/A</v>
      </c>
      <c r="P3549" s="239" t="e">
        <f>INDEX(TrackerTbl[#Data],MATCH(Table58[[#This Row],[L2]],TrackerTbl[Cleansed_UAID_2],0),7)</f>
        <v>#N/A</v>
      </c>
    </row>
    <row r="3550" spans="10:16">
      <c r="J3550" t="s">
        <v>12864</v>
      </c>
      <c r="K3550" s="238" t="s">
        <v>12853</v>
      </c>
      <c r="L3550" t="str">
        <f>LEFT(Table58[[#This Row],[L3 (Last Work Package only)]],FIND(" - ",Table58[[#This Row],[L3 (Last Work Package only)]])-1)</f>
        <v>IDR 213.01-1</v>
      </c>
      <c r="M3550" t="str">
        <f>LEFT(Table58[[#This Row],[Assets]],FIND(" - ",Table58[[#This Row],[Assets]])-1)</f>
        <v>HS2-000033XXM</v>
      </c>
      <c r="N3550" s="239" t="e">
        <f>INDEX(TrackerTbl[#Data],MATCH(Table58[[#This Row],[L2]],TrackerTbl[Cleansed_UAID_2],0),5)</f>
        <v>#N/A</v>
      </c>
      <c r="O3550" s="9" t="e">
        <f>INDEX(TrackerTbl[#Data],MATCH(Table58[[#This Row],[L2]],TrackerTbl[Cleansed_UAID_2],0),6)</f>
        <v>#N/A</v>
      </c>
      <c r="P3550" s="239" t="e">
        <f>INDEX(TrackerTbl[#Data],MATCH(Table58[[#This Row],[L2]],TrackerTbl[Cleansed_UAID_2],0),7)</f>
        <v>#N/A</v>
      </c>
    </row>
    <row r="3551" spans="10:16">
      <c r="J3551" t="s">
        <v>12865</v>
      </c>
      <c r="K3551" s="238" t="s">
        <v>12866</v>
      </c>
      <c r="L3551" t="str">
        <f>LEFT(Table58[[#This Row],[L3 (Last Work Package only)]],FIND(" - ",Table58[[#This Row],[L3 (Last Work Package only)]])-1)</f>
        <v>IDR 213.01</v>
      </c>
      <c r="M3551" t="str">
        <f>LEFT(Table58[[#This Row],[Assets]],FIND(" - ",Table58[[#This Row],[Assets]])-1)</f>
        <v>HS2-00002091V</v>
      </c>
      <c r="N3551" s="239" t="e">
        <f>INDEX(TrackerTbl[#Data],MATCH(Table58[[#This Row],[L2]],TrackerTbl[Cleansed_UAID_2],0),5)</f>
        <v>#N/A</v>
      </c>
      <c r="O3551" s="9" t="e">
        <f>INDEX(TrackerTbl[#Data],MATCH(Table58[[#This Row],[L2]],TrackerTbl[Cleansed_UAID_2],0),6)</f>
        <v>#N/A</v>
      </c>
      <c r="P3551" s="239" t="e">
        <f>INDEX(TrackerTbl[#Data],MATCH(Table58[[#This Row],[L2]],TrackerTbl[Cleansed_UAID_2],0),7)</f>
        <v>#N/A</v>
      </c>
    </row>
    <row r="3552" spans="10:16">
      <c r="J3552" t="s">
        <v>12867</v>
      </c>
      <c r="K3552" s="238" t="s">
        <v>12868</v>
      </c>
      <c r="L3552" t="str">
        <f>LEFT(Table58[[#This Row],[L3 (Last Work Package only)]],FIND(" - ",Table58[[#This Row],[L3 (Last Work Package only)]])-1)</f>
        <v>IDR 212.6</v>
      </c>
      <c r="M3552" t="str">
        <f>LEFT(Table58[[#This Row],[Assets]],FIND(" - ",Table58[[#This Row],[Assets]])-1)</f>
        <v>HS2-00002CT54</v>
      </c>
      <c r="N3552" s="239">
        <f>INDEX(TrackerTbl[#Data],MATCH(Table58[[#This Row],[L2]],TrackerTbl[Cleansed_UAID_2],0),5)</f>
        <v>45512</v>
      </c>
      <c r="O3552" s="9" t="str">
        <f>INDEX(TrackerTbl[#Data],MATCH(Table58[[#This Row],[L2]],TrackerTbl[Cleansed_UAID_2],0),6)</f>
        <v>10 - Complete</v>
      </c>
      <c r="P3552" s="239">
        <f>INDEX(TrackerTbl[#Data],MATCH(Table58[[#This Row],[L2]],TrackerTbl[Cleansed_UAID_2],0),7)</f>
        <v>45540</v>
      </c>
    </row>
    <row r="3553" spans="10:16">
      <c r="J3553" t="s">
        <v>12869</v>
      </c>
      <c r="K3553" s="238" t="s">
        <v>12868</v>
      </c>
      <c r="L3553" t="str">
        <f>LEFT(Table58[[#This Row],[L3 (Last Work Package only)]],FIND(" - ",Table58[[#This Row],[L3 (Last Work Package only)]])-1)</f>
        <v>IDR 212.6</v>
      </c>
      <c r="M3553" t="str">
        <f>LEFT(Table58[[#This Row],[Assets]],FIND(" - ",Table58[[#This Row],[Assets]])-1)</f>
        <v>HS2-00002CT5B</v>
      </c>
      <c r="N3553" s="239">
        <f>INDEX(TrackerTbl[#Data],MATCH(Table58[[#This Row],[L2]],TrackerTbl[Cleansed_UAID_2],0),5)</f>
        <v>45512</v>
      </c>
      <c r="O3553" s="9" t="str">
        <f>INDEX(TrackerTbl[#Data],MATCH(Table58[[#This Row],[L2]],TrackerTbl[Cleansed_UAID_2],0),6)</f>
        <v>10 - Complete</v>
      </c>
      <c r="P3553" s="239">
        <f>INDEX(TrackerTbl[#Data],MATCH(Table58[[#This Row],[L2]],TrackerTbl[Cleansed_UAID_2],0),7)</f>
        <v>45544</v>
      </c>
    </row>
    <row r="3554" spans="10:16">
      <c r="J3554" t="s">
        <v>12870</v>
      </c>
      <c r="K3554" s="238" t="s">
        <v>12868</v>
      </c>
      <c r="L3554" t="str">
        <f>LEFT(Table58[[#This Row],[L3 (Last Work Package only)]],FIND(" - ",Table58[[#This Row],[L3 (Last Work Package only)]])-1)</f>
        <v>IDR 212.6</v>
      </c>
      <c r="M3554" t="str">
        <f>LEFT(Table58[[#This Row],[Assets]],FIND(" - ",Table58[[#This Row],[Assets]])-1)</f>
        <v>HS2-00002CT5J</v>
      </c>
      <c r="N3554" s="239">
        <f>INDEX(TrackerTbl[#Data],MATCH(Table58[[#This Row],[L2]],TrackerTbl[Cleansed_UAID_2],0),5)</f>
        <v>45512</v>
      </c>
      <c r="O3554" s="9" t="str">
        <f>INDEX(TrackerTbl[#Data],MATCH(Table58[[#This Row],[L2]],TrackerTbl[Cleansed_UAID_2],0),6)</f>
        <v>10 - Complete</v>
      </c>
      <c r="P3554" s="239">
        <f>INDEX(TrackerTbl[#Data],MATCH(Table58[[#This Row],[L2]],TrackerTbl[Cleansed_UAID_2],0),7)</f>
        <v>45533</v>
      </c>
    </row>
    <row r="3555" spans="10:16">
      <c r="J3555" t="s">
        <v>12871</v>
      </c>
      <c r="K3555" s="238" t="s">
        <v>12868</v>
      </c>
      <c r="L3555" t="str">
        <f>LEFT(Table58[[#This Row],[L3 (Last Work Package only)]],FIND(" - ",Table58[[#This Row],[L3 (Last Work Package only)]])-1)</f>
        <v>IDR 212.6</v>
      </c>
      <c r="M3555" t="str">
        <f>LEFT(Table58[[#This Row],[Assets]],FIND(" - ",Table58[[#This Row],[Assets]])-1)</f>
        <v>HS2-00002CT5R</v>
      </c>
      <c r="N3555" s="239">
        <f>INDEX(TrackerTbl[#Data],MATCH(Table58[[#This Row],[L2]],TrackerTbl[Cleansed_UAID_2],0),5)</f>
        <v>45512</v>
      </c>
      <c r="O3555" s="9" t="str">
        <f>INDEX(TrackerTbl[#Data],MATCH(Table58[[#This Row],[L2]],TrackerTbl[Cleansed_UAID_2],0),6)</f>
        <v>10 - Complete</v>
      </c>
      <c r="P3555" s="239">
        <f>INDEX(TrackerTbl[#Data],MATCH(Table58[[#This Row],[L2]],TrackerTbl[Cleansed_UAID_2],0),7)</f>
        <v>45537</v>
      </c>
    </row>
    <row r="3556" spans="10:16">
      <c r="J3556" t="s">
        <v>12872</v>
      </c>
      <c r="K3556" s="238" t="s">
        <v>12868</v>
      </c>
      <c r="L3556" t="str">
        <f>LEFT(Table58[[#This Row],[L3 (Last Work Package only)]],FIND(" - ",Table58[[#This Row],[L3 (Last Work Package only)]])-1)</f>
        <v>IDR 212.6</v>
      </c>
      <c r="M3556" t="str">
        <f>LEFT(Table58[[#This Row],[Assets]],FIND(" - ",Table58[[#This Row],[Assets]])-1)</f>
        <v>HS2-00002CT5V</v>
      </c>
      <c r="N3556" s="239">
        <f>INDEX(TrackerTbl[#Data],MATCH(Table58[[#This Row],[L2]],TrackerTbl[Cleansed_UAID_2],0),5)</f>
        <v>45512</v>
      </c>
      <c r="O3556" s="9" t="str">
        <f>INDEX(TrackerTbl[#Data],MATCH(Table58[[#This Row],[L2]],TrackerTbl[Cleansed_UAID_2],0),6)</f>
        <v>10 - Complete</v>
      </c>
      <c r="P3556" s="239">
        <f>INDEX(TrackerTbl[#Data],MATCH(Table58[[#This Row],[L2]],TrackerTbl[Cleansed_UAID_2],0),7)</f>
        <v>45544</v>
      </c>
    </row>
    <row r="3557" spans="10:16">
      <c r="J3557" t="s">
        <v>12873</v>
      </c>
      <c r="K3557" s="238" t="s">
        <v>12868</v>
      </c>
      <c r="L3557" t="str">
        <f>LEFT(Table58[[#This Row],[L3 (Last Work Package only)]],FIND(" - ",Table58[[#This Row],[L3 (Last Work Package only)]])-1)</f>
        <v>IDR 212.6</v>
      </c>
      <c r="M3557" t="str">
        <f>LEFT(Table58[[#This Row],[Assets]],FIND(" - ",Table58[[#This Row],[Assets]])-1)</f>
        <v>HS2-00002CT5Y</v>
      </c>
      <c r="N3557" s="239">
        <f>INDEX(TrackerTbl[#Data],MATCH(Table58[[#This Row],[L2]],TrackerTbl[Cleansed_UAID_2],0),5)</f>
        <v>45512</v>
      </c>
      <c r="O3557" s="9" t="str">
        <f>INDEX(TrackerTbl[#Data],MATCH(Table58[[#This Row],[L2]],TrackerTbl[Cleansed_UAID_2],0),6)</f>
        <v>10 - Complete</v>
      </c>
      <c r="P3557" s="239">
        <f>INDEX(TrackerTbl[#Data],MATCH(Table58[[#This Row],[L2]],TrackerTbl[Cleansed_UAID_2],0),7)</f>
        <v>45533</v>
      </c>
    </row>
    <row r="3558" spans="10:16">
      <c r="J3558" t="s">
        <v>12874</v>
      </c>
      <c r="K3558" s="238" t="s">
        <v>12875</v>
      </c>
      <c r="L3558" t="str">
        <f>LEFT(Table58[[#This Row],[L3 (Last Work Package only)]],FIND(" - ",Table58[[#This Row],[L3 (Last Work Package only)]])-1)</f>
        <v>IDR 212.5</v>
      </c>
      <c r="M3558" t="str">
        <f>LEFT(Table58[[#This Row],[Assets]],FIND(" - ",Table58[[#This Row],[Assets]])-1)</f>
        <v>HS2-00002NL60</v>
      </c>
      <c r="N3558" s="239">
        <f>INDEX(TrackerTbl[#Data],MATCH(Table58[[#This Row],[L2]],TrackerTbl[Cleansed_UAID_2],0),5)</f>
        <v>45616</v>
      </c>
      <c r="O3558" s="9" t="str">
        <f>INDEX(TrackerTbl[#Data],MATCH(Table58[[#This Row],[L2]],TrackerTbl[Cleansed_UAID_2],0),6)</f>
        <v>10 - Complete</v>
      </c>
      <c r="P3558" s="239">
        <f>INDEX(TrackerTbl[#Data],MATCH(Table58[[#This Row],[L2]],TrackerTbl[Cleansed_UAID_2],0),7)</f>
        <v>45629</v>
      </c>
    </row>
    <row r="3559" spans="10:16">
      <c r="J3559" t="s">
        <v>12876</v>
      </c>
      <c r="K3559" s="238" t="s">
        <v>12875</v>
      </c>
      <c r="L3559" t="str">
        <f>LEFT(Table58[[#This Row],[L3 (Last Work Package only)]],FIND(" - ",Table58[[#This Row],[L3 (Last Work Package only)]])-1)</f>
        <v>IDR 212.5</v>
      </c>
      <c r="M3559" t="str">
        <f>LEFT(Table58[[#This Row],[Assets]],FIND(" - ",Table58[[#This Row],[Assets]])-1)</f>
        <v>HS2-00002CT53</v>
      </c>
      <c r="N3559" s="239">
        <f>INDEX(TrackerTbl[#Data],MATCH(Table58[[#This Row],[L2]],TrackerTbl[Cleansed_UAID_2],0),5)</f>
        <v>45617</v>
      </c>
      <c r="O3559" s="9" t="str">
        <f>INDEX(TrackerTbl[#Data],MATCH(Table58[[#This Row],[L2]],TrackerTbl[Cleansed_UAID_2],0),6)</f>
        <v>10 - Complete</v>
      </c>
      <c r="P3559" s="239">
        <f>INDEX(TrackerTbl[#Data],MATCH(Table58[[#This Row],[L2]],TrackerTbl[Cleansed_UAID_2],0),7)</f>
        <v>45624</v>
      </c>
    </row>
    <row r="3560" spans="10:16">
      <c r="J3560" t="s">
        <v>12877</v>
      </c>
      <c r="K3560" s="238" t="s">
        <v>12875</v>
      </c>
      <c r="L3560" t="str">
        <f>LEFT(Table58[[#This Row],[L3 (Last Work Package only)]],FIND(" - ",Table58[[#This Row],[L3 (Last Work Package only)]])-1)</f>
        <v>IDR 212.5</v>
      </c>
      <c r="M3560" t="str">
        <f>LEFT(Table58[[#This Row],[Assets]],FIND(" - ",Table58[[#This Row],[Assets]])-1)</f>
        <v>HS2-00002CT55</v>
      </c>
      <c r="N3560" s="239">
        <f>INDEX(TrackerTbl[#Data],MATCH(Table58[[#This Row],[L2]],TrackerTbl[Cleansed_UAID_2],0),5)</f>
        <v>45617</v>
      </c>
      <c r="O3560" s="9" t="str">
        <f>INDEX(TrackerTbl[#Data],MATCH(Table58[[#This Row],[L2]],TrackerTbl[Cleansed_UAID_2],0),6)</f>
        <v>10 - Complete</v>
      </c>
      <c r="P3560" s="239">
        <f>INDEX(TrackerTbl[#Data],MATCH(Table58[[#This Row],[L2]],TrackerTbl[Cleansed_UAID_2],0),7)</f>
        <v>45624</v>
      </c>
    </row>
    <row r="3561" spans="10:16">
      <c r="J3561" t="s">
        <v>12878</v>
      </c>
      <c r="K3561" s="238" t="s">
        <v>12875</v>
      </c>
      <c r="L3561" t="str">
        <f>LEFT(Table58[[#This Row],[L3 (Last Work Package only)]],FIND(" - ",Table58[[#This Row],[L3 (Last Work Package only)]])-1)</f>
        <v>IDR 212.5</v>
      </c>
      <c r="M3561" t="str">
        <f>LEFT(Table58[[#This Row],[Assets]],FIND(" - ",Table58[[#This Row],[Assets]])-1)</f>
        <v>HS2-00002VK4B</v>
      </c>
      <c r="N3561" s="239">
        <f>INDEX(TrackerTbl[#Data],MATCH(Table58[[#This Row],[L2]],TrackerTbl[Cleansed_UAID_2],0),5)</f>
        <v>45541</v>
      </c>
      <c r="O3561" s="9" t="str">
        <f>INDEX(TrackerTbl[#Data],MATCH(Table58[[#This Row],[L2]],TrackerTbl[Cleansed_UAID_2],0),6)</f>
        <v>10 - Complete</v>
      </c>
      <c r="P3561" s="239">
        <f>INDEX(TrackerTbl[#Data],MATCH(Table58[[#This Row],[L2]],TrackerTbl[Cleansed_UAID_2],0),7)</f>
        <v>45552</v>
      </c>
    </row>
    <row r="3562" spans="10:16">
      <c r="J3562" t="s">
        <v>12879</v>
      </c>
      <c r="K3562" s="238" t="s">
        <v>12875</v>
      </c>
      <c r="L3562" t="str">
        <f>LEFT(Table58[[#This Row],[L3 (Last Work Package only)]],FIND(" - ",Table58[[#This Row],[L3 (Last Work Package only)]])-1)</f>
        <v>IDR 212.5</v>
      </c>
      <c r="M3562" t="str">
        <f>LEFT(Table58[[#This Row],[Assets]],FIND(" - ",Table58[[#This Row],[Assets]])-1)</f>
        <v>HS2-00002VK4A</v>
      </c>
      <c r="N3562" s="239">
        <f>INDEX(TrackerTbl[#Data],MATCH(Table58[[#This Row],[L2]],TrackerTbl[Cleansed_UAID_2],0),5)</f>
        <v>45499</v>
      </c>
      <c r="O3562" s="9" t="str">
        <f>INDEX(TrackerTbl[#Data],MATCH(Table58[[#This Row],[L2]],TrackerTbl[Cleansed_UAID_2],0),6)</f>
        <v>10 - Complete</v>
      </c>
      <c r="P3562" s="239">
        <f>INDEX(TrackerTbl[#Data],MATCH(Table58[[#This Row],[L2]],TrackerTbl[Cleansed_UAID_2],0),7)</f>
        <v>45512</v>
      </c>
    </row>
    <row r="3563" spans="10:16">
      <c r="J3563" t="s">
        <v>12880</v>
      </c>
      <c r="K3563" s="238" t="s">
        <v>12875</v>
      </c>
      <c r="L3563" t="str">
        <f>LEFT(Table58[[#This Row],[L3 (Last Work Package only)]],FIND(" - ",Table58[[#This Row],[L3 (Last Work Package only)]])-1)</f>
        <v>IDR 212.5</v>
      </c>
      <c r="M3563" t="str">
        <f>LEFT(Table58[[#This Row],[Assets]],FIND(" - ",Table58[[#This Row],[Assets]])-1)</f>
        <v>HS2-00002VK4C</v>
      </c>
      <c r="N3563" s="239">
        <f>INDEX(TrackerTbl[#Data],MATCH(Table58[[#This Row],[L2]],TrackerTbl[Cleansed_UAID_2],0),5)</f>
        <v>45468</v>
      </c>
      <c r="O3563" s="9" t="str">
        <f>INDEX(TrackerTbl[#Data],MATCH(Table58[[#This Row],[L2]],TrackerTbl[Cleansed_UAID_2],0),6)</f>
        <v>10 - Complete</v>
      </c>
      <c r="P3563" s="239">
        <f>INDEX(TrackerTbl[#Data],MATCH(Table58[[#This Row],[L2]],TrackerTbl[Cleansed_UAID_2],0),7)</f>
        <v>45475</v>
      </c>
    </row>
    <row r="3564" spans="10:16">
      <c r="J3564" t="s">
        <v>12881</v>
      </c>
      <c r="K3564" s="238" t="s">
        <v>12875</v>
      </c>
      <c r="L3564" t="str">
        <f>LEFT(Table58[[#This Row],[L3 (Last Work Package only)]],FIND(" - ",Table58[[#This Row],[L3 (Last Work Package only)]])-1)</f>
        <v>IDR 212.5</v>
      </c>
      <c r="M3564" t="str">
        <f>LEFT(Table58[[#This Row],[Assets]],FIND(" - ",Table58[[#This Row],[Assets]])-1)</f>
        <v>HS2-00002EKX8</v>
      </c>
      <c r="N3564" s="239">
        <f>INDEX(TrackerTbl[#Data],MATCH(Table58[[#This Row],[L2]],TrackerTbl[Cleansed_UAID_2],0),5)</f>
        <v>45580</v>
      </c>
      <c r="O3564" s="9" t="str">
        <f>INDEX(TrackerTbl[#Data],MATCH(Table58[[#This Row],[L2]],TrackerTbl[Cleansed_UAID_2],0),6)</f>
        <v>10 - Complete</v>
      </c>
      <c r="P3564" s="239">
        <f>INDEX(TrackerTbl[#Data],MATCH(Table58[[#This Row],[L2]],TrackerTbl[Cleansed_UAID_2],0),7)</f>
        <v>45586</v>
      </c>
    </row>
    <row r="3565" spans="10:16">
      <c r="J3565" t="s">
        <v>12882</v>
      </c>
      <c r="K3565" s="238" t="s">
        <v>12875</v>
      </c>
      <c r="L3565" t="str">
        <f>LEFT(Table58[[#This Row],[L3 (Last Work Package only)]],FIND(" - ",Table58[[#This Row],[L3 (Last Work Package only)]])-1)</f>
        <v>IDR 212.5</v>
      </c>
      <c r="M3565" t="str">
        <f>LEFT(Table58[[#This Row],[Assets]],FIND(" - ",Table58[[#This Row],[Assets]])-1)</f>
        <v>HS2-00002CT5A</v>
      </c>
      <c r="N3565" s="239">
        <f>INDEX(TrackerTbl[#Data],MATCH(Table58[[#This Row],[L2]],TrackerTbl[Cleansed_UAID_2],0),5)</f>
        <v>45616</v>
      </c>
      <c r="O3565" s="9" t="str">
        <f>INDEX(TrackerTbl[#Data],MATCH(Table58[[#This Row],[L2]],TrackerTbl[Cleansed_UAID_2],0),6)</f>
        <v>10 - Complete</v>
      </c>
      <c r="P3565" s="239">
        <f>INDEX(TrackerTbl[#Data],MATCH(Table58[[#This Row],[L2]],TrackerTbl[Cleansed_UAID_2],0),7)</f>
        <v>45623</v>
      </c>
    </row>
    <row r="3566" spans="10:16">
      <c r="J3566" t="s">
        <v>12883</v>
      </c>
      <c r="K3566" s="238" t="s">
        <v>12875</v>
      </c>
      <c r="L3566" t="str">
        <f>LEFT(Table58[[#This Row],[L3 (Last Work Package only)]],FIND(" - ",Table58[[#This Row],[L3 (Last Work Package only)]])-1)</f>
        <v>IDR 212.5</v>
      </c>
      <c r="M3566" t="str">
        <f>LEFT(Table58[[#This Row],[Assets]],FIND(" - ",Table58[[#This Row],[Assets]])-1)</f>
        <v>HS2-00002CT5C</v>
      </c>
      <c r="N3566" s="239">
        <f>INDEX(TrackerTbl[#Data],MATCH(Table58[[#This Row],[L2]],TrackerTbl[Cleansed_UAID_2],0),5)</f>
        <v>45616</v>
      </c>
      <c r="O3566" s="9" t="str">
        <f>INDEX(TrackerTbl[#Data],MATCH(Table58[[#This Row],[L2]],TrackerTbl[Cleansed_UAID_2],0),6)</f>
        <v>10 - Complete</v>
      </c>
      <c r="P3566" s="239">
        <f>INDEX(TrackerTbl[#Data],MATCH(Table58[[#This Row],[L2]],TrackerTbl[Cleansed_UAID_2],0),7)</f>
        <v>45622</v>
      </c>
    </row>
    <row r="3567" spans="10:16">
      <c r="J3567" t="s">
        <v>12884</v>
      </c>
      <c r="K3567" s="238" t="s">
        <v>12875</v>
      </c>
      <c r="L3567" t="str">
        <f>LEFT(Table58[[#This Row],[L3 (Last Work Package only)]],FIND(" - ",Table58[[#This Row],[L3 (Last Work Package only)]])-1)</f>
        <v>IDR 212.5</v>
      </c>
      <c r="M3567" t="str">
        <f>LEFT(Table58[[#This Row],[Assets]],FIND(" - ",Table58[[#This Row],[Assets]])-1)</f>
        <v>HS2-00002CT5H</v>
      </c>
      <c r="N3567" s="239">
        <f>INDEX(TrackerTbl[#Data],MATCH(Table58[[#This Row],[L2]],TrackerTbl[Cleansed_UAID_2],0),5)</f>
        <v>45616</v>
      </c>
      <c r="O3567" s="9" t="str">
        <f>INDEX(TrackerTbl[#Data],MATCH(Table58[[#This Row],[L2]],TrackerTbl[Cleansed_UAID_2],0),6)</f>
        <v>10 - Complete</v>
      </c>
      <c r="P3567" s="239">
        <f>INDEX(TrackerTbl[#Data],MATCH(Table58[[#This Row],[L2]],TrackerTbl[Cleansed_UAID_2],0),7)</f>
        <v>45631</v>
      </c>
    </row>
    <row r="3568" spans="10:16">
      <c r="J3568" t="s">
        <v>12885</v>
      </c>
      <c r="K3568" s="238" t="s">
        <v>12875</v>
      </c>
      <c r="L3568" t="str">
        <f>LEFT(Table58[[#This Row],[L3 (Last Work Package only)]],FIND(" - ",Table58[[#This Row],[L3 (Last Work Package only)]])-1)</f>
        <v>IDR 212.5</v>
      </c>
      <c r="M3568" t="str">
        <f>LEFT(Table58[[#This Row],[Assets]],FIND(" - ",Table58[[#This Row],[Assets]])-1)</f>
        <v>HS2-00002GUW0</v>
      </c>
      <c r="N3568" s="239">
        <f>INDEX(TrackerTbl[#Data],MATCH(Table58[[#This Row],[L2]],TrackerTbl[Cleansed_UAID_2],0),5)</f>
        <v>45616</v>
      </c>
      <c r="O3568" s="9" t="str">
        <f>INDEX(TrackerTbl[#Data],MATCH(Table58[[#This Row],[L2]],TrackerTbl[Cleansed_UAID_2],0),6)</f>
        <v>10 - Complete</v>
      </c>
      <c r="P3568" s="239">
        <f>INDEX(TrackerTbl[#Data],MATCH(Table58[[#This Row],[L2]],TrackerTbl[Cleansed_UAID_2],0),7)</f>
        <v>45622</v>
      </c>
    </row>
    <row r="3569" spans="10:16">
      <c r="J3569" t="s">
        <v>12886</v>
      </c>
      <c r="K3569" s="238" t="s">
        <v>12875</v>
      </c>
      <c r="L3569" t="str">
        <f>LEFT(Table58[[#This Row],[L3 (Last Work Package only)]],FIND(" - ",Table58[[#This Row],[L3 (Last Work Package only)]])-1)</f>
        <v>IDR 212.5</v>
      </c>
      <c r="M3569" t="str">
        <f>LEFT(Table58[[#This Row],[Assets]],FIND(" - ",Table58[[#This Row],[Assets]])-1)</f>
        <v>HS2-00002CT5Q</v>
      </c>
      <c r="N3569" s="239">
        <f>INDEX(TrackerTbl[#Data],MATCH(Table58[[#This Row],[L2]],TrackerTbl[Cleansed_UAID_2],0),5)</f>
        <v>45616</v>
      </c>
      <c r="O3569" s="9" t="str">
        <f>INDEX(TrackerTbl[#Data],MATCH(Table58[[#This Row],[L2]],TrackerTbl[Cleansed_UAID_2],0),6)</f>
        <v>10 - Complete</v>
      </c>
      <c r="P3569" s="239">
        <f>INDEX(TrackerTbl[#Data],MATCH(Table58[[#This Row],[L2]],TrackerTbl[Cleansed_UAID_2],0),7)</f>
        <v>45622</v>
      </c>
    </row>
    <row r="3570" spans="10:16">
      <c r="J3570" t="s">
        <v>12887</v>
      </c>
      <c r="K3570" s="238" t="s">
        <v>12875</v>
      </c>
      <c r="L3570" t="str">
        <f>LEFT(Table58[[#This Row],[L3 (Last Work Package only)]],FIND(" - ",Table58[[#This Row],[L3 (Last Work Package only)]])-1)</f>
        <v>IDR 212.5</v>
      </c>
      <c r="M3570" t="str">
        <f>LEFT(Table58[[#This Row],[Assets]],FIND(" - ",Table58[[#This Row],[Assets]])-1)</f>
        <v>HS2-00002CT5S</v>
      </c>
      <c r="N3570" s="239">
        <f>INDEX(TrackerTbl[#Data],MATCH(Table58[[#This Row],[L2]],TrackerTbl[Cleansed_UAID_2],0),5)</f>
        <v>45616</v>
      </c>
      <c r="O3570" s="9" t="str">
        <f>INDEX(TrackerTbl[#Data],MATCH(Table58[[#This Row],[L2]],TrackerTbl[Cleansed_UAID_2],0),6)</f>
        <v>10 - Complete</v>
      </c>
      <c r="P3570" s="239">
        <f>INDEX(TrackerTbl[#Data],MATCH(Table58[[#This Row],[L2]],TrackerTbl[Cleansed_UAID_2],0),7)</f>
        <v>45622</v>
      </c>
    </row>
    <row r="3571" spans="10:16">
      <c r="J3571" t="s">
        <v>12888</v>
      </c>
      <c r="K3571" s="238" t="s">
        <v>12875</v>
      </c>
      <c r="L3571" t="str">
        <f>LEFT(Table58[[#This Row],[L3 (Last Work Package only)]],FIND(" - ",Table58[[#This Row],[L3 (Last Work Package only)]])-1)</f>
        <v>IDR 212.5</v>
      </c>
      <c r="M3571" t="str">
        <f>LEFT(Table58[[#This Row],[Assets]],FIND(" - ",Table58[[#This Row],[Assets]])-1)</f>
        <v>HS2-00002EKXA</v>
      </c>
      <c r="N3571" s="239">
        <f>INDEX(TrackerTbl[#Data],MATCH(Table58[[#This Row],[L2]],TrackerTbl[Cleansed_UAID_2],0),5)</f>
        <v>45580</v>
      </c>
      <c r="O3571" s="9" t="str">
        <f>INDEX(TrackerTbl[#Data],MATCH(Table58[[#This Row],[L2]],TrackerTbl[Cleansed_UAID_2],0),6)</f>
        <v>10 - Complete</v>
      </c>
      <c r="P3571" s="239">
        <f>INDEX(TrackerTbl[#Data],MATCH(Table58[[#This Row],[L2]],TrackerTbl[Cleansed_UAID_2],0),7)</f>
        <v>45583</v>
      </c>
    </row>
    <row r="3572" spans="10:16">
      <c r="J3572" t="s">
        <v>12889</v>
      </c>
      <c r="K3572" s="238" t="s">
        <v>12875</v>
      </c>
      <c r="L3572" t="str">
        <f>LEFT(Table58[[#This Row],[L3 (Last Work Package only)]],FIND(" - ",Table58[[#This Row],[L3 (Last Work Package only)]])-1)</f>
        <v>IDR 212.5</v>
      </c>
      <c r="M3572" t="str">
        <f>LEFT(Table58[[#This Row],[Assets]],FIND(" - ",Table58[[#This Row],[Assets]])-1)</f>
        <v>HS2-00002EKXB</v>
      </c>
      <c r="N3572" s="239">
        <f>INDEX(TrackerTbl[#Data],MATCH(Table58[[#This Row],[L2]],TrackerTbl[Cleansed_UAID_2],0),5)</f>
        <v>45580</v>
      </c>
      <c r="O3572" s="9" t="str">
        <f>INDEX(TrackerTbl[#Data],MATCH(Table58[[#This Row],[L2]],TrackerTbl[Cleansed_UAID_2],0),6)</f>
        <v>10 - Complete</v>
      </c>
      <c r="P3572" s="239">
        <f>INDEX(TrackerTbl[#Data],MATCH(Table58[[#This Row],[L2]],TrackerTbl[Cleansed_UAID_2],0),7)</f>
        <v>45583</v>
      </c>
    </row>
    <row r="3573" spans="10:16">
      <c r="J3573" t="s">
        <v>12890</v>
      </c>
      <c r="K3573" s="238" t="s">
        <v>12875</v>
      </c>
      <c r="L3573" t="str">
        <f>LEFT(Table58[[#This Row],[L3 (Last Work Package only)]],FIND(" - ",Table58[[#This Row],[L3 (Last Work Package only)]])-1)</f>
        <v>IDR 212.5</v>
      </c>
      <c r="M3573" t="str">
        <f>LEFT(Table58[[#This Row],[Assets]],FIND(" - ",Table58[[#This Row],[Assets]])-1)</f>
        <v>HS2-00002CT5U</v>
      </c>
      <c r="N3573" s="239">
        <f>INDEX(TrackerTbl[#Data],MATCH(Table58[[#This Row],[L2]],TrackerTbl[Cleansed_UAID_2],0),5)</f>
        <v>45616</v>
      </c>
      <c r="O3573" s="9" t="str">
        <f>INDEX(TrackerTbl[#Data],MATCH(Table58[[#This Row],[L2]],TrackerTbl[Cleansed_UAID_2],0),6)</f>
        <v>10 - Complete</v>
      </c>
      <c r="P3573" s="239">
        <f>INDEX(TrackerTbl[#Data],MATCH(Table58[[#This Row],[L2]],TrackerTbl[Cleansed_UAID_2],0),7)</f>
        <v>45624</v>
      </c>
    </row>
    <row r="3574" spans="10:16">
      <c r="J3574" t="s">
        <v>12891</v>
      </c>
      <c r="K3574" s="238" t="s">
        <v>12875</v>
      </c>
      <c r="L3574" t="str">
        <f>LEFT(Table58[[#This Row],[L3 (Last Work Package only)]],FIND(" - ",Table58[[#This Row],[L3 (Last Work Package only)]])-1)</f>
        <v>IDR 212.5</v>
      </c>
      <c r="M3574" t="str">
        <f>LEFT(Table58[[#This Row],[Assets]],FIND(" - ",Table58[[#This Row],[Assets]])-1)</f>
        <v>HS2-00002CT5W</v>
      </c>
      <c r="N3574" s="239">
        <f>INDEX(TrackerTbl[#Data],MATCH(Table58[[#This Row],[L2]],TrackerTbl[Cleansed_UAID_2],0),5)</f>
        <v>45616</v>
      </c>
      <c r="O3574" s="9" t="str">
        <f>INDEX(TrackerTbl[#Data],MATCH(Table58[[#This Row],[L2]],TrackerTbl[Cleansed_UAID_2],0),6)</f>
        <v>10 - Complete</v>
      </c>
      <c r="P3574" s="239">
        <f>INDEX(TrackerTbl[#Data],MATCH(Table58[[#This Row],[L2]],TrackerTbl[Cleansed_UAID_2],0),7)</f>
        <v>45623</v>
      </c>
    </row>
    <row r="3575" spans="10:16">
      <c r="J3575" t="s">
        <v>12892</v>
      </c>
      <c r="K3575" s="238" t="s">
        <v>12875</v>
      </c>
      <c r="L3575" t="str">
        <f>LEFT(Table58[[#This Row],[L3 (Last Work Package only)]],FIND(" - ",Table58[[#This Row],[L3 (Last Work Package only)]])-1)</f>
        <v>IDR 212.5</v>
      </c>
      <c r="M3575" t="str">
        <f>LEFT(Table58[[#This Row],[Assets]],FIND(" - ",Table58[[#This Row],[Assets]])-1)</f>
        <v>HS2-00002WULP</v>
      </c>
      <c r="N3575" s="239">
        <f>INDEX(TrackerTbl[#Data],MATCH(Table58[[#This Row],[L2]],TrackerTbl[Cleansed_UAID_2],0),5)</f>
        <v>45601</v>
      </c>
      <c r="O3575" s="9" t="str">
        <f>INDEX(TrackerTbl[#Data],MATCH(Table58[[#This Row],[L2]],TrackerTbl[Cleansed_UAID_2],0),6)</f>
        <v>10 - Complete</v>
      </c>
      <c r="P3575" s="239">
        <f>INDEX(TrackerTbl[#Data],MATCH(Table58[[#This Row],[L2]],TrackerTbl[Cleansed_UAID_2],0),7)</f>
        <v>45615</v>
      </c>
    </row>
    <row r="3576" spans="10:16">
      <c r="J3576" t="s">
        <v>12893</v>
      </c>
      <c r="K3576" s="238" t="s">
        <v>12875</v>
      </c>
      <c r="L3576" t="str">
        <f>LEFT(Table58[[#This Row],[L3 (Last Work Package only)]],FIND(" - ",Table58[[#This Row],[L3 (Last Work Package only)]])-1)</f>
        <v>IDR 212.5</v>
      </c>
      <c r="M3576" t="str">
        <f>LEFT(Table58[[#This Row],[Assets]],FIND(" - ",Table58[[#This Row],[Assets]])-1)</f>
        <v>HS2-00002WULQ</v>
      </c>
      <c r="N3576" s="239">
        <f>INDEX(TrackerTbl[#Data],MATCH(Table58[[#This Row],[L2]],TrackerTbl[Cleansed_UAID_2],0),5)</f>
        <v>45601</v>
      </c>
      <c r="O3576" s="9" t="str">
        <f>INDEX(TrackerTbl[#Data],MATCH(Table58[[#This Row],[L2]],TrackerTbl[Cleansed_UAID_2],0),6)</f>
        <v>10 - Complete</v>
      </c>
      <c r="P3576" s="239">
        <f>INDEX(TrackerTbl[#Data],MATCH(Table58[[#This Row],[L2]],TrackerTbl[Cleansed_UAID_2],0),7)</f>
        <v>45615</v>
      </c>
    </row>
    <row r="3577" spans="10:16">
      <c r="J3577" t="s">
        <v>12894</v>
      </c>
      <c r="K3577" s="238" t="s">
        <v>12875</v>
      </c>
      <c r="L3577" t="str">
        <f>LEFT(Table58[[#This Row],[L3 (Last Work Package only)]],FIND(" - ",Table58[[#This Row],[L3 (Last Work Package only)]])-1)</f>
        <v>IDR 212.5</v>
      </c>
      <c r="M3577" t="str">
        <f>LEFT(Table58[[#This Row],[Assets]],FIND(" - ",Table58[[#This Row],[Assets]])-1)</f>
        <v>HS2-00002WULR</v>
      </c>
      <c r="N3577" s="239">
        <f>INDEX(TrackerTbl[#Data],MATCH(Table58[[#This Row],[L2]],TrackerTbl[Cleansed_UAID_2],0),5)</f>
        <v>45601</v>
      </c>
      <c r="O3577" s="9" t="str">
        <f>INDEX(TrackerTbl[#Data],MATCH(Table58[[#This Row],[L2]],TrackerTbl[Cleansed_UAID_2],0),6)</f>
        <v>10 - Complete</v>
      </c>
      <c r="P3577" s="239">
        <f>INDEX(TrackerTbl[#Data],MATCH(Table58[[#This Row],[L2]],TrackerTbl[Cleansed_UAID_2],0),7)</f>
        <v>45616</v>
      </c>
    </row>
    <row r="3578" spans="10:16">
      <c r="J3578" t="s">
        <v>12895</v>
      </c>
      <c r="K3578" s="238" t="s">
        <v>12875</v>
      </c>
      <c r="L3578" t="str">
        <f>LEFT(Table58[[#This Row],[L3 (Last Work Package only)]],FIND(" - ",Table58[[#This Row],[L3 (Last Work Package only)]])-1)</f>
        <v>IDR 212.5</v>
      </c>
      <c r="M3578" t="str">
        <f>LEFT(Table58[[#This Row],[Assets]],FIND(" - ",Table58[[#This Row],[Assets]])-1)</f>
        <v>HS2-00002WULS</v>
      </c>
      <c r="N3578" s="239">
        <f>INDEX(TrackerTbl[#Data],MATCH(Table58[[#This Row],[L2]],TrackerTbl[Cleansed_UAID_2],0),5)</f>
        <v>45601</v>
      </c>
      <c r="O3578" s="9" t="str">
        <f>INDEX(TrackerTbl[#Data],MATCH(Table58[[#This Row],[L2]],TrackerTbl[Cleansed_UAID_2],0),6)</f>
        <v>10 - Complete</v>
      </c>
      <c r="P3578" s="239">
        <f>INDEX(TrackerTbl[#Data],MATCH(Table58[[#This Row],[L2]],TrackerTbl[Cleansed_UAID_2],0),7)</f>
        <v>45615</v>
      </c>
    </row>
    <row r="3579" spans="10:16">
      <c r="J3579" t="s">
        <v>12896</v>
      </c>
      <c r="K3579" s="238" t="s">
        <v>12875</v>
      </c>
      <c r="L3579" t="str">
        <f>LEFT(Table58[[#This Row],[L3 (Last Work Package only)]],FIND(" - ",Table58[[#This Row],[L3 (Last Work Package only)]])-1)</f>
        <v>IDR 212.5</v>
      </c>
      <c r="M3579" t="str">
        <f>LEFT(Table58[[#This Row],[Assets]],FIND(" - ",Table58[[#This Row],[Assets]])-1)</f>
        <v>HS2-00002WULT</v>
      </c>
      <c r="N3579" s="239">
        <f>INDEX(TrackerTbl[#Data],MATCH(Table58[[#This Row],[L2]],TrackerTbl[Cleansed_UAID_2],0),5)</f>
        <v>45601</v>
      </c>
      <c r="O3579" s="9" t="str">
        <f>INDEX(TrackerTbl[#Data],MATCH(Table58[[#This Row],[L2]],TrackerTbl[Cleansed_UAID_2],0),6)</f>
        <v>10 - Complete</v>
      </c>
      <c r="P3579" s="239">
        <f>INDEX(TrackerTbl[#Data],MATCH(Table58[[#This Row],[L2]],TrackerTbl[Cleansed_UAID_2],0),7)</f>
        <v>45617</v>
      </c>
    </row>
    <row r="3580" spans="10:16">
      <c r="J3580" t="s">
        <v>12897</v>
      </c>
      <c r="K3580" s="238" t="s">
        <v>12875</v>
      </c>
      <c r="L3580" t="str">
        <f>LEFT(Table58[[#This Row],[L3 (Last Work Package only)]],FIND(" - ",Table58[[#This Row],[L3 (Last Work Package only)]])-1)</f>
        <v>IDR 212.5</v>
      </c>
      <c r="M3580" t="str">
        <f>LEFT(Table58[[#This Row],[Assets]],FIND(" - ",Table58[[#This Row],[Assets]])-1)</f>
        <v>HS2-00002WULU</v>
      </c>
      <c r="N3580" s="239">
        <f>INDEX(TrackerTbl[#Data],MATCH(Table58[[#This Row],[L2]],TrackerTbl[Cleansed_UAID_2],0),5)</f>
        <v>45601</v>
      </c>
      <c r="O3580" s="9" t="str">
        <f>INDEX(TrackerTbl[#Data],MATCH(Table58[[#This Row],[L2]],TrackerTbl[Cleansed_UAID_2],0),6)</f>
        <v>10 - Complete</v>
      </c>
      <c r="P3580" s="239">
        <f>INDEX(TrackerTbl[#Data],MATCH(Table58[[#This Row],[L2]],TrackerTbl[Cleansed_UAID_2],0),7)</f>
        <v>0</v>
      </c>
    </row>
    <row r="3581" spans="10:16">
      <c r="J3581" t="s">
        <v>12898</v>
      </c>
      <c r="K3581" s="238" t="s">
        <v>12875</v>
      </c>
      <c r="L3581" t="str">
        <f>LEFT(Table58[[#This Row],[L3 (Last Work Package only)]],FIND(" - ",Table58[[#This Row],[L3 (Last Work Package only)]])-1)</f>
        <v>IDR 212.5</v>
      </c>
      <c r="M3581" t="str">
        <f>LEFT(Table58[[#This Row],[Assets]],FIND(" - ",Table58[[#This Row],[Assets]])-1)</f>
        <v>HS2-00002WULV</v>
      </c>
      <c r="N3581" s="239">
        <f>INDEX(TrackerTbl[#Data],MATCH(Table58[[#This Row],[L2]],TrackerTbl[Cleansed_UAID_2],0),5)</f>
        <v>45601</v>
      </c>
      <c r="O3581" s="9" t="str">
        <f>INDEX(TrackerTbl[#Data],MATCH(Table58[[#This Row],[L2]],TrackerTbl[Cleansed_UAID_2],0),6)</f>
        <v>10 - Complete</v>
      </c>
      <c r="P3581" s="239">
        <f>INDEX(TrackerTbl[#Data],MATCH(Table58[[#This Row],[L2]],TrackerTbl[Cleansed_UAID_2],0),7)</f>
        <v>45617</v>
      </c>
    </row>
    <row r="3582" spans="10:16">
      <c r="J3582" t="s">
        <v>12899</v>
      </c>
      <c r="K3582" s="238" t="s">
        <v>12875</v>
      </c>
      <c r="L3582" t="str">
        <f>LEFT(Table58[[#This Row],[L3 (Last Work Package only)]],FIND(" - ",Table58[[#This Row],[L3 (Last Work Package only)]])-1)</f>
        <v>IDR 212.5</v>
      </c>
      <c r="M3582" t="str">
        <f>LEFT(Table58[[#This Row],[Assets]],FIND(" - ",Table58[[#This Row],[Assets]])-1)</f>
        <v>HS2-00002WULW</v>
      </c>
      <c r="N3582" s="239">
        <f>INDEX(TrackerTbl[#Data],MATCH(Table58[[#This Row],[L2]],TrackerTbl[Cleansed_UAID_2],0),5)</f>
        <v>45601</v>
      </c>
      <c r="O3582" s="9" t="str">
        <f>INDEX(TrackerTbl[#Data],MATCH(Table58[[#This Row],[L2]],TrackerTbl[Cleansed_UAID_2],0),6)</f>
        <v>10 - Complete</v>
      </c>
      <c r="P3582" s="239">
        <f>INDEX(TrackerTbl[#Data],MATCH(Table58[[#This Row],[L2]],TrackerTbl[Cleansed_UAID_2],0),7)</f>
        <v>45617</v>
      </c>
    </row>
    <row r="3583" spans="10:16">
      <c r="J3583" t="s">
        <v>12900</v>
      </c>
      <c r="K3583" s="238" t="s">
        <v>12875</v>
      </c>
      <c r="L3583" t="str">
        <f>LEFT(Table58[[#This Row],[L3 (Last Work Package only)]],FIND(" - ",Table58[[#This Row],[L3 (Last Work Package only)]])-1)</f>
        <v>IDR 212.5</v>
      </c>
      <c r="M3583" t="str">
        <f>LEFT(Table58[[#This Row],[Assets]],FIND(" - ",Table58[[#This Row],[Assets]])-1)</f>
        <v>HS2-00002WULX</v>
      </c>
      <c r="N3583" s="239">
        <f>INDEX(TrackerTbl[#Data],MATCH(Table58[[#This Row],[L2]],TrackerTbl[Cleansed_UAID_2],0),5)</f>
        <v>45601</v>
      </c>
      <c r="O3583" s="9" t="str">
        <f>INDEX(TrackerTbl[#Data],MATCH(Table58[[#This Row],[L2]],TrackerTbl[Cleansed_UAID_2],0),6)</f>
        <v>10 - Complete</v>
      </c>
      <c r="P3583" s="239">
        <f>INDEX(TrackerTbl[#Data],MATCH(Table58[[#This Row],[L2]],TrackerTbl[Cleansed_UAID_2],0),7)</f>
        <v>45617</v>
      </c>
    </row>
    <row r="3584" spans="10:16">
      <c r="J3584" t="s">
        <v>12901</v>
      </c>
      <c r="K3584" s="238" t="s">
        <v>12875</v>
      </c>
      <c r="L3584" t="str">
        <f>LEFT(Table58[[#This Row],[L3 (Last Work Package only)]],FIND(" - ",Table58[[#This Row],[L3 (Last Work Package only)]])-1)</f>
        <v>IDR 212.5</v>
      </c>
      <c r="M3584" t="str">
        <f>LEFT(Table58[[#This Row],[Assets]],FIND(" - ",Table58[[#This Row],[Assets]])-1)</f>
        <v>HS2-00002WULY</v>
      </c>
      <c r="N3584" s="239">
        <f>INDEX(TrackerTbl[#Data],MATCH(Table58[[#This Row],[L2]],TrackerTbl[Cleansed_UAID_2],0),5)</f>
        <v>45601</v>
      </c>
      <c r="O3584" s="9" t="str">
        <f>INDEX(TrackerTbl[#Data],MATCH(Table58[[#This Row],[L2]],TrackerTbl[Cleansed_UAID_2],0),6)</f>
        <v>10 - Complete</v>
      </c>
      <c r="P3584" s="239">
        <f>INDEX(TrackerTbl[#Data],MATCH(Table58[[#This Row],[L2]],TrackerTbl[Cleansed_UAID_2],0),7)</f>
        <v>45621</v>
      </c>
    </row>
    <row r="3585" spans="10:16">
      <c r="J3585" t="s">
        <v>12902</v>
      </c>
      <c r="K3585" s="238" t="s">
        <v>12875</v>
      </c>
      <c r="L3585" t="str">
        <f>LEFT(Table58[[#This Row],[L3 (Last Work Package only)]],FIND(" - ",Table58[[#This Row],[L3 (Last Work Package only)]])-1)</f>
        <v>IDR 212.5</v>
      </c>
      <c r="M3585" t="str">
        <f>LEFT(Table58[[#This Row],[Assets]],FIND(" - ",Table58[[#This Row],[Assets]])-1)</f>
        <v>HS2-00002WULZ</v>
      </c>
      <c r="N3585" s="239">
        <f>INDEX(TrackerTbl[#Data],MATCH(Table58[[#This Row],[L2]],TrackerTbl[Cleansed_UAID_2],0),5)</f>
        <v>45601</v>
      </c>
      <c r="O3585" s="9" t="str">
        <f>INDEX(TrackerTbl[#Data],MATCH(Table58[[#This Row],[L2]],TrackerTbl[Cleansed_UAID_2],0),6)</f>
        <v>10 - Complete</v>
      </c>
      <c r="P3585" s="239">
        <f>INDEX(TrackerTbl[#Data],MATCH(Table58[[#This Row],[L2]],TrackerTbl[Cleansed_UAID_2],0),7)</f>
        <v>45615</v>
      </c>
    </row>
    <row r="3586" spans="10:16">
      <c r="J3586" t="s">
        <v>12903</v>
      </c>
      <c r="K3586" s="238" t="s">
        <v>12875</v>
      </c>
      <c r="L3586" t="str">
        <f>LEFT(Table58[[#This Row],[L3 (Last Work Package only)]],FIND(" - ",Table58[[#This Row],[L3 (Last Work Package only)]])-1)</f>
        <v>IDR 212.5</v>
      </c>
      <c r="M3586" t="str">
        <f>LEFT(Table58[[#This Row],[Assets]],FIND(" - ",Table58[[#This Row],[Assets]])-1)</f>
        <v>HS2-00002WUM0</v>
      </c>
      <c r="N3586" s="239">
        <f>INDEX(TrackerTbl[#Data],MATCH(Table58[[#This Row],[L2]],TrackerTbl[Cleansed_UAID_2],0),5)</f>
        <v>45601</v>
      </c>
      <c r="O3586" s="9" t="str">
        <f>INDEX(TrackerTbl[#Data],MATCH(Table58[[#This Row],[L2]],TrackerTbl[Cleansed_UAID_2],0),6)</f>
        <v>10 - Complete</v>
      </c>
      <c r="P3586" s="239">
        <f>INDEX(TrackerTbl[#Data],MATCH(Table58[[#This Row],[L2]],TrackerTbl[Cleansed_UAID_2],0),7)</f>
        <v>45615</v>
      </c>
    </row>
    <row r="3587" spans="10:16">
      <c r="J3587" t="s">
        <v>12904</v>
      </c>
      <c r="K3587" s="238" t="s">
        <v>12875</v>
      </c>
      <c r="L3587" t="str">
        <f>LEFT(Table58[[#This Row],[L3 (Last Work Package only)]],FIND(" - ",Table58[[#This Row],[L3 (Last Work Package only)]])-1)</f>
        <v>IDR 212.5</v>
      </c>
      <c r="M3587" t="str">
        <f>LEFT(Table58[[#This Row],[Assets]],FIND(" - ",Table58[[#This Row],[Assets]])-1)</f>
        <v>HS2-00002WUM1</v>
      </c>
      <c r="N3587" s="239">
        <f>INDEX(TrackerTbl[#Data],MATCH(Table58[[#This Row],[L2]],TrackerTbl[Cleansed_UAID_2],0),5)</f>
        <v>45601</v>
      </c>
      <c r="O3587" s="9" t="str">
        <f>INDEX(TrackerTbl[#Data],MATCH(Table58[[#This Row],[L2]],TrackerTbl[Cleansed_UAID_2],0),6)</f>
        <v>10 - Complete</v>
      </c>
      <c r="P3587" s="239">
        <f>INDEX(TrackerTbl[#Data],MATCH(Table58[[#This Row],[L2]],TrackerTbl[Cleansed_UAID_2],0),7)</f>
        <v>45615</v>
      </c>
    </row>
    <row r="3588" spans="10:16">
      <c r="J3588" t="s">
        <v>12905</v>
      </c>
      <c r="K3588" s="238" t="s">
        <v>12875</v>
      </c>
      <c r="L3588" t="str">
        <f>LEFT(Table58[[#This Row],[L3 (Last Work Package only)]],FIND(" - ",Table58[[#This Row],[L3 (Last Work Package only)]])-1)</f>
        <v>IDR 212.5</v>
      </c>
      <c r="M3588" t="str">
        <f>LEFT(Table58[[#This Row],[Assets]],FIND(" - ",Table58[[#This Row],[Assets]])-1)</f>
        <v>HS2-00002WUM2</v>
      </c>
      <c r="N3588" s="239">
        <f>INDEX(TrackerTbl[#Data],MATCH(Table58[[#This Row],[L2]],TrackerTbl[Cleansed_UAID_2],0),5)</f>
        <v>45601</v>
      </c>
      <c r="O3588" s="9" t="str">
        <f>INDEX(TrackerTbl[#Data],MATCH(Table58[[#This Row],[L2]],TrackerTbl[Cleansed_UAID_2],0),6)</f>
        <v>10 - Complete</v>
      </c>
      <c r="P3588" s="239">
        <f>INDEX(TrackerTbl[#Data],MATCH(Table58[[#This Row],[L2]],TrackerTbl[Cleansed_UAID_2],0),7)</f>
        <v>45617</v>
      </c>
    </row>
    <row r="3589" spans="10:16">
      <c r="J3589" t="s">
        <v>12906</v>
      </c>
      <c r="K3589" s="238" t="s">
        <v>12875</v>
      </c>
      <c r="L3589" t="str">
        <f>LEFT(Table58[[#This Row],[L3 (Last Work Package only)]],FIND(" - ",Table58[[#This Row],[L3 (Last Work Package only)]])-1)</f>
        <v>IDR 212.5</v>
      </c>
      <c r="M3589" t="str">
        <f>LEFT(Table58[[#This Row],[Assets]],FIND(" - ",Table58[[#This Row],[Assets]])-1)</f>
        <v>HS2-00002WUM3</v>
      </c>
      <c r="N3589" s="239">
        <f>INDEX(TrackerTbl[#Data],MATCH(Table58[[#This Row],[L2]],TrackerTbl[Cleansed_UAID_2],0),5)</f>
        <v>45601</v>
      </c>
      <c r="O3589" s="9" t="str">
        <f>INDEX(TrackerTbl[#Data],MATCH(Table58[[#This Row],[L2]],TrackerTbl[Cleansed_UAID_2],0),6)</f>
        <v>10 - Complete</v>
      </c>
      <c r="P3589" s="239">
        <f>INDEX(TrackerTbl[#Data],MATCH(Table58[[#This Row],[L2]],TrackerTbl[Cleansed_UAID_2],0),7)</f>
        <v>45615</v>
      </c>
    </row>
    <row r="3590" spans="10:16">
      <c r="J3590" t="s">
        <v>12907</v>
      </c>
      <c r="K3590" s="238" t="s">
        <v>12875</v>
      </c>
      <c r="L3590" t="str">
        <f>LEFT(Table58[[#This Row],[L3 (Last Work Package only)]],FIND(" - ",Table58[[#This Row],[L3 (Last Work Package only)]])-1)</f>
        <v>IDR 212.5</v>
      </c>
      <c r="M3590" t="str">
        <f>LEFT(Table58[[#This Row],[Assets]],FIND(" - ",Table58[[#This Row],[Assets]])-1)</f>
        <v>HS2-00002WUM4</v>
      </c>
      <c r="N3590" s="239">
        <f>INDEX(TrackerTbl[#Data],MATCH(Table58[[#This Row],[L2]],TrackerTbl[Cleansed_UAID_2],0),5)</f>
        <v>45601</v>
      </c>
      <c r="O3590" s="9" t="str">
        <f>INDEX(TrackerTbl[#Data],MATCH(Table58[[#This Row],[L2]],TrackerTbl[Cleansed_UAID_2],0),6)</f>
        <v>10 - Complete</v>
      </c>
      <c r="P3590" s="239">
        <f>INDEX(TrackerTbl[#Data],MATCH(Table58[[#This Row],[L2]],TrackerTbl[Cleansed_UAID_2],0),7)</f>
        <v>45615</v>
      </c>
    </row>
    <row r="3591" spans="10:16">
      <c r="J3591" t="s">
        <v>12908</v>
      </c>
      <c r="K3591" s="238" t="s">
        <v>12875</v>
      </c>
      <c r="L3591" t="str">
        <f>LEFT(Table58[[#This Row],[L3 (Last Work Package only)]],FIND(" - ",Table58[[#This Row],[L3 (Last Work Package only)]])-1)</f>
        <v>IDR 212.5</v>
      </c>
      <c r="M3591" t="str">
        <f>LEFT(Table58[[#This Row],[Assets]],FIND(" - ",Table58[[#This Row],[Assets]])-1)</f>
        <v>HS2-00002WUM5</v>
      </c>
      <c r="N3591" s="239">
        <f>INDEX(TrackerTbl[#Data],MATCH(Table58[[#This Row],[L2]],TrackerTbl[Cleansed_UAID_2],0),5)</f>
        <v>45601</v>
      </c>
      <c r="O3591" s="9" t="str">
        <f>INDEX(TrackerTbl[#Data],MATCH(Table58[[#This Row],[L2]],TrackerTbl[Cleansed_UAID_2],0),6)</f>
        <v>10 - Complete</v>
      </c>
      <c r="P3591" s="239">
        <f>INDEX(TrackerTbl[#Data],MATCH(Table58[[#This Row],[L2]],TrackerTbl[Cleansed_UAID_2],0),7)</f>
        <v>45615</v>
      </c>
    </row>
    <row r="3592" spans="10:16">
      <c r="J3592" t="s">
        <v>12909</v>
      </c>
      <c r="K3592" s="238" t="s">
        <v>12875</v>
      </c>
      <c r="L3592" t="str">
        <f>LEFT(Table58[[#This Row],[L3 (Last Work Package only)]],FIND(" - ",Table58[[#This Row],[L3 (Last Work Package only)]])-1)</f>
        <v>IDR 212.5</v>
      </c>
      <c r="M3592" t="str">
        <f>LEFT(Table58[[#This Row],[Assets]],FIND(" - ",Table58[[#This Row],[Assets]])-1)</f>
        <v>HS2-00002WUM6</v>
      </c>
      <c r="N3592" s="239">
        <f>INDEX(TrackerTbl[#Data],MATCH(Table58[[#This Row],[L2]],TrackerTbl[Cleansed_UAID_2],0),5)</f>
        <v>45601</v>
      </c>
      <c r="O3592" s="9" t="str">
        <f>INDEX(TrackerTbl[#Data],MATCH(Table58[[#This Row],[L2]],TrackerTbl[Cleansed_UAID_2],0),6)</f>
        <v>10 - Complete</v>
      </c>
      <c r="P3592" s="239">
        <f>INDEX(TrackerTbl[#Data],MATCH(Table58[[#This Row],[L2]],TrackerTbl[Cleansed_UAID_2],0),7)</f>
        <v>45617</v>
      </c>
    </row>
    <row r="3593" spans="10:16">
      <c r="J3593" t="s">
        <v>12910</v>
      </c>
      <c r="K3593" s="238" t="s">
        <v>12875</v>
      </c>
      <c r="L3593" t="str">
        <f>LEFT(Table58[[#This Row],[L3 (Last Work Package only)]],FIND(" - ",Table58[[#This Row],[L3 (Last Work Package only)]])-1)</f>
        <v>IDR 212.5</v>
      </c>
      <c r="M3593" t="str">
        <f>LEFT(Table58[[#This Row],[Assets]],FIND(" - ",Table58[[#This Row],[Assets]])-1)</f>
        <v>HS2-00002WUM7</v>
      </c>
      <c r="N3593" s="239">
        <f>INDEX(TrackerTbl[#Data],MATCH(Table58[[#This Row],[L2]],TrackerTbl[Cleansed_UAID_2],0),5)</f>
        <v>45601</v>
      </c>
      <c r="O3593" s="9" t="str">
        <f>INDEX(TrackerTbl[#Data],MATCH(Table58[[#This Row],[L2]],TrackerTbl[Cleansed_UAID_2],0),6)</f>
        <v>10 - Complete</v>
      </c>
      <c r="P3593" s="239">
        <f>INDEX(TrackerTbl[#Data],MATCH(Table58[[#This Row],[L2]],TrackerTbl[Cleansed_UAID_2],0),7)</f>
        <v>45615</v>
      </c>
    </row>
    <row r="3594" spans="10:16">
      <c r="J3594" t="s">
        <v>12911</v>
      </c>
      <c r="K3594" s="238" t="s">
        <v>12875</v>
      </c>
      <c r="L3594" t="str">
        <f>LEFT(Table58[[#This Row],[L3 (Last Work Package only)]],FIND(" - ",Table58[[#This Row],[L3 (Last Work Package only)]])-1)</f>
        <v>IDR 212.5</v>
      </c>
      <c r="M3594" t="str">
        <f>LEFT(Table58[[#This Row],[Assets]],FIND(" - ",Table58[[#This Row],[Assets]])-1)</f>
        <v>HS2-00002WUM8</v>
      </c>
      <c r="N3594" s="239">
        <f>INDEX(TrackerTbl[#Data],MATCH(Table58[[#This Row],[L2]],TrackerTbl[Cleansed_UAID_2],0),5)</f>
        <v>45601</v>
      </c>
      <c r="O3594" s="9" t="str">
        <f>INDEX(TrackerTbl[#Data],MATCH(Table58[[#This Row],[L2]],TrackerTbl[Cleansed_UAID_2],0),6)</f>
        <v>10 - Complete</v>
      </c>
      <c r="P3594" s="239">
        <f>INDEX(TrackerTbl[#Data],MATCH(Table58[[#This Row],[L2]],TrackerTbl[Cleansed_UAID_2],0),7)</f>
        <v>45617</v>
      </c>
    </row>
    <row r="3595" spans="10:16">
      <c r="J3595" t="s">
        <v>12912</v>
      </c>
      <c r="K3595" s="238" t="s">
        <v>12875</v>
      </c>
      <c r="L3595" t="str">
        <f>LEFT(Table58[[#This Row],[L3 (Last Work Package only)]],FIND(" - ",Table58[[#This Row],[L3 (Last Work Package only)]])-1)</f>
        <v>IDR 212.5</v>
      </c>
      <c r="M3595" t="str">
        <f>LEFT(Table58[[#This Row],[Assets]],FIND(" - ",Table58[[#This Row],[Assets]])-1)</f>
        <v>HS2-00002WUM9</v>
      </c>
      <c r="N3595" s="239">
        <f>INDEX(TrackerTbl[#Data],MATCH(Table58[[#This Row],[L2]],TrackerTbl[Cleansed_UAID_2],0),5)</f>
        <v>45601</v>
      </c>
      <c r="O3595" s="9" t="str">
        <f>INDEX(TrackerTbl[#Data],MATCH(Table58[[#This Row],[L2]],TrackerTbl[Cleansed_UAID_2],0),6)</f>
        <v>10 - Complete</v>
      </c>
      <c r="P3595" s="239">
        <f>INDEX(TrackerTbl[#Data],MATCH(Table58[[#This Row],[L2]],TrackerTbl[Cleansed_UAID_2],0),7)</f>
        <v>45615</v>
      </c>
    </row>
    <row r="3596" spans="10:16">
      <c r="J3596" t="s">
        <v>12913</v>
      </c>
      <c r="K3596" s="238" t="s">
        <v>12875</v>
      </c>
      <c r="L3596" t="str">
        <f>LEFT(Table58[[#This Row],[L3 (Last Work Package only)]],FIND(" - ",Table58[[#This Row],[L3 (Last Work Package only)]])-1)</f>
        <v>IDR 212.5</v>
      </c>
      <c r="M3596" t="str">
        <f>LEFT(Table58[[#This Row],[Assets]],FIND(" - ",Table58[[#This Row],[Assets]])-1)</f>
        <v>HS2-00002WUMA</v>
      </c>
      <c r="N3596" s="239">
        <f>INDEX(TrackerTbl[#Data],MATCH(Table58[[#This Row],[L2]],TrackerTbl[Cleansed_UAID_2],0),5)</f>
        <v>45601</v>
      </c>
      <c r="O3596" s="9" t="str">
        <f>INDEX(TrackerTbl[#Data],MATCH(Table58[[#This Row],[L2]],TrackerTbl[Cleansed_UAID_2],0),6)</f>
        <v>10 - Complete</v>
      </c>
      <c r="P3596" s="239">
        <f>INDEX(TrackerTbl[#Data],MATCH(Table58[[#This Row],[L2]],TrackerTbl[Cleansed_UAID_2],0),7)</f>
        <v>45621</v>
      </c>
    </row>
    <row r="3597" spans="10:16">
      <c r="J3597" t="s">
        <v>12914</v>
      </c>
      <c r="K3597" s="238" t="s">
        <v>12875</v>
      </c>
      <c r="L3597" t="str">
        <f>LEFT(Table58[[#This Row],[L3 (Last Work Package only)]],FIND(" - ",Table58[[#This Row],[L3 (Last Work Package only)]])-1)</f>
        <v>IDR 212.5</v>
      </c>
      <c r="M3597" t="str">
        <f>LEFT(Table58[[#This Row],[Assets]],FIND(" - ",Table58[[#This Row],[Assets]])-1)</f>
        <v>HS2-00002WUMB</v>
      </c>
      <c r="N3597" s="239">
        <f>INDEX(TrackerTbl[#Data],MATCH(Table58[[#This Row],[L2]],TrackerTbl[Cleansed_UAID_2],0),5)</f>
        <v>45601</v>
      </c>
      <c r="O3597" s="9" t="str">
        <f>INDEX(TrackerTbl[#Data],MATCH(Table58[[#This Row],[L2]],TrackerTbl[Cleansed_UAID_2],0),6)</f>
        <v>10 - Complete</v>
      </c>
      <c r="P3597" s="239">
        <f>INDEX(TrackerTbl[#Data],MATCH(Table58[[#This Row],[L2]],TrackerTbl[Cleansed_UAID_2],0),7)</f>
        <v>45621</v>
      </c>
    </row>
    <row r="3598" spans="10:16">
      <c r="J3598" t="s">
        <v>12915</v>
      </c>
      <c r="K3598" s="238" t="s">
        <v>12875</v>
      </c>
      <c r="L3598" t="str">
        <f>LEFT(Table58[[#This Row],[L3 (Last Work Package only)]],FIND(" - ",Table58[[#This Row],[L3 (Last Work Package only)]])-1)</f>
        <v>IDR 212.5</v>
      </c>
      <c r="M3598" t="str">
        <f>LEFT(Table58[[#This Row],[Assets]],FIND(" - ",Table58[[#This Row],[Assets]])-1)</f>
        <v>HS2-00002WUMC</v>
      </c>
      <c r="N3598" s="239">
        <f>INDEX(TrackerTbl[#Data],MATCH(Table58[[#This Row],[L2]],TrackerTbl[Cleansed_UAID_2],0),5)</f>
        <v>45601</v>
      </c>
      <c r="O3598" s="9" t="str">
        <f>INDEX(TrackerTbl[#Data],MATCH(Table58[[#This Row],[L2]],TrackerTbl[Cleansed_UAID_2],0),6)</f>
        <v>10 - Complete</v>
      </c>
      <c r="P3598" s="239">
        <f>INDEX(TrackerTbl[#Data],MATCH(Table58[[#This Row],[L2]],TrackerTbl[Cleansed_UAID_2],0),7)</f>
        <v>45621</v>
      </c>
    </row>
    <row r="3599" spans="10:16">
      <c r="J3599" t="s">
        <v>12916</v>
      </c>
      <c r="K3599" s="238" t="s">
        <v>12875</v>
      </c>
      <c r="L3599" t="str">
        <f>LEFT(Table58[[#This Row],[L3 (Last Work Package only)]],FIND(" - ",Table58[[#This Row],[L3 (Last Work Package only)]])-1)</f>
        <v>IDR 212.5</v>
      </c>
      <c r="M3599" t="str">
        <f>LEFT(Table58[[#This Row],[Assets]],FIND(" - ",Table58[[#This Row],[Assets]])-1)</f>
        <v>HS2-00002WUMD</v>
      </c>
      <c r="N3599" s="239">
        <f>INDEX(TrackerTbl[#Data],MATCH(Table58[[#This Row],[L2]],TrackerTbl[Cleansed_UAID_2],0),5)</f>
        <v>45601</v>
      </c>
      <c r="O3599" s="9" t="str">
        <f>INDEX(TrackerTbl[#Data],MATCH(Table58[[#This Row],[L2]],TrackerTbl[Cleansed_UAID_2],0),6)</f>
        <v>10 - Complete</v>
      </c>
      <c r="P3599" s="239">
        <f>INDEX(TrackerTbl[#Data],MATCH(Table58[[#This Row],[L2]],TrackerTbl[Cleansed_UAID_2],0),7)</f>
        <v>45621</v>
      </c>
    </row>
    <row r="3600" spans="10:16">
      <c r="J3600" t="s">
        <v>12917</v>
      </c>
      <c r="K3600" s="238" t="s">
        <v>12875</v>
      </c>
      <c r="L3600" t="str">
        <f>LEFT(Table58[[#This Row],[L3 (Last Work Package only)]],FIND(" - ",Table58[[#This Row],[L3 (Last Work Package only)]])-1)</f>
        <v>IDR 212.5</v>
      </c>
      <c r="M3600" t="str">
        <f>LEFT(Table58[[#This Row],[Assets]],FIND(" - ",Table58[[#This Row],[Assets]])-1)</f>
        <v>HS2-00002WUME</v>
      </c>
      <c r="N3600" s="239">
        <f>INDEX(TrackerTbl[#Data],MATCH(Table58[[#This Row],[L2]],TrackerTbl[Cleansed_UAID_2],0),5)</f>
        <v>45601</v>
      </c>
      <c r="O3600" s="9" t="str">
        <f>INDEX(TrackerTbl[#Data],MATCH(Table58[[#This Row],[L2]],TrackerTbl[Cleansed_UAID_2],0),6)</f>
        <v>10 - Complete</v>
      </c>
      <c r="P3600" s="239">
        <f>INDEX(TrackerTbl[#Data],MATCH(Table58[[#This Row],[L2]],TrackerTbl[Cleansed_UAID_2],0),7)</f>
        <v>45621</v>
      </c>
    </row>
    <row r="3601" spans="10:16">
      <c r="J3601" t="s">
        <v>12918</v>
      </c>
      <c r="K3601" s="238" t="s">
        <v>12875</v>
      </c>
      <c r="L3601" t="str">
        <f>LEFT(Table58[[#This Row],[L3 (Last Work Package only)]],FIND(" - ",Table58[[#This Row],[L3 (Last Work Package only)]])-1)</f>
        <v>IDR 212.5</v>
      </c>
      <c r="M3601" t="str">
        <f>LEFT(Table58[[#This Row],[Assets]],FIND(" - ",Table58[[#This Row],[Assets]])-1)</f>
        <v>HS2-00002WUMF</v>
      </c>
      <c r="N3601" s="239">
        <f>INDEX(TrackerTbl[#Data],MATCH(Table58[[#This Row],[L2]],TrackerTbl[Cleansed_UAID_2],0),5)</f>
        <v>45601</v>
      </c>
      <c r="O3601" s="9" t="str">
        <f>INDEX(TrackerTbl[#Data],MATCH(Table58[[#This Row],[L2]],TrackerTbl[Cleansed_UAID_2],0),6)</f>
        <v>10 - Complete</v>
      </c>
      <c r="P3601" s="239">
        <f>INDEX(TrackerTbl[#Data],MATCH(Table58[[#This Row],[L2]],TrackerTbl[Cleansed_UAID_2],0),7)</f>
        <v>45624</v>
      </c>
    </row>
    <row r="3602" spans="10:16">
      <c r="J3602" t="s">
        <v>12919</v>
      </c>
      <c r="K3602" s="238" t="s">
        <v>12875</v>
      </c>
      <c r="L3602" t="str">
        <f>LEFT(Table58[[#This Row],[L3 (Last Work Package only)]],FIND(" - ",Table58[[#This Row],[L3 (Last Work Package only)]])-1)</f>
        <v>IDR 212.5</v>
      </c>
      <c r="M3602" t="str">
        <f>LEFT(Table58[[#This Row],[Assets]],FIND(" - ",Table58[[#This Row],[Assets]])-1)</f>
        <v>HS2-00002WUMG</v>
      </c>
      <c r="N3602" s="239">
        <f>INDEX(TrackerTbl[#Data],MATCH(Table58[[#This Row],[L2]],TrackerTbl[Cleansed_UAID_2],0),5)</f>
        <v>45601</v>
      </c>
      <c r="O3602" s="9" t="str">
        <f>INDEX(TrackerTbl[#Data],MATCH(Table58[[#This Row],[L2]],TrackerTbl[Cleansed_UAID_2],0),6)</f>
        <v>10 - Complete</v>
      </c>
      <c r="P3602" s="239">
        <f>INDEX(TrackerTbl[#Data],MATCH(Table58[[#This Row],[L2]],TrackerTbl[Cleansed_UAID_2],0),7)</f>
        <v>45624</v>
      </c>
    </row>
    <row r="3603" spans="10:16">
      <c r="J3603" t="s">
        <v>12920</v>
      </c>
      <c r="K3603" s="238" t="s">
        <v>12875</v>
      </c>
      <c r="L3603" t="str">
        <f>LEFT(Table58[[#This Row],[L3 (Last Work Package only)]],FIND(" - ",Table58[[#This Row],[L3 (Last Work Package only)]])-1)</f>
        <v>IDR 212.5</v>
      </c>
      <c r="M3603" t="str">
        <f>LEFT(Table58[[#This Row],[Assets]],FIND(" - ",Table58[[#This Row],[Assets]])-1)</f>
        <v>HS2-00002WUMH</v>
      </c>
      <c r="N3603" s="239">
        <f>INDEX(TrackerTbl[#Data],MATCH(Table58[[#This Row],[L2]],TrackerTbl[Cleansed_UAID_2],0),5)</f>
        <v>45601</v>
      </c>
      <c r="O3603" s="9" t="str">
        <f>INDEX(TrackerTbl[#Data],MATCH(Table58[[#This Row],[L2]],TrackerTbl[Cleansed_UAID_2],0),6)</f>
        <v>10 - Complete</v>
      </c>
      <c r="P3603" s="239">
        <f>INDEX(TrackerTbl[#Data],MATCH(Table58[[#This Row],[L2]],TrackerTbl[Cleansed_UAID_2],0),7)</f>
        <v>45624</v>
      </c>
    </row>
    <row r="3604" spans="10:16">
      <c r="J3604" t="s">
        <v>12921</v>
      </c>
      <c r="K3604" s="238" t="s">
        <v>12875</v>
      </c>
      <c r="L3604" t="str">
        <f>LEFT(Table58[[#This Row],[L3 (Last Work Package only)]],FIND(" - ",Table58[[#This Row],[L3 (Last Work Package only)]])-1)</f>
        <v>IDR 212.5</v>
      </c>
      <c r="M3604" t="str">
        <f>LEFT(Table58[[#This Row],[Assets]],FIND(" - ",Table58[[#This Row],[Assets]])-1)</f>
        <v>HS2-00002WUMJ</v>
      </c>
      <c r="N3604" s="239">
        <f>INDEX(TrackerTbl[#Data],MATCH(Table58[[#This Row],[L2]],TrackerTbl[Cleansed_UAID_2],0),5)</f>
        <v>45601</v>
      </c>
      <c r="O3604" s="9" t="str">
        <f>INDEX(TrackerTbl[#Data],MATCH(Table58[[#This Row],[L2]],TrackerTbl[Cleansed_UAID_2],0),6)</f>
        <v>10 - Complete</v>
      </c>
      <c r="P3604" s="239">
        <f>INDEX(TrackerTbl[#Data],MATCH(Table58[[#This Row],[L2]],TrackerTbl[Cleansed_UAID_2],0),7)</f>
        <v>45624</v>
      </c>
    </row>
    <row r="3605" spans="10:16">
      <c r="J3605" t="s">
        <v>12922</v>
      </c>
      <c r="K3605" s="238" t="s">
        <v>12875</v>
      </c>
      <c r="L3605" t="str">
        <f>LEFT(Table58[[#This Row],[L3 (Last Work Package only)]],FIND(" - ",Table58[[#This Row],[L3 (Last Work Package only)]])-1)</f>
        <v>IDR 212.5</v>
      </c>
      <c r="M3605" t="str">
        <f>LEFT(Table58[[#This Row],[Assets]],FIND(" - ",Table58[[#This Row],[Assets]])-1)</f>
        <v>HS2-00002WUMK</v>
      </c>
      <c r="N3605" s="239">
        <f>INDEX(TrackerTbl[#Data],MATCH(Table58[[#This Row],[L2]],TrackerTbl[Cleansed_UAID_2],0),5)</f>
        <v>45601</v>
      </c>
      <c r="O3605" s="9" t="str">
        <f>INDEX(TrackerTbl[#Data],MATCH(Table58[[#This Row],[L2]],TrackerTbl[Cleansed_UAID_2],0),6)</f>
        <v>10 - Complete</v>
      </c>
      <c r="P3605" s="239">
        <f>INDEX(TrackerTbl[#Data],MATCH(Table58[[#This Row],[L2]],TrackerTbl[Cleansed_UAID_2],0),7)</f>
        <v>45624</v>
      </c>
    </row>
    <row r="3606" spans="10:16">
      <c r="J3606" t="s">
        <v>12923</v>
      </c>
      <c r="K3606" s="238" t="s">
        <v>12875</v>
      </c>
      <c r="L3606" t="str">
        <f>LEFT(Table58[[#This Row],[L3 (Last Work Package only)]],FIND(" - ",Table58[[#This Row],[L3 (Last Work Package only)]])-1)</f>
        <v>IDR 212.5</v>
      </c>
      <c r="M3606" t="str">
        <f>LEFT(Table58[[#This Row],[Assets]],FIND(" - ",Table58[[#This Row],[Assets]])-1)</f>
        <v>HS2-00002WUML</v>
      </c>
      <c r="N3606" s="239">
        <f>INDEX(TrackerTbl[#Data],MATCH(Table58[[#This Row],[L2]],TrackerTbl[Cleansed_UAID_2],0),5)</f>
        <v>45601</v>
      </c>
      <c r="O3606" s="9" t="str">
        <f>INDEX(TrackerTbl[#Data],MATCH(Table58[[#This Row],[L2]],TrackerTbl[Cleansed_UAID_2],0),6)</f>
        <v>10 - Complete</v>
      </c>
      <c r="P3606" s="239">
        <f>INDEX(TrackerTbl[#Data],MATCH(Table58[[#This Row],[L2]],TrackerTbl[Cleansed_UAID_2],0),7)</f>
        <v>45624</v>
      </c>
    </row>
    <row r="3607" spans="10:16">
      <c r="J3607" t="s">
        <v>12924</v>
      </c>
      <c r="K3607" s="238" t="s">
        <v>12875</v>
      </c>
      <c r="L3607" t="str">
        <f>LEFT(Table58[[#This Row],[L3 (Last Work Package only)]],FIND(" - ",Table58[[#This Row],[L3 (Last Work Package only)]])-1)</f>
        <v>IDR 212.5</v>
      </c>
      <c r="M3607" t="str">
        <f>LEFT(Table58[[#This Row],[Assets]],FIND(" - ",Table58[[#This Row],[Assets]])-1)</f>
        <v>HS2-00002YD79</v>
      </c>
      <c r="N3607" s="239">
        <f>INDEX(TrackerTbl[#Data],MATCH(Table58[[#This Row],[L2]],TrackerTbl[Cleansed_UAID_2],0),5)</f>
        <v>45481</v>
      </c>
      <c r="O3607" s="9" t="str">
        <f>INDEX(TrackerTbl[#Data],MATCH(Table58[[#This Row],[L2]],TrackerTbl[Cleansed_UAID_2],0),6)</f>
        <v>10 - Complete</v>
      </c>
      <c r="P3607" s="239">
        <f>INDEX(TrackerTbl[#Data],MATCH(Table58[[#This Row],[L2]],TrackerTbl[Cleansed_UAID_2],0),7)</f>
        <v>45482</v>
      </c>
    </row>
    <row r="3608" spans="10:16">
      <c r="J3608" t="s">
        <v>12925</v>
      </c>
      <c r="K3608" s="238" t="s">
        <v>12875</v>
      </c>
      <c r="L3608" t="str">
        <f>LEFT(Table58[[#This Row],[L3 (Last Work Package only)]],FIND(" - ",Table58[[#This Row],[L3 (Last Work Package only)]])-1)</f>
        <v>IDR 212.5</v>
      </c>
      <c r="M3608" t="str">
        <f>LEFT(Table58[[#This Row],[Assets]],FIND(" - ",Table58[[#This Row],[Assets]])-1)</f>
        <v>HS2-00002YD7F</v>
      </c>
      <c r="N3608" s="239">
        <f>INDEX(TrackerTbl[#Data],MATCH(Table58[[#This Row],[L2]],TrackerTbl[Cleansed_UAID_2],0),5)</f>
        <v>45482</v>
      </c>
      <c r="O3608" s="9" t="str">
        <f>INDEX(TrackerTbl[#Data],MATCH(Table58[[#This Row],[L2]],TrackerTbl[Cleansed_UAID_2],0),6)</f>
        <v>10 - Complete</v>
      </c>
      <c r="P3608" s="239">
        <f>INDEX(TrackerTbl[#Data],MATCH(Table58[[#This Row],[L2]],TrackerTbl[Cleansed_UAID_2],0),7)</f>
        <v>45490</v>
      </c>
    </row>
    <row r="3609" spans="10:16">
      <c r="J3609" t="s">
        <v>12926</v>
      </c>
      <c r="K3609" s="238" t="s">
        <v>12875</v>
      </c>
      <c r="L3609" t="str">
        <f>LEFT(Table58[[#This Row],[L3 (Last Work Package only)]],FIND(" - ",Table58[[#This Row],[L3 (Last Work Package only)]])-1)</f>
        <v>IDR 212.5</v>
      </c>
      <c r="M3609" t="str">
        <f>LEFT(Table58[[#This Row],[Assets]],FIND(" - ",Table58[[#This Row],[Assets]])-1)</f>
        <v>HS2-00002ZJQH</v>
      </c>
      <c r="N3609" s="239">
        <f>INDEX(TrackerTbl[#Data],MATCH(Table58[[#This Row],[L2]],TrackerTbl[Cleansed_UAID_2],0),5)</f>
        <v>45485</v>
      </c>
      <c r="O3609" s="9" t="str">
        <f>INDEX(TrackerTbl[#Data],MATCH(Table58[[#This Row],[L2]],TrackerTbl[Cleansed_UAID_2],0),6)</f>
        <v>10 - Complete</v>
      </c>
      <c r="P3609" s="239">
        <f>INDEX(TrackerTbl[#Data],MATCH(Table58[[#This Row],[L2]],TrackerTbl[Cleansed_UAID_2],0),7)</f>
        <v>45498</v>
      </c>
    </row>
    <row r="3610" spans="10:16">
      <c r="J3610" t="s">
        <v>12927</v>
      </c>
      <c r="K3610" s="238" t="s">
        <v>12875</v>
      </c>
      <c r="L3610" t="str">
        <f>LEFT(Table58[[#This Row],[L3 (Last Work Package only)]],FIND(" - ",Table58[[#This Row],[L3 (Last Work Package only)]])-1)</f>
        <v>IDR 212.5</v>
      </c>
      <c r="M3610" t="str">
        <f>LEFT(Table58[[#This Row],[Assets]],FIND(" - ",Table58[[#This Row],[Assets]])-1)</f>
        <v>HS2-000030TD7</v>
      </c>
      <c r="N3610" s="239">
        <f>INDEX(TrackerTbl[#Data],MATCH(Table58[[#This Row],[L2]],TrackerTbl[Cleansed_UAID_2],0),5)</f>
        <v>45533</v>
      </c>
      <c r="O3610" s="9" t="str">
        <f>INDEX(TrackerTbl[#Data],MATCH(Table58[[#This Row],[L2]],TrackerTbl[Cleansed_UAID_2],0),6)</f>
        <v>10 - Complete</v>
      </c>
      <c r="P3610" s="239">
        <f>INDEX(TrackerTbl[#Data],MATCH(Table58[[#This Row],[L2]],TrackerTbl[Cleansed_UAID_2],0),7)</f>
        <v>45548</v>
      </c>
    </row>
    <row r="3611" spans="10:16">
      <c r="J3611" t="s">
        <v>12928</v>
      </c>
      <c r="K3611" s="238" t="s">
        <v>12875</v>
      </c>
      <c r="L3611" t="str">
        <f>LEFT(Table58[[#This Row],[L3 (Last Work Package only)]],FIND(" - ",Table58[[#This Row],[L3 (Last Work Package only)]])-1)</f>
        <v>IDR 212.5</v>
      </c>
      <c r="M3611" t="str">
        <f>LEFT(Table58[[#This Row],[Assets]],FIND(" - ",Table58[[#This Row],[Assets]])-1)</f>
        <v>HS2-000030TD8</v>
      </c>
      <c r="N3611" s="239">
        <f>INDEX(TrackerTbl[#Data],MATCH(Table58[[#This Row],[L2]],TrackerTbl[Cleansed_UAID_2],0),5)</f>
        <v>45533</v>
      </c>
      <c r="O3611" s="9" t="str">
        <f>INDEX(TrackerTbl[#Data],MATCH(Table58[[#This Row],[L2]],TrackerTbl[Cleansed_UAID_2],0),6)</f>
        <v>10 - Complete</v>
      </c>
      <c r="P3611" s="239">
        <f>INDEX(TrackerTbl[#Data],MATCH(Table58[[#This Row],[L2]],TrackerTbl[Cleansed_UAID_2],0),7)</f>
        <v>0</v>
      </c>
    </row>
    <row r="3612" spans="10:16">
      <c r="J3612" t="s">
        <v>12929</v>
      </c>
      <c r="K3612" s="238" t="s">
        <v>12875</v>
      </c>
      <c r="L3612" t="str">
        <f>LEFT(Table58[[#This Row],[L3 (Last Work Package only)]],FIND(" - ",Table58[[#This Row],[L3 (Last Work Package only)]])-1)</f>
        <v>IDR 212.5</v>
      </c>
      <c r="M3612" t="str">
        <f>LEFT(Table58[[#This Row],[Assets]],FIND(" - ",Table58[[#This Row],[Assets]])-1)</f>
        <v>HS2-000035Q91</v>
      </c>
      <c r="N3612" s="239">
        <f>INDEX(TrackerTbl[#Data],MATCH(Table58[[#This Row],[L2]],TrackerTbl[Cleansed_UAID_2],0),5)</f>
        <v>45516</v>
      </c>
      <c r="O3612" s="9" t="str">
        <f>INDEX(TrackerTbl[#Data],MATCH(Table58[[#This Row],[L2]],TrackerTbl[Cleansed_UAID_2],0),6)</f>
        <v>10 - Complete</v>
      </c>
      <c r="P3612" s="239">
        <f>INDEX(TrackerTbl[#Data],MATCH(Table58[[#This Row],[L2]],TrackerTbl[Cleansed_UAID_2],0),7)</f>
        <v>45527</v>
      </c>
    </row>
    <row r="3613" spans="10:16">
      <c r="J3613" t="s">
        <v>12930</v>
      </c>
      <c r="K3613" s="238" t="s">
        <v>12875</v>
      </c>
      <c r="L3613" t="str">
        <f>LEFT(Table58[[#This Row],[L3 (Last Work Package only)]],FIND(" - ",Table58[[#This Row],[L3 (Last Work Package only)]])-1)</f>
        <v>IDR 212.5</v>
      </c>
      <c r="M3613" t="str">
        <f>LEFT(Table58[[#This Row],[Assets]],FIND(" - ",Table58[[#This Row],[Assets]])-1)</f>
        <v>HS2-000035Q92</v>
      </c>
      <c r="N3613" s="239">
        <f>INDEX(TrackerTbl[#Data],MATCH(Table58[[#This Row],[L2]],TrackerTbl[Cleansed_UAID_2],0),5)</f>
        <v>45462</v>
      </c>
      <c r="O3613" s="9" t="str">
        <f>INDEX(TrackerTbl[#Data],MATCH(Table58[[#This Row],[L2]],TrackerTbl[Cleansed_UAID_2],0),6)</f>
        <v>10 - Complete</v>
      </c>
      <c r="P3613" s="239">
        <f>INDEX(TrackerTbl[#Data],MATCH(Table58[[#This Row],[L2]],TrackerTbl[Cleansed_UAID_2],0),7)</f>
        <v>45468</v>
      </c>
    </row>
    <row r="3614" spans="10:16">
      <c r="J3614" t="s">
        <v>12931</v>
      </c>
      <c r="K3614" s="238" t="s">
        <v>12875</v>
      </c>
      <c r="L3614" t="str">
        <f>LEFT(Table58[[#This Row],[L3 (Last Work Package only)]],FIND(" - ",Table58[[#This Row],[L3 (Last Work Package only)]])-1)</f>
        <v>IDR 212.5</v>
      </c>
      <c r="M3614" t="str">
        <f>LEFT(Table58[[#This Row],[Assets]],FIND(" - ",Table58[[#This Row],[Assets]])-1)</f>
        <v>HS2-000035Q93</v>
      </c>
      <c r="N3614" s="239">
        <f>INDEX(TrackerTbl[#Data],MATCH(Table58[[#This Row],[L2]],TrackerTbl[Cleansed_UAID_2],0),5)</f>
        <v>45442</v>
      </c>
      <c r="O3614" s="9" t="str">
        <f>INDEX(TrackerTbl[#Data],MATCH(Table58[[#This Row],[L2]],TrackerTbl[Cleansed_UAID_2],0),6)</f>
        <v>10 - Complete</v>
      </c>
      <c r="P3614" s="239">
        <f>INDEX(TrackerTbl[#Data],MATCH(Table58[[#This Row],[L2]],TrackerTbl[Cleansed_UAID_2],0),7)</f>
        <v>45463</v>
      </c>
    </row>
    <row r="3615" spans="10:16">
      <c r="J3615" t="s">
        <v>12932</v>
      </c>
      <c r="K3615" s="238" t="s">
        <v>12875</v>
      </c>
      <c r="L3615" t="str">
        <f>LEFT(Table58[[#This Row],[L3 (Last Work Package only)]],FIND(" - ",Table58[[#This Row],[L3 (Last Work Package only)]])-1)</f>
        <v>IDR 212.5</v>
      </c>
      <c r="M3615" t="str">
        <f>LEFT(Table58[[#This Row],[Assets]],FIND(" - ",Table58[[#This Row],[Assets]])-1)</f>
        <v>HS2-000035Q94</v>
      </c>
      <c r="N3615" s="239">
        <f>INDEX(TrackerTbl[#Data],MATCH(Table58[[#This Row],[L2]],TrackerTbl[Cleansed_UAID_2],0),5)</f>
        <v>45503</v>
      </c>
      <c r="O3615" s="9" t="str">
        <f>INDEX(TrackerTbl[#Data],MATCH(Table58[[#This Row],[L2]],TrackerTbl[Cleansed_UAID_2],0),6)</f>
        <v>10 - Complete</v>
      </c>
      <c r="P3615" s="239">
        <f>INDEX(TrackerTbl[#Data],MATCH(Table58[[#This Row],[L2]],TrackerTbl[Cleansed_UAID_2],0),7)</f>
        <v>45517</v>
      </c>
    </row>
    <row r="3616" spans="10:16">
      <c r="J3616" t="s">
        <v>12933</v>
      </c>
      <c r="K3616" s="238" t="s">
        <v>12875</v>
      </c>
      <c r="L3616" t="str">
        <f>LEFT(Table58[[#This Row],[L3 (Last Work Package only)]],FIND(" - ",Table58[[#This Row],[L3 (Last Work Package only)]])-1)</f>
        <v>IDR 212.5</v>
      </c>
      <c r="M3616" t="str">
        <f>LEFT(Table58[[#This Row],[Assets]],FIND(" - ",Table58[[#This Row],[Assets]])-1)</f>
        <v>HS2-000035Q95</v>
      </c>
      <c r="N3616" s="239">
        <f>INDEX(TrackerTbl[#Data],MATCH(Table58[[#This Row],[L2]],TrackerTbl[Cleansed_UAID_2],0),5)</f>
        <v>45495</v>
      </c>
      <c r="O3616" s="9" t="str">
        <f>INDEX(TrackerTbl[#Data],MATCH(Table58[[#This Row],[L2]],TrackerTbl[Cleansed_UAID_2],0),6)</f>
        <v>10 - Complete</v>
      </c>
      <c r="P3616" s="239">
        <f>INDEX(TrackerTbl[#Data],MATCH(Table58[[#This Row],[L2]],TrackerTbl[Cleansed_UAID_2],0),7)</f>
        <v>45506</v>
      </c>
    </row>
    <row r="3617" spans="10:16">
      <c r="J3617" t="s">
        <v>12934</v>
      </c>
      <c r="K3617" s="238" t="s">
        <v>12875</v>
      </c>
      <c r="L3617" t="str">
        <f>LEFT(Table58[[#This Row],[L3 (Last Work Package only)]],FIND(" - ",Table58[[#This Row],[L3 (Last Work Package only)]])-1)</f>
        <v>IDR 212.5</v>
      </c>
      <c r="M3617" t="str">
        <f>LEFT(Table58[[#This Row],[Assets]],FIND(" - ",Table58[[#This Row],[Assets]])-1)</f>
        <v>HS2-000035Q98</v>
      </c>
      <c r="N3617" s="239">
        <f>INDEX(TrackerTbl[#Data],MATCH(Table58[[#This Row],[L2]],TrackerTbl[Cleansed_UAID_2],0),5)</f>
        <v>45581</v>
      </c>
      <c r="O3617" s="9" t="str">
        <f>INDEX(TrackerTbl[#Data],MATCH(Table58[[#This Row],[L2]],TrackerTbl[Cleansed_UAID_2],0),6)</f>
        <v>10 - Complete</v>
      </c>
      <c r="P3617" s="239">
        <f>INDEX(TrackerTbl[#Data],MATCH(Table58[[#This Row],[L2]],TrackerTbl[Cleansed_UAID_2],0),7)</f>
        <v>45583</v>
      </c>
    </row>
    <row r="3618" spans="10:16">
      <c r="J3618" t="s">
        <v>12935</v>
      </c>
      <c r="K3618" s="238" t="s">
        <v>12875</v>
      </c>
      <c r="L3618" t="str">
        <f>LEFT(Table58[[#This Row],[L3 (Last Work Package only)]],FIND(" - ",Table58[[#This Row],[L3 (Last Work Package only)]])-1)</f>
        <v>IDR 212.5</v>
      </c>
      <c r="M3618" t="str">
        <f>LEFT(Table58[[#This Row],[Assets]],FIND(" - ",Table58[[#This Row],[Assets]])-1)</f>
        <v>HS2-00003BPJH</v>
      </c>
      <c r="N3618" s="239">
        <f>INDEX(TrackerTbl[#Data],MATCH(Table58[[#This Row],[L2]],TrackerTbl[Cleansed_UAID_2],0),5)</f>
        <v>45541</v>
      </c>
      <c r="O3618" s="9" t="str">
        <f>INDEX(TrackerTbl[#Data],MATCH(Table58[[#This Row],[L2]],TrackerTbl[Cleansed_UAID_2],0),6)</f>
        <v>10 - Complete</v>
      </c>
      <c r="P3618" s="239">
        <f>INDEX(TrackerTbl[#Data],MATCH(Table58[[#This Row],[L2]],TrackerTbl[Cleansed_UAID_2],0),7)</f>
        <v>45552</v>
      </c>
    </row>
    <row r="3619" spans="10:16">
      <c r="J3619" t="s">
        <v>12936</v>
      </c>
      <c r="K3619" s="238" t="s">
        <v>12875</v>
      </c>
      <c r="L3619" t="str">
        <f>LEFT(Table58[[#This Row],[L3 (Last Work Package only)]],FIND(" - ",Table58[[#This Row],[L3 (Last Work Package only)]])-1)</f>
        <v>IDR 212.5</v>
      </c>
      <c r="M3619" t="str">
        <f>LEFT(Table58[[#This Row],[Assets]],FIND(" - ",Table58[[#This Row],[Assets]])-1)</f>
        <v>HS2-00003H078</v>
      </c>
      <c r="N3619" s="239">
        <f>INDEX(TrackerTbl[#Data],MATCH(Table58[[#This Row],[L2]],TrackerTbl[Cleansed_UAID_2],0),5)</f>
        <v>45581</v>
      </c>
      <c r="O3619" s="9" t="str">
        <f>INDEX(TrackerTbl[#Data],MATCH(Table58[[#This Row],[L2]],TrackerTbl[Cleansed_UAID_2],0),6)</f>
        <v>10 - Complete</v>
      </c>
      <c r="P3619" s="239">
        <f>INDEX(TrackerTbl[#Data],MATCH(Table58[[#This Row],[L2]],TrackerTbl[Cleansed_UAID_2],0),7)</f>
        <v>45583</v>
      </c>
    </row>
    <row r="3620" spans="10:16">
      <c r="J3620" t="s">
        <v>12937</v>
      </c>
      <c r="K3620" s="238" t="s">
        <v>12875</v>
      </c>
      <c r="L3620" t="str">
        <f>LEFT(Table58[[#This Row],[L3 (Last Work Package only)]],FIND(" - ",Table58[[#This Row],[L3 (Last Work Package only)]])-1)</f>
        <v>IDR 212.5</v>
      </c>
      <c r="M3620" t="str">
        <f>LEFT(Table58[[#This Row],[Assets]],FIND(" - ",Table58[[#This Row],[Assets]])-1)</f>
        <v>HS2-00003H079</v>
      </c>
      <c r="N3620" s="239">
        <f>INDEX(TrackerTbl[#Data],MATCH(Table58[[#This Row],[L2]],TrackerTbl[Cleansed_UAID_2],0),5)</f>
        <v>45541</v>
      </c>
      <c r="O3620" s="9" t="str">
        <f>INDEX(TrackerTbl[#Data],MATCH(Table58[[#This Row],[L2]],TrackerTbl[Cleansed_UAID_2],0),6)</f>
        <v>10 - Complete</v>
      </c>
      <c r="P3620" s="239">
        <f>INDEX(TrackerTbl[#Data],MATCH(Table58[[#This Row],[L2]],TrackerTbl[Cleansed_UAID_2],0),7)</f>
        <v>45552</v>
      </c>
    </row>
    <row r="3621" spans="10:16">
      <c r="J3621" t="s">
        <v>12938</v>
      </c>
      <c r="K3621" s="238" t="s">
        <v>12875</v>
      </c>
      <c r="L3621" t="str">
        <f>LEFT(Table58[[#This Row],[L3 (Last Work Package only)]],FIND(" - ",Table58[[#This Row],[L3 (Last Work Package only)]])-1)</f>
        <v>IDR 212.5</v>
      </c>
      <c r="M3621" t="str">
        <f>LEFT(Table58[[#This Row],[Assets]],FIND(" - ",Table58[[#This Row],[Assets]])-1)</f>
        <v>HS2-00003H07A</v>
      </c>
      <c r="N3621" s="239">
        <f>INDEX(TrackerTbl[#Data],MATCH(Table58[[#This Row],[L2]],TrackerTbl[Cleansed_UAID_2],0),5)</f>
        <v>45541</v>
      </c>
      <c r="O3621" s="9" t="str">
        <f>INDEX(TrackerTbl[#Data],MATCH(Table58[[#This Row],[L2]],TrackerTbl[Cleansed_UAID_2],0),6)</f>
        <v>10 - Complete</v>
      </c>
      <c r="P3621" s="239">
        <f>INDEX(TrackerTbl[#Data],MATCH(Table58[[#This Row],[L2]],TrackerTbl[Cleansed_UAID_2],0),7)</f>
        <v>45552</v>
      </c>
    </row>
    <row r="3622" spans="10:16">
      <c r="J3622" t="s">
        <v>12939</v>
      </c>
      <c r="K3622" s="238" t="s">
        <v>12875</v>
      </c>
      <c r="L3622" t="str">
        <f>LEFT(Table58[[#This Row],[L3 (Last Work Package only)]],FIND(" - ",Table58[[#This Row],[L3 (Last Work Package only)]])-1)</f>
        <v>IDR 212.5</v>
      </c>
      <c r="M3622" t="str">
        <f>LEFT(Table58[[#This Row],[Assets]],FIND(" - ",Table58[[#This Row],[Assets]])-1)</f>
        <v>HS2-00003H07B</v>
      </c>
      <c r="N3622" s="239">
        <f>INDEX(TrackerTbl[#Data],MATCH(Table58[[#This Row],[L2]],TrackerTbl[Cleansed_UAID_2],0),5)</f>
        <v>45523</v>
      </c>
      <c r="O3622" s="9" t="str">
        <f>INDEX(TrackerTbl[#Data],MATCH(Table58[[#This Row],[L2]],TrackerTbl[Cleansed_UAID_2],0),6)</f>
        <v>10 - Complete</v>
      </c>
      <c r="P3622" s="239">
        <f>INDEX(TrackerTbl[#Data],MATCH(Table58[[#This Row],[L2]],TrackerTbl[Cleansed_UAID_2],0),7)</f>
        <v>45534</v>
      </c>
    </row>
    <row r="3623" spans="10:16">
      <c r="J3623" t="s">
        <v>12940</v>
      </c>
      <c r="K3623" s="238" t="s">
        <v>12875</v>
      </c>
      <c r="L3623" t="str">
        <f>LEFT(Table58[[#This Row],[L3 (Last Work Package only)]],FIND(" - ",Table58[[#This Row],[L3 (Last Work Package only)]])-1)</f>
        <v>IDR 212.5</v>
      </c>
      <c r="M3623" t="str">
        <f>LEFT(Table58[[#This Row],[Assets]],FIND(" - ",Table58[[#This Row],[Assets]])-1)</f>
        <v>HS2-00003H07C</v>
      </c>
      <c r="N3623" s="239">
        <f>INDEX(TrackerTbl[#Data],MATCH(Table58[[#This Row],[L2]],TrackerTbl[Cleansed_UAID_2],0),5)</f>
        <v>45581</v>
      </c>
      <c r="O3623" s="9" t="str">
        <f>INDEX(TrackerTbl[#Data],MATCH(Table58[[#This Row],[L2]],TrackerTbl[Cleansed_UAID_2],0),6)</f>
        <v>10 - Complete</v>
      </c>
      <c r="P3623" s="239">
        <f>INDEX(TrackerTbl[#Data],MATCH(Table58[[#This Row],[L2]],TrackerTbl[Cleansed_UAID_2],0),7)</f>
        <v>45583</v>
      </c>
    </row>
    <row r="3624" spans="10:16">
      <c r="J3624" t="s">
        <v>12941</v>
      </c>
      <c r="K3624" s="238" t="s">
        <v>12875</v>
      </c>
      <c r="L3624" t="str">
        <f>LEFT(Table58[[#This Row],[L3 (Last Work Package only)]],FIND(" - ",Table58[[#This Row],[L3 (Last Work Package only)]])-1)</f>
        <v>IDR 212.5</v>
      </c>
      <c r="M3624" t="str">
        <f>LEFT(Table58[[#This Row],[Assets]],FIND(" - ",Table58[[#This Row],[Assets]])-1)</f>
        <v>HS2-00003HWH4</v>
      </c>
      <c r="N3624" s="239">
        <f>INDEX(TrackerTbl[#Data],MATCH(Table58[[#This Row],[L2]],TrackerTbl[Cleansed_UAID_2],0),5)</f>
        <v>45609</v>
      </c>
      <c r="O3624" s="9" t="str">
        <f>INDEX(TrackerTbl[#Data],MATCH(Table58[[#This Row],[L2]],TrackerTbl[Cleansed_UAID_2],0),6)</f>
        <v>10 - Complete</v>
      </c>
      <c r="P3624" s="239">
        <f>INDEX(TrackerTbl[#Data],MATCH(Table58[[#This Row],[L2]],TrackerTbl[Cleansed_UAID_2],0),7)</f>
        <v>45617</v>
      </c>
    </row>
    <row r="3625" spans="10:16">
      <c r="J3625" t="s">
        <v>12942</v>
      </c>
      <c r="K3625" s="238" t="s">
        <v>12875</v>
      </c>
      <c r="L3625" t="str">
        <f>LEFT(Table58[[#This Row],[L3 (Last Work Package only)]],FIND(" - ",Table58[[#This Row],[L3 (Last Work Package only)]])-1)</f>
        <v>IDR 212.5</v>
      </c>
      <c r="M3625" t="str">
        <f>LEFT(Table58[[#This Row],[Assets]],FIND(" - ",Table58[[#This Row],[Assets]])-1)</f>
        <v>HS2-00003HWH5</v>
      </c>
      <c r="N3625" s="239">
        <f>INDEX(TrackerTbl[#Data],MATCH(Table58[[#This Row],[L2]],TrackerTbl[Cleansed_UAID_2],0),5)</f>
        <v>45609</v>
      </c>
      <c r="O3625" s="9" t="str">
        <f>INDEX(TrackerTbl[#Data],MATCH(Table58[[#This Row],[L2]],TrackerTbl[Cleansed_UAID_2],0),6)</f>
        <v>10 - Complete</v>
      </c>
      <c r="P3625" s="239">
        <f>INDEX(TrackerTbl[#Data],MATCH(Table58[[#This Row],[L2]],TrackerTbl[Cleansed_UAID_2],0),7)</f>
        <v>45617</v>
      </c>
    </row>
    <row r="3626" spans="10:16">
      <c r="J3626" t="s">
        <v>12943</v>
      </c>
      <c r="K3626" s="238" t="s">
        <v>12875</v>
      </c>
      <c r="L3626" t="str">
        <f>LEFT(Table58[[#This Row],[L3 (Last Work Package only)]],FIND(" - ",Table58[[#This Row],[L3 (Last Work Package only)]])-1)</f>
        <v>IDR 212.5</v>
      </c>
      <c r="M3626" t="str">
        <f>LEFT(Table58[[#This Row],[Assets]],FIND(" - ",Table58[[#This Row],[Assets]])-1)</f>
        <v>HS2-00003HWH6</v>
      </c>
      <c r="N3626" s="239">
        <f>INDEX(TrackerTbl[#Data],MATCH(Table58[[#This Row],[L2]],TrackerTbl[Cleansed_UAID_2],0),5)</f>
        <v>45609</v>
      </c>
      <c r="O3626" s="9" t="str">
        <f>INDEX(TrackerTbl[#Data],MATCH(Table58[[#This Row],[L2]],TrackerTbl[Cleansed_UAID_2],0),6)</f>
        <v>10 - Complete</v>
      </c>
      <c r="P3626" s="239">
        <f>INDEX(TrackerTbl[#Data],MATCH(Table58[[#This Row],[L2]],TrackerTbl[Cleansed_UAID_2],0),7)</f>
        <v>45617</v>
      </c>
    </row>
    <row r="3627" spans="10:16">
      <c r="J3627" t="s">
        <v>12944</v>
      </c>
      <c r="K3627" s="238" t="s">
        <v>12875</v>
      </c>
      <c r="L3627" t="str">
        <f>LEFT(Table58[[#This Row],[L3 (Last Work Package only)]],FIND(" - ",Table58[[#This Row],[L3 (Last Work Package only)]])-1)</f>
        <v>IDR 212.5</v>
      </c>
      <c r="M3627" t="str">
        <f>LEFT(Table58[[#This Row],[Assets]],FIND(" - ",Table58[[#This Row],[Assets]])-1)</f>
        <v>HS2-00003JKXR</v>
      </c>
      <c r="N3627" s="239">
        <f>INDEX(TrackerTbl[#Data],MATCH(Table58[[#This Row],[L2]],TrackerTbl[Cleansed_UAID_2],0),5)</f>
        <v>45607</v>
      </c>
      <c r="O3627" s="9" t="str">
        <f>INDEX(TrackerTbl[#Data],MATCH(Table58[[#This Row],[L2]],TrackerTbl[Cleansed_UAID_2],0),6)</f>
        <v>10 - Complete</v>
      </c>
      <c r="P3627" s="239">
        <f>INDEX(TrackerTbl[#Data],MATCH(Table58[[#This Row],[L2]],TrackerTbl[Cleansed_UAID_2],0),7)</f>
        <v>45615</v>
      </c>
    </row>
    <row r="3628" spans="10:16">
      <c r="J3628" t="s">
        <v>12945</v>
      </c>
      <c r="K3628" s="238" t="s">
        <v>12875</v>
      </c>
      <c r="L3628" t="str">
        <f>LEFT(Table58[[#This Row],[L3 (Last Work Package only)]],FIND(" - ",Table58[[#This Row],[L3 (Last Work Package only)]])-1)</f>
        <v>IDR 212.5</v>
      </c>
      <c r="M3628" t="str">
        <f>LEFT(Table58[[#This Row],[Assets]],FIND(" - ",Table58[[#This Row],[Assets]])-1)</f>
        <v>HS2-00003JKXS</v>
      </c>
      <c r="N3628" s="239">
        <f>INDEX(TrackerTbl[#Data],MATCH(Table58[[#This Row],[L2]],TrackerTbl[Cleansed_UAID_2],0),5)</f>
        <v>45523</v>
      </c>
      <c r="O3628" s="9" t="str">
        <f>INDEX(TrackerTbl[#Data],MATCH(Table58[[#This Row],[L2]],TrackerTbl[Cleansed_UAID_2],0),6)</f>
        <v>10 - Complete</v>
      </c>
      <c r="P3628" s="239">
        <f>INDEX(TrackerTbl[#Data],MATCH(Table58[[#This Row],[L2]],TrackerTbl[Cleansed_UAID_2],0),7)</f>
        <v>45533</v>
      </c>
    </row>
    <row r="3629" spans="10:16">
      <c r="J3629" t="s">
        <v>12946</v>
      </c>
      <c r="K3629" s="238" t="s">
        <v>12875</v>
      </c>
      <c r="L3629" t="str">
        <f>LEFT(Table58[[#This Row],[L3 (Last Work Package only)]],FIND(" - ",Table58[[#This Row],[L3 (Last Work Package only)]])-1)</f>
        <v>IDR 212.5</v>
      </c>
      <c r="M3629" t="str">
        <f>LEFT(Table58[[#This Row],[Assets]],FIND(" - ",Table58[[#This Row],[Assets]])-1)</f>
        <v>HS2-00003JKXT</v>
      </c>
      <c r="N3629" s="239">
        <f>INDEX(TrackerTbl[#Data],MATCH(Table58[[#This Row],[L2]],TrackerTbl[Cleansed_UAID_2],0),5)</f>
        <v>45504</v>
      </c>
      <c r="O3629" s="9" t="str">
        <f>INDEX(TrackerTbl[#Data],MATCH(Table58[[#This Row],[L2]],TrackerTbl[Cleansed_UAID_2],0),6)</f>
        <v>10 - Complete</v>
      </c>
      <c r="P3629" s="239">
        <f>INDEX(TrackerTbl[#Data],MATCH(Table58[[#This Row],[L2]],TrackerTbl[Cleansed_UAID_2],0),7)</f>
        <v>45518</v>
      </c>
    </row>
    <row r="3630" spans="10:16">
      <c r="J3630" t="s">
        <v>12947</v>
      </c>
      <c r="K3630" s="238" t="s">
        <v>12875</v>
      </c>
      <c r="L3630" t="str">
        <f>LEFT(Table58[[#This Row],[L3 (Last Work Package only)]],FIND(" - ",Table58[[#This Row],[L3 (Last Work Package only)]])-1)</f>
        <v>IDR 212.5</v>
      </c>
      <c r="M3630" t="str">
        <f>LEFT(Table58[[#This Row],[Assets]],FIND(" - ",Table58[[#This Row],[Assets]])-1)</f>
        <v>HS2-00003KFPN</v>
      </c>
      <c r="N3630" s="239">
        <f>INDEX(TrackerTbl[#Data],MATCH(Table58[[#This Row],[L2]],TrackerTbl[Cleansed_UAID_2],0),5)</f>
        <v>45541</v>
      </c>
      <c r="O3630" s="9" t="str">
        <f>INDEX(TrackerTbl[#Data],MATCH(Table58[[#This Row],[L2]],TrackerTbl[Cleansed_UAID_2],0),6)</f>
        <v>10 - Complete</v>
      </c>
      <c r="P3630" s="239">
        <f>INDEX(TrackerTbl[#Data],MATCH(Table58[[#This Row],[L2]],TrackerTbl[Cleansed_UAID_2],0),7)</f>
        <v>45553</v>
      </c>
    </row>
    <row r="3631" spans="10:16">
      <c r="J3631" t="s">
        <v>12948</v>
      </c>
      <c r="K3631" s="238" t="s">
        <v>12875</v>
      </c>
      <c r="L3631" t="str">
        <f>LEFT(Table58[[#This Row],[L3 (Last Work Package only)]],FIND(" - ",Table58[[#This Row],[L3 (Last Work Package only)]])-1)</f>
        <v>IDR 212.5</v>
      </c>
      <c r="M3631" t="str">
        <f>LEFT(Table58[[#This Row],[Assets]],FIND(" - ",Table58[[#This Row],[Assets]])-1)</f>
        <v>HS2-00003KFPP</v>
      </c>
      <c r="N3631" s="239">
        <f>INDEX(TrackerTbl[#Data],MATCH(Table58[[#This Row],[L2]],TrackerTbl[Cleansed_UAID_2],0),5)</f>
        <v>45596</v>
      </c>
      <c r="O3631" s="9" t="str">
        <f>INDEX(TrackerTbl[#Data],MATCH(Table58[[#This Row],[L2]],TrackerTbl[Cleansed_UAID_2],0),6)</f>
        <v>10 - Complete</v>
      </c>
      <c r="P3631" s="239">
        <f>INDEX(TrackerTbl[#Data],MATCH(Table58[[#This Row],[L2]],TrackerTbl[Cleansed_UAID_2],0),7)</f>
        <v>45610</v>
      </c>
    </row>
    <row r="3632" spans="10:16">
      <c r="J3632" t="s">
        <v>12949</v>
      </c>
      <c r="K3632" s="238" t="s">
        <v>12875</v>
      </c>
      <c r="L3632" t="str">
        <f>LEFT(Table58[[#This Row],[L3 (Last Work Package only)]],FIND(" - ",Table58[[#This Row],[L3 (Last Work Package only)]])-1)</f>
        <v>IDR 212.5</v>
      </c>
      <c r="M3632" t="str">
        <f>LEFT(Table58[[#This Row],[Assets]],FIND(" - ",Table58[[#This Row],[Assets]])-1)</f>
        <v>HS2-00003KFPQ</v>
      </c>
      <c r="N3632" s="239">
        <f>INDEX(TrackerTbl[#Data],MATCH(Table58[[#This Row],[L2]],TrackerTbl[Cleansed_UAID_2],0),5)</f>
        <v>45596</v>
      </c>
      <c r="O3632" s="9" t="str">
        <f>INDEX(TrackerTbl[#Data],MATCH(Table58[[#This Row],[L2]],TrackerTbl[Cleansed_UAID_2],0),6)</f>
        <v>10 - Complete</v>
      </c>
      <c r="P3632" s="239">
        <f>INDEX(TrackerTbl[#Data],MATCH(Table58[[#This Row],[L2]],TrackerTbl[Cleansed_UAID_2],0),7)</f>
        <v>45615</v>
      </c>
    </row>
    <row r="3633" spans="10:16">
      <c r="J3633" t="s">
        <v>12950</v>
      </c>
      <c r="K3633" s="238" t="s">
        <v>12875</v>
      </c>
      <c r="L3633" t="str">
        <f>LEFT(Table58[[#This Row],[L3 (Last Work Package only)]],FIND(" - ",Table58[[#This Row],[L3 (Last Work Package only)]])-1)</f>
        <v>IDR 212.5</v>
      </c>
      <c r="M3633" t="str">
        <f>LEFT(Table58[[#This Row],[Assets]],FIND(" - ",Table58[[#This Row],[Assets]])-1)</f>
        <v>HS2-00003KFPR</v>
      </c>
      <c r="N3633" s="239">
        <f>INDEX(TrackerTbl[#Data],MATCH(Table58[[#This Row],[L2]],TrackerTbl[Cleansed_UAID_2],0),5)</f>
        <v>45596</v>
      </c>
      <c r="O3633" s="9" t="str">
        <f>INDEX(TrackerTbl[#Data],MATCH(Table58[[#This Row],[L2]],TrackerTbl[Cleansed_UAID_2],0),6)</f>
        <v>10 - Complete</v>
      </c>
      <c r="P3633" s="239">
        <f>INDEX(TrackerTbl[#Data],MATCH(Table58[[#This Row],[L2]],TrackerTbl[Cleansed_UAID_2],0),7)</f>
        <v>45615</v>
      </c>
    </row>
    <row r="3634" spans="10:16">
      <c r="J3634" t="s">
        <v>12951</v>
      </c>
      <c r="K3634" s="238" t="s">
        <v>12875</v>
      </c>
      <c r="L3634" t="str">
        <f>LEFT(Table58[[#This Row],[L3 (Last Work Package only)]],FIND(" - ",Table58[[#This Row],[L3 (Last Work Package only)]])-1)</f>
        <v>IDR 212.5</v>
      </c>
      <c r="M3634" t="str">
        <f>LEFT(Table58[[#This Row],[Assets]],FIND(" - ",Table58[[#This Row],[Assets]])-1)</f>
        <v>HS2-00003KFPS</v>
      </c>
      <c r="N3634" s="239">
        <f>INDEX(TrackerTbl[#Data],MATCH(Table58[[#This Row],[L2]],TrackerTbl[Cleansed_UAID_2],0),5)</f>
        <v>45596</v>
      </c>
      <c r="O3634" s="9" t="str">
        <f>INDEX(TrackerTbl[#Data],MATCH(Table58[[#This Row],[L2]],TrackerTbl[Cleansed_UAID_2],0),6)</f>
        <v>10 - Complete</v>
      </c>
      <c r="P3634" s="239">
        <f>INDEX(TrackerTbl[#Data],MATCH(Table58[[#This Row],[L2]],TrackerTbl[Cleansed_UAID_2],0),7)</f>
        <v>45615</v>
      </c>
    </row>
    <row r="3635" spans="10:16">
      <c r="J3635" t="s">
        <v>12952</v>
      </c>
      <c r="K3635" s="238" t="s">
        <v>12875</v>
      </c>
      <c r="L3635" t="str">
        <f>LEFT(Table58[[#This Row],[L3 (Last Work Package only)]],FIND(" - ",Table58[[#This Row],[L3 (Last Work Package only)]])-1)</f>
        <v>IDR 212.5</v>
      </c>
      <c r="M3635" t="str">
        <f>LEFT(Table58[[#This Row],[Assets]],FIND(" - ",Table58[[#This Row],[Assets]])-1)</f>
        <v>HS2-00003KR5H</v>
      </c>
      <c r="N3635" s="239">
        <f>INDEX(TrackerTbl[#Data],MATCH(Table58[[#This Row],[L2]],TrackerTbl[Cleansed_UAID_2],0),5)</f>
        <v>45601</v>
      </c>
      <c r="O3635" s="9" t="str">
        <f>INDEX(TrackerTbl[#Data],MATCH(Table58[[#This Row],[L2]],TrackerTbl[Cleansed_UAID_2],0),6)</f>
        <v>10 - Complete</v>
      </c>
      <c r="P3635" s="239">
        <f>INDEX(TrackerTbl[#Data],MATCH(Table58[[#This Row],[L2]],TrackerTbl[Cleansed_UAID_2],0),7)</f>
        <v>45615</v>
      </c>
    </row>
    <row r="3636" spans="10:16">
      <c r="J3636" t="s">
        <v>12953</v>
      </c>
      <c r="K3636" s="238" t="s">
        <v>12875</v>
      </c>
      <c r="L3636" t="str">
        <f>LEFT(Table58[[#This Row],[L3 (Last Work Package only)]],FIND(" - ",Table58[[#This Row],[L3 (Last Work Package only)]])-1)</f>
        <v>IDR 212.5</v>
      </c>
      <c r="M3636" t="str">
        <f>LEFT(Table58[[#This Row],[Assets]],FIND(" - ",Table58[[#This Row],[Assets]])-1)</f>
        <v>HS2-00003KR5J</v>
      </c>
      <c r="N3636" s="239">
        <f>INDEX(TrackerTbl[#Data],MATCH(Table58[[#This Row],[L2]],TrackerTbl[Cleansed_UAID_2],0),5)</f>
        <v>45601</v>
      </c>
      <c r="O3636" s="9" t="str">
        <f>INDEX(TrackerTbl[#Data],MATCH(Table58[[#This Row],[L2]],TrackerTbl[Cleansed_UAID_2],0),6)</f>
        <v>10 - Complete</v>
      </c>
      <c r="P3636" s="239">
        <f>INDEX(TrackerTbl[#Data],MATCH(Table58[[#This Row],[L2]],TrackerTbl[Cleansed_UAID_2],0),7)</f>
        <v>45615</v>
      </c>
    </row>
    <row r="3637" spans="10:16">
      <c r="J3637" t="s">
        <v>12954</v>
      </c>
      <c r="K3637" s="238" t="s">
        <v>12875</v>
      </c>
      <c r="L3637" t="str">
        <f>LEFT(Table58[[#This Row],[L3 (Last Work Package only)]],FIND(" - ",Table58[[#This Row],[L3 (Last Work Package only)]])-1)</f>
        <v>IDR 212.5</v>
      </c>
      <c r="M3637" t="str">
        <f>LEFT(Table58[[#This Row],[Assets]],FIND(" - ",Table58[[#This Row],[Assets]])-1)</f>
        <v>HS2-00003LCQ9</v>
      </c>
      <c r="N3637" s="239">
        <f>INDEX(TrackerTbl[#Data],MATCH(Table58[[#This Row],[L2]],TrackerTbl[Cleansed_UAID_2],0),5)</f>
        <v>45601</v>
      </c>
      <c r="O3637" s="9" t="str">
        <f>INDEX(TrackerTbl[#Data],MATCH(Table58[[#This Row],[L2]],TrackerTbl[Cleansed_UAID_2],0),6)</f>
        <v>10 - Complete</v>
      </c>
      <c r="P3637" s="239">
        <f>INDEX(TrackerTbl[#Data],MATCH(Table58[[#This Row],[L2]],TrackerTbl[Cleansed_UAID_2],0),7)</f>
        <v>45615</v>
      </c>
    </row>
    <row r="3638" spans="10:16">
      <c r="J3638" t="s">
        <v>12955</v>
      </c>
      <c r="K3638" s="238" t="s">
        <v>12875</v>
      </c>
      <c r="L3638" t="str">
        <f>LEFT(Table58[[#This Row],[L3 (Last Work Package only)]],FIND(" - ",Table58[[#This Row],[L3 (Last Work Package only)]])-1)</f>
        <v>IDR 212.5</v>
      </c>
      <c r="M3638" t="str">
        <f>LEFT(Table58[[#This Row],[Assets]],FIND(" - ",Table58[[#This Row],[Assets]])-1)</f>
        <v>HS2-00003LCQA</v>
      </c>
      <c r="N3638" s="239">
        <f>INDEX(TrackerTbl[#Data],MATCH(Table58[[#This Row],[L2]],TrackerTbl[Cleansed_UAID_2],0),5)</f>
        <v>45601</v>
      </c>
      <c r="O3638" s="9" t="str">
        <f>INDEX(TrackerTbl[#Data],MATCH(Table58[[#This Row],[L2]],TrackerTbl[Cleansed_UAID_2],0),6)</f>
        <v>10 - Complete</v>
      </c>
      <c r="P3638" s="239">
        <f>INDEX(TrackerTbl[#Data],MATCH(Table58[[#This Row],[L2]],TrackerTbl[Cleansed_UAID_2],0),7)</f>
        <v>45615</v>
      </c>
    </row>
    <row r="3639" spans="10:16">
      <c r="J3639" t="s">
        <v>12956</v>
      </c>
      <c r="K3639" s="238" t="s">
        <v>12875</v>
      </c>
      <c r="L3639" t="str">
        <f>LEFT(Table58[[#This Row],[L3 (Last Work Package only)]],FIND(" - ",Table58[[#This Row],[L3 (Last Work Package only)]])-1)</f>
        <v>IDR 212.5</v>
      </c>
      <c r="M3639" t="str">
        <f>LEFT(Table58[[#This Row],[Assets]],FIND(" - ",Table58[[#This Row],[Assets]])-1)</f>
        <v>HS2-00003LGKN</v>
      </c>
      <c r="N3639" s="239">
        <f>INDEX(TrackerTbl[#Data],MATCH(Table58[[#This Row],[L2]],TrackerTbl[Cleansed_UAID_2],0),5)</f>
        <v>45601</v>
      </c>
      <c r="O3639" s="9" t="str">
        <f>INDEX(TrackerTbl[#Data],MATCH(Table58[[#This Row],[L2]],TrackerTbl[Cleansed_UAID_2],0),6)</f>
        <v>10 - Complete</v>
      </c>
      <c r="P3639" s="239">
        <f>INDEX(TrackerTbl[#Data],MATCH(Table58[[#This Row],[L2]],TrackerTbl[Cleansed_UAID_2],0),7)</f>
        <v>45615</v>
      </c>
    </row>
    <row r="3640" spans="10:16">
      <c r="J3640" t="s">
        <v>12957</v>
      </c>
      <c r="K3640" s="238" t="s">
        <v>12875</v>
      </c>
      <c r="L3640" t="str">
        <f>LEFT(Table58[[#This Row],[L3 (Last Work Package only)]],FIND(" - ",Table58[[#This Row],[L3 (Last Work Package only)]])-1)</f>
        <v>IDR 212.5</v>
      </c>
      <c r="M3640" t="str">
        <f>LEFT(Table58[[#This Row],[Assets]],FIND(" - ",Table58[[#This Row],[Assets]])-1)</f>
        <v>HS2-00003LGKP</v>
      </c>
      <c r="N3640" s="239">
        <f>INDEX(TrackerTbl[#Data],MATCH(Table58[[#This Row],[L2]],TrackerTbl[Cleansed_UAID_2],0),5)</f>
        <v>45616</v>
      </c>
      <c r="O3640" s="9" t="str">
        <f>INDEX(TrackerTbl[#Data],MATCH(Table58[[#This Row],[L2]],TrackerTbl[Cleansed_UAID_2],0),6)</f>
        <v>10 - Complete</v>
      </c>
      <c r="P3640" s="239">
        <f>INDEX(TrackerTbl[#Data],MATCH(Table58[[#This Row],[L2]],TrackerTbl[Cleansed_UAID_2],0),7)</f>
        <v>45618</v>
      </c>
    </row>
    <row r="3641" spans="10:16">
      <c r="J3641" t="s">
        <v>12958</v>
      </c>
      <c r="K3641" s="238" t="s">
        <v>12875</v>
      </c>
      <c r="L3641" t="str">
        <f>LEFT(Table58[[#This Row],[L3 (Last Work Package only)]],FIND(" - ",Table58[[#This Row],[L3 (Last Work Package only)]])-1)</f>
        <v>IDR 212.5</v>
      </c>
      <c r="M3641" t="str">
        <f>LEFT(Table58[[#This Row],[Assets]],FIND(" - ",Table58[[#This Row],[Assets]])-1)</f>
        <v>HS2-00003LQUL</v>
      </c>
      <c r="N3641" s="239">
        <f>INDEX(TrackerTbl[#Data],MATCH(Table58[[#This Row],[L2]],TrackerTbl[Cleansed_UAID_2],0),5)</f>
        <v>45609</v>
      </c>
      <c r="O3641" s="9" t="str">
        <f>INDEX(TrackerTbl[#Data],MATCH(Table58[[#This Row],[L2]],TrackerTbl[Cleansed_UAID_2],0),6)</f>
        <v>10 - Complete</v>
      </c>
      <c r="P3641" s="239">
        <f>INDEX(TrackerTbl[#Data],MATCH(Table58[[#This Row],[L2]],TrackerTbl[Cleansed_UAID_2],0),7)</f>
        <v>45618</v>
      </c>
    </row>
    <row r="3642" spans="10:16">
      <c r="J3642" t="s">
        <v>12959</v>
      </c>
      <c r="K3642" s="238" t="s">
        <v>12875</v>
      </c>
      <c r="L3642" t="str">
        <f>LEFT(Table58[[#This Row],[L3 (Last Work Package only)]],FIND(" - ",Table58[[#This Row],[L3 (Last Work Package only)]])-1)</f>
        <v>IDR 212.5</v>
      </c>
      <c r="M3642" t="str">
        <f>LEFT(Table58[[#This Row],[Assets]],FIND(" - ",Table58[[#This Row],[Assets]])-1)</f>
        <v>HS2-00003LQUM</v>
      </c>
      <c r="N3642" s="239">
        <f>INDEX(TrackerTbl[#Data],MATCH(Table58[[#This Row],[L2]],TrackerTbl[Cleansed_UAID_2],0),5)</f>
        <v>45609</v>
      </c>
      <c r="O3642" s="9" t="str">
        <f>INDEX(TrackerTbl[#Data],MATCH(Table58[[#This Row],[L2]],TrackerTbl[Cleansed_UAID_2],0),6)</f>
        <v>10 - Complete</v>
      </c>
      <c r="P3642" s="239">
        <f>INDEX(TrackerTbl[#Data],MATCH(Table58[[#This Row],[L2]],TrackerTbl[Cleansed_UAID_2],0),7)</f>
        <v>45618</v>
      </c>
    </row>
    <row r="3643" spans="10:16">
      <c r="J3643" t="s">
        <v>12960</v>
      </c>
      <c r="K3643" s="238" t="s">
        <v>12961</v>
      </c>
      <c r="L3643" t="str">
        <f>LEFT(Table58[[#This Row],[L3 (Last Work Package only)]],FIND(" - ",Table58[[#This Row],[L3 (Last Work Package only)]])-1)</f>
        <v>IDR 212.4</v>
      </c>
      <c r="M3643" t="str">
        <f>LEFT(Table58[[#This Row],[Assets]],FIND(" - ",Table58[[#This Row],[Assets]])-1)</f>
        <v>HS2-00002CT5X</v>
      </c>
      <c r="N3643" s="239">
        <f>INDEX(TrackerTbl[#Data],MATCH(Table58[[#This Row],[L2]],TrackerTbl[Cleansed_UAID_2],0),5)</f>
        <v>45401</v>
      </c>
      <c r="O3643" s="9" t="str">
        <f>INDEX(TrackerTbl[#Data],MATCH(Table58[[#This Row],[L2]],TrackerTbl[Cleansed_UAID_2],0),6)</f>
        <v>10 - Complete</v>
      </c>
      <c r="P3643" s="239">
        <f>INDEX(TrackerTbl[#Data],MATCH(Table58[[#This Row],[L2]],TrackerTbl[Cleansed_UAID_2],0),7)</f>
        <v>45411</v>
      </c>
    </row>
    <row r="3644" spans="10:16">
      <c r="J3644" t="s">
        <v>12962</v>
      </c>
      <c r="K3644" s="238" t="s">
        <v>12961</v>
      </c>
      <c r="L3644" t="str">
        <f>LEFT(Table58[[#This Row],[L3 (Last Work Package only)]],FIND(" - ",Table58[[#This Row],[L3 (Last Work Package only)]])-1)</f>
        <v>IDR 212.4</v>
      </c>
      <c r="M3644" t="str">
        <f>LEFT(Table58[[#This Row],[Assets]],FIND(" - ",Table58[[#This Row],[Assets]])-1)</f>
        <v>HS2-00002CT5Z</v>
      </c>
      <c r="N3644" s="239">
        <f>INDEX(TrackerTbl[#Data],MATCH(Table58[[#This Row],[L2]],TrackerTbl[Cleansed_UAID_2],0),5)</f>
        <v>45401</v>
      </c>
      <c r="O3644" s="9" t="str">
        <f>INDEX(TrackerTbl[#Data],MATCH(Table58[[#This Row],[L2]],TrackerTbl[Cleansed_UAID_2],0),6)</f>
        <v>10 - Complete</v>
      </c>
      <c r="P3644" s="239">
        <f>INDEX(TrackerTbl[#Data],MATCH(Table58[[#This Row],[L2]],TrackerTbl[Cleansed_UAID_2],0),7)</f>
        <v>45411</v>
      </c>
    </row>
    <row r="3645" spans="10:16">
      <c r="J3645" t="s">
        <v>12963</v>
      </c>
      <c r="K3645" s="238" t="s">
        <v>12961</v>
      </c>
      <c r="L3645" t="str">
        <f>LEFT(Table58[[#This Row],[L3 (Last Work Package only)]],FIND(" - ",Table58[[#This Row],[L3 (Last Work Package only)]])-1)</f>
        <v>IDR 212.4</v>
      </c>
      <c r="M3645" t="str">
        <f>LEFT(Table58[[#This Row],[Assets]],FIND(" - ",Table58[[#This Row],[Assets]])-1)</f>
        <v>HS2-00002CT67</v>
      </c>
      <c r="N3645" s="239">
        <f>INDEX(TrackerTbl[#Data],MATCH(Table58[[#This Row],[L2]],TrackerTbl[Cleansed_UAID_2],0),5)</f>
        <v>45390</v>
      </c>
      <c r="O3645" s="9" t="str">
        <f>INDEX(TrackerTbl[#Data],MATCH(Table58[[#This Row],[L2]],TrackerTbl[Cleansed_UAID_2],0),6)</f>
        <v>10 - Complete</v>
      </c>
      <c r="P3645" s="239">
        <f>INDEX(TrackerTbl[#Data],MATCH(Table58[[#This Row],[L2]],TrackerTbl[Cleansed_UAID_2],0),7)</f>
        <v>45408</v>
      </c>
    </row>
    <row r="3646" spans="10:16">
      <c r="J3646" t="s">
        <v>12964</v>
      </c>
      <c r="K3646" s="238" t="s">
        <v>12961</v>
      </c>
      <c r="L3646" t="str">
        <f>LEFT(Table58[[#This Row],[L3 (Last Work Package only)]],FIND(" - ",Table58[[#This Row],[L3 (Last Work Package only)]])-1)</f>
        <v>IDR 212.4</v>
      </c>
      <c r="M3646" t="str">
        <f>LEFT(Table58[[#This Row],[Assets]],FIND(" - ",Table58[[#This Row],[Assets]])-1)</f>
        <v>HS2-00002CT68</v>
      </c>
      <c r="N3646" s="239">
        <f>INDEX(TrackerTbl[#Data],MATCH(Table58[[#This Row],[L2]],TrackerTbl[Cleansed_UAID_2],0),5)</f>
        <v>45401</v>
      </c>
      <c r="O3646" s="9" t="str">
        <f>INDEX(TrackerTbl[#Data],MATCH(Table58[[#This Row],[L2]],TrackerTbl[Cleansed_UAID_2],0),6)</f>
        <v>10 - Complete</v>
      </c>
      <c r="P3646" s="239">
        <f>INDEX(TrackerTbl[#Data],MATCH(Table58[[#This Row],[L2]],TrackerTbl[Cleansed_UAID_2],0),7)</f>
        <v>45411</v>
      </c>
    </row>
    <row r="3647" spans="10:16">
      <c r="J3647" t="s">
        <v>12965</v>
      </c>
      <c r="K3647" s="238" t="s">
        <v>12961</v>
      </c>
      <c r="L3647" t="str">
        <f>LEFT(Table58[[#This Row],[L3 (Last Work Package only)]],FIND(" - ",Table58[[#This Row],[L3 (Last Work Package only)]])-1)</f>
        <v>IDR 212.4</v>
      </c>
      <c r="M3647" t="str">
        <f>LEFT(Table58[[#This Row],[Assets]],FIND(" - ",Table58[[#This Row],[Assets]])-1)</f>
        <v>HS2-00002CT6A</v>
      </c>
      <c r="N3647" s="239">
        <f>INDEX(TrackerTbl[#Data],MATCH(Table58[[#This Row],[L2]],TrackerTbl[Cleansed_UAID_2],0),5)</f>
        <v>45390</v>
      </c>
      <c r="O3647" s="9" t="str">
        <f>INDEX(TrackerTbl[#Data],MATCH(Table58[[#This Row],[L2]],TrackerTbl[Cleansed_UAID_2],0),6)</f>
        <v>10 - Complete</v>
      </c>
      <c r="P3647" s="239">
        <f>INDEX(TrackerTbl[#Data],MATCH(Table58[[#This Row],[L2]],TrackerTbl[Cleansed_UAID_2],0),7)</f>
        <v>45411</v>
      </c>
    </row>
    <row r="3648" spans="10:16">
      <c r="J3648" t="s">
        <v>12966</v>
      </c>
      <c r="K3648" s="238" t="s">
        <v>12961</v>
      </c>
      <c r="L3648" t="str">
        <f>LEFT(Table58[[#This Row],[L3 (Last Work Package only)]],FIND(" - ",Table58[[#This Row],[L3 (Last Work Package only)]])-1)</f>
        <v>IDR 212.4</v>
      </c>
      <c r="M3648" t="str">
        <f>LEFT(Table58[[#This Row],[Assets]],FIND(" - ",Table58[[#This Row],[Assets]])-1)</f>
        <v>HS2-00002CT6B</v>
      </c>
      <c r="N3648" s="239">
        <f>INDEX(TrackerTbl[#Data],MATCH(Table58[[#This Row],[L2]],TrackerTbl[Cleansed_UAID_2],0),5)</f>
        <v>45401</v>
      </c>
      <c r="O3648" s="9" t="str">
        <f>INDEX(TrackerTbl[#Data],MATCH(Table58[[#This Row],[L2]],TrackerTbl[Cleansed_UAID_2],0),6)</f>
        <v>10 - Complete</v>
      </c>
      <c r="P3648" s="239">
        <f>INDEX(TrackerTbl[#Data],MATCH(Table58[[#This Row],[L2]],TrackerTbl[Cleansed_UAID_2],0),7)</f>
        <v>45411</v>
      </c>
    </row>
    <row r="3649" spans="10:16">
      <c r="J3649" t="s">
        <v>12967</v>
      </c>
      <c r="K3649" s="238" t="s">
        <v>12961</v>
      </c>
      <c r="L3649" t="str">
        <f>LEFT(Table58[[#This Row],[L3 (Last Work Package only)]],FIND(" - ",Table58[[#This Row],[L3 (Last Work Package only)]])-1)</f>
        <v>IDR 212.4</v>
      </c>
      <c r="M3649" t="str">
        <f>LEFT(Table58[[#This Row],[Assets]],FIND(" - ",Table58[[#This Row],[Assets]])-1)</f>
        <v>HS2-00002CT6D</v>
      </c>
      <c r="N3649" s="239">
        <f>INDEX(TrackerTbl[#Data],MATCH(Table58[[#This Row],[L2]],TrackerTbl[Cleansed_UAID_2],0),5)</f>
        <v>45401</v>
      </c>
      <c r="O3649" s="9" t="str">
        <f>INDEX(TrackerTbl[#Data],MATCH(Table58[[#This Row],[L2]],TrackerTbl[Cleansed_UAID_2],0),6)</f>
        <v>10 - Complete</v>
      </c>
      <c r="P3649" s="239">
        <f>INDEX(TrackerTbl[#Data],MATCH(Table58[[#This Row],[L2]],TrackerTbl[Cleansed_UAID_2],0),7)</f>
        <v>45411</v>
      </c>
    </row>
    <row r="3650" spans="10:16">
      <c r="J3650" t="s">
        <v>12968</v>
      </c>
      <c r="K3650" s="238" t="s">
        <v>12961</v>
      </c>
      <c r="L3650" t="str">
        <f>LEFT(Table58[[#This Row],[L3 (Last Work Package only)]],FIND(" - ",Table58[[#This Row],[L3 (Last Work Package only)]])-1)</f>
        <v>IDR 212.4</v>
      </c>
      <c r="M3650" t="str">
        <f>LEFT(Table58[[#This Row],[Assets]],FIND(" - ",Table58[[#This Row],[Assets]])-1)</f>
        <v>HS2-00002CT6E</v>
      </c>
      <c r="N3650" s="239">
        <f>INDEX(TrackerTbl[#Data],MATCH(Table58[[#This Row],[L2]],TrackerTbl[Cleansed_UAID_2],0),5)</f>
        <v>45401</v>
      </c>
      <c r="O3650" s="9" t="str">
        <f>INDEX(TrackerTbl[#Data],MATCH(Table58[[#This Row],[L2]],TrackerTbl[Cleansed_UAID_2],0),6)</f>
        <v>10 - Complete</v>
      </c>
      <c r="P3650" s="239">
        <f>INDEX(TrackerTbl[#Data],MATCH(Table58[[#This Row],[L2]],TrackerTbl[Cleansed_UAID_2],0),7)</f>
        <v>45411</v>
      </c>
    </row>
    <row r="3651" spans="10:16">
      <c r="J3651" t="s">
        <v>12969</v>
      </c>
      <c r="K3651" s="238" t="s">
        <v>12961</v>
      </c>
      <c r="L3651" t="str">
        <f>LEFT(Table58[[#This Row],[L3 (Last Work Package only)]],FIND(" - ",Table58[[#This Row],[L3 (Last Work Package only)]])-1)</f>
        <v>IDR 212.4</v>
      </c>
      <c r="M3651" t="str">
        <f>LEFT(Table58[[#This Row],[Assets]],FIND(" - ",Table58[[#This Row],[Assets]])-1)</f>
        <v>HS2-00002CT6H</v>
      </c>
      <c r="N3651" s="239">
        <f>INDEX(TrackerTbl[#Data],MATCH(Table58[[#This Row],[L2]],TrackerTbl[Cleansed_UAID_2],0),5)</f>
        <v>45401</v>
      </c>
      <c r="O3651" s="9" t="str">
        <f>INDEX(TrackerTbl[#Data],MATCH(Table58[[#This Row],[L2]],TrackerTbl[Cleansed_UAID_2],0),6)</f>
        <v>10 - Complete</v>
      </c>
      <c r="P3651" s="239">
        <f>INDEX(TrackerTbl[#Data],MATCH(Table58[[#This Row],[L2]],TrackerTbl[Cleansed_UAID_2],0),7)</f>
        <v>45411</v>
      </c>
    </row>
    <row r="3652" spans="10:16">
      <c r="J3652" t="s">
        <v>12970</v>
      </c>
      <c r="K3652" s="238" t="s">
        <v>12961</v>
      </c>
      <c r="L3652" t="str">
        <f>LEFT(Table58[[#This Row],[L3 (Last Work Package only)]],FIND(" - ",Table58[[#This Row],[L3 (Last Work Package only)]])-1)</f>
        <v>IDR 212.4</v>
      </c>
      <c r="M3652" t="str">
        <f>LEFT(Table58[[#This Row],[Assets]],FIND(" - ",Table58[[#This Row],[Assets]])-1)</f>
        <v>HS2-00002CT6K</v>
      </c>
      <c r="N3652" s="239">
        <f>INDEX(TrackerTbl[#Data],MATCH(Table58[[#This Row],[L2]],TrackerTbl[Cleansed_UAID_2],0),5)</f>
        <v>45401</v>
      </c>
      <c r="O3652" s="9" t="str">
        <f>INDEX(TrackerTbl[#Data],MATCH(Table58[[#This Row],[L2]],TrackerTbl[Cleansed_UAID_2],0),6)</f>
        <v>10 - Complete</v>
      </c>
      <c r="P3652" s="239">
        <f>INDEX(TrackerTbl[#Data],MATCH(Table58[[#This Row],[L2]],TrackerTbl[Cleansed_UAID_2],0),7)</f>
        <v>45411</v>
      </c>
    </row>
    <row r="3653" spans="10:16">
      <c r="J3653" t="s">
        <v>12971</v>
      </c>
      <c r="K3653" s="238" t="s">
        <v>12961</v>
      </c>
      <c r="L3653" t="str">
        <f>LEFT(Table58[[#This Row],[L3 (Last Work Package only)]],FIND(" - ",Table58[[#This Row],[L3 (Last Work Package only)]])-1)</f>
        <v>IDR 212.4</v>
      </c>
      <c r="M3653" t="str">
        <f>LEFT(Table58[[#This Row],[Assets]],FIND(" - ",Table58[[#This Row],[Assets]])-1)</f>
        <v>HS2-00002WUMM</v>
      </c>
      <c r="N3653" s="239">
        <f>INDEX(TrackerTbl[#Data],MATCH(Table58[[#This Row],[L2]],TrackerTbl[Cleansed_UAID_2],0),5)</f>
        <v>45397</v>
      </c>
      <c r="O3653" s="9" t="str">
        <f>INDEX(TrackerTbl[#Data],MATCH(Table58[[#This Row],[L2]],TrackerTbl[Cleansed_UAID_2],0),6)</f>
        <v>10 - Complete</v>
      </c>
      <c r="P3653" s="239">
        <f>INDEX(TrackerTbl[#Data],MATCH(Table58[[#This Row],[L2]],TrackerTbl[Cleansed_UAID_2],0),7)</f>
        <v>45408</v>
      </c>
    </row>
    <row r="3654" spans="10:16">
      <c r="J3654" t="s">
        <v>12972</v>
      </c>
      <c r="K3654" s="238" t="s">
        <v>12961</v>
      </c>
      <c r="L3654" t="str">
        <f>LEFT(Table58[[#This Row],[L3 (Last Work Package only)]],FIND(" - ",Table58[[#This Row],[L3 (Last Work Package only)]])-1)</f>
        <v>IDR 212.4</v>
      </c>
      <c r="M3654" t="str">
        <f>LEFT(Table58[[#This Row],[Assets]],FIND(" - ",Table58[[#This Row],[Assets]])-1)</f>
        <v>HS2-00002WUMN</v>
      </c>
      <c r="N3654" s="239">
        <f>INDEX(TrackerTbl[#Data],MATCH(Table58[[#This Row],[L2]],TrackerTbl[Cleansed_UAID_2],0),5)</f>
        <v>45397</v>
      </c>
      <c r="O3654" s="9" t="str">
        <f>INDEX(TrackerTbl[#Data],MATCH(Table58[[#This Row],[L2]],TrackerTbl[Cleansed_UAID_2],0),6)</f>
        <v>10 - Complete</v>
      </c>
      <c r="P3654" s="239">
        <f>INDEX(TrackerTbl[#Data],MATCH(Table58[[#This Row],[L2]],TrackerTbl[Cleansed_UAID_2],0),7)</f>
        <v>45408</v>
      </c>
    </row>
    <row r="3655" spans="10:16">
      <c r="J3655" t="s">
        <v>12973</v>
      </c>
      <c r="K3655" s="238" t="s">
        <v>12961</v>
      </c>
      <c r="L3655" t="str">
        <f>LEFT(Table58[[#This Row],[L3 (Last Work Package only)]],FIND(" - ",Table58[[#This Row],[L3 (Last Work Package only)]])-1)</f>
        <v>IDR 212.4</v>
      </c>
      <c r="M3655" t="str">
        <f>LEFT(Table58[[#This Row],[Assets]],FIND(" - ",Table58[[#This Row],[Assets]])-1)</f>
        <v>HS2-00002WUMP</v>
      </c>
      <c r="N3655" s="239">
        <f>INDEX(TrackerTbl[#Data],MATCH(Table58[[#This Row],[L2]],TrackerTbl[Cleansed_UAID_2],0),5)</f>
        <v>45397</v>
      </c>
      <c r="O3655" s="9" t="str">
        <f>INDEX(TrackerTbl[#Data],MATCH(Table58[[#This Row],[L2]],TrackerTbl[Cleansed_UAID_2],0),6)</f>
        <v>10 - Complete</v>
      </c>
      <c r="P3655" s="239">
        <f>INDEX(TrackerTbl[#Data],MATCH(Table58[[#This Row],[L2]],TrackerTbl[Cleansed_UAID_2],0),7)</f>
        <v>45408</v>
      </c>
    </row>
    <row r="3656" spans="10:16">
      <c r="J3656" t="s">
        <v>12974</v>
      </c>
      <c r="K3656" s="238" t="s">
        <v>12961</v>
      </c>
      <c r="L3656" t="str">
        <f>LEFT(Table58[[#This Row],[L3 (Last Work Package only)]],FIND(" - ",Table58[[#This Row],[L3 (Last Work Package only)]])-1)</f>
        <v>IDR 212.4</v>
      </c>
      <c r="M3656" t="str">
        <f>LEFT(Table58[[#This Row],[Assets]],FIND(" - ",Table58[[#This Row],[Assets]])-1)</f>
        <v>HS2-00002WUMQ</v>
      </c>
      <c r="N3656" s="239">
        <f>INDEX(TrackerTbl[#Data],MATCH(Table58[[#This Row],[L2]],TrackerTbl[Cleansed_UAID_2],0),5)</f>
        <v>45397</v>
      </c>
      <c r="O3656" s="9" t="str">
        <f>INDEX(TrackerTbl[#Data],MATCH(Table58[[#This Row],[L2]],TrackerTbl[Cleansed_UAID_2],0),6)</f>
        <v>10 - Complete</v>
      </c>
      <c r="P3656" s="239">
        <f>INDEX(TrackerTbl[#Data],MATCH(Table58[[#This Row],[L2]],TrackerTbl[Cleansed_UAID_2],0),7)</f>
        <v>45408</v>
      </c>
    </row>
    <row r="3657" spans="10:16">
      <c r="J3657" t="s">
        <v>12975</v>
      </c>
      <c r="K3657" s="238" t="s">
        <v>12961</v>
      </c>
      <c r="L3657" t="str">
        <f>LEFT(Table58[[#This Row],[L3 (Last Work Package only)]],FIND(" - ",Table58[[#This Row],[L3 (Last Work Package only)]])-1)</f>
        <v>IDR 212.4</v>
      </c>
      <c r="M3657" t="str">
        <f>LEFT(Table58[[#This Row],[Assets]],FIND(" - ",Table58[[#This Row],[Assets]])-1)</f>
        <v>HS2-00002WUMR</v>
      </c>
      <c r="N3657" s="239">
        <f>INDEX(TrackerTbl[#Data],MATCH(Table58[[#This Row],[L2]],TrackerTbl[Cleansed_UAID_2],0),5)</f>
        <v>45397</v>
      </c>
      <c r="O3657" s="9" t="str">
        <f>INDEX(TrackerTbl[#Data],MATCH(Table58[[#This Row],[L2]],TrackerTbl[Cleansed_UAID_2],0),6)</f>
        <v>10 - Complete</v>
      </c>
      <c r="P3657" s="239">
        <f>INDEX(TrackerTbl[#Data],MATCH(Table58[[#This Row],[L2]],TrackerTbl[Cleansed_UAID_2],0),7)</f>
        <v>45408</v>
      </c>
    </row>
    <row r="3658" spans="10:16">
      <c r="J3658" t="s">
        <v>12976</v>
      </c>
      <c r="K3658" s="238" t="s">
        <v>12961</v>
      </c>
      <c r="L3658" t="str">
        <f>LEFT(Table58[[#This Row],[L3 (Last Work Package only)]],FIND(" - ",Table58[[#This Row],[L3 (Last Work Package only)]])-1)</f>
        <v>IDR 212.4</v>
      </c>
      <c r="M3658" t="str">
        <f>LEFT(Table58[[#This Row],[Assets]],FIND(" - ",Table58[[#This Row],[Assets]])-1)</f>
        <v>HS2-00002WUMS</v>
      </c>
      <c r="N3658" s="239">
        <f>INDEX(TrackerTbl[#Data],MATCH(Table58[[#This Row],[L2]],TrackerTbl[Cleansed_UAID_2],0),5)</f>
        <v>45397</v>
      </c>
      <c r="O3658" s="9" t="str">
        <f>INDEX(TrackerTbl[#Data],MATCH(Table58[[#This Row],[L2]],TrackerTbl[Cleansed_UAID_2],0),6)</f>
        <v>10 - Complete</v>
      </c>
      <c r="P3658" s="239">
        <f>INDEX(TrackerTbl[#Data],MATCH(Table58[[#This Row],[L2]],TrackerTbl[Cleansed_UAID_2],0),7)</f>
        <v>45408</v>
      </c>
    </row>
    <row r="3659" spans="10:16">
      <c r="J3659" t="s">
        <v>12977</v>
      </c>
      <c r="K3659" s="238" t="s">
        <v>12961</v>
      </c>
      <c r="L3659" t="str">
        <f>LEFT(Table58[[#This Row],[L3 (Last Work Package only)]],FIND(" - ",Table58[[#This Row],[L3 (Last Work Package only)]])-1)</f>
        <v>IDR 212.4</v>
      </c>
      <c r="M3659" t="str">
        <f>LEFT(Table58[[#This Row],[Assets]],FIND(" - ",Table58[[#This Row],[Assets]])-1)</f>
        <v>HS2-00002WUMT</v>
      </c>
      <c r="N3659" s="239">
        <f>INDEX(TrackerTbl[#Data],MATCH(Table58[[#This Row],[L2]],TrackerTbl[Cleansed_UAID_2],0),5)</f>
        <v>45397</v>
      </c>
      <c r="O3659" s="9" t="str">
        <f>INDEX(TrackerTbl[#Data],MATCH(Table58[[#This Row],[L2]],TrackerTbl[Cleansed_UAID_2],0),6)</f>
        <v>10 - Complete</v>
      </c>
      <c r="P3659" s="239">
        <f>INDEX(TrackerTbl[#Data],MATCH(Table58[[#This Row],[L2]],TrackerTbl[Cleansed_UAID_2],0),7)</f>
        <v>45408</v>
      </c>
    </row>
    <row r="3660" spans="10:16">
      <c r="J3660" t="s">
        <v>12978</v>
      </c>
      <c r="K3660" s="238" t="s">
        <v>12961</v>
      </c>
      <c r="L3660" t="str">
        <f>LEFT(Table58[[#This Row],[L3 (Last Work Package only)]],FIND(" - ",Table58[[#This Row],[L3 (Last Work Package only)]])-1)</f>
        <v>IDR 212.4</v>
      </c>
      <c r="M3660" t="str">
        <f>LEFT(Table58[[#This Row],[Assets]],FIND(" - ",Table58[[#This Row],[Assets]])-1)</f>
        <v>HS2-00002WUMU</v>
      </c>
      <c r="N3660" s="239">
        <f>INDEX(TrackerTbl[#Data],MATCH(Table58[[#This Row],[L2]],TrackerTbl[Cleansed_UAID_2],0),5)</f>
        <v>45397</v>
      </c>
      <c r="O3660" s="9" t="str">
        <f>INDEX(TrackerTbl[#Data],MATCH(Table58[[#This Row],[L2]],TrackerTbl[Cleansed_UAID_2],0),6)</f>
        <v>10 - Complete</v>
      </c>
      <c r="P3660" s="239">
        <f>INDEX(TrackerTbl[#Data],MATCH(Table58[[#This Row],[L2]],TrackerTbl[Cleansed_UAID_2],0),7)</f>
        <v>45408</v>
      </c>
    </row>
    <row r="3661" spans="10:16">
      <c r="J3661" t="s">
        <v>12979</v>
      </c>
      <c r="K3661" s="238" t="s">
        <v>12961</v>
      </c>
      <c r="L3661" t="str">
        <f>LEFT(Table58[[#This Row],[L3 (Last Work Package only)]],FIND(" - ",Table58[[#This Row],[L3 (Last Work Package only)]])-1)</f>
        <v>IDR 212.4</v>
      </c>
      <c r="M3661" t="str">
        <f>LEFT(Table58[[#This Row],[Assets]],FIND(" - ",Table58[[#This Row],[Assets]])-1)</f>
        <v>HS2-00002WUMV</v>
      </c>
      <c r="N3661" s="239">
        <f>INDEX(TrackerTbl[#Data],MATCH(Table58[[#This Row],[L2]],TrackerTbl[Cleansed_UAID_2],0),5)</f>
        <v>45397</v>
      </c>
      <c r="O3661" s="9" t="str">
        <f>INDEX(TrackerTbl[#Data],MATCH(Table58[[#This Row],[L2]],TrackerTbl[Cleansed_UAID_2],0),6)</f>
        <v>10 - Complete</v>
      </c>
      <c r="P3661" s="239">
        <f>INDEX(TrackerTbl[#Data],MATCH(Table58[[#This Row],[L2]],TrackerTbl[Cleansed_UAID_2],0),7)</f>
        <v>45408</v>
      </c>
    </row>
    <row r="3662" spans="10:16">
      <c r="J3662" t="s">
        <v>12980</v>
      </c>
      <c r="K3662" s="238" t="s">
        <v>12961</v>
      </c>
      <c r="L3662" t="str">
        <f>LEFT(Table58[[#This Row],[L3 (Last Work Package only)]],FIND(" - ",Table58[[#This Row],[L3 (Last Work Package only)]])-1)</f>
        <v>IDR 212.4</v>
      </c>
      <c r="M3662" t="str">
        <f>LEFT(Table58[[#This Row],[Assets]],FIND(" - ",Table58[[#This Row],[Assets]])-1)</f>
        <v>HS2-00002WUMW</v>
      </c>
      <c r="N3662" s="239">
        <f>INDEX(TrackerTbl[#Data],MATCH(Table58[[#This Row],[L2]],TrackerTbl[Cleansed_UAID_2],0),5)</f>
        <v>45397</v>
      </c>
      <c r="O3662" s="9" t="str">
        <f>INDEX(TrackerTbl[#Data],MATCH(Table58[[#This Row],[L2]],TrackerTbl[Cleansed_UAID_2],0),6)</f>
        <v>10 - Complete</v>
      </c>
      <c r="P3662" s="239">
        <f>INDEX(TrackerTbl[#Data],MATCH(Table58[[#This Row],[L2]],TrackerTbl[Cleansed_UAID_2],0),7)</f>
        <v>45412</v>
      </c>
    </row>
    <row r="3663" spans="10:16">
      <c r="J3663" t="s">
        <v>12981</v>
      </c>
      <c r="K3663" s="238" t="s">
        <v>12961</v>
      </c>
      <c r="L3663" t="str">
        <f>LEFT(Table58[[#This Row],[L3 (Last Work Package only)]],FIND(" - ",Table58[[#This Row],[L3 (Last Work Package only)]])-1)</f>
        <v>IDR 212.4</v>
      </c>
      <c r="M3663" t="str">
        <f>LEFT(Table58[[#This Row],[Assets]],FIND(" - ",Table58[[#This Row],[Assets]])-1)</f>
        <v>HS2-00002WUMX</v>
      </c>
      <c r="N3663" s="239">
        <f>INDEX(TrackerTbl[#Data],MATCH(Table58[[#This Row],[L2]],TrackerTbl[Cleansed_UAID_2],0),5)</f>
        <v>45397</v>
      </c>
      <c r="O3663" s="9" t="str">
        <f>INDEX(TrackerTbl[#Data],MATCH(Table58[[#This Row],[L2]],TrackerTbl[Cleansed_UAID_2],0),6)</f>
        <v>10 - Complete</v>
      </c>
      <c r="P3663" s="239">
        <f>INDEX(TrackerTbl[#Data],MATCH(Table58[[#This Row],[L2]],TrackerTbl[Cleansed_UAID_2],0),7)</f>
        <v>45408</v>
      </c>
    </row>
    <row r="3664" spans="10:16">
      <c r="J3664" t="s">
        <v>12982</v>
      </c>
      <c r="K3664" s="238" t="s">
        <v>12961</v>
      </c>
      <c r="L3664" t="str">
        <f>LEFT(Table58[[#This Row],[L3 (Last Work Package only)]],FIND(" - ",Table58[[#This Row],[L3 (Last Work Package only)]])-1)</f>
        <v>IDR 212.4</v>
      </c>
      <c r="M3664" t="str">
        <f>LEFT(Table58[[#This Row],[Assets]],FIND(" - ",Table58[[#This Row],[Assets]])-1)</f>
        <v>HS2-00002WUMY</v>
      </c>
      <c r="N3664" s="239">
        <f>INDEX(TrackerTbl[#Data],MATCH(Table58[[#This Row],[L2]],TrackerTbl[Cleansed_UAID_2],0),5)</f>
        <v>45397</v>
      </c>
      <c r="O3664" s="9" t="str">
        <f>INDEX(TrackerTbl[#Data],MATCH(Table58[[#This Row],[L2]],TrackerTbl[Cleansed_UAID_2],0),6)</f>
        <v>10 - Complete</v>
      </c>
      <c r="P3664" s="239">
        <f>INDEX(TrackerTbl[#Data],MATCH(Table58[[#This Row],[L2]],TrackerTbl[Cleansed_UAID_2],0),7)</f>
        <v>45412</v>
      </c>
    </row>
    <row r="3665" spans="10:16">
      <c r="J3665" t="s">
        <v>12983</v>
      </c>
      <c r="K3665" s="238" t="s">
        <v>12961</v>
      </c>
      <c r="L3665" t="str">
        <f>LEFT(Table58[[#This Row],[L3 (Last Work Package only)]],FIND(" - ",Table58[[#This Row],[L3 (Last Work Package only)]])-1)</f>
        <v>IDR 212.4</v>
      </c>
      <c r="M3665" t="str">
        <f>LEFT(Table58[[#This Row],[Assets]],FIND(" - ",Table58[[#This Row],[Assets]])-1)</f>
        <v>HS2-00002WUMZ</v>
      </c>
      <c r="N3665" s="239">
        <f>INDEX(TrackerTbl[#Data],MATCH(Table58[[#This Row],[L2]],TrackerTbl[Cleansed_UAID_2],0),5)</f>
        <v>45397</v>
      </c>
      <c r="O3665" s="9" t="str">
        <f>INDEX(TrackerTbl[#Data],MATCH(Table58[[#This Row],[L2]],TrackerTbl[Cleansed_UAID_2],0),6)</f>
        <v>10 - Complete</v>
      </c>
      <c r="P3665" s="239">
        <f>INDEX(TrackerTbl[#Data],MATCH(Table58[[#This Row],[L2]],TrackerTbl[Cleansed_UAID_2],0),7)</f>
        <v>45408</v>
      </c>
    </row>
    <row r="3666" spans="10:16">
      <c r="J3666" t="s">
        <v>12984</v>
      </c>
      <c r="K3666" s="238" t="s">
        <v>12961</v>
      </c>
      <c r="L3666" t="str">
        <f>LEFT(Table58[[#This Row],[L3 (Last Work Package only)]],FIND(" - ",Table58[[#This Row],[L3 (Last Work Package only)]])-1)</f>
        <v>IDR 212.4</v>
      </c>
      <c r="M3666" t="str">
        <f>LEFT(Table58[[#This Row],[Assets]],FIND(" - ",Table58[[#This Row],[Assets]])-1)</f>
        <v>HS2-00002WUN0</v>
      </c>
      <c r="N3666" s="239">
        <f>INDEX(TrackerTbl[#Data],MATCH(Table58[[#This Row],[L2]],TrackerTbl[Cleansed_UAID_2],0),5)</f>
        <v>45397</v>
      </c>
      <c r="O3666" s="9" t="str">
        <f>INDEX(TrackerTbl[#Data],MATCH(Table58[[#This Row],[L2]],TrackerTbl[Cleansed_UAID_2],0),6)</f>
        <v>10 - Complete</v>
      </c>
      <c r="P3666" s="239">
        <f>INDEX(TrackerTbl[#Data],MATCH(Table58[[#This Row],[L2]],TrackerTbl[Cleansed_UAID_2],0),7)</f>
        <v>45408</v>
      </c>
    </row>
    <row r="3667" spans="10:16">
      <c r="J3667" t="s">
        <v>12985</v>
      </c>
      <c r="K3667" s="238" t="s">
        <v>12961</v>
      </c>
      <c r="L3667" t="str">
        <f>LEFT(Table58[[#This Row],[L3 (Last Work Package only)]],FIND(" - ",Table58[[#This Row],[L3 (Last Work Package only)]])-1)</f>
        <v>IDR 212.4</v>
      </c>
      <c r="M3667" t="str">
        <f>LEFT(Table58[[#This Row],[Assets]],FIND(" - ",Table58[[#This Row],[Assets]])-1)</f>
        <v>HS2-00002WUN1</v>
      </c>
      <c r="N3667" s="239">
        <f>INDEX(TrackerTbl[#Data],MATCH(Table58[[#This Row],[L2]],TrackerTbl[Cleansed_UAID_2],0),5)</f>
        <v>45397</v>
      </c>
      <c r="O3667" s="9" t="str">
        <f>INDEX(TrackerTbl[#Data],MATCH(Table58[[#This Row],[L2]],TrackerTbl[Cleansed_UAID_2],0),6)</f>
        <v>10 - Complete</v>
      </c>
      <c r="P3667" s="239">
        <f>INDEX(TrackerTbl[#Data],MATCH(Table58[[#This Row],[L2]],TrackerTbl[Cleansed_UAID_2],0),7)</f>
        <v>45412</v>
      </c>
    </row>
    <row r="3668" spans="10:16">
      <c r="J3668" t="s">
        <v>12986</v>
      </c>
      <c r="K3668" s="238" t="s">
        <v>12961</v>
      </c>
      <c r="L3668" t="str">
        <f>LEFT(Table58[[#This Row],[L3 (Last Work Package only)]],FIND(" - ",Table58[[#This Row],[L3 (Last Work Package only)]])-1)</f>
        <v>IDR 212.4</v>
      </c>
      <c r="M3668" t="str">
        <f>LEFT(Table58[[#This Row],[Assets]],FIND(" - ",Table58[[#This Row],[Assets]])-1)</f>
        <v>HS2-00002WUN2</v>
      </c>
      <c r="N3668" s="239">
        <f>INDEX(TrackerTbl[#Data],MATCH(Table58[[#This Row],[L2]],TrackerTbl[Cleansed_UAID_2],0),5)</f>
        <v>45397</v>
      </c>
      <c r="O3668" s="9" t="str">
        <f>INDEX(TrackerTbl[#Data],MATCH(Table58[[#This Row],[L2]],TrackerTbl[Cleansed_UAID_2],0),6)</f>
        <v>10 - Complete</v>
      </c>
      <c r="P3668" s="239">
        <f>INDEX(TrackerTbl[#Data],MATCH(Table58[[#This Row],[L2]],TrackerTbl[Cleansed_UAID_2],0),7)</f>
        <v>45412</v>
      </c>
    </row>
    <row r="3669" spans="10:16">
      <c r="J3669" t="s">
        <v>12987</v>
      </c>
      <c r="K3669" s="238" t="s">
        <v>12961</v>
      </c>
      <c r="L3669" t="str">
        <f>LEFT(Table58[[#This Row],[L3 (Last Work Package only)]],FIND(" - ",Table58[[#This Row],[L3 (Last Work Package only)]])-1)</f>
        <v>IDR 212.4</v>
      </c>
      <c r="M3669" t="str">
        <f>LEFT(Table58[[#This Row],[Assets]],FIND(" - ",Table58[[#This Row],[Assets]])-1)</f>
        <v>HS2-00002WUN3</v>
      </c>
      <c r="N3669" s="239">
        <f>INDEX(TrackerTbl[#Data],MATCH(Table58[[#This Row],[L2]],TrackerTbl[Cleansed_UAID_2],0),5)</f>
        <v>45397</v>
      </c>
      <c r="O3669" s="9" t="str">
        <f>INDEX(TrackerTbl[#Data],MATCH(Table58[[#This Row],[L2]],TrackerTbl[Cleansed_UAID_2],0),6)</f>
        <v>10 - Complete</v>
      </c>
      <c r="P3669" s="239">
        <f>INDEX(TrackerTbl[#Data],MATCH(Table58[[#This Row],[L2]],TrackerTbl[Cleansed_UAID_2],0),7)</f>
        <v>45408</v>
      </c>
    </row>
    <row r="3670" spans="10:16">
      <c r="J3670" t="s">
        <v>12988</v>
      </c>
      <c r="K3670" s="238" t="s">
        <v>12961</v>
      </c>
      <c r="L3670" t="str">
        <f>LEFT(Table58[[#This Row],[L3 (Last Work Package only)]],FIND(" - ",Table58[[#This Row],[L3 (Last Work Package only)]])-1)</f>
        <v>IDR 212.4</v>
      </c>
      <c r="M3670" t="str">
        <f>LEFT(Table58[[#This Row],[Assets]],FIND(" - ",Table58[[#This Row],[Assets]])-1)</f>
        <v>HS2-00002WUN4</v>
      </c>
      <c r="N3670" s="239">
        <f>INDEX(TrackerTbl[#Data],MATCH(Table58[[#This Row],[L2]],TrackerTbl[Cleansed_UAID_2],0),5)</f>
        <v>45397</v>
      </c>
      <c r="O3670" s="9" t="str">
        <f>INDEX(TrackerTbl[#Data],MATCH(Table58[[#This Row],[L2]],TrackerTbl[Cleansed_UAID_2],0),6)</f>
        <v>10 - Complete</v>
      </c>
      <c r="P3670" s="239">
        <f>INDEX(TrackerTbl[#Data],MATCH(Table58[[#This Row],[L2]],TrackerTbl[Cleansed_UAID_2],0),7)</f>
        <v>45412</v>
      </c>
    </row>
    <row r="3671" spans="10:16">
      <c r="J3671" t="s">
        <v>12989</v>
      </c>
      <c r="K3671" s="238" t="s">
        <v>12961</v>
      </c>
      <c r="L3671" t="str">
        <f>LEFT(Table58[[#This Row],[L3 (Last Work Package only)]],FIND(" - ",Table58[[#This Row],[L3 (Last Work Package only)]])-1)</f>
        <v>IDR 212.4</v>
      </c>
      <c r="M3671" t="str">
        <f>LEFT(Table58[[#This Row],[Assets]],FIND(" - ",Table58[[#This Row],[Assets]])-1)</f>
        <v>HS2-00002WUN5</v>
      </c>
      <c r="N3671" s="239">
        <f>INDEX(TrackerTbl[#Data],MATCH(Table58[[#This Row],[L2]],TrackerTbl[Cleansed_UAID_2],0),5)</f>
        <v>45397</v>
      </c>
      <c r="O3671" s="9" t="str">
        <f>INDEX(TrackerTbl[#Data],MATCH(Table58[[#This Row],[L2]],TrackerTbl[Cleansed_UAID_2],0),6)</f>
        <v>10 - Complete</v>
      </c>
      <c r="P3671" s="239">
        <f>INDEX(TrackerTbl[#Data],MATCH(Table58[[#This Row],[L2]],TrackerTbl[Cleansed_UAID_2],0),7)</f>
        <v>45412</v>
      </c>
    </row>
    <row r="3672" spans="10:16">
      <c r="J3672" t="s">
        <v>12990</v>
      </c>
      <c r="K3672" s="238" t="s">
        <v>12961</v>
      </c>
      <c r="L3672" t="str">
        <f>LEFT(Table58[[#This Row],[L3 (Last Work Package only)]],FIND(" - ",Table58[[#This Row],[L3 (Last Work Package only)]])-1)</f>
        <v>IDR 212.4</v>
      </c>
      <c r="M3672" t="str">
        <f>LEFT(Table58[[#This Row],[Assets]],FIND(" - ",Table58[[#This Row],[Assets]])-1)</f>
        <v>HS2-00002WUN6</v>
      </c>
      <c r="N3672" s="239">
        <f>INDEX(TrackerTbl[#Data],MATCH(Table58[[#This Row],[L2]],TrackerTbl[Cleansed_UAID_2],0),5)</f>
        <v>45397</v>
      </c>
      <c r="O3672" s="9" t="str">
        <f>INDEX(TrackerTbl[#Data],MATCH(Table58[[#This Row],[L2]],TrackerTbl[Cleansed_UAID_2],0),6)</f>
        <v>10 - Complete</v>
      </c>
      <c r="P3672" s="239">
        <f>INDEX(TrackerTbl[#Data],MATCH(Table58[[#This Row],[L2]],TrackerTbl[Cleansed_UAID_2],0),7)</f>
        <v>45408</v>
      </c>
    </row>
    <row r="3673" spans="10:16">
      <c r="J3673" t="s">
        <v>12991</v>
      </c>
      <c r="K3673" s="238" t="s">
        <v>12961</v>
      </c>
      <c r="L3673" t="str">
        <f>LEFT(Table58[[#This Row],[L3 (Last Work Package only)]],FIND(" - ",Table58[[#This Row],[L3 (Last Work Package only)]])-1)</f>
        <v>IDR 212.4</v>
      </c>
      <c r="M3673" t="str">
        <f>LEFT(Table58[[#This Row],[Assets]],FIND(" - ",Table58[[#This Row],[Assets]])-1)</f>
        <v>HS2-00002WUN7</v>
      </c>
      <c r="N3673" s="239">
        <f>INDEX(TrackerTbl[#Data],MATCH(Table58[[#This Row],[L2]],TrackerTbl[Cleansed_UAID_2],0),5)</f>
        <v>45397</v>
      </c>
      <c r="O3673" s="9" t="str">
        <f>INDEX(TrackerTbl[#Data],MATCH(Table58[[#This Row],[L2]],TrackerTbl[Cleansed_UAID_2],0),6)</f>
        <v>10 - Complete</v>
      </c>
      <c r="P3673" s="239">
        <f>INDEX(TrackerTbl[#Data],MATCH(Table58[[#This Row],[L2]],TrackerTbl[Cleansed_UAID_2],0),7)</f>
        <v>45412</v>
      </c>
    </row>
    <row r="3674" spans="10:16">
      <c r="J3674" t="s">
        <v>12992</v>
      </c>
      <c r="K3674" s="238" t="s">
        <v>12961</v>
      </c>
      <c r="L3674" t="str">
        <f>LEFT(Table58[[#This Row],[L3 (Last Work Package only)]],FIND(" - ",Table58[[#This Row],[L3 (Last Work Package only)]])-1)</f>
        <v>IDR 212.4</v>
      </c>
      <c r="M3674" t="str">
        <f>LEFT(Table58[[#This Row],[Assets]],FIND(" - ",Table58[[#This Row],[Assets]])-1)</f>
        <v>HS2-00002WUN8</v>
      </c>
      <c r="N3674" s="239">
        <f>INDEX(TrackerTbl[#Data],MATCH(Table58[[#This Row],[L2]],TrackerTbl[Cleansed_UAID_2],0),5)</f>
        <v>45397</v>
      </c>
      <c r="O3674" s="9" t="str">
        <f>INDEX(TrackerTbl[#Data],MATCH(Table58[[#This Row],[L2]],TrackerTbl[Cleansed_UAID_2],0),6)</f>
        <v>10 - Complete</v>
      </c>
      <c r="P3674" s="239">
        <f>INDEX(TrackerTbl[#Data],MATCH(Table58[[#This Row],[L2]],TrackerTbl[Cleansed_UAID_2],0),7)</f>
        <v>45408</v>
      </c>
    </row>
    <row r="3675" spans="10:16">
      <c r="J3675" t="s">
        <v>12993</v>
      </c>
      <c r="K3675" s="238" t="s">
        <v>12961</v>
      </c>
      <c r="L3675" t="str">
        <f>LEFT(Table58[[#This Row],[L3 (Last Work Package only)]],FIND(" - ",Table58[[#This Row],[L3 (Last Work Package only)]])-1)</f>
        <v>IDR 212.4</v>
      </c>
      <c r="M3675" t="str">
        <f>LEFT(Table58[[#This Row],[Assets]],FIND(" - ",Table58[[#This Row],[Assets]])-1)</f>
        <v>HS2-00002WUN9</v>
      </c>
      <c r="N3675" s="239">
        <f>INDEX(TrackerTbl[#Data],MATCH(Table58[[#This Row],[L2]],TrackerTbl[Cleansed_UAID_2],0),5)</f>
        <v>45397</v>
      </c>
      <c r="O3675" s="9" t="str">
        <f>INDEX(TrackerTbl[#Data],MATCH(Table58[[#This Row],[L2]],TrackerTbl[Cleansed_UAID_2],0),6)</f>
        <v>10 - Complete</v>
      </c>
      <c r="P3675" s="239">
        <f>INDEX(TrackerTbl[#Data],MATCH(Table58[[#This Row],[L2]],TrackerTbl[Cleansed_UAID_2],0),7)</f>
        <v>45412</v>
      </c>
    </row>
    <row r="3676" spans="10:16">
      <c r="J3676" t="s">
        <v>12994</v>
      </c>
      <c r="K3676" s="238" t="s">
        <v>12961</v>
      </c>
      <c r="L3676" t="str">
        <f>LEFT(Table58[[#This Row],[L3 (Last Work Package only)]],FIND(" - ",Table58[[#This Row],[L3 (Last Work Package only)]])-1)</f>
        <v>IDR 212.4</v>
      </c>
      <c r="M3676" t="str">
        <f>LEFT(Table58[[#This Row],[Assets]],FIND(" - ",Table58[[#This Row],[Assets]])-1)</f>
        <v>HS2-00002WUNA</v>
      </c>
      <c r="N3676" s="239">
        <f>INDEX(TrackerTbl[#Data],MATCH(Table58[[#This Row],[L2]],TrackerTbl[Cleansed_UAID_2],0),5)</f>
        <v>45397</v>
      </c>
      <c r="O3676" s="9" t="str">
        <f>INDEX(TrackerTbl[#Data],MATCH(Table58[[#This Row],[L2]],TrackerTbl[Cleansed_UAID_2],0),6)</f>
        <v>10 - Complete</v>
      </c>
      <c r="P3676" s="239">
        <f>INDEX(TrackerTbl[#Data],MATCH(Table58[[#This Row],[L2]],TrackerTbl[Cleansed_UAID_2],0),7)</f>
        <v>45412</v>
      </c>
    </row>
    <row r="3677" spans="10:16">
      <c r="J3677" t="s">
        <v>12995</v>
      </c>
      <c r="K3677" s="238" t="s">
        <v>12961</v>
      </c>
      <c r="L3677" t="str">
        <f>LEFT(Table58[[#This Row],[L3 (Last Work Package only)]],FIND(" - ",Table58[[#This Row],[L3 (Last Work Package only)]])-1)</f>
        <v>IDR 212.4</v>
      </c>
      <c r="M3677" t="str">
        <f>LEFT(Table58[[#This Row],[Assets]],FIND(" - ",Table58[[#This Row],[Assets]])-1)</f>
        <v>HS2-00002WUNB</v>
      </c>
      <c r="N3677" s="239">
        <f>INDEX(TrackerTbl[#Data],MATCH(Table58[[#This Row],[L2]],TrackerTbl[Cleansed_UAID_2],0),5)</f>
        <v>45397</v>
      </c>
      <c r="O3677" s="9" t="str">
        <f>INDEX(TrackerTbl[#Data],MATCH(Table58[[#This Row],[L2]],TrackerTbl[Cleansed_UAID_2],0),6)</f>
        <v>10 - Complete</v>
      </c>
      <c r="P3677" s="239">
        <f>INDEX(TrackerTbl[#Data],MATCH(Table58[[#This Row],[L2]],TrackerTbl[Cleansed_UAID_2],0),7)</f>
        <v>45412</v>
      </c>
    </row>
    <row r="3678" spans="10:16">
      <c r="J3678" t="s">
        <v>12996</v>
      </c>
      <c r="K3678" s="238" t="s">
        <v>12961</v>
      </c>
      <c r="L3678" t="str">
        <f>LEFT(Table58[[#This Row],[L3 (Last Work Package only)]],FIND(" - ",Table58[[#This Row],[L3 (Last Work Package only)]])-1)</f>
        <v>IDR 212.4</v>
      </c>
      <c r="M3678" t="str">
        <f>LEFT(Table58[[#This Row],[Assets]],FIND(" - ",Table58[[#This Row],[Assets]])-1)</f>
        <v>HS2-00002WUNC</v>
      </c>
      <c r="N3678" s="239">
        <f>INDEX(TrackerTbl[#Data],MATCH(Table58[[#This Row],[L2]],TrackerTbl[Cleansed_UAID_2],0),5)</f>
        <v>45397</v>
      </c>
      <c r="O3678" s="9" t="str">
        <f>INDEX(TrackerTbl[#Data],MATCH(Table58[[#This Row],[L2]],TrackerTbl[Cleansed_UAID_2],0),6)</f>
        <v>10 - Complete</v>
      </c>
      <c r="P3678" s="239">
        <f>INDEX(TrackerTbl[#Data],MATCH(Table58[[#This Row],[L2]],TrackerTbl[Cleansed_UAID_2],0),7)</f>
        <v>45412</v>
      </c>
    </row>
    <row r="3679" spans="10:16">
      <c r="J3679" t="s">
        <v>12997</v>
      </c>
      <c r="K3679" s="238" t="s">
        <v>12961</v>
      </c>
      <c r="L3679" t="str">
        <f>LEFT(Table58[[#This Row],[L3 (Last Work Package only)]],FIND(" - ",Table58[[#This Row],[L3 (Last Work Package only)]])-1)</f>
        <v>IDR 212.4</v>
      </c>
      <c r="M3679" t="str">
        <f>LEFT(Table58[[#This Row],[Assets]],FIND(" - ",Table58[[#This Row],[Assets]])-1)</f>
        <v>HS2-00002WUND</v>
      </c>
      <c r="N3679" s="239">
        <f>INDEX(TrackerTbl[#Data],MATCH(Table58[[#This Row],[L2]],TrackerTbl[Cleansed_UAID_2],0),5)</f>
        <v>45397</v>
      </c>
      <c r="O3679" s="9" t="str">
        <f>INDEX(TrackerTbl[#Data],MATCH(Table58[[#This Row],[L2]],TrackerTbl[Cleansed_UAID_2],0),6)</f>
        <v>10 - Complete</v>
      </c>
      <c r="P3679" s="239">
        <f>INDEX(TrackerTbl[#Data],MATCH(Table58[[#This Row],[L2]],TrackerTbl[Cleansed_UAID_2],0),7)</f>
        <v>45412</v>
      </c>
    </row>
    <row r="3680" spans="10:16">
      <c r="J3680" t="s">
        <v>12998</v>
      </c>
      <c r="K3680" s="238" t="s">
        <v>12961</v>
      </c>
      <c r="L3680" t="str">
        <f>LEFT(Table58[[#This Row],[L3 (Last Work Package only)]],FIND(" - ",Table58[[#This Row],[L3 (Last Work Package only)]])-1)</f>
        <v>IDR 212.4</v>
      </c>
      <c r="M3680" t="str">
        <f>LEFT(Table58[[#This Row],[Assets]],FIND(" - ",Table58[[#This Row],[Assets]])-1)</f>
        <v>HS2-00002WUNE</v>
      </c>
      <c r="N3680" s="239">
        <f>INDEX(TrackerTbl[#Data],MATCH(Table58[[#This Row],[L2]],TrackerTbl[Cleansed_UAID_2],0),5)</f>
        <v>45397</v>
      </c>
      <c r="O3680" s="9" t="str">
        <f>INDEX(TrackerTbl[#Data],MATCH(Table58[[#This Row],[L2]],TrackerTbl[Cleansed_UAID_2],0),6)</f>
        <v>10 - Complete</v>
      </c>
      <c r="P3680" s="239">
        <f>INDEX(TrackerTbl[#Data],MATCH(Table58[[#This Row],[L2]],TrackerTbl[Cleansed_UAID_2],0),7)</f>
        <v>45412</v>
      </c>
    </row>
    <row r="3681" spans="10:16">
      <c r="J3681" t="s">
        <v>12999</v>
      </c>
      <c r="K3681" s="238" t="s">
        <v>12961</v>
      </c>
      <c r="L3681" t="str">
        <f>LEFT(Table58[[#This Row],[L3 (Last Work Package only)]],FIND(" - ",Table58[[#This Row],[L3 (Last Work Package only)]])-1)</f>
        <v>IDR 212.4</v>
      </c>
      <c r="M3681" t="str">
        <f>LEFT(Table58[[#This Row],[Assets]],FIND(" - ",Table58[[#This Row],[Assets]])-1)</f>
        <v>HS2-00002WUNF</v>
      </c>
      <c r="N3681" s="239">
        <f>INDEX(TrackerTbl[#Data],MATCH(Table58[[#This Row],[L2]],TrackerTbl[Cleansed_UAID_2],0),5)</f>
        <v>45397</v>
      </c>
      <c r="O3681" s="9" t="str">
        <f>INDEX(TrackerTbl[#Data],MATCH(Table58[[#This Row],[L2]],TrackerTbl[Cleansed_UAID_2],0),6)</f>
        <v>10 - Complete</v>
      </c>
      <c r="P3681" s="239">
        <f>INDEX(TrackerTbl[#Data],MATCH(Table58[[#This Row],[L2]],TrackerTbl[Cleansed_UAID_2],0),7)</f>
        <v>45412</v>
      </c>
    </row>
    <row r="3682" spans="10:16">
      <c r="J3682" t="s">
        <v>13000</v>
      </c>
      <c r="K3682" s="238" t="s">
        <v>12961</v>
      </c>
      <c r="L3682" t="str">
        <f>LEFT(Table58[[#This Row],[L3 (Last Work Package only)]],FIND(" - ",Table58[[#This Row],[L3 (Last Work Package only)]])-1)</f>
        <v>IDR 212.4</v>
      </c>
      <c r="M3682" t="str">
        <f>LEFT(Table58[[#This Row],[Assets]],FIND(" - ",Table58[[#This Row],[Assets]])-1)</f>
        <v>HS2-00002WUNG</v>
      </c>
      <c r="N3682" s="239">
        <f>INDEX(TrackerTbl[#Data],MATCH(Table58[[#This Row],[L2]],TrackerTbl[Cleansed_UAID_2],0),5)</f>
        <v>45397</v>
      </c>
      <c r="O3682" s="9" t="str">
        <f>INDEX(TrackerTbl[#Data],MATCH(Table58[[#This Row],[L2]],TrackerTbl[Cleansed_UAID_2],0),6)</f>
        <v>10 - Complete</v>
      </c>
      <c r="P3682" s="239">
        <f>INDEX(TrackerTbl[#Data],MATCH(Table58[[#This Row],[L2]],TrackerTbl[Cleansed_UAID_2],0),7)</f>
        <v>45412</v>
      </c>
    </row>
    <row r="3683" spans="10:16">
      <c r="J3683" t="s">
        <v>13001</v>
      </c>
      <c r="K3683" s="238" t="s">
        <v>12961</v>
      </c>
      <c r="L3683" t="str">
        <f>LEFT(Table58[[#This Row],[L3 (Last Work Package only)]],FIND(" - ",Table58[[#This Row],[L3 (Last Work Package only)]])-1)</f>
        <v>IDR 212.4</v>
      </c>
      <c r="M3683" t="str">
        <f>LEFT(Table58[[#This Row],[Assets]],FIND(" - ",Table58[[#This Row],[Assets]])-1)</f>
        <v>HS2-00002WUNH</v>
      </c>
      <c r="N3683" s="239">
        <f>INDEX(TrackerTbl[#Data],MATCH(Table58[[#This Row],[L2]],TrackerTbl[Cleansed_UAID_2],0),5)</f>
        <v>45397</v>
      </c>
      <c r="O3683" s="9" t="str">
        <f>INDEX(TrackerTbl[#Data],MATCH(Table58[[#This Row],[L2]],TrackerTbl[Cleansed_UAID_2],0),6)</f>
        <v>10 - Complete</v>
      </c>
      <c r="P3683" s="239">
        <f>INDEX(TrackerTbl[#Data],MATCH(Table58[[#This Row],[L2]],TrackerTbl[Cleansed_UAID_2],0),7)</f>
        <v>45412</v>
      </c>
    </row>
    <row r="3684" spans="10:16">
      <c r="J3684" t="s">
        <v>13002</v>
      </c>
      <c r="K3684" s="238" t="s">
        <v>12961</v>
      </c>
      <c r="L3684" t="str">
        <f>LEFT(Table58[[#This Row],[L3 (Last Work Package only)]],FIND(" - ",Table58[[#This Row],[L3 (Last Work Package only)]])-1)</f>
        <v>IDR 212.4</v>
      </c>
      <c r="M3684" t="str">
        <f>LEFT(Table58[[#This Row],[Assets]],FIND(" - ",Table58[[#This Row],[Assets]])-1)</f>
        <v>HS2-00002WUNJ</v>
      </c>
      <c r="N3684" s="239">
        <f>INDEX(TrackerTbl[#Data],MATCH(Table58[[#This Row],[L2]],TrackerTbl[Cleansed_UAID_2],0),5)</f>
        <v>45397</v>
      </c>
      <c r="O3684" s="9" t="str">
        <f>INDEX(TrackerTbl[#Data],MATCH(Table58[[#This Row],[L2]],TrackerTbl[Cleansed_UAID_2],0),6)</f>
        <v>10 - Complete</v>
      </c>
      <c r="P3684" s="239">
        <f>INDEX(TrackerTbl[#Data],MATCH(Table58[[#This Row],[L2]],TrackerTbl[Cleansed_UAID_2],0),7)</f>
        <v>45412</v>
      </c>
    </row>
    <row r="3685" spans="10:16">
      <c r="J3685" t="s">
        <v>13003</v>
      </c>
      <c r="K3685" s="238" t="s">
        <v>12961</v>
      </c>
      <c r="L3685" t="str">
        <f>LEFT(Table58[[#This Row],[L3 (Last Work Package only)]],FIND(" - ",Table58[[#This Row],[L3 (Last Work Package only)]])-1)</f>
        <v>IDR 212.4</v>
      </c>
      <c r="M3685" t="str">
        <f>LEFT(Table58[[#This Row],[Assets]],FIND(" - ",Table58[[#This Row],[Assets]])-1)</f>
        <v>HS2-00002Y0AT</v>
      </c>
      <c r="N3685" s="239">
        <f>INDEX(TrackerTbl[#Data],MATCH(Table58[[#This Row],[L2]],TrackerTbl[Cleansed_UAID_2],0),5)</f>
        <v>45372</v>
      </c>
      <c r="O3685" s="9" t="str">
        <f>INDEX(TrackerTbl[#Data],MATCH(Table58[[#This Row],[L2]],TrackerTbl[Cleansed_UAID_2],0),6)</f>
        <v>10 - Complete</v>
      </c>
      <c r="P3685" s="239">
        <f>INDEX(TrackerTbl[#Data],MATCH(Table58[[#This Row],[L2]],TrackerTbl[Cleansed_UAID_2],0),7)</f>
        <v>45379</v>
      </c>
    </row>
    <row r="3686" spans="10:16">
      <c r="J3686" t="s">
        <v>13004</v>
      </c>
      <c r="K3686" s="238" t="s">
        <v>12961</v>
      </c>
      <c r="L3686" t="str">
        <f>LEFT(Table58[[#This Row],[L3 (Last Work Package only)]],FIND(" - ",Table58[[#This Row],[L3 (Last Work Package only)]])-1)</f>
        <v>IDR 212.4</v>
      </c>
      <c r="M3686" t="str">
        <f>LEFT(Table58[[#This Row],[Assets]],FIND(" - ",Table58[[#This Row],[Assets]])-1)</f>
        <v>HS2-00002Y479</v>
      </c>
      <c r="N3686" s="239">
        <f>INDEX(TrackerTbl[#Data],MATCH(Table58[[#This Row],[L2]],TrackerTbl[Cleansed_UAID_2],0),5)</f>
        <v>45372</v>
      </c>
      <c r="O3686" s="9" t="str">
        <f>INDEX(TrackerTbl[#Data],MATCH(Table58[[#This Row],[L2]],TrackerTbl[Cleansed_UAID_2],0),6)</f>
        <v>10 - Complete</v>
      </c>
      <c r="P3686" s="239">
        <f>INDEX(TrackerTbl[#Data],MATCH(Table58[[#This Row],[L2]],TrackerTbl[Cleansed_UAID_2],0),7)</f>
        <v>45379</v>
      </c>
    </row>
    <row r="3687" spans="10:16">
      <c r="J3687" t="s">
        <v>13005</v>
      </c>
      <c r="K3687" s="238" t="s">
        <v>12961</v>
      </c>
      <c r="L3687" t="str">
        <f>LEFT(Table58[[#This Row],[L3 (Last Work Package only)]],FIND(" - ",Table58[[#This Row],[L3 (Last Work Package only)]])-1)</f>
        <v>IDR 212.4</v>
      </c>
      <c r="M3687" t="str">
        <f>LEFT(Table58[[#This Row],[Assets]],FIND(" - ",Table58[[#This Row],[Assets]])-1)</f>
        <v>HS2-00002Y47A</v>
      </c>
      <c r="N3687" s="239">
        <f>INDEX(TrackerTbl[#Data],MATCH(Table58[[#This Row],[L2]],TrackerTbl[Cleansed_UAID_2],0),5)</f>
        <v>45607</v>
      </c>
      <c r="O3687" s="9" t="str">
        <f>INDEX(TrackerTbl[#Data],MATCH(Table58[[#This Row],[L2]],TrackerTbl[Cleansed_UAID_2],0),6)</f>
        <v>10 - Complete</v>
      </c>
      <c r="P3687" s="239">
        <f>INDEX(TrackerTbl[#Data],MATCH(Table58[[#This Row],[L2]],TrackerTbl[Cleansed_UAID_2],0),7)</f>
        <v>45666</v>
      </c>
    </row>
    <row r="3688" spans="10:16">
      <c r="J3688" t="s">
        <v>13006</v>
      </c>
      <c r="K3688" s="238" t="s">
        <v>12961</v>
      </c>
      <c r="L3688" t="str">
        <f>LEFT(Table58[[#This Row],[L3 (Last Work Package only)]],FIND(" - ",Table58[[#This Row],[L3 (Last Work Package only)]])-1)</f>
        <v>IDR 212.4</v>
      </c>
      <c r="M3688" t="str">
        <f>LEFT(Table58[[#This Row],[Assets]],FIND(" - ",Table58[[#This Row],[Assets]])-1)</f>
        <v>HS2-00002ZM2A</v>
      </c>
      <c r="N3688" s="239">
        <f>INDEX(TrackerTbl[#Data],MATCH(Table58[[#This Row],[L2]],TrackerTbl[Cleansed_UAID_2],0),5)</f>
        <v>45377</v>
      </c>
      <c r="O3688" s="9" t="str">
        <f>INDEX(TrackerTbl[#Data],MATCH(Table58[[#This Row],[L2]],TrackerTbl[Cleansed_UAID_2],0),6)</f>
        <v>10 - Complete</v>
      </c>
      <c r="P3688" s="239">
        <f>INDEX(TrackerTbl[#Data],MATCH(Table58[[#This Row],[L2]],TrackerTbl[Cleansed_UAID_2],0),7)</f>
        <v>45384</v>
      </c>
    </row>
    <row r="3689" spans="10:16">
      <c r="J3689" t="s">
        <v>13007</v>
      </c>
      <c r="K3689" s="238" t="s">
        <v>12961</v>
      </c>
      <c r="L3689" t="str">
        <f>LEFT(Table58[[#This Row],[L3 (Last Work Package only)]],FIND(" - ",Table58[[#This Row],[L3 (Last Work Package only)]])-1)</f>
        <v>IDR 212.4</v>
      </c>
      <c r="M3689" t="str">
        <f>LEFT(Table58[[#This Row],[Assets]],FIND(" - ",Table58[[#This Row],[Assets]])-1)</f>
        <v>HS2-0000386T9</v>
      </c>
      <c r="N3689" s="239">
        <f>INDEX(TrackerTbl[#Data],MATCH(Table58[[#This Row],[L2]],TrackerTbl[Cleansed_UAID_2],0),5)</f>
        <v>45379</v>
      </c>
      <c r="O3689" s="9" t="str">
        <f>INDEX(TrackerTbl[#Data],MATCH(Table58[[#This Row],[L2]],TrackerTbl[Cleansed_UAID_2],0),6)</f>
        <v>10 - Complete</v>
      </c>
      <c r="P3689" s="239">
        <f>INDEX(TrackerTbl[#Data],MATCH(Table58[[#This Row],[L2]],TrackerTbl[Cleansed_UAID_2],0),7)</f>
        <v>45384</v>
      </c>
    </row>
    <row r="3690" spans="10:16">
      <c r="J3690" t="s">
        <v>13008</v>
      </c>
      <c r="K3690" s="238" t="s">
        <v>12961</v>
      </c>
      <c r="L3690" t="str">
        <f>LEFT(Table58[[#This Row],[L3 (Last Work Package only)]],FIND(" - ",Table58[[#This Row],[L3 (Last Work Package only)]])-1)</f>
        <v>IDR 212.4</v>
      </c>
      <c r="M3690" t="str">
        <f>LEFT(Table58[[#This Row],[Assets]],FIND(" - ",Table58[[#This Row],[Assets]])-1)</f>
        <v>HS2-0000386TB</v>
      </c>
      <c r="N3690" s="239">
        <f>INDEX(TrackerTbl[#Data],MATCH(Table58[[#This Row],[L2]],TrackerTbl[Cleansed_UAID_2],0),5)</f>
        <v>45385</v>
      </c>
      <c r="O3690" s="9" t="str">
        <f>INDEX(TrackerTbl[#Data],MATCH(Table58[[#This Row],[L2]],TrackerTbl[Cleansed_UAID_2],0),6)</f>
        <v>10 - Complete</v>
      </c>
      <c r="P3690" s="239">
        <f>INDEX(TrackerTbl[#Data],MATCH(Table58[[#This Row],[L2]],TrackerTbl[Cleansed_UAID_2],0),7)</f>
        <v>45389</v>
      </c>
    </row>
    <row r="3691" spans="10:16">
      <c r="J3691" t="s">
        <v>13009</v>
      </c>
      <c r="K3691" s="238" t="s">
        <v>12961</v>
      </c>
      <c r="L3691" t="str">
        <f>LEFT(Table58[[#This Row],[L3 (Last Work Package only)]],FIND(" - ",Table58[[#This Row],[L3 (Last Work Package only)]])-1)</f>
        <v>IDR 212.4</v>
      </c>
      <c r="M3691" t="str">
        <f>LEFT(Table58[[#This Row],[Assets]],FIND(" - ",Table58[[#This Row],[Assets]])-1)</f>
        <v>HS2-0000386TC</v>
      </c>
      <c r="N3691" s="239">
        <f>INDEX(TrackerTbl[#Data],MATCH(Table58[[#This Row],[L2]],TrackerTbl[Cleansed_UAID_2],0),5)</f>
        <v>45379</v>
      </c>
      <c r="O3691" s="9" t="str">
        <f>INDEX(TrackerTbl[#Data],MATCH(Table58[[#This Row],[L2]],TrackerTbl[Cleansed_UAID_2],0),6)</f>
        <v>10 - Complete</v>
      </c>
      <c r="P3691" s="239">
        <f>INDEX(TrackerTbl[#Data],MATCH(Table58[[#This Row],[L2]],TrackerTbl[Cleansed_UAID_2],0),7)</f>
        <v>45384</v>
      </c>
    </row>
    <row r="3692" spans="10:16">
      <c r="J3692" t="s">
        <v>13010</v>
      </c>
      <c r="K3692" s="238" t="s">
        <v>12961</v>
      </c>
      <c r="L3692" t="str">
        <f>LEFT(Table58[[#This Row],[L3 (Last Work Package only)]],FIND(" - ",Table58[[#This Row],[L3 (Last Work Package only)]])-1)</f>
        <v>IDR 212.4</v>
      </c>
      <c r="M3692" t="str">
        <f>LEFT(Table58[[#This Row],[Assets]],FIND(" - ",Table58[[#This Row],[Assets]])-1)</f>
        <v>HS2-000038V0R</v>
      </c>
      <c r="N3692" s="239">
        <f>INDEX(TrackerTbl[#Data],MATCH(Table58[[#This Row],[L2]],TrackerTbl[Cleansed_UAID_2],0),5)</f>
        <v>45397</v>
      </c>
      <c r="O3692" s="9" t="str">
        <f>INDEX(TrackerTbl[#Data],MATCH(Table58[[#This Row],[L2]],TrackerTbl[Cleansed_UAID_2],0),6)</f>
        <v>10 - Complete</v>
      </c>
      <c r="P3692" s="239">
        <f>INDEX(TrackerTbl[#Data],MATCH(Table58[[#This Row],[L2]],TrackerTbl[Cleansed_UAID_2],0),7)</f>
        <v>45412</v>
      </c>
    </row>
    <row r="3693" spans="10:16">
      <c r="J3693" t="s">
        <v>13011</v>
      </c>
      <c r="K3693" s="238" t="s">
        <v>12961</v>
      </c>
      <c r="L3693" t="str">
        <f>LEFT(Table58[[#This Row],[L3 (Last Work Package only)]],FIND(" - ",Table58[[#This Row],[L3 (Last Work Package only)]])-1)</f>
        <v>IDR 212.4</v>
      </c>
      <c r="M3693" t="str">
        <f>LEFT(Table58[[#This Row],[Assets]],FIND(" - ",Table58[[#This Row],[Assets]])-1)</f>
        <v>HS2-00003B5FW</v>
      </c>
      <c r="N3693" s="239">
        <f>INDEX(TrackerTbl[#Data],MATCH(Table58[[#This Row],[L2]],TrackerTbl[Cleansed_UAID_2],0),5)</f>
        <v>45387</v>
      </c>
      <c r="O3693" s="9" t="str">
        <f>INDEX(TrackerTbl[#Data],MATCH(Table58[[#This Row],[L2]],TrackerTbl[Cleansed_UAID_2],0),6)</f>
        <v>10 - Complete</v>
      </c>
      <c r="P3693" s="239">
        <f>INDEX(TrackerTbl[#Data],MATCH(Table58[[#This Row],[L2]],TrackerTbl[Cleansed_UAID_2],0),7)</f>
        <v>45394</v>
      </c>
    </row>
    <row r="3694" spans="10:16">
      <c r="J3694" t="s">
        <v>13012</v>
      </c>
      <c r="K3694" s="238" t="s">
        <v>12961</v>
      </c>
      <c r="L3694" t="str">
        <f>LEFT(Table58[[#This Row],[L3 (Last Work Package only)]],FIND(" - ",Table58[[#This Row],[L3 (Last Work Package only)]])-1)</f>
        <v>IDR 212.4</v>
      </c>
      <c r="M3694" t="str">
        <f>LEFT(Table58[[#This Row],[Assets]],FIND(" - ",Table58[[#This Row],[Assets]])-1)</f>
        <v>HS2-00003B93V</v>
      </c>
      <c r="N3694" s="239">
        <f>INDEX(TrackerTbl[#Data],MATCH(Table58[[#This Row],[L2]],TrackerTbl[Cleansed_UAID_2],0),5)</f>
        <v>45616</v>
      </c>
      <c r="O3694" s="9" t="str">
        <f>INDEX(TrackerTbl[#Data],MATCH(Table58[[#This Row],[L2]],TrackerTbl[Cleansed_UAID_2],0),6)</f>
        <v>10 - Complete</v>
      </c>
      <c r="P3694" s="239">
        <f>INDEX(TrackerTbl[#Data],MATCH(Table58[[#This Row],[L2]],TrackerTbl[Cleansed_UAID_2],0),7)</f>
        <v>45665</v>
      </c>
    </row>
    <row r="3695" spans="10:16">
      <c r="J3695" t="s">
        <v>13013</v>
      </c>
      <c r="K3695" s="238" t="s">
        <v>12961</v>
      </c>
      <c r="L3695" t="str">
        <f>LEFT(Table58[[#This Row],[L3 (Last Work Package only)]],FIND(" - ",Table58[[#This Row],[L3 (Last Work Package only)]])-1)</f>
        <v>IDR 212.4</v>
      </c>
      <c r="M3695" t="str">
        <f>LEFT(Table58[[#This Row],[Assets]],FIND(" - ",Table58[[#This Row],[Assets]])-1)</f>
        <v>HS2-00003GJJL</v>
      </c>
      <c r="N3695" s="239" t="e">
        <f>INDEX(TrackerTbl[#Data],MATCH(Table58[[#This Row],[L2]],TrackerTbl[Cleansed_UAID_2],0),5)</f>
        <v>#N/A</v>
      </c>
      <c r="O3695" s="9" t="e">
        <f>INDEX(TrackerTbl[#Data],MATCH(Table58[[#This Row],[L2]],TrackerTbl[Cleansed_UAID_2],0),6)</f>
        <v>#N/A</v>
      </c>
      <c r="P3695" s="239" t="e">
        <f>INDEX(TrackerTbl[#Data],MATCH(Table58[[#This Row],[L2]],TrackerTbl[Cleansed_UAID_2],0),7)</f>
        <v>#N/A</v>
      </c>
    </row>
    <row r="3696" spans="10:16">
      <c r="J3696" t="s">
        <v>13014</v>
      </c>
      <c r="K3696" s="238" t="s">
        <v>12961</v>
      </c>
      <c r="L3696" t="str">
        <f>LEFT(Table58[[#This Row],[L3 (Last Work Package only)]],FIND(" - ",Table58[[#This Row],[L3 (Last Work Package only)]])-1)</f>
        <v>IDR 212.4</v>
      </c>
      <c r="M3696" t="str">
        <f>LEFT(Table58[[#This Row],[Assets]],FIND(" - ",Table58[[#This Row],[Assets]])-1)</f>
        <v>HS2-00003GNAD</v>
      </c>
      <c r="N3696" s="239">
        <f>INDEX(TrackerTbl[#Data],MATCH(Table58[[#This Row],[L2]],TrackerTbl[Cleansed_UAID_2],0),5)</f>
        <v>45387</v>
      </c>
      <c r="O3696" s="9" t="str">
        <f>INDEX(TrackerTbl[#Data],MATCH(Table58[[#This Row],[L2]],TrackerTbl[Cleansed_UAID_2],0),6)</f>
        <v>10 - Complete</v>
      </c>
      <c r="P3696" s="239">
        <f>INDEX(TrackerTbl[#Data],MATCH(Table58[[#This Row],[L2]],TrackerTbl[Cleansed_UAID_2],0),7)</f>
        <v>45391</v>
      </c>
    </row>
    <row r="3697" spans="10:16">
      <c r="J3697" t="s">
        <v>13015</v>
      </c>
      <c r="K3697" s="238" t="s">
        <v>13016</v>
      </c>
      <c r="L3697" t="str">
        <f>LEFT(Table58[[#This Row],[L3 (Last Work Package only)]],FIND(" - ",Table58[[#This Row],[L3 (Last Work Package only)]])-1)</f>
        <v>IDR 212.3</v>
      </c>
      <c r="M3697" t="str">
        <f>LEFT(Table58[[#This Row],[Assets]],FIND(" - ",Table58[[#This Row],[Assets]])-1)</f>
        <v>HS2-00002EK6X</v>
      </c>
      <c r="N3697" s="239">
        <f>INDEX(TrackerTbl[#Data],MATCH(Table58[[#This Row],[L2]],TrackerTbl[Cleansed_UAID_2],0),5)</f>
        <v>45370</v>
      </c>
      <c r="O3697" s="9" t="str">
        <f>INDEX(TrackerTbl[#Data],MATCH(Table58[[#This Row],[L2]],TrackerTbl[Cleansed_UAID_2],0),6)</f>
        <v>10 - Complete</v>
      </c>
      <c r="P3697" s="239">
        <f>INDEX(TrackerTbl[#Data],MATCH(Table58[[#This Row],[L2]],TrackerTbl[Cleansed_UAID_2],0),7)</f>
        <v>45378</v>
      </c>
    </row>
    <row r="3698" spans="10:16">
      <c r="J3698" t="s">
        <v>13017</v>
      </c>
      <c r="K3698" s="238" t="s">
        <v>13016</v>
      </c>
      <c r="L3698" t="str">
        <f>LEFT(Table58[[#This Row],[L3 (Last Work Package only)]],FIND(" - ",Table58[[#This Row],[L3 (Last Work Package only)]])-1)</f>
        <v>IDR 212.3</v>
      </c>
      <c r="M3698" t="str">
        <f>LEFT(Table58[[#This Row],[Assets]],FIND(" - ",Table58[[#This Row],[Assets]])-1)</f>
        <v>HS2-00002EK6Z</v>
      </c>
      <c r="N3698" s="239">
        <f>INDEX(TrackerTbl[#Data],MATCH(Table58[[#This Row],[L2]],TrackerTbl[Cleansed_UAID_2],0),5)</f>
        <v>45379</v>
      </c>
      <c r="O3698" s="9" t="str">
        <f>INDEX(TrackerTbl[#Data],MATCH(Table58[[#This Row],[L2]],TrackerTbl[Cleansed_UAID_2],0),6)</f>
        <v>10 - Complete</v>
      </c>
      <c r="P3698" s="239">
        <f>INDEX(TrackerTbl[#Data],MATCH(Table58[[#This Row],[L2]],TrackerTbl[Cleansed_UAID_2],0),7)</f>
        <v>45384</v>
      </c>
    </row>
    <row r="3699" spans="10:16">
      <c r="J3699" t="s">
        <v>13018</v>
      </c>
      <c r="K3699" s="238" t="s">
        <v>13016</v>
      </c>
      <c r="L3699" t="str">
        <f>LEFT(Table58[[#This Row],[L3 (Last Work Package only)]],FIND(" - ",Table58[[#This Row],[L3 (Last Work Package only)]])-1)</f>
        <v>IDR 212.3</v>
      </c>
      <c r="M3699" t="str">
        <f>LEFT(Table58[[#This Row],[Assets]],FIND(" - ",Table58[[#This Row],[Assets]])-1)</f>
        <v>HS2-00002EK71</v>
      </c>
      <c r="N3699" s="239">
        <f>INDEX(TrackerTbl[#Data],MATCH(Table58[[#This Row],[L2]],TrackerTbl[Cleansed_UAID_2],0),5)</f>
        <v>45371</v>
      </c>
      <c r="O3699" s="9" t="str">
        <f>INDEX(TrackerTbl[#Data],MATCH(Table58[[#This Row],[L2]],TrackerTbl[Cleansed_UAID_2],0),6)</f>
        <v>10 - Complete</v>
      </c>
      <c r="P3699" s="239">
        <f>INDEX(TrackerTbl[#Data],MATCH(Table58[[#This Row],[L2]],TrackerTbl[Cleansed_UAID_2],0),7)</f>
        <v>45373</v>
      </c>
    </row>
    <row r="3700" spans="10:16">
      <c r="J3700" t="s">
        <v>13019</v>
      </c>
      <c r="K3700" s="238" t="s">
        <v>13016</v>
      </c>
      <c r="L3700" t="str">
        <f>LEFT(Table58[[#This Row],[L3 (Last Work Package only)]],FIND(" - ",Table58[[#This Row],[L3 (Last Work Package only)]])-1)</f>
        <v>IDR 212.3</v>
      </c>
      <c r="M3700" t="str">
        <f>LEFT(Table58[[#This Row],[Assets]],FIND(" - ",Table58[[#This Row],[Assets]])-1)</f>
        <v>HS2-00002EK72</v>
      </c>
      <c r="N3700" s="239">
        <f>INDEX(TrackerTbl[#Data],MATCH(Table58[[#This Row],[L2]],TrackerTbl[Cleansed_UAID_2],0),5)</f>
        <v>45371</v>
      </c>
      <c r="O3700" s="9" t="str">
        <f>INDEX(TrackerTbl[#Data],MATCH(Table58[[#This Row],[L2]],TrackerTbl[Cleansed_UAID_2],0),6)</f>
        <v>10 - Complete</v>
      </c>
      <c r="P3700" s="239">
        <f>INDEX(TrackerTbl[#Data],MATCH(Table58[[#This Row],[L2]],TrackerTbl[Cleansed_UAID_2],0),7)</f>
        <v>45373</v>
      </c>
    </row>
    <row r="3701" spans="10:16">
      <c r="J3701" t="s">
        <v>13020</v>
      </c>
      <c r="K3701" s="238" t="s">
        <v>13016</v>
      </c>
      <c r="L3701" t="str">
        <f>LEFT(Table58[[#This Row],[L3 (Last Work Package only)]],FIND(" - ",Table58[[#This Row],[L3 (Last Work Package only)]])-1)</f>
        <v>IDR 212.3</v>
      </c>
      <c r="M3701" t="str">
        <f>LEFT(Table58[[#This Row],[Assets]],FIND(" - ",Table58[[#This Row],[Assets]])-1)</f>
        <v>HS2-00002EK73</v>
      </c>
      <c r="N3701" s="239">
        <f>INDEX(TrackerTbl[#Data],MATCH(Table58[[#This Row],[L2]],TrackerTbl[Cleansed_UAID_2],0),5)</f>
        <v>45371</v>
      </c>
      <c r="O3701" s="9" t="str">
        <f>INDEX(TrackerTbl[#Data],MATCH(Table58[[#This Row],[L2]],TrackerTbl[Cleansed_UAID_2],0),6)</f>
        <v>10 - Complete</v>
      </c>
      <c r="P3701" s="239">
        <f>INDEX(TrackerTbl[#Data],MATCH(Table58[[#This Row],[L2]],TrackerTbl[Cleansed_UAID_2],0),7)</f>
        <v>45376</v>
      </c>
    </row>
    <row r="3702" spans="10:16">
      <c r="J3702" t="s">
        <v>13021</v>
      </c>
      <c r="K3702" s="238" t="s">
        <v>13016</v>
      </c>
      <c r="L3702" t="str">
        <f>LEFT(Table58[[#This Row],[L3 (Last Work Package only)]],FIND(" - ",Table58[[#This Row],[L3 (Last Work Package only)]])-1)</f>
        <v>IDR 212.3</v>
      </c>
      <c r="M3702" t="str">
        <f>LEFT(Table58[[#This Row],[Assets]],FIND(" - ",Table58[[#This Row],[Assets]])-1)</f>
        <v>HS2-00002Y0AR</v>
      </c>
      <c r="N3702" s="239">
        <f>INDEX(TrackerTbl[#Data],MATCH(Table58[[#This Row],[L2]],TrackerTbl[Cleansed_UAID_2],0),5)</f>
        <v>45370</v>
      </c>
      <c r="O3702" s="9" t="str">
        <f>INDEX(TrackerTbl[#Data],MATCH(Table58[[#This Row],[L2]],TrackerTbl[Cleansed_UAID_2],0),6)</f>
        <v>10 - Complete</v>
      </c>
      <c r="P3702" s="239">
        <f>INDEX(TrackerTbl[#Data],MATCH(Table58[[#This Row],[L2]],TrackerTbl[Cleansed_UAID_2],0),7)</f>
        <v>45373</v>
      </c>
    </row>
    <row r="3703" spans="10:16">
      <c r="J3703" t="s">
        <v>13022</v>
      </c>
      <c r="K3703" s="238" t="s">
        <v>13016</v>
      </c>
      <c r="L3703" t="str">
        <f>LEFT(Table58[[#This Row],[L3 (Last Work Package only)]],FIND(" - ",Table58[[#This Row],[L3 (Last Work Package only)]])-1)</f>
        <v>IDR 212.3</v>
      </c>
      <c r="M3703" t="str">
        <f>LEFT(Table58[[#This Row],[Assets]],FIND(" - ",Table58[[#This Row],[Assets]])-1)</f>
        <v>HS2-00002YD78</v>
      </c>
      <c r="N3703" s="239">
        <f>INDEX(TrackerTbl[#Data],MATCH(Table58[[#This Row],[L2]],TrackerTbl[Cleansed_UAID_2],0),5)</f>
        <v>45356</v>
      </c>
      <c r="O3703" s="9" t="str">
        <f>INDEX(TrackerTbl[#Data],MATCH(Table58[[#This Row],[L2]],TrackerTbl[Cleansed_UAID_2],0),6)</f>
        <v>10 - Complete</v>
      </c>
      <c r="P3703" s="239">
        <f>INDEX(TrackerTbl[#Data],MATCH(Table58[[#This Row],[L2]],TrackerTbl[Cleansed_UAID_2],0),7)</f>
        <v>45359</v>
      </c>
    </row>
    <row r="3704" spans="10:16">
      <c r="J3704" t="s">
        <v>13023</v>
      </c>
      <c r="K3704" s="238" t="s">
        <v>13016</v>
      </c>
      <c r="L3704" t="str">
        <f>LEFT(Table58[[#This Row],[L3 (Last Work Package only)]],FIND(" - ",Table58[[#This Row],[L3 (Last Work Package only)]])-1)</f>
        <v>IDR 212.3</v>
      </c>
      <c r="M3704" t="str">
        <f>LEFT(Table58[[#This Row],[Assets]],FIND(" - ",Table58[[#This Row],[Assets]])-1)</f>
        <v>HS2-00002YYN2</v>
      </c>
      <c r="N3704" s="239">
        <f>INDEX(TrackerTbl[#Data],MATCH(Table58[[#This Row],[L2]],TrackerTbl[Cleansed_UAID_2],0),5)</f>
        <v>45356</v>
      </c>
      <c r="O3704" s="9" t="str">
        <f>INDEX(TrackerTbl[#Data],MATCH(Table58[[#This Row],[L2]],TrackerTbl[Cleansed_UAID_2],0),6)</f>
        <v>10 - Complete</v>
      </c>
      <c r="P3704" s="239">
        <f>INDEX(TrackerTbl[#Data],MATCH(Table58[[#This Row],[L2]],TrackerTbl[Cleansed_UAID_2],0),7)</f>
        <v>45359</v>
      </c>
    </row>
    <row r="3705" spans="10:16">
      <c r="J3705" t="s">
        <v>13024</v>
      </c>
      <c r="K3705" s="238" t="s">
        <v>13016</v>
      </c>
      <c r="L3705" t="str">
        <f>LEFT(Table58[[#This Row],[L3 (Last Work Package only)]],FIND(" - ",Table58[[#This Row],[L3 (Last Work Package only)]])-1)</f>
        <v>IDR 212.3</v>
      </c>
      <c r="M3705" t="str">
        <f>LEFT(Table58[[#This Row],[Assets]],FIND(" - ",Table58[[#This Row],[Assets]])-1)</f>
        <v>HS2-00002YZKU</v>
      </c>
      <c r="N3705" s="239">
        <f>INDEX(TrackerTbl[#Data],MATCH(Table58[[#This Row],[L2]],TrackerTbl[Cleansed_UAID_2],0),5)</f>
        <v>45356</v>
      </c>
      <c r="O3705" s="9" t="str">
        <f>INDEX(TrackerTbl[#Data],MATCH(Table58[[#This Row],[L2]],TrackerTbl[Cleansed_UAID_2],0),6)</f>
        <v>10 - Complete</v>
      </c>
      <c r="P3705" s="239">
        <f>INDEX(TrackerTbl[#Data],MATCH(Table58[[#This Row],[L2]],TrackerTbl[Cleansed_UAID_2],0),7)</f>
        <v>45358</v>
      </c>
    </row>
    <row r="3706" spans="10:16">
      <c r="J3706" t="s">
        <v>13025</v>
      </c>
      <c r="K3706" s="238" t="s">
        <v>13016</v>
      </c>
      <c r="L3706" t="str">
        <f>LEFT(Table58[[#This Row],[L3 (Last Work Package only)]],FIND(" - ",Table58[[#This Row],[L3 (Last Work Package only)]])-1)</f>
        <v>IDR 212.3</v>
      </c>
      <c r="M3706" t="str">
        <f>LEFT(Table58[[#This Row],[Assets]],FIND(" - ",Table58[[#This Row],[Assets]])-1)</f>
        <v>HS2-00002ZM2B</v>
      </c>
      <c r="N3706" s="239">
        <f>INDEX(TrackerTbl[#Data],MATCH(Table58[[#This Row],[L2]],TrackerTbl[Cleansed_UAID_2],0),5)</f>
        <v>45356</v>
      </c>
      <c r="O3706" s="9" t="str">
        <f>INDEX(TrackerTbl[#Data],MATCH(Table58[[#This Row],[L2]],TrackerTbl[Cleansed_UAID_2],0),6)</f>
        <v>10 - Complete</v>
      </c>
      <c r="P3706" s="239">
        <f>INDEX(TrackerTbl[#Data],MATCH(Table58[[#This Row],[L2]],TrackerTbl[Cleansed_UAID_2],0),7)</f>
        <v>45359</v>
      </c>
    </row>
    <row r="3707" spans="10:16">
      <c r="J3707" t="s">
        <v>13026</v>
      </c>
      <c r="K3707" s="238" t="s">
        <v>13016</v>
      </c>
      <c r="L3707" t="str">
        <f>LEFT(Table58[[#This Row],[L3 (Last Work Package only)]],FIND(" - ",Table58[[#This Row],[L3 (Last Work Package only)]])-1)</f>
        <v>IDR 212.3</v>
      </c>
      <c r="M3707" t="str">
        <f>LEFT(Table58[[#This Row],[Assets]],FIND(" - ",Table58[[#This Row],[Assets]])-1)</f>
        <v>HS2-00003GNAB</v>
      </c>
      <c r="N3707" s="239">
        <f>INDEX(TrackerTbl[#Data],MATCH(Table58[[#This Row],[L2]],TrackerTbl[Cleansed_UAID_2],0),5)</f>
        <v>45384</v>
      </c>
      <c r="O3707" s="9" t="str">
        <f>INDEX(TrackerTbl[#Data],MATCH(Table58[[#This Row],[L2]],TrackerTbl[Cleansed_UAID_2],0),6)</f>
        <v>10 - Complete</v>
      </c>
      <c r="P3707" s="239">
        <f>INDEX(TrackerTbl[#Data],MATCH(Table58[[#This Row],[L2]],TrackerTbl[Cleansed_UAID_2],0),7)</f>
        <v>45391</v>
      </c>
    </row>
    <row r="3708" spans="10:16">
      <c r="J3708" t="s">
        <v>13027</v>
      </c>
      <c r="K3708" s="238" t="s">
        <v>13028</v>
      </c>
      <c r="L3708" t="str">
        <f>LEFT(Table58[[#This Row],[L3 (Last Work Package only)]],FIND(" - ",Table58[[#This Row],[L3 (Last Work Package only)]])-1)</f>
        <v>IDR 212.2</v>
      </c>
      <c r="M3708" t="str">
        <f>LEFT(Table58[[#This Row],[Assets]],FIND(" - ",Table58[[#This Row],[Assets]])-1)</f>
        <v>HS2-000001038</v>
      </c>
      <c r="N3708" s="239" t="e">
        <f>INDEX(TrackerTbl[#Data],MATCH(Table58[[#This Row],[L2]],TrackerTbl[Cleansed_UAID_2],0),5)</f>
        <v>#N/A</v>
      </c>
      <c r="O3708" s="9" t="e">
        <f>INDEX(TrackerTbl[#Data],MATCH(Table58[[#This Row],[L2]],TrackerTbl[Cleansed_UAID_2],0),6)</f>
        <v>#N/A</v>
      </c>
      <c r="P3708" s="239" t="e">
        <f>INDEX(TrackerTbl[#Data],MATCH(Table58[[#This Row],[L2]],TrackerTbl[Cleansed_UAID_2],0),7)</f>
        <v>#N/A</v>
      </c>
    </row>
    <row r="3709" spans="10:16">
      <c r="J3709" t="s">
        <v>13029</v>
      </c>
      <c r="K3709" s="238" t="s">
        <v>13028</v>
      </c>
      <c r="L3709" t="str">
        <f>LEFT(Table58[[#This Row],[L3 (Last Work Package only)]],FIND(" - ",Table58[[#This Row],[L3 (Last Work Package only)]])-1)</f>
        <v>IDR 212.2</v>
      </c>
      <c r="M3709" t="str">
        <f>LEFT(Table58[[#This Row],[Assets]],FIND(" - ",Table58[[#This Row],[Assets]])-1)</f>
        <v>HS2-00002BVG8</v>
      </c>
      <c r="N3709" s="239" t="e">
        <f>INDEX(TrackerTbl[#Data],MATCH(Table58[[#This Row],[L2]],TrackerTbl[Cleansed_UAID_2],0),5)</f>
        <v>#N/A</v>
      </c>
      <c r="O3709" s="9" t="e">
        <f>INDEX(TrackerTbl[#Data],MATCH(Table58[[#This Row],[L2]],TrackerTbl[Cleansed_UAID_2],0),6)</f>
        <v>#N/A</v>
      </c>
      <c r="P3709" s="239" t="e">
        <f>INDEX(TrackerTbl[#Data],MATCH(Table58[[#This Row],[L2]],TrackerTbl[Cleansed_UAID_2],0),7)</f>
        <v>#N/A</v>
      </c>
    </row>
    <row r="3710" spans="10:16">
      <c r="J3710" t="s">
        <v>13030</v>
      </c>
      <c r="K3710" s="238" t="s">
        <v>13031</v>
      </c>
      <c r="L3710" t="str">
        <f>LEFT(Table58[[#This Row],[L3 (Last Work Package only)]],FIND(" - ",Table58[[#This Row],[L3 (Last Work Package only)]])-1)</f>
        <v>IDR 212.1-4</v>
      </c>
      <c r="M3710" t="str">
        <f>LEFT(Table58[[#This Row],[Assets]],FIND(" - ",Table58[[#This Row],[Assets]])-1)</f>
        <v>HS2-00003B5FZ</v>
      </c>
      <c r="N3710" s="239" t="e">
        <f>INDEX(TrackerTbl[#Data],MATCH(Table58[[#This Row],[L2]],TrackerTbl[Cleansed_UAID_2],0),5)</f>
        <v>#N/A</v>
      </c>
      <c r="O3710" s="9" t="e">
        <f>INDEX(TrackerTbl[#Data],MATCH(Table58[[#This Row],[L2]],TrackerTbl[Cleansed_UAID_2],0),6)</f>
        <v>#N/A</v>
      </c>
      <c r="P3710" s="239" t="e">
        <f>INDEX(TrackerTbl[#Data],MATCH(Table58[[#This Row],[L2]],TrackerTbl[Cleansed_UAID_2],0),7)</f>
        <v>#N/A</v>
      </c>
    </row>
    <row r="3711" spans="10:16">
      <c r="J3711" t="s">
        <v>13032</v>
      </c>
      <c r="K3711" s="238" t="s">
        <v>13031</v>
      </c>
      <c r="L3711" t="str">
        <f>LEFT(Table58[[#This Row],[L3 (Last Work Package only)]],FIND(" - ",Table58[[#This Row],[L3 (Last Work Package only)]])-1)</f>
        <v>IDR 212.1-4</v>
      </c>
      <c r="M3711" t="str">
        <f>LEFT(Table58[[#This Row],[Assets]],FIND(" - ",Table58[[#This Row],[Assets]])-1)</f>
        <v>HS2-00003H0FP</v>
      </c>
      <c r="N3711" s="239" t="e">
        <f>INDEX(TrackerTbl[#Data],MATCH(Table58[[#This Row],[L2]],TrackerTbl[Cleansed_UAID_2],0),5)</f>
        <v>#N/A</v>
      </c>
      <c r="O3711" s="9" t="e">
        <f>INDEX(TrackerTbl[#Data],MATCH(Table58[[#This Row],[L2]],TrackerTbl[Cleansed_UAID_2],0),6)</f>
        <v>#N/A</v>
      </c>
      <c r="P3711" s="239" t="e">
        <f>INDEX(TrackerTbl[#Data],MATCH(Table58[[#This Row],[L2]],TrackerTbl[Cleansed_UAID_2],0),7)</f>
        <v>#N/A</v>
      </c>
    </row>
    <row r="3712" spans="10:16">
      <c r="J3712" t="s">
        <v>13033</v>
      </c>
      <c r="K3712" s="238" t="s">
        <v>13031</v>
      </c>
      <c r="L3712" t="str">
        <f>LEFT(Table58[[#This Row],[L3 (Last Work Package only)]],FIND(" - ",Table58[[#This Row],[L3 (Last Work Package only)]])-1)</f>
        <v>IDR 212.1-4</v>
      </c>
      <c r="M3712" t="str">
        <f>LEFT(Table58[[#This Row],[Assets]],FIND(" - ",Table58[[#This Row],[Assets]])-1)</f>
        <v>HS2-00003H2JD</v>
      </c>
      <c r="N3712" s="239" t="e">
        <f>INDEX(TrackerTbl[#Data],MATCH(Table58[[#This Row],[L2]],TrackerTbl[Cleansed_UAID_2],0),5)</f>
        <v>#N/A</v>
      </c>
      <c r="O3712" s="9" t="e">
        <f>INDEX(TrackerTbl[#Data],MATCH(Table58[[#This Row],[L2]],TrackerTbl[Cleansed_UAID_2],0),6)</f>
        <v>#N/A</v>
      </c>
      <c r="P3712" s="239" t="e">
        <f>INDEX(TrackerTbl[#Data],MATCH(Table58[[#This Row],[L2]],TrackerTbl[Cleansed_UAID_2],0),7)</f>
        <v>#N/A</v>
      </c>
    </row>
    <row r="3713" spans="10:16">
      <c r="J3713" t="s">
        <v>13034</v>
      </c>
      <c r="K3713" s="238" t="s">
        <v>13031</v>
      </c>
      <c r="L3713" t="str">
        <f>LEFT(Table58[[#This Row],[L3 (Last Work Package only)]],FIND(" - ",Table58[[#This Row],[L3 (Last Work Package only)]])-1)</f>
        <v>IDR 212.1-4</v>
      </c>
      <c r="M3713" t="str">
        <f>LEFT(Table58[[#This Row],[Assets]],FIND(" - ",Table58[[#This Row],[Assets]])-1)</f>
        <v>HS2-00003H2JE</v>
      </c>
      <c r="N3713" s="239" t="e">
        <f>INDEX(TrackerTbl[#Data],MATCH(Table58[[#This Row],[L2]],TrackerTbl[Cleansed_UAID_2],0),5)</f>
        <v>#N/A</v>
      </c>
      <c r="O3713" s="9" t="e">
        <f>INDEX(TrackerTbl[#Data],MATCH(Table58[[#This Row],[L2]],TrackerTbl[Cleansed_UAID_2],0),6)</f>
        <v>#N/A</v>
      </c>
      <c r="P3713" s="239" t="e">
        <f>INDEX(TrackerTbl[#Data],MATCH(Table58[[#This Row],[L2]],TrackerTbl[Cleansed_UAID_2],0),7)</f>
        <v>#N/A</v>
      </c>
    </row>
    <row r="3714" spans="10:16">
      <c r="J3714" t="s">
        <v>13035</v>
      </c>
      <c r="K3714" s="238" t="s">
        <v>13031</v>
      </c>
      <c r="L3714" t="str">
        <f>LEFT(Table58[[#This Row],[L3 (Last Work Package only)]],FIND(" - ",Table58[[#This Row],[L3 (Last Work Package only)]])-1)</f>
        <v>IDR 212.1-4</v>
      </c>
      <c r="M3714" t="str">
        <f>LEFT(Table58[[#This Row],[Assets]],FIND(" - ",Table58[[#This Row],[Assets]])-1)</f>
        <v>HS2-00003JG40</v>
      </c>
      <c r="N3714" s="239" t="e">
        <f>INDEX(TrackerTbl[#Data],MATCH(Table58[[#This Row],[L2]],TrackerTbl[Cleansed_UAID_2],0),5)</f>
        <v>#N/A</v>
      </c>
      <c r="O3714" s="9" t="e">
        <f>INDEX(TrackerTbl[#Data],MATCH(Table58[[#This Row],[L2]],TrackerTbl[Cleansed_UAID_2],0),6)</f>
        <v>#N/A</v>
      </c>
      <c r="P3714" s="239" t="e">
        <f>INDEX(TrackerTbl[#Data],MATCH(Table58[[#This Row],[L2]],TrackerTbl[Cleansed_UAID_2],0),7)</f>
        <v>#N/A</v>
      </c>
    </row>
    <row r="3715" spans="10:16">
      <c r="J3715" t="s">
        <v>13036</v>
      </c>
      <c r="K3715" s="238" t="s">
        <v>13031</v>
      </c>
      <c r="L3715" t="str">
        <f>LEFT(Table58[[#This Row],[L3 (Last Work Package only)]],FIND(" - ",Table58[[#This Row],[L3 (Last Work Package only)]])-1)</f>
        <v>IDR 212.1-4</v>
      </c>
      <c r="M3715" t="str">
        <f>LEFT(Table58[[#This Row],[Assets]],FIND(" - ",Table58[[#This Row],[Assets]])-1)</f>
        <v>HS2-00003K2XP</v>
      </c>
      <c r="N3715" s="239" t="e">
        <f>INDEX(TrackerTbl[#Data],MATCH(Table58[[#This Row],[L2]],TrackerTbl[Cleansed_UAID_2],0),5)</f>
        <v>#N/A</v>
      </c>
      <c r="O3715" s="9" t="e">
        <f>INDEX(TrackerTbl[#Data],MATCH(Table58[[#This Row],[L2]],TrackerTbl[Cleansed_UAID_2],0),6)</f>
        <v>#N/A</v>
      </c>
      <c r="P3715" s="239" t="e">
        <f>INDEX(TrackerTbl[#Data],MATCH(Table58[[#This Row],[L2]],TrackerTbl[Cleansed_UAID_2],0),7)</f>
        <v>#N/A</v>
      </c>
    </row>
    <row r="3716" spans="10:16">
      <c r="J3716" t="s">
        <v>13037</v>
      </c>
      <c r="K3716" s="238" t="s">
        <v>13031</v>
      </c>
      <c r="L3716" t="str">
        <f>LEFT(Table58[[#This Row],[L3 (Last Work Package only)]],FIND(" - ",Table58[[#This Row],[L3 (Last Work Package only)]])-1)</f>
        <v>IDR 212.1-4</v>
      </c>
      <c r="M3716" t="str">
        <f>LEFT(Table58[[#This Row],[Assets]],FIND(" - ",Table58[[#This Row],[Assets]])-1)</f>
        <v>HS2-00003K3PD</v>
      </c>
      <c r="N3716" s="239" t="e">
        <f>INDEX(TrackerTbl[#Data],MATCH(Table58[[#This Row],[L2]],TrackerTbl[Cleansed_UAID_2],0),5)</f>
        <v>#N/A</v>
      </c>
      <c r="O3716" s="9" t="e">
        <f>INDEX(TrackerTbl[#Data],MATCH(Table58[[#This Row],[L2]],TrackerTbl[Cleansed_UAID_2],0),6)</f>
        <v>#N/A</v>
      </c>
      <c r="P3716" s="239" t="e">
        <f>INDEX(TrackerTbl[#Data],MATCH(Table58[[#This Row],[L2]],TrackerTbl[Cleansed_UAID_2],0),7)</f>
        <v>#N/A</v>
      </c>
    </row>
    <row r="3717" spans="10:16">
      <c r="J3717" t="s">
        <v>13038</v>
      </c>
      <c r="K3717" s="238" t="s">
        <v>13031</v>
      </c>
      <c r="L3717" t="str">
        <f>LEFT(Table58[[#This Row],[L3 (Last Work Package only)]],FIND(" - ",Table58[[#This Row],[L3 (Last Work Package only)]])-1)</f>
        <v>IDR 212.1-4</v>
      </c>
      <c r="M3717" t="str">
        <f>LEFT(Table58[[#This Row],[Assets]],FIND(" - ",Table58[[#This Row],[Assets]])-1)</f>
        <v>HS2-00003K4GT</v>
      </c>
      <c r="N3717" s="239" t="e">
        <f>INDEX(TrackerTbl[#Data],MATCH(Table58[[#This Row],[L2]],TrackerTbl[Cleansed_UAID_2],0),5)</f>
        <v>#N/A</v>
      </c>
      <c r="O3717" s="9" t="e">
        <f>INDEX(TrackerTbl[#Data],MATCH(Table58[[#This Row],[L2]],TrackerTbl[Cleansed_UAID_2],0),6)</f>
        <v>#N/A</v>
      </c>
      <c r="P3717" s="239" t="e">
        <f>INDEX(TrackerTbl[#Data],MATCH(Table58[[#This Row],[L2]],TrackerTbl[Cleansed_UAID_2],0),7)</f>
        <v>#N/A</v>
      </c>
    </row>
    <row r="3718" spans="10:16">
      <c r="J3718" t="s">
        <v>13039</v>
      </c>
      <c r="K3718" s="238" t="s">
        <v>13031</v>
      </c>
      <c r="L3718" t="str">
        <f>LEFT(Table58[[#This Row],[L3 (Last Work Package only)]],FIND(" - ",Table58[[#This Row],[L3 (Last Work Package only)]])-1)</f>
        <v>IDR 212.1-4</v>
      </c>
      <c r="M3718" t="str">
        <f>LEFT(Table58[[#This Row],[Assets]],FIND(" - ",Table58[[#This Row],[Assets]])-1)</f>
        <v>HS2-00003K4GU</v>
      </c>
      <c r="N3718" s="239" t="e">
        <f>INDEX(TrackerTbl[#Data],MATCH(Table58[[#This Row],[L2]],TrackerTbl[Cleansed_UAID_2],0),5)</f>
        <v>#N/A</v>
      </c>
      <c r="O3718" s="9" t="e">
        <f>INDEX(TrackerTbl[#Data],MATCH(Table58[[#This Row],[L2]],TrackerTbl[Cleansed_UAID_2],0),6)</f>
        <v>#N/A</v>
      </c>
      <c r="P3718" s="239" t="e">
        <f>INDEX(TrackerTbl[#Data],MATCH(Table58[[#This Row],[L2]],TrackerTbl[Cleansed_UAID_2],0),7)</f>
        <v>#N/A</v>
      </c>
    </row>
    <row r="3719" spans="10:16">
      <c r="J3719" t="s">
        <v>13040</v>
      </c>
      <c r="K3719" s="238" t="s">
        <v>13031</v>
      </c>
      <c r="L3719" t="str">
        <f>LEFT(Table58[[#This Row],[L3 (Last Work Package only)]],FIND(" - ",Table58[[#This Row],[L3 (Last Work Package only)]])-1)</f>
        <v>IDR 212.1-4</v>
      </c>
      <c r="M3719" t="str">
        <f>LEFT(Table58[[#This Row],[Assets]],FIND(" - ",Table58[[#This Row],[Assets]])-1)</f>
        <v>HS2-00003K4GV</v>
      </c>
      <c r="N3719" s="239" t="e">
        <f>INDEX(TrackerTbl[#Data],MATCH(Table58[[#This Row],[L2]],TrackerTbl[Cleansed_UAID_2],0),5)</f>
        <v>#N/A</v>
      </c>
      <c r="O3719" s="9" t="e">
        <f>INDEX(TrackerTbl[#Data],MATCH(Table58[[#This Row],[L2]],TrackerTbl[Cleansed_UAID_2],0),6)</f>
        <v>#N/A</v>
      </c>
      <c r="P3719" s="239" t="e">
        <f>INDEX(TrackerTbl[#Data],MATCH(Table58[[#This Row],[L2]],TrackerTbl[Cleansed_UAID_2],0),7)</f>
        <v>#N/A</v>
      </c>
    </row>
    <row r="3720" spans="10:16">
      <c r="J3720" t="s">
        <v>13041</v>
      </c>
      <c r="K3720" s="238" t="s">
        <v>13042</v>
      </c>
      <c r="L3720" t="str">
        <f>LEFT(Table58[[#This Row],[L3 (Last Work Package only)]],FIND(" - ",Table58[[#This Row],[L3 (Last Work Package only)]])-1)</f>
        <v>IDR 212.1-1</v>
      </c>
      <c r="M3720" t="str">
        <f>LEFT(Table58[[#This Row],[Assets]],FIND(" - ",Table58[[#This Row],[Assets]])-1)</f>
        <v>HS2-000001303</v>
      </c>
      <c r="N3720" s="239" t="e">
        <f>INDEX(TrackerTbl[#Data],MATCH(Table58[[#This Row],[L2]],TrackerTbl[Cleansed_UAID_2],0),5)</f>
        <v>#N/A</v>
      </c>
      <c r="O3720" s="9" t="e">
        <f>INDEX(TrackerTbl[#Data],MATCH(Table58[[#This Row],[L2]],TrackerTbl[Cleansed_UAID_2],0),6)</f>
        <v>#N/A</v>
      </c>
      <c r="P3720" s="239" t="e">
        <f>INDEX(TrackerTbl[#Data],MATCH(Table58[[#This Row],[L2]],TrackerTbl[Cleansed_UAID_2],0),7)</f>
        <v>#N/A</v>
      </c>
    </row>
    <row r="3721" spans="10:16">
      <c r="J3721" t="s">
        <v>13043</v>
      </c>
      <c r="K3721" s="238" t="s">
        <v>13042</v>
      </c>
      <c r="L3721" t="str">
        <f>LEFT(Table58[[#This Row],[L3 (Last Work Package only)]],FIND(" - ",Table58[[#This Row],[L3 (Last Work Package only)]])-1)</f>
        <v>IDR 212.1-1</v>
      </c>
      <c r="M3721" t="str">
        <f>LEFT(Table58[[#This Row],[Assets]],FIND(" - ",Table58[[#This Row],[Assets]])-1)</f>
        <v>HS2-00003AQD6</v>
      </c>
      <c r="N3721" s="239" t="e">
        <f>INDEX(TrackerTbl[#Data],MATCH(Table58[[#This Row],[L2]],TrackerTbl[Cleansed_UAID_2],0),5)</f>
        <v>#N/A</v>
      </c>
      <c r="O3721" s="9" t="e">
        <f>INDEX(TrackerTbl[#Data],MATCH(Table58[[#This Row],[L2]],TrackerTbl[Cleansed_UAID_2],0),6)</f>
        <v>#N/A</v>
      </c>
      <c r="P3721" s="239" t="e">
        <f>INDEX(TrackerTbl[#Data],MATCH(Table58[[#This Row],[L2]],TrackerTbl[Cleansed_UAID_2],0),7)</f>
        <v>#N/A</v>
      </c>
    </row>
    <row r="3722" spans="10:16">
      <c r="J3722" t="s">
        <v>13044</v>
      </c>
      <c r="K3722" s="238" t="s">
        <v>13042</v>
      </c>
      <c r="L3722" t="str">
        <f>LEFT(Table58[[#This Row],[L3 (Last Work Package only)]],FIND(" - ",Table58[[#This Row],[L3 (Last Work Package only)]])-1)</f>
        <v>IDR 212.1-1</v>
      </c>
      <c r="M3722" t="str">
        <f>LEFT(Table58[[#This Row],[Assets]],FIND(" - ",Table58[[#This Row],[Assets]])-1)</f>
        <v>HS2-00003AQD7</v>
      </c>
      <c r="N3722" s="239" t="e">
        <f>INDEX(TrackerTbl[#Data],MATCH(Table58[[#This Row],[L2]],TrackerTbl[Cleansed_UAID_2],0),5)</f>
        <v>#N/A</v>
      </c>
      <c r="O3722" s="9" t="e">
        <f>INDEX(TrackerTbl[#Data],MATCH(Table58[[#This Row],[L2]],TrackerTbl[Cleansed_UAID_2],0),6)</f>
        <v>#N/A</v>
      </c>
      <c r="P3722" s="239" t="e">
        <f>INDEX(TrackerTbl[#Data],MATCH(Table58[[#This Row],[L2]],TrackerTbl[Cleansed_UAID_2],0),7)</f>
        <v>#N/A</v>
      </c>
    </row>
    <row r="3723" spans="10:16">
      <c r="J3723" t="s">
        <v>13045</v>
      </c>
      <c r="K3723" s="238" t="s">
        <v>13046</v>
      </c>
      <c r="L3723" t="str">
        <f>LEFT(Table58[[#This Row],[L3 (Last Work Package only)]],FIND(" - ",Table58[[#This Row],[L3 (Last Work Package only)]])-1)</f>
        <v>IDR 212.1</v>
      </c>
      <c r="M3723" t="str">
        <f>LEFT(Table58[[#This Row],[Assets]],FIND(" - ",Table58[[#This Row],[Assets]])-1)</f>
        <v>HS2-00002BVG6</v>
      </c>
      <c r="N3723" s="239" t="e">
        <f>INDEX(TrackerTbl[#Data],MATCH(Table58[[#This Row],[L2]],TrackerTbl[Cleansed_UAID_2],0),5)</f>
        <v>#N/A</v>
      </c>
      <c r="O3723" s="9" t="e">
        <f>INDEX(TrackerTbl[#Data],MATCH(Table58[[#This Row],[L2]],TrackerTbl[Cleansed_UAID_2],0),6)</f>
        <v>#N/A</v>
      </c>
      <c r="P3723" s="239" t="e">
        <f>INDEX(TrackerTbl[#Data],MATCH(Table58[[#This Row],[L2]],TrackerTbl[Cleansed_UAID_2],0),7)</f>
        <v>#N/A</v>
      </c>
    </row>
    <row r="3724" spans="10:16">
      <c r="J3724" t="s">
        <v>13047</v>
      </c>
      <c r="K3724" s="238" t="s">
        <v>13046</v>
      </c>
      <c r="L3724" t="str">
        <f>LEFT(Table58[[#This Row],[L3 (Last Work Package only)]],FIND(" - ",Table58[[#This Row],[L3 (Last Work Package only)]])-1)</f>
        <v>IDR 212.1</v>
      </c>
      <c r="M3724" t="str">
        <f>LEFT(Table58[[#This Row],[Assets]],FIND(" - ",Table58[[#This Row],[Assets]])-1)</f>
        <v>HS2-00002CTCX</v>
      </c>
      <c r="N3724" s="239" t="e">
        <f>INDEX(TrackerTbl[#Data],MATCH(Table58[[#This Row],[L2]],TrackerTbl[Cleansed_UAID_2],0),5)</f>
        <v>#N/A</v>
      </c>
      <c r="O3724" s="9" t="e">
        <f>INDEX(TrackerTbl[#Data],MATCH(Table58[[#This Row],[L2]],TrackerTbl[Cleansed_UAID_2],0),6)</f>
        <v>#N/A</v>
      </c>
      <c r="P3724" s="239" t="e">
        <f>INDEX(TrackerTbl[#Data],MATCH(Table58[[#This Row],[L2]],TrackerTbl[Cleansed_UAID_2],0),7)</f>
        <v>#N/A</v>
      </c>
    </row>
    <row r="3725" spans="10:16">
      <c r="J3725" t="s">
        <v>13048</v>
      </c>
      <c r="K3725" s="238" t="s">
        <v>13046</v>
      </c>
      <c r="L3725" t="str">
        <f>LEFT(Table58[[#This Row],[L3 (Last Work Package only)]],FIND(" - ",Table58[[#This Row],[L3 (Last Work Package only)]])-1)</f>
        <v>IDR 212.1</v>
      </c>
      <c r="M3725" t="str">
        <f>LEFT(Table58[[#This Row],[Assets]],FIND(" - ",Table58[[#This Row],[Assets]])-1)</f>
        <v>HS2-00002CTCY</v>
      </c>
      <c r="N3725" s="239" t="e">
        <f>INDEX(TrackerTbl[#Data],MATCH(Table58[[#This Row],[L2]],TrackerTbl[Cleansed_UAID_2],0),5)</f>
        <v>#N/A</v>
      </c>
      <c r="O3725" s="9" t="e">
        <f>INDEX(TrackerTbl[#Data],MATCH(Table58[[#This Row],[L2]],TrackerTbl[Cleansed_UAID_2],0),6)</f>
        <v>#N/A</v>
      </c>
      <c r="P3725" s="239" t="e">
        <f>INDEX(TrackerTbl[#Data],MATCH(Table58[[#This Row],[L2]],TrackerTbl[Cleansed_UAID_2],0),7)</f>
        <v>#N/A</v>
      </c>
    </row>
    <row r="3726" spans="10:16">
      <c r="J3726" t="s">
        <v>13049</v>
      </c>
      <c r="K3726" s="238" t="s">
        <v>13046</v>
      </c>
      <c r="L3726" t="str">
        <f>LEFT(Table58[[#This Row],[L3 (Last Work Package only)]],FIND(" - ",Table58[[#This Row],[L3 (Last Work Package only)]])-1)</f>
        <v>IDR 212.1</v>
      </c>
      <c r="M3726" t="str">
        <f>LEFT(Table58[[#This Row],[Assets]],FIND(" - ",Table58[[#This Row],[Assets]])-1)</f>
        <v>HS2-000001039</v>
      </c>
      <c r="N3726" s="239" t="e">
        <f>INDEX(TrackerTbl[#Data],MATCH(Table58[[#This Row],[L2]],TrackerTbl[Cleansed_UAID_2],0),5)</f>
        <v>#N/A</v>
      </c>
      <c r="O3726" s="9" t="e">
        <f>INDEX(TrackerTbl[#Data],MATCH(Table58[[#This Row],[L2]],TrackerTbl[Cleansed_UAID_2],0),6)</f>
        <v>#N/A</v>
      </c>
      <c r="P3726" s="239" t="e">
        <f>INDEX(TrackerTbl[#Data],MATCH(Table58[[#This Row],[L2]],TrackerTbl[Cleansed_UAID_2],0),7)</f>
        <v>#N/A</v>
      </c>
    </row>
    <row r="3727" spans="10:16">
      <c r="J3727" t="s">
        <v>13050</v>
      </c>
      <c r="K3727" s="238" t="s">
        <v>13046</v>
      </c>
      <c r="L3727" t="str">
        <f>LEFT(Table58[[#This Row],[L3 (Last Work Package only)]],FIND(" - ",Table58[[#This Row],[L3 (Last Work Package only)]])-1)</f>
        <v>IDR 212.1</v>
      </c>
      <c r="M3727" t="str">
        <f>LEFT(Table58[[#This Row],[Assets]],FIND(" - ",Table58[[#This Row],[Assets]])-1)</f>
        <v>HS2-00002BVGB</v>
      </c>
      <c r="N3727" s="239" t="e">
        <f>INDEX(TrackerTbl[#Data],MATCH(Table58[[#This Row],[L2]],TrackerTbl[Cleansed_UAID_2],0),5)</f>
        <v>#N/A</v>
      </c>
      <c r="O3727" s="9" t="e">
        <f>INDEX(TrackerTbl[#Data],MATCH(Table58[[#This Row],[L2]],TrackerTbl[Cleansed_UAID_2],0),6)</f>
        <v>#N/A</v>
      </c>
      <c r="P3727" s="239" t="e">
        <f>INDEX(TrackerTbl[#Data],MATCH(Table58[[#This Row],[L2]],TrackerTbl[Cleansed_UAID_2],0),7)</f>
        <v>#N/A</v>
      </c>
    </row>
    <row r="3728" spans="10:16">
      <c r="J3728" t="s">
        <v>13051</v>
      </c>
      <c r="K3728" s="238" t="s">
        <v>13046</v>
      </c>
      <c r="L3728" t="str">
        <f>LEFT(Table58[[#This Row],[L3 (Last Work Package only)]],FIND(" - ",Table58[[#This Row],[L3 (Last Work Package only)]])-1)</f>
        <v>IDR 212.1</v>
      </c>
      <c r="M3728" t="str">
        <f>LEFT(Table58[[#This Row],[Assets]],FIND(" - ",Table58[[#This Row],[Assets]])-1)</f>
        <v>HS2-00002CT6T</v>
      </c>
      <c r="N3728" s="239" t="e">
        <f>INDEX(TrackerTbl[#Data],MATCH(Table58[[#This Row],[L2]],TrackerTbl[Cleansed_UAID_2],0),5)</f>
        <v>#N/A</v>
      </c>
      <c r="O3728" s="9" t="e">
        <f>INDEX(TrackerTbl[#Data],MATCH(Table58[[#This Row],[L2]],TrackerTbl[Cleansed_UAID_2],0),6)</f>
        <v>#N/A</v>
      </c>
      <c r="P3728" s="239" t="e">
        <f>INDEX(TrackerTbl[#Data],MATCH(Table58[[#This Row],[L2]],TrackerTbl[Cleansed_UAID_2],0),7)</f>
        <v>#N/A</v>
      </c>
    </row>
    <row r="3729" spans="10:16">
      <c r="J3729" t="s">
        <v>13052</v>
      </c>
      <c r="K3729" s="238" t="s">
        <v>13046</v>
      </c>
      <c r="L3729" t="str">
        <f>LEFT(Table58[[#This Row],[L3 (Last Work Package only)]],FIND(" - ",Table58[[#This Row],[L3 (Last Work Package only)]])-1)</f>
        <v>IDR 212.1</v>
      </c>
      <c r="M3729" t="str">
        <f>LEFT(Table58[[#This Row],[Assets]],FIND(" - ",Table58[[#This Row],[Assets]])-1)</f>
        <v>HS2-00002CT6V</v>
      </c>
      <c r="N3729" s="239" t="e">
        <f>INDEX(TrackerTbl[#Data],MATCH(Table58[[#This Row],[L2]],TrackerTbl[Cleansed_UAID_2],0),5)</f>
        <v>#N/A</v>
      </c>
      <c r="O3729" s="9" t="e">
        <f>INDEX(TrackerTbl[#Data],MATCH(Table58[[#This Row],[L2]],TrackerTbl[Cleansed_UAID_2],0),6)</f>
        <v>#N/A</v>
      </c>
      <c r="P3729" s="239" t="e">
        <f>INDEX(TrackerTbl[#Data],MATCH(Table58[[#This Row],[L2]],TrackerTbl[Cleansed_UAID_2],0),7)</f>
        <v>#N/A</v>
      </c>
    </row>
    <row r="3730" spans="10:16">
      <c r="J3730" t="s">
        <v>13053</v>
      </c>
      <c r="K3730" s="238" t="s">
        <v>13046</v>
      </c>
      <c r="L3730" t="str">
        <f>LEFT(Table58[[#This Row],[L3 (Last Work Package only)]],FIND(" - ",Table58[[#This Row],[L3 (Last Work Package only)]])-1)</f>
        <v>IDR 212.1</v>
      </c>
      <c r="M3730" t="str">
        <f>LEFT(Table58[[#This Row],[Assets]],FIND(" - ",Table58[[#This Row],[Assets]])-1)</f>
        <v>HS2-00002CT6Y</v>
      </c>
      <c r="N3730" s="239" t="e">
        <f>INDEX(TrackerTbl[#Data],MATCH(Table58[[#This Row],[L2]],TrackerTbl[Cleansed_UAID_2],0),5)</f>
        <v>#N/A</v>
      </c>
      <c r="O3730" s="9" t="e">
        <f>INDEX(TrackerTbl[#Data],MATCH(Table58[[#This Row],[L2]],TrackerTbl[Cleansed_UAID_2],0),6)</f>
        <v>#N/A</v>
      </c>
      <c r="P3730" s="239" t="e">
        <f>INDEX(TrackerTbl[#Data],MATCH(Table58[[#This Row],[L2]],TrackerTbl[Cleansed_UAID_2],0),7)</f>
        <v>#N/A</v>
      </c>
    </row>
    <row r="3731" spans="10:16">
      <c r="J3731" t="s">
        <v>13054</v>
      </c>
      <c r="K3731" s="238" t="s">
        <v>13046</v>
      </c>
      <c r="L3731" t="str">
        <f>LEFT(Table58[[#This Row],[L3 (Last Work Package only)]],FIND(" - ",Table58[[#This Row],[L3 (Last Work Package only)]])-1)</f>
        <v>IDR 212.1</v>
      </c>
      <c r="M3731" t="str">
        <f>LEFT(Table58[[#This Row],[Assets]],FIND(" - ",Table58[[#This Row],[Assets]])-1)</f>
        <v>HS2-00002CT70</v>
      </c>
      <c r="N3731" s="239" t="e">
        <f>INDEX(TrackerTbl[#Data],MATCH(Table58[[#This Row],[L2]],TrackerTbl[Cleansed_UAID_2],0),5)</f>
        <v>#N/A</v>
      </c>
      <c r="O3731" s="9" t="e">
        <f>INDEX(TrackerTbl[#Data],MATCH(Table58[[#This Row],[L2]],TrackerTbl[Cleansed_UAID_2],0),6)</f>
        <v>#N/A</v>
      </c>
      <c r="P3731" s="239" t="e">
        <f>INDEX(TrackerTbl[#Data],MATCH(Table58[[#This Row],[L2]],TrackerTbl[Cleansed_UAID_2],0),7)</f>
        <v>#N/A</v>
      </c>
    </row>
    <row r="3732" spans="10:16">
      <c r="J3732" t="s">
        <v>13055</v>
      </c>
      <c r="K3732" s="238" t="s">
        <v>13046</v>
      </c>
      <c r="L3732" t="str">
        <f>LEFT(Table58[[#This Row],[L3 (Last Work Package only)]],FIND(" - ",Table58[[#This Row],[L3 (Last Work Package only)]])-1)</f>
        <v>IDR 212.1</v>
      </c>
      <c r="M3732" t="str">
        <f>LEFT(Table58[[#This Row],[Assets]],FIND(" - ",Table58[[#This Row],[Assets]])-1)</f>
        <v>HS2-00002NNHT</v>
      </c>
      <c r="N3732" s="239" t="e">
        <f>INDEX(TrackerTbl[#Data],MATCH(Table58[[#This Row],[L2]],TrackerTbl[Cleansed_UAID_2],0),5)</f>
        <v>#N/A</v>
      </c>
      <c r="O3732" s="9" t="e">
        <f>INDEX(TrackerTbl[#Data],MATCH(Table58[[#This Row],[L2]],TrackerTbl[Cleansed_UAID_2],0),6)</f>
        <v>#N/A</v>
      </c>
      <c r="P3732" s="239" t="e">
        <f>INDEX(TrackerTbl[#Data],MATCH(Table58[[#This Row],[L2]],TrackerTbl[Cleansed_UAID_2],0),7)</f>
        <v>#N/A</v>
      </c>
    </row>
    <row r="3733" spans="10:16">
      <c r="J3733" t="s">
        <v>13056</v>
      </c>
      <c r="K3733" s="238" t="s">
        <v>13046</v>
      </c>
      <c r="L3733" t="str">
        <f>LEFT(Table58[[#This Row],[L3 (Last Work Package only)]],FIND(" - ",Table58[[#This Row],[L3 (Last Work Package only)]])-1)</f>
        <v>IDR 212.1</v>
      </c>
      <c r="M3733" t="str">
        <f>LEFT(Table58[[#This Row],[Assets]],FIND(" - ",Table58[[#This Row],[Assets]])-1)</f>
        <v>HS2-000001409</v>
      </c>
      <c r="N3733" s="239" t="e">
        <f>INDEX(TrackerTbl[#Data],MATCH(Table58[[#This Row],[L2]],TrackerTbl[Cleansed_UAID_2],0),5)</f>
        <v>#N/A</v>
      </c>
      <c r="O3733" s="9" t="e">
        <f>INDEX(TrackerTbl[#Data],MATCH(Table58[[#This Row],[L2]],TrackerTbl[Cleansed_UAID_2],0),6)</f>
        <v>#N/A</v>
      </c>
      <c r="P3733" s="239" t="e">
        <f>INDEX(TrackerTbl[#Data],MATCH(Table58[[#This Row],[L2]],TrackerTbl[Cleansed_UAID_2],0),7)</f>
        <v>#N/A</v>
      </c>
    </row>
    <row r="3734" spans="10:16">
      <c r="J3734" t="s">
        <v>13057</v>
      </c>
      <c r="K3734" s="238" t="s">
        <v>13046</v>
      </c>
      <c r="L3734" t="str">
        <f>LEFT(Table58[[#This Row],[L3 (Last Work Package only)]],FIND(" - ",Table58[[#This Row],[L3 (Last Work Package only)]])-1)</f>
        <v>IDR 212.1</v>
      </c>
      <c r="M3734" t="str">
        <f>LEFT(Table58[[#This Row],[Assets]],FIND(" - ",Table58[[#This Row],[Assets]])-1)</f>
        <v>HS2-00002BJTH</v>
      </c>
      <c r="N3734" s="239" t="e">
        <f>INDEX(TrackerTbl[#Data],MATCH(Table58[[#This Row],[L2]],TrackerTbl[Cleansed_UAID_2],0),5)</f>
        <v>#N/A</v>
      </c>
      <c r="O3734" s="9" t="e">
        <f>INDEX(TrackerTbl[#Data],MATCH(Table58[[#This Row],[L2]],TrackerTbl[Cleansed_UAID_2],0),6)</f>
        <v>#N/A</v>
      </c>
      <c r="P3734" s="239" t="e">
        <f>INDEX(TrackerTbl[#Data],MATCH(Table58[[#This Row],[L2]],TrackerTbl[Cleansed_UAID_2],0),7)</f>
        <v>#N/A</v>
      </c>
    </row>
    <row r="3735" spans="10:16">
      <c r="J3735" t="s">
        <v>13058</v>
      </c>
      <c r="K3735" s="238" t="s">
        <v>13046</v>
      </c>
      <c r="L3735" t="str">
        <f>LEFT(Table58[[#This Row],[L3 (Last Work Package only)]],FIND(" - ",Table58[[#This Row],[L3 (Last Work Package only)]])-1)</f>
        <v>IDR 212.1</v>
      </c>
      <c r="M3735" t="str">
        <f>LEFT(Table58[[#This Row],[Assets]],FIND(" - ",Table58[[#This Row],[Assets]])-1)</f>
        <v>HS2-00002CW0E</v>
      </c>
      <c r="N3735" s="239" t="e">
        <f>INDEX(TrackerTbl[#Data],MATCH(Table58[[#This Row],[L2]],TrackerTbl[Cleansed_UAID_2],0),5)</f>
        <v>#N/A</v>
      </c>
      <c r="O3735" s="9" t="e">
        <f>INDEX(TrackerTbl[#Data],MATCH(Table58[[#This Row],[L2]],TrackerTbl[Cleansed_UAID_2],0),6)</f>
        <v>#N/A</v>
      </c>
      <c r="P3735" s="239" t="e">
        <f>INDEX(TrackerTbl[#Data],MATCH(Table58[[#This Row],[L2]],TrackerTbl[Cleansed_UAID_2],0),7)</f>
        <v>#N/A</v>
      </c>
    </row>
    <row r="3736" spans="10:16">
      <c r="J3736" t="s">
        <v>13059</v>
      </c>
      <c r="K3736" s="238" t="s">
        <v>13046</v>
      </c>
      <c r="L3736" t="str">
        <f>LEFT(Table58[[#This Row],[L3 (Last Work Package only)]],FIND(" - ",Table58[[#This Row],[L3 (Last Work Package only)]])-1)</f>
        <v>IDR 212.1</v>
      </c>
      <c r="M3736" t="str">
        <f>LEFT(Table58[[#This Row],[Assets]],FIND(" - ",Table58[[#This Row],[Assets]])-1)</f>
        <v>HS2-00002GDCZ</v>
      </c>
      <c r="N3736" s="239" t="e">
        <f>INDEX(TrackerTbl[#Data],MATCH(Table58[[#This Row],[L2]],TrackerTbl[Cleansed_UAID_2],0),5)</f>
        <v>#N/A</v>
      </c>
      <c r="O3736" s="9" t="e">
        <f>INDEX(TrackerTbl[#Data],MATCH(Table58[[#This Row],[L2]],TrackerTbl[Cleansed_UAID_2],0),6)</f>
        <v>#N/A</v>
      </c>
      <c r="P3736" s="239" t="e">
        <f>INDEX(TrackerTbl[#Data],MATCH(Table58[[#This Row],[L2]],TrackerTbl[Cleansed_UAID_2],0),7)</f>
        <v>#N/A</v>
      </c>
    </row>
    <row r="3737" spans="10:16">
      <c r="J3737" t="s">
        <v>13060</v>
      </c>
      <c r="K3737" s="238" t="s">
        <v>13046</v>
      </c>
      <c r="L3737" t="str">
        <f>LEFT(Table58[[#This Row],[L3 (Last Work Package only)]],FIND(" - ",Table58[[#This Row],[L3 (Last Work Package only)]])-1)</f>
        <v>IDR 212.1</v>
      </c>
      <c r="M3737" t="str">
        <f>LEFT(Table58[[#This Row],[Assets]],FIND(" - ",Table58[[#This Row],[Assets]])-1)</f>
        <v>HS2-00002NL5X</v>
      </c>
      <c r="N3737" s="239" t="e">
        <f>INDEX(TrackerTbl[#Data],MATCH(Table58[[#This Row],[L2]],TrackerTbl[Cleansed_UAID_2],0),5)</f>
        <v>#N/A</v>
      </c>
      <c r="O3737" s="9" t="e">
        <f>INDEX(TrackerTbl[#Data],MATCH(Table58[[#This Row],[L2]],TrackerTbl[Cleansed_UAID_2],0),6)</f>
        <v>#N/A</v>
      </c>
      <c r="P3737" s="239" t="e">
        <f>INDEX(TrackerTbl[#Data],MATCH(Table58[[#This Row],[L2]],TrackerTbl[Cleansed_UAID_2],0),7)</f>
        <v>#N/A</v>
      </c>
    </row>
    <row r="3738" spans="10:16">
      <c r="J3738" t="s">
        <v>13061</v>
      </c>
      <c r="K3738" s="238" t="s">
        <v>13046</v>
      </c>
      <c r="L3738" t="str">
        <f>LEFT(Table58[[#This Row],[L3 (Last Work Package only)]],FIND(" - ",Table58[[#This Row],[L3 (Last Work Package only)]])-1)</f>
        <v>IDR 212.1</v>
      </c>
      <c r="M3738" t="str">
        <f>LEFT(Table58[[#This Row],[Assets]],FIND(" - ",Table58[[#This Row],[Assets]])-1)</f>
        <v>HS2-000020NFH</v>
      </c>
      <c r="N3738" s="239" t="e">
        <f>INDEX(TrackerTbl[#Data],MATCH(Table58[[#This Row],[L2]],TrackerTbl[Cleansed_UAID_2],0),5)</f>
        <v>#N/A</v>
      </c>
      <c r="O3738" s="9" t="e">
        <f>INDEX(TrackerTbl[#Data],MATCH(Table58[[#This Row],[L2]],TrackerTbl[Cleansed_UAID_2],0),6)</f>
        <v>#N/A</v>
      </c>
      <c r="P3738" s="239" t="e">
        <f>INDEX(TrackerTbl[#Data],MATCH(Table58[[#This Row],[L2]],TrackerTbl[Cleansed_UAID_2],0),7)</f>
        <v>#N/A</v>
      </c>
    </row>
    <row r="3739" spans="10:16">
      <c r="J3739" t="s">
        <v>13062</v>
      </c>
      <c r="K3739" s="238" t="s">
        <v>13046</v>
      </c>
      <c r="L3739" t="str">
        <f>LEFT(Table58[[#This Row],[L3 (Last Work Package only)]],FIND(" - ",Table58[[#This Row],[L3 (Last Work Package only)]])-1)</f>
        <v>IDR 212.1</v>
      </c>
      <c r="M3739" t="str">
        <f>LEFT(Table58[[#This Row],[Assets]],FIND(" - ",Table58[[#This Row],[Assets]])-1)</f>
        <v>HS2-000001410</v>
      </c>
      <c r="N3739" s="239" t="e">
        <f>INDEX(TrackerTbl[#Data],MATCH(Table58[[#This Row],[L2]],TrackerTbl[Cleansed_UAID_2],0),5)</f>
        <v>#N/A</v>
      </c>
      <c r="O3739" s="9" t="e">
        <f>INDEX(TrackerTbl[#Data],MATCH(Table58[[#This Row],[L2]],TrackerTbl[Cleansed_UAID_2],0),6)</f>
        <v>#N/A</v>
      </c>
      <c r="P3739" s="239" t="e">
        <f>INDEX(TrackerTbl[#Data],MATCH(Table58[[#This Row],[L2]],TrackerTbl[Cleansed_UAID_2],0),7)</f>
        <v>#N/A</v>
      </c>
    </row>
    <row r="3740" spans="10:16">
      <c r="J3740" t="s">
        <v>13063</v>
      </c>
      <c r="K3740" s="238" t="s">
        <v>13046</v>
      </c>
      <c r="L3740" t="str">
        <f>LEFT(Table58[[#This Row],[L3 (Last Work Package only)]],FIND(" - ",Table58[[#This Row],[L3 (Last Work Package only)]])-1)</f>
        <v>IDR 212.1</v>
      </c>
      <c r="M3740" t="str">
        <f>LEFT(Table58[[#This Row],[Assets]],FIND(" - ",Table58[[#This Row],[Assets]])-1)</f>
        <v>HS2-00002N7Y4</v>
      </c>
      <c r="N3740" s="239" t="e">
        <f>INDEX(TrackerTbl[#Data],MATCH(Table58[[#This Row],[L2]],TrackerTbl[Cleansed_UAID_2],0),5)</f>
        <v>#N/A</v>
      </c>
      <c r="O3740" s="9" t="e">
        <f>INDEX(TrackerTbl[#Data],MATCH(Table58[[#This Row],[L2]],TrackerTbl[Cleansed_UAID_2],0),6)</f>
        <v>#N/A</v>
      </c>
      <c r="P3740" s="239" t="e">
        <f>INDEX(TrackerTbl[#Data],MATCH(Table58[[#This Row],[L2]],TrackerTbl[Cleansed_UAID_2],0),7)</f>
        <v>#N/A</v>
      </c>
    </row>
    <row r="3741" spans="10:16">
      <c r="J3741" t="s">
        <v>13064</v>
      </c>
      <c r="K3741" s="238" t="s">
        <v>13046</v>
      </c>
      <c r="L3741" t="str">
        <f>LEFT(Table58[[#This Row],[L3 (Last Work Package only)]],FIND(" - ",Table58[[#This Row],[L3 (Last Work Package only)]])-1)</f>
        <v>IDR 212.1</v>
      </c>
      <c r="M3741" t="str">
        <f>LEFT(Table58[[#This Row],[Assets]],FIND(" - ",Table58[[#This Row],[Assets]])-1)</f>
        <v>HS2-00002091X</v>
      </c>
      <c r="N3741" s="239" t="e">
        <f>INDEX(TrackerTbl[#Data],MATCH(Table58[[#This Row],[L2]],TrackerTbl[Cleansed_UAID_2],0),5)</f>
        <v>#N/A</v>
      </c>
      <c r="O3741" s="9" t="e">
        <f>INDEX(TrackerTbl[#Data],MATCH(Table58[[#This Row],[L2]],TrackerTbl[Cleansed_UAID_2],0),6)</f>
        <v>#N/A</v>
      </c>
      <c r="P3741" s="239" t="e">
        <f>INDEX(TrackerTbl[#Data],MATCH(Table58[[#This Row],[L2]],TrackerTbl[Cleansed_UAID_2],0),7)</f>
        <v>#N/A</v>
      </c>
    </row>
    <row r="3742" spans="10:16">
      <c r="J3742" t="s">
        <v>13065</v>
      </c>
      <c r="K3742" s="238" t="s">
        <v>13046</v>
      </c>
      <c r="L3742" t="str">
        <f>LEFT(Table58[[#This Row],[L3 (Last Work Package only)]],FIND(" - ",Table58[[#This Row],[L3 (Last Work Package only)]])-1)</f>
        <v>IDR 212.1</v>
      </c>
      <c r="M3742" t="str">
        <f>LEFT(Table58[[#This Row],[Assets]],FIND(" - ",Table58[[#This Row],[Assets]])-1)</f>
        <v>HS2-00003A36C</v>
      </c>
      <c r="N3742" s="239" t="e">
        <f>INDEX(TrackerTbl[#Data],MATCH(Table58[[#This Row],[L2]],TrackerTbl[Cleansed_UAID_2],0),5)</f>
        <v>#N/A</v>
      </c>
      <c r="O3742" s="9" t="e">
        <f>INDEX(TrackerTbl[#Data],MATCH(Table58[[#This Row],[L2]],TrackerTbl[Cleansed_UAID_2],0),6)</f>
        <v>#N/A</v>
      </c>
      <c r="P3742" s="239" t="e">
        <f>INDEX(TrackerTbl[#Data],MATCH(Table58[[#This Row],[L2]],TrackerTbl[Cleansed_UAID_2],0),7)</f>
        <v>#N/A</v>
      </c>
    </row>
    <row r="3743" spans="10:16">
      <c r="J3743" t="s">
        <v>13066</v>
      </c>
      <c r="K3743" s="238" t="s">
        <v>13046</v>
      </c>
      <c r="L3743" t="str">
        <f>LEFT(Table58[[#This Row],[L3 (Last Work Package only)]],FIND(" - ",Table58[[#This Row],[L3 (Last Work Package only)]])-1)</f>
        <v>IDR 212.1</v>
      </c>
      <c r="M3743" t="str">
        <f>LEFT(Table58[[#This Row],[Assets]],FIND(" - ",Table58[[#This Row],[Assets]])-1)</f>
        <v>HS2-00003B5FY</v>
      </c>
      <c r="N3743" s="239" t="e">
        <f>INDEX(TrackerTbl[#Data],MATCH(Table58[[#This Row],[L2]],TrackerTbl[Cleansed_UAID_2],0),5)</f>
        <v>#N/A</v>
      </c>
      <c r="O3743" s="9" t="e">
        <f>INDEX(TrackerTbl[#Data],MATCH(Table58[[#This Row],[L2]],TrackerTbl[Cleansed_UAID_2],0),6)</f>
        <v>#N/A</v>
      </c>
      <c r="P3743" s="239" t="e">
        <f>INDEX(TrackerTbl[#Data],MATCH(Table58[[#This Row],[L2]],TrackerTbl[Cleansed_UAID_2],0),7)</f>
        <v>#N/A</v>
      </c>
    </row>
    <row r="3744" spans="10:16">
      <c r="J3744" t="s">
        <v>13067</v>
      </c>
      <c r="K3744" s="238" t="s">
        <v>13046</v>
      </c>
      <c r="L3744" t="str">
        <f>LEFT(Table58[[#This Row],[L3 (Last Work Package only)]],FIND(" - ",Table58[[#This Row],[L3 (Last Work Package only)]])-1)</f>
        <v>IDR 212.1</v>
      </c>
      <c r="M3744" t="str">
        <f>LEFT(Table58[[#This Row],[Assets]],FIND(" - ",Table58[[#This Row],[Assets]])-1)</f>
        <v>HS2-00003B5G0</v>
      </c>
      <c r="N3744" s="239" t="e">
        <f>INDEX(TrackerTbl[#Data],MATCH(Table58[[#This Row],[L2]],TrackerTbl[Cleansed_UAID_2],0),5)</f>
        <v>#N/A</v>
      </c>
      <c r="O3744" s="9" t="e">
        <f>INDEX(TrackerTbl[#Data],MATCH(Table58[[#This Row],[L2]],TrackerTbl[Cleansed_UAID_2],0),6)</f>
        <v>#N/A</v>
      </c>
      <c r="P3744" s="239" t="e">
        <f>INDEX(TrackerTbl[#Data],MATCH(Table58[[#This Row],[L2]],TrackerTbl[Cleansed_UAID_2],0),7)</f>
        <v>#N/A</v>
      </c>
    </row>
    <row r="3745" spans="10:16">
      <c r="J3745" t="s">
        <v>13068</v>
      </c>
      <c r="K3745" s="238" t="s">
        <v>13046</v>
      </c>
      <c r="L3745" t="str">
        <f>LEFT(Table58[[#This Row],[L3 (Last Work Package only)]],FIND(" - ",Table58[[#This Row],[L3 (Last Work Package only)]])-1)</f>
        <v>IDR 212.1</v>
      </c>
      <c r="M3745" t="str">
        <f>LEFT(Table58[[#This Row],[Assets]],FIND(" - ",Table58[[#This Row],[Assets]])-1)</f>
        <v>HS2-00003CFCP</v>
      </c>
      <c r="N3745" s="239" t="e">
        <f>INDEX(TrackerTbl[#Data],MATCH(Table58[[#This Row],[L2]],TrackerTbl[Cleansed_UAID_2],0),5)</f>
        <v>#N/A</v>
      </c>
      <c r="O3745" s="9" t="e">
        <f>INDEX(TrackerTbl[#Data],MATCH(Table58[[#This Row],[L2]],TrackerTbl[Cleansed_UAID_2],0),6)</f>
        <v>#N/A</v>
      </c>
      <c r="P3745" s="239" t="e">
        <f>INDEX(TrackerTbl[#Data],MATCH(Table58[[#This Row],[L2]],TrackerTbl[Cleansed_UAID_2],0),7)</f>
        <v>#N/A</v>
      </c>
    </row>
    <row r="3746" spans="10:16">
      <c r="J3746" t="s">
        <v>13069</v>
      </c>
      <c r="K3746" s="238" t="s">
        <v>13046</v>
      </c>
      <c r="L3746" t="str">
        <f>LEFT(Table58[[#This Row],[L3 (Last Work Package only)]],FIND(" - ",Table58[[#This Row],[L3 (Last Work Package only)]])-1)</f>
        <v>IDR 212.1</v>
      </c>
      <c r="M3746" t="str">
        <f>LEFT(Table58[[#This Row],[Assets]],FIND(" - ",Table58[[#This Row],[Assets]])-1)</f>
        <v>HS2-00003CFCR</v>
      </c>
      <c r="N3746" s="239" t="e">
        <f>INDEX(TrackerTbl[#Data],MATCH(Table58[[#This Row],[L2]],TrackerTbl[Cleansed_UAID_2],0),5)</f>
        <v>#N/A</v>
      </c>
      <c r="O3746" s="9" t="e">
        <f>INDEX(TrackerTbl[#Data],MATCH(Table58[[#This Row],[L2]],TrackerTbl[Cleansed_UAID_2],0),6)</f>
        <v>#N/A</v>
      </c>
      <c r="P3746" s="239" t="e">
        <f>INDEX(TrackerTbl[#Data],MATCH(Table58[[#This Row],[L2]],TrackerTbl[Cleansed_UAID_2],0),7)</f>
        <v>#N/A</v>
      </c>
    </row>
    <row r="3747" spans="10:16">
      <c r="J3747" t="s">
        <v>13070</v>
      </c>
      <c r="K3747" s="238" t="s">
        <v>13046</v>
      </c>
      <c r="L3747" t="str">
        <f>LEFT(Table58[[#This Row],[L3 (Last Work Package only)]],FIND(" - ",Table58[[#This Row],[L3 (Last Work Package only)]])-1)</f>
        <v>IDR 212.1</v>
      </c>
      <c r="M3747" t="str">
        <f>LEFT(Table58[[#This Row],[Assets]],FIND(" - ",Table58[[#This Row],[Assets]])-1)</f>
        <v>HS2-00003DBM6</v>
      </c>
      <c r="N3747" s="239" t="e">
        <f>INDEX(TrackerTbl[#Data],MATCH(Table58[[#This Row],[L2]],TrackerTbl[Cleansed_UAID_2],0),5)</f>
        <v>#N/A</v>
      </c>
      <c r="O3747" s="9" t="e">
        <f>INDEX(TrackerTbl[#Data],MATCH(Table58[[#This Row],[L2]],TrackerTbl[Cleansed_UAID_2],0),6)</f>
        <v>#N/A</v>
      </c>
      <c r="P3747" s="239" t="e">
        <f>INDEX(TrackerTbl[#Data],MATCH(Table58[[#This Row],[L2]],TrackerTbl[Cleansed_UAID_2],0),7)</f>
        <v>#N/A</v>
      </c>
    </row>
    <row r="3748" spans="10:16">
      <c r="J3748" t="s">
        <v>13071</v>
      </c>
      <c r="K3748" s="238" t="s">
        <v>13046</v>
      </c>
      <c r="L3748" t="str">
        <f>LEFT(Table58[[#This Row],[L3 (Last Work Package only)]],FIND(" - ",Table58[[#This Row],[L3 (Last Work Package only)]])-1)</f>
        <v>IDR 212.1</v>
      </c>
      <c r="M3748" t="str">
        <f>LEFT(Table58[[#This Row],[Assets]],FIND(" - ",Table58[[#This Row],[Assets]])-1)</f>
        <v>HS2-00003DBM7</v>
      </c>
      <c r="N3748" s="239" t="e">
        <f>INDEX(TrackerTbl[#Data],MATCH(Table58[[#This Row],[L2]],TrackerTbl[Cleansed_UAID_2],0),5)</f>
        <v>#N/A</v>
      </c>
      <c r="O3748" s="9" t="e">
        <f>INDEX(TrackerTbl[#Data],MATCH(Table58[[#This Row],[L2]],TrackerTbl[Cleansed_UAID_2],0),6)</f>
        <v>#N/A</v>
      </c>
      <c r="P3748" s="239" t="e">
        <f>INDEX(TrackerTbl[#Data],MATCH(Table58[[#This Row],[L2]],TrackerTbl[Cleansed_UAID_2],0),7)</f>
        <v>#N/A</v>
      </c>
    </row>
    <row r="3749" spans="10:16">
      <c r="J3749" t="s">
        <v>13072</v>
      </c>
      <c r="K3749" s="238" t="s">
        <v>13046</v>
      </c>
      <c r="L3749" t="str">
        <f>LEFT(Table58[[#This Row],[L3 (Last Work Package only)]],FIND(" - ",Table58[[#This Row],[L3 (Last Work Package only)]])-1)</f>
        <v>IDR 212.1</v>
      </c>
      <c r="M3749" t="str">
        <f>LEFT(Table58[[#This Row],[Assets]],FIND(" - ",Table58[[#This Row],[Assets]])-1)</f>
        <v>HS2-00003DBM8</v>
      </c>
      <c r="N3749" s="239" t="e">
        <f>INDEX(TrackerTbl[#Data],MATCH(Table58[[#This Row],[L2]],TrackerTbl[Cleansed_UAID_2],0),5)</f>
        <v>#N/A</v>
      </c>
      <c r="O3749" s="9" t="e">
        <f>INDEX(TrackerTbl[#Data],MATCH(Table58[[#This Row],[L2]],TrackerTbl[Cleansed_UAID_2],0),6)</f>
        <v>#N/A</v>
      </c>
      <c r="P3749" s="239" t="e">
        <f>INDEX(TrackerTbl[#Data],MATCH(Table58[[#This Row],[L2]],TrackerTbl[Cleansed_UAID_2],0),7)</f>
        <v>#N/A</v>
      </c>
    </row>
    <row r="3750" spans="10:16">
      <c r="J3750" t="s">
        <v>13073</v>
      </c>
      <c r="K3750" s="238" t="s">
        <v>13046</v>
      </c>
      <c r="L3750" t="str">
        <f>LEFT(Table58[[#This Row],[L3 (Last Work Package only)]],FIND(" - ",Table58[[#This Row],[L3 (Last Work Package only)]])-1)</f>
        <v>IDR 212.1</v>
      </c>
      <c r="M3750" t="str">
        <f>LEFT(Table58[[#This Row],[Assets]],FIND(" - ",Table58[[#This Row],[Assets]])-1)</f>
        <v>HS2-00003DBM9</v>
      </c>
      <c r="N3750" s="239" t="e">
        <f>INDEX(TrackerTbl[#Data],MATCH(Table58[[#This Row],[L2]],TrackerTbl[Cleansed_UAID_2],0),5)</f>
        <v>#N/A</v>
      </c>
      <c r="O3750" s="9" t="e">
        <f>INDEX(TrackerTbl[#Data],MATCH(Table58[[#This Row],[L2]],TrackerTbl[Cleansed_UAID_2],0),6)</f>
        <v>#N/A</v>
      </c>
      <c r="P3750" s="239" t="e">
        <f>INDEX(TrackerTbl[#Data],MATCH(Table58[[#This Row],[L2]],TrackerTbl[Cleansed_UAID_2],0),7)</f>
        <v>#N/A</v>
      </c>
    </row>
    <row r="3751" spans="10:16">
      <c r="J3751" t="s">
        <v>13074</v>
      </c>
      <c r="K3751" s="238" t="s">
        <v>13046</v>
      </c>
      <c r="L3751" t="str">
        <f>LEFT(Table58[[#This Row],[L3 (Last Work Package only)]],FIND(" - ",Table58[[#This Row],[L3 (Last Work Package only)]])-1)</f>
        <v>IDR 212.1</v>
      </c>
      <c r="M3751" t="str">
        <f>LEFT(Table58[[#This Row],[Assets]],FIND(" - ",Table58[[#This Row],[Assets]])-1)</f>
        <v>HS2-00003DBMA</v>
      </c>
      <c r="N3751" s="239" t="e">
        <f>INDEX(TrackerTbl[#Data],MATCH(Table58[[#This Row],[L2]],TrackerTbl[Cleansed_UAID_2],0),5)</f>
        <v>#N/A</v>
      </c>
      <c r="O3751" s="9" t="e">
        <f>INDEX(TrackerTbl[#Data],MATCH(Table58[[#This Row],[L2]],TrackerTbl[Cleansed_UAID_2],0),6)</f>
        <v>#N/A</v>
      </c>
      <c r="P3751" s="239" t="e">
        <f>INDEX(TrackerTbl[#Data],MATCH(Table58[[#This Row],[L2]],TrackerTbl[Cleansed_UAID_2],0),7)</f>
        <v>#N/A</v>
      </c>
    </row>
    <row r="3752" spans="10:16">
      <c r="J3752" t="s">
        <v>13075</v>
      </c>
      <c r="K3752" s="238" t="s">
        <v>13046</v>
      </c>
      <c r="L3752" t="str">
        <f>LEFT(Table58[[#This Row],[L3 (Last Work Package only)]],FIND(" - ",Table58[[#This Row],[L3 (Last Work Package only)]])-1)</f>
        <v>IDR 212.1</v>
      </c>
      <c r="M3752" t="str">
        <f>LEFT(Table58[[#This Row],[Assets]],FIND(" - ",Table58[[#This Row],[Assets]])-1)</f>
        <v>HS2-00003DBMC</v>
      </c>
      <c r="N3752" s="239" t="e">
        <f>INDEX(TrackerTbl[#Data],MATCH(Table58[[#This Row],[L2]],TrackerTbl[Cleansed_UAID_2],0),5)</f>
        <v>#N/A</v>
      </c>
      <c r="O3752" s="9" t="e">
        <f>INDEX(TrackerTbl[#Data],MATCH(Table58[[#This Row],[L2]],TrackerTbl[Cleansed_UAID_2],0),6)</f>
        <v>#N/A</v>
      </c>
      <c r="P3752" s="239" t="e">
        <f>INDEX(TrackerTbl[#Data],MATCH(Table58[[#This Row],[L2]],TrackerTbl[Cleansed_UAID_2],0),7)</f>
        <v>#N/A</v>
      </c>
    </row>
    <row r="3753" spans="10:16">
      <c r="J3753" t="s">
        <v>13076</v>
      </c>
      <c r="K3753" s="238" t="s">
        <v>13046</v>
      </c>
      <c r="L3753" t="str">
        <f>LEFT(Table58[[#This Row],[L3 (Last Work Package only)]],FIND(" - ",Table58[[#This Row],[L3 (Last Work Package only)]])-1)</f>
        <v>IDR 212.1</v>
      </c>
      <c r="M3753" t="str">
        <f>LEFT(Table58[[#This Row],[Assets]],FIND(" - ",Table58[[#This Row],[Assets]])-1)</f>
        <v>HS2-00003GYXT</v>
      </c>
      <c r="N3753" s="239" t="e">
        <f>INDEX(TrackerTbl[#Data],MATCH(Table58[[#This Row],[L2]],TrackerTbl[Cleansed_UAID_2],0),5)</f>
        <v>#N/A</v>
      </c>
      <c r="O3753" s="9" t="e">
        <f>INDEX(TrackerTbl[#Data],MATCH(Table58[[#This Row],[L2]],TrackerTbl[Cleansed_UAID_2],0),6)</f>
        <v>#N/A</v>
      </c>
      <c r="P3753" s="239" t="e">
        <f>INDEX(TrackerTbl[#Data],MATCH(Table58[[#This Row],[L2]],TrackerTbl[Cleansed_UAID_2],0),7)</f>
        <v>#N/A</v>
      </c>
    </row>
    <row r="3754" spans="10:16">
      <c r="J3754" t="s">
        <v>13077</v>
      </c>
      <c r="K3754" s="238" t="s">
        <v>13046</v>
      </c>
      <c r="L3754" t="str">
        <f>LEFT(Table58[[#This Row],[L3 (Last Work Package only)]],FIND(" - ",Table58[[#This Row],[L3 (Last Work Package only)]])-1)</f>
        <v>IDR 212.1</v>
      </c>
      <c r="M3754" t="str">
        <f>LEFT(Table58[[#This Row],[Assets]],FIND(" - ",Table58[[#This Row],[Assets]])-1)</f>
        <v>HS2-00003GYXU</v>
      </c>
      <c r="N3754" s="239" t="e">
        <f>INDEX(TrackerTbl[#Data],MATCH(Table58[[#This Row],[L2]],TrackerTbl[Cleansed_UAID_2],0),5)</f>
        <v>#N/A</v>
      </c>
      <c r="O3754" s="9" t="e">
        <f>INDEX(TrackerTbl[#Data],MATCH(Table58[[#This Row],[L2]],TrackerTbl[Cleansed_UAID_2],0),6)</f>
        <v>#N/A</v>
      </c>
      <c r="P3754" s="239" t="e">
        <f>INDEX(TrackerTbl[#Data],MATCH(Table58[[#This Row],[L2]],TrackerTbl[Cleansed_UAID_2],0),7)</f>
        <v>#N/A</v>
      </c>
    </row>
    <row r="3755" spans="10:16">
      <c r="J3755" t="s">
        <v>13078</v>
      </c>
      <c r="K3755" s="238" t="s">
        <v>13046</v>
      </c>
      <c r="L3755" t="str">
        <f>LEFT(Table58[[#This Row],[L3 (Last Work Package only)]],FIND(" - ",Table58[[#This Row],[L3 (Last Work Package only)]])-1)</f>
        <v>IDR 212.1</v>
      </c>
      <c r="M3755" t="str">
        <f>LEFT(Table58[[#This Row],[Assets]],FIND(" - ",Table58[[#This Row],[Assets]])-1)</f>
        <v>HS2-00003GYXV</v>
      </c>
      <c r="N3755" s="239" t="e">
        <f>INDEX(TrackerTbl[#Data],MATCH(Table58[[#This Row],[L2]],TrackerTbl[Cleansed_UAID_2],0),5)</f>
        <v>#N/A</v>
      </c>
      <c r="O3755" s="9" t="e">
        <f>INDEX(TrackerTbl[#Data],MATCH(Table58[[#This Row],[L2]],TrackerTbl[Cleansed_UAID_2],0),6)</f>
        <v>#N/A</v>
      </c>
      <c r="P3755" s="239" t="e">
        <f>INDEX(TrackerTbl[#Data],MATCH(Table58[[#This Row],[L2]],TrackerTbl[Cleansed_UAID_2],0),7)</f>
        <v>#N/A</v>
      </c>
    </row>
    <row r="3756" spans="10:16">
      <c r="J3756" t="s">
        <v>13079</v>
      </c>
      <c r="K3756" s="238" t="s">
        <v>13046</v>
      </c>
      <c r="L3756" t="str">
        <f>LEFT(Table58[[#This Row],[L3 (Last Work Package only)]],FIND(" - ",Table58[[#This Row],[L3 (Last Work Package only)]])-1)</f>
        <v>IDR 212.1</v>
      </c>
      <c r="M3756" t="str">
        <f>LEFT(Table58[[#This Row],[Assets]],FIND(" - ",Table58[[#This Row],[Assets]])-1)</f>
        <v>HS2-00003GYXW</v>
      </c>
      <c r="N3756" s="239" t="e">
        <f>INDEX(TrackerTbl[#Data],MATCH(Table58[[#This Row],[L2]],TrackerTbl[Cleansed_UAID_2],0),5)</f>
        <v>#N/A</v>
      </c>
      <c r="O3756" s="9" t="e">
        <f>INDEX(TrackerTbl[#Data],MATCH(Table58[[#This Row],[L2]],TrackerTbl[Cleansed_UAID_2],0),6)</f>
        <v>#N/A</v>
      </c>
      <c r="P3756" s="239" t="e">
        <f>INDEX(TrackerTbl[#Data],MATCH(Table58[[#This Row],[L2]],TrackerTbl[Cleansed_UAID_2],0),7)</f>
        <v>#N/A</v>
      </c>
    </row>
    <row r="3757" spans="10:16">
      <c r="J3757" t="s">
        <v>13080</v>
      </c>
      <c r="K3757" s="238" t="s">
        <v>13046</v>
      </c>
      <c r="L3757" t="str">
        <f>LEFT(Table58[[#This Row],[L3 (Last Work Package only)]],FIND(" - ",Table58[[#This Row],[L3 (Last Work Package only)]])-1)</f>
        <v>IDR 212.1</v>
      </c>
      <c r="M3757" t="str">
        <f>LEFT(Table58[[#This Row],[Assets]],FIND(" - ",Table58[[#This Row],[Assets]])-1)</f>
        <v>HS2-00003GYXY</v>
      </c>
      <c r="N3757" s="239" t="e">
        <f>INDEX(TrackerTbl[#Data],MATCH(Table58[[#This Row],[L2]],TrackerTbl[Cleansed_UAID_2],0),5)</f>
        <v>#N/A</v>
      </c>
      <c r="O3757" s="9" t="e">
        <f>INDEX(TrackerTbl[#Data],MATCH(Table58[[#This Row],[L2]],TrackerTbl[Cleansed_UAID_2],0),6)</f>
        <v>#N/A</v>
      </c>
      <c r="P3757" s="239" t="e">
        <f>INDEX(TrackerTbl[#Data],MATCH(Table58[[#This Row],[L2]],TrackerTbl[Cleansed_UAID_2],0),7)</f>
        <v>#N/A</v>
      </c>
    </row>
    <row r="3758" spans="10:16">
      <c r="J3758" t="s">
        <v>13081</v>
      </c>
      <c r="K3758" s="238" t="s">
        <v>13046</v>
      </c>
      <c r="L3758" t="str">
        <f>LEFT(Table58[[#This Row],[L3 (Last Work Package only)]],FIND(" - ",Table58[[#This Row],[L3 (Last Work Package only)]])-1)</f>
        <v>IDR 212.1</v>
      </c>
      <c r="M3758" t="str">
        <f>LEFT(Table58[[#This Row],[Assets]],FIND(" - ",Table58[[#This Row],[Assets]])-1)</f>
        <v>HS2-00003GYXZ</v>
      </c>
      <c r="N3758" s="239" t="e">
        <f>INDEX(TrackerTbl[#Data],MATCH(Table58[[#This Row],[L2]],TrackerTbl[Cleansed_UAID_2],0),5)</f>
        <v>#N/A</v>
      </c>
      <c r="O3758" s="9" t="e">
        <f>INDEX(TrackerTbl[#Data],MATCH(Table58[[#This Row],[L2]],TrackerTbl[Cleansed_UAID_2],0),6)</f>
        <v>#N/A</v>
      </c>
      <c r="P3758" s="239" t="e">
        <f>INDEX(TrackerTbl[#Data],MATCH(Table58[[#This Row],[L2]],TrackerTbl[Cleansed_UAID_2],0),7)</f>
        <v>#N/A</v>
      </c>
    </row>
    <row r="3759" spans="10:16">
      <c r="J3759" t="s">
        <v>13082</v>
      </c>
      <c r="K3759" s="238" t="s">
        <v>13046</v>
      </c>
      <c r="L3759" t="str">
        <f>LEFT(Table58[[#This Row],[L3 (Last Work Package only)]],FIND(" - ",Table58[[#This Row],[L3 (Last Work Package only)]])-1)</f>
        <v>IDR 212.1</v>
      </c>
      <c r="M3759" t="str">
        <f>LEFT(Table58[[#This Row],[Assets]],FIND(" - ",Table58[[#This Row],[Assets]])-1)</f>
        <v>HS2-00003GYY0</v>
      </c>
      <c r="N3759" s="239" t="e">
        <f>INDEX(TrackerTbl[#Data],MATCH(Table58[[#This Row],[L2]],TrackerTbl[Cleansed_UAID_2],0),5)</f>
        <v>#N/A</v>
      </c>
      <c r="O3759" s="9" t="e">
        <f>INDEX(TrackerTbl[#Data],MATCH(Table58[[#This Row],[L2]],TrackerTbl[Cleansed_UAID_2],0),6)</f>
        <v>#N/A</v>
      </c>
      <c r="P3759" s="239" t="e">
        <f>INDEX(TrackerTbl[#Data],MATCH(Table58[[#This Row],[L2]],TrackerTbl[Cleansed_UAID_2],0),7)</f>
        <v>#N/A</v>
      </c>
    </row>
    <row r="3760" spans="10:16">
      <c r="J3760" t="s">
        <v>13083</v>
      </c>
      <c r="K3760" s="238" t="s">
        <v>13046</v>
      </c>
      <c r="L3760" t="str">
        <f>LEFT(Table58[[#This Row],[L3 (Last Work Package only)]],FIND(" - ",Table58[[#This Row],[L3 (Last Work Package only)]])-1)</f>
        <v>IDR 212.1</v>
      </c>
      <c r="M3760" t="str">
        <f>LEFT(Table58[[#This Row],[Assets]],FIND(" - ",Table58[[#This Row],[Assets]])-1)</f>
        <v>HS2-00003GYY1</v>
      </c>
      <c r="N3760" s="239" t="e">
        <f>INDEX(TrackerTbl[#Data],MATCH(Table58[[#This Row],[L2]],TrackerTbl[Cleansed_UAID_2],0),5)</f>
        <v>#N/A</v>
      </c>
      <c r="O3760" s="9" t="e">
        <f>INDEX(TrackerTbl[#Data],MATCH(Table58[[#This Row],[L2]],TrackerTbl[Cleansed_UAID_2],0),6)</f>
        <v>#N/A</v>
      </c>
      <c r="P3760" s="239" t="e">
        <f>INDEX(TrackerTbl[#Data],MATCH(Table58[[#This Row],[L2]],TrackerTbl[Cleansed_UAID_2],0),7)</f>
        <v>#N/A</v>
      </c>
    </row>
    <row r="3761" spans="10:16">
      <c r="J3761" t="s">
        <v>13084</v>
      </c>
      <c r="K3761" s="238" t="s">
        <v>13046</v>
      </c>
      <c r="L3761" t="str">
        <f>LEFT(Table58[[#This Row],[L3 (Last Work Package only)]],FIND(" - ",Table58[[#This Row],[L3 (Last Work Package only)]])-1)</f>
        <v>IDR 212.1</v>
      </c>
      <c r="M3761" t="str">
        <f>LEFT(Table58[[#This Row],[Assets]],FIND(" - ",Table58[[#This Row],[Assets]])-1)</f>
        <v>HS2-00003GYY2</v>
      </c>
      <c r="N3761" s="239" t="e">
        <f>INDEX(TrackerTbl[#Data],MATCH(Table58[[#This Row],[L2]],TrackerTbl[Cleansed_UAID_2],0),5)</f>
        <v>#N/A</v>
      </c>
      <c r="O3761" s="9" t="e">
        <f>INDEX(TrackerTbl[#Data],MATCH(Table58[[#This Row],[L2]],TrackerTbl[Cleansed_UAID_2],0),6)</f>
        <v>#N/A</v>
      </c>
      <c r="P3761" s="239" t="e">
        <f>INDEX(TrackerTbl[#Data],MATCH(Table58[[#This Row],[L2]],TrackerTbl[Cleansed_UAID_2],0),7)</f>
        <v>#N/A</v>
      </c>
    </row>
    <row r="3762" spans="10:16">
      <c r="J3762" t="s">
        <v>13085</v>
      </c>
      <c r="K3762" s="238" t="s">
        <v>13086</v>
      </c>
      <c r="L3762" t="str">
        <f>LEFT(Table58[[#This Row],[L3 (Last Work Package only)]],FIND(" - ",Table58[[#This Row],[L3 (Last Work Package only)]])-1)</f>
        <v>IDR 211.3</v>
      </c>
      <c r="M3762" t="str">
        <f>LEFT(Table58[[#This Row],[Assets]],FIND(" - ",Table58[[#This Row],[Assets]])-1)</f>
        <v>HS2-000001037</v>
      </c>
      <c r="N3762" s="239" t="e">
        <f>INDEX(TrackerTbl[#Data],MATCH(Table58[[#This Row],[L2]],TrackerTbl[Cleansed_UAID_2],0),5)</f>
        <v>#N/A</v>
      </c>
      <c r="O3762" s="9" t="e">
        <f>INDEX(TrackerTbl[#Data],MATCH(Table58[[#This Row],[L2]],TrackerTbl[Cleansed_UAID_2],0),6)</f>
        <v>#N/A</v>
      </c>
      <c r="P3762" s="239" t="e">
        <f>INDEX(TrackerTbl[#Data],MATCH(Table58[[#This Row],[L2]],TrackerTbl[Cleansed_UAID_2],0),7)</f>
        <v>#N/A</v>
      </c>
    </row>
    <row r="3763" spans="10:16">
      <c r="J3763" t="s">
        <v>13087</v>
      </c>
      <c r="K3763" s="238" t="s">
        <v>13086</v>
      </c>
      <c r="L3763" t="str">
        <f>LEFT(Table58[[#This Row],[L3 (Last Work Package only)]],FIND(" - ",Table58[[#This Row],[L3 (Last Work Package only)]])-1)</f>
        <v>IDR 211.3</v>
      </c>
      <c r="M3763" t="str">
        <f>LEFT(Table58[[#This Row],[Assets]],FIND(" - ",Table58[[#This Row],[Assets]])-1)</f>
        <v>HS2-00002RDZX</v>
      </c>
      <c r="N3763" s="239" t="e">
        <f>INDEX(TrackerTbl[#Data],MATCH(Table58[[#This Row],[L2]],TrackerTbl[Cleansed_UAID_2],0),5)</f>
        <v>#N/A</v>
      </c>
      <c r="O3763" s="9" t="e">
        <f>INDEX(TrackerTbl[#Data],MATCH(Table58[[#This Row],[L2]],TrackerTbl[Cleansed_UAID_2],0),6)</f>
        <v>#N/A</v>
      </c>
      <c r="P3763" s="239" t="e">
        <f>INDEX(TrackerTbl[#Data],MATCH(Table58[[#This Row],[L2]],TrackerTbl[Cleansed_UAID_2],0),7)</f>
        <v>#N/A</v>
      </c>
    </row>
    <row r="3764" spans="10:16">
      <c r="J3764" t="s">
        <v>13088</v>
      </c>
      <c r="K3764" s="238" t="s">
        <v>13086</v>
      </c>
      <c r="L3764" t="str">
        <f>LEFT(Table58[[#This Row],[L3 (Last Work Package only)]],FIND(" - ",Table58[[#This Row],[L3 (Last Work Package only)]])-1)</f>
        <v>IDR 211.3</v>
      </c>
      <c r="M3764" t="str">
        <f>LEFT(Table58[[#This Row],[Assets]],FIND(" - ",Table58[[#This Row],[Assets]])-1)</f>
        <v>HS2-00002EKXD</v>
      </c>
      <c r="N3764" s="239" t="e">
        <f>INDEX(TrackerTbl[#Data],MATCH(Table58[[#This Row],[L2]],TrackerTbl[Cleansed_UAID_2],0),5)</f>
        <v>#N/A</v>
      </c>
      <c r="O3764" s="9" t="e">
        <f>INDEX(TrackerTbl[#Data],MATCH(Table58[[#This Row],[L2]],TrackerTbl[Cleansed_UAID_2],0),6)</f>
        <v>#N/A</v>
      </c>
      <c r="P3764" s="239" t="e">
        <f>INDEX(TrackerTbl[#Data],MATCH(Table58[[#This Row],[L2]],TrackerTbl[Cleansed_UAID_2],0),7)</f>
        <v>#N/A</v>
      </c>
    </row>
    <row r="3765" spans="10:16">
      <c r="J3765" t="s">
        <v>13089</v>
      </c>
      <c r="K3765" s="238" t="s">
        <v>13086</v>
      </c>
      <c r="L3765" t="str">
        <f>LEFT(Table58[[#This Row],[L3 (Last Work Package only)]],FIND(" - ",Table58[[#This Row],[L3 (Last Work Package only)]])-1)</f>
        <v>IDR 211.3</v>
      </c>
      <c r="M3765" t="str">
        <f>LEFT(Table58[[#This Row],[Assets]],FIND(" - ",Table58[[#This Row],[Assets]])-1)</f>
        <v>HS2-00002BVG5</v>
      </c>
      <c r="N3765" s="239" t="e">
        <f>INDEX(TrackerTbl[#Data],MATCH(Table58[[#This Row],[L2]],TrackerTbl[Cleansed_UAID_2],0),5)</f>
        <v>#N/A</v>
      </c>
      <c r="O3765" s="9" t="e">
        <f>INDEX(TrackerTbl[#Data],MATCH(Table58[[#This Row],[L2]],TrackerTbl[Cleansed_UAID_2],0),6)</f>
        <v>#N/A</v>
      </c>
      <c r="P3765" s="239" t="e">
        <f>INDEX(TrackerTbl[#Data],MATCH(Table58[[#This Row],[L2]],TrackerTbl[Cleansed_UAID_2],0),7)</f>
        <v>#N/A</v>
      </c>
    </row>
    <row r="3766" spans="10:16">
      <c r="J3766" t="s">
        <v>13090</v>
      </c>
      <c r="K3766" s="238" t="s">
        <v>13086</v>
      </c>
      <c r="L3766" t="str">
        <f>LEFT(Table58[[#This Row],[L3 (Last Work Package only)]],FIND(" - ",Table58[[#This Row],[L3 (Last Work Package only)]])-1)</f>
        <v>IDR 211.3</v>
      </c>
      <c r="M3766" t="str">
        <f>LEFT(Table58[[#This Row],[Assets]],FIND(" - ",Table58[[#This Row],[Assets]])-1)</f>
        <v>HS2-00002N7W5</v>
      </c>
      <c r="N3766" s="239" t="e">
        <f>INDEX(TrackerTbl[#Data],MATCH(Table58[[#This Row],[L2]],TrackerTbl[Cleansed_UAID_2],0),5)</f>
        <v>#N/A</v>
      </c>
      <c r="O3766" s="9" t="e">
        <f>INDEX(TrackerTbl[#Data],MATCH(Table58[[#This Row],[L2]],TrackerTbl[Cleansed_UAID_2],0),6)</f>
        <v>#N/A</v>
      </c>
      <c r="P3766" s="239" t="e">
        <f>INDEX(TrackerTbl[#Data],MATCH(Table58[[#This Row],[L2]],TrackerTbl[Cleansed_UAID_2],0),7)</f>
        <v>#N/A</v>
      </c>
    </row>
    <row r="3767" spans="10:16">
      <c r="J3767" t="s">
        <v>13091</v>
      </c>
      <c r="K3767" s="238" t="s">
        <v>13086</v>
      </c>
      <c r="L3767" t="str">
        <f>LEFT(Table58[[#This Row],[L3 (Last Work Package only)]],FIND(" - ",Table58[[#This Row],[L3 (Last Work Package only)]])-1)</f>
        <v>IDR 211.3</v>
      </c>
      <c r="M3767" t="str">
        <f>LEFT(Table58[[#This Row],[Assets]],FIND(" - ",Table58[[#This Row],[Assets]])-1)</f>
        <v>HS2-000001366</v>
      </c>
      <c r="N3767" s="239" t="e">
        <f>INDEX(TrackerTbl[#Data],MATCH(Table58[[#This Row],[L2]],TrackerTbl[Cleansed_UAID_2],0),5)</f>
        <v>#N/A</v>
      </c>
      <c r="O3767" s="9" t="e">
        <f>INDEX(TrackerTbl[#Data],MATCH(Table58[[#This Row],[L2]],TrackerTbl[Cleansed_UAID_2],0),6)</f>
        <v>#N/A</v>
      </c>
      <c r="P3767" s="239" t="e">
        <f>INDEX(TrackerTbl[#Data],MATCH(Table58[[#This Row],[L2]],TrackerTbl[Cleansed_UAID_2],0),7)</f>
        <v>#N/A</v>
      </c>
    </row>
    <row r="3768" spans="10:16">
      <c r="J3768" t="s">
        <v>13092</v>
      </c>
      <c r="K3768" s="238" t="s">
        <v>13086</v>
      </c>
      <c r="L3768" t="str">
        <f>LEFT(Table58[[#This Row],[L3 (Last Work Package only)]],FIND(" - ",Table58[[#This Row],[L3 (Last Work Package only)]])-1)</f>
        <v>IDR 211.3</v>
      </c>
      <c r="M3768" t="str">
        <f>LEFT(Table58[[#This Row],[Assets]],FIND(" - ",Table58[[#This Row],[Assets]])-1)</f>
        <v>HS2-00002CT6P</v>
      </c>
      <c r="N3768" s="239" t="e">
        <f>INDEX(TrackerTbl[#Data],MATCH(Table58[[#This Row],[L2]],TrackerTbl[Cleansed_UAID_2],0),5)</f>
        <v>#N/A</v>
      </c>
      <c r="O3768" s="9" t="e">
        <f>INDEX(TrackerTbl[#Data],MATCH(Table58[[#This Row],[L2]],TrackerTbl[Cleansed_UAID_2],0),6)</f>
        <v>#N/A</v>
      </c>
      <c r="P3768" s="239" t="e">
        <f>INDEX(TrackerTbl[#Data],MATCH(Table58[[#This Row],[L2]],TrackerTbl[Cleansed_UAID_2],0),7)</f>
        <v>#N/A</v>
      </c>
    </row>
    <row r="3769" spans="10:16">
      <c r="J3769" t="s">
        <v>13093</v>
      </c>
      <c r="K3769" s="238" t="s">
        <v>13086</v>
      </c>
      <c r="L3769" t="str">
        <f>LEFT(Table58[[#This Row],[L3 (Last Work Package only)]],FIND(" - ",Table58[[#This Row],[L3 (Last Work Package only)]])-1)</f>
        <v>IDR 211.3</v>
      </c>
      <c r="M3769" t="str">
        <f>LEFT(Table58[[#This Row],[Assets]],FIND(" - ",Table58[[#This Row],[Assets]])-1)</f>
        <v>HS2-00002CT6Q</v>
      </c>
      <c r="N3769" s="239" t="e">
        <f>INDEX(TrackerTbl[#Data],MATCH(Table58[[#This Row],[L2]],TrackerTbl[Cleansed_UAID_2],0),5)</f>
        <v>#N/A</v>
      </c>
      <c r="O3769" s="9" t="e">
        <f>INDEX(TrackerTbl[#Data],MATCH(Table58[[#This Row],[L2]],TrackerTbl[Cleansed_UAID_2],0),6)</f>
        <v>#N/A</v>
      </c>
      <c r="P3769" s="239" t="e">
        <f>INDEX(TrackerTbl[#Data],MATCH(Table58[[#This Row],[L2]],TrackerTbl[Cleansed_UAID_2],0),7)</f>
        <v>#N/A</v>
      </c>
    </row>
    <row r="3770" spans="10:16">
      <c r="J3770" t="s">
        <v>13094</v>
      </c>
      <c r="K3770" s="238" t="s">
        <v>13086</v>
      </c>
      <c r="L3770" t="str">
        <f>LEFT(Table58[[#This Row],[L3 (Last Work Package only)]],FIND(" - ",Table58[[#This Row],[L3 (Last Work Package only)]])-1)</f>
        <v>IDR 211.3</v>
      </c>
      <c r="M3770" t="str">
        <f>LEFT(Table58[[#This Row],[Assets]],FIND(" - ",Table58[[#This Row],[Assets]])-1)</f>
        <v>HS2-00002CT6R</v>
      </c>
      <c r="N3770" s="239" t="e">
        <f>INDEX(TrackerTbl[#Data],MATCH(Table58[[#This Row],[L2]],TrackerTbl[Cleansed_UAID_2],0),5)</f>
        <v>#N/A</v>
      </c>
      <c r="O3770" s="9" t="e">
        <f>INDEX(TrackerTbl[#Data],MATCH(Table58[[#This Row],[L2]],TrackerTbl[Cleansed_UAID_2],0),6)</f>
        <v>#N/A</v>
      </c>
      <c r="P3770" s="239" t="e">
        <f>INDEX(TrackerTbl[#Data],MATCH(Table58[[#This Row],[L2]],TrackerTbl[Cleansed_UAID_2],0),7)</f>
        <v>#N/A</v>
      </c>
    </row>
    <row r="3771" spans="10:16">
      <c r="J3771" t="s">
        <v>13095</v>
      </c>
      <c r="K3771" s="238" t="s">
        <v>13086</v>
      </c>
      <c r="L3771" t="str">
        <f>LEFT(Table58[[#This Row],[L3 (Last Work Package only)]],FIND(" - ",Table58[[#This Row],[L3 (Last Work Package only)]])-1)</f>
        <v>IDR 211.3</v>
      </c>
      <c r="M3771" t="str">
        <f>LEFT(Table58[[#This Row],[Assets]],FIND(" - ",Table58[[#This Row],[Assets]])-1)</f>
        <v>HS2-00002CT6S</v>
      </c>
      <c r="N3771" s="239" t="e">
        <f>INDEX(TrackerTbl[#Data],MATCH(Table58[[#This Row],[L2]],TrackerTbl[Cleansed_UAID_2],0),5)</f>
        <v>#N/A</v>
      </c>
      <c r="O3771" s="9" t="e">
        <f>INDEX(TrackerTbl[#Data],MATCH(Table58[[#This Row],[L2]],TrackerTbl[Cleansed_UAID_2],0),6)</f>
        <v>#N/A</v>
      </c>
      <c r="P3771" s="239" t="e">
        <f>INDEX(TrackerTbl[#Data],MATCH(Table58[[#This Row],[L2]],TrackerTbl[Cleansed_UAID_2],0),7)</f>
        <v>#N/A</v>
      </c>
    </row>
    <row r="3772" spans="10:16">
      <c r="J3772" t="s">
        <v>13096</v>
      </c>
      <c r="K3772" s="238" t="s">
        <v>13086</v>
      </c>
      <c r="L3772" t="str">
        <f>LEFT(Table58[[#This Row],[L3 (Last Work Package only)]],FIND(" - ",Table58[[#This Row],[L3 (Last Work Package only)]])-1)</f>
        <v>IDR 211.3</v>
      </c>
      <c r="M3772" t="str">
        <f>LEFT(Table58[[#This Row],[Assets]],FIND(" - ",Table58[[#This Row],[Assets]])-1)</f>
        <v>TPY-000001570</v>
      </c>
      <c r="N3772" s="239" t="e">
        <f>INDEX(TrackerTbl[#Data],MATCH(Table58[[#This Row],[L2]],TrackerTbl[Cleansed_UAID_2],0),5)</f>
        <v>#N/A</v>
      </c>
      <c r="O3772" s="9" t="e">
        <f>INDEX(TrackerTbl[#Data],MATCH(Table58[[#This Row],[L2]],TrackerTbl[Cleansed_UAID_2],0),6)</f>
        <v>#N/A</v>
      </c>
      <c r="P3772" s="239" t="e">
        <f>INDEX(TrackerTbl[#Data],MATCH(Table58[[#This Row],[L2]],TrackerTbl[Cleansed_UAID_2],0),7)</f>
        <v>#N/A</v>
      </c>
    </row>
    <row r="3773" spans="10:16">
      <c r="J3773" t="s">
        <v>13097</v>
      </c>
      <c r="K3773" s="238" t="s">
        <v>13086</v>
      </c>
      <c r="L3773" t="str">
        <f>LEFT(Table58[[#This Row],[L3 (Last Work Package only)]],FIND(" - ",Table58[[#This Row],[L3 (Last Work Package only)]])-1)</f>
        <v>IDR 211.3</v>
      </c>
      <c r="M3773" t="str">
        <f>LEFT(Table58[[#This Row],[Assets]],FIND(" - ",Table58[[#This Row],[Assets]])-1)</f>
        <v>HS2-00002BJTF</v>
      </c>
      <c r="N3773" s="239" t="e">
        <f>INDEX(TrackerTbl[#Data],MATCH(Table58[[#This Row],[L2]],TrackerTbl[Cleansed_UAID_2],0),5)</f>
        <v>#N/A</v>
      </c>
      <c r="O3773" s="9" t="e">
        <f>INDEX(TrackerTbl[#Data],MATCH(Table58[[#This Row],[L2]],TrackerTbl[Cleansed_UAID_2],0),6)</f>
        <v>#N/A</v>
      </c>
      <c r="P3773" s="239" t="e">
        <f>INDEX(TrackerTbl[#Data],MATCH(Table58[[#This Row],[L2]],TrackerTbl[Cleansed_UAID_2],0),7)</f>
        <v>#N/A</v>
      </c>
    </row>
    <row r="3774" spans="10:16">
      <c r="J3774" t="s">
        <v>13098</v>
      </c>
      <c r="K3774" s="238" t="s">
        <v>13086</v>
      </c>
      <c r="L3774" t="str">
        <f>LEFT(Table58[[#This Row],[L3 (Last Work Package only)]],FIND(" - ",Table58[[#This Row],[L3 (Last Work Package only)]])-1)</f>
        <v>IDR 211.3</v>
      </c>
      <c r="M3774" t="str">
        <f>LEFT(Table58[[#This Row],[Assets]],FIND(" - ",Table58[[#This Row],[Assets]])-1)</f>
        <v>HS2-00002CW14</v>
      </c>
      <c r="N3774" s="239" t="e">
        <f>INDEX(TrackerTbl[#Data],MATCH(Table58[[#This Row],[L2]],TrackerTbl[Cleansed_UAID_2],0),5)</f>
        <v>#N/A</v>
      </c>
      <c r="O3774" s="9" t="e">
        <f>INDEX(TrackerTbl[#Data],MATCH(Table58[[#This Row],[L2]],TrackerTbl[Cleansed_UAID_2],0),6)</f>
        <v>#N/A</v>
      </c>
      <c r="P3774" s="239" t="e">
        <f>INDEX(TrackerTbl[#Data],MATCH(Table58[[#This Row],[L2]],TrackerTbl[Cleansed_UAID_2],0),7)</f>
        <v>#N/A</v>
      </c>
    </row>
    <row r="3775" spans="10:16">
      <c r="J3775" t="s">
        <v>13099</v>
      </c>
      <c r="K3775" s="238" t="s">
        <v>13086</v>
      </c>
      <c r="L3775" t="str">
        <f>LEFT(Table58[[#This Row],[L3 (Last Work Package only)]],FIND(" - ",Table58[[#This Row],[L3 (Last Work Package only)]])-1)</f>
        <v>IDR 211.3</v>
      </c>
      <c r="M3775" t="str">
        <f>LEFT(Table58[[#This Row],[Assets]],FIND(" - ",Table58[[#This Row],[Assets]])-1)</f>
        <v>HS2-00002WUNK</v>
      </c>
      <c r="N3775" s="239" t="e">
        <f>INDEX(TrackerTbl[#Data],MATCH(Table58[[#This Row],[L2]],TrackerTbl[Cleansed_UAID_2],0),5)</f>
        <v>#N/A</v>
      </c>
      <c r="O3775" s="9" t="e">
        <f>INDEX(TrackerTbl[#Data],MATCH(Table58[[#This Row],[L2]],TrackerTbl[Cleansed_UAID_2],0),6)</f>
        <v>#N/A</v>
      </c>
      <c r="P3775" s="239" t="e">
        <f>INDEX(TrackerTbl[#Data],MATCH(Table58[[#This Row],[L2]],TrackerTbl[Cleansed_UAID_2],0),7)</f>
        <v>#N/A</v>
      </c>
    </row>
    <row r="3776" spans="10:16">
      <c r="J3776" t="s">
        <v>13100</v>
      </c>
      <c r="K3776" s="238" t="s">
        <v>13086</v>
      </c>
      <c r="L3776" t="str">
        <f>LEFT(Table58[[#This Row],[L3 (Last Work Package only)]],FIND(" - ",Table58[[#This Row],[L3 (Last Work Package only)]])-1)</f>
        <v>IDR 211.3</v>
      </c>
      <c r="M3776" t="str">
        <f>LEFT(Table58[[#This Row],[Assets]],FIND(" - ",Table58[[#This Row],[Assets]])-1)</f>
        <v>HS2-0000386US</v>
      </c>
      <c r="N3776" s="239" t="e">
        <f>INDEX(TrackerTbl[#Data],MATCH(Table58[[#This Row],[L2]],TrackerTbl[Cleansed_UAID_2],0),5)</f>
        <v>#N/A</v>
      </c>
      <c r="O3776" s="9" t="e">
        <f>INDEX(TrackerTbl[#Data],MATCH(Table58[[#This Row],[L2]],TrackerTbl[Cleansed_UAID_2],0),6)</f>
        <v>#N/A</v>
      </c>
      <c r="P3776" s="239" t="e">
        <f>INDEX(TrackerTbl[#Data],MATCH(Table58[[#This Row],[L2]],TrackerTbl[Cleansed_UAID_2],0),7)</f>
        <v>#N/A</v>
      </c>
    </row>
    <row r="3777" spans="10:16">
      <c r="J3777" t="s">
        <v>13101</v>
      </c>
      <c r="K3777" s="238" t="s">
        <v>13086</v>
      </c>
      <c r="L3777" t="str">
        <f>LEFT(Table58[[#This Row],[L3 (Last Work Package only)]],FIND(" - ",Table58[[#This Row],[L3 (Last Work Package only)]])-1)</f>
        <v>IDR 211.3</v>
      </c>
      <c r="M3777" t="str">
        <f>LEFT(Table58[[#This Row],[Assets]],FIND(" - ",Table58[[#This Row],[Assets]])-1)</f>
        <v>HS2-0000386ZC</v>
      </c>
      <c r="N3777" s="239" t="e">
        <f>INDEX(TrackerTbl[#Data],MATCH(Table58[[#This Row],[L2]],TrackerTbl[Cleansed_UAID_2],0),5)</f>
        <v>#N/A</v>
      </c>
      <c r="O3777" s="9" t="e">
        <f>INDEX(TrackerTbl[#Data],MATCH(Table58[[#This Row],[L2]],TrackerTbl[Cleansed_UAID_2],0),6)</f>
        <v>#N/A</v>
      </c>
      <c r="P3777" s="239" t="e">
        <f>INDEX(TrackerTbl[#Data],MATCH(Table58[[#This Row],[L2]],TrackerTbl[Cleansed_UAID_2],0),7)</f>
        <v>#N/A</v>
      </c>
    </row>
    <row r="3778" spans="10:16">
      <c r="J3778" t="s">
        <v>13102</v>
      </c>
      <c r="K3778" s="238" t="s">
        <v>13086</v>
      </c>
      <c r="L3778" t="str">
        <f>LEFT(Table58[[#This Row],[L3 (Last Work Package only)]],FIND(" - ",Table58[[#This Row],[L3 (Last Work Package only)]])-1)</f>
        <v>IDR 211.3</v>
      </c>
      <c r="M3778" t="str">
        <f>LEFT(Table58[[#This Row],[Assets]],FIND(" - ",Table58[[#This Row],[Assets]])-1)</f>
        <v>HS2-00003CFCM</v>
      </c>
      <c r="N3778" s="239" t="e">
        <f>INDEX(TrackerTbl[#Data],MATCH(Table58[[#This Row],[L2]],TrackerTbl[Cleansed_UAID_2],0),5)</f>
        <v>#N/A</v>
      </c>
      <c r="O3778" s="9" t="e">
        <f>INDEX(TrackerTbl[#Data],MATCH(Table58[[#This Row],[L2]],TrackerTbl[Cleansed_UAID_2],0),6)</f>
        <v>#N/A</v>
      </c>
      <c r="P3778" s="239" t="e">
        <f>INDEX(TrackerTbl[#Data],MATCH(Table58[[#This Row],[L2]],TrackerTbl[Cleansed_UAID_2],0),7)</f>
        <v>#N/A</v>
      </c>
    </row>
    <row r="3779" spans="10:16">
      <c r="J3779" t="s">
        <v>13103</v>
      </c>
      <c r="K3779" s="238" t="s">
        <v>13086</v>
      </c>
      <c r="L3779" t="str">
        <f>LEFT(Table58[[#This Row],[L3 (Last Work Package only)]],FIND(" - ",Table58[[#This Row],[L3 (Last Work Package only)]])-1)</f>
        <v>IDR 211.3</v>
      </c>
      <c r="M3779" t="str">
        <f>LEFT(Table58[[#This Row],[Assets]],FIND(" - ",Table58[[#This Row],[Assets]])-1)</f>
        <v>HS2-00003CVJX</v>
      </c>
      <c r="N3779" s="239" t="e">
        <f>INDEX(TrackerTbl[#Data],MATCH(Table58[[#This Row],[L2]],TrackerTbl[Cleansed_UAID_2],0),5)</f>
        <v>#N/A</v>
      </c>
      <c r="O3779" s="9" t="e">
        <f>INDEX(TrackerTbl[#Data],MATCH(Table58[[#This Row],[L2]],TrackerTbl[Cleansed_UAID_2],0),6)</f>
        <v>#N/A</v>
      </c>
      <c r="P3779" s="239" t="e">
        <f>INDEX(TrackerTbl[#Data],MATCH(Table58[[#This Row],[L2]],TrackerTbl[Cleansed_UAID_2],0),7)</f>
        <v>#N/A</v>
      </c>
    </row>
    <row r="3780" spans="10:16">
      <c r="J3780" t="s">
        <v>13104</v>
      </c>
      <c r="K3780" s="238" t="s">
        <v>13086</v>
      </c>
      <c r="L3780" t="str">
        <f>LEFT(Table58[[#This Row],[L3 (Last Work Package only)]],FIND(" - ",Table58[[#This Row],[L3 (Last Work Package only)]])-1)</f>
        <v>IDR 211.3</v>
      </c>
      <c r="M3780" t="str">
        <f>LEFT(Table58[[#This Row],[Assets]],FIND(" - ",Table58[[#This Row],[Assets]])-1)</f>
        <v>HS2-00003DBMH</v>
      </c>
      <c r="N3780" s="239" t="e">
        <f>INDEX(TrackerTbl[#Data],MATCH(Table58[[#This Row],[L2]],TrackerTbl[Cleansed_UAID_2],0),5)</f>
        <v>#N/A</v>
      </c>
      <c r="O3780" s="9" t="e">
        <f>INDEX(TrackerTbl[#Data],MATCH(Table58[[#This Row],[L2]],TrackerTbl[Cleansed_UAID_2],0),6)</f>
        <v>#N/A</v>
      </c>
      <c r="P3780" s="239" t="e">
        <f>INDEX(TrackerTbl[#Data],MATCH(Table58[[#This Row],[L2]],TrackerTbl[Cleansed_UAID_2],0),7)</f>
        <v>#N/A</v>
      </c>
    </row>
    <row r="3781" spans="10:16">
      <c r="J3781" t="s">
        <v>13105</v>
      </c>
      <c r="K3781" s="238" t="s">
        <v>13086</v>
      </c>
      <c r="L3781" t="str">
        <f>LEFT(Table58[[#This Row],[L3 (Last Work Package only)]],FIND(" - ",Table58[[#This Row],[L3 (Last Work Package only)]])-1)</f>
        <v>IDR 211.3</v>
      </c>
      <c r="M3781" t="str">
        <f>LEFT(Table58[[#This Row],[Assets]],FIND(" - ",Table58[[#This Row],[Assets]])-1)</f>
        <v>HS2-00003DBMJ</v>
      </c>
      <c r="N3781" s="239" t="e">
        <f>INDEX(TrackerTbl[#Data],MATCH(Table58[[#This Row],[L2]],TrackerTbl[Cleansed_UAID_2],0),5)</f>
        <v>#N/A</v>
      </c>
      <c r="O3781" s="9" t="e">
        <f>INDEX(TrackerTbl[#Data],MATCH(Table58[[#This Row],[L2]],TrackerTbl[Cleansed_UAID_2],0),6)</f>
        <v>#N/A</v>
      </c>
      <c r="P3781" s="239" t="e">
        <f>INDEX(TrackerTbl[#Data],MATCH(Table58[[#This Row],[L2]],TrackerTbl[Cleansed_UAID_2],0),7)</f>
        <v>#N/A</v>
      </c>
    </row>
    <row r="3782" spans="10:16">
      <c r="J3782" t="s">
        <v>13106</v>
      </c>
      <c r="K3782" s="238" t="s">
        <v>13086</v>
      </c>
      <c r="L3782" t="str">
        <f>LEFT(Table58[[#This Row],[L3 (Last Work Package only)]],FIND(" - ",Table58[[#This Row],[L3 (Last Work Package only)]])-1)</f>
        <v>IDR 211.3</v>
      </c>
      <c r="M3782" t="str">
        <f>LEFT(Table58[[#This Row],[Assets]],FIND(" - ",Table58[[#This Row],[Assets]])-1)</f>
        <v>HS2-00003DBMK</v>
      </c>
      <c r="N3782" s="239" t="e">
        <f>INDEX(TrackerTbl[#Data],MATCH(Table58[[#This Row],[L2]],TrackerTbl[Cleansed_UAID_2],0),5)</f>
        <v>#N/A</v>
      </c>
      <c r="O3782" s="9" t="e">
        <f>INDEX(TrackerTbl[#Data],MATCH(Table58[[#This Row],[L2]],TrackerTbl[Cleansed_UAID_2],0),6)</f>
        <v>#N/A</v>
      </c>
      <c r="P3782" s="239" t="e">
        <f>INDEX(TrackerTbl[#Data],MATCH(Table58[[#This Row],[L2]],TrackerTbl[Cleansed_UAID_2],0),7)</f>
        <v>#N/A</v>
      </c>
    </row>
    <row r="3783" spans="10:16">
      <c r="J3783" t="s">
        <v>13107</v>
      </c>
      <c r="K3783" s="238" t="s">
        <v>13086</v>
      </c>
      <c r="L3783" t="str">
        <f>LEFT(Table58[[#This Row],[L3 (Last Work Package only)]],FIND(" - ",Table58[[#This Row],[L3 (Last Work Package only)]])-1)</f>
        <v>IDR 211.3</v>
      </c>
      <c r="M3783" t="str">
        <f>LEFT(Table58[[#This Row],[Assets]],FIND(" - ",Table58[[#This Row],[Assets]])-1)</f>
        <v>HS2-00003DBML</v>
      </c>
      <c r="N3783" s="239" t="e">
        <f>INDEX(TrackerTbl[#Data],MATCH(Table58[[#This Row],[L2]],TrackerTbl[Cleansed_UAID_2],0),5)</f>
        <v>#N/A</v>
      </c>
      <c r="O3783" s="9" t="e">
        <f>INDEX(TrackerTbl[#Data],MATCH(Table58[[#This Row],[L2]],TrackerTbl[Cleansed_UAID_2],0),6)</f>
        <v>#N/A</v>
      </c>
      <c r="P3783" s="239" t="e">
        <f>INDEX(TrackerTbl[#Data],MATCH(Table58[[#This Row],[L2]],TrackerTbl[Cleansed_UAID_2],0),7)</f>
        <v>#N/A</v>
      </c>
    </row>
    <row r="3784" spans="10:16">
      <c r="J3784" t="s">
        <v>13108</v>
      </c>
      <c r="K3784" s="238" t="s">
        <v>13086</v>
      </c>
      <c r="L3784" t="str">
        <f>LEFT(Table58[[#This Row],[L3 (Last Work Package only)]],FIND(" - ",Table58[[#This Row],[L3 (Last Work Package only)]])-1)</f>
        <v>IDR 211.3</v>
      </c>
      <c r="M3784" t="str">
        <f>LEFT(Table58[[#This Row],[Assets]],FIND(" - ",Table58[[#This Row],[Assets]])-1)</f>
        <v>HS2-00003EDZC</v>
      </c>
      <c r="N3784" s="239" t="e">
        <f>INDEX(TrackerTbl[#Data],MATCH(Table58[[#This Row],[L2]],TrackerTbl[Cleansed_UAID_2],0),5)</f>
        <v>#N/A</v>
      </c>
      <c r="O3784" s="9" t="e">
        <f>INDEX(TrackerTbl[#Data],MATCH(Table58[[#This Row],[L2]],TrackerTbl[Cleansed_UAID_2],0),6)</f>
        <v>#N/A</v>
      </c>
      <c r="P3784" s="239" t="e">
        <f>INDEX(TrackerTbl[#Data],MATCH(Table58[[#This Row],[L2]],TrackerTbl[Cleansed_UAID_2],0),7)</f>
        <v>#N/A</v>
      </c>
    </row>
    <row r="3785" spans="10:16">
      <c r="J3785" t="s">
        <v>13109</v>
      </c>
      <c r="K3785" s="238" t="s">
        <v>13086</v>
      </c>
      <c r="L3785" t="str">
        <f>LEFT(Table58[[#This Row],[L3 (Last Work Package only)]],FIND(" - ",Table58[[#This Row],[L3 (Last Work Package only)]])-1)</f>
        <v>IDR 211.3</v>
      </c>
      <c r="M3785" t="str">
        <f>LEFT(Table58[[#This Row],[Assets]],FIND(" - ",Table58[[#This Row],[Assets]])-1)</f>
        <v>HS2-00003FV0U</v>
      </c>
      <c r="N3785" s="239" t="e">
        <f>INDEX(TrackerTbl[#Data],MATCH(Table58[[#This Row],[L2]],TrackerTbl[Cleansed_UAID_2],0),5)</f>
        <v>#N/A</v>
      </c>
      <c r="O3785" s="9" t="e">
        <f>INDEX(TrackerTbl[#Data],MATCH(Table58[[#This Row],[L2]],TrackerTbl[Cleansed_UAID_2],0),6)</f>
        <v>#N/A</v>
      </c>
      <c r="P3785" s="239" t="e">
        <f>INDEX(TrackerTbl[#Data],MATCH(Table58[[#This Row],[L2]],TrackerTbl[Cleansed_UAID_2],0),7)</f>
        <v>#N/A</v>
      </c>
    </row>
    <row r="3786" spans="10:16">
      <c r="J3786" t="s">
        <v>13110</v>
      </c>
      <c r="K3786" s="238" t="s">
        <v>13111</v>
      </c>
      <c r="L3786" t="str">
        <f>LEFT(Table58[[#This Row],[L3 (Last Work Package only)]],FIND(" - ",Table58[[#This Row],[L3 (Last Work Package only)]])-1)</f>
        <v>IDR 211.2</v>
      </c>
      <c r="M3786" t="str">
        <f>LEFT(Table58[[#This Row],[Assets]],FIND(" - ",Table58[[#This Row],[Assets]])-1)</f>
        <v>HS2-000020NE6</v>
      </c>
      <c r="N3786" s="239" t="e">
        <f>INDEX(TrackerTbl[#Data],MATCH(Table58[[#This Row],[L2]],TrackerTbl[Cleansed_UAID_2],0),5)</f>
        <v>#N/A</v>
      </c>
      <c r="O3786" s="9" t="e">
        <f>INDEX(TrackerTbl[#Data],MATCH(Table58[[#This Row],[L2]],TrackerTbl[Cleansed_UAID_2],0),6)</f>
        <v>#N/A</v>
      </c>
      <c r="P3786" s="239" t="e">
        <f>INDEX(TrackerTbl[#Data],MATCH(Table58[[#This Row],[L2]],TrackerTbl[Cleansed_UAID_2],0),7)</f>
        <v>#N/A</v>
      </c>
    </row>
    <row r="3787" spans="10:16">
      <c r="J3787" t="s">
        <v>13112</v>
      </c>
      <c r="K3787" s="238" t="s">
        <v>13111</v>
      </c>
      <c r="L3787" t="str">
        <f>LEFT(Table58[[#This Row],[L3 (Last Work Package only)]],FIND(" - ",Table58[[#This Row],[L3 (Last Work Package only)]])-1)</f>
        <v>IDR 211.2</v>
      </c>
      <c r="M3787" t="str">
        <f>LEFT(Table58[[#This Row],[Assets]],FIND(" - ",Table58[[#This Row],[Assets]])-1)</f>
        <v>HS2-00002CT6G</v>
      </c>
      <c r="N3787" s="239" t="e">
        <f>INDEX(TrackerTbl[#Data],MATCH(Table58[[#This Row],[L2]],TrackerTbl[Cleansed_UAID_2],0),5)</f>
        <v>#N/A</v>
      </c>
      <c r="O3787" s="9" t="e">
        <f>INDEX(TrackerTbl[#Data],MATCH(Table58[[#This Row],[L2]],TrackerTbl[Cleansed_UAID_2],0),6)</f>
        <v>#N/A</v>
      </c>
      <c r="P3787" s="239" t="e">
        <f>INDEX(TrackerTbl[#Data],MATCH(Table58[[#This Row],[L2]],TrackerTbl[Cleansed_UAID_2],0),7)</f>
        <v>#N/A</v>
      </c>
    </row>
    <row r="3788" spans="10:16">
      <c r="J3788" t="s">
        <v>13113</v>
      </c>
      <c r="K3788" s="238" t="s">
        <v>13111</v>
      </c>
      <c r="L3788" t="str">
        <f>LEFT(Table58[[#This Row],[L3 (Last Work Package only)]],FIND(" - ",Table58[[#This Row],[L3 (Last Work Package only)]])-1)</f>
        <v>IDR 211.2</v>
      </c>
      <c r="M3788" t="str">
        <f>LEFT(Table58[[#This Row],[Assets]],FIND(" - ",Table58[[#This Row],[Assets]])-1)</f>
        <v>HS2-000001302</v>
      </c>
      <c r="N3788" s="239" t="e">
        <f>INDEX(TrackerTbl[#Data],MATCH(Table58[[#This Row],[L2]],TrackerTbl[Cleansed_UAID_2],0),5)</f>
        <v>#N/A</v>
      </c>
      <c r="O3788" s="9" t="e">
        <f>INDEX(TrackerTbl[#Data],MATCH(Table58[[#This Row],[L2]],TrackerTbl[Cleansed_UAID_2],0),6)</f>
        <v>#N/A</v>
      </c>
      <c r="P3788" s="239" t="e">
        <f>INDEX(TrackerTbl[#Data],MATCH(Table58[[#This Row],[L2]],TrackerTbl[Cleansed_UAID_2],0),7)</f>
        <v>#N/A</v>
      </c>
    </row>
    <row r="3789" spans="10:16">
      <c r="J3789" t="s">
        <v>13114</v>
      </c>
      <c r="K3789" s="238" t="s">
        <v>13111</v>
      </c>
      <c r="L3789" t="str">
        <f>LEFT(Table58[[#This Row],[L3 (Last Work Package only)]],FIND(" - ",Table58[[#This Row],[L3 (Last Work Package only)]])-1)</f>
        <v>IDR 211.2</v>
      </c>
      <c r="M3789" t="str">
        <f>LEFT(Table58[[#This Row],[Assets]],FIND(" - ",Table58[[#This Row],[Assets]])-1)</f>
        <v>HS2-00002CW12</v>
      </c>
      <c r="N3789" s="239" t="e">
        <f>INDEX(TrackerTbl[#Data],MATCH(Table58[[#This Row],[L2]],TrackerTbl[Cleansed_UAID_2],0),5)</f>
        <v>#N/A</v>
      </c>
      <c r="O3789" s="9" t="e">
        <f>INDEX(TrackerTbl[#Data],MATCH(Table58[[#This Row],[L2]],TrackerTbl[Cleansed_UAID_2],0),6)</f>
        <v>#N/A</v>
      </c>
      <c r="P3789" s="239" t="e">
        <f>INDEX(TrackerTbl[#Data],MATCH(Table58[[#This Row],[L2]],TrackerTbl[Cleansed_UAID_2],0),7)</f>
        <v>#N/A</v>
      </c>
    </row>
    <row r="3790" spans="10:16">
      <c r="J3790" t="s">
        <v>13115</v>
      </c>
      <c r="K3790" s="238" t="s">
        <v>13116</v>
      </c>
      <c r="L3790" t="str">
        <f>LEFT(Table58[[#This Row],[L3 (Last Work Package only)]],FIND(" - ",Table58[[#This Row],[L3 (Last Work Package only)]])-1)</f>
        <v>IDR 211.1-4</v>
      </c>
      <c r="M3790" t="str">
        <f>LEFT(Table58[[#This Row],[Assets]],FIND(" - ",Table58[[#This Row],[Assets]])-1)</f>
        <v>HS2-00002F0X7</v>
      </c>
      <c r="N3790" s="239">
        <f>INDEX(TrackerTbl[#Data],MATCH(Table58[[#This Row],[L2]],TrackerTbl[Cleansed_UAID_2],0),5)</f>
        <v>45441</v>
      </c>
      <c r="O3790" s="9" t="str">
        <f>INDEX(TrackerTbl[#Data],MATCH(Table58[[#This Row],[L2]],TrackerTbl[Cleansed_UAID_2],0),6)</f>
        <v>10 - Complete</v>
      </c>
      <c r="P3790" s="239">
        <f>INDEX(TrackerTbl[#Data],MATCH(Table58[[#This Row],[L2]],TrackerTbl[Cleansed_UAID_2],0),7)</f>
        <v>45449</v>
      </c>
    </row>
    <row r="3791" spans="10:16">
      <c r="J3791" t="s">
        <v>13117</v>
      </c>
      <c r="K3791" s="238" t="s">
        <v>13116</v>
      </c>
      <c r="L3791" t="str">
        <f>LEFT(Table58[[#This Row],[L3 (Last Work Package only)]],FIND(" - ",Table58[[#This Row],[L3 (Last Work Package only)]])-1)</f>
        <v>IDR 211.1-4</v>
      </c>
      <c r="M3791" t="str">
        <f>LEFT(Table58[[#This Row],[Assets]],FIND(" - ",Table58[[#This Row],[Assets]])-1)</f>
        <v>HS2-00002PRX3</v>
      </c>
      <c r="N3791" s="239" t="e">
        <f>INDEX(TrackerTbl[#Data],MATCH(Table58[[#This Row],[L2]],TrackerTbl[Cleansed_UAID_2],0),5)</f>
        <v>#N/A</v>
      </c>
      <c r="O3791" s="9" t="e">
        <f>INDEX(TrackerTbl[#Data],MATCH(Table58[[#This Row],[L2]],TrackerTbl[Cleansed_UAID_2],0),6)</f>
        <v>#N/A</v>
      </c>
      <c r="P3791" s="239" t="e">
        <f>INDEX(TrackerTbl[#Data],MATCH(Table58[[#This Row],[L2]],TrackerTbl[Cleansed_UAID_2],0),7)</f>
        <v>#N/A</v>
      </c>
    </row>
    <row r="3792" spans="10:16">
      <c r="J3792" t="s">
        <v>13118</v>
      </c>
      <c r="K3792" s="238" t="s">
        <v>13116</v>
      </c>
      <c r="L3792" t="str">
        <f>LEFT(Table58[[#This Row],[L3 (Last Work Package only)]],FIND(" - ",Table58[[#This Row],[L3 (Last Work Package only)]])-1)</f>
        <v>IDR 211.1-4</v>
      </c>
      <c r="M3792" t="str">
        <f>LEFT(Table58[[#This Row],[Assets]],FIND(" - ",Table58[[#This Row],[Assets]])-1)</f>
        <v>HS2-000020NDS</v>
      </c>
      <c r="N3792" s="239" t="e">
        <f>INDEX(TrackerTbl[#Data],MATCH(Table58[[#This Row],[L2]],TrackerTbl[Cleansed_UAID_2],0),5)</f>
        <v>#N/A</v>
      </c>
      <c r="O3792" s="9" t="e">
        <f>INDEX(TrackerTbl[#Data],MATCH(Table58[[#This Row],[L2]],TrackerTbl[Cleansed_UAID_2],0),6)</f>
        <v>#N/A</v>
      </c>
      <c r="P3792" s="239" t="e">
        <f>INDEX(TrackerTbl[#Data],MATCH(Table58[[#This Row],[L2]],TrackerTbl[Cleansed_UAID_2],0),7)</f>
        <v>#N/A</v>
      </c>
    </row>
    <row r="3793" spans="10:16">
      <c r="J3793" t="s">
        <v>13119</v>
      </c>
      <c r="K3793" s="238" t="s">
        <v>13116</v>
      </c>
      <c r="L3793" t="str">
        <f>LEFT(Table58[[#This Row],[L3 (Last Work Package only)]],FIND(" - ",Table58[[#This Row],[L3 (Last Work Package only)]])-1)</f>
        <v>IDR 211.1-4</v>
      </c>
      <c r="M3793" t="str">
        <f>LEFT(Table58[[#This Row],[Assets]],FIND(" - ",Table58[[#This Row],[Assets]])-1)</f>
        <v>HS2-000020NDU</v>
      </c>
      <c r="N3793" s="239" t="e">
        <f>INDEX(TrackerTbl[#Data],MATCH(Table58[[#This Row],[L2]],TrackerTbl[Cleansed_UAID_2],0),5)</f>
        <v>#N/A</v>
      </c>
      <c r="O3793" s="9" t="e">
        <f>INDEX(TrackerTbl[#Data],MATCH(Table58[[#This Row],[L2]],TrackerTbl[Cleansed_UAID_2],0),6)</f>
        <v>#N/A</v>
      </c>
      <c r="P3793" s="239" t="e">
        <f>INDEX(TrackerTbl[#Data],MATCH(Table58[[#This Row],[L2]],TrackerTbl[Cleansed_UAID_2],0),7)</f>
        <v>#N/A</v>
      </c>
    </row>
    <row r="3794" spans="10:16">
      <c r="J3794" t="s">
        <v>13120</v>
      </c>
      <c r="K3794" s="238" t="s">
        <v>13116</v>
      </c>
      <c r="L3794" t="str">
        <f>LEFT(Table58[[#This Row],[L3 (Last Work Package only)]],FIND(" - ",Table58[[#This Row],[L3 (Last Work Package only)]])-1)</f>
        <v>IDR 211.1-4</v>
      </c>
      <c r="M3794" t="str">
        <f>LEFT(Table58[[#This Row],[Assets]],FIND(" - ",Table58[[#This Row],[Assets]])-1)</f>
        <v>HS2-00002Z3NQ</v>
      </c>
      <c r="N3794" s="239" t="e">
        <f>INDEX(TrackerTbl[#Data],MATCH(Table58[[#This Row],[L2]],TrackerTbl[Cleansed_UAID_2],0),5)</f>
        <v>#N/A</v>
      </c>
      <c r="O3794" s="9" t="e">
        <f>INDEX(TrackerTbl[#Data],MATCH(Table58[[#This Row],[L2]],TrackerTbl[Cleansed_UAID_2],0),6)</f>
        <v>#N/A</v>
      </c>
      <c r="P3794" s="239" t="e">
        <f>INDEX(TrackerTbl[#Data],MATCH(Table58[[#This Row],[L2]],TrackerTbl[Cleansed_UAID_2],0),7)</f>
        <v>#N/A</v>
      </c>
    </row>
    <row r="3795" spans="10:16">
      <c r="J3795" t="s">
        <v>13121</v>
      </c>
      <c r="K3795" s="238" t="s">
        <v>13122</v>
      </c>
      <c r="L3795" t="str">
        <f>LEFT(Table58[[#This Row],[L3 (Last Work Package only)]],FIND(" - ",Table58[[#This Row],[L3 (Last Work Package only)]])-1)</f>
        <v>IDR 211.1-3</v>
      </c>
      <c r="M3795" t="str">
        <f>LEFT(Table58[[#This Row],[Assets]],FIND(" - ",Table58[[#This Row],[Assets]])-1)</f>
        <v>HS2-000020NDK</v>
      </c>
      <c r="N3795" s="239" t="e">
        <f>INDEX(TrackerTbl[#Data],MATCH(Table58[[#This Row],[L2]],TrackerTbl[Cleansed_UAID_2],0),5)</f>
        <v>#N/A</v>
      </c>
      <c r="O3795" s="9" t="e">
        <f>INDEX(TrackerTbl[#Data],MATCH(Table58[[#This Row],[L2]],TrackerTbl[Cleansed_UAID_2],0),6)</f>
        <v>#N/A</v>
      </c>
      <c r="P3795" s="239" t="e">
        <f>INDEX(TrackerTbl[#Data],MATCH(Table58[[#This Row],[L2]],TrackerTbl[Cleansed_UAID_2],0),7)</f>
        <v>#N/A</v>
      </c>
    </row>
    <row r="3796" spans="10:16">
      <c r="J3796" t="s">
        <v>13123</v>
      </c>
      <c r="K3796" s="238" t="s">
        <v>13122</v>
      </c>
      <c r="L3796" t="str">
        <f>LEFT(Table58[[#This Row],[L3 (Last Work Package only)]],FIND(" - ",Table58[[#This Row],[L3 (Last Work Package only)]])-1)</f>
        <v>IDR 211.1-3</v>
      </c>
      <c r="M3796" t="str">
        <f>LEFT(Table58[[#This Row],[Assets]],FIND(" - ",Table58[[#This Row],[Assets]])-1)</f>
        <v>HS2-00002F0X5</v>
      </c>
      <c r="N3796" s="239" t="e">
        <f>INDEX(TrackerTbl[#Data],MATCH(Table58[[#This Row],[L2]],TrackerTbl[Cleansed_UAID_2],0),5)</f>
        <v>#N/A</v>
      </c>
      <c r="O3796" s="9" t="e">
        <f>INDEX(TrackerTbl[#Data],MATCH(Table58[[#This Row],[L2]],TrackerTbl[Cleansed_UAID_2],0),6)</f>
        <v>#N/A</v>
      </c>
      <c r="P3796" s="239" t="e">
        <f>INDEX(TrackerTbl[#Data],MATCH(Table58[[#This Row],[L2]],TrackerTbl[Cleansed_UAID_2],0),7)</f>
        <v>#N/A</v>
      </c>
    </row>
    <row r="3797" spans="10:16">
      <c r="J3797" t="s">
        <v>13124</v>
      </c>
      <c r="K3797" s="238" t="s">
        <v>13122</v>
      </c>
      <c r="L3797" t="str">
        <f>LEFT(Table58[[#This Row],[L3 (Last Work Package only)]],FIND(" - ",Table58[[#This Row],[L3 (Last Work Package only)]])-1)</f>
        <v>IDR 211.1-3</v>
      </c>
      <c r="M3797" t="str">
        <f>LEFT(Table58[[#This Row],[Assets]],FIND(" - ",Table58[[#This Row],[Assets]])-1)</f>
        <v>HS2-00002F0X6</v>
      </c>
      <c r="N3797" s="239">
        <f>INDEX(TrackerTbl[#Data],MATCH(Table58[[#This Row],[L2]],TrackerTbl[Cleansed_UAID_2],0),5)</f>
        <v>45443</v>
      </c>
      <c r="O3797" s="9" t="str">
        <f>INDEX(TrackerTbl[#Data],MATCH(Table58[[#This Row],[L2]],TrackerTbl[Cleansed_UAID_2],0),6)</f>
        <v>10 - Complete</v>
      </c>
      <c r="P3797" s="239">
        <f>INDEX(TrackerTbl[#Data],MATCH(Table58[[#This Row],[L2]],TrackerTbl[Cleansed_UAID_2],0),7)</f>
        <v>45453</v>
      </c>
    </row>
    <row r="3798" spans="10:16">
      <c r="J3798" t="s">
        <v>13125</v>
      </c>
      <c r="K3798" s="238" t="s">
        <v>13122</v>
      </c>
      <c r="L3798" t="str">
        <f>LEFT(Table58[[#This Row],[L3 (Last Work Package only)]],FIND(" - ",Table58[[#This Row],[L3 (Last Work Package only)]])-1)</f>
        <v>IDR 211.1-3</v>
      </c>
      <c r="M3798" t="str">
        <f>LEFT(Table58[[#This Row],[Assets]],FIND(" - ",Table58[[#This Row],[Assets]])-1)</f>
        <v>HS2-000020NDR</v>
      </c>
      <c r="N3798" s="239" t="e">
        <f>INDEX(TrackerTbl[#Data],MATCH(Table58[[#This Row],[L2]],TrackerTbl[Cleansed_UAID_2],0),5)</f>
        <v>#N/A</v>
      </c>
      <c r="O3798" s="9" t="e">
        <f>INDEX(TrackerTbl[#Data],MATCH(Table58[[#This Row],[L2]],TrackerTbl[Cleansed_UAID_2],0),6)</f>
        <v>#N/A</v>
      </c>
      <c r="P3798" s="239" t="e">
        <f>INDEX(TrackerTbl[#Data],MATCH(Table58[[#This Row],[L2]],TrackerTbl[Cleansed_UAID_2],0),7)</f>
        <v>#N/A</v>
      </c>
    </row>
    <row r="3799" spans="10:16">
      <c r="J3799" t="s">
        <v>13126</v>
      </c>
      <c r="K3799" s="238" t="s">
        <v>13122</v>
      </c>
      <c r="L3799" t="str">
        <f>LEFT(Table58[[#This Row],[L3 (Last Work Package only)]],FIND(" - ",Table58[[#This Row],[L3 (Last Work Package only)]])-1)</f>
        <v>IDR 211.1-3</v>
      </c>
      <c r="M3799" t="str">
        <f>LEFT(Table58[[#This Row],[Assets]],FIND(" - ",Table58[[#This Row],[Assets]])-1)</f>
        <v>HS2-000020NDW</v>
      </c>
      <c r="N3799" s="239" t="e">
        <f>INDEX(TrackerTbl[#Data],MATCH(Table58[[#This Row],[L2]],TrackerTbl[Cleansed_UAID_2],0),5)</f>
        <v>#N/A</v>
      </c>
      <c r="O3799" s="9" t="e">
        <f>INDEX(TrackerTbl[#Data],MATCH(Table58[[#This Row],[L2]],TrackerTbl[Cleansed_UAID_2],0),6)</f>
        <v>#N/A</v>
      </c>
      <c r="P3799" s="239" t="e">
        <f>INDEX(TrackerTbl[#Data],MATCH(Table58[[#This Row],[L2]],TrackerTbl[Cleansed_UAID_2],0),7)</f>
        <v>#N/A</v>
      </c>
    </row>
    <row r="3800" spans="10:16">
      <c r="J3800" t="s">
        <v>13127</v>
      </c>
      <c r="K3800" s="238" t="s">
        <v>13122</v>
      </c>
      <c r="L3800" t="str">
        <f>LEFT(Table58[[#This Row],[L3 (Last Work Package only)]],FIND(" - ",Table58[[#This Row],[L3 (Last Work Package only)]])-1)</f>
        <v>IDR 211.1-3</v>
      </c>
      <c r="M3800" t="str">
        <f>LEFT(Table58[[#This Row],[Assets]],FIND(" - ",Table58[[#This Row],[Assets]])-1)</f>
        <v>HS2-00002NQD1</v>
      </c>
      <c r="N3800" s="239" t="e">
        <f>INDEX(TrackerTbl[#Data],MATCH(Table58[[#This Row],[L2]],TrackerTbl[Cleansed_UAID_2],0),5)</f>
        <v>#N/A</v>
      </c>
      <c r="O3800" s="9" t="e">
        <f>INDEX(TrackerTbl[#Data],MATCH(Table58[[#This Row],[L2]],TrackerTbl[Cleansed_UAID_2],0),6)</f>
        <v>#N/A</v>
      </c>
      <c r="P3800" s="239" t="e">
        <f>INDEX(TrackerTbl[#Data],MATCH(Table58[[#This Row],[L2]],TrackerTbl[Cleansed_UAID_2],0),7)</f>
        <v>#N/A</v>
      </c>
    </row>
    <row r="3801" spans="10:16">
      <c r="J3801" t="s">
        <v>13128</v>
      </c>
      <c r="K3801" s="238" t="s">
        <v>13122</v>
      </c>
      <c r="L3801" t="str">
        <f>LEFT(Table58[[#This Row],[L3 (Last Work Package only)]],FIND(" - ",Table58[[#This Row],[L3 (Last Work Package only)]])-1)</f>
        <v>IDR 211.1-3</v>
      </c>
      <c r="M3801" t="str">
        <f>LEFT(Table58[[#This Row],[Assets]],FIND(" - ",Table58[[#This Row],[Assets]])-1)</f>
        <v>HS2-00002C3WX</v>
      </c>
      <c r="N3801" s="239" t="e">
        <f>INDEX(TrackerTbl[#Data],MATCH(Table58[[#This Row],[L2]],TrackerTbl[Cleansed_UAID_2],0),5)</f>
        <v>#N/A</v>
      </c>
      <c r="O3801" s="9" t="e">
        <f>INDEX(TrackerTbl[#Data],MATCH(Table58[[#This Row],[L2]],TrackerTbl[Cleansed_UAID_2],0),6)</f>
        <v>#N/A</v>
      </c>
      <c r="P3801" s="239" t="e">
        <f>INDEX(TrackerTbl[#Data],MATCH(Table58[[#This Row],[L2]],TrackerTbl[Cleansed_UAID_2],0),7)</f>
        <v>#N/A</v>
      </c>
    </row>
    <row r="3802" spans="10:16">
      <c r="J3802" t="s">
        <v>13129</v>
      </c>
      <c r="K3802" s="238" t="s">
        <v>13130</v>
      </c>
      <c r="L3802" t="str">
        <f>LEFT(Table58[[#This Row],[L3 (Last Work Package only)]],FIND(" - ",Table58[[#This Row],[L3 (Last Work Package only)]])-1)</f>
        <v>IDR 211.1-2</v>
      </c>
      <c r="M3802" t="str">
        <f>LEFT(Table58[[#This Row],[Assets]],FIND(" - ",Table58[[#This Row],[Assets]])-1)</f>
        <v>HS2-000001301</v>
      </c>
      <c r="N3802" s="239" t="e">
        <f>INDEX(TrackerTbl[#Data],MATCH(Table58[[#This Row],[L2]],TrackerTbl[Cleansed_UAID_2],0),5)</f>
        <v>#N/A</v>
      </c>
      <c r="O3802" s="9" t="e">
        <f>INDEX(TrackerTbl[#Data],MATCH(Table58[[#This Row],[L2]],TrackerTbl[Cleansed_UAID_2],0),6)</f>
        <v>#N/A</v>
      </c>
      <c r="P3802" s="239" t="e">
        <f>INDEX(TrackerTbl[#Data],MATCH(Table58[[#This Row],[L2]],TrackerTbl[Cleansed_UAID_2],0),7)</f>
        <v>#N/A</v>
      </c>
    </row>
    <row r="3803" spans="10:16">
      <c r="J3803" t="s">
        <v>13131</v>
      </c>
      <c r="K3803" s="238" t="s">
        <v>13132</v>
      </c>
      <c r="L3803" t="str">
        <f>LEFT(Table58[[#This Row],[L3 (Last Work Package only)]],FIND(" - ",Table58[[#This Row],[L3 (Last Work Package only)]])-1)</f>
        <v>IDR 211.1</v>
      </c>
      <c r="M3803" t="str">
        <f>LEFT(Table58[[#This Row],[Assets]],FIND(" - ",Table58[[#This Row],[Assets]])-1)</f>
        <v>HS2-00002CT6C</v>
      </c>
      <c r="N3803" s="239" t="e">
        <f>INDEX(TrackerTbl[#Data],MATCH(Table58[[#This Row],[L2]],TrackerTbl[Cleansed_UAID_2],0),5)</f>
        <v>#N/A</v>
      </c>
      <c r="O3803" s="9" t="e">
        <f>INDEX(TrackerTbl[#Data],MATCH(Table58[[#This Row],[L2]],TrackerTbl[Cleansed_UAID_2],0),6)</f>
        <v>#N/A</v>
      </c>
      <c r="P3803" s="239" t="e">
        <f>INDEX(TrackerTbl[#Data],MATCH(Table58[[#This Row],[L2]],TrackerTbl[Cleansed_UAID_2],0),7)</f>
        <v>#N/A</v>
      </c>
    </row>
    <row r="3804" spans="10:16">
      <c r="J3804" t="s">
        <v>13133</v>
      </c>
      <c r="K3804" s="238" t="s">
        <v>13132</v>
      </c>
      <c r="L3804" t="str">
        <f>LEFT(Table58[[#This Row],[L3 (Last Work Package only)]],FIND(" - ",Table58[[#This Row],[L3 (Last Work Package only)]])-1)</f>
        <v>IDR 211.1</v>
      </c>
      <c r="M3804" t="str">
        <f>LEFT(Table58[[#This Row],[Assets]],FIND(" - ",Table58[[#This Row],[Assets]])-1)</f>
        <v>HS2-00002BVG0</v>
      </c>
      <c r="N3804" s="239" t="e">
        <f>INDEX(TrackerTbl[#Data],MATCH(Table58[[#This Row],[L2]],TrackerTbl[Cleansed_UAID_2],0),5)</f>
        <v>#N/A</v>
      </c>
      <c r="O3804" s="9" t="e">
        <f>INDEX(TrackerTbl[#Data],MATCH(Table58[[#This Row],[L2]],TrackerTbl[Cleansed_UAID_2],0),6)</f>
        <v>#N/A</v>
      </c>
      <c r="P3804" s="239" t="e">
        <f>INDEX(TrackerTbl[#Data],MATCH(Table58[[#This Row],[L2]],TrackerTbl[Cleansed_UAID_2],0),7)</f>
        <v>#N/A</v>
      </c>
    </row>
    <row r="3805" spans="10:16">
      <c r="J3805" t="s">
        <v>13134</v>
      </c>
      <c r="K3805" s="238" t="s">
        <v>13132</v>
      </c>
      <c r="L3805" t="str">
        <f>LEFT(Table58[[#This Row],[L3 (Last Work Package only)]],FIND(" - ",Table58[[#This Row],[L3 (Last Work Package only)]])-1)</f>
        <v>IDR 211.1</v>
      </c>
      <c r="M3805" t="str">
        <f>LEFT(Table58[[#This Row],[Assets]],FIND(" - ",Table58[[#This Row],[Assets]])-1)</f>
        <v>HS2-00002BVG2</v>
      </c>
      <c r="N3805" s="239">
        <f>INDEX(TrackerTbl[#Data],MATCH(Table58[[#This Row],[L2]],TrackerTbl[Cleansed_UAID_2],0),5)</f>
        <v>45244</v>
      </c>
      <c r="O3805" s="9" t="str">
        <f>INDEX(TrackerTbl[#Data],MATCH(Table58[[#This Row],[L2]],TrackerTbl[Cleansed_UAID_2],0),6)</f>
        <v>10 - Complete</v>
      </c>
      <c r="P3805" s="239">
        <f>INDEX(TrackerTbl[#Data],MATCH(Table58[[#This Row],[L2]],TrackerTbl[Cleansed_UAID_2],0),7)</f>
        <v>45250</v>
      </c>
    </row>
    <row r="3806" spans="10:16">
      <c r="J3806" t="s">
        <v>13135</v>
      </c>
      <c r="K3806" s="238" t="s">
        <v>13132</v>
      </c>
      <c r="L3806" t="str">
        <f>LEFT(Table58[[#This Row],[L3 (Last Work Package only)]],FIND(" - ",Table58[[#This Row],[L3 (Last Work Package only)]])-1)</f>
        <v>IDR 211.1</v>
      </c>
      <c r="M3806" t="str">
        <f>LEFT(Table58[[#This Row],[Assets]],FIND(" - ",Table58[[#This Row],[Assets]])-1)</f>
        <v>HS2-00002CT6F</v>
      </c>
      <c r="N3806" s="239" t="e">
        <f>INDEX(TrackerTbl[#Data],MATCH(Table58[[#This Row],[L2]],TrackerTbl[Cleansed_UAID_2],0),5)</f>
        <v>#N/A</v>
      </c>
      <c r="O3806" s="9" t="e">
        <f>INDEX(TrackerTbl[#Data],MATCH(Table58[[#This Row],[L2]],TrackerTbl[Cleansed_UAID_2],0),6)</f>
        <v>#N/A</v>
      </c>
      <c r="P3806" s="239" t="e">
        <f>INDEX(TrackerTbl[#Data],MATCH(Table58[[#This Row],[L2]],TrackerTbl[Cleansed_UAID_2],0),7)</f>
        <v>#N/A</v>
      </c>
    </row>
    <row r="3807" spans="10:16">
      <c r="J3807" t="s">
        <v>13136</v>
      </c>
      <c r="K3807" s="238" t="s">
        <v>13132</v>
      </c>
      <c r="L3807" t="str">
        <f>LEFT(Table58[[#This Row],[L3 (Last Work Package only)]],FIND(" - ",Table58[[#This Row],[L3 (Last Work Package only)]])-1)</f>
        <v>IDR 211.1</v>
      </c>
      <c r="M3807" t="str">
        <f>LEFT(Table58[[#This Row],[Assets]],FIND(" - ",Table58[[#This Row],[Assets]])-1)</f>
        <v>HS2-000001036</v>
      </c>
      <c r="N3807" s="239">
        <f>INDEX(TrackerTbl[#Data],MATCH(Table58[[#This Row],[L2]],TrackerTbl[Cleansed_UAID_2],0),5)</f>
        <v>45246</v>
      </c>
      <c r="O3807" s="9" t="str">
        <f>INDEX(TrackerTbl[#Data],MATCH(Table58[[#This Row],[L2]],TrackerTbl[Cleansed_UAID_2],0),6)</f>
        <v>10 - Complete</v>
      </c>
      <c r="P3807" s="239">
        <f>INDEX(TrackerTbl[#Data],MATCH(Table58[[#This Row],[L2]],TrackerTbl[Cleansed_UAID_2],0),7)</f>
        <v>45247</v>
      </c>
    </row>
    <row r="3808" spans="10:16">
      <c r="J3808" t="s">
        <v>13137</v>
      </c>
      <c r="K3808" s="238" t="s">
        <v>13138</v>
      </c>
      <c r="L3808" t="str">
        <f>LEFT(Table58[[#This Row],[L3 (Last Work Package only)]],FIND(" - ",Table58[[#This Row],[L3 (Last Work Package only)]])-1)</f>
        <v>IDR 210.2-5</v>
      </c>
      <c r="M3808" t="str">
        <f>LEFT(Table58[[#This Row],[Assets]],FIND(" - ",Table58[[#This Row],[Assets]])-1)</f>
        <v>HS2-000001407</v>
      </c>
      <c r="N3808" s="239" t="e">
        <f>INDEX(TrackerTbl[#Data],MATCH(Table58[[#This Row],[L2]],TrackerTbl[Cleansed_UAID_2],0),5)</f>
        <v>#N/A</v>
      </c>
      <c r="O3808" s="9" t="e">
        <f>INDEX(TrackerTbl[#Data],MATCH(Table58[[#This Row],[L2]],TrackerTbl[Cleansed_UAID_2],0),6)</f>
        <v>#N/A</v>
      </c>
      <c r="P3808" s="239" t="e">
        <f>INDEX(TrackerTbl[#Data],MATCH(Table58[[#This Row],[L2]],TrackerTbl[Cleansed_UAID_2],0),7)</f>
        <v>#N/A</v>
      </c>
    </row>
    <row r="3809" spans="10:16">
      <c r="J3809" t="s">
        <v>13139</v>
      </c>
      <c r="K3809" s="238" t="s">
        <v>13138</v>
      </c>
      <c r="L3809" t="str">
        <f>LEFT(Table58[[#This Row],[L3 (Last Work Package only)]],FIND(" - ",Table58[[#This Row],[L3 (Last Work Package only)]])-1)</f>
        <v>IDR 210.2-5</v>
      </c>
      <c r="M3809" t="str">
        <f>LEFT(Table58[[#This Row],[Assets]],FIND(" - ",Table58[[#This Row],[Assets]])-1)</f>
        <v>HS2-00002Y0E7</v>
      </c>
      <c r="N3809" s="239" t="e">
        <f>INDEX(TrackerTbl[#Data],MATCH(Table58[[#This Row],[L2]],TrackerTbl[Cleansed_UAID_2],0),5)</f>
        <v>#N/A</v>
      </c>
      <c r="O3809" s="9" t="e">
        <f>INDEX(TrackerTbl[#Data],MATCH(Table58[[#This Row],[L2]],TrackerTbl[Cleansed_UAID_2],0),6)</f>
        <v>#N/A</v>
      </c>
      <c r="P3809" s="239" t="e">
        <f>INDEX(TrackerTbl[#Data],MATCH(Table58[[#This Row],[L2]],TrackerTbl[Cleansed_UAID_2],0),7)</f>
        <v>#N/A</v>
      </c>
    </row>
    <row r="3810" spans="10:16">
      <c r="J3810" t="s">
        <v>13140</v>
      </c>
      <c r="K3810" s="238" t="s">
        <v>13141</v>
      </c>
      <c r="L3810" t="str">
        <f>LEFT(Table58[[#This Row],[L3 (Last Work Package only)]],FIND(" - ",Table58[[#This Row],[L3 (Last Work Package only)]])-1)</f>
        <v>IDR 210.2-4</v>
      </c>
      <c r="M3810" t="str">
        <f>LEFT(Table58[[#This Row],[Assets]],FIND(" - ",Table58[[#This Row],[Assets]])-1)</f>
        <v>HS2-00002VNHX</v>
      </c>
      <c r="N3810" s="239" t="e">
        <f>INDEX(TrackerTbl[#Data],MATCH(Table58[[#This Row],[L2]],TrackerTbl[Cleansed_UAID_2],0),5)</f>
        <v>#N/A</v>
      </c>
      <c r="O3810" s="9" t="e">
        <f>INDEX(TrackerTbl[#Data],MATCH(Table58[[#This Row],[L2]],TrackerTbl[Cleansed_UAID_2],0),6)</f>
        <v>#N/A</v>
      </c>
      <c r="P3810" s="239" t="e">
        <f>INDEX(TrackerTbl[#Data],MATCH(Table58[[#This Row],[L2]],TrackerTbl[Cleansed_UAID_2],0),7)</f>
        <v>#N/A</v>
      </c>
    </row>
    <row r="3811" spans="10:16">
      <c r="J3811" t="s">
        <v>13142</v>
      </c>
      <c r="K3811" s="238" t="s">
        <v>13143</v>
      </c>
      <c r="L3811" t="str">
        <f>LEFT(Table58[[#This Row],[L3 (Last Work Package only)]],FIND(" - ",Table58[[#This Row],[L3 (Last Work Package only)]])-1)</f>
        <v>IDR 210.2-3</v>
      </c>
      <c r="M3811" t="str">
        <f>LEFT(Table58[[#This Row],[Assets]],FIND(" - ",Table58[[#This Row],[Assets]])-1)</f>
        <v>HS2-000001408</v>
      </c>
      <c r="N3811" s="239" t="e">
        <f>INDEX(TrackerTbl[#Data],MATCH(Table58[[#This Row],[L2]],TrackerTbl[Cleansed_UAID_2],0),5)</f>
        <v>#N/A</v>
      </c>
      <c r="O3811" s="9" t="e">
        <f>INDEX(TrackerTbl[#Data],MATCH(Table58[[#This Row],[L2]],TrackerTbl[Cleansed_UAID_2],0),6)</f>
        <v>#N/A</v>
      </c>
      <c r="P3811" s="239" t="e">
        <f>INDEX(TrackerTbl[#Data],MATCH(Table58[[#This Row],[L2]],TrackerTbl[Cleansed_UAID_2],0),7)</f>
        <v>#N/A</v>
      </c>
    </row>
    <row r="3812" spans="10:16">
      <c r="J3812" t="s">
        <v>13144</v>
      </c>
      <c r="K3812" s="238" t="s">
        <v>13145</v>
      </c>
      <c r="L3812" t="str">
        <f>LEFT(Table58[[#This Row],[L3 (Last Work Package only)]],FIND(" - ",Table58[[#This Row],[L3 (Last Work Package only)]])-1)</f>
        <v>IDR 210.2-2</v>
      </c>
      <c r="M3812" t="str">
        <f>LEFT(Table58[[#This Row],[Assets]],FIND(" - ",Table58[[#This Row],[Assets]])-1)</f>
        <v>HS2-00002BJT2</v>
      </c>
      <c r="N3812" s="239" t="e">
        <f>INDEX(TrackerTbl[#Data],MATCH(Table58[[#This Row],[L2]],TrackerTbl[Cleansed_UAID_2],0),5)</f>
        <v>#N/A</v>
      </c>
      <c r="O3812" s="9" t="e">
        <f>INDEX(TrackerTbl[#Data],MATCH(Table58[[#This Row],[L2]],TrackerTbl[Cleansed_UAID_2],0),6)</f>
        <v>#N/A</v>
      </c>
      <c r="P3812" s="239" t="e">
        <f>INDEX(TrackerTbl[#Data],MATCH(Table58[[#This Row],[L2]],TrackerTbl[Cleansed_UAID_2],0),7)</f>
        <v>#N/A</v>
      </c>
    </row>
    <row r="3813" spans="10:16">
      <c r="J3813" t="s">
        <v>13146</v>
      </c>
      <c r="K3813" s="238" t="s">
        <v>13145</v>
      </c>
      <c r="L3813" t="str">
        <f>LEFT(Table58[[#This Row],[L3 (Last Work Package only)]],FIND(" - ",Table58[[#This Row],[L3 (Last Work Package only)]])-1)</f>
        <v>IDR 210.2-2</v>
      </c>
      <c r="M3813" t="str">
        <f>LEFT(Table58[[#This Row],[Assets]],FIND(" - ",Table58[[#This Row],[Assets]])-1)</f>
        <v>HS2-00002BJT6</v>
      </c>
      <c r="N3813" s="239">
        <f>INDEX(TrackerTbl[#Data],MATCH(Table58[[#This Row],[L2]],TrackerTbl[Cleansed_UAID_2],0),5)</f>
        <v>45446</v>
      </c>
      <c r="O3813" s="9" t="str">
        <f>INDEX(TrackerTbl[#Data],MATCH(Table58[[#This Row],[L2]],TrackerTbl[Cleansed_UAID_2],0),6)</f>
        <v>10 - Complete</v>
      </c>
      <c r="P3813" s="239">
        <f>INDEX(TrackerTbl[#Data],MATCH(Table58[[#This Row],[L2]],TrackerTbl[Cleansed_UAID_2],0),7)</f>
        <v>45461</v>
      </c>
    </row>
    <row r="3814" spans="10:16">
      <c r="J3814" t="s">
        <v>13147</v>
      </c>
      <c r="K3814" s="238" t="s">
        <v>13145</v>
      </c>
      <c r="L3814" t="str">
        <f>LEFT(Table58[[#This Row],[L3 (Last Work Package only)]],FIND(" - ",Table58[[#This Row],[L3 (Last Work Package only)]])-1)</f>
        <v>IDR 210.2-2</v>
      </c>
      <c r="M3814" t="str">
        <f>LEFT(Table58[[#This Row],[Assets]],FIND(" - ",Table58[[#This Row],[Assets]])-1)</f>
        <v>HS2-00002CW1D</v>
      </c>
      <c r="N3814" s="239">
        <f>INDEX(TrackerTbl[#Data],MATCH(Table58[[#This Row],[L2]],TrackerTbl[Cleansed_UAID_2],0),5)</f>
        <v>45467</v>
      </c>
      <c r="O3814" s="9" t="str">
        <f>INDEX(TrackerTbl[#Data],MATCH(Table58[[#This Row],[L2]],TrackerTbl[Cleansed_UAID_2],0),6)</f>
        <v>99 - Cancelled</v>
      </c>
      <c r="P3814" s="239">
        <f>INDEX(TrackerTbl[#Data],MATCH(Table58[[#This Row],[L2]],TrackerTbl[Cleansed_UAID_2],0),7)</f>
        <v>0</v>
      </c>
    </row>
    <row r="3815" spans="10:16">
      <c r="J3815" t="s">
        <v>13148</v>
      </c>
      <c r="K3815" s="238" t="s">
        <v>13145</v>
      </c>
      <c r="L3815" t="str">
        <f>LEFT(Table58[[#This Row],[L3 (Last Work Package only)]],FIND(" - ",Table58[[#This Row],[L3 (Last Work Package only)]])-1)</f>
        <v>IDR 210.2-2</v>
      </c>
      <c r="M3815" t="str">
        <f>LEFT(Table58[[#This Row],[Assets]],FIND(" - ",Table58[[#This Row],[Assets]])-1)</f>
        <v>HS2-00002F0X3</v>
      </c>
      <c r="N3815" s="239" t="e">
        <f>INDEX(TrackerTbl[#Data],MATCH(Table58[[#This Row],[L2]],TrackerTbl[Cleansed_UAID_2],0),5)</f>
        <v>#N/A</v>
      </c>
      <c r="O3815" s="9" t="e">
        <f>INDEX(TrackerTbl[#Data],MATCH(Table58[[#This Row],[L2]],TrackerTbl[Cleansed_UAID_2],0),6)</f>
        <v>#N/A</v>
      </c>
      <c r="P3815" s="239" t="e">
        <f>INDEX(TrackerTbl[#Data],MATCH(Table58[[#This Row],[L2]],TrackerTbl[Cleansed_UAID_2],0),7)</f>
        <v>#N/A</v>
      </c>
    </row>
    <row r="3816" spans="10:16">
      <c r="J3816" t="s">
        <v>13149</v>
      </c>
      <c r="K3816" s="238" t="s">
        <v>13145</v>
      </c>
      <c r="L3816" t="str">
        <f>LEFT(Table58[[#This Row],[L3 (Last Work Package only)]],FIND(" - ",Table58[[#This Row],[L3 (Last Work Package only)]])-1)</f>
        <v>IDR 210.2-2</v>
      </c>
      <c r="M3816" t="str">
        <f>LEFT(Table58[[#This Row],[Assets]],FIND(" - ",Table58[[#This Row],[Assets]])-1)</f>
        <v>HS2-000001299</v>
      </c>
      <c r="N3816" s="239">
        <f>INDEX(TrackerTbl[#Data],MATCH(Table58[[#This Row],[L2]],TrackerTbl[Cleansed_UAID_2],0),5)</f>
        <v>45372</v>
      </c>
      <c r="O3816" s="9" t="str">
        <f>INDEX(TrackerTbl[#Data],MATCH(Table58[[#This Row],[L2]],TrackerTbl[Cleansed_UAID_2],0),6)</f>
        <v>10 - Complete</v>
      </c>
      <c r="P3816" s="239">
        <f>INDEX(TrackerTbl[#Data],MATCH(Table58[[#This Row],[L2]],TrackerTbl[Cleansed_UAID_2],0),7)</f>
        <v>45391</v>
      </c>
    </row>
    <row r="3817" spans="10:16">
      <c r="J3817" t="s">
        <v>13150</v>
      </c>
      <c r="K3817" s="238" t="s">
        <v>13145</v>
      </c>
      <c r="L3817" t="str">
        <f>LEFT(Table58[[#This Row],[L3 (Last Work Package only)]],FIND(" - ",Table58[[#This Row],[L3 (Last Work Package only)]])-1)</f>
        <v>IDR 210.2-2</v>
      </c>
      <c r="M3817" t="str">
        <f>LEFT(Table58[[#This Row],[Assets]],FIND(" - ",Table58[[#This Row],[Assets]])-1)</f>
        <v>HS2-00002ZM2C</v>
      </c>
      <c r="N3817" s="239">
        <f>INDEX(TrackerTbl[#Data],MATCH(Table58[[#This Row],[L2]],TrackerTbl[Cleansed_UAID_2],0),5)</f>
        <v>45446</v>
      </c>
      <c r="O3817" s="9" t="str">
        <f>INDEX(TrackerTbl[#Data],MATCH(Table58[[#This Row],[L2]],TrackerTbl[Cleansed_UAID_2],0),6)</f>
        <v>10 - Complete</v>
      </c>
      <c r="P3817" s="239">
        <f>INDEX(TrackerTbl[#Data],MATCH(Table58[[#This Row],[L2]],TrackerTbl[Cleansed_UAID_2],0),7)</f>
        <v>45460</v>
      </c>
    </row>
    <row r="3818" spans="10:16">
      <c r="J3818" t="s">
        <v>13151</v>
      </c>
      <c r="K3818" s="238" t="s">
        <v>13145</v>
      </c>
      <c r="L3818" t="str">
        <f>LEFT(Table58[[#This Row],[L3 (Last Work Package only)]],FIND(" - ",Table58[[#This Row],[L3 (Last Work Package only)]])-1)</f>
        <v>IDR 210.2-2</v>
      </c>
      <c r="M3818" t="str">
        <f>LEFT(Table58[[#This Row],[Assets]],FIND(" - ",Table58[[#This Row],[Assets]])-1)</f>
        <v>HS2-00003GNAE</v>
      </c>
      <c r="N3818" s="239">
        <f>INDEX(TrackerTbl[#Data],MATCH(Table58[[#This Row],[L2]],TrackerTbl[Cleansed_UAID_2],0),5)</f>
        <v>45435</v>
      </c>
      <c r="O3818" s="9" t="str">
        <f>INDEX(TrackerTbl[#Data],MATCH(Table58[[#This Row],[L2]],TrackerTbl[Cleansed_UAID_2],0),6)</f>
        <v>10 - Complete</v>
      </c>
      <c r="P3818" s="239">
        <f>INDEX(TrackerTbl[#Data],MATCH(Table58[[#This Row],[L2]],TrackerTbl[Cleansed_UAID_2],0),7)</f>
        <v>45449</v>
      </c>
    </row>
    <row r="3819" spans="10:16">
      <c r="J3819" t="s">
        <v>13152</v>
      </c>
      <c r="K3819" s="238" t="s">
        <v>13153</v>
      </c>
      <c r="L3819" t="str">
        <f>LEFT(Table58[[#This Row],[L3 (Last Work Package only)]],FIND(" - ",Table58[[#This Row],[L3 (Last Work Package only)]])-1)</f>
        <v>IDR 210.2-1</v>
      </c>
      <c r="M3819" t="str">
        <f>LEFT(Table58[[#This Row],[Assets]],FIND(" - ",Table58[[#This Row],[Assets]])-1)</f>
        <v>HS2-00002BVFX</v>
      </c>
      <c r="N3819" s="239" t="e">
        <f>INDEX(TrackerTbl[#Data],MATCH(Table58[[#This Row],[L2]],TrackerTbl[Cleansed_UAID_2],0),5)</f>
        <v>#N/A</v>
      </c>
      <c r="O3819" s="9" t="e">
        <f>INDEX(TrackerTbl[#Data],MATCH(Table58[[#This Row],[L2]],TrackerTbl[Cleansed_UAID_2],0),6)</f>
        <v>#N/A</v>
      </c>
      <c r="P3819" s="239" t="e">
        <f>INDEX(TrackerTbl[#Data],MATCH(Table58[[#This Row],[L2]],TrackerTbl[Cleansed_UAID_2],0),7)</f>
        <v>#N/A</v>
      </c>
    </row>
    <row r="3820" spans="10:16">
      <c r="J3820" t="s">
        <v>13154</v>
      </c>
      <c r="K3820" s="238" t="s">
        <v>13153</v>
      </c>
      <c r="L3820" t="str">
        <f>LEFT(Table58[[#This Row],[L3 (Last Work Package only)]],FIND(" - ",Table58[[#This Row],[L3 (Last Work Package only)]])-1)</f>
        <v>IDR 210.2-1</v>
      </c>
      <c r="M3820" t="str">
        <f>LEFT(Table58[[#This Row],[Assets]],FIND(" - ",Table58[[#This Row],[Assets]])-1)</f>
        <v>HS2-000020C10</v>
      </c>
      <c r="N3820" s="239" t="e">
        <f>INDEX(TrackerTbl[#Data],MATCH(Table58[[#This Row],[L2]],TrackerTbl[Cleansed_UAID_2],0),5)</f>
        <v>#N/A</v>
      </c>
      <c r="O3820" s="9" t="e">
        <f>INDEX(TrackerTbl[#Data],MATCH(Table58[[#This Row],[L2]],TrackerTbl[Cleansed_UAID_2],0),6)</f>
        <v>#N/A</v>
      </c>
      <c r="P3820" s="239" t="e">
        <f>INDEX(TrackerTbl[#Data],MATCH(Table58[[#This Row],[L2]],TrackerTbl[Cleansed_UAID_2],0),7)</f>
        <v>#N/A</v>
      </c>
    </row>
    <row r="3821" spans="10:16">
      <c r="J3821" t="s">
        <v>13155</v>
      </c>
      <c r="K3821" s="238" t="s">
        <v>13153</v>
      </c>
      <c r="L3821" t="str">
        <f>LEFT(Table58[[#This Row],[L3 (Last Work Package only)]],FIND(" - ",Table58[[#This Row],[L3 (Last Work Package only)]])-1)</f>
        <v>IDR 210.2-1</v>
      </c>
      <c r="M3821" t="str">
        <f>LEFT(Table58[[#This Row],[Assets]],FIND(" - ",Table58[[#This Row],[Assets]])-1)</f>
        <v>HS2-00002D88T</v>
      </c>
      <c r="N3821" s="239" t="e">
        <f>INDEX(TrackerTbl[#Data],MATCH(Table58[[#This Row],[L2]],TrackerTbl[Cleansed_UAID_2],0),5)</f>
        <v>#N/A</v>
      </c>
      <c r="O3821" s="9" t="e">
        <f>INDEX(TrackerTbl[#Data],MATCH(Table58[[#This Row],[L2]],TrackerTbl[Cleansed_UAID_2],0),6)</f>
        <v>#N/A</v>
      </c>
      <c r="P3821" s="239" t="e">
        <f>INDEX(TrackerTbl[#Data],MATCH(Table58[[#This Row],[L2]],TrackerTbl[Cleansed_UAID_2],0),7)</f>
        <v>#N/A</v>
      </c>
    </row>
    <row r="3822" spans="10:16">
      <c r="J3822" t="s">
        <v>13156</v>
      </c>
      <c r="K3822" s="238" t="s">
        <v>13153</v>
      </c>
      <c r="L3822" t="str">
        <f>LEFT(Table58[[#This Row],[L3 (Last Work Package only)]],FIND(" - ",Table58[[#This Row],[L3 (Last Work Package only)]])-1)</f>
        <v>IDR 210.2-1</v>
      </c>
      <c r="M3822" t="str">
        <f>LEFT(Table58[[#This Row],[Assets]],FIND(" - ",Table58[[#This Row],[Assets]])-1)</f>
        <v>HS2-000001300</v>
      </c>
      <c r="N3822" s="239" t="e">
        <f>INDEX(TrackerTbl[#Data],MATCH(Table58[[#This Row],[L2]],TrackerTbl[Cleansed_UAID_2],0),5)</f>
        <v>#N/A</v>
      </c>
      <c r="O3822" s="9" t="e">
        <f>INDEX(TrackerTbl[#Data],MATCH(Table58[[#This Row],[L2]],TrackerTbl[Cleansed_UAID_2],0),6)</f>
        <v>#N/A</v>
      </c>
      <c r="P3822" s="239" t="e">
        <f>INDEX(TrackerTbl[#Data],MATCH(Table58[[#This Row],[L2]],TrackerTbl[Cleansed_UAID_2],0),7)</f>
        <v>#N/A</v>
      </c>
    </row>
    <row r="3823" spans="10:16">
      <c r="J3823" t="s">
        <v>13157</v>
      </c>
      <c r="K3823" s="238" t="s">
        <v>13153</v>
      </c>
      <c r="L3823" t="str">
        <f>LEFT(Table58[[#This Row],[L3 (Last Work Package only)]],FIND(" - ",Table58[[#This Row],[L3 (Last Work Package only)]])-1)</f>
        <v>IDR 210.2-1</v>
      </c>
      <c r="M3823" t="str">
        <f>LEFT(Table58[[#This Row],[Assets]],FIND(" - ",Table58[[#This Row],[Assets]])-1)</f>
        <v>HS2-00002BJT8</v>
      </c>
      <c r="N3823" s="239" t="e">
        <f>INDEX(TrackerTbl[#Data],MATCH(Table58[[#This Row],[L2]],TrackerTbl[Cleansed_UAID_2],0),5)</f>
        <v>#N/A</v>
      </c>
      <c r="O3823" s="9" t="e">
        <f>INDEX(TrackerTbl[#Data],MATCH(Table58[[#This Row],[L2]],TrackerTbl[Cleansed_UAID_2],0),6)</f>
        <v>#N/A</v>
      </c>
      <c r="P3823" s="239" t="e">
        <f>INDEX(TrackerTbl[#Data],MATCH(Table58[[#This Row],[L2]],TrackerTbl[Cleansed_UAID_2],0),7)</f>
        <v>#N/A</v>
      </c>
    </row>
    <row r="3824" spans="10:16">
      <c r="J3824" t="s">
        <v>13158</v>
      </c>
      <c r="K3824" s="238" t="s">
        <v>13153</v>
      </c>
      <c r="L3824" t="str">
        <f>LEFT(Table58[[#This Row],[L3 (Last Work Package only)]],FIND(" - ",Table58[[#This Row],[L3 (Last Work Package only)]])-1)</f>
        <v>IDR 210.2-1</v>
      </c>
      <c r="M3824" t="str">
        <f>LEFT(Table58[[#This Row],[Assets]],FIND(" - ",Table58[[#This Row],[Assets]])-1)</f>
        <v>HS2-00002CW0T</v>
      </c>
      <c r="N3824" s="239" t="e">
        <f>INDEX(TrackerTbl[#Data],MATCH(Table58[[#This Row],[L2]],TrackerTbl[Cleansed_UAID_2],0),5)</f>
        <v>#N/A</v>
      </c>
      <c r="O3824" s="9" t="e">
        <f>INDEX(TrackerTbl[#Data],MATCH(Table58[[#This Row],[L2]],TrackerTbl[Cleansed_UAID_2],0),6)</f>
        <v>#N/A</v>
      </c>
      <c r="P3824" s="239" t="e">
        <f>INDEX(TrackerTbl[#Data],MATCH(Table58[[#This Row],[L2]],TrackerTbl[Cleansed_UAID_2],0),7)</f>
        <v>#N/A</v>
      </c>
    </row>
    <row r="3825" spans="10:16">
      <c r="J3825" t="s">
        <v>13159</v>
      </c>
      <c r="K3825" s="238" t="s">
        <v>13153</v>
      </c>
      <c r="L3825" t="str">
        <f>LEFT(Table58[[#This Row],[L3 (Last Work Package only)]],FIND(" - ",Table58[[#This Row],[L3 (Last Work Package only)]])-1)</f>
        <v>IDR 210.2-1</v>
      </c>
      <c r="M3825" t="str">
        <f>LEFT(Table58[[#This Row],[Assets]],FIND(" - ",Table58[[#This Row],[Assets]])-1)</f>
        <v>HS2-00002F0X4</v>
      </c>
      <c r="N3825" s="239" t="e">
        <f>INDEX(TrackerTbl[#Data],MATCH(Table58[[#This Row],[L2]],TrackerTbl[Cleansed_UAID_2],0),5)</f>
        <v>#N/A</v>
      </c>
      <c r="O3825" s="9" t="e">
        <f>INDEX(TrackerTbl[#Data],MATCH(Table58[[#This Row],[L2]],TrackerTbl[Cleansed_UAID_2],0),6)</f>
        <v>#N/A</v>
      </c>
      <c r="P3825" s="239" t="e">
        <f>INDEX(TrackerTbl[#Data],MATCH(Table58[[#This Row],[L2]],TrackerTbl[Cleansed_UAID_2],0),7)</f>
        <v>#N/A</v>
      </c>
    </row>
    <row r="3826" spans="10:16">
      <c r="J3826" t="s">
        <v>13160</v>
      </c>
      <c r="K3826" s="238" t="s">
        <v>13153</v>
      </c>
      <c r="L3826" t="str">
        <f>LEFT(Table58[[#This Row],[L3 (Last Work Package only)]],FIND(" - ",Table58[[#This Row],[L3 (Last Work Package only)]])-1)</f>
        <v>IDR 210.2-1</v>
      </c>
      <c r="M3826" t="str">
        <f>LEFT(Table58[[#This Row],[Assets]],FIND(" - ",Table58[[#This Row],[Assets]])-1)</f>
        <v>HS2-000033XXK</v>
      </c>
      <c r="N3826" s="239" t="e">
        <f>INDEX(TrackerTbl[#Data],MATCH(Table58[[#This Row],[L2]],TrackerTbl[Cleansed_UAID_2],0),5)</f>
        <v>#N/A</v>
      </c>
      <c r="O3826" s="9" t="e">
        <f>INDEX(TrackerTbl[#Data],MATCH(Table58[[#This Row],[L2]],TrackerTbl[Cleansed_UAID_2],0),6)</f>
        <v>#N/A</v>
      </c>
      <c r="P3826" s="239" t="e">
        <f>INDEX(TrackerTbl[#Data],MATCH(Table58[[#This Row],[L2]],TrackerTbl[Cleansed_UAID_2],0),7)</f>
        <v>#N/A</v>
      </c>
    </row>
    <row r="3827" spans="10:16">
      <c r="J3827" t="s">
        <v>13161</v>
      </c>
      <c r="K3827" s="238" t="s">
        <v>13162</v>
      </c>
      <c r="L3827" t="str">
        <f>LEFT(Table58[[#This Row],[L3 (Last Work Package only)]],FIND(" - ",Table58[[#This Row],[L3 (Last Work Package only)]])-1)</f>
        <v>IDR 210.1-2</v>
      </c>
      <c r="M3827" t="str">
        <f>LEFT(Table58[[#This Row],[Assets]],FIND(" - ",Table58[[#This Row],[Assets]])-1)</f>
        <v>HS2-000001034</v>
      </c>
      <c r="N3827" s="239" t="e">
        <f>INDEX(TrackerTbl[#Data],MATCH(Table58[[#This Row],[L2]],TrackerTbl[Cleansed_UAID_2],0),5)</f>
        <v>#N/A</v>
      </c>
      <c r="O3827" s="9" t="e">
        <f>INDEX(TrackerTbl[#Data],MATCH(Table58[[#This Row],[L2]],TrackerTbl[Cleansed_UAID_2],0),6)</f>
        <v>#N/A</v>
      </c>
      <c r="P3827" s="239" t="e">
        <f>INDEX(TrackerTbl[#Data],MATCH(Table58[[#This Row],[L2]],TrackerTbl[Cleansed_UAID_2],0),7)</f>
        <v>#N/A</v>
      </c>
    </row>
    <row r="3828" spans="10:16">
      <c r="J3828" t="s">
        <v>13163</v>
      </c>
      <c r="K3828" s="238" t="s">
        <v>13162</v>
      </c>
      <c r="L3828" t="str">
        <f>LEFT(Table58[[#This Row],[L3 (Last Work Package only)]],FIND(" - ",Table58[[#This Row],[L3 (Last Work Package only)]])-1)</f>
        <v>IDR 210.1-2</v>
      </c>
      <c r="M3828" t="str">
        <f>LEFT(Table58[[#This Row],[Assets]],FIND(" - ",Table58[[#This Row],[Assets]])-1)</f>
        <v>HS2-00002BVFU</v>
      </c>
      <c r="N3828" s="239" t="e">
        <f>INDEX(TrackerTbl[#Data],MATCH(Table58[[#This Row],[L2]],TrackerTbl[Cleansed_UAID_2],0),5)</f>
        <v>#N/A</v>
      </c>
      <c r="O3828" s="9" t="e">
        <f>INDEX(TrackerTbl[#Data],MATCH(Table58[[#This Row],[L2]],TrackerTbl[Cleansed_UAID_2],0),6)</f>
        <v>#N/A</v>
      </c>
      <c r="P3828" s="239" t="e">
        <f>INDEX(TrackerTbl[#Data],MATCH(Table58[[#This Row],[L2]],TrackerTbl[Cleansed_UAID_2],0),7)</f>
        <v>#N/A</v>
      </c>
    </row>
    <row r="3829" spans="10:16">
      <c r="J3829" t="s">
        <v>13164</v>
      </c>
      <c r="K3829" s="238" t="s">
        <v>13162</v>
      </c>
      <c r="L3829" t="str">
        <f>LEFT(Table58[[#This Row],[L3 (Last Work Package only)]],FIND(" - ",Table58[[#This Row],[L3 (Last Work Package only)]])-1)</f>
        <v>IDR 210.1-2</v>
      </c>
      <c r="M3829" t="str">
        <f>LEFT(Table58[[#This Row],[Assets]],FIND(" - ",Table58[[#This Row],[Assets]])-1)</f>
        <v>HS2-00002BVFW</v>
      </c>
      <c r="N3829" s="239" t="e">
        <f>INDEX(TrackerTbl[#Data],MATCH(Table58[[#This Row],[L2]],TrackerTbl[Cleansed_UAID_2],0),5)</f>
        <v>#N/A</v>
      </c>
      <c r="O3829" s="9" t="e">
        <f>INDEX(TrackerTbl[#Data],MATCH(Table58[[#This Row],[L2]],TrackerTbl[Cleansed_UAID_2],0),6)</f>
        <v>#N/A</v>
      </c>
      <c r="P3829" s="239" t="e">
        <f>INDEX(TrackerTbl[#Data],MATCH(Table58[[#This Row],[L2]],TrackerTbl[Cleansed_UAID_2],0),7)</f>
        <v>#N/A</v>
      </c>
    </row>
    <row r="3830" spans="10:16">
      <c r="J3830" t="s">
        <v>13165</v>
      </c>
      <c r="K3830" s="238" t="s">
        <v>13166</v>
      </c>
      <c r="L3830" t="str">
        <f>LEFT(Table58[[#This Row],[L3 (Last Work Package only)]],FIND(" - ",Table58[[#This Row],[L3 (Last Work Package only)]])-1)</f>
        <v>IDR 210.1-1</v>
      </c>
      <c r="M3830" t="str">
        <f>LEFT(Table58[[#This Row],[Assets]],FIND(" - ",Table58[[#This Row],[Assets]])-1)</f>
        <v>HS2-00002CT66</v>
      </c>
      <c r="N3830" s="239" t="e">
        <f>INDEX(TrackerTbl[#Data],MATCH(Table58[[#This Row],[L2]],TrackerTbl[Cleansed_UAID_2],0),5)</f>
        <v>#N/A</v>
      </c>
      <c r="O3830" s="9" t="e">
        <f>INDEX(TrackerTbl[#Data],MATCH(Table58[[#This Row],[L2]],TrackerTbl[Cleansed_UAID_2],0),6)</f>
        <v>#N/A</v>
      </c>
      <c r="P3830" s="239" t="e">
        <f>INDEX(TrackerTbl[#Data],MATCH(Table58[[#This Row],[L2]],TrackerTbl[Cleansed_UAID_2],0),7)</f>
        <v>#N/A</v>
      </c>
    </row>
    <row r="3831" spans="10:16">
      <c r="J3831" t="s">
        <v>13167</v>
      </c>
      <c r="K3831" s="238" t="s">
        <v>13166</v>
      </c>
      <c r="L3831" t="str">
        <f>LEFT(Table58[[#This Row],[L3 (Last Work Package only)]],FIND(" - ",Table58[[#This Row],[L3 (Last Work Package only)]])-1)</f>
        <v>IDR 210.1-1</v>
      </c>
      <c r="M3831" t="str">
        <f>LEFT(Table58[[#This Row],[Assets]],FIND(" - ",Table58[[#This Row],[Assets]])-1)</f>
        <v>HS2-000001035</v>
      </c>
      <c r="N3831" s="239" t="e">
        <f>INDEX(TrackerTbl[#Data],MATCH(Table58[[#This Row],[L2]],TrackerTbl[Cleansed_UAID_2],0),5)</f>
        <v>#N/A</v>
      </c>
      <c r="O3831" s="9" t="e">
        <f>INDEX(TrackerTbl[#Data],MATCH(Table58[[#This Row],[L2]],TrackerTbl[Cleansed_UAID_2],0),6)</f>
        <v>#N/A</v>
      </c>
      <c r="P3831" s="239" t="e">
        <f>INDEX(TrackerTbl[#Data],MATCH(Table58[[#This Row],[L2]],TrackerTbl[Cleansed_UAID_2],0),7)</f>
        <v>#N/A</v>
      </c>
    </row>
    <row r="3832" spans="10:16">
      <c r="J3832" t="s">
        <v>13168</v>
      </c>
      <c r="K3832" s="238" t="s">
        <v>13166</v>
      </c>
      <c r="L3832" t="str">
        <f>LEFT(Table58[[#This Row],[L3 (Last Work Package only)]],FIND(" - ",Table58[[#This Row],[L3 (Last Work Package only)]])-1)</f>
        <v>IDR 210.1-1</v>
      </c>
      <c r="M3832" t="str">
        <f>LEFT(Table58[[#This Row],[Assets]],FIND(" - ",Table58[[#This Row],[Assets]])-1)</f>
        <v>HS2-00002BVFZ</v>
      </c>
      <c r="N3832" s="239" t="e">
        <f>INDEX(TrackerTbl[#Data],MATCH(Table58[[#This Row],[L2]],TrackerTbl[Cleansed_UAID_2],0),5)</f>
        <v>#N/A</v>
      </c>
      <c r="O3832" s="9" t="e">
        <f>INDEX(TrackerTbl[#Data],MATCH(Table58[[#This Row],[L2]],TrackerTbl[Cleansed_UAID_2],0),6)</f>
        <v>#N/A</v>
      </c>
      <c r="P3832" s="239" t="e">
        <f>INDEX(TrackerTbl[#Data],MATCH(Table58[[#This Row],[L2]],TrackerTbl[Cleansed_UAID_2],0),7)</f>
        <v>#N/A</v>
      </c>
    </row>
    <row r="3833" spans="10:16">
      <c r="J3833" t="s">
        <v>13169</v>
      </c>
      <c r="K3833" s="238" t="s">
        <v>13170</v>
      </c>
      <c r="L3833" t="str">
        <f>LEFT(Table58[[#This Row],[L3 (Last Work Package only)]],FIND(" - ",Table58[[#This Row],[L3 (Last Work Package only)]])-1)</f>
        <v>IDR 209.3</v>
      </c>
      <c r="M3833" t="str">
        <f>LEFT(Table58[[#This Row],[Assets]],FIND(" - ",Table58[[#This Row],[Assets]])-1)</f>
        <v>HS2-000020NCN</v>
      </c>
      <c r="N3833" s="239" t="e">
        <f>INDEX(TrackerTbl[#Data],MATCH(Table58[[#This Row],[L2]],TrackerTbl[Cleansed_UAID_2],0),5)</f>
        <v>#N/A</v>
      </c>
      <c r="O3833" s="9" t="e">
        <f>INDEX(TrackerTbl[#Data],MATCH(Table58[[#This Row],[L2]],TrackerTbl[Cleansed_UAID_2],0),6)</f>
        <v>#N/A</v>
      </c>
      <c r="P3833" s="239" t="e">
        <f>INDEX(TrackerTbl[#Data],MATCH(Table58[[#This Row],[L2]],TrackerTbl[Cleansed_UAID_2],0),7)</f>
        <v>#N/A</v>
      </c>
    </row>
    <row r="3834" spans="10:16">
      <c r="J3834" t="s">
        <v>13171</v>
      </c>
      <c r="K3834" s="238" t="s">
        <v>13170</v>
      </c>
      <c r="L3834" t="str">
        <f>LEFT(Table58[[#This Row],[L3 (Last Work Package only)]],FIND(" - ",Table58[[#This Row],[L3 (Last Work Package only)]])-1)</f>
        <v>IDR 209.3</v>
      </c>
      <c r="M3834" t="str">
        <f>LEFT(Table58[[#This Row],[Assets]],FIND(" - ",Table58[[#This Row],[Assets]])-1)</f>
        <v>HS2-00002CW1H</v>
      </c>
      <c r="N3834" s="239" t="e">
        <f>INDEX(TrackerTbl[#Data],MATCH(Table58[[#This Row],[L2]],TrackerTbl[Cleansed_UAID_2],0),5)</f>
        <v>#N/A</v>
      </c>
      <c r="O3834" s="9" t="e">
        <f>INDEX(TrackerTbl[#Data],MATCH(Table58[[#This Row],[L2]],TrackerTbl[Cleansed_UAID_2],0),6)</f>
        <v>#N/A</v>
      </c>
      <c r="P3834" s="239" t="e">
        <f>INDEX(TrackerTbl[#Data],MATCH(Table58[[#This Row],[L2]],TrackerTbl[Cleansed_UAID_2],0),7)</f>
        <v>#N/A</v>
      </c>
    </row>
    <row r="3835" spans="10:16">
      <c r="J3835" t="s">
        <v>13172</v>
      </c>
      <c r="K3835" s="238" t="s">
        <v>13170</v>
      </c>
      <c r="L3835" t="str">
        <f>LEFT(Table58[[#This Row],[L3 (Last Work Package only)]],FIND(" - ",Table58[[#This Row],[L3 (Last Work Package only)]])-1)</f>
        <v>IDR 209.3</v>
      </c>
      <c r="M3835" t="str">
        <f>LEFT(Table58[[#This Row],[Assets]],FIND(" - ",Table58[[#This Row],[Assets]])-1)</f>
        <v>HS2-000001298</v>
      </c>
      <c r="N3835" s="239" t="e">
        <f>INDEX(TrackerTbl[#Data],MATCH(Table58[[#This Row],[L2]],TrackerTbl[Cleansed_UAID_2],0),5)</f>
        <v>#N/A</v>
      </c>
      <c r="O3835" s="9" t="e">
        <f>INDEX(TrackerTbl[#Data],MATCH(Table58[[#This Row],[L2]],TrackerTbl[Cleansed_UAID_2],0),6)</f>
        <v>#N/A</v>
      </c>
      <c r="P3835" s="239" t="e">
        <f>INDEX(TrackerTbl[#Data],MATCH(Table58[[#This Row],[L2]],TrackerTbl[Cleansed_UAID_2],0),7)</f>
        <v>#N/A</v>
      </c>
    </row>
    <row r="3836" spans="10:16">
      <c r="J3836" t="s">
        <v>13173</v>
      </c>
      <c r="K3836" s="238" t="s">
        <v>13170</v>
      </c>
      <c r="L3836" t="str">
        <f>LEFT(Table58[[#This Row],[L3 (Last Work Package only)]],FIND(" - ",Table58[[#This Row],[L3 (Last Work Package only)]])-1)</f>
        <v>IDR 209.3</v>
      </c>
      <c r="M3836" t="str">
        <f>LEFT(Table58[[#This Row],[Assets]],FIND(" - ",Table58[[#This Row],[Assets]])-1)</f>
        <v>HS2-00002BJT0</v>
      </c>
      <c r="N3836" s="239" t="e">
        <f>INDEX(TrackerTbl[#Data],MATCH(Table58[[#This Row],[L2]],TrackerTbl[Cleansed_UAID_2],0),5)</f>
        <v>#N/A</v>
      </c>
      <c r="O3836" s="9" t="e">
        <f>INDEX(TrackerTbl[#Data],MATCH(Table58[[#This Row],[L2]],TrackerTbl[Cleansed_UAID_2],0),6)</f>
        <v>#N/A</v>
      </c>
      <c r="P3836" s="239" t="e">
        <f>INDEX(TrackerTbl[#Data],MATCH(Table58[[#This Row],[L2]],TrackerTbl[Cleansed_UAID_2],0),7)</f>
        <v>#N/A</v>
      </c>
    </row>
    <row r="3837" spans="10:16">
      <c r="J3837" t="s">
        <v>13174</v>
      </c>
      <c r="K3837" s="238" t="s">
        <v>13175</v>
      </c>
      <c r="L3837" t="str">
        <f>LEFT(Table58[[#This Row],[L3 (Last Work Package only)]],FIND(" - ",Table58[[#This Row],[L3 (Last Work Package only)]])-1)</f>
        <v>IDR 209.2-3</v>
      </c>
      <c r="M3837" t="str">
        <f>LEFT(Table58[[#This Row],[Assets]],FIND(" - ",Table58[[#This Row],[Assets]])-1)</f>
        <v>HS2-00002CT64</v>
      </c>
      <c r="N3837" s="239">
        <f>INDEX(TrackerTbl[#Data],MATCH(Table58[[#This Row],[L2]],TrackerTbl[Cleansed_UAID_2],0),5)</f>
        <v>45239</v>
      </c>
      <c r="O3837" s="9" t="str">
        <f>INDEX(TrackerTbl[#Data],MATCH(Table58[[#This Row],[L2]],TrackerTbl[Cleansed_UAID_2],0),6)</f>
        <v>10 - Complete</v>
      </c>
      <c r="P3837" s="239">
        <f>INDEX(TrackerTbl[#Data],MATCH(Table58[[#This Row],[L2]],TrackerTbl[Cleansed_UAID_2],0),7)</f>
        <v>45247</v>
      </c>
    </row>
    <row r="3838" spans="10:16">
      <c r="J3838" t="s">
        <v>13176</v>
      </c>
      <c r="K3838" s="238" t="s">
        <v>13175</v>
      </c>
      <c r="L3838" t="str">
        <f>LEFT(Table58[[#This Row],[L3 (Last Work Package only)]],FIND(" - ",Table58[[#This Row],[L3 (Last Work Package only)]])-1)</f>
        <v>IDR 209.2-3</v>
      </c>
      <c r="M3838" t="str">
        <f>LEFT(Table58[[#This Row],[Assets]],FIND(" - ",Table58[[#This Row],[Assets]])-1)</f>
        <v>HS2-000020C0Z</v>
      </c>
      <c r="N3838" s="239">
        <f>INDEX(TrackerTbl[#Data],MATCH(Table58[[#This Row],[L2]],TrackerTbl[Cleansed_UAID_2],0),5)</f>
        <v>45252</v>
      </c>
      <c r="O3838" s="9" t="str">
        <f>INDEX(TrackerTbl[#Data],MATCH(Table58[[#This Row],[L2]],TrackerTbl[Cleansed_UAID_2],0),6)</f>
        <v>10 - Complete</v>
      </c>
      <c r="P3838" s="239">
        <f>INDEX(TrackerTbl[#Data],MATCH(Table58[[#This Row],[L2]],TrackerTbl[Cleansed_UAID_2],0),7)</f>
        <v>45254</v>
      </c>
    </row>
    <row r="3839" spans="10:16">
      <c r="J3839" t="s">
        <v>13177</v>
      </c>
      <c r="K3839" s="238" t="s">
        <v>13175</v>
      </c>
      <c r="L3839" t="str">
        <f>LEFT(Table58[[#This Row],[L3 (Last Work Package only)]],FIND(" - ",Table58[[#This Row],[L3 (Last Work Package only)]])-1)</f>
        <v>IDR 209.2-3</v>
      </c>
      <c r="M3839" t="str">
        <f>LEFT(Table58[[#This Row],[Assets]],FIND(" - ",Table58[[#This Row],[Assets]])-1)</f>
        <v>HS2-00002Y0AS</v>
      </c>
      <c r="N3839" s="239">
        <f>INDEX(TrackerTbl[#Data],MATCH(Table58[[#This Row],[L2]],TrackerTbl[Cleansed_UAID_2],0),5)</f>
        <v>45247</v>
      </c>
      <c r="O3839" s="9" t="str">
        <f>INDEX(TrackerTbl[#Data],MATCH(Table58[[#This Row],[L2]],TrackerTbl[Cleansed_UAID_2],0),6)</f>
        <v>10 - Complete</v>
      </c>
      <c r="P3839" s="239">
        <f>INDEX(TrackerTbl[#Data],MATCH(Table58[[#This Row],[L2]],TrackerTbl[Cleansed_UAID_2],0),7)</f>
        <v>45259</v>
      </c>
    </row>
    <row r="3840" spans="10:16">
      <c r="J3840" t="s">
        <v>13178</v>
      </c>
      <c r="K3840" s="238" t="s">
        <v>13175</v>
      </c>
      <c r="L3840" t="str">
        <f>LEFT(Table58[[#This Row],[L3 (Last Work Package only)]],FIND(" - ",Table58[[#This Row],[L3 (Last Work Package only)]])-1)</f>
        <v>IDR 209.2-3</v>
      </c>
      <c r="M3840" t="str">
        <f>LEFT(Table58[[#This Row],[Assets]],FIND(" - ",Table58[[#This Row],[Assets]])-1)</f>
        <v>HS2-00003GL99</v>
      </c>
      <c r="N3840" s="239">
        <f>INDEX(TrackerTbl[#Data],MATCH(Table58[[#This Row],[L2]],TrackerTbl[Cleansed_UAID_2],0),5)</f>
        <v>45302</v>
      </c>
      <c r="O3840" s="9" t="str">
        <f>INDEX(TrackerTbl[#Data],MATCH(Table58[[#This Row],[L2]],TrackerTbl[Cleansed_UAID_2],0),6)</f>
        <v>10 - Complete</v>
      </c>
      <c r="P3840" s="239">
        <f>INDEX(TrackerTbl[#Data],MATCH(Table58[[#This Row],[L2]],TrackerTbl[Cleansed_UAID_2],0),7)</f>
        <v>45302</v>
      </c>
    </row>
    <row r="3841" spans="10:16">
      <c r="J3841" t="s">
        <v>13179</v>
      </c>
      <c r="K3841" s="238" t="s">
        <v>13180</v>
      </c>
      <c r="L3841" t="str">
        <f>LEFT(Table58[[#This Row],[L3 (Last Work Package only)]],FIND(" - ",Table58[[#This Row],[L3 (Last Work Package only)]])-1)</f>
        <v>IDR 209.2-2</v>
      </c>
      <c r="M3841" t="str">
        <f>LEFT(Table58[[#This Row],[Assets]],FIND(" - ",Table58[[#This Row],[Assets]])-1)</f>
        <v>HS2-000001031</v>
      </c>
      <c r="N3841" s="239" t="e">
        <f>INDEX(TrackerTbl[#Data],MATCH(Table58[[#This Row],[L2]],TrackerTbl[Cleansed_UAID_2],0),5)</f>
        <v>#N/A</v>
      </c>
      <c r="O3841" s="9" t="e">
        <f>INDEX(TrackerTbl[#Data],MATCH(Table58[[#This Row],[L2]],TrackerTbl[Cleansed_UAID_2],0),6)</f>
        <v>#N/A</v>
      </c>
      <c r="P3841" s="239" t="e">
        <f>INDEX(TrackerTbl[#Data],MATCH(Table58[[#This Row],[L2]],TrackerTbl[Cleansed_UAID_2],0),7)</f>
        <v>#N/A</v>
      </c>
    </row>
    <row r="3842" spans="10:16">
      <c r="J3842" t="s">
        <v>13181</v>
      </c>
      <c r="K3842" s="238" t="s">
        <v>13180</v>
      </c>
      <c r="L3842" t="str">
        <f>LEFT(Table58[[#This Row],[L3 (Last Work Package only)]],FIND(" - ",Table58[[#This Row],[L3 (Last Work Package only)]])-1)</f>
        <v>IDR 209.2-2</v>
      </c>
      <c r="M3842" t="str">
        <f>LEFT(Table58[[#This Row],[Assets]],FIND(" - ",Table58[[#This Row],[Assets]])-1)</f>
        <v>HS2-000001033</v>
      </c>
      <c r="N3842" s="239" t="e">
        <f>INDEX(TrackerTbl[#Data],MATCH(Table58[[#This Row],[L2]],TrackerTbl[Cleansed_UAID_2],0),5)</f>
        <v>#N/A</v>
      </c>
      <c r="O3842" s="9" t="e">
        <f>INDEX(TrackerTbl[#Data],MATCH(Table58[[#This Row],[L2]],TrackerTbl[Cleansed_UAID_2],0),6)</f>
        <v>#N/A</v>
      </c>
      <c r="P3842" s="239" t="e">
        <f>INDEX(TrackerTbl[#Data],MATCH(Table58[[#This Row],[L2]],TrackerTbl[Cleansed_UAID_2],0),7)</f>
        <v>#N/A</v>
      </c>
    </row>
    <row r="3843" spans="10:16">
      <c r="J3843" t="s">
        <v>13182</v>
      </c>
      <c r="K3843" s="238" t="s">
        <v>13180</v>
      </c>
      <c r="L3843" t="str">
        <f>LEFT(Table58[[#This Row],[L3 (Last Work Package only)]],FIND(" - ",Table58[[#This Row],[L3 (Last Work Package only)]])-1)</f>
        <v>IDR 209.2-2</v>
      </c>
      <c r="M3843" t="str">
        <f>LEFT(Table58[[#This Row],[Assets]],FIND(" - ",Table58[[#This Row],[Assets]])-1)</f>
        <v>HS2-00002DV8N</v>
      </c>
      <c r="N3843" s="239" t="e">
        <f>INDEX(TrackerTbl[#Data],MATCH(Table58[[#This Row],[L2]],TrackerTbl[Cleansed_UAID_2],0),5)</f>
        <v>#N/A</v>
      </c>
      <c r="O3843" s="9" t="e">
        <f>INDEX(TrackerTbl[#Data],MATCH(Table58[[#This Row],[L2]],TrackerTbl[Cleansed_UAID_2],0),6)</f>
        <v>#N/A</v>
      </c>
      <c r="P3843" s="239" t="e">
        <f>INDEX(TrackerTbl[#Data],MATCH(Table58[[#This Row],[L2]],TrackerTbl[Cleansed_UAID_2],0),7)</f>
        <v>#N/A</v>
      </c>
    </row>
    <row r="3844" spans="10:16">
      <c r="J3844" t="s">
        <v>13183</v>
      </c>
      <c r="K3844" s="238" t="s">
        <v>13180</v>
      </c>
      <c r="L3844" t="str">
        <f>LEFT(Table58[[#This Row],[L3 (Last Work Package only)]],FIND(" - ",Table58[[#This Row],[L3 (Last Work Package only)]])-1)</f>
        <v>IDR 209.2-2</v>
      </c>
      <c r="M3844" t="str">
        <f>LEFT(Table58[[#This Row],[Assets]],FIND(" - ",Table58[[#This Row],[Assets]])-1)</f>
        <v>HS2-00002BVFT</v>
      </c>
      <c r="N3844" s="239" t="e">
        <f>INDEX(TrackerTbl[#Data],MATCH(Table58[[#This Row],[L2]],TrackerTbl[Cleansed_UAID_2],0),5)</f>
        <v>#N/A</v>
      </c>
      <c r="O3844" s="9" t="e">
        <f>INDEX(TrackerTbl[#Data],MATCH(Table58[[#This Row],[L2]],TrackerTbl[Cleansed_UAID_2],0),6)</f>
        <v>#N/A</v>
      </c>
      <c r="P3844" s="239" t="e">
        <f>INDEX(TrackerTbl[#Data],MATCH(Table58[[#This Row],[L2]],TrackerTbl[Cleansed_UAID_2],0),7)</f>
        <v>#N/A</v>
      </c>
    </row>
    <row r="3845" spans="10:16">
      <c r="J3845" t="s">
        <v>13184</v>
      </c>
      <c r="K3845" s="238" t="s">
        <v>13185</v>
      </c>
      <c r="L3845" t="str">
        <f>LEFT(Table58[[#This Row],[L3 (Last Work Package only)]],FIND(" - ",Table58[[#This Row],[L3 (Last Work Package only)]])-1)</f>
        <v>IDR 209.2-1</v>
      </c>
      <c r="M3845" t="str">
        <f>LEFT(Table58[[#This Row],[Assets]],FIND(" - ",Table58[[#This Row],[Assets]])-1)</f>
        <v>HS2-000001032</v>
      </c>
      <c r="N3845" s="239" t="e">
        <f>INDEX(TrackerTbl[#Data],MATCH(Table58[[#This Row],[L2]],TrackerTbl[Cleansed_UAID_2],0),5)</f>
        <v>#N/A</v>
      </c>
      <c r="O3845" s="9" t="e">
        <f>INDEX(TrackerTbl[#Data],MATCH(Table58[[#This Row],[L2]],TrackerTbl[Cleansed_UAID_2],0),6)</f>
        <v>#N/A</v>
      </c>
      <c r="P3845" s="239" t="e">
        <f>INDEX(TrackerTbl[#Data],MATCH(Table58[[#This Row],[L2]],TrackerTbl[Cleansed_UAID_2],0),7)</f>
        <v>#N/A</v>
      </c>
    </row>
    <row r="3846" spans="10:16">
      <c r="J3846" t="s">
        <v>13186</v>
      </c>
      <c r="K3846" s="238" t="s">
        <v>13187</v>
      </c>
      <c r="L3846" t="str">
        <f>LEFT(Table58[[#This Row],[L3 (Last Work Package only)]],FIND(" - ",Table58[[#This Row],[L3 (Last Work Package only)]])-1)</f>
        <v>IDR 209.1</v>
      </c>
      <c r="M3846" t="str">
        <f>LEFT(Table58[[#This Row],[Assets]],FIND(" - ",Table58[[#This Row],[Assets]])-1)</f>
        <v>HS2-000001030</v>
      </c>
      <c r="N3846" s="239" t="e">
        <f>INDEX(TrackerTbl[#Data],MATCH(Table58[[#This Row],[L2]],TrackerTbl[Cleansed_UAID_2],0),5)</f>
        <v>#N/A</v>
      </c>
      <c r="O3846" s="9" t="e">
        <f>INDEX(TrackerTbl[#Data],MATCH(Table58[[#This Row],[L2]],TrackerTbl[Cleansed_UAID_2],0),6)</f>
        <v>#N/A</v>
      </c>
      <c r="P3846" s="239" t="e">
        <f>INDEX(TrackerTbl[#Data],MATCH(Table58[[#This Row],[L2]],TrackerTbl[Cleansed_UAID_2],0),7)</f>
        <v>#N/A</v>
      </c>
    </row>
    <row r="3847" spans="10:16">
      <c r="J3847" t="s">
        <v>13188</v>
      </c>
      <c r="K3847" s="238" t="s">
        <v>13187</v>
      </c>
      <c r="L3847" t="str">
        <f>LEFT(Table58[[#This Row],[L3 (Last Work Package only)]],FIND(" - ",Table58[[#This Row],[L3 (Last Work Package only)]])-1)</f>
        <v>IDR 209.1</v>
      </c>
      <c r="M3847" t="str">
        <f>LEFT(Table58[[#This Row],[Assets]],FIND(" - ",Table58[[#This Row],[Assets]])-1)</f>
        <v>HS2-00002BVFJ</v>
      </c>
      <c r="N3847" s="239" t="e">
        <f>INDEX(TrackerTbl[#Data],MATCH(Table58[[#This Row],[L2]],TrackerTbl[Cleansed_UAID_2],0),5)</f>
        <v>#N/A</v>
      </c>
      <c r="O3847" s="9" t="e">
        <f>INDEX(TrackerTbl[#Data],MATCH(Table58[[#This Row],[L2]],TrackerTbl[Cleansed_UAID_2],0),6)</f>
        <v>#N/A</v>
      </c>
      <c r="P3847" s="239" t="e">
        <f>INDEX(TrackerTbl[#Data],MATCH(Table58[[#This Row],[L2]],TrackerTbl[Cleansed_UAID_2],0),7)</f>
        <v>#N/A</v>
      </c>
    </row>
    <row r="3848" spans="10:16">
      <c r="J3848" t="s">
        <v>13189</v>
      </c>
      <c r="K3848" s="238" t="s">
        <v>13187</v>
      </c>
      <c r="L3848" t="str">
        <f>LEFT(Table58[[#This Row],[L3 (Last Work Package only)]],FIND(" - ",Table58[[#This Row],[L3 (Last Work Package only)]])-1)</f>
        <v>IDR 209.1</v>
      </c>
      <c r="M3848" t="str">
        <f>LEFT(Table58[[#This Row],[Assets]],FIND(" - ",Table58[[#This Row],[Assets]])-1)</f>
        <v>HS2-00002CT5T</v>
      </c>
      <c r="N3848" s="239">
        <f>INDEX(TrackerTbl[#Data],MATCH(Table58[[#This Row],[L2]],TrackerTbl[Cleansed_UAID_2],0),5)</f>
        <v>45252</v>
      </c>
      <c r="O3848" s="9" t="str">
        <f>INDEX(TrackerTbl[#Data],MATCH(Table58[[#This Row],[L2]],TrackerTbl[Cleansed_UAID_2],0),6)</f>
        <v>10 - Complete</v>
      </c>
      <c r="P3848" s="239">
        <f>INDEX(TrackerTbl[#Data],MATCH(Table58[[#This Row],[L2]],TrackerTbl[Cleansed_UAID_2],0),7)</f>
        <v>45252</v>
      </c>
    </row>
    <row r="3849" spans="10:16">
      <c r="J3849" t="s">
        <v>13190</v>
      </c>
      <c r="K3849" s="238" t="s">
        <v>13187</v>
      </c>
      <c r="L3849" t="str">
        <f>LEFT(Table58[[#This Row],[L3 (Last Work Package only)]],FIND(" - ",Table58[[#This Row],[L3 (Last Work Package only)]])-1)</f>
        <v>IDR 209.1</v>
      </c>
      <c r="M3849" t="str">
        <f>LEFT(Table58[[#This Row],[Assets]],FIND(" - ",Table58[[#This Row],[Assets]])-1)</f>
        <v>HS2-00002CT60</v>
      </c>
      <c r="N3849" s="239" t="e">
        <f>INDEX(TrackerTbl[#Data],MATCH(Table58[[#This Row],[L2]],TrackerTbl[Cleansed_UAID_2],0),5)</f>
        <v>#N/A</v>
      </c>
      <c r="O3849" s="9" t="e">
        <f>INDEX(TrackerTbl[#Data],MATCH(Table58[[#This Row],[L2]],TrackerTbl[Cleansed_UAID_2],0),6)</f>
        <v>#N/A</v>
      </c>
      <c r="P3849" s="239" t="e">
        <f>INDEX(TrackerTbl[#Data],MATCH(Table58[[#This Row],[L2]],TrackerTbl[Cleansed_UAID_2],0),7)</f>
        <v>#N/A</v>
      </c>
    </row>
    <row r="3850" spans="10:16">
      <c r="J3850" t="s">
        <v>13191</v>
      </c>
      <c r="K3850" s="238" t="s">
        <v>13192</v>
      </c>
      <c r="L3850" t="str">
        <f>LEFT(Table58[[#This Row],[L3 (Last Work Package only)]],FIND(" - ",Table58[[#This Row],[L3 (Last Work Package only)]])-1)</f>
        <v>IDR 208.4</v>
      </c>
      <c r="M3850" t="str">
        <f>LEFT(Table58[[#This Row],[Assets]],FIND(" - ",Table58[[#This Row],[Assets]])-1)</f>
        <v>HS2-00002BJSK</v>
      </c>
      <c r="N3850" s="239">
        <f>INDEX(TrackerTbl[#Data],MATCH(Table58[[#This Row],[L2]],TrackerTbl[Cleansed_UAID_2],0),5)</f>
        <v>45413</v>
      </c>
      <c r="O3850" s="9" t="str">
        <f>INDEX(TrackerTbl[#Data],MATCH(Table58[[#This Row],[L2]],TrackerTbl[Cleansed_UAID_2],0),6)</f>
        <v>10 - Complete</v>
      </c>
      <c r="P3850" s="239">
        <f>INDEX(TrackerTbl[#Data],MATCH(Table58[[#This Row],[L2]],TrackerTbl[Cleansed_UAID_2],0),7)</f>
        <v>45421</v>
      </c>
    </row>
    <row r="3851" spans="10:16">
      <c r="J3851" t="s">
        <v>13193</v>
      </c>
      <c r="K3851" s="238" t="s">
        <v>13192</v>
      </c>
      <c r="L3851" t="str">
        <f>LEFT(Table58[[#This Row],[L3 (Last Work Package only)]],FIND(" - ",Table58[[#This Row],[L3 (Last Work Package only)]])-1)</f>
        <v>IDR 208.4</v>
      </c>
      <c r="M3851" t="str">
        <f>LEFT(Table58[[#This Row],[Assets]],FIND(" - ",Table58[[#This Row],[Assets]])-1)</f>
        <v>HS2-000020NC4</v>
      </c>
      <c r="N3851" s="239">
        <f>INDEX(TrackerTbl[#Data],MATCH(Table58[[#This Row],[L2]],TrackerTbl[Cleansed_UAID_2],0),5)</f>
        <v>45413</v>
      </c>
      <c r="O3851" s="9" t="str">
        <f>INDEX(TrackerTbl[#Data],MATCH(Table58[[#This Row],[L2]],TrackerTbl[Cleansed_UAID_2],0),6)</f>
        <v>10 - Complete</v>
      </c>
      <c r="P3851" s="239">
        <f>INDEX(TrackerTbl[#Data],MATCH(Table58[[#This Row],[L2]],TrackerTbl[Cleansed_UAID_2],0),7)</f>
        <v>45419</v>
      </c>
    </row>
    <row r="3852" spans="10:16">
      <c r="J3852" t="s">
        <v>13194</v>
      </c>
      <c r="K3852" s="238" t="s">
        <v>13192</v>
      </c>
      <c r="L3852" t="str">
        <f>LEFT(Table58[[#This Row],[L3 (Last Work Package only)]],FIND(" - ",Table58[[#This Row],[L3 (Last Work Package only)]])-1)</f>
        <v>IDR 208.4</v>
      </c>
      <c r="M3852" t="str">
        <f>LEFT(Table58[[#This Row],[Assets]],FIND(" - ",Table58[[#This Row],[Assets]])-1)</f>
        <v>HS2-00002N7VS</v>
      </c>
      <c r="N3852" s="239">
        <f>INDEX(TrackerTbl[#Data],MATCH(Table58[[#This Row],[L2]],TrackerTbl[Cleansed_UAID_2],0),5)</f>
        <v>45406</v>
      </c>
      <c r="O3852" s="9" t="str">
        <f>INDEX(TrackerTbl[#Data],MATCH(Table58[[#This Row],[L2]],TrackerTbl[Cleansed_UAID_2],0),6)</f>
        <v>10 - Complete</v>
      </c>
      <c r="P3852" s="239">
        <f>INDEX(TrackerTbl[#Data],MATCH(Table58[[#This Row],[L2]],TrackerTbl[Cleansed_UAID_2],0),7)</f>
        <v>45415</v>
      </c>
    </row>
    <row r="3853" spans="10:16">
      <c r="J3853" t="s">
        <v>13195</v>
      </c>
      <c r="K3853" s="238" t="s">
        <v>13192</v>
      </c>
      <c r="L3853" t="str">
        <f>LEFT(Table58[[#This Row],[L3 (Last Work Package only)]],FIND(" - ",Table58[[#This Row],[L3 (Last Work Package only)]])-1)</f>
        <v>IDR 208.4</v>
      </c>
      <c r="M3853" t="str">
        <f>LEFT(Table58[[#This Row],[Assets]],FIND(" - ",Table58[[#This Row],[Assets]])-1)</f>
        <v>HS2-00002N7VT</v>
      </c>
      <c r="N3853" s="239">
        <f>INDEX(TrackerTbl[#Data],MATCH(Table58[[#This Row],[L2]],TrackerTbl[Cleansed_UAID_2],0),5)</f>
        <v>45406</v>
      </c>
      <c r="O3853" s="9" t="str">
        <f>INDEX(TrackerTbl[#Data],MATCH(Table58[[#This Row],[L2]],TrackerTbl[Cleansed_UAID_2],0),6)</f>
        <v>10 - Complete</v>
      </c>
      <c r="P3853" s="239">
        <f>INDEX(TrackerTbl[#Data],MATCH(Table58[[#This Row],[L2]],TrackerTbl[Cleansed_UAID_2],0),7)</f>
        <v>45415</v>
      </c>
    </row>
    <row r="3854" spans="10:16">
      <c r="J3854" t="s">
        <v>13196</v>
      </c>
      <c r="K3854" s="238" t="s">
        <v>13192</v>
      </c>
      <c r="L3854" t="str">
        <f>LEFT(Table58[[#This Row],[L3 (Last Work Package only)]],FIND(" - ",Table58[[#This Row],[L3 (Last Work Package only)]])-1)</f>
        <v>IDR 208.4</v>
      </c>
      <c r="M3854" t="str">
        <f>LEFT(Table58[[#This Row],[Assets]],FIND(" - ",Table58[[#This Row],[Assets]])-1)</f>
        <v>HS2-000001295</v>
      </c>
      <c r="N3854" s="239">
        <f>INDEX(TrackerTbl[#Data],MATCH(Table58[[#This Row],[L2]],TrackerTbl[Cleansed_UAID_2],0),5)</f>
        <v>45412</v>
      </c>
      <c r="O3854" s="9" t="str">
        <f>INDEX(TrackerTbl[#Data],MATCH(Table58[[#This Row],[L2]],TrackerTbl[Cleansed_UAID_2],0),6)</f>
        <v>10 - Complete</v>
      </c>
      <c r="P3854" s="239">
        <f>INDEX(TrackerTbl[#Data],MATCH(Table58[[#This Row],[L2]],TrackerTbl[Cleansed_UAID_2],0),7)</f>
        <v>45422</v>
      </c>
    </row>
    <row r="3855" spans="10:16">
      <c r="J3855" t="s">
        <v>13197</v>
      </c>
      <c r="K3855" s="238" t="s">
        <v>13192</v>
      </c>
      <c r="L3855" t="str">
        <f>LEFT(Table58[[#This Row],[L3 (Last Work Package only)]],FIND(" - ",Table58[[#This Row],[L3 (Last Work Package only)]])-1)</f>
        <v>IDR 208.4</v>
      </c>
      <c r="M3855" t="str">
        <f>LEFT(Table58[[#This Row],[Assets]],FIND(" - ",Table58[[#This Row],[Assets]])-1)</f>
        <v>HS2-000020NC7</v>
      </c>
      <c r="N3855" s="239">
        <f>INDEX(TrackerTbl[#Data],MATCH(Table58[[#This Row],[L2]],TrackerTbl[Cleansed_UAID_2],0),5)</f>
        <v>45420</v>
      </c>
      <c r="O3855" s="9" t="str">
        <f>INDEX(TrackerTbl[#Data],MATCH(Table58[[#This Row],[L2]],TrackerTbl[Cleansed_UAID_2],0),6)</f>
        <v>10 - Complete</v>
      </c>
      <c r="P3855" s="239">
        <f>INDEX(TrackerTbl[#Data],MATCH(Table58[[#This Row],[L2]],TrackerTbl[Cleansed_UAID_2],0),7)</f>
        <v>45436</v>
      </c>
    </row>
    <row r="3856" spans="10:16">
      <c r="J3856" t="s">
        <v>13198</v>
      </c>
      <c r="K3856" s="238" t="s">
        <v>13192</v>
      </c>
      <c r="L3856" t="str">
        <f>LEFT(Table58[[#This Row],[L3 (Last Work Package only)]],FIND(" - ",Table58[[#This Row],[L3 (Last Work Package only)]])-1)</f>
        <v>IDR 208.4</v>
      </c>
      <c r="M3856" t="str">
        <f>LEFT(Table58[[#This Row],[Assets]],FIND(" - ",Table58[[#This Row],[Assets]])-1)</f>
        <v>HS2-00002CW0R</v>
      </c>
      <c r="N3856" s="239">
        <f>INDEX(TrackerTbl[#Data],MATCH(Table58[[#This Row],[L2]],TrackerTbl[Cleansed_UAID_2],0),5)</f>
        <v>45398</v>
      </c>
      <c r="O3856" s="9" t="str">
        <f>INDEX(TrackerTbl[#Data],MATCH(Table58[[#This Row],[L2]],TrackerTbl[Cleansed_UAID_2],0),6)</f>
        <v>10 - Complete</v>
      </c>
      <c r="P3856" s="239">
        <f>INDEX(TrackerTbl[#Data],MATCH(Table58[[#This Row],[L2]],TrackerTbl[Cleansed_UAID_2],0),7)</f>
        <v>45412</v>
      </c>
    </row>
    <row r="3857" spans="10:16">
      <c r="J3857" t="s">
        <v>13199</v>
      </c>
      <c r="K3857" s="238" t="s">
        <v>13192</v>
      </c>
      <c r="L3857" t="str">
        <f>LEFT(Table58[[#This Row],[L3 (Last Work Package only)]],FIND(" - ",Table58[[#This Row],[L3 (Last Work Package only)]])-1)</f>
        <v>IDR 208.4</v>
      </c>
      <c r="M3857" t="str">
        <f>LEFT(Table58[[#This Row],[Assets]],FIND(" - ",Table58[[#This Row],[Assets]])-1)</f>
        <v>HS2-00003GL98</v>
      </c>
      <c r="N3857" s="239">
        <f>INDEX(TrackerTbl[#Data],MATCH(Table58[[#This Row],[L2]],TrackerTbl[Cleansed_UAID_2],0),5)</f>
        <v>45408</v>
      </c>
      <c r="O3857" s="9" t="str">
        <f>INDEX(TrackerTbl[#Data],MATCH(Table58[[#This Row],[L2]],TrackerTbl[Cleansed_UAID_2],0),6)</f>
        <v>10 - Complete</v>
      </c>
      <c r="P3857" s="239">
        <f>INDEX(TrackerTbl[#Data],MATCH(Table58[[#This Row],[L2]],TrackerTbl[Cleansed_UAID_2],0),7)</f>
        <v>45422</v>
      </c>
    </row>
    <row r="3858" spans="10:16">
      <c r="J3858" t="s">
        <v>13200</v>
      </c>
      <c r="K3858" s="238" t="s">
        <v>13192</v>
      </c>
      <c r="L3858" t="str">
        <f>LEFT(Table58[[#This Row],[L3 (Last Work Package only)]],FIND(" - ",Table58[[#This Row],[L3 (Last Work Package only)]])-1)</f>
        <v>IDR 208.4</v>
      </c>
      <c r="M3858" t="str">
        <f>LEFT(Table58[[#This Row],[Assets]],FIND(" - ",Table58[[#This Row],[Assets]])-1)</f>
        <v>HS2-00003HWH7</v>
      </c>
      <c r="N3858" s="239">
        <f>INDEX(TrackerTbl[#Data],MATCH(Table58[[#This Row],[L2]],TrackerTbl[Cleansed_UAID_2],0),5)</f>
        <v>45422</v>
      </c>
      <c r="O3858" s="9" t="str">
        <f>INDEX(TrackerTbl[#Data],MATCH(Table58[[#This Row],[L2]],TrackerTbl[Cleansed_UAID_2],0),6)</f>
        <v>10 - Complete</v>
      </c>
      <c r="P3858" s="239">
        <f>INDEX(TrackerTbl[#Data],MATCH(Table58[[#This Row],[L2]],TrackerTbl[Cleansed_UAID_2],0),7)</f>
        <v>45426</v>
      </c>
    </row>
    <row r="3859" spans="10:16">
      <c r="J3859" t="s">
        <v>13201</v>
      </c>
      <c r="K3859" s="238" t="s">
        <v>13192</v>
      </c>
      <c r="L3859" t="str">
        <f>LEFT(Table58[[#This Row],[L3 (Last Work Package only)]],FIND(" - ",Table58[[#This Row],[L3 (Last Work Package only)]])-1)</f>
        <v>IDR 208.4</v>
      </c>
      <c r="M3859" t="str">
        <f>LEFT(Table58[[#This Row],[Assets]],FIND(" - ",Table58[[#This Row],[Assets]])-1)</f>
        <v>HS2-00003JQJP</v>
      </c>
      <c r="N3859" s="239">
        <f>INDEX(TrackerTbl[#Data],MATCH(Table58[[#This Row],[L2]],TrackerTbl[Cleansed_UAID_2],0),5)</f>
        <v>45441</v>
      </c>
      <c r="O3859" s="9" t="str">
        <f>INDEX(TrackerTbl[#Data],MATCH(Table58[[#This Row],[L2]],TrackerTbl[Cleansed_UAID_2],0),6)</f>
        <v>10 - Complete</v>
      </c>
      <c r="P3859" s="239">
        <f>INDEX(TrackerTbl[#Data],MATCH(Table58[[#This Row],[L2]],TrackerTbl[Cleansed_UAID_2],0),7)</f>
        <v>45443</v>
      </c>
    </row>
    <row r="3860" spans="10:16">
      <c r="J3860" t="s">
        <v>13202</v>
      </c>
      <c r="K3860" s="238" t="s">
        <v>13203</v>
      </c>
      <c r="L3860" t="str">
        <f>LEFT(Table58[[#This Row],[L3 (Last Work Package only)]],FIND(" - ",Table58[[#This Row],[L3 (Last Work Package only)]])-1)</f>
        <v>IDR 208.3</v>
      </c>
      <c r="M3860" t="str">
        <f>LEFT(Table58[[#This Row],[Assets]],FIND(" - ",Table58[[#This Row],[Assets]])-1)</f>
        <v>HS2-000001404</v>
      </c>
      <c r="N3860" s="239" t="e">
        <f>INDEX(TrackerTbl[#Data],MATCH(Table58[[#This Row],[L2]],TrackerTbl[Cleansed_UAID_2],0),5)</f>
        <v>#N/A</v>
      </c>
      <c r="O3860" s="9" t="e">
        <f>INDEX(TrackerTbl[#Data],MATCH(Table58[[#This Row],[L2]],TrackerTbl[Cleansed_UAID_2],0),6)</f>
        <v>#N/A</v>
      </c>
      <c r="P3860" s="239" t="e">
        <f>INDEX(TrackerTbl[#Data],MATCH(Table58[[#This Row],[L2]],TrackerTbl[Cleansed_UAID_2],0),7)</f>
        <v>#N/A</v>
      </c>
    </row>
    <row r="3861" spans="10:16">
      <c r="J3861" t="s">
        <v>13204</v>
      </c>
      <c r="K3861" s="238" t="s">
        <v>13203</v>
      </c>
      <c r="L3861" t="str">
        <f>LEFT(Table58[[#This Row],[L3 (Last Work Package only)]],FIND(" - ",Table58[[#This Row],[L3 (Last Work Package only)]])-1)</f>
        <v>IDR 208.3</v>
      </c>
      <c r="M3861" t="str">
        <f>LEFT(Table58[[#This Row],[Assets]],FIND(" - ",Table58[[#This Row],[Assets]])-1)</f>
        <v>HS2-000001405</v>
      </c>
      <c r="N3861" s="239" t="e">
        <f>INDEX(TrackerTbl[#Data],MATCH(Table58[[#This Row],[L2]],TrackerTbl[Cleansed_UAID_2],0),5)</f>
        <v>#N/A</v>
      </c>
      <c r="O3861" s="9" t="e">
        <f>INDEX(TrackerTbl[#Data],MATCH(Table58[[#This Row],[L2]],TrackerTbl[Cleansed_UAID_2],0),6)</f>
        <v>#N/A</v>
      </c>
      <c r="P3861" s="239" t="e">
        <f>INDEX(TrackerTbl[#Data],MATCH(Table58[[#This Row],[L2]],TrackerTbl[Cleansed_UAID_2],0),7)</f>
        <v>#N/A</v>
      </c>
    </row>
    <row r="3862" spans="10:16">
      <c r="J3862" t="s">
        <v>13205</v>
      </c>
      <c r="K3862" s="238" t="s">
        <v>13203</v>
      </c>
      <c r="L3862" t="str">
        <f>LEFT(Table58[[#This Row],[L3 (Last Work Package only)]],FIND(" - ",Table58[[#This Row],[L3 (Last Work Package only)]])-1)</f>
        <v>IDR 208.3</v>
      </c>
      <c r="M3862" t="str">
        <f>LEFT(Table58[[#This Row],[Assets]],FIND(" - ",Table58[[#This Row],[Assets]])-1)</f>
        <v>HS2-00002NNHU</v>
      </c>
      <c r="N3862" s="239" t="e">
        <f>INDEX(TrackerTbl[#Data],MATCH(Table58[[#This Row],[L2]],TrackerTbl[Cleansed_UAID_2],0),5)</f>
        <v>#N/A</v>
      </c>
      <c r="O3862" s="9" t="e">
        <f>INDEX(TrackerTbl[#Data],MATCH(Table58[[#This Row],[L2]],TrackerTbl[Cleansed_UAID_2],0),6)</f>
        <v>#N/A</v>
      </c>
      <c r="P3862" s="239" t="e">
        <f>INDEX(TrackerTbl[#Data],MATCH(Table58[[#This Row],[L2]],TrackerTbl[Cleansed_UAID_2],0),7)</f>
        <v>#N/A</v>
      </c>
    </row>
    <row r="3863" spans="10:16">
      <c r="J3863" t="s">
        <v>13206</v>
      </c>
      <c r="K3863" s="238" t="s">
        <v>13203</v>
      </c>
      <c r="L3863" t="str">
        <f>LEFT(Table58[[#This Row],[L3 (Last Work Package only)]],FIND(" - ",Table58[[#This Row],[L3 (Last Work Package only)]])-1)</f>
        <v>IDR 208.3</v>
      </c>
      <c r="M3863" t="str">
        <f>LEFT(Table58[[#This Row],[Assets]],FIND(" - ",Table58[[#This Row],[Assets]])-1)</f>
        <v>HS2-0000307ZP</v>
      </c>
      <c r="N3863" s="239" t="e">
        <f>INDEX(TrackerTbl[#Data],MATCH(Table58[[#This Row],[L2]],TrackerTbl[Cleansed_UAID_2],0),5)</f>
        <v>#N/A</v>
      </c>
      <c r="O3863" s="9" t="e">
        <f>INDEX(TrackerTbl[#Data],MATCH(Table58[[#This Row],[L2]],TrackerTbl[Cleansed_UAID_2],0),6)</f>
        <v>#N/A</v>
      </c>
      <c r="P3863" s="239" t="e">
        <f>INDEX(TrackerTbl[#Data],MATCH(Table58[[#This Row],[L2]],TrackerTbl[Cleansed_UAID_2],0),7)</f>
        <v>#N/A</v>
      </c>
    </row>
    <row r="3864" spans="10:16">
      <c r="J3864" t="s">
        <v>13207</v>
      </c>
      <c r="K3864" s="238" t="s">
        <v>13208</v>
      </c>
      <c r="L3864" t="str">
        <f>LEFT(Table58[[#This Row],[L3 (Last Work Package only)]],FIND(" - ",Table58[[#This Row],[L3 (Last Work Package only)]])-1)</f>
        <v>IDR 208.2</v>
      </c>
      <c r="M3864" t="str">
        <f>LEFT(Table58[[#This Row],[Assets]],FIND(" - ",Table58[[#This Row],[Assets]])-1)</f>
        <v>HS2-00002CT5F</v>
      </c>
      <c r="N3864" s="239">
        <f>INDEX(TrackerTbl[#Data],MATCH(Table58[[#This Row],[L2]],TrackerTbl[Cleansed_UAID_2],0),5)</f>
        <v>45271</v>
      </c>
      <c r="O3864" s="9" t="str">
        <f>INDEX(TrackerTbl[#Data],MATCH(Table58[[#This Row],[L2]],TrackerTbl[Cleansed_UAID_2],0),6)</f>
        <v>10 - Complete</v>
      </c>
      <c r="P3864" s="239">
        <f>INDEX(TrackerTbl[#Data],MATCH(Table58[[#This Row],[L2]],TrackerTbl[Cleansed_UAID_2],0),7)</f>
        <v>45274</v>
      </c>
    </row>
    <row r="3865" spans="10:16">
      <c r="J3865" t="s">
        <v>13209</v>
      </c>
      <c r="K3865" s="238" t="s">
        <v>13208</v>
      </c>
      <c r="L3865" t="str">
        <f>LEFT(Table58[[#This Row],[L3 (Last Work Package only)]],FIND(" - ",Table58[[#This Row],[L3 (Last Work Package only)]])-1)</f>
        <v>IDR 208.2</v>
      </c>
      <c r="M3865" t="str">
        <f>LEFT(Table58[[#This Row],[Assets]],FIND(" - ",Table58[[#This Row],[Assets]])-1)</f>
        <v>HS2-000001029</v>
      </c>
      <c r="N3865" s="239">
        <f>INDEX(TrackerTbl[#Data],MATCH(Table58[[#This Row],[L2]],TrackerTbl[Cleansed_UAID_2],0),5)</f>
        <v>45322</v>
      </c>
      <c r="O3865" s="9" t="str">
        <f>INDEX(TrackerTbl[#Data],MATCH(Table58[[#This Row],[L2]],TrackerTbl[Cleansed_UAID_2],0),6)</f>
        <v>10 - Complete</v>
      </c>
      <c r="P3865" s="239">
        <f>INDEX(TrackerTbl[#Data],MATCH(Table58[[#This Row],[L2]],TrackerTbl[Cleansed_UAID_2],0),7)</f>
        <v>45329</v>
      </c>
    </row>
    <row r="3866" spans="10:16">
      <c r="J3866" t="s">
        <v>13210</v>
      </c>
      <c r="K3866" s="238" t="s">
        <v>13208</v>
      </c>
      <c r="L3866" t="str">
        <f>LEFT(Table58[[#This Row],[L3 (Last Work Package only)]],FIND(" - ",Table58[[#This Row],[L3 (Last Work Package only)]])-1)</f>
        <v>IDR 208.2</v>
      </c>
      <c r="M3866" t="str">
        <f>LEFT(Table58[[#This Row],[Assets]],FIND(" - ",Table58[[#This Row],[Assets]])-1)</f>
        <v>HS2-00002BVFD</v>
      </c>
      <c r="N3866" s="239">
        <f>INDEX(TrackerTbl[#Data],MATCH(Table58[[#This Row],[L2]],TrackerTbl[Cleansed_UAID_2],0),5)</f>
        <v>45272</v>
      </c>
      <c r="O3866" s="9" t="str">
        <f>INDEX(TrackerTbl[#Data],MATCH(Table58[[#This Row],[L2]],TrackerTbl[Cleansed_UAID_2],0),6)</f>
        <v>10 - Complete</v>
      </c>
      <c r="P3866" s="239">
        <f>INDEX(TrackerTbl[#Data],MATCH(Table58[[#This Row],[L2]],TrackerTbl[Cleansed_UAID_2],0),7)</f>
        <v>45280</v>
      </c>
    </row>
    <row r="3867" spans="10:16">
      <c r="J3867" t="s">
        <v>13211</v>
      </c>
      <c r="K3867" s="238" t="s">
        <v>13208</v>
      </c>
      <c r="L3867" t="str">
        <f>LEFT(Table58[[#This Row],[L3 (Last Work Package only)]],FIND(" - ",Table58[[#This Row],[L3 (Last Work Package only)]])-1)</f>
        <v>IDR 208.2</v>
      </c>
      <c r="M3867" t="str">
        <f>LEFT(Table58[[#This Row],[Assets]],FIND(" - ",Table58[[#This Row],[Assets]])-1)</f>
        <v>HS2-00002BVFF</v>
      </c>
      <c r="N3867" s="239">
        <f>INDEX(TrackerTbl[#Data],MATCH(Table58[[#This Row],[L2]],TrackerTbl[Cleansed_UAID_2],0),5)</f>
        <v>45322</v>
      </c>
      <c r="O3867" s="9" t="str">
        <f>INDEX(TrackerTbl[#Data],MATCH(Table58[[#This Row],[L2]],TrackerTbl[Cleansed_UAID_2],0),6)</f>
        <v>10 - Complete</v>
      </c>
      <c r="P3867" s="239">
        <f>INDEX(TrackerTbl[#Data],MATCH(Table58[[#This Row],[L2]],TrackerTbl[Cleansed_UAID_2],0),7)</f>
        <v>45329</v>
      </c>
    </row>
    <row r="3868" spans="10:16">
      <c r="J3868" t="s">
        <v>13212</v>
      </c>
      <c r="K3868" s="238" t="s">
        <v>13208</v>
      </c>
      <c r="L3868" t="str">
        <f>LEFT(Table58[[#This Row],[L3 (Last Work Package only)]],FIND(" - ",Table58[[#This Row],[L3 (Last Work Package only)]])-1)</f>
        <v>IDR 208.2</v>
      </c>
      <c r="M3868" t="str">
        <f>LEFT(Table58[[#This Row],[Assets]],FIND(" - ",Table58[[#This Row],[Assets]])-1)</f>
        <v>HS2-00002CT5N</v>
      </c>
      <c r="N3868" s="239">
        <f>INDEX(TrackerTbl[#Data],MATCH(Table58[[#This Row],[L2]],TrackerTbl[Cleansed_UAID_2],0),5)</f>
        <v>45272</v>
      </c>
      <c r="O3868" s="9" t="str">
        <f>INDEX(TrackerTbl[#Data],MATCH(Table58[[#This Row],[L2]],TrackerTbl[Cleansed_UAID_2],0),6)</f>
        <v>10 - Complete</v>
      </c>
      <c r="P3868" s="239">
        <f>INDEX(TrackerTbl[#Data],MATCH(Table58[[#This Row],[L2]],TrackerTbl[Cleansed_UAID_2],0),7)</f>
        <v>45280</v>
      </c>
    </row>
    <row r="3869" spans="10:16">
      <c r="J3869" t="s">
        <v>13213</v>
      </c>
      <c r="K3869" s="238" t="s">
        <v>13208</v>
      </c>
      <c r="L3869" t="str">
        <f>LEFT(Table58[[#This Row],[L3 (Last Work Package only)]],FIND(" - ",Table58[[#This Row],[L3 (Last Work Package only)]])-1)</f>
        <v>IDR 208.2</v>
      </c>
      <c r="M3869" t="str">
        <f>LEFT(Table58[[#This Row],[Assets]],FIND(" - ",Table58[[#This Row],[Assets]])-1)</f>
        <v>HS2-00002CT5P</v>
      </c>
      <c r="N3869" s="239">
        <f>INDEX(TrackerTbl[#Data],MATCH(Table58[[#This Row],[L2]],TrackerTbl[Cleansed_UAID_2],0),5)</f>
        <v>45594</v>
      </c>
      <c r="O3869" s="9" t="str">
        <f>INDEX(TrackerTbl[#Data],MATCH(Table58[[#This Row],[L2]],TrackerTbl[Cleansed_UAID_2],0),6)</f>
        <v>10 - Complete</v>
      </c>
      <c r="P3869" s="239">
        <f>INDEX(TrackerTbl[#Data],MATCH(Table58[[#This Row],[L2]],TrackerTbl[Cleansed_UAID_2],0),7)</f>
        <v>45608</v>
      </c>
    </row>
    <row r="3870" spans="10:16">
      <c r="J3870" t="s">
        <v>13214</v>
      </c>
      <c r="K3870" s="238" t="s">
        <v>13208</v>
      </c>
      <c r="L3870" t="str">
        <f>LEFT(Table58[[#This Row],[L3 (Last Work Package only)]],FIND(" - ",Table58[[#This Row],[L3 (Last Work Package only)]])-1)</f>
        <v>IDR 208.2</v>
      </c>
      <c r="M3870" t="str">
        <f>LEFT(Table58[[#This Row],[Assets]],FIND(" - ",Table58[[#This Row],[Assets]])-1)</f>
        <v>HS2-000020RKT</v>
      </c>
      <c r="N3870" s="239">
        <f>INDEX(TrackerTbl[#Data],MATCH(Table58[[#This Row],[L2]],TrackerTbl[Cleansed_UAID_2],0),5)</f>
        <v>45314</v>
      </c>
      <c r="O3870" s="9" t="str">
        <f>INDEX(TrackerTbl[#Data],MATCH(Table58[[#This Row],[L2]],TrackerTbl[Cleansed_UAID_2],0),6)</f>
        <v>10 - Complete</v>
      </c>
      <c r="P3870" s="239">
        <f>INDEX(TrackerTbl[#Data],MATCH(Table58[[#This Row],[L2]],TrackerTbl[Cleansed_UAID_2],0),7)</f>
        <v>45329</v>
      </c>
    </row>
    <row r="3871" spans="10:16">
      <c r="J3871" t="s">
        <v>13215</v>
      </c>
      <c r="K3871" s="238" t="s">
        <v>13208</v>
      </c>
      <c r="L3871" t="str">
        <f>LEFT(Table58[[#This Row],[L3 (Last Work Package only)]],FIND(" - ",Table58[[#This Row],[L3 (Last Work Package only)]])-1)</f>
        <v>IDR 208.2</v>
      </c>
      <c r="M3871" t="str">
        <f>LEFT(Table58[[#This Row],[Assets]],FIND(" - ",Table58[[#This Row],[Assets]])-1)</f>
        <v>HS2-00002SZLX</v>
      </c>
      <c r="N3871" s="239">
        <f>INDEX(TrackerTbl[#Data],MATCH(Table58[[#This Row],[L2]],TrackerTbl[Cleansed_UAID_2],0),5)</f>
        <v>45594</v>
      </c>
      <c r="O3871" s="9" t="str">
        <f>INDEX(TrackerTbl[#Data],MATCH(Table58[[#This Row],[L2]],TrackerTbl[Cleansed_UAID_2],0),6)</f>
        <v>30 - Sent back to team</v>
      </c>
      <c r="P3871" s="239">
        <f>INDEX(TrackerTbl[#Data],MATCH(Table58[[#This Row],[L2]],TrackerTbl[Cleansed_UAID_2],0),7)</f>
        <v>0</v>
      </c>
    </row>
    <row r="3872" spans="10:16">
      <c r="J3872" t="s">
        <v>13216</v>
      </c>
      <c r="K3872" s="238" t="s">
        <v>13208</v>
      </c>
      <c r="L3872" t="str">
        <f>LEFT(Table58[[#This Row],[L3 (Last Work Package only)]],FIND(" - ",Table58[[#This Row],[L3 (Last Work Package only)]])-1)</f>
        <v>IDR 208.2</v>
      </c>
      <c r="M3872" t="str">
        <f>LEFT(Table58[[#This Row],[Assets]],FIND(" - ",Table58[[#This Row],[Assets]])-1)</f>
        <v>HS2-000001297</v>
      </c>
      <c r="N3872" s="239">
        <f>INDEX(TrackerTbl[#Data],MATCH(Table58[[#This Row],[L2]],TrackerTbl[Cleansed_UAID_2],0),5)</f>
        <v>45322</v>
      </c>
      <c r="O3872" s="9" t="str">
        <f>INDEX(TrackerTbl[#Data],MATCH(Table58[[#This Row],[L2]],TrackerTbl[Cleansed_UAID_2],0),6)</f>
        <v>10 - Complete</v>
      </c>
      <c r="P3872" s="239">
        <f>INDEX(TrackerTbl[#Data],MATCH(Table58[[#This Row],[L2]],TrackerTbl[Cleansed_UAID_2],0),7)</f>
        <v>45329</v>
      </c>
    </row>
    <row r="3873" spans="10:16">
      <c r="J3873" t="s">
        <v>13217</v>
      </c>
      <c r="K3873" s="238" t="s">
        <v>13208</v>
      </c>
      <c r="L3873" t="str">
        <f>LEFT(Table58[[#This Row],[L3 (Last Work Package only)]],FIND(" - ",Table58[[#This Row],[L3 (Last Work Package only)]])-1)</f>
        <v>IDR 208.2</v>
      </c>
      <c r="M3873" t="str">
        <f>LEFT(Table58[[#This Row],[Assets]],FIND(" - ",Table58[[#This Row],[Assets]])-1)</f>
        <v>HS2-000020RKU</v>
      </c>
      <c r="N3873" s="239">
        <f>INDEX(TrackerTbl[#Data],MATCH(Table58[[#This Row],[L2]],TrackerTbl[Cleansed_UAID_2],0),5)</f>
        <v>45314</v>
      </c>
      <c r="O3873" s="9" t="str">
        <f>INDEX(TrackerTbl[#Data],MATCH(Table58[[#This Row],[L2]],TrackerTbl[Cleansed_UAID_2],0),6)</f>
        <v>10 - Complete</v>
      </c>
      <c r="P3873" s="239">
        <f>INDEX(TrackerTbl[#Data],MATCH(Table58[[#This Row],[L2]],TrackerTbl[Cleansed_UAID_2],0),7)</f>
        <v>45329</v>
      </c>
    </row>
    <row r="3874" spans="10:16">
      <c r="J3874" t="s">
        <v>13218</v>
      </c>
      <c r="K3874" s="238" t="s">
        <v>13208</v>
      </c>
      <c r="L3874" t="str">
        <f>LEFT(Table58[[#This Row],[L3 (Last Work Package only)]],FIND(" - ",Table58[[#This Row],[L3 (Last Work Package only)]])-1)</f>
        <v>IDR 208.2</v>
      </c>
      <c r="M3874" t="str">
        <f>LEFT(Table58[[#This Row],[Assets]],FIND(" - ",Table58[[#This Row],[Assets]])-1)</f>
        <v>HS2-00002CW19</v>
      </c>
      <c r="N3874" s="239">
        <f>INDEX(TrackerTbl[#Data],MATCH(Table58[[#This Row],[L2]],TrackerTbl[Cleansed_UAID_2],0),5)</f>
        <v>45275</v>
      </c>
      <c r="O3874" s="9" t="str">
        <f>INDEX(TrackerTbl[#Data],MATCH(Table58[[#This Row],[L2]],TrackerTbl[Cleansed_UAID_2],0),6)</f>
        <v>10 - Complete</v>
      </c>
      <c r="P3874" s="239">
        <f>INDEX(TrackerTbl[#Data],MATCH(Table58[[#This Row],[L2]],TrackerTbl[Cleansed_UAID_2],0),7)</f>
        <v>45278</v>
      </c>
    </row>
    <row r="3875" spans="10:16">
      <c r="J3875" t="s">
        <v>13219</v>
      </c>
      <c r="K3875" s="238" t="s">
        <v>13208</v>
      </c>
      <c r="L3875" t="str">
        <f>LEFT(Table58[[#This Row],[L3 (Last Work Package only)]],FIND(" - ",Table58[[#This Row],[L3 (Last Work Package only)]])-1)</f>
        <v>IDR 208.2</v>
      </c>
      <c r="M3875" t="str">
        <f>LEFT(Table58[[#This Row],[Assets]],FIND(" - ",Table58[[#This Row],[Assets]])-1)</f>
        <v>HS2-00002ZPP3</v>
      </c>
      <c r="N3875" s="239" t="e">
        <f>INDEX(TrackerTbl[#Data],MATCH(Table58[[#This Row],[L2]],TrackerTbl[Cleansed_UAID_2],0),5)</f>
        <v>#N/A</v>
      </c>
      <c r="O3875" s="9" t="e">
        <f>INDEX(TrackerTbl[#Data],MATCH(Table58[[#This Row],[L2]],TrackerTbl[Cleansed_UAID_2],0),6)</f>
        <v>#N/A</v>
      </c>
      <c r="P3875" s="239" t="e">
        <f>INDEX(TrackerTbl[#Data],MATCH(Table58[[#This Row],[L2]],TrackerTbl[Cleansed_UAID_2],0),7)</f>
        <v>#N/A</v>
      </c>
    </row>
    <row r="3876" spans="10:16">
      <c r="J3876" t="s">
        <v>13220</v>
      </c>
      <c r="K3876" s="238" t="s">
        <v>13208</v>
      </c>
      <c r="L3876" t="str">
        <f>LEFT(Table58[[#This Row],[L3 (Last Work Package only)]],FIND(" - ",Table58[[#This Row],[L3 (Last Work Package only)]])-1)</f>
        <v>IDR 208.2</v>
      </c>
      <c r="M3876" t="str">
        <f>LEFT(Table58[[#This Row],[Assets]],FIND(" - ",Table58[[#This Row],[Assets]])-1)</f>
        <v>HS2-00003B5FT</v>
      </c>
      <c r="N3876" s="239">
        <f>INDEX(TrackerTbl[#Data],MATCH(Table58[[#This Row],[L2]],TrackerTbl[Cleansed_UAID_2],0),5)</f>
        <v>45314</v>
      </c>
      <c r="O3876" s="9" t="str">
        <f>INDEX(TrackerTbl[#Data],MATCH(Table58[[#This Row],[L2]],TrackerTbl[Cleansed_UAID_2],0),6)</f>
        <v>10 - Complete</v>
      </c>
      <c r="P3876" s="239">
        <f>INDEX(TrackerTbl[#Data],MATCH(Table58[[#This Row],[L2]],TrackerTbl[Cleansed_UAID_2],0),7)</f>
        <v>45329</v>
      </c>
    </row>
    <row r="3877" spans="10:16">
      <c r="J3877" t="s">
        <v>13221</v>
      </c>
      <c r="K3877" s="238" t="s">
        <v>13208</v>
      </c>
      <c r="L3877" t="str">
        <f>LEFT(Table58[[#This Row],[L3 (Last Work Package only)]],FIND(" - ",Table58[[#This Row],[L3 (Last Work Package only)]])-1)</f>
        <v>IDR 208.2</v>
      </c>
      <c r="M3877" t="str">
        <f>LEFT(Table58[[#This Row],[Assets]],FIND(" - ",Table58[[#This Row],[Assets]])-1)</f>
        <v>HS2-00003GNA7</v>
      </c>
      <c r="N3877" s="239">
        <f>INDEX(TrackerTbl[#Data],MATCH(Table58[[#This Row],[L2]],TrackerTbl[Cleansed_UAID_2],0),5)</f>
        <v>45323</v>
      </c>
      <c r="O3877" s="9" t="str">
        <f>INDEX(TrackerTbl[#Data],MATCH(Table58[[#This Row],[L2]],TrackerTbl[Cleansed_UAID_2],0),6)</f>
        <v>10 - Complete</v>
      </c>
      <c r="P3877" s="239">
        <f>INDEX(TrackerTbl[#Data],MATCH(Table58[[#This Row],[L2]],TrackerTbl[Cleansed_UAID_2],0),7)</f>
        <v>45328</v>
      </c>
    </row>
    <row r="3878" spans="10:16">
      <c r="J3878" t="s">
        <v>13222</v>
      </c>
      <c r="K3878" s="238" t="s">
        <v>13208</v>
      </c>
      <c r="L3878" t="str">
        <f>LEFT(Table58[[#This Row],[L3 (Last Work Package only)]],FIND(" - ",Table58[[#This Row],[L3 (Last Work Package only)]])-1)</f>
        <v>IDR 208.2</v>
      </c>
      <c r="M3878" t="str">
        <f>LEFT(Table58[[#This Row],[Assets]],FIND(" - ",Table58[[#This Row],[Assets]])-1)</f>
        <v>HS2-00003GNA8</v>
      </c>
      <c r="N3878" s="239">
        <f>INDEX(TrackerTbl[#Data],MATCH(Table58[[#This Row],[L2]],TrackerTbl[Cleansed_UAID_2],0),5)</f>
        <v>45323</v>
      </c>
      <c r="O3878" s="9" t="str">
        <f>INDEX(TrackerTbl[#Data],MATCH(Table58[[#This Row],[L2]],TrackerTbl[Cleansed_UAID_2],0),6)</f>
        <v>10 - Complete</v>
      </c>
      <c r="P3878" s="239">
        <f>INDEX(TrackerTbl[#Data],MATCH(Table58[[#This Row],[L2]],TrackerTbl[Cleansed_UAID_2],0),7)</f>
        <v>45328</v>
      </c>
    </row>
    <row r="3879" spans="10:16">
      <c r="J3879" t="s">
        <v>13223</v>
      </c>
      <c r="K3879" s="238" t="s">
        <v>13224</v>
      </c>
      <c r="L3879" t="str">
        <f>LEFT(Table58[[#This Row],[L3 (Last Work Package only)]],FIND(" - ",Table58[[#This Row],[L3 (Last Work Package only)]])-1)</f>
        <v>IDR 208.1-3</v>
      </c>
      <c r="M3879" t="str">
        <f>LEFT(Table58[[#This Row],[Assets]],FIND(" - ",Table58[[#This Row],[Assets]])-1)</f>
        <v>HS2-00002CT5G</v>
      </c>
      <c r="N3879" s="239" t="e">
        <f>INDEX(TrackerTbl[#Data],MATCH(Table58[[#This Row],[L2]],TrackerTbl[Cleansed_UAID_2],0),5)</f>
        <v>#N/A</v>
      </c>
      <c r="O3879" s="9" t="e">
        <f>INDEX(TrackerTbl[#Data],MATCH(Table58[[#This Row],[L2]],TrackerTbl[Cleansed_UAID_2],0),6)</f>
        <v>#N/A</v>
      </c>
      <c r="P3879" s="239" t="e">
        <f>INDEX(TrackerTbl[#Data],MATCH(Table58[[#This Row],[L2]],TrackerTbl[Cleansed_UAID_2],0),7)</f>
        <v>#N/A</v>
      </c>
    </row>
    <row r="3880" spans="10:16">
      <c r="J3880" t="s">
        <v>13225</v>
      </c>
      <c r="K3880" s="238" t="s">
        <v>13224</v>
      </c>
      <c r="L3880" t="str">
        <f>LEFT(Table58[[#This Row],[L3 (Last Work Package only)]],FIND(" - ",Table58[[#This Row],[L3 (Last Work Package only)]])-1)</f>
        <v>IDR 208.1-3</v>
      </c>
      <c r="M3880" t="str">
        <f>LEFT(Table58[[#This Row],[Assets]],FIND(" - ",Table58[[#This Row],[Assets]])-1)</f>
        <v>HS2-00002BJSR</v>
      </c>
      <c r="N3880" s="239" t="e">
        <f>INDEX(TrackerTbl[#Data],MATCH(Table58[[#This Row],[L2]],TrackerTbl[Cleansed_UAID_2],0),5)</f>
        <v>#N/A</v>
      </c>
      <c r="O3880" s="9" t="e">
        <f>INDEX(TrackerTbl[#Data],MATCH(Table58[[#This Row],[L2]],TrackerTbl[Cleansed_UAID_2],0),6)</f>
        <v>#N/A</v>
      </c>
      <c r="P3880" s="239" t="e">
        <f>INDEX(TrackerTbl[#Data],MATCH(Table58[[#This Row],[L2]],TrackerTbl[Cleansed_UAID_2],0),7)</f>
        <v>#N/A</v>
      </c>
    </row>
    <row r="3881" spans="10:16">
      <c r="J3881" t="s">
        <v>13226</v>
      </c>
      <c r="K3881" s="238" t="s">
        <v>13224</v>
      </c>
      <c r="L3881" t="str">
        <f>LEFT(Table58[[#This Row],[L3 (Last Work Package only)]],FIND(" - ",Table58[[#This Row],[L3 (Last Work Package only)]])-1)</f>
        <v>IDR 208.1-3</v>
      </c>
      <c r="M3881" t="str">
        <f>LEFT(Table58[[#This Row],[Assets]],FIND(" - ",Table58[[#This Row],[Assets]])-1)</f>
        <v>HS2-00002C3WR</v>
      </c>
      <c r="N3881" s="239" t="e">
        <f>INDEX(TrackerTbl[#Data],MATCH(Table58[[#This Row],[L2]],TrackerTbl[Cleansed_UAID_2],0),5)</f>
        <v>#N/A</v>
      </c>
      <c r="O3881" s="9" t="e">
        <f>INDEX(TrackerTbl[#Data],MATCH(Table58[[#This Row],[L2]],TrackerTbl[Cleansed_UAID_2],0),6)</f>
        <v>#N/A</v>
      </c>
      <c r="P3881" s="239" t="e">
        <f>INDEX(TrackerTbl[#Data],MATCH(Table58[[#This Row],[L2]],TrackerTbl[Cleansed_UAID_2],0),7)</f>
        <v>#N/A</v>
      </c>
    </row>
    <row r="3882" spans="10:16">
      <c r="J3882" t="s">
        <v>13227</v>
      </c>
      <c r="K3882" s="238" t="s">
        <v>13224</v>
      </c>
      <c r="L3882" t="str">
        <f>LEFT(Table58[[#This Row],[L3 (Last Work Package only)]],FIND(" - ",Table58[[#This Row],[L3 (Last Work Package only)]])-1)</f>
        <v>IDR 208.1-3</v>
      </c>
      <c r="M3882" t="str">
        <f>LEFT(Table58[[#This Row],[Assets]],FIND(" - ",Table58[[#This Row],[Assets]])-1)</f>
        <v>HS2-00002BJSU</v>
      </c>
      <c r="N3882" s="239" t="e">
        <f>INDEX(TrackerTbl[#Data],MATCH(Table58[[#This Row],[L2]],TrackerTbl[Cleansed_UAID_2],0),5)</f>
        <v>#N/A</v>
      </c>
      <c r="O3882" s="9" t="e">
        <f>INDEX(TrackerTbl[#Data],MATCH(Table58[[#This Row],[L2]],TrackerTbl[Cleansed_UAID_2],0),6)</f>
        <v>#N/A</v>
      </c>
      <c r="P3882" s="239" t="e">
        <f>INDEX(TrackerTbl[#Data],MATCH(Table58[[#This Row],[L2]],TrackerTbl[Cleansed_UAID_2],0),7)</f>
        <v>#N/A</v>
      </c>
    </row>
    <row r="3883" spans="10:16">
      <c r="J3883" t="s">
        <v>13228</v>
      </c>
      <c r="K3883" s="238" t="s">
        <v>13224</v>
      </c>
      <c r="L3883" t="str">
        <f>LEFT(Table58[[#This Row],[L3 (Last Work Package only)]],FIND(" - ",Table58[[#This Row],[L3 (Last Work Package only)]])-1)</f>
        <v>IDR 208.1-3</v>
      </c>
      <c r="M3883" t="str">
        <f>LEFT(Table58[[#This Row],[Assets]],FIND(" - ",Table58[[#This Row],[Assets]])-1)</f>
        <v>HS2-00002BJSV</v>
      </c>
      <c r="N3883" s="239" t="e">
        <f>INDEX(TrackerTbl[#Data],MATCH(Table58[[#This Row],[L2]],TrackerTbl[Cleansed_UAID_2],0),5)</f>
        <v>#N/A</v>
      </c>
      <c r="O3883" s="9" t="e">
        <f>INDEX(TrackerTbl[#Data],MATCH(Table58[[#This Row],[L2]],TrackerTbl[Cleansed_UAID_2],0),6)</f>
        <v>#N/A</v>
      </c>
      <c r="P3883" s="239" t="e">
        <f>INDEX(TrackerTbl[#Data],MATCH(Table58[[#This Row],[L2]],TrackerTbl[Cleansed_UAID_2],0),7)</f>
        <v>#N/A</v>
      </c>
    </row>
    <row r="3884" spans="10:16">
      <c r="J3884" t="s">
        <v>13229</v>
      </c>
      <c r="K3884" s="238" t="s">
        <v>13224</v>
      </c>
      <c r="L3884" t="str">
        <f>LEFT(Table58[[#This Row],[L3 (Last Work Package only)]],FIND(" - ",Table58[[#This Row],[L3 (Last Work Package only)]])-1)</f>
        <v>IDR 208.1-3</v>
      </c>
      <c r="M3884" t="str">
        <f>LEFT(Table58[[#This Row],[Assets]],FIND(" - ",Table58[[#This Row],[Assets]])-1)</f>
        <v>HS2-00002BJSX</v>
      </c>
      <c r="N3884" s="239" t="e">
        <f>INDEX(TrackerTbl[#Data],MATCH(Table58[[#This Row],[L2]],TrackerTbl[Cleansed_UAID_2],0),5)</f>
        <v>#N/A</v>
      </c>
      <c r="O3884" s="9" t="e">
        <f>INDEX(TrackerTbl[#Data],MATCH(Table58[[#This Row],[L2]],TrackerTbl[Cleansed_UAID_2],0),6)</f>
        <v>#N/A</v>
      </c>
      <c r="P3884" s="239" t="e">
        <f>INDEX(TrackerTbl[#Data],MATCH(Table58[[#This Row],[L2]],TrackerTbl[Cleansed_UAID_2],0),7)</f>
        <v>#N/A</v>
      </c>
    </row>
    <row r="3885" spans="10:16">
      <c r="J3885" t="s">
        <v>13230</v>
      </c>
      <c r="K3885" s="238" t="s">
        <v>13231</v>
      </c>
      <c r="L3885" t="str">
        <f>LEFT(Table58[[#This Row],[L3 (Last Work Package only)]],FIND(" - ",Table58[[#This Row],[L3 (Last Work Package only)]])-1)</f>
        <v>IDR 208.1-2</v>
      </c>
      <c r="M3885" t="str">
        <f>LEFT(Table58[[#This Row],[Assets]],FIND(" - ",Table58[[#This Row],[Assets]])-1)</f>
        <v>HS2-00002BVFC</v>
      </c>
      <c r="N3885" s="239" t="e">
        <f>INDEX(TrackerTbl[#Data],MATCH(Table58[[#This Row],[L2]],TrackerTbl[Cleansed_UAID_2],0),5)</f>
        <v>#N/A</v>
      </c>
      <c r="O3885" s="9" t="e">
        <f>INDEX(TrackerTbl[#Data],MATCH(Table58[[#This Row],[L2]],TrackerTbl[Cleansed_UAID_2],0),6)</f>
        <v>#N/A</v>
      </c>
      <c r="P3885" s="239" t="e">
        <f>INDEX(TrackerTbl[#Data],MATCH(Table58[[#This Row],[L2]],TrackerTbl[Cleansed_UAID_2],0),7)</f>
        <v>#N/A</v>
      </c>
    </row>
    <row r="3886" spans="10:16">
      <c r="J3886" t="s">
        <v>13232</v>
      </c>
      <c r="K3886" s="238" t="s">
        <v>13231</v>
      </c>
      <c r="L3886" t="str">
        <f>LEFT(Table58[[#This Row],[L3 (Last Work Package only)]],FIND(" - ",Table58[[#This Row],[L3 (Last Work Package only)]])-1)</f>
        <v>IDR 208.1-2</v>
      </c>
      <c r="M3886" t="str">
        <f>LEFT(Table58[[#This Row],[Assets]],FIND(" - ",Table58[[#This Row],[Assets]])-1)</f>
        <v>HS2-000001028</v>
      </c>
      <c r="N3886" s="239" t="e">
        <f>INDEX(TrackerTbl[#Data],MATCH(Table58[[#This Row],[L2]],TrackerTbl[Cleansed_UAID_2],0),5)</f>
        <v>#N/A</v>
      </c>
      <c r="O3886" s="9" t="e">
        <f>INDEX(TrackerTbl[#Data],MATCH(Table58[[#This Row],[L2]],TrackerTbl[Cleansed_UAID_2],0),6)</f>
        <v>#N/A</v>
      </c>
      <c r="P3886" s="239" t="e">
        <f>INDEX(TrackerTbl[#Data],MATCH(Table58[[#This Row],[L2]],TrackerTbl[Cleansed_UAID_2],0),7)</f>
        <v>#N/A</v>
      </c>
    </row>
    <row r="3887" spans="10:16">
      <c r="J3887" t="s">
        <v>13233</v>
      </c>
      <c r="K3887" s="238" t="s">
        <v>13234</v>
      </c>
      <c r="L3887" t="str">
        <f>LEFT(Table58[[#This Row],[L3 (Last Work Package only)]],FIND(" - ",Table58[[#This Row],[L3 (Last Work Package only)]])-1)</f>
        <v>IDR 208.1-1</v>
      </c>
      <c r="M3887" t="str">
        <f>LEFT(Table58[[#This Row],[Assets]],FIND(" - ",Table58[[#This Row],[Assets]])-1)</f>
        <v>HS2-000001296</v>
      </c>
      <c r="N3887" s="239" t="e">
        <f>INDEX(TrackerTbl[#Data],MATCH(Table58[[#This Row],[L2]],TrackerTbl[Cleansed_UAID_2],0),5)</f>
        <v>#N/A</v>
      </c>
      <c r="O3887" s="9" t="e">
        <f>INDEX(TrackerTbl[#Data],MATCH(Table58[[#This Row],[L2]],TrackerTbl[Cleansed_UAID_2],0),6)</f>
        <v>#N/A</v>
      </c>
      <c r="P3887" s="239" t="e">
        <f>INDEX(TrackerTbl[#Data],MATCH(Table58[[#This Row],[L2]],TrackerTbl[Cleansed_UAID_2],0),7)</f>
        <v>#N/A</v>
      </c>
    </row>
    <row r="3888" spans="10:16">
      <c r="J3888" t="s">
        <v>13235</v>
      </c>
      <c r="K3888" s="238" t="s">
        <v>13236</v>
      </c>
      <c r="L3888" t="str">
        <f>LEFT(Table58[[#This Row],[L3 (Last Work Package only)]],FIND(" - ",Table58[[#This Row],[L3 (Last Work Package only)]])-1)</f>
        <v>IDR 207.2</v>
      </c>
      <c r="M3888" t="str">
        <f>LEFT(Table58[[#This Row],[Assets]],FIND(" - ",Table58[[#This Row],[Assets]])-1)</f>
        <v>HS2-00002CT4W</v>
      </c>
      <c r="N3888" s="239">
        <f>INDEX(TrackerTbl[#Data],MATCH(Table58[[#This Row],[L2]],TrackerTbl[Cleansed_UAID_2],0),5)</f>
        <v>45498</v>
      </c>
      <c r="O3888" s="9" t="str">
        <f>INDEX(TrackerTbl[#Data],MATCH(Table58[[#This Row],[L2]],TrackerTbl[Cleansed_UAID_2],0),6)</f>
        <v>10 - Complete</v>
      </c>
      <c r="P3888" s="239">
        <f>INDEX(TrackerTbl[#Data],MATCH(Table58[[#This Row],[L2]],TrackerTbl[Cleansed_UAID_2],0),7)</f>
        <v>45531</v>
      </c>
    </row>
    <row r="3889" spans="10:16">
      <c r="J3889" t="s">
        <v>13237</v>
      </c>
      <c r="K3889" s="238" t="s">
        <v>13236</v>
      </c>
      <c r="L3889" t="str">
        <f>LEFT(Table58[[#This Row],[L3 (Last Work Package only)]],FIND(" - ",Table58[[#This Row],[L3 (Last Work Package only)]])-1)</f>
        <v>IDR 207.2</v>
      </c>
      <c r="M3889" t="str">
        <f>LEFT(Table58[[#This Row],[Assets]],FIND(" - ",Table58[[#This Row],[Assets]])-1)</f>
        <v>HS2-00002CT4Z</v>
      </c>
      <c r="N3889" s="239">
        <f>INDEX(TrackerTbl[#Data],MATCH(Table58[[#This Row],[L2]],TrackerTbl[Cleansed_UAID_2],0),5)</f>
        <v>45356</v>
      </c>
      <c r="O3889" s="9" t="str">
        <f>INDEX(TrackerTbl[#Data],MATCH(Table58[[#This Row],[L2]],TrackerTbl[Cleansed_UAID_2],0),6)</f>
        <v>10 - Complete</v>
      </c>
      <c r="P3889" s="239">
        <f>INDEX(TrackerTbl[#Data],MATCH(Table58[[#This Row],[L2]],TrackerTbl[Cleansed_UAID_2],0),7)</f>
        <v>45358</v>
      </c>
    </row>
    <row r="3890" spans="10:16">
      <c r="J3890" t="s">
        <v>13238</v>
      </c>
      <c r="K3890" s="238" t="s">
        <v>13236</v>
      </c>
      <c r="L3890" t="str">
        <f>LEFT(Table58[[#This Row],[L3 (Last Work Package only)]],FIND(" - ",Table58[[#This Row],[L3 (Last Work Package only)]])-1)</f>
        <v>IDR 207.2</v>
      </c>
      <c r="M3890" t="str">
        <f>LEFT(Table58[[#This Row],[Assets]],FIND(" - ",Table58[[#This Row],[Assets]])-1)</f>
        <v>HS2-000020RKL</v>
      </c>
      <c r="N3890" s="239">
        <f>INDEX(TrackerTbl[#Data],MATCH(Table58[[#This Row],[L2]],TrackerTbl[Cleansed_UAID_2],0),5)</f>
        <v>45352</v>
      </c>
      <c r="O3890" s="9" t="str">
        <f>INDEX(TrackerTbl[#Data],MATCH(Table58[[#This Row],[L2]],TrackerTbl[Cleansed_UAID_2],0),6)</f>
        <v>10 - Complete</v>
      </c>
      <c r="P3890" s="239">
        <f>INDEX(TrackerTbl[#Data],MATCH(Table58[[#This Row],[L2]],TrackerTbl[Cleansed_UAID_2],0),7)</f>
        <v>45357</v>
      </c>
    </row>
    <row r="3891" spans="10:16">
      <c r="J3891" t="s">
        <v>13239</v>
      </c>
      <c r="K3891" s="238" t="s">
        <v>13236</v>
      </c>
      <c r="L3891" t="str">
        <f>LEFT(Table58[[#This Row],[L3 (Last Work Package only)]],FIND(" - ",Table58[[#This Row],[L3 (Last Work Package only)]])-1)</f>
        <v>IDR 207.2</v>
      </c>
      <c r="M3891" t="str">
        <f>LEFT(Table58[[#This Row],[Assets]],FIND(" - ",Table58[[#This Row],[Assets]])-1)</f>
        <v>HS2-00002CW1B</v>
      </c>
      <c r="N3891" s="239">
        <f>INDEX(TrackerTbl[#Data],MATCH(Table58[[#This Row],[L2]],TrackerTbl[Cleansed_UAID_2],0),5)</f>
        <v>45498</v>
      </c>
      <c r="O3891" s="9" t="str">
        <f>INDEX(TrackerTbl[#Data],MATCH(Table58[[#This Row],[L2]],TrackerTbl[Cleansed_UAID_2],0),6)</f>
        <v>10 - Complete</v>
      </c>
      <c r="P3891" s="239">
        <f>INDEX(TrackerTbl[#Data],MATCH(Table58[[#This Row],[L2]],TrackerTbl[Cleansed_UAID_2],0),7)</f>
        <v>45513</v>
      </c>
    </row>
    <row r="3892" spans="10:16">
      <c r="J3892" t="s">
        <v>13240</v>
      </c>
      <c r="K3892" s="238" t="s">
        <v>13236</v>
      </c>
      <c r="L3892" t="str">
        <f>LEFT(Table58[[#This Row],[L3 (Last Work Package only)]],FIND(" - ",Table58[[#This Row],[L3 (Last Work Package only)]])-1)</f>
        <v>IDR 207.2</v>
      </c>
      <c r="M3892" t="str">
        <f>LEFT(Table58[[#This Row],[Assets]],FIND(" - ",Table58[[#This Row],[Assets]])-1)</f>
        <v>HS2-00002N7VP</v>
      </c>
      <c r="N3892" s="239">
        <f>INDEX(TrackerTbl[#Data],MATCH(Table58[[#This Row],[L2]],TrackerTbl[Cleansed_UAID_2],0),5)</f>
        <v>45356</v>
      </c>
      <c r="O3892" s="9" t="str">
        <f>INDEX(TrackerTbl[#Data],MATCH(Table58[[#This Row],[L2]],TrackerTbl[Cleansed_UAID_2],0),6)</f>
        <v>10 - Complete</v>
      </c>
      <c r="P3892" s="239">
        <f>INDEX(TrackerTbl[#Data],MATCH(Table58[[#This Row],[L2]],TrackerTbl[Cleansed_UAID_2],0),7)</f>
        <v>45358</v>
      </c>
    </row>
    <row r="3893" spans="10:16">
      <c r="J3893" t="s">
        <v>13241</v>
      </c>
      <c r="K3893" s="238" t="s">
        <v>13236</v>
      </c>
      <c r="L3893" t="str">
        <f>LEFT(Table58[[#This Row],[L3 (Last Work Package only)]],FIND(" - ",Table58[[#This Row],[L3 (Last Work Package only)]])-1)</f>
        <v>IDR 207.2</v>
      </c>
      <c r="M3893" t="str">
        <f>LEFT(Table58[[#This Row],[Assets]],FIND(" - ",Table58[[#This Row],[Assets]])-1)</f>
        <v>HS2-000001293</v>
      </c>
      <c r="N3893" s="239">
        <f>INDEX(TrackerTbl[#Data],MATCH(Table58[[#This Row],[L2]],TrackerTbl[Cleansed_UAID_2],0),5)</f>
        <v>45356</v>
      </c>
      <c r="O3893" s="9" t="str">
        <f>INDEX(TrackerTbl[#Data],MATCH(Table58[[#This Row],[L2]],TrackerTbl[Cleansed_UAID_2],0),6)</f>
        <v>10 - Complete</v>
      </c>
      <c r="P3893" s="239">
        <f>INDEX(TrackerTbl[#Data],MATCH(Table58[[#This Row],[L2]],TrackerTbl[Cleansed_UAID_2],0),7)</f>
        <v>45358</v>
      </c>
    </row>
    <row r="3894" spans="10:16">
      <c r="J3894" t="s">
        <v>13242</v>
      </c>
      <c r="K3894" s="238" t="s">
        <v>13236</v>
      </c>
      <c r="L3894" t="str">
        <f>LEFT(Table58[[#This Row],[L3 (Last Work Package only)]],FIND(" - ",Table58[[#This Row],[L3 (Last Work Package only)]])-1)</f>
        <v>IDR 207.2</v>
      </c>
      <c r="M3894" t="str">
        <f>LEFT(Table58[[#This Row],[Assets]],FIND(" - ",Table58[[#This Row],[Assets]])-1)</f>
        <v>HS2-00002N7VQ</v>
      </c>
      <c r="N3894" s="239">
        <f>INDEX(TrackerTbl[#Data],MATCH(Table58[[#This Row],[L2]],TrackerTbl[Cleansed_UAID_2],0),5)</f>
        <v>45356</v>
      </c>
      <c r="O3894" s="9" t="str">
        <f>INDEX(TrackerTbl[#Data],MATCH(Table58[[#This Row],[L2]],TrackerTbl[Cleansed_UAID_2],0),6)</f>
        <v>10 - Complete</v>
      </c>
      <c r="P3894" s="239">
        <f>INDEX(TrackerTbl[#Data],MATCH(Table58[[#This Row],[L2]],TrackerTbl[Cleansed_UAID_2],0),7)</f>
        <v>45358</v>
      </c>
    </row>
    <row r="3895" spans="10:16">
      <c r="J3895" t="s">
        <v>13243</v>
      </c>
      <c r="K3895" s="238" t="s">
        <v>13236</v>
      </c>
      <c r="L3895" t="str">
        <f>LEFT(Table58[[#This Row],[L3 (Last Work Package only)]],FIND(" - ",Table58[[#This Row],[L3 (Last Work Package only)]])-1)</f>
        <v>IDR 207.2</v>
      </c>
      <c r="M3895" t="str">
        <f>LEFT(Table58[[#This Row],[Assets]],FIND(" - ",Table58[[#This Row],[Assets]])-1)</f>
        <v>HS2-000032LLR</v>
      </c>
      <c r="N3895" s="239">
        <f>INDEX(TrackerTbl[#Data],MATCH(Table58[[#This Row],[L2]],TrackerTbl[Cleansed_UAID_2],0),5)</f>
        <v>45334</v>
      </c>
      <c r="O3895" s="9" t="str">
        <f>INDEX(TrackerTbl[#Data],MATCH(Table58[[#This Row],[L2]],TrackerTbl[Cleansed_UAID_2],0),6)</f>
        <v>10 - Complete</v>
      </c>
      <c r="P3895" s="239">
        <f>INDEX(TrackerTbl[#Data],MATCH(Table58[[#This Row],[L2]],TrackerTbl[Cleansed_UAID_2],0),7)</f>
        <v>45342</v>
      </c>
    </row>
    <row r="3896" spans="10:16">
      <c r="J3896" t="s">
        <v>13244</v>
      </c>
      <c r="K3896" s="238" t="s">
        <v>13236</v>
      </c>
      <c r="L3896" t="str">
        <f>LEFT(Table58[[#This Row],[L3 (Last Work Package only)]],FIND(" - ",Table58[[#This Row],[L3 (Last Work Package only)]])-1)</f>
        <v>IDR 207.2</v>
      </c>
      <c r="M3896" t="str">
        <f>LEFT(Table58[[#This Row],[Assets]],FIND(" - ",Table58[[#This Row],[Assets]])-1)</f>
        <v>HS2-00003BPJG</v>
      </c>
      <c r="N3896" s="239">
        <f>INDEX(TrackerTbl[#Data],MATCH(Table58[[#This Row],[L2]],TrackerTbl[Cleansed_UAID_2],0),5)</f>
        <v>45348</v>
      </c>
      <c r="O3896" s="9" t="str">
        <f>INDEX(TrackerTbl[#Data],MATCH(Table58[[#This Row],[L2]],TrackerTbl[Cleansed_UAID_2],0),6)</f>
        <v>10 - Complete</v>
      </c>
      <c r="P3896" s="239">
        <f>INDEX(TrackerTbl[#Data],MATCH(Table58[[#This Row],[L2]],TrackerTbl[Cleansed_UAID_2],0),7)</f>
        <v>45350</v>
      </c>
    </row>
    <row r="3897" spans="10:16">
      <c r="J3897" t="s">
        <v>13245</v>
      </c>
      <c r="K3897" s="238" t="s">
        <v>13246</v>
      </c>
      <c r="L3897" t="str">
        <f>LEFT(Table58[[#This Row],[L3 (Last Work Package only)]],FIND(" - ",Table58[[#This Row],[L3 (Last Work Package only)]])-1)</f>
        <v>IDR 207.1</v>
      </c>
      <c r="M3897" t="str">
        <f>LEFT(Table58[[#This Row],[Assets]],FIND(" - ",Table58[[#This Row],[Assets]])-1)</f>
        <v>HS2-00002BVF6</v>
      </c>
      <c r="N3897" s="239" t="e">
        <f>INDEX(TrackerTbl[#Data],MATCH(Table58[[#This Row],[L2]],TrackerTbl[Cleansed_UAID_2],0),5)</f>
        <v>#N/A</v>
      </c>
      <c r="O3897" s="9" t="e">
        <f>INDEX(TrackerTbl[#Data],MATCH(Table58[[#This Row],[L2]],TrackerTbl[Cleansed_UAID_2],0),6)</f>
        <v>#N/A</v>
      </c>
      <c r="P3897" s="239" t="e">
        <f>INDEX(TrackerTbl[#Data],MATCH(Table58[[#This Row],[L2]],TrackerTbl[Cleansed_UAID_2],0),7)</f>
        <v>#N/A</v>
      </c>
    </row>
    <row r="3898" spans="10:16">
      <c r="J3898" t="s">
        <v>13247</v>
      </c>
      <c r="K3898" s="238" t="s">
        <v>13246</v>
      </c>
      <c r="L3898" t="str">
        <f>LEFT(Table58[[#This Row],[L3 (Last Work Package only)]],FIND(" - ",Table58[[#This Row],[L3 (Last Work Package only)]])-1)</f>
        <v>IDR 207.1</v>
      </c>
      <c r="M3898" t="str">
        <f>LEFT(Table58[[#This Row],[Assets]],FIND(" - ",Table58[[#This Row],[Assets]])-1)</f>
        <v>HS2-00002BVF8</v>
      </c>
      <c r="N3898" s="239" t="e">
        <f>INDEX(TrackerTbl[#Data],MATCH(Table58[[#This Row],[L2]],TrackerTbl[Cleansed_UAID_2],0),5)</f>
        <v>#N/A</v>
      </c>
      <c r="O3898" s="9" t="e">
        <f>INDEX(TrackerTbl[#Data],MATCH(Table58[[#This Row],[L2]],TrackerTbl[Cleansed_UAID_2],0),6)</f>
        <v>#N/A</v>
      </c>
      <c r="P3898" s="239" t="e">
        <f>INDEX(TrackerTbl[#Data],MATCH(Table58[[#This Row],[L2]],TrackerTbl[Cleansed_UAID_2],0),7)</f>
        <v>#N/A</v>
      </c>
    </row>
    <row r="3899" spans="10:16">
      <c r="J3899" t="s">
        <v>13248</v>
      </c>
      <c r="K3899" s="238" t="s">
        <v>13246</v>
      </c>
      <c r="L3899" t="str">
        <f>LEFT(Table58[[#This Row],[L3 (Last Work Package only)]],FIND(" - ",Table58[[#This Row],[L3 (Last Work Package only)]])-1)</f>
        <v>IDR 207.1</v>
      </c>
      <c r="M3899" t="str">
        <f>LEFT(Table58[[#This Row],[Assets]],FIND(" - ",Table58[[#This Row],[Assets]])-1)</f>
        <v>HS2-000001027</v>
      </c>
      <c r="N3899" s="239" t="e">
        <f>INDEX(TrackerTbl[#Data],MATCH(Table58[[#This Row],[L2]],TrackerTbl[Cleansed_UAID_2],0),5)</f>
        <v>#N/A</v>
      </c>
      <c r="O3899" s="9" t="e">
        <f>INDEX(TrackerTbl[#Data],MATCH(Table58[[#This Row],[L2]],TrackerTbl[Cleansed_UAID_2],0),6)</f>
        <v>#N/A</v>
      </c>
      <c r="P3899" s="239" t="e">
        <f>INDEX(TrackerTbl[#Data],MATCH(Table58[[#This Row],[L2]],TrackerTbl[Cleansed_UAID_2],0),7)</f>
        <v>#N/A</v>
      </c>
    </row>
    <row r="3900" spans="10:16">
      <c r="J3900" t="s">
        <v>13249</v>
      </c>
      <c r="K3900" s="238" t="s">
        <v>13246</v>
      </c>
      <c r="L3900" t="str">
        <f>LEFT(Table58[[#This Row],[L3 (Last Work Package only)]],FIND(" - ",Table58[[#This Row],[L3 (Last Work Package only)]])-1)</f>
        <v>IDR 207.1</v>
      </c>
      <c r="M3900" t="str">
        <f>LEFT(Table58[[#This Row],[Assets]],FIND(" - ",Table58[[#This Row],[Assets]])-1)</f>
        <v>HS2-00002CT57</v>
      </c>
      <c r="N3900" s="239" t="e">
        <f>INDEX(TrackerTbl[#Data],MATCH(Table58[[#This Row],[L2]],TrackerTbl[Cleansed_UAID_2],0),5)</f>
        <v>#N/A</v>
      </c>
      <c r="O3900" s="9" t="e">
        <f>INDEX(TrackerTbl[#Data],MATCH(Table58[[#This Row],[L2]],TrackerTbl[Cleansed_UAID_2],0),6)</f>
        <v>#N/A</v>
      </c>
      <c r="P3900" s="239" t="e">
        <f>INDEX(TrackerTbl[#Data],MATCH(Table58[[#This Row],[L2]],TrackerTbl[Cleansed_UAID_2],0),7)</f>
        <v>#N/A</v>
      </c>
    </row>
    <row r="3901" spans="10:16">
      <c r="J3901" t="s">
        <v>13250</v>
      </c>
      <c r="K3901" s="238" t="s">
        <v>13246</v>
      </c>
      <c r="L3901" t="str">
        <f>LEFT(Table58[[#This Row],[L3 (Last Work Package only)]],FIND(" - ",Table58[[#This Row],[L3 (Last Work Package only)]])-1)</f>
        <v>IDR 207.1</v>
      </c>
      <c r="M3901" t="str">
        <f>LEFT(Table58[[#This Row],[Assets]],FIND(" - ",Table58[[#This Row],[Assets]])-1)</f>
        <v>HS2-00002CT5D</v>
      </c>
      <c r="N3901" s="239" t="e">
        <f>INDEX(TrackerTbl[#Data],MATCH(Table58[[#This Row],[L2]],TrackerTbl[Cleansed_UAID_2],0),5)</f>
        <v>#N/A</v>
      </c>
      <c r="O3901" s="9" t="e">
        <f>INDEX(TrackerTbl[#Data],MATCH(Table58[[#This Row],[L2]],TrackerTbl[Cleansed_UAID_2],0),6)</f>
        <v>#N/A</v>
      </c>
      <c r="P3901" s="239" t="e">
        <f>INDEX(TrackerTbl[#Data],MATCH(Table58[[#This Row],[L2]],TrackerTbl[Cleansed_UAID_2],0),7)</f>
        <v>#N/A</v>
      </c>
    </row>
    <row r="3902" spans="10:16">
      <c r="J3902" t="s">
        <v>13251</v>
      </c>
      <c r="K3902" s="238" t="s">
        <v>13246</v>
      </c>
      <c r="L3902" t="str">
        <f>LEFT(Table58[[#This Row],[L3 (Last Work Package only)]],FIND(" - ",Table58[[#This Row],[L3 (Last Work Package only)]])-1)</f>
        <v>IDR 207.1</v>
      </c>
      <c r="M3902" t="str">
        <f>LEFT(Table58[[#This Row],[Assets]],FIND(" - ",Table58[[#This Row],[Assets]])-1)</f>
        <v>HS2-00002N7VR</v>
      </c>
      <c r="N3902" s="239" t="e">
        <f>INDEX(TrackerTbl[#Data],MATCH(Table58[[#This Row],[L2]],TrackerTbl[Cleansed_UAID_2],0),5)</f>
        <v>#N/A</v>
      </c>
      <c r="O3902" s="9" t="e">
        <f>INDEX(TrackerTbl[#Data],MATCH(Table58[[#This Row],[L2]],TrackerTbl[Cleansed_UAID_2],0),6)</f>
        <v>#N/A</v>
      </c>
      <c r="P3902" s="239" t="e">
        <f>INDEX(TrackerTbl[#Data],MATCH(Table58[[#This Row],[L2]],TrackerTbl[Cleansed_UAID_2],0),7)</f>
        <v>#N/A</v>
      </c>
    </row>
    <row r="3903" spans="10:16">
      <c r="J3903" t="s">
        <v>13252</v>
      </c>
      <c r="K3903" s="238" t="s">
        <v>13246</v>
      </c>
      <c r="L3903" t="str">
        <f>LEFT(Table58[[#This Row],[L3 (Last Work Package only)]],FIND(" - ",Table58[[#This Row],[L3 (Last Work Package only)]])-1)</f>
        <v>IDR 207.1</v>
      </c>
      <c r="M3903" t="str">
        <f>LEFT(Table58[[#This Row],[Assets]],FIND(" - ",Table58[[#This Row],[Assets]])-1)</f>
        <v>HS2-000001403</v>
      </c>
      <c r="N3903" s="239" t="e">
        <f>INDEX(TrackerTbl[#Data],MATCH(Table58[[#This Row],[L2]],TrackerTbl[Cleansed_UAID_2],0),5)</f>
        <v>#N/A</v>
      </c>
      <c r="O3903" s="9" t="e">
        <f>INDEX(TrackerTbl[#Data],MATCH(Table58[[#This Row],[L2]],TrackerTbl[Cleansed_UAID_2],0),6)</f>
        <v>#N/A</v>
      </c>
      <c r="P3903" s="239" t="e">
        <f>INDEX(TrackerTbl[#Data],MATCH(Table58[[#This Row],[L2]],TrackerTbl[Cleansed_UAID_2],0),7)</f>
        <v>#N/A</v>
      </c>
    </row>
    <row r="3904" spans="10:16">
      <c r="J3904" t="s">
        <v>13253</v>
      </c>
      <c r="K3904" s="238" t="s">
        <v>13254</v>
      </c>
      <c r="L3904" t="str">
        <f>LEFT(Table58[[#This Row],[L3 (Last Work Package only)]],FIND(" - ",Table58[[#This Row],[L3 (Last Work Package only)]])-1)</f>
        <v>IDR 206.1-4</v>
      </c>
      <c r="M3904" t="str">
        <f>LEFT(Table58[[#This Row],[Assets]],FIND(" - ",Table58[[#This Row],[Assets]])-1)</f>
        <v>HS2-00002CT4T</v>
      </c>
      <c r="N3904" s="239" t="e">
        <f>INDEX(TrackerTbl[#Data],MATCH(Table58[[#This Row],[L2]],TrackerTbl[Cleansed_UAID_2],0),5)</f>
        <v>#N/A</v>
      </c>
      <c r="O3904" s="9" t="e">
        <f>INDEX(TrackerTbl[#Data],MATCH(Table58[[#This Row],[L2]],TrackerTbl[Cleansed_UAID_2],0),6)</f>
        <v>#N/A</v>
      </c>
      <c r="P3904" s="239" t="e">
        <f>INDEX(TrackerTbl[#Data],MATCH(Table58[[#This Row],[L2]],TrackerTbl[Cleansed_UAID_2],0),7)</f>
        <v>#N/A</v>
      </c>
    </row>
    <row r="3905" spans="10:16">
      <c r="J3905" t="s">
        <v>13255</v>
      </c>
      <c r="K3905" s="238" t="s">
        <v>13256</v>
      </c>
      <c r="L3905" t="str">
        <f>LEFT(Table58[[#This Row],[L3 (Last Work Package only)]],FIND(" - ",Table58[[#This Row],[L3 (Last Work Package only)]])-1)</f>
        <v>IDR 206.1-3</v>
      </c>
      <c r="M3905" t="str">
        <f>LEFT(Table58[[#This Row],[Assets]],FIND(" - ",Table58[[#This Row],[Assets]])-1)</f>
        <v>HS2-00002CT4U</v>
      </c>
      <c r="N3905" s="239" t="e">
        <f>INDEX(TrackerTbl[#Data],MATCH(Table58[[#This Row],[L2]],TrackerTbl[Cleansed_UAID_2],0),5)</f>
        <v>#N/A</v>
      </c>
      <c r="O3905" s="9" t="e">
        <f>INDEX(TrackerTbl[#Data],MATCH(Table58[[#This Row],[L2]],TrackerTbl[Cleansed_UAID_2],0),6)</f>
        <v>#N/A</v>
      </c>
      <c r="P3905" s="239" t="e">
        <f>INDEX(TrackerTbl[#Data],MATCH(Table58[[#This Row],[L2]],TrackerTbl[Cleansed_UAID_2],0),7)</f>
        <v>#N/A</v>
      </c>
    </row>
    <row r="3906" spans="10:16">
      <c r="J3906" t="s">
        <v>13257</v>
      </c>
      <c r="K3906" s="238" t="s">
        <v>13258</v>
      </c>
      <c r="L3906" t="str">
        <f>LEFT(Table58[[#This Row],[L3 (Last Work Package only)]],FIND(" - ",Table58[[#This Row],[L3 (Last Work Package only)]])-1)</f>
        <v>IDR 206.1-2</v>
      </c>
      <c r="M3906" t="str">
        <f>LEFT(Table58[[#This Row],[Assets]],FIND(" - ",Table58[[#This Row],[Assets]])-1)</f>
        <v>HS2-00002TG2C</v>
      </c>
      <c r="N3906" s="239" t="e">
        <f>INDEX(TrackerTbl[#Data],MATCH(Table58[[#This Row],[L2]],TrackerTbl[Cleansed_UAID_2],0),5)</f>
        <v>#N/A</v>
      </c>
      <c r="O3906" s="9" t="e">
        <f>INDEX(TrackerTbl[#Data],MATCH(Table58[[#This Row],[L2]],TrackerTbl[Cleansed_UAID_2],0),6)</f>
        <v>#N/A</v>
      </c>
      <c r="P3906" s="239" t="e">
        <f>INDEX(TrackerTbl[#Data],MATCH(Table58[[#This Row],[L2]],TrackerTbl[Cleansed_UAID_2],0),7)</f>
        <v>#N/A</v>
      </c>
    </row>
    <row r="3907" spans="10:16">
      <c r="J3907" t="s">
        <v>13259</v>
      </c>
      <c r="K3907" s="238" t="s">
        <v>13258</v>
      </c>
      <c r="L3907" t="str">
        <f>LEFT(Table58[[#This Row],[L3 (Last Work Package only)]],FIND(" - ",Table58[[#This Row],[L3 (Last Work Package only)]])-1)</f>
        <v>IDR 206.1-2</v>
      </c>
      <c r="M3907" t="str">
        <f>LEFT(Table58[[#This Row],[Assets]],FIND(" - ",Table58[[#This Row],[Assets]])-1)</f>
        <v>HS2-00002NSXW</v>
      </c>
      <c r="N3907" s="239" t="e">
        <f>INDEX(TrackerTbl[#Data],MATCH(Table58[[#This Row],[L2]],TrackerTbl[Cleansed_UAID_2],0),5)</f>
        <v>#N/A</v>
      </c>
      <c r="O3907" s="9" t="e">
        <f>INDEX(TrackerTbl[#Data],MATCH(Table58[[#This Row],[L2]],TrackerTbl[Cleansed_UAID_2],0),6)</f>
        <v>#N/A</v>
      </c>
      <c r="P3907" s="239" t="e">
        <f>INDEX(TrackerTbl[#Data],MATCH(Table58[[#This Row],[L2]],TrackerTbl[Cleansed_UAID_2],0),7)</f>
        <v>#N/A</v>
      </c>
    </row>
    <row r="3908" spans="10:16">
      <c r="J3908" t="s">
        <v>13260</v>
      </c>
      <c r="K3908" s="238" t="s">
        <v>13258</v>
      </c>
      <c r="L3908" t="str">
        <f>LEFT(Table58[[#This Row],[L3 (Last Work Package only)]],FIND(" - ",Table58[[#This Row],[L3 (Last Work Package only)]])-1)</f>
        <v>IDR 206.1-2</v>
      </c>
      <c r="M3908" t="str">
        <f>LEFT(Table58[[#This Row],[Assets]],FIND(" - ",Table58[[#This Row],[Assets]])-1)</f>
        <v>HS2-00002WGEX</v>
      </c>
      <c r="N3908" s="239" t="e">
        <f>INDEX(TrackerTbl[#Data],MATCH(Table58[[#This Row],[L2]],TrackerTbl[Cleansed_UAID_2],0),5)</f>
        <v>#N/A</v>
      </c>
      <c r="O3908" s="9" t="e">
        <f>INDEX(TrackerTbl[#Data],MATCH(Table58[[#This Row],[L2]],TrackerTbl[Cleansed_UAID_2],0),6)</f>
        <v>#N/A</v>
      </c>
      <c r="P3908" s="239" t="e">
        <f>INDEX(TrackerTbl[#Data],MATCH(Table58[[#This Row],[L2]],TrackerTbl[Cleansed_UAID_2],0),7)</f>
        <v>#N/A</v>
      </c>
    </row>
    <row r="3909" spans="10:16">
      <c r="J3909" t="s">
        <v>13261</v>
      </c>
      <c r="K3909" s="238" t="s">
        <v>13258</v>
      </c>
      <c r="L3909" t="str">
        <f>LEFT(Table58[[#This Row],[L3 (Last Work Package only)]],FIND(" - ",Table58[[#This Row],[L3 (Last Work Package only)]])-1)</f>
        <v>IDR 206.1-2</v>
      </c>
      <c r="M3909" t="str">
        <f>LEFT(Table58[[#This Row],[Assets]],FIND(" - ",Table58[[#This Row],[Assets]])-1)</f>
        <v>HS2-00002N7VG</v>
      </c>
      <c r="N3909" s="239" t="e">
        <f>INDEX(TrackerTbl[#Data],MATCH(Table58[[#This Row],[L2]],TrackerTbl[Cleansed_UAID_2],0),5)</f>
        <v>#N/A</v>
      </c>
      <c r="O3909" s="9" t="e">
        <f>INDEX(TrackerTbl[#Data],MATCH(Table58[[#This Row],[L2]],TrackerTbl[Cleansed_UAID_2],0),6)</f>
        <v>#N/A</v>
      </c>
      <c r="P3909" s="239" t="e">
        <f>INDEX(TrackerTbl[#Data],MATCH(Table58[[#This Row],[L2]],TrackerTbl[Cleansed_UAID_2],0),7)</f>
        <v>#N/A</v>
      </c>
    </row>
    <row r="3910" spans="10:16">
      <c r="J3910" t="s">
        <v>13262</v>
      </c>
      <c r="K3910" s="238" t="s">
        <v>13258</v>
      </c>
      <c r="L3910" t="str">
        <f>LEFT(Table58[[#This Row],[L3 (Last Work Package only)]],FIND(" - ",Table58[[#This Row],[L3 (Last Work Package only)]])-1)</f>
        <v>IDR 206.1-2</v>
      </c>
      <c r="M3910" t="str">
        <f>LEFT(Table58[[#This Row],[Assets]],FIND(" - ",Table58[[#This Row],[Assets]])-1)</f>
        <v>HS2-000020NBS</v>
      </c>
      <c r="N3910" s="239" t="e">
        <f>INDEX(TrackerTbl[#Data],MATCH(Table58[[#This Row],[L2]],TrackerTbl[Cleansed_UAID_2],0),5)</f>
        <v>#N/A</v>
      </c>
      <c r="O3910" s="9" t="e">
        <f>INDEX(TrackerTbl[#Data],MATCH(Table58[[#This Row],[L2]],TrackerTbl[Cleansed_UAID_2],0),6)</f>
        <v>#N/A</v>
      </c>
      <c r="P3910" s="239" t="e">
        <f>INDEX(TrackerTbl[#Data],MATCH(Table58[[#This Row],[L2]],TrackerTbl[Cleansed_UAID_2],0),7)</f>
        <v>#N/A</v>
      </c>
    </row>
    <row r="3911" spans="10:16">
      <c r="J3911" t="s">
        <v>13263</v>
      </c>
      <c r="K3911" s="238" t="s">
        <v>13258</v>
      </c>
      <c r="L3911" t="str">
        <f>LEFT(Table58[[#This Row],[L3 (Last Work Package only)]],FIND(" - ",Table58[[#This Row],[L3 (Last Work Package only)]])-1)</f>
        <v>IDR 206.1-2</v>
      </c>
      <c r="M3911" t="str">
        <f>LEFT(Table58[[#This Row],[Assets]],FIND(" - ",Table58[[#This Row],[Assets]])-1)</f>
        <v>HS2-00002CT4Y</v>
      </c>
      <c r="N3911" s="239" t="e">
        <f>INDEX(TrackerTbl[#Data],MATCH(Table58[[#This Row],[L2]],TrackerTbl[Cleansed_UAID_2],0),5)</f>
        <v>#N/A</v>
      </c>
      <c r="O3911" s="9" t="e">
        <f>INDEX(TrackerTbl[#Data],MATCH(Table58[[#This Row],[L2]],TrackerTbl[Cleansed_UAID_2],0),6)</f>
        <v>#N/A</v>
      </c>
      <c r="P3911" s="239" t="e">
        <f>INDEX(TrackerTbl[#Data],MATCH(Table58[[#This Row],[L2]],TrackerTbl[Cleansed_UAID_2],0),7)</f>
        <v>#N/A</v>
      </c>
    </row>
    <row r="3912" spans="10:16">
      <c r="J3912" t="s">
        <v>13264</v>
      </c>
      <c r="K3912" s="238" t="s">
        <v>13258</v>
      </c>
      <c r="L3912" t="str">
        <f>LEFT(Table58[[#This Row],[L3 (Last Work Package only)]],FIND(" - ",Table58[[#This Row],[L3 (Last Work Package only)]])-1)</f>
        <v>IDR 206.1-2</v>
      </c>
      <c r="M3912" t="str">
        <f>LEFT(Table58[[#This Row],[Assets]],FIND(" - ",Table58[[#This Row],[Assets]])-1)</f>
        <v>HS2-00002N7VH</v>
      </c>
      <c r="N3912" s="239" t="e">
        <f>INDEX(TrackerTbl[#Data],MATCH(Table58[[#This Row],[L2]],TrackerTbl[Cleansed_UAID_2],0),5)</f>
        <v>#N/A</v>
      </c>
      <c r="O3912" s="9" t="e">
        <f>INDEX(TrackerTbl[#Data],MATCH(Table58[[#This Row],[L2]],TrackerTbl[Cleansed_UAID_2],0),6)</f>
        <v>#N/A</v>
      </c>
      <c r="P3912" s="239" t="e">
        <f>INDEX(TrackerTbl[#Data],MATCH(Table58[[#This Row],[L2]],TrackerTbl[Cleansed_UAID_2],0),7)</f>
        <v>#N/A</v>
      </c>
    </row>
    <row r="3913" spans="10:16">
      <c r="J3913" t="s">
        <v>13265</v>
      </c>
      <c r="K3913" s="238" t="s">
        <v>13258</v>
      </c>
      <c r="L3913" t="str">
        <f>LEFT(Table58[[#This Row],[L3 (Last Work Package only)]],FIND(" - ",Table58[[#This Row],[L3 (Last Work Package only)]])-1)</f>
        <v>IDR 206.1-2</v>
      </c>
      <c r="M3913" t="str">
        <f>LEFT(Table58[[#This Row],[Assets]],FIND(" - ",Table58[[#This Row],[Assets]])-1)</f>
        <v>HS2-00002WUTU</v>
      </c>
      <c r="N3913" s="239">
        <f>INDEX(TrackerTbl[#Data],MATCH(Table58[[#This Row],[L2]],TrackerTbl[Cleansed_UAID_2],0),5)</f>
        <v>45594</v>
      </c>
      <c r="O3913" s="9" t="str">
        <f>INDEX(TrackerTbl[#Data],MATCH(Table58[[#This Row],[L2]],TrackerTbl[Cleansed_UAID_2],0),6)</f>
        <v>10 - Complete</v>
      </c>
      <c r="P3913" s="239">
        <f>INDEX(TrackerTbl[#Data],MATCH(Table58[[#This Row],[L2]],TrackerTbl[Cleansed_UAID_2],0),7)</f>
        <v>45604</v>
      </c>
    </row>
    <row r="3914" spans="10:16">
      <c r="J3914" t="s">
        <v>13266</v>
      </c>
      <c r="K3914" s="238" t="s">
        <v>13258</v>
      </c>
      <c r="L3914" t="str">
        <f>LEFT(Table58[[#This Row],[L3 (Last Work Package only)]],FIND(" - ",Table58[[#This Row],[L3 (Last Work Package only)]])-1)</f>
        <v>IDR 206.1-2</v>
      </c>
      <c r="M3914" t="str">
        <f>LEFT(Table58[[#This Row],[Assets]],FIND(" - ",Table58[[#This Row],[Assets]])-1)</f>
        <v>HS2-00002WUTV</v>
      </c>
      <c r="N3914" s="239">
        <f>INDEX(TrackerTbl[#Data],MATCH(Table58[[#This Row],[L2]],TrackerTbl[Cleansed_UAID_2],0),5)</f>
        <v>45594</v>
      </c>
      <c r="O3914" s="9" t="str">
        <f>INDEX(TrackerTbl[#Data],MATCH(Table58[[#This Row],[L2]],TrackerTbl[Cleansed_UAID_2],0),6)</f>
        <v>10 - Complete</v>
      </c>
      <c r="P3914" s="239">
        <f>INDEX(TrackerTbl[#Data],MATCH(Table58[[#This Row],[L2]],TrackerTbl[Cleansed_UAID_2],0),7)</f>
        <v>45604</v>
      </c>
    </row>
    <row r="3915" spans="10:16">
      <c r="J3915" t="s">
        <v>13267</v>
      </c>
      <c r="K3915" s="238" t="s">
        <v>13258</v>
      </c>
      <c r="L3915" t="str">
        <f>LEFT(Table58[[#This Row],[L3 (Last Work Package only)]],FIND(" - ",Table58[[#This Row],[L3 (Last Work Package only)]])-1)</f>
        <v>IDR 206.1-2</v>
      </c>
      <c r="M3915" t="str">
        <f>LEFT(Table58[[#This Row],[Assets]],FIND(" - ",Table58[[#This Row],[Assets]])-1)</f>
        <v>HS2-00002WUTW</v>
      </c>
      <c r="N3915" s="239">
        <f>INDEX(TrackerTbl[#Data],MATCH(Table58[[#This Row],[L2]],TrackerTbl[Cleansed_UAID_2],0),5)</f>
        <v>45594</v>
      </c>
      <c r="O3915" s="9" t="str">
        <f>INDEX(TrackerTbl[#Data],MATCH(Table58[[#This Row],[L2]],TrackerTbl[Cleansed_UAID_2],0),6)</f>
        <v>10 - Complete</v>
      </c>
      <c r="P3915" s="239">
        <f>INDEX(TrackerTbl[#Data],MATCH(Table58[[#This Row],[L2]],TrackerTbl[Cleansed_UAID_2],0),7)</f>
        <v>45604</v>
      </c>
    </row>
    <row r="3916" spans="10:16">
      <c r="J3916" t="s">
        <v>13268</v>
      </c>
      <c r="K3916" s="238" t="s">
        <v>13258</v>
      </c>
      <c r="L3916" t="str">
        <f>LEFT(Table58[[#This Row],[L3 (Last Work Package only)]],FIND(" - ",Table58[[#This Row],[L3 (Last Work Package only)]])-1)</f>
        <v>IDR 206.1-2</v>
      </c>
      <c r="M3916" t="str">
        <f>LEFT(Table58[[#This Row],[Assets]],FIND(" - ",Table58[[#This Row],[Assets]])-1)</f>
        <v>HS2-00002WUTX</v>
      </c>
      <c r="N3916" s="239">
        <f>INDEX(TrackerTbl[#Data],MATCH(Table58[[#This Row],[L2]],TrackerTbl[Cleansed_UAID_2],0),5)</f>
        <v>45594</v>
      </c>
      <c r="O3916" s="9" t="str">
        <f>INDEX(TrackerTbl[#Data],MATCH(Table58[[#This Row],[L2]],TrackerTbl[Cleansed_UAID_2],0),6)</f>
        <v>10 - Complete</v>
      </c>
      <c r="P3916" s="239">
        <f>INDEX(TrackerTbl[#Data],MATCH(Table58[[#This Row],[L2]],TrackerTbl[Cleansed_UAID_2],0),7)</f>
        <v>45604</v>
      </c>
    </row>
    <row r="3917" spans="10:16">
      <c r="J3917" t="s">
        <v>13269</v>
      </c>
      <c r="K3917" s="238" t="s">
        <v>13258</v>
      </c>
      <c r="L3917" t="str">
        <f>LEFT(Table58[[#This Row],[L3 (Last Work Package only)]],FIND(" - ",Table58[[#This Row],[L3 (Last Work Package only)]])-1)</f>
        <v>IDR 206.1-2</v>
      </c>
      <c r="M3917" t="str">
        <f>LEFT(Table58[[#This Row],[Assets]],FIND(" - ",Table58[[#This Row],[Assets]])-1)</f>
        <v>HS2-00002WUTY</v>
      </c>
      <c r="N3917" s="239">
        <f>INDEX(TrackerTbl[#Data],MATCH(Table58[[#This Row],[L2]],TrackerTbl[Cleansed_UAID_2],0),5)</f>
        <v>45594</v>
      </c>
      <c r="O3917" s="9" t="str">
        <f>INDEX(TrackerTbl[#Data],MATCH(Table58[[#This Row],[L2]],TrackerTbl[Cleansed_UAID_2],0),6)</f>
        <v>10 - Complete</v>
      </c>
      <c r="P3917" s="239">
        <f>INDEX(TrackerTbl[#Data],MATCH(Table58[[#This Row],[L2]],TrackerTbl[Cleansed_UAID_2],0),7)</f>
        <v>45604</v>
      </c>
    </row>
    <row r="3918" spans="10:16">
      <c r="J3918" t="s">
        <v>13270</v>
      </c>
      <c r="K3918" s="238" t="s">
        <v>13258</v>
      </c>
      <c r="L3918" t="str">
        <f>LEFT(Table58[[#This Row],[L3 (Last Work Package only)]],FIND(" - ",Table58[[#This Row],[L3 (Last Work Package only)]])-1)</f>
        <v>IDR 206.1-2</v>
      </c>
      <c r="M3918" t="str">
        <f>LEFT(Table58[[#This Row],[Assets]],FIND(" - ",Table58[[#This Row],[Assets]])-1)</f>
        <v>HS2-00002WUTZ</v>
      </c>
      <c r="N3918" s="239">
        <f>INDEX(TrackerTbl[#Data],MATCH(Table58[[#This Row],[L2]],TrackerTbl[Cleansed_UAID_2],0),5)</f>
        <v>45594</v>
      </c>
      <c r="O3918" s="9" t="str">
        <f>INDEX(TrackerTbl[#Data],MATCH(Table58[[#This Row],[L2]],TrackerTbl[Cleansed_UAID_2],0),6)</f>
        <v>10 - Complete</v>
      </c>
      <c r="P3918" s="239">
        <f>INDEX(TrackerTbl[#Data],MATCH(Table58[[#This Row],[L2]],TrackerTbl[Cleansed_UAID_2],0),7)</f>
        <v>45604</v>
      </c>
    </row>
    <row r="3919" spans="10:16">
      <c r="J3919" t="s">
        <v>13271</v>
      </c>
      <c r="K3919" s="238" t="s">
        <v>13258</v>
      </c>
      <c r="L3919" t="str">
        <f>LEFT(Table58[[#This Row],[L3 (Last Work Package only)]],FIND(" - ",Table58[[#This Row],[L3 (Last Work Package only)]])-1)</f>
        <v>IDR 206.1-2</v>
      </c>
      <c r="M3919" t="str">
        <f>LEFT(Table58[[#This Row],[Assets]],FIND(" - ",Table58[[#This Row],[Assets]])-1)</f>
        <v>HS2-00003782Z</v>
      </c>
      <c r="N3919" s="239" t="e">
        <f>INDEX(TrackerTbl[#Data],MATCH(Table58[[#This Row],[L2]],TrackerTbl[Cleansed_UAID_2],0),5)</f>
        <v>#N/A</v>
      </c>
      <c r="O3919" s="9" t="e">
        <f>INDEX(TrackerTbl[#Data],MATCH(Table58[[#This Row],[L2]],TrackerTbl[Cleansed_UAID_2],0),6)</f>
        <v>#N/A</v>
      </c>
      <c r="P3919" s="239" t="e">
        <f>INDEX(TrackerTbl[#Data],MATCH(Table58[[#This Row],[L2]],TrackerTbl[Cleansed_UAID_2],0),7)</f>
        <v>#N/A</v>
      </c>
    </row>
    <row r="3920" spans="10:16">
      <c r="J3920" t="s">
        <v>13272</v>
      </c>
      <c r="K3920" s="238" t="s">
        <v>13273</v>
      </c>
      <c r="L3920" t="str">
        <f>LEFT(Table58[[#This Row],[L3 (Last Work Package only)]],FIND(" - ",Table58[[#This Row],[L3 (Last Work Package only)]])-1)</f>
        <v>IDR 206.1-1</v>
      </c>
      <c r="M3920" t="str">
        <f>LEFT(Table58[[#This Row],[Assets]],FIND(" - ",Table58[[#This Row],[Assets]])-1)</f>
        <v>HS2-000001291</v>
      </c>
      <c r="N3920" s="239" t="e">
        <f>INDEX(TrackerTbl[#Data],MATCH(Table58[[#This Row],[L2]],TrackerTbl[Cleansed_UAID_2],0),5)</f>
        <v>#N/A</v>
      </c>
      <c r="O3920" s="9" t="e">
        <f>INDEX(TrackerTbl[#Data],MATCH(Table58[[#This Row],[L2]],TrackerTbl[Cleansed_UAID_2],0),6)</f>
        <v>#N/A</v>
      </c>
      <c r="P3920" s="239" t="e">
        <f>INDEX(TrackerTbl[#Data],MATCH(Table58[[#This Row],[L2]],TrackerTbl[Cleansed_UAID_2],0),7)</f>
        <v>#N/A</v>
      </c>
    </row>
    <row r="3921" spans="10:16">
      <c r="J3921" t="s">
        <v>13274</v>
      </c>
      <c r="K3921" s="238" t="s">
        <v>13275</v>
      </c>
      <c r="L3921" t="str">
        <f>LEFT(Table58[[#This Row],[L3 (Last Work Package only)]],FIND(" - ",Table58[[#This Row],[L3 (Last Work Package only)]])-1)</f>
        <v>IDR 205.3</v>
      </c>
      <c r="M3921" t="str">
        <f>LEFT(Table58[[#This Row],[Assets]],FIND(" - ",Table58[[#This Row],[Assets]])-1)</f>
        <v>HS2-000020NBF</v>
      </c>
      <c r="N3921" s="239">
        <f>INDEX(TrackerTbl[#Data],MATCH(Table58[[#This Row],[L2]],TrackerTbl[Cleansed_UAID_2],0),5)</f>
        <v>45358.454861111109</v>
      </c>
      <c r="O3921" s="9" t="str">
        <f>INDEX(TrackerTbl[#Data],MATCH(Table58[[#This Row],[L2]],TrackerTbl[Cleansed_UAID_2],0),6)</f>
        <v>10 - Complete</v>
      </c>
      <c r="P3921" s="239">
        <f>INDEX(TrackerTbl[#Data],MATCH(Table58[[#This Row],[L2]],TrackerTbl[Cleansed_UAID_2],0),7)</f>
        <v>45358.531944444447</v>
      </c>
    </row>
    <row r="3922" spans="10:16">
      <c r="J3922" t="s">
        <v>13276</v>
      </c>
      <c r="K3922" s="238" t="s">
        <v>13275</v>
      </c>
      <c r="L3922" t="str">
        <f>LEFT(Table58[[#This Row],[L3 (Last Work Package only)]],FIND(" - ",Table58[[#This Row],[L3 (Last Work Package only)]])-1)</f>
        <v>IDR 205.3</v>
      </c>
      <c r="M3922" t="str">
        <f>LEFT(Table58[[#This Row],[Assets]],FIND(" - ",Table58[[#This Row],[Assets]])-1)</f>
        <v>HS2-00002CW1L</v>
      </c>
      <c r="N3922" s="239">
        <f>INDEX(TrackerTbl[#Data],MATCH(Table58[[#This Row],[L2]],TrackerTbl[Cleansed_UAID_2],0),5)</f>
        <v>45513</v>
      </c>
      <c r="O3922" s="9" t="str">
        <f>INDEX(TrackerTbl[#Data],MATCH(Table58[[#This Row],[L2]],TrackerTbl[Cleansed_UAID_2],0),6)</f>
        <v>10 - Complete</v>
      </c>
      <c r="P3922" s="239">
        <f>INDEX(TrackerTbl[#Data],MATCH(Table58[[#This Row],[L2]],TrackerTbl[Cleansed_UAID_2],0),7)</f>
        <v>45527</v>
      </c>
    </row>
    <row r="3923" spans="10:16">
      <c r="J3923" t="s">
        <v>13277</v>
      </c>
      <c r="K3923" s="238" t="s">
        <v>13275</v>
      </c>
      <c r="L3923" t="str">
        <f>LEFT(Table58[[#This Row],[L3 (Last Work Package only)]],FIND(" - ",Table58[[#This Row],[L3 (Last Work Package only)]])-1)</f>
        <v>IDR 205.3</v>
      </c>
      <c r="M3923" t="str">
        <f>LEFT(Table58[[#This Row],[Assets]],FIND(" - ",Table58[[#This Row],[Assets]])-1)</f>
        <v>HS2-00002BJS2</v>
      </c>
      <c r="N3923" s="239">
        <f>INDEX(TrackerTbl[#Data],MATCH(Table58[[#This Row],[L2]],TrackerTbl[Cleansed_UAID_2],0),5)</f>
        <v>45331</v>
      </c>
      <c r="O3923" s="9" t="str">
        <f>INDEX(TrackerTbl[#Data],MATCH(Table58[[#This Row],[L2]],TrackerTbl[Cleansed_UAID_2],0),6)</f>
        <v>10 - Complete</v>
      </c>
      <c r="P3923" s="239">
        <f>INDEX(TrackerTbl[#Data],MATCH(Table58[[#This Row],[L2]],TrackerTbl[Cleansed_UAID_2],0),7)</f>
        <v>45341</v>
      </c>
    </row>
    <row r="3924" spans="10:16">
      <c r="J3924" t="s">
        <v>13278</v>
      </c>
      <c r="K3924" s="238" t="s">
        <v>13275</v>
      </c>
      <c r="L3924" t="str">
        <f>LEFT(Table58[[#This Row],[L3 (Last Work Package only)]],FIND(" - ",Table58[[#This Row],[L3 (Last Work Package only)]])-1)</f>
        <v>IDR 205.3</v>
      </c>
      <c r="M3924" t="str">
        <f>LEFT(Table58[[#This Row],[Assets]],FIND(" - ",Table58[[#This Row],[Assets]])-1)</f>
        <v>HS2-000001289</v>
      </c>
      <c r="N3924" s="239">
        <f>INDEX(TrackerTbl[#Data],MATCH(Table58[[#This Row],[L2]],TrackerTbl[Cleansed_UAID_2],0),5)</f>
        <v>45352</v>
      </c>
      <c r="O3924" s="9" t="str">
        <f>INDEX(TrackerTbl[#Data],MATCH(Table58[[#This Row],[L2]],TrackerTbl[Cleansed_UAID_2],0),6)</f>
        <v>10 - Complete</v>
      </c>
      <c r="P3924" s="239">
        <f>INDEX(TrackerTbl[#Data],MATCH(Table58[[#This Row],[L2]],TrackerTbl[Cleansed_UAID_2],0),7)</f>
        <v>45355</v>
      </c>
    </row>
    <row r="3925" spans="10:16">
      <c r="J3925" t="s">
        <v>13279</v>
      </c>
      <c r="K3925" s="238" t="s">
        <v>13275</v>
      </c>
      <c r="L3925" t="str">
        <f>LEFT(Table58[[#This Row],[L3 (Last Work Package only)]],FIND(" - ",Table58[[#This Row],[L3 (Last Work Package only)]])-1)</f>
        <v>IDR 205.3</v>
      </c>
      <c r="M3925" t="str">
        <f>LEFT(Table58[[#This Row],[Assets]],FIND(" - ",Table58[[#This Row],[Assets]])-1)</f>
        <v>HS2-00002N7VF</v>
      </c>
      <c r="N3925" s="239">
        <f>INDEX(TrackerTbl[#Data],MATCH(Table58[[#This Row],[L2]],TrackerTbl[Cleansed_UAID_2],0),5)</f>
        <v>45343</v>
      </c>
      <c r="O3925" s="9" t="str">
        <f>INDEX(TrackerTbl[#Data],MATCH(Table58[[#This Row],[L2]],TrackerTbl[Cleansed_UAID_2],0),6)</f>
        <v>10 - Complete</v>
      </c>
      <c r="P3925" s="239">
        <f>INDEX(TrackerTbl[#Data],MATCH(Table58[[#This Row],[L2]],TrackerTbl[Cleansed_UAID_2],0),7)</f>
        <v>45344</v>
      </c>
    </row>
    <row r="3926" spans="10:16">
      <c r="J3926" t="s">
        <v>13280</v>
      </c>
      <c r="K3926" s="238" t="s">
        <v>13275</v>
      </c>
      <c r="L3926" t="str">
        <f>LEFT(Table58[[#This Row],[L3 (Last Work Package only)]],FIND(" - ",Table58[[#This Row],[L3 (Last Work Package only)]])-1)</f>
        <v>IDR 205.3</v>
      </c>
      <c r="M3926" t="str">
        <f>LEFT(Table58[[#This Row],[Assets]],FIND(" - ",Table58[[#This Row],[Assets]])-1)</f>
        <v>HS2-000001292</v>
      </c>
      <c r="N3926" s="239">
        <f>INDEX(TrackerTbl[#Data],MATCH(Table58[[#This Row],[L2]],TrackerTbl[Cleansed_UAID_2],0),5)</f>
        <v>45342</v>
      </c>
      <c r="O3926" s="9" t="str">
        <f>INDEX(TrackerTbl[#Data],MATCH(Table58[[#This Row],[L2]],TrackerTbl[Cleansed_UAID_2],0),6)</f>
        <v>10 - Complete</v>
      </c>
      <c r="P3926" s="239">
        <f>INDEX(TrackerTbl[#Data],MATCH(Table58[[#This Row],[L2]],TrackerTbl[Cleansed_UAID_2],0),7)</f>
        <v>45343</v>
      </c>
    </row>
    <row r="3927" spans="10:16">
      <c r="J3927" t="s">
        <v>13281</v>
      </c>
      <c r="K3927" s="238" t="s">
        <v>13275</v>
      </c>
      <c r="L3927" t="str">
        <f>LEFT(Table58[[#This Row],[L3 (Last Work Package only)]],FIND(" - ",Table58[[#This Row],[L3 (Last Work Package only)]])-1)</f>
        <v>IDR 205.3</v>
      </c>
      <c r="M3927" t="str">
        <f>LEFT(Table58[[#This Row],[Assets]],FIND(" - ",Table58[[#This Row],[Assets]])-1)</f>
        <v>HS2-00002N7VN</v>
      </c>
      <c r="N3927" s="239">
        <f>INDEX(TrackerTbl[#Data],MATCH(Table58[[#This Row],[L2]],TrackerTbl[Cleansed_UAID_2],0),5)</f>
        <v>45341</v>
      </c>
      <c r="O3927" s="9" t="str">
        <f>INDEX(TrackerTbl[#Data],MATCH(Table58[[#This Row],[L2]],TrackerTbl[Cleansed_UAID_2],0),6)</f>
        <v>10 - Complete</v>
      </c>
      <c r="P3927" s="239">
        <f>INDEX(TrackerTbl[#Data],MATCH(Table58[[#This Row],[L2]],TrackerTbl[Cleansed_UAID_2],0),7)</f>
        <v>45342</v>
      </c>
    </row>
    <row r="3928" spans="10:16">
      <c r="J3928" t="s">
        <v>13282</v>
      </c>
      <c r="K3928" s="238" t="s">
        <v>13275</v>
      </c>
      <c r="L3928" t="str">
        <f>LEFT(Table58[[#This Row],[L3 (Last Work Package only)]],FIND(" - ",Table58[[#This Row],[L3 (Last Work Package only)]])-1)</f>
        <v>IDR 205.3</v>
      </c>
      <c r="M3928" t="str">
        <f>LEFT(Table58[[#This Row],[Assets]],FIND(" - ",Table58[[#This Row],[Assets]])-1)</f>
        <v>HS2-00002BJSA</v>
      </c>
      <c r="N3928" s="239">
        <f>INDEX(TrackerTbl[#Data],MATCH(Table58[[#This Row],[L2]],TrackerTbl[Cleansed_UAID_2],0),5)</f>
        <v>45342</v>
      </c>
      <c r="O3928" s="9" t="str">
        <f>INDEX(TrackerTbl[#Data],MATCH(Table58[[#This Row],[L2]],TrackerTbl[Cleansed_UAID_2],0),6)</f>
        <v>10 - Complete</v>
      </c>
      <c r="P3928" s="239">
        <f>INDEX(TrackerTbl[#Data],MATCH(Table58[[#This Row],[L2]],TrackerTbl[Cleansed_UAID_2],0),7)</f>
        <v>45344</v>
      </c>
    </row>
    <row r="3929" spans="10:16">
      <c r="J3929" t="s">
        <v>13283</v>
      </c>
      <c r="K3929" s="238" t="s">
        <v>13275</v>
      </c>
      <c r="L3929" t="str">
        <f>LEFT(Table58[[#This Row],[L3 (Last Work Package only)]],FIND(" - ",Table58[[#This Row],[L3 (Last Work Package only)]])-1)</f>
        <v>IDR 205.3</v>
      </c>
      <c r="M3929" t="str">
        <f>LEFT(Table58[[#This Row],[Assets]],FIND(" - ",Table58[[#This Row],[Assets]])-1)</f>
        <v>HS2-00002CW1F</v>
      </c>
      <c r="N3929" s="239">
        <f>INDEX(TrackerTbl[#Data],MATCH(Table58[[#This Row],[L2]],TrackerTbl[Cleansed_UAID_2],0),5)</f>
        <v>45498</v>
      </c>
      <c r="O3929" s="9" t="str">
        <f>INDEX(TrackerTbl[#Data],MATCH(Table58[[#This Row],[L2]],TrackerTbl[Cleansed_UAID_2],0),6)</f>
        <v>10 - Complete</v>
      </c>
      <c r="P3929" s="239">
        <f>INDEX(TrackerTbl[#Data],MATCH(Table58[[#This Row],[L2]],TrackerTbl[Cleansed_UAID_2],0),7)</f>
        <v>45517</v>
      </c>
    </row>
    <row r="3930" spans="10:16">
      <c r="J3930" t="s">
        <v>13284</v>
      </c>
      <c r="K3930" s="238" t="s">
        <v>13285</v>
      </c>
      <c r="L3930" t="str">
        <f>LEFT(Table58[[#This Row],[L3 (Last Work Package only)]],FIND(" - ",Table58[[#This Row],[L3 (Last Work Package only)]])-1)</f>
        <v>IDR 205.2-2</v>
      </c>
      <c r="M3930" t="str">
        <f>LEFT(Table58[[#This Row],[Assets]],FIND(" - ",Table58[[#This Row],[Assets]])-1)</f>
        <v>HS2-00002D88V</v>
      </c>
      <c r="N3930" s="239" t="e">
        <f>INDEX(TrackerTbl[#Data],MATCH(Table58[[#This Row],[L2]],TrackerTbl[Cleansed_UAID_2],0),5)</f>
        <v>#N/A</v>
      </c>
      <c r="O3930" s="9" t="e">
        <f>INDEX(TrackerTbl[#Data],MATCH(Table58[[#This Row],[L2]],TrackerTbl[Cleansed_UAID_2],0),6)</f>
        <v>#N/A</v>
      </c>
      <c r="P3930" s="239" t="e">
        <f>INDEX(TrackerTbl[#Data],MATCH(Table58[[#This Row],[L2]],TrackerTbl[Cleansed_UAID_2],0),7)</f>
        <v>#N/A</v>
      </c>
    </row>
    <row r="3931" spans="10:16">
      <c r="J3931" t="s">
        <v>13286</v>
      </c>
      <c r="K3931" s="238" t="s">
        <v>13285</v>
      </c>
      <c r="L3931" t="str">
        <f>LEFT(Table58[[#This Row],[L3 (Last Work Package only)]],FIND(" - ",Table58[[#This Row],[L3 (Last Work Package only)]])-1)</f>
        <v>IDR 205.2-2</v>
      </c>
      <c r="M3931" t="str">
        <f>LEFT(Table58[[#This Row],[Assets]],FIND(" - ",Table58[[#This Row],[Assets]])-1)</f>
        <v>HS2-00002CT51</v>
      </c>
      <c r="N3931" s="239" t="e">
        <f>INDEX(TrackerTbl[#Data],MATCH(Table58[[#This Row],[L2]],TrackerTbl[Cleansed_UAID_2],0),5)</f>
        <v>#N/A</v>
      </c>
      <c r="O3931" s="9" t="e">
        <f>INDEX(TrackerTbl[#Data],MATCH(Table58[[#This Row],[L2]],TrackerTbl[Cleansed_UAID_2],0),6)</f>
        <v>#N/A</v>
      </c>
      <c r="P3931" s="239" t="e">
        <f>INDEX(TrackerTbl[#Data],MATCH(Table58[[#This Row],[L2]],TrackerTbl[Cleansed_UAID_2],0),7)</f>
        <v>#N/A</v>
      </c>
    </row>
    <row r="3932" spans="10:16">
      <c r="J3932" t="s">
        <v>13287</v>
      </c>
      <c r="K3932" s="238" t="s">
        <v>13285</v>
      </c>
      <c r="L3932" t="str">
        <f>LEFT(Table58[[#This Row],[L3 (Last Work Package only)]],FIND(" - ",Table58[[#This Row],[L3 (Last Work Package only)]])-1)</f>
        <v>IDR 205.2-2</v>
      </c>
      <c r="M3932" t="str">
        <f>LEFT(Table58[[#This Row],[Assets]],FIND(" - ",Table58[[#This Row],[Assets]])-1)</f>
        <v>HS2-00002CT4X</v>
      </c>
      <c r="N3932" s="239" t="e">
        <f>INDEX(TrackerTbl[#Data],MATCH(Table58[[#This Row],[L2]],TrackerTbl[Cleansed_UAID_2],0),5)</f>
        <v>#N/A</v>
      </c>
      <c r="O3932" s="9" t="e">
        <f>INDEX(TrackerTbl[#Data],MATCH(Table58[[#This Row],[L2]],TrackerTbl[Cleansed_UAID_2],0),6)</f>
        <v>#N/A</v>
      </c>
      <c r="P3932" s="239" t="e">
        <f>INDEX(TrackerTbl[#Data],MATCH(Table58[[#This Row],[L2]],TrackerTbl[Cleansed_UAID_2],0),7)</f>
        <v>#N/A</v>
      </c>
    </row>
    <row r="3933" spans="10:16">
      <c r="J3933" t="s">
        <v>13288</v>
      </c>
      <c r="K3933" s="238" t="s">
        <v>13285</v>
      </c>
      <c r="L3933" t="str">
        <f>LEFT(Table58[[#This Row],[L3 (Last Work Package only)]],FIND(" - ",Table58[[#This Row],[L3 (Last Work Package only)]])-1)</f>
        <v>IDR 205.2-2</v>
      </c>
      <c r="M3933" t="str">
        <f>LEFT(Table58[[#This Row],[Assets]],FIND(" - ",Table58[[#This Row],[Assets]])-1)</f>
        <v>HS2-00002U6LQ</v>
      </c>
      <c r="N3933" s="239" t="e">
        <f>INDEX(TrackerTbl[#Data],MATCH(Table58[[#This Row],[L2]],TrackerTbl[Cleansed_UAID_2],0),5)</f>
        <v>#N/A</v>
      </c>
      <c r="O3933" s="9" t="e">
        <f>INDEX(TrackerTbl[#Data],MATCH(Table58[[#This Row],[L2]],TrackerTbl[Cleansed_UAID_2],0),6)</f>
        <v>#N/A</v>
      </c>
      <c r="P3933" s="239" t="e">
        <f>INDEX(TrackerTbl[#Data],MATCH(Table58[[#This Row],[L2]],TrackerTbl[Cleansed_UAID_2],0),7)</f>
        <v>#N/A</v>
      </c>
    </row>
    <row r="3934" spans="10:16">
      <c r="J3934" t="s">
        <v>13289</v>
      </c>
      <c r="K3934" s="238" t="s">
        <v>13285</v>
      </c>
      <c r="L3934" t="str">
        <f>LEFT(Table58[[#This Row],[L3 (Last Work Package only)]],FIND(" - ",Table58[[#This Row],[L3 (Last Work Package only)]])-1)</f>
        <v>IDR 205.2-2</v>
      </c>
      <c r="M3934" t="str">
        <f>LEFT(Table58[[#This Row],[Assets]],FIND(" - ",Table58[[#This Row],[Assets]])-1)</f>
        <v>HS2-00002J4YA</v>
      </c>
      <c r="N3934" s="239" t="e">
        <f>INDEX(TrackerTbl[#Data],MATCH(Table58[[#This Row],[L2]],TrackerTbl[Cleansed_UAID_2],0),5)</f>
        <v>#N/A</v>
      </c>
      <c r="O3934" s="9" t="e">
        <f>INDEX(TrackerTbl[#Data],MATCH(Table58[[#This Row],[L2]],TrackerTbl[Cleansed_UAID_2],0),6)</f>
        <v>#N/A</v>
      </c>
      <c r="P3934" s="239" t="e">
        <f>INDEX(TrackerTbl[#Data],MATCH(Table58[[#This Row],[L2]],TrackerTbl[Cleansed_UAID_2],0),7)</f>
        <v>#N/A</v>
      </c>
    </row>
    <row r="3935" spans="10:16">
      <c r="J3935" t="s">
        <v>13290</v>
      </c>
      <c r="K3935" s="238" t="s">
        <v>13285</v>
      </c>
      <c r="L3935" t="str">
        <f>LEFT(Table58[[#This Row],[L3 (Last Work Package only)]],FIND(" - ",Table58[[#This Row],[L3 (Last Work Package only)]])-1)</f>
        <v>IDR 205.2-2</v>
      </c>
      <c r="M3935" t="str">
        <f>LEFT(Table58[[#This Row],[Assets]],FIND(" - ",Table58[[#This Row],[Assets]])-1)</f>
        <v>HS2-00002BJS5</v>
      </c>
      <c r="N3935" s="239" t="e">
        <f>INDEX(TrackerTbl[#Data],MATCH(Table58[[#This Row],[L2]],TrackerTbl[Cleansed_UAID_2],0),5)</f>
        <v>#N/A</v>
      </c>
      <c r="O3935" s="9" t="e">
        <f>INDEX(TrackerTbl[#Data],MATCH(Table58[[#This Row],[L2]],TrackerTbl[Cleansed_UAID_2],0),6)</f>
        <v>#N/A</v>
      </c>
      <c r="P3935" s="239" t="e">
        <f>INDEX(TrackerTbl[#Data],MATCH(Table58[[#This Row],[L2]],TrackerTbl[Cleansed_UAID_2],0),7)</f>
        <v>#N/A</v>
      </c>
    </row>
    <row r="3936" spans="10:16">
      <c r="J3936" t="s">
        <v>13291</v>
      </c>
      <c r="K3936" s="238" t="s">
        <v>13285</v>
      </c>
      <c r="L3936" t="str">
        <f>LEFT(Table58[[#This Row],[L3 (Last Work Package only)]],FIND(" - ",Table58[[#This Row],[L3 (Last Work Package only)]])-1)</f>
        <v>IDR 205.2-2</v>
      </c>
      <c r="M3936" t="str">
        <f>LEFT(Table58[[#This Row],[Assets]],FIND(" - ",Table58[[#This Row],[Assets]])-1)</f>
        <v>HS2-00002F0XB</v>
      </c>
      <c r="N3936" s="239" t="e">
        <f>INDEX(TrackerTbl[#Data],MATCH(Table58[[#This Row],[L2]],TrackerTbl[Cleansed_UAID_2],0),5)</f>
        <v>#N/A</v>
      </c>
      <c r="O3936" s="9" t="e">
        <f>INDEX(TrackerTbl[#Data],MATCH(Table58[[#This Row],[L2]],TrackerTbl[Cleansed_UAID_2],0),6)</f>
        <v>#N/A</v>
      </c>
      <c r="P3936" s="239" t="e">
        <f>INDEX(TrackerTbl[#Data],MATCH(Table58[[#This Row],[L2]],TrackerTbl[Cleansed_UAID_2],0),7)</f>
        <v>#N/A</v>
      </c>
    </row>
    <row r="3937" spans="10:16">
      <c r="J3937" t="s">
        <v>13292</v>
      </c>
      <c r="K3937" s="238" t="s">
        <v>13285</v>
      </c>
      <c r="L3937" t="str">
        <f>LEFT(Table58[[#This Row],[L3 (Last Work Package only)]],FIND(" - ",Table58[[#This Row],[L3 (Last Work Package only)]])-1)</f>
        <v>IDR 205.2-2</v>
      </c>
      <c r="M3937" t="str">
        <f>LEFT(Table58[[#This Row],[Assets]],FIND(" - ",Table58[[#This Row],[Assets]])-1)</f>
        <v>HS2-00002F0XC</v>
      </c>
      <c r="N3937" s="239" t="e">
        <f>INDEX(TrackerTbl[#Data],MATCH(Table58[[#This Row],[L2]],TrackerTbl[Cleansed_UAID_2],0),5)</f>
        <v>#N/A</v>
      </c>
      <c r="O3937" s="9" t="e">
        <f>INDEX(TrackerTbl[#Data],MATCH(Table58[[#This Row],[L2]],TrackerTbl[Cleansed_UAID_2],0),6)</f>
        <v>#N/A</v>
      </c>
      <c r="P3937" s="239" t="e">
        <f>INDEX(TrackerTbl[#Data],MATCH(Table58[[#This Row],[L2]],TrackerTbl[Cleansed_UAID_2],0),7)</f>
        <v>#N/A</v>
      </c>
    </row>
    <row r="3938" spans="10:16">
      <c r="J3938" t="s">
        <v>13293</v>
      </c>
      <c r="K3938" s="238" t="s">
        <v>13285</v>
      </c>
      <c r="L3938" t="str">
        <f>LEFT(Table58[[#This Row],[L3 (Last Work Package only)]],FIND(" - ",Table58[[#This Row],[L3 (Last Work Package only)]])-1)</f>
        <v>IDR 205.2-2</v>
      </c>
      <c r="M3938" t="str">
        <f>LEFT(Table58[[#This Row],[Assets]],FIND(" - ",Table58[[#This Row],[Assets]])-1)</f>
        <v>HS2-000020NBN</v>
      </c>
      <c r="N3938" s="239" t="e">
        <f>INDEX(TrackerTbl[#Data],MATCH(Table58[[#This Row],[L2]],TrackerTbl[Cleansed_UAID_2],0),5)</f>
        <v>#N/A</v>
      </c>
      <c r="O3938" s="9" t="e">
        <f>INDEX(TrackerTbl[#Data],MATCH(Table58[[#This Row],[L2]],TrackerTbl[Cleansed_UAID_2],0),6)</f>
        <v>#N/A</v>
      </c>
      <c r="P3938" s="239" t="e">
        <f>INDEX(TrackerTbl[#Data],MATCH(Table58[[#This Row],[L2]],TrackerTbl[Cleansed_UAID_2],0),7)</f>
        <v>#N/A</v>
      </c>
    </row>
    <row r="3939" spans="10:16">
      <c r="J3939" t="s">
        <v>13294</v>
      </c>
      <c r="K3939" s="238" t="s">
        <v>13285</v>
      </c>
      <c r="L3939" t="str">
        <f>LEFT(Table58[[#This Row],[L3 (Last Work Package only)]],FIND(" - ",Table58[[#This Row],[L3 (Last Work Package only)]])-1)</f>
        <v>IDR 205.2-2</v>
      </c>
      <c r="M3939" t="str">
        <f>LEFT(Table58[[#This Row],[Assets]],FIND(" - ",Table58[[#This Row],[Assets]])-1)</f>
        <v>HS2-000020NBP</v>
      </c>
      <c r="N3939" s="239" t="e">
        <f>INDEX(TrackerTbl[#Data],MATCH(Table58[[#This Row],[L2]],TrackerTbl[Cleansed_UAID_2],0),5)</f>
        <v>#N/A</v>
      </c>
      <c r="O3939" s="9" t="e">
        <f>INDEX(TrackerTbl[#Data],MATCH(Table58[[#This Row],[L2]],TrackerTbl[Cleansed_UAID_2],0),6)</f>
        <v>#N/A</v>
      </c>
      <c r="P3939" s="239" t="e">
        <f>INDEX(TrackerTbl[#Data],MATCH(Table58[[#This Row],[L2]],TrackerTbl[Cleansed_UAID_2],0),7)</f>
        <v>#N/A</v>
      </c>
    </row>
    <row r="3940" spans="10:16">
      <c r="J3940" t="s">
        <v>13295</v>
      </c>
      <c r="K3940" s="238" t="s">
        <v>13285</v>
      </c>
      <c r="L3940" t="str">
        <f>LEFT(Table58[[#This Row],[L3 (Last Work Package only)]],FIND(" - ",Table58[[#This Row],[L3 (Last Work Package only)]])-1)</f>
        <v>IDR 205.2-2</v>
      </c>
      <c r="M3940" t="str">
        <f>LEFT(Table58[[#This Row],[Assets]],FIND(" - ",Table58[[#This Row],[Assets]])-1)</f>
        <v>HS2-00002BJS6</v>
      </c>
      <c r="N3940" s="239" t="e">
        <f>INDEX(TrackerTbl[#Data],MATCH(Table58[[#This Row],[L2]],TrackerTbl[Cleansed_UAID_2],0),5)</f>
        <v>#N/A</v>
      </c>
      <c r="O3940" s="9" t="e">
        <f>INDEX(TrackerTbl[#Data],MATCH(Table58[[#This Row],[L2]],TrackerTbl[Cleansed_UAID_2],0),6)</f>
        <v>#N/A</v>
      </c>
      <c r="P3940" s="239" t="e">
        <f>INDEX(TrackerTbl[#Data],MATCH(Table58[[#This Row],[L2]],TrackerTbl[Cleansed_UAID_2],0),7)</f>
        <v>#N/A</v>
      </c>
    </row>
    <row r="3941" spans="10:16">
      <c r="J3941" t="s">
        <v>13296</v>
      </c>
      <c r="K3941" s="238" t="s">
        <v>13285</v>
      </c>
      <c r="L3941" t="str">
        <f>LEFT(Table58[[#This Row],[L3 (Last Work Package only)]],FIND(" - ",Table58[[#This Row],[L3 (Last Work Package only)]])-1)</f>
        <v>IDR 205.2-2</v>
      </c>
      <c r="M3941" t="str">
        <f>LEFT(Table58[[#This Row],[Assets]],FIND(" - ",Table58[[#This Row],[Assets]])-1)</f>
        <v>HS2-00002N7VL</v>
      </c>
      <c r="N3941" s="239" t="e">
        <f>INDEX(TrackerTbl[#Data],MATCH(Table58[[#This Row],[L2]],TrackerTbl[Cleansed_UAID_2],0),5)</f>
        <v>#N/A</v>
      </c>
      <c r="O3941" s="9" t="e">
        <f>INDEX(TrackerTbl[#Data],MATCH(Table58[[#This Row],[L2]],TrackerTbl[Cleansed_UAID_2],0),6)</f>
        <v>#N/A</v>
      </c>
      <c r="P3941" s="239" t="e">
        <f>INDEX(TrackerTbl[#Data],MATCH(Table58[[#This Row],[L2]],TrackerTbl[Cleansed_UAID_2],0),7)</f>
        <v>#N/A</v>
      </c>
    </row>
    <row r="3942" spans="10:16">
      <c r="J3942" t="s">
        <v>13297</v>
      </c>
      <c r="K3942" s="238" t="s">
        <v>13285</v>
      </c>
      <c r="L3942" t="str">
        <f>LEFT(Table58[[#This Row],[L3 (Last Work Package only)]],FIND(" - ",Table58[[#This Row],[L3 (Last Work Package only)]])-1)</f>
        <v>IDR 205.2-2</v>
      </c>
      <c r="M3942" t="str">
        <f>LEFT(Table58[[#This Row],[Assets]],FIND(" - ",Table58[[#This Row],[Assets]])-1)</f>
        <v>HS2-00002SXNJ</v>
      </c>
      <c r="N3942" s="239" t="e">
        <f>INDEX(TrackerTbl[#Data],MATCH(Table58[[#This Row],[L2]],TrackerTbl[Cleansed_UAID_2],0),5)</f>
        <v>#N/A</v>
      </c>
      <c r="O3942" s="9" t="e">
        <f>INDEX(TrackerTbl[#Data],MATCH(Table58[[#This Row],[L2]],TrackerTbl[Cleansed_UAID_2],0),6)</f>
        <v>#N/A</v>
      </c>
      <c r="P3942" s="239" t="e">
        <f>INDEX(TrackerTbl[#Data],MATCH(Table58[[#This Row],[L2]],TrackerTbl[Cleansed_UAID_2],0),7)</f>
        <v>#N/A</v>
      </c>
    </row>
    <row r="3943" spans="10:16">
      <c r="J3943" t="s">
        <v>13298</v>
      </c>
      <c r="K3943" s="238" t="s">
        <v>13285</v>
      </c>
      <c r="L3943" t="str">
        <f>LEFT(Table58[[#This Row],[L3 (Last Work Package only)]],FIND(" - ",Table58[[#This Row],[L3 (Last Work Package only)]])-1)</f>
        <v>IDR 205.2-2</v>
      </c>
      <c r="M3943" t="str">
        <f>LEFT(Table58[[#This Row],[Assets]],FIND(" - ",Table58[[#This Row],[Assets]])-1)</f>
        <v>HS2-00002N7VJ</v>
      </c>
      <c r="N3943" s="239" t="e">
        <f>INDEX(TrackerTbl[#Data],MATCH(Table58[[#This Row],[L2]],TrackerTbl[Cleansed_UAID_2],0),5)</f>
        <v>#N/A</v>
      </c>
      <c r="O3943" s="9" t="e">
        <f>INDEX(TrackerTbl[#Data],MATCH(Table58[[#This Row],[L2]],TrackerTbl[Cleansed_UAID_2],0),6)</f>
        <v>#N/A</v>
      </c>
      <c r="P3943" s="239" t="e">
        <f>INDEX(TrackerTbl[#Data],MATCH(Table58[[#This Row],[L2]],TrackerTbl[Cleansed_UAID_2],0),7)</f>
        <v>#N/A</v>
      </c>
    </row>
    <row r="3944" spans="10:16">
      <c r="J3944" t="s">
        <v>13299</v>
      </c>
      <c r="K3944" s="238" t="s">
        <v>13285</v>
      </c>
      <c r="L3944" t="str">
        <f>LEFT(Table58[[#This Row],[L3 (Last Work Package only)]],FIND(" - ",Table58[[#This Row],[L3 (Last Work Package only)]])-1)</f>
        <v>IDR 205.2-2</v>
      </c>
      <c r="M3944" t="str">
        <f>LEFT(Table58[[#This Row],[Assets]],FIND(" - ",Table58[[#This Row],[Assets]])-1)</f>
        <v>HS2-00002YL0Q</v>
      </c>
      <c r="N3944" s="239" t="e">
        <f>INDEX(TrackerTbl[#Data],MATCH(Table58[[#This Row],[L2]],TrackerTbl[Cleansed_UAID_2],0),5)</f>
        <v>#N/A</v>
      </c>
      <c r="O3944" s="9" t="e">
        <f>INDEX(TrackerTbl[#Data],MATCH(Table58[[#This Row],[L2]],TrackerTbl[Cleansed_UAID_2],0),6)</f>
        <v>#N/A</v>
      </c>
      <c r="P3944" s="239" t="e">
        <f>INDEX(TrackerTbl[#Data],MATCH(Table58[[#This Row],[L2]],TrackerTbl[Cleansed_UAID_2],0),7)</f>
        <v>#N/A</v>
      </c>
    </row>
    <row r="3945" spans="10:16">
      <c r="J3945" t="s">
        <v>13300</v>
      </c>
      <c r="K3945" s="238" t="s">
        <v>13301</v>
      </c>
      <c r="L3945" t="str">
        <f>LEFT(Table58[[#This Row],[L3 (Last Work Package only)]],FIND(" - ",Table58[[#This Row],[L3 (Last Work Package only)]])-1)</f>
        <v>IDR 205.2</v>
      </c>
      <c r="M3945" t="str">
        <f>LEFT(Table58[[#This Row],[Assets]],FIND(" - ",Table58[[#This Row],[Assets]])-1)</f>
        <v>HS2-000001290</v>
      </c>
      <c r="N3945" s="239" t="e">
        <f>INDEX(TrackerTbl[#Data],MATCH(Table58[[#This Row],[L2]],TrackerTbl[Cleansed_UAID_2],0),5)</f>
        <v>#N/A</v>
      </c>
      <c r="O3945" s="9" t="e">
        <f>INDEX(TrackerTbl[#Data],MATCH(Table58[[#This Row],[L2]],TrackerTbl[Cleansed_UAID_2],0),6)</f>
        <v>#N/A</v>
      </c>
      <c r="P3945" s="239" t="e">
        <f>INDEX(TrackerTbl[#Data],MATCH(Table58[[#This Row],[L2]],TrackerTbl[Cleansed_UAID_2],0),7)</f>
        <v>#N/A</v>
      </c>
    </row>
    <row r="3946" spans="10:16">
      <c r="J3946" t="s">
        <v>13302</v>
      </c>
      <c r="K3946" s="238" t="s">
        <v>13303</v>
      </c>
      <c r="L3946" t="str">
        <f>LEFT(Table58[[#This Row],[L3 (Last Work Package only)]],FIND(" - ",Table58[[#This Row],[L3 (Last Work Package only)]])-1)</f>
        <v>IDR 205.1</v>
      </c>
      <c r="M3946" t="str">
        <f>LEFT(Table58[[#This Row],[Assets]],FIND(" - ",Table58[[#This Row],[Assets]])-1)</f>
        <v>HS2-000001026</v>
      </c>
      <c r="N3946" s="239" t="e">
        <f>INDEX(TrackerTbl[#Data],MATCH(Table58[[#This Row],[L2]],TrackerTbl[Cleansed_UAID_2],0),5)</f>
        <v>#N/A</v>
      </c>
      <c r="O3946" s="9" t="e">
        <f>INDEX(TrackerTbl[#Data],MATCH(Table58[[#This Row],[L2]],TrackerTbl[Cleansed_UAID_2],0),6)</f>
        <v>#N/A</v>
      </c>
      <c r="P3946" s="239" t="e">
        <f>INDEX(TrackerTbl[#Data],MATCH(Table58[[#This Row],[L2]],TrackerTbl[Cleansed_UAID_2],0),7)</f>
        <v>#N/A</v>
      </c>
    </row>
    <row r="3947" spans="10:16">
      <c r="J3947" t="s">
        <v>13304</v>
      </c>
      <c r="K3947" s="238" t="s">
        <v>13303</v>
      </c>
      <c r="L3947" t="str">
        <f>LEFT(Table58[[#This Row],[L3 (Last Work Package only)]],FIND(" - ",Table58[[#This Row],[L3 (Last Work Package only)]])-1)</f>
        <v>IDR 205.1</v>
      </c>
      <c r="M3947" t="str">
        <f>LEFT(Table58[[#This Row],[Assets]],FIND(" - ",Table58[[#This Row],[Assets]])-1)</f>
        <v>HS2-00002BVF5</v>
      </c>
      <c r="N3947" s="239" t="e">
        <f>INDEX(TrackerTbl[#Data],MATCH(Table58[[#This Row],[L2]],TrackerTbl[Cleansed_UAID_2],0),5)</f>
        <v>#N/A</v>
      </c>
      <c r="O3947" s="9" t="e">
        <f>INDEX(TrackerTbl[#Data],MATCH(Table58[[#This Row],[L2]],TrackerTbl[Cleansed_UAID_2],0),6)</f>
        <v>#N/A</v>
      </c>
      <c r="P3947" s="239" t="e">
        <f>INDEX(TrackerTbl[#Data],MATCH(Table58[[#This Row],[L2]],TrackerTbl[Cleansed_UAID_2],0),7)</f>
        <v>#N/A</v>
      </c>
    </row>
    <row r="3948" spans="10:16">
      <c r="J3948" t="s">
        <v>13305</v>
      </c>
      <c r="K3948" s="238" t="s">
        <v>13303</v>
      </c>
      <c r="L3948" t="str">
        <f>LEFT(Table58[[#This Row],[L3 (Last Work Package only)]],FIND(" - ",Table58[[#This Row],[L3 (Last Work Package only)]])-1)</f>
        <v>IDR 205.1</v>
      </c>
      <c r="M3948" t="str">
        <f>LEFT(Table58[[#This Row],[Assets]],FIND(" - ",Table58[[#This Row],[Assets]])-1)</f>
        <v>HS2-00002TGP8</v>
      </c>
      <c r="N3948" s="239" t="e">
        <f>INDEX(TrackerTbl[#Data],MATCH(Table58[[#This Row],[L2]],TrackerTbl[Cleansed_UAID_2],0),5)</f>
        <v>#N/A</v>
      </c>
      <c r="O3948" s="9" t="e">
        <f>INDEX(TrackerTbl[#Data],MATCH(Table58[[#This Row],[L2]],TrackerTbl[Cleansed_UAID_2],0),6)</f>
        <v>#N/A</v>
      </c>
      <c r="P3948" s="239" t="e">
        <f>INDEX(TrackerTbl[#Data],MATCH(Table58[[#This Row],[L2]],TrackerTbl[Cleansed_UAID_2],0),7)</f>
        <v>#N/A</v>
      </c>
    </row>
    <row r="3949" spans="10:16">
      <c r="J3949" t="s">
        <v>13306</v>
      </c>
      <c r="K3949" s="238" t="s">
        <v>13303</v>
      </c>
      <c r="L3949" t="str">
        <f>LEFT(Table58[[#This Row],[L3 (Last Work Package only)]],FIND(" - ",Table58[[#This Row],[L3 (Last Work Package only)]])-1)</f>
        <v>IDR 205.1</v>
      </c>
      <c r="M3949" t="str">
        <f>LEFT(Table58[[#This Row],[Assets]],FIND(" - ",Table58[[#This Row],[Assets]])-1)</f>
        <v>HS2-000020NBR</v>
      </c>
      <c r="N3949" s="239" t="e">
        <f>INDEX(TrackerTbl[#Data],MATCH(Table58[[#This Row],[L2]],TrackerTbl[Cleansed_UAID_2],0),5)</f>
        <v>#N/A</v>
      </c>
      <c r="O3949" s="9" t="e">
        <f>INDEX(TrackerTbl[#Data],MATCH(Table58[[#This Row],[L2]],TrackerTbl[Cleansed_UAID_2],0),6)</f>
        <v>#N/A</v>
      </c>
      <c r="P3949" s="239" t="e">
        <f>INDEX(TrackerTbl[#Data],MATCH(Table58[[#This Row],[L2]],TrackerTbl[Cleansed_UAID_2],0),7)</f>
        <v>#N/A</v>
      </c>
    </row>
    <row r="3950" spans="10:16">
      <c r="J3950" t="s">
        <v>13307</v>
      </c>
      <c r="K3950" s="238" t="s">
        <v>13303</v>
      </c>
      <c r="L3950" t="str">
        <f>LEFT(Table58[[#This Row],[L3 (Last Work Package only)]],FIND(" - ",Table58[[#This Row],[L3 (Last Work Package only)]])-1)</f>
        <v>IDR 205.1</v>
      </c>
      <c r="M3950" t="str">
        <f>LEFT(Table58[[#This Row],[Assets]],FIND(" - ",Table58[[#This Row],[Assets]])-1)</f>
        <v>HS2-000031J4J</v>
      </c>
      <c r="N3950" s="239" t="e">
        <f>INDEX(TrackerTbl[#Data],MATCH(Table58[[#This Row],[L2]],TrackerTbl[Cleansed_UAID_2],0),5)</f>
        <v>#N/A</v>
      </c>
      <c r="O3950" s="9" t="e">
        <f>INDEX(TrackerTbl[#Data],MATCH(Table58[[#This Row],[L2]],TrackerTbl[Cleansed_UAID_2],0),6)</f>
        <v>#N/A</v>
      </c>
      <c r="P3950" s="239" t="e">
        <f>INDEX(TrackerTbl[#Data],MATCH(Table58[[#This Row],[L2]],TrackerTbl[Cleansed_UAID_2],0),7)</f>
        <v>#N/A</v>
      </c>
    </row>
    <row r="3951" spans="10:16">
      <c r="J3951" t="s">
        <v>13308</v>
      </c>
      <c r="K3951" s="238" t="s">
        <v>13309</v>
      </c>
      <c r="L3951" t="str">
        <f>LEFT(Table58[[#This Row],[L3 (Last Work Package only)]],FIND(" - ",Table58[[#This Row],[L3 (Last Work Package only)]])-1)</f>
        <v>IDR 204.4-2</v>
      </c>
      <c r="M3951" t="str">
        <f>LEFT(Table58[[#This Row],[Assets]],FIND(" - ",Table58[[#This Row],[Assets]])-1)</f>
        <v>HS2-00002CT38</v>
      </c>
      <c r="N3951" s="239">
        <f>INDEX(TrackerTbl[#Data],MATCH(Table58[[#This Row],[L2]],TrackerTbl[Cleansed_UAID_2],0),5)</f>
        <v>45572</v>
      </c>
      <c r="O3951" s="9" t="str">
        <f>INDEX(TrackerTbl[#Data],MATCH(Table58[[#This Row],[L2]],TrackerTbl[Cleansed_UAID_2],0),6)</f>
        <v>10 - Complete</v>
      </c>
      <c r="P3951" s="239">
        <f>INDEX(TrackerTbl[#Data],MATCH(Table58[[#This Row],[L2]],TrackerTbl[Cleansed_UAID_2],0),7)</f>
        <v>45575</v>
      </c>
    </row>
    <row r="3952" spans="10:16">
      <c r="J3952" t="s">
        <v>13310</v>
      </c>
      <c r="K3952" s="238" t="s">
        <v>13309</v>
      </c>
      <c r="L3952" t="str">
        <f>LEFT(Table58[[#This Row],[L3 (Last Work Package only)]],FIND(" - ",Table58[[#This Row],[L3 (Last Work Package only)]])-1)</f>
        <v>IDR 204.4-2</v>
      </c>
      <c r="M3952" t="str">
        <f>LEFT(Table58[[#This Row],[Assets]],FIND(" - ",Table58[[#This Row],[Assets]])-1)</f>
        <v>HS2-00002CT4F</v>
      </c>
      <c r="N3952" s="239">
        <f>INDEX(TrackerTbl[#Data],MATCH(Table58[[#This Row],[L2]],TrackerTbl[Cleansed_UAID_2],0),5)</f>
        <v>45572</v>
      </c>
      <c r="O3952" s="9" t="str">
        <f>INDEX(TrackerTbl[#Data],MATCH(Table58[[#This Row],[L2]],TrackerTbl[Cleansed_UAID_2],0),6)</f>
        <v>10 - Complete</v>
      </c>
      <c r="P3952" s="239">
        <f>INDEX(TrackerTbl[#Data],MATCH(Table58[[#This Row],[L2]],TrackerTbl[Cleansed_UAID_2],0),7)</f>
        <v>45575</v>
      </c>
    </row>
    <row r="3953" spans="10:16">
      <c r="J3953" t="s">
        <v>13311</v>
      </c>
      <c r="K3953" s="238" t="s">
        <v>13312</v>
      </c>
      <c r="L3953" t="str">
        <f>LEFT(Table58[[#This Row],[L3 (Last Work Package only)]],FIND(" - ",Table58[[#This Row],[L3 (Last Work Package only)]])-1)</f>
        <v>IDR 204.4-1</v>
      </c>
      <c r="M3953" t="str">
        <f>LEFT(Table58[[#This Row],[Assets]],FIND(" - ",Table58[[#This Row],[Assets]])-1)</f>
        <v>HS2-00002CT2R</v>
      </c>
      <c r="N3953" s="239">
        <f>INDEX(TrackerTbl[#Data],MATCH(Table58[[#This Row],[L2]],TrackerTbl[Cleansed_UAID_2],0),5)</f>
        <v>45327</v>
      </c>
      <c r="O3953" s="9" t="str">
        <f>INDEX(TrackerTbl[#Data],MATCH(Table58[[#This Row],[L2]],TrackerTbl[Cleansed_UAID_2],0),6)</f>
        <v>10 - Complete</v>
      </c>
      <c r="P3953" s="239">
        <f>INDEX(TrackerTbl[#Data],MATCH(Table58[[#This Row],[L2]],TrackerTbl[Cleansed_UAID_2],0),7)</f>
        <v>45335</v>
      </c>
    </row>
    <row r="3954" spans="10:16">
      <c r="J3954" t="s">
        <v>13313</v>
      </c>
      <c r="K3954" s="238" t="s">
        <v>13312</v>
      </c>
      <c r="L3954" t="str">
        <f>LEFT(Table58[[#This Row],[L3 (Last Work Package only)]],FIND(" - ",Table58[[#This Row],[L3 (Last Work Package only)]])-1)</f>
        <v>IDR 204.4-1</v>
      </c>
      <c r="M3954" t="str">
        <f>LEFT(Table58[[#This Row],[Assets]],FIND(" - ",Table58[[#This Row],[Assets]])-1)</f>
        <v>HS2-00002CT2W</v>
      </c>
      <c r="N3954" s="239">
        <f>INDEX(TrackerTbl[#Data],MATCH(Table58[[#This Row],[L2]],TrackerTbl[Cleansed_UAID_2],0),5)</f>
        <v>45327</v>
      </c>
      <c r="O3954" s="9" t="str">
        <f>INDEX(TrackerTbl[#Data],MATCH(Table58[[#This Row],[L2]],TrackerTbl[Cleansed_UAID_2],0),6)</f>
        <v>10 - Complete</v>
      </c>
      <c r="P3954" s="239">
        <f>INDEX(TrackerTbl[#Data],MATCH(Table58[[#This Row],[L2]],TrackerTbl[Cleansed_UAID_2],0),7)</f>
        <v>45336</v>
      </c>
    </row>
    <row r="3955" spans="10:16">
      <c r="J3955" t="s">
        <v>13314</v>
      </c>
      <c r="K3955" s="238" t="s">
        <v>13312</v>
      </c>
      <c r="L3955" t="str">
        <f>LEFT(Table58[[#This Row],[L3 (Last Work Package only)]],FIND(" - ",Table58[[#This Row],[L3 (Last Work Package only)]])-1)</f>
        <v>IDR 204.4-1</v>
      </c>
      <c r="M3955" t="str">
        <f>LEFT(Table58[[#This Row],[Assets]],FIND(" - ",Table58[[#This Row],[Assets]])-1)</f>
        <v>HS2-00002CT30</v>
      </c>
      <c r="N3955" s="239">
        <f>INDEX(TrackerTbl[#Data],MATCH(Table58[[#This Row],[L2]],TrackerTbl[Cleansed_UAID_2],0),5)</f>
        <v>45327</v>
      </c>
      <c r="O3955" s="9" t="str">
        <f>INDEX(TrackerTbl[#Data],MATCH(Table58[[#This Row],[L2]],TrackerTbl[Cleansed_UAID_2],0),6)</f>
        <v>10 - Complete</v>
      </c>
      <c r="P3955" s="239">
        <f>INDEX(TrackerTbl[#Data],MATCH(Table58[[#This Row],[L2]],TrackerTbl[Cleansed_UAID_2],0),7)</f>
        <v>44970</v>
      </c>
    </row>
    <row r="3956" spans="10:16">
      <c r="J3956" t="s">
        <v>13315</v>
      </c>
      <c r="K3956" s="238" t="s">
        <v>13316</v>
      </c>
      <c r="L3956" t="str">
        <f>LEFT(Table58[[#This Row],[L3 (Last Work Package only)]],FIND(" - ",Table58[[#This Row],[L3 (Last Work Package only)]])-1)</f>
        <v>IDR 204.3-3</v>
      </c>
      <c r="M3956" t="str">
        <f>LEFT(Table58[[#This Row],[Assets]],FIND(" - ",Table58[[#This Row],[Assets]])-1)</f>
        <v>HS2-00002CT4S</v>
      </c>
      <c r="N3956" s="239" t="e">
        <f>INDEX(TrackerTbl[#Data],MATCH(Table58[[#This Row],[L2]],TrackerTbl[Cleansed_UAID_2],0),5)</f>
        <v>#N/A</v>
      </c>
      <c r="O3956" s="9" t="e">
        <f>INDEX(TrackerTbl[#Data],MATCH(Table58[[#This Row],[L2]],TrackerTbl[Cleansed_UAID_2],0),6)</f>
        <v>#N/A</v>
      </c>
      <c r="P3956" s="239" t="e">
        <f>INDEX(TrackerTbl[#Data],MATCH(Table58[[#This Row],[L2]],TrackerTbl[Cleansed_UAID_2],0),7)</f>
        <v>#N/A</v>
      </c>
    </row>
    <row r="3957" spans="10:16">
      <c r="J3957" t="s">
        <v>13317</v>
      </c>
      <c r="K3957" s="238" t="s">
        <v>13316</v>
      </c>
      <c r="L3957" t="str">
        <f>LEFT(Table58[[#This Row],[L3 (Last Work Package only)]],FIND(" - ",Table58[[#This Row],[L3 (Last Work Package only)]])-1)</f>
        <v>IDR 204.3-3</v>
      </c>
      <c r="M3957" t="str">
        <f>LEFT(Table58[[#This Row],[Assets]],FIND(" - ",Table58[[#This Row],[Assets]])-1)</f>
        <v>HS2-00002CW1E</v>
      </c>
      <c r="N3957" s="239" t="e">
        <f>INDEX(TrackerTbl[#Data],MATCH(Table58[[#This Row],[L2]],TrackerTbl[Cleansed_UAID_2],0),5)</f>
        <v>#N/A</v>
      </c>
      <c r="O3957" s="9" t="e">
        <f>INDEX(TrackerTbl[#Data],MATCH(Table58[[#This Row],[L2]],TrackerTbl[Cleansed_UAID_2],0),6)</f>
        <v>#N/A</v>
      </c>
      <c r="P3957" s="239" t="e">
        <f>INDEX(TrackerTbl[#Data],MATCH(Table58[[#This Row],[L2]],TrackerTbl[Cleansed_UAID_2],0),7)</f>
        <v>#N/A</v>
      </c>
    </row>
    <row r="3958" spans="10:16">
      <c r="J3958" t="s">
        <v>13318</v>
      </c>
      <c r="K3958" s="238" t="s">
        <v>13319</v>
      </c>
      <c r="L3958" t="str">
        <f>LEFT(Table58[[#This Row],[L3 (Last Work Package only)]],FIND(" - ",Table58[[#This Row],[L3 (Last Work Package only)]])-1)</f>
        <v>IDR 204.3-2</v>
      </c>
      <c r="M3958" t="str">
        <f>LEFT(Table58[[#This Row],[Assets]],FIND(" - ",Table58[[#This Row],[Assets]])-1)</f>
        <v>HS2-000001365</v>
      </c>
      <c r="N3958" s="239" t="e">
        <f>INDEX(TrackerTbl[#Data],MATCH(Table58[[#This Row],[L2]],TrackerTbl[Cleansed_UAID_2],0),5)</f>
        <v>#N/A</v>
      </c>
      <c r="O3958" s="9" t="e">
        <f>INDEX(TrackerTbl[#Data],MATCH(Table58[[#This Row],[L2]],TrackerTbl[Cleansed_UAID_2],0),6)</f>
        <v>#N/A</v>
      </c>
      <c r="P3958" s="239" t="e">
        <f>INDEX(TrackerTbl[#Data],MATCH(Table58[[#This Row],[L2]],TrackerTbl[Cleansed_UAID_2],0),7)</f>
        <v>#N/A</v>
      </c>
    </row>
    <row r="3959" spans="10:16">
      <c r="J3959" t="s">
        <v>13320</v>
      </c>
      <c r="K3959" s="238" t="s">
        <v>13321</v>
      </c>
      <c r="L3959" t="str">
        <f>LEFT(Table58[[#This Row],[L3 (Last Work Package only)]],FIND(" - ",Table58[[#This Row],[L3 (Last Work Package only)]])-1)</f>
        <v>IDR 204.3-1</v>
      </c>
      <c r="M3959" t="str">
        <f>LEFT(Table58[[#This Row],[Assets]],FIND(" - ",Table58[[#This Row],[Assets]])-1)</f>
        <v>HS2-00002SZLW</v>
      </c>
      <c r="N3959" s="239">
        <f>INDEX(TrackerTbl[#Data],MATCH(Table58[[#This Row],[L2]],TrackerTbl[Cleansed_UAID_2],0),5)</f>
        <v>45330</v>
      </c>
      <c r="O3959" s="9" t="str">
        <f>INDEX(TrackerTbl[#Data],MATCH(Table58[[#This Row],[L2]],TrackerTbl[Cleansed_UAID_2],0),6)</f>
        <v>10 - Complete</v>
      </c>
      <c r="P3959" s="239">
        <f>INDEX(TrackerTbl[#Data],MATCH(Table58[[#This Row],[L2]],TrackerTbl[Cleansed_UAID_2],0),7)</f>
        <v>45347</v>
      </c>
    </row>
    <row r="3960" spans="10:16">
      <c r="J3960" t="s">
        <v>13322</v>
      </c>
      <c r="K3960" s="238" t="s">
        <v>13321</v>
      </c>
      <c r="L3960" t="str">
        <f>LEFT(Table58[[#This Row],[L3 (Last Work Package only)]],FIND(" - ",Table58[[#This Row],[L3 (Last Work Package only)]])-1)</f>
        <v>IDR 204.3-1</v>
      </c>
      <c r="M3960" t="str">
        <f>LEFT(Table58[[#This Row],[Assets]],FIND(" - ",Table58[[#This Row],[Assets]])-1)</f>
        <v>HS2-00002N7V9</v>
      </c>
      <c r="N3960" s="239">
        <f>INDEX(TrackerTbl[#Data],MATCH(Table58[[#This Row],[L2]],TrackerTbl[Cleansed_UAID_2],0),5)</f>
        <v>45351</v>
      </c>
      <c r="O3960" s="9" t="str">
        <f>INDEX(TrackerTbl[#Data],MATCH(Table58[[#This Row],[L2]],TrackerTbl[Cleansed_UAID_2],0),6)</f>
        <v>10 - Complete</v>
      </c>
      <c r="P3960" s="239">
        <f>INDEX(TrackerTbl[#Data],MATCH(Table58[[#This Row],[L2]],TrackerTbl[Cleansed_UAID_2],0),7)</f>
        <v>45351</v>
      </c>
    </row>
    <row r="3961" spans="10:16">
      <c r="J3961" t="s">
        <v>13323</v>
      </c>
      <c r="K3961" s="238" t="s">
        <v>13321</v>
      </c>
      <c r="L3961" t="str">
        <f>LEFT(Table58[[#This Row],[L3 (Last Work Package only)]],FIND(" - ",Table58[[#This Row],[L3 (Last Work Package only)]])-1)</f>
        <v>IDR 204.3-1</v>
      </c>
      <c r="M3961" t="str">
        <f>LEFT(Table58[[#This Row],[Assets]],FIND(" - ",Table58[[#This Row],[Assets]])-1)</f>
        <v>HS2-00002N7VA</v>
      </c>
      <c r="N3961" s="239">
        <f>INDEX(TrackerTbl[#Data],MATCH(Table58[[#This Row],[L2]],TrackerTbl[Cleansed_UAID_2],0),5)</f>
        <v>45341</v>
      </c>
      <c r="O3961" s="9" t="str">
        <f>INDEX(TrackerTbl[#Data],MATCH(Table58[[#This Row],[L2]],TrackerTbl[Cleansed_UAID_2],0),6)</f>
        <v>10 - Complete</v>
      </c>
      <c r="P3961" s="239">
        <f>INDEX(TrackerTbl[#Data],MATCH(Table58[[#This Row],[L2]],TrackerTbl[Cleansed_UAID_2],0),7)</f>
        <v>45352</v>
      </c>
    </row>
    <row r="3962" spans="10:16">
      <c r="J3962" t="s">
        <v>13324</v>
      </c>
      <c r="K3962" s="238" t="s">
        <v>13321</v>
      </c>
      <c r="L3962" t="str">
        <f>LEFT(Table58[[#This Row],[L3 (Last Work Package only)]],FIND(" - ",Table58[[#This Row],[L3 (Last Work Package only)]])-1)</f>
        <v>IDR 204.3-1</v>
      </c>
      <c r="M3962" t="str">
        <f>LEFT(Table58[[#This Row],[Assets]],FIND(" - ",Table58[[#This Row],[Assets]])-1)</f>
        <v>HS2-00002BJS0</v>
      </c>
      <c r="N3962" s="239">
        <f>INDEX(TrackerTbl[#Data],MATCH(Table58[[#This Row],[L2]],TrackerTbl[Cleansed_UAID_2],0),5)</f>
        <v>45350</v>
      </c>
      <c r="O3962" s="9" t="str">
        <f>INDEX(TrackerTbl[#Data],MATCH(Table58[[#This Row],[L2]],TrackerTbl[Cleansed_UAID_2],0),6)</f>
        <v>10 - Complete</v>
      </c>
      <c r="P3962" s="239">
        <f>INDEX(TrackerTbl[#Data],MATCH(Table58[[#This Row],[L2]],TrackerTbl[Cleansed_UAID_2],0),7)</f>
        <v>45356</v>
      </c>
    </row>
    <row r="3963" spans="10:16">
      <c r="J3963" t="s">
        <v>13325</v>
      </c>
      <c r="K3963" s="238" t="s">
        <v>13321</v>
      </c>
      <c r="L3963" t="str">
        <f>LEFT(Table58[[#This Row],[L3 (Last Work Package only)]],FIND(" - ",Table58[[#This Row],[L3 (Last Work Package only)]])-1)</f>
        <v>IDR 204.3-1</v>
      </c>
      <c r="M3963" t="str">
        <f>LEFT(Table58[[#This Row],[Assets]],FIND(" - ",Table58[[#This Row],[Assets]])-1)</f>
        <v>HS2-00002CW1A</v>
      </c>
      <c r="N3963" s="239">
        <f>INDEX(TrackerTbl[#Data],MATCH(Table58[[#This Row],[L2]],TrackerTbl[Cleansed_UAID_2],0),5)</f>
        <v>45302</v>
      </c>
      <c r="O3963" s="9" t="str">
        <f>INDEX(TrackerTbl[#Data],MATCH(Table58[[#This Row],[L2]],TrackerTbl[Cleansed_UAID_2],0),6)</f>
        <v>10 - Complete</v>
      </c>
      <c r="P3963" s="239">
        <f>INDEX(TrackerTbl[#Data],MATCH(Table58[[#This Row],[L2]],TrackerTbl[Cleansed_UAID_2],0),7)</f>
        <v>45303</v>
      </c>
    </row>
    <row r="3964" spans="10:16">
      <c r="J3964" t="s">
        <v>13326</v>
      </c>
      <c r="K3964" s="238" t="s">
        <v>13321</v>
      </c>
      <c r="L3964" t="str">
        <f>LEFT(Table58[[#This Row],[L3 (Last Work Package only)]],FIND(" - ",Table58[[#This Row],[L3 (Last Work Package only)]])-1)</f>
        <v>IDR 204.3-1</v>
      </c>
      <c r="M3964" t="str">
        <f>LEFT(Table58[[#This Row],[Assets]],FIND(" - ",Table58[[#This Row],[Assets]])-1)</f>
        <v>HS2-000001288</v>
      </c>
      <c r="N3964" s="239">
        <f>INDEX(TrackerTbl[#Data],MATCH(Table58[[#This Row],[L2]],TrackerTbl[Cleansed_UAID_2],0),5)</f>
        <v>45330</v>
      </c>
      <c r="O3964" s="9" t="str">
        <f>INDEX(TrackerTbl[#Data],MATCH(Table58[[#This Row],[L2]],TrackerTbl[Cleansed_UAID_2],0),6)</f>
        <v>10 - Complete</v>
      </c>
      <c r="P3964" s="239">
        <f>INDEX(TrackerTbl[#Data],MATCH(Table58[[#This Row],[L2]],TrackerTbl[Cleansed_UAID_2],0),7)</f>
        <v>45344</v>
      </c>
    </row>
    <row r="3965" spans="10:16">
      <c r="J3965" t="s">
        <v>13327</v>
      </c>
      <c r="K3965" s="238" t="s">
        <v>13321</v>
      </c>
      <c r="L3965" t="str">
        <f>LEFT(Table58[[#This Row],[L3 (Last Work Package only)]],FIND(" - ",Table58[[#This Row],[L3 (Last Work Package only)]])-1)</f>
        <v>IDR 204.3-1</v>
      </c>
      <c r="M3965" t="str">
        <f>LEFT(Table58[[#This Row],[Assets]],FIND(" - ",Table58[[#This Row],[Assets]])-1)</f>
        <v>HS2-00002ZM6N</v>
      </c>
      <c r="N3965" s="239">
        <f>INDEX(TrackerTbl[#Data],MATCH(Table58[[#This Row],[L2]],TrackerTbl[Cleansed_UAID_2],0),5)</f>
        <v>45351</v>
      </c>
      <c r="O3965" s="9" t="str">
        <f>INDEX(TrackerTbl[#Data],MATCH(Table58[[#This Row],[L2]],TrackerTbl[Cleansed_UAID_2],0),6)</f>
        <v>10 - Complete</v>
      </c>
      <c r="P3965" s="239">
        <f>INDEX(TrackerTbl[#Data],MATCH(Table58[[#This Row],[L2]],TrackerTbl[Cleansed_UAID_2],0),7)</f>
        <v>45352</v>
      </c>
    </row>
    <row r="3966" spans="10:16">
      <c r="J3966" t="s">
        <v>13328</v>
      </c>
      <c r="K3966" s="238" t="s">
        <v>13329</v>
      </c>
      <c r="L3966" t="str">
        <f>LEFT(Table58[[#This Row],[L3 (Last Work Package only)]],FIND(" - ",Table58[[#This Row],[L3 (Last Work Package only)]])-1)</f>
        <v>IDR 204.2-2</v>
      </c>
      <c r="M3966" t="str">
        <f>LEFT(Table58[[#This Row],[Assets]],FIND(" - ",Table58[[#This Row],[Assets]])-1)</f>
        <v>HS2-00002CT4D</v>
      </c>
      <c r="N3966" s="239">
        <f>INDEX(TrackerTbl[#Data],MATCH(Table58[[#This Row],[L2]],TrackerTbl[Cleansed_UAID_2],0),5)</f>
        <v>45558</v>
      </c>
      <c r="O3966" s="9" t="str">
        <f>INDEX(TrackerTbl[#Data],MATCH(Table58[[#This Row],[L2]],TrackerTbl[Cleansed_UAID_2],0),6)</f>
        <v>10 - Complete</v>
      </c>
      <c r="P3966" s="239">
        <f>INDEX(TrackerTbl[#Data],MATCH(Table58[[#This Row],[L2]],TrackerTbl[Cleansed_UAID_2],0),7)</f>
        <v>45559</v>
      </c>
    </row>
    <row r="3967" spans="10:16">
      <c r="J3967" t="s">
        <v>13330</v>
      </c>
      <c r="K3967" s="238" t="s">
        <v>13329</v>
      </c>
      <c r="L3967" t="str">
        <f>LEFT(Table58[[#This Row],[L3 (Last Work Package only)]],FIND(" - ",Table58[[#This Row],[L3 (Last Work Package only)]])-1)</f>
        <v>IDR 204.2-2</v>
      </c>
      <c r="M3967" t="str">
        <f>LEFT(Table58[[#This Row],[Assets]],FIND(" - ",Table58[[#This Row],[Assets]])-1)</f>
        <v>HS2-00002CT4H</v>
      </c>
      <c r="N3967" s="239">
        <f>INDEX(TrackerTbl[#Data],MATCH(Table58[[#This Row],[L2]],TrackerTbl[Cleansed_UAID_2],0),5)</f>
        <v>45499</v>
      </c>
      <c r="O3967" s="9" t="str">
        <f>INDEX(TrackerTbl[#Data],MATCH(Table58[[#This Row],[L2]],TrackerTbl[Cleansed_UAID_2],0),6)</f>
        <v>10 - Complete</v>
      </c>
      <c r="P3967" s="239">
        <f>INDEX(TrackerTbl[#Data],MATCH(Table58[[#This Row],[L2]],TrackerTbl[Cleansed_UAID_2],0),7)</f>
        <v>45531</v>
      </c>
    </row>
    <row r="3968" spans="10:16">
      <c r="J3968" t="s">
        <v>13331</v>
      </c>
      <c r="K3968" s="238" t="s">
        <v>13329</v>
      </c>
      <c r="L3968" t="str">
        <f>LEFT(Table58[[#This Row],[L3 (Last Work Package only)]],FIND(" - ",Table58[[#This Row],[L3 (Last Work Package only)]])-1)</f>
        <v>IDR 204.2-2</v>
      </c>
      <c r="M3968" t="str">
        <f>LEFT(Table58[[#This Row],[Assets]],FIND(" - ",Table58[[#This Row],[Assets]])-1)</f>
        <v>HS2-00002CT4M</v>
      </c>
      <c r="N3968" s="239">
        <f>INDEX(TrackerTbl[#Data],MATCH(Table58[[#This Row],[L2]],TrackerTbl[Cleansed_UAID_2],0),5)</f>
        <v>45537</v>
      </c>
      <c r="O3968" s="9" t="str">
        <f>INDEX(TrackerTbl[#Data],MATCH(Table58[[#This Row],[L2]],TrackerTbl[Cleansed_UAID_2],0),6)</f>
        <v>10 - Complete</v>
      </c>
      <c r="P3968" s="239">
        <f>INDEX(TrackerTbl[#Data],MATCH(Table58[[#This Row],[L2]],TrackerTbl[Cleansed_UAID_2],0),7)</f>
        <v>45551</v>
      </c>
    </row>
    <row r="3969" spans="10:16">
      <c r="J3969" t="s">
        <v>13332</v>
      </c>
      <c r="K3969" s="238" t="s">
        <v>13329</v>
      </c>
      <c r="L3969" t="str">
        <f>LEFT(Table58[[#This Row],[L3 (Last Work Package only)]],FIND(" - ",Table58[[#This Row],[L3 (Last Work Package only)]])-1)</f>
        <v>IDR 204.2-2</v>
      </c>
      <c r="M3969" t="str">
        <f>LEFT(Table58[[#This Row],[Assets]],FIND(" - ",Table58[[#This Row],[Assets]])-1)</f>
        <v>HS2-00002CT4Q</v>
      </c>
      <c r="N3969" s="239">
        <f>INDEX(TrackerTbl[#Data],MATCH(Table58[[#This Row],[L2]],TrackerTbl[Cleansed_UAID_2],0),5)</f>
        <v>45470</v>
      </c>
      <c r="O3969" s="9" t="str">
        <f>INDEX(TrackerTbl[#Data],MATCH(Table58[[#This Row],[L2]],TrackerTbl[Cleansed_UAID_2],0),6)</f>
        <v>10 - Complete</v>
      </c>
      <c r="P3969" s="239">
        <f>INDEX(TrackerTbl[#Data],MATCH(Table58[[#This Row],[L2]],TrackerTbl[Cleansed_UAID_2],0),7)</f>
        <v>45510</v>
      </c>
    </row>
    <row r="3970" spans="10:16">
      <c r="J3970" t="s">
        <v>13333</v>
      </c>
      <c r="K3970" s="238" t="s">
        <v>13329</v>
      </c>
      <c r="L3970" t="str">
        <f>LEFT(Table58[[#This Row],[L3 (Last Work Package only)]],FIND(" - ",Table58[[#This Row],[L3 (Last Work Package only)]])-1)</f>
        <v>IDR 204.2-2</v>
      </c>
      <c r="M3970" t="str">
        <f>LEFT(Table58[[#This Row],[Assets]],FIND(" - ",Table58[[#This Row],[Assets]])-1)</f>
        <v>HS2-00002CT4R</v>
      </c>
      <c r="N3970" s="239">
        <f>INDEX(TrackerTbl[#Data],MATCH(Table58[[#This Row],[L2]],TrackerTbl[Cleansed_UAID_2],0),5)</f>
        <v>45499</v>
      </c>
      <c r="O3970" s="9" t="str">
        <f>INDEX(TrackerTbl[#Data],MATCH(Table58[[#This Row],[L2]],TrackerTbl[Cleansed_UAID_2],0),6)</f>
        <v>10 - Complete</v>
      </c>
      <c r="P3970" s="239">
        <f>INDEX(TrackerTbl[#Data],MATCH(Table58[[#This Row],[L2]],TrackerTbl[Cleansed_UAID_2],0),7)</f>
        <v>45517</v>
      </c>
    </row>
    <row r="3971" spans="10:16">
      <c r="J3971" t="s">
        <v>13334</v>
      </c>
      <c r="K3971" s="238" t="s">
        <v>13329</v>
      </c>
      <c r="L3971" t="str">
        <f>LEFT(Table58[[#This Row],[L3 (Last Work Package only)]],FIND(" - ",Table58[[#This Row],[L3 (Last Work Package only)]])-1)</f>
        <v>IDR 204.2-2</v>
      </c>
      <c r="M3971" t="str">
        <f>LEFT(Table58[[#This Row],[Assets]],FIND(" - ",Table58[[#This Row],[Assets]])-1)</f>
        <v>HS2-00002EKX5</v>
      </c>
      <c r="N3971" s="239">
        <f>INDEX(TrackerTbl[#Data],MATCH(Table58[[#This Row],[L2]],TrackerTbl[Cleansed_UAID_2],0),5)</f>
        <v>45511</v>
      </c>
      <c r="O3971" s="9" t="str">
        <f>INDEX(TrackerTbl[#Data],MATCH(Table58[[#This Row],[L2]],TrackerTbl[Cleansed_UAID_2],0),6)</f>
        <v>10 - Complete</v>
      </c>
      <c r="P3971" s="239">
        <f>INDEX(TrackerTbl[#Data],MATCH(Table58[[#This Row],[L2]],TrackerTbl[Cleansed_UAID_2],0),7)</f>
        <v>45526</v>
      </c>
    </row>
    <row r="3972" spans="10:16">
      <c r="J3972" t="s">
        <v>13335</v>
      </c>
      <c r="K3972" s="238" t="s">
        <v>13329</v>
      </c>
      <c r="L3972" t="str">
        <f>LEFT(Table58[[#This Row],[L3 (Last Work Package only)]],FIND(" - ",Table58[[#This Row],[L3 (Last Work Package only)]])-1)</f>
        <v>IDR 204.2-2</v>
      </c>
      <c r="M3972" t="str">
        <f>LEFT(Table58[[#This Row],[Assets]],FIND(" - ",Table58[[#This Row],[Assets]])-1)</f>
        <v>HS2-00002EKX6</v>
      </c>
      <c r="N3972" s="239">
        <f>INDEX(TrackerTbl[#Data],MATCH(Table58[[#This Row],[L2]],TrackerTbl[Cleansed_UAID_2],0),5)</f>
        <v>45511</v>
      </c>
      <c r="O3972" s="9" t="str">
        <f>INDEX(TrackerTbl[#Data],MATCH(Table58[[#This Row],[L2]],TrackerTbl[Cleansed_UAID_2],0),6)</f>
        <v>10 - Complete</v>
      </c>
      <c r="P3972" s="239">
        <f>INDEX(TrackerTbl[#Data],MATCH(Table58[[#This Row],[L2]],TrackerTbl[Cleansed_UAID_2],0),7)</f>
        <v>45526</v>
      </c>
    </row>
    <row r="3973" spans="10:16">
      <c r="J3973" t="s">
        <v>13336</v>
      </c>
      <c r="K3973" s="238" t="s">
        <v>13329</v>
      </c>
      <c r="L3973" t="str">
        <f>LEFT(Table58[[#This Row],[L3 (Last Work Package only)]],FIND(" - ",Table58[[#This Row],[L3 (Last Work Package only)]])-1)</f>
        <v>IDR 204.2-2</v>
      </c>
      <c r="M3973" t="str">
        <f>LEFT(Table58[[#This Row],[Assets]],FIND(" - ",Table58[[#This Row],[Assets]])-1)</f>
        <v>HS2-00002CT52</v>
      </c>
      <c r="N3973" s="239">
        <f>INDEX(TrackerTbl[#Data],MATCH(Table58[[#This Row],[L2]],TrackerTbl[Cleansed_UAID_2],0),5)</f>
        <v>45470</v>
      </c>
      <c r="O3973" s="9" t="str">
        <f>INDEX(TrackerTbl[#Data],MATCH(Table58[[#This Row],[L2]],TrackerTbl[Cleansed_UAID_2],0),6)</f>
        <v>10 - Complete</v>
      </c>
      <c r="P3973" s="239">
        <f>INDEX(TrackerTbl[#Data],MATCH(Table58[[#This Row],[L2]],TrackerTbl[Cleansed_UAID_2],0),7)</f>
        <v>45517</v>
      </c>
    </row>
    <row r="3974" spans="10:16">
      <c r="J3974" t="s">
        <v>13337</v>
      </c>
      <c r="K3974" s="238" t="s">
        <v>13329</v>
      </c>
      <c r="L3974" t="str">
        <f>LEFT(Table58[[#This Row],[L3 (Last Work Package only)]],FIND(" - ",Table58[[#This Row],[L3 (Last Work Package only)]])-1)</f>
        <v>IDR 204.2-2</v>
      </c>
      <c r="M3974" t="str">
        <f>LEFT(Table58[[#This Row],[Assets]],FIND(" - ",Table58[[#This Row],[Assets]])-1)</f>
        <v>HS2-00002BJS4</v>
      </c>
      <c r="N3974" s="239">
        <f>INDEX(TrackerTbl[#Data],MATCH(Table58[[#This Row],[L2]],TrackerTbl[Cleansed_UAID_2],0),5)</f>
        <v>45470</v>
      </c>
      <c r="O3974" s="9" t="str">
        <f>INDEX(TrackerTbl[#Data],MATCH(Table58[[#This Row],[L2]],TrackerTbl[Cleansed_UAID_2],0),6)</f>
        <v>10 - Complete</v>
      </c>
      <c r="P3974" s="239">
        <f>INDEX(TrackerTbl[#Data],MATCH(Table58[[#This Row],[L2]],TrackerTbl[Cleansed_UAID_2],0),7)</f>
        <v>45509</v>
      </c>
    </row>
    <row r="3975" spans="10:16">
      <c r="J3975" t="s">
        <v>13338</v>
      </c>
      <c r="K3975" s="238" t="s">
        <v>13329</v>
      </c>
      <c r="L3975" t="str">
        <f>LEFT(Table58[[#This Row],[L3 (Last Work Package only)]],FIND(" - ",Table58[[#This Row],[L3 (Last Work Package only)]])-1)</f>
        <v>IDR 204.2-2</v>
      </c>
      <c r="M3975" t="str">
        <f>LEFT(Table58[[#This Row],[Assets]],FIND(" - ",Table58[[#This Row],[Assets]])-1)</f>
        <v>HS2-00002WULF</v>
      </c>
      <c r="N3975" s="239">
        <f>INDEX(TrackerTbl[#Data],MATCH(Table58[[#This Row],[L2]],TrackerTbl[Cleansed_UAID_2],0),5)</f>
        <v>45496</v>
      </c>
      <c r="O3975" s="9" t="str">
        <f>INDEX(TrackerTbl[#Data],MATCH(Table58[[#This Row],[L2]],TrackerTbl[Cleansed_UAID_2],0),6)</f>
        <v>10 - Complete</v>
      </c>
      <c r="P3975" s="239">
        <f>INDEX(TrackerTbl[#Data],MATCH(Table58[[#This Row],[L2]],TrackerTbl[Cleansed_UAID_2],0),7)</f>
        <v>45505</v>
      </c>
    </row>
    <row r="3976" spans="10:16">
      <c r="J3976" t="s">
        <v>13339</v>
      </c>
      <c r="K3976" s="238" t="s">
        <v>13329</v>
      </c>
      <c r="L3976" t="str">
        <f>LEFT(Table58[[#This Row],[L3 (Last Work Package only)]],FIND(" - ",Table58[[#This Row],[L3 (Last Work Package only)]])-1)</f>
        <v>IDR 204.2-2</v>
      </c>
      <c r="M3976" t="str">
        <f>LEFT(Table58[[#This Row],[Assets]],FIND(" - ",Table58[[#This Row],[Assets]])-1)</f>
        <v>HS2-00002WULG</v>
      </c>
      <c r="N3976" s="239">
        <f>INDEX(TrackerTbl[#Data],MATCH(Table58[[#This Row],[L2]],TrackerTbl[Cleansed_UAID_2],0),5)</f>
        <v>45548</v>
      </c>
      <c r="O3976" s="9" t="str">
        <f>INDEX(TrackerTbl[#Data],MATCH(Table58[[#This Row],[L2]],TrackerTbl[Cleansed_UAID_2],0),6)</f>
        <v>10 - Complete</v>
      </c>
      <c r="P3976" s="239">
        <f>INDEX(TrackerTbl[#Data],MATCH(Table58[[#This Row],[L2]],TrackerTbl[Cleansed_UAID_2],0),7)</f>
        <v>45551</v>
      </c>
    </row>
    <row r="3977" spans="10:16">
      <c r="J3977" t="s">
        <v>13340</v>
      </c>
      <c r="K3977" s="238" t="s">
        <v>13329</v>
      </c>
      <c r="L3977" t="str">
        <f>LEFT(Table58[[#This Row],[L3 (Last Work Package only)]],FIND(" - ",Table58[[#This Row],[L3 (Last Work Package only)]])-1)</f>
        <v>IDR 204.2-2</v>
      </c>
      <c r="M3977" t="str">
        <f>LEFT(Table58[[#This Row],[Assets]],FIND(" - ",Table58[[#This Row],[Assets]])-1)</f>
        <v>HS2-00002WULH</v>
      </c>
      <c r="N3977" s="239">
        <f>INDEX(TrackerTbl[#Data],MATCH(Table58[[#This Row],[L2]],TrackerTbl[Cleansed_UAID_2],0),5)</f>
        <v>45496</v>
      </c>
      <c r="O3977" s="9" t="str">
        <f>INDEX(TrackerTbl[#Data],MATCH(Table58[[#This Row],[L2]],TrackerTbl[Cleansed_UAID_2],0),6)</f>
        <v>10 - Complete</v>
      </c>
      <c r="P3977" s="239">
        <f>INDEX(TrackerTbl[#Data],MATCH(Table58[[#This Row],[L2]],TrackerTbl[Cleansed_UAID_2],0),7)</f>
        <v>45505</v>
      </c>
    </row>
    <row r="3978" spans="10:16">
      <c r="J3978" t="s">
        <v>13341</v>
      </c>
      <c r="K3978" s="238" t="s">
        <v>13329</v>
      </c>
      <c r="L3978" t="str">
        <f>LEFT(Table58[[#This Row],[L3 (Last Work Package only)]],FIND(" - ",Table58[[#This Row],[L3 (Last Work Package only)]])-1)</f>
        <v>IDR 204.2-2</v>
      </c>
      <c r="M3978" t="str">
        <f>LEFT(Table58[[#This Row],[Assets]],FIND(" - ",Table58[[#This Row],[Assets]])-1)</f>
        <v>HS2-00002WULK</v>
      </c>
      <c r="N3978" s="239">
        <f>INDEX(TrackerTbl[#Data],MATCH(Table58[[#This Row],[L2]],TrackerTbl[Cleansed_UAID_2],0),5)</f>
        <v>45496</v>
      </c>
      <c r="O3978" s="9" t="str">
        <f>INDEX(TrackerTbl[#Data],MATCH(Table58[[#This Row],[L2]],TrackerTbl[Cleansed_UAID_2],0),6)</f>
        <v>10 - Complete</v>
      </c>
      <c r="P3978" s="239">
        <f>INDEX(TrackerTbl[#Data],MATCH(Table58[[#This Row],[L2]],TrackerTbl[Cleansed_UAID_2],0),7)</f>
        <v>45506</v>
      </c>
    </row>
    <row r="3979" spans="10:16">
      <c r="J3979" t="s">
        <v>13342</v>
      </c>
      <c r="K3979" s="238" t="s">
        <v>13329</v>
      </c>
      <c r="L3979" t="str">
        <f>LEFT(Table58[[#This Row],[L3 (Last Work Package only)]],FIND(" - ",Table58[[#This Row],[L3 (Last Work Package only)]])-1)</f>
        <v>IDR 204.2-2</v>
      </c>
      <c r="M3979" t="str">
        <f>LEFT(Table58[[#This Row],[Assets]],FIND(" - ",Table58[[#This Row],[Assets]])-1)</f>
        <v>HS2-00002WULL</v>
      </c>
      <c r="N3979" s="239">
        <f>INDEX(TrackerTbl[#Data],MATCH(Table58[[#This Row],[L2]],TrackerTbl[Cleansed_UAID_2],0),5)</f>
        <v>45496</v>
      </c>
      <c r="O3979" s="9" t="str">
        <f>INDEX(TrackerTbl[#Data],MATCH(Table58[[#This Row],[L2]],TrackerTbl[Cleansed_UAID_2],0),6)</f>
        <v>10 - Complete</v>
      </c>
      <c r="P3979" s="239">
        <f>INDEX(TrackerTbl[#Data],MATCH(Table58[[#This Row],[L2]],TrackerTbl[Cleansed_UAID_2],0),7)</f>
        <v>45506</v>
      </c>
    </row>
    <row r="3980" spans="10:16">
      <c r="J3980" t="s">
        <v>13343</v>
      </c>
      <c r="K3980" s="238" t="s">
        <v>13329</v>
      </c>
      <c r="L3980" t="str">
        <f>LEFT(Table58[[#This Row],[L3 (Last Work Package only)]],FIND(" - ",Table58[[#This Row],[L3 (Last Work Package only)]])-1)</f>
        <v>IDR 204.2-2</v>
      </c>
      <c r="M3980" t="str">
        <f>LEFT(Table58[[#This Row],[Assets]],FIND(" - ",Table58[[#This Row],[Assets]])-1)</f>
        <v>HS2-00002WULM</v>
      </c>
      <c r="N3980" s="239">
        <f>INDEX(TrackerTbl[#Data],MATCH(Table58[[#This Row],[L2]],TrackerTbl[Cleansed_UAID_2],0),5)</f>
        <v>45496</v>
      </c>
      <c r="O3980" s="9" t="str">
        <f>INDEX(TrackerTbl[#Data],MATCH(Table58[[#This Row],[L2]],TrackerTbl[Cleansed_UAID_2],0),6)</f>
        <v>10 - Complete</v>
      </c>
      <c r="P3980" s="239">
        <f>INDEX(TrackerTbl[#Data],MATCH(Table58[[#This Row],[L2]],TrackerTbl[Cleansed_UAID_2],0),7)</f>
        <v>45506</v>
      </c>
    </row>
    <row r="3981" spans="10:16">
      <c r="J3981" t="s">
        <v>13344</v>
      </c>
      <c r="K3981" s="238" t="s">
        <v>13329</v>
      </c>
      <c r="L3981" t="str">
        <f>LEFT(Table58[[#This Row],[L3 (Last Work Package only)]],FIND(" - ",Table58[[#This Row],[L3 (Last Work Package only)]])-1)</f>
        <v>IDR 204.2-2</v>
      </c>
      <c r="M3981" t="str">
        <f>LEFT(Table58[[#This Row],[Assets]],FIND(" - ",Table58[[#This Row],[Assets]])-1)</f>
        <v>HS2-00002WULN</v>
      </c>
      <c r="N3981" s="239">
        <f>INDEX(TrackerTbl[#Data],MATCH(Table58[[#This Row],[L2]],TrackerTbl[Cleansed_UAID_2],0),5)</f>
        <v>45496</v>
      </c>
      <c r="O3981" s="9" t="str">
        <f>INDEX(TrackerTbl[#Data],MATCH(Table58[[#This Row],[L2]],TrackerTbl[Cleansed_UAID_2],0),6)</f>
        <v>10 - Complete</v>
      </c>
      <c r="P3981" s="239">
        <f>INDEX(TrackerTbl[#Data],MATCH(Table58[[#This Row],[L2]],TrackerTbl[Cleansed_UAID_2],0),7)</f>
        <v>45506</v>
      </c>
    </row>
    <row r="3982" spans="10:16">
      <c r="J3982" t="s">
        <v>13345</v>
      </c>
      <c r="K3982" s="238" t="s">
        <v>13329</v>
      </c>
      <c r="L3982" t="str">
        <f>LEFT(Table58[[#This Row],[L3 (Last Work Package only)]],FIND(" - ",Table58[[#This Row],[L3 (Last Work Package only)]])-1)</f>
        <v>IDR 204.2-2</v>
      </c>
      <c r="M3982" t="str">
        <f>LEFT(Table58[[#This Row],[Assets]],FIND(" - ",Table58[[#This Row],[Assets]])-1)</f>
        <v>HS2-00002YNHA</v>
      </c>
      <c r="N3982" s="239">
        <f>INDEX(TrackerTbl[#Data],MATCH(Table58[[#This Row],[L2]],TrackerTbl[Cleansed_UAID_2],0),5)</f>
        <v>45455</v>
      </c>
      <c r="O3982" s="9" t="str">
        <f>INDEX(TrackerTbl[#Data],MATCH(Table58[[#This Row],[L2]],TrackerTbl[Cleansed_UAID_2],0),6)</f>
        <v>10 - Complete</v>
      </c>
      <c r="P3982" s="239">
        <f>INDEX(TrackerTbl[#Data],MATCH(Table58[[#This Row],[L2]],TrackerTbl[Cleansed_UAID_2],0),7)</f>
        <v>45520</v>
      </c>
    </row>
    <row r="3983" spans="10:16">
      <c r="J3983" t="s">
        <v>13346</v>
      </c>
      <c r="K3983" s="238" t="s">
        <v>13329</v>
      </c>
      <c r="L3983" t="str">
        <f>LEFT(Table58[[#This Row],[L3 (Last Work Package only)]],FIND(" - ",Table58[[#This Row],[L3 (Last Work Package only)]])-1)</f>
        <v>IDR 204.2-2</v>
      </c>
      <c r="M3983" t="str">
        <f>LEFT(Table58[[#This Row],[Assets]],FIND(" - ",Table58[[#This Row],[Assets]])-1)</f>
        <v>HS2-00002YNHB</v>
      </c>
      <c r="N3983" s="239">
        <f>INDEX(TrackerTbl[#Data],MATCH(Table58[[#This Row],[L2]],TrackerTbl[Cleansed_UAID_2],0),5)</f>
        <v>45455</v>
      </c>
      <c r="O3983" s="9" t="str">
        <f>INDEX(TrackerTbl[#Data],MATCH(Table58[[#This Row],[L2]],TrackerTbl[Cleansed_UAID_2],0),6)</f>
        <v>10 - Complete</v>
      </c>
      <c r="P3983" s="239">
        <f>INDEX(TrackerTbl[#Data],MATCH(Table58[[#This Row],[L2]],TrackerTbl[Cleansed_UAID_2],0),7)</f>
        <v>45520</v>
      </c>
    </row>
    <row r="3984" spans="10:16">
      <c r="J3984" t="s">
        <v>13347</v>
      </c>
      <c r="K3984" s="238" t="s">
        <v>13329</v>
      </c>
      <c r="L3984" t="str">
        <f>LEFT(Table58[[#This Row],[L3 (Last Work Package only)]],FIND(" - ",Table58[[#This Row],[L3 (Last Work Package only)]])-1)</f>
        <v>IDR 204.2-2</v>
      </c>
      <c r="M3984" t="str">
        <f>LEFT(Table58[[#This Row],[Assets]],FIND(" - ",Table58[[#This Row],[Assets]])-1)</f>
        <v>HS2-00002YNHC</v>
      </c>
      <c r="N3984" s="239">
        <f>INDEX(TrackerTbl[#Data],MATCH(Table58[[#This Row],[L2]],TrackerTbl[Cleansed_UAID_2],0),5)</f>
        <v>45455</v>
      </c>
      <c r="O3984" s="9" t="str">
        <f>INDEX(TrackerTbl[#Data],MATCH(Table58[[#This Row],[L2]],TrackerTbl[Cleansed_UAID_2],0),6)</f>
        <v>10 - Complete</v>
      </c>
      <c r="P3984" s="239">
        <f>INDEX(TrackerTbl[#Data],MATCH(Table58[[#This Row],[L2]],TrackerTbl[Cleansed_UAID_2],0),7)</f>
        <v>45524</v>
      </c>
    </row>
    <row r="3985" spans="10:16">
      <c r="J3985" t="s">
        <v>13348</v>
      </c>
      <c r="K3985" s="238" t="s">
        <v>13329</v>
      </c>
      <c r="L3985" t="str">
        <f>LEFT(Table58[[#This Row],[L3 (Last Work Package only)]],FIND(" - ",Table58[[#This Row],[L3 (Last Work Package only)]])-1)</f>
        <v>IDR 204.2-2</v>
      </c>
      <c r="M3985" t="str">
        <f>LEFT(Table58[[#This Row],[Assets]],FIND(" - ",Table58[[#This Row],[Assets]])-1)</f>
        <v>HS2-00002ZPP6</v>
      </c>
      <c r="N3985" s="239">
        <f>INDEX(TrackerTbl[#Data],MATCH(Table58[[#This Row],[L2]],TrackerTbl[Cleansed_UAID_2],0),5)</f>
        <v>45511</v>
      </c>
      <c r="O3985" s="9" t="str">
        <f>INDEX(TrackerTbl[#Data],MATCH(Table58[[#This Row],[L2]],TrackerTbl[Cleansed_UAID_2],0),6)</f>
        <v>10 - Complete</v>
      </c>
      <c r="P3985" s="239">
        <f>INDEX(TrackerTbl[#Data],MATCH(Table58[[#This Row],[L2]],TrackerTbl[Cleansed_UAID_2],0),7)</f>
        <v>45526</v>
      </c>
    </row>
    <row r="3986" spans="10:16">
      <c r="J3986" t="s">
        <v>13349</v>
      </c>
      <c r="K3986" s="238" t="s">
        <v>13329</v>
      </c>
      <c r="L3986" t="str">
        <f>LEFT(Table58[[#This Row],[L3 (Last Work Package only)]],FIND(" - ",Table58[[#This Row],[L3 (Last Work Package only)]])-1)</f>
        <v>IDR 204.2-2</v>
      </c>
      <c r="M3986" t="str">
        <f>LEFT(Table58[[#This Row],[Assets]],FIND(" - ",Table58[[#This Row],[Assets]])-1)</f>
        <v>HS2-000031GXK</v>
      </c>
      <c r="N3986" s="239">
        <f>INDEX(TrackerTbl[#Data],MATCH(Table58[[#This Row],[L2]],TrackerTbl[Cleansed_UAID_2],0),5)</f>
        <v>45517</v>
      </c>
      <c r="O3986" s="9" t="str">
        <f>INDEX(TrackerTbl[#Data],MATCH(Table58[[#This Row],[L2]],TrackerTbl[Cleansed_UAID_2],0),6)</f>
        <v>10 - Complete</v>
      </c>
      <c r="P3986" s="239">
        <f>INDEX(TrackerTbl[#Data],MATCH(Table58[[#This Row],[L2]],TrackerTbl[Cleansed_UAID_2],0),7)</f>
        <v>45524</v>
      </c>
    </row>
    <row r="3987" spans="10:16">
      <c r="J3987" t="s">
        <v>13350</v>
      </c>
      <c r="K3987" s="238" t="s">
        <v>13329</v>
      </c>
      <c r="L3987" t="str">
        <f>LEFT(Table58[[#This Row],[L3 (Last Work Package only)]],FIND(" - ",Table58[[#This Row],[L3 (Last Work Package only)]])-1)</f>
        <v>IDR 204.2-2</v>
      </c>
      <c r="M3987" t="str">
        <f>LEFT(Table58[[#This Row],[Assets]],FIND(" - ",Table58[[#This Row],[Assets]])-1)</f>
        <v>HS2-000031GXL</v>
      </c>
      <c r="N3987" s="239">
        <f>INDEX(TrackerTbl[#Data],MATCH(Table58[[#This Row],[L2]],TrackerTbl[Cleansed_UAID_2],0),5)</f>
        <v>45517</v>
      </c>
      <c r="O3987" s="9" t="str">
        <f>INDEX(TrackerTbl[#Data],MATCH(Table58[[#This Row],[L2]],TrackerTbl[Cleansed_UAID_2],0),6)</f>
        <v>10 - Complete</v>
      </c>
      <c r="P3987" s="239">
        <f>INDEX(TrackerTbl[#Data],MATCH(Table58[[#This Row],[L2]],TrackerTbl[Cleansed_UAID_2],0),7)</f>
        <v>45546</v>
      </c>
    </row>
    <row r="3988" spans="10:16">
      <c r="J3988" t="s">
        <v>13351</v>
      </c>
      <c r="K3988" s="238" t="s">
        <v>13329</v>
      </c>
      <c r="L3988" t="str">
        <f>LEFT(Table58[[#This Row],[L3 (Last Work Package only)]],FIND(" - ",Table58[[#This Row],[L3 (Last Work Package only)]])-1)</f>
        <v>IDR 204.2-2</v>
      </c>
      <c r="M3988" t="str">
        <f>LEFT(Table58[[#This Row],[Assets]],FIND(" - ",Table58[[#This Row],[Assets]])-1)</f>
        <v>HS2-000031GXM</v>
      </c>
      <c r="N3988" s="239">
        <f>INDEX(TrackerTbl[#Data],MATCH(Table58[[#This Row],[L2]],TrackerTbl[Cleansed_UAID_2],0),5)</f>
        <v>45517</v>
      </c>
      <c r="O3988" s="9" t="str">
        <f>INDEX(TrackerTbl[#Data],MATCH(Table58[[#This Row],[L2]],TrackerTbl[Cleansed_UAID_2],0),6)</f>
        <v>10 - Complete</v>
      </c>
      <c r="P3988" s="239">
        <f>INDEX(TrackerTbl[#Data],MATCH(Table58[[#This Row],[L2]],TrackerTbl[Cleansed_UAID_2],0),7)</f>
        <v>45546</v>
      </c>
    </row>
    <row r="3989" spans="10:16">
      <c r="J3989" t="s">
        <v>13352</v>
      </c>
      <c r="K3989" s="238" t="s">
        <v>13329</v>
      </c>
      <c r="L3989" t="str">
        <f>LEFT(Table58[[#This Row],[L3 (Last Work Package only)]],FIND(" - ",Table58[[#This Row],[L3 (Last Work Package only)]])-1)</f>
        <v>IDR 204.2-2</v>
      </c>
      <c r="M3989" t="str">
        <f>LEFT(Table58[[#This Row],[Assets]],FIND(" - ",Table58[[#This Row],[Assets]])-1)</f>
        <v>HS2-000031GXN</v>
      </c>
      <c r="N3989" s="239">
        <f>INDEX(TrackerTbl[#Data],MATCH(Table58[[#This Row],[L2]],TrackerTbl[Cleansed_UAID_2],0),5)</f>
        <v>45517</v>
      </c>
      <c r="O3989" s="9" t="str">
        <f>INDEX(TrackerTbl[#Data],MATCH(Table58[[#This Row],[L2]],TrackerTbl[Cleansed_UAID_2],0),6)</f>
        <v>10 - Complete</v>
      </c>
      <c r="P3989" s="239">
        <f>INDEX(TrackerTbl[#Data],MATCH(Table58[[#This Row],[L2]],TrackerTbl[Cleansed_UAID_2],0),7)</f>
        <v>45524</v>
      </c>
    </row>
    <row r="3990" spans="10:16">
      <c r="J3990" t="s">
        <v>13353</v>
      </c>
      <c r="K3990" s="238" t="s">
        <v>13329</v>
      </c>
      <c r="L3990" t="str">
        <f>LEFT(Table58[[#This Row],[L3 (Last Work Package only)]],FIND(" - ",Table58[[#This Row],[L3 (Last Work Package only)]])-1)</f>
        <v>IDR 204.2-2</v>
      </c>
      <c r="M3990" t="str">
        <f>LEFT(Table58[[#This Row],[Assets]],FIND(" - ",Table58[[#This Row],[Assets]])-1)</f>
        <v>HS2-000031GXP</v>
      </c>
      <c r="N3990" s="239">
        <f>INDEX(TrackerTbl[#Data],MATCH(Table58[[#This Row],[L2]],TrackerTbl[Cleansed_UAID_2],0),5)</f>
        <v>45517</v>
      </c>
      <c r="O3990" s="9" t="str">
        <f>INDEX(TrackerTbl[#Data],MATCH(Table58[[#This Row],[L2]],TrackerTbl[Cleansed_UAID_2],0),6)</f>
        <v>10 - Complete</v>
      </c>
      <c r="P3990" s="239">
        <f>INDEX(TrackerTbl[#Data],MATCH(Table58[[#This Row],[L2]],TrackerTbl[Cleansed_UAID_2],0),7)</f>
        <v>0</v>
      </c>
    </row>
    <row r="3991" spans="10:16">
      <c r="J3991" t="s">
        <v>13354</v>
      </c>
      <c r="K3991" s="238" t="s">
        <v>13329</v>
      </c>
      <c r="L3991" t="str">
        <f>LEFT(Table58[[#This Row],[L3 (Last Work Package only)]],FIND(" - ",Table58[[#This Row],[L3 (Last Work Package only)]])-1)</f>
        <v>IDR 204.2-2</v>
      </c>
      <c r="M3991" t="str">
        <f>LEFT(Table58[[#This Row],[Assets]],FIND(" - ",Table58[[#This Row],[Assets]])-1)</f>
        <v>HS2-000031GXQ</v>
      </c>
      <c r="N3991" s="239">
        <f>INDEX(TrackerTbl[#Data],MATCH(Table58[[#This Row],[L2]],TrackerTbl[Cleansed_UAID_2],0),5)</f>
        <v>45517</v>
      </c>
      <c r="O3991" s="9" t="str">
        <f>INDEX(TrackerTbl[#Data],MATCH(Table58[[#This Row],[L2]],TrackerTbl[Cleansed_UAID_2],0),6)</f>
        <v>10 - Complete</v>
      </c>
      <c r="P3991" s="239">
        <f>INDEX(TrackerTbl[#Data],MATCH(Table58[[#This Row],[L2]],TrackerTbl[Cleansed_UAID_2],0),7)</f>
        <v>45520</v>
      </c>
    </row>
    <row r="3992" spans="10:16">
      <c r="J3992" t="s">
        <v>13355</v>
      </c>
      <c r="K3992" s="238" t="s">
        <v>13329</v>
      </c>
      <c r="L3992" t="str">
        <f>LEFT(Table58[[#This Row],[L3 (Last Work Package only)]],FIND(" - ",Table58[[#This Row],[L3 (Last Work Package only)]])-1)</f>
        <v>IDR 204.2-2</v>
      </c>
      <c r="M3992" t="str">
        <f>LEFT(Table58[[#This Row],[Assets]],FIND(" - ",Table58[[#This Row],[Assets]])-1)</f>
        <v>HS2-0000325TJ</v>
      </c>
      <c r="N3992" s="239">
        <f>INDEX(TrackerTbl[#Data],MATCH(Table58[[#This Row],[L2]],TrackerTbl[Cleansed_UAID_2],0),5)</f>
        <v>45517</v>
      </c>
      <c r="O3992" s="9" t="str">
        <f>INDEX(TrackerTbl[#Data],MATCH(Table58[[#This Row],[L2]],TrackerTbl[Cleansed_UAID_2],0),6)</f>
        <v>10 - Complete</v>
      </c>
      <c r="P3992" s="239">
        <f>INDEX(TrackerTbl[#Data],MATCH(Table58[[#This Row],[L2]],TrackerTbl[Cleansed_UAID_2],0),7)</f>
        <v>45520</v>
      </c>
    </row>
    <row r="3993" spans="10:16">
      <c r="J3993" t="s">
        <v>13356</v>
      </c>
      <c r="K3993" s="238" t="s">
        <v>13329</v>
      </c>
      <c r="L3993" t="str">
        <f>LEFT(Table58[[#This Row],[L3 (Last Work Package only)]],FIND(" - ",Table58[[#This Row],[L3 (Last Work Package only)]])-1)</f>
        <v>IDR 204.2-2</v>
      </c>
      <c r="M3993" t="str">
        <f>LEFT(Table58[[#This Row],[Assets]],FIND(" - ",Table58[[#This Row],[Assets]])-1)</f>
        <v>HS2-0000325TK</v>
      </c>
      <c r="N3993" s="239">
        <f>INDEX(TrackerTbl[#Data],MATCH(Table58[[#This Row],[L2]],TrackerTbl[Cleansed_UAID_2],0),5)</f>
        <v>45517</v>
      </c>
      <c r="O3993" s="9" t="str">
        <f>INDEX(TrackerTbl[#Data],MATCH(Table58[[#This Row],[L2]],TrackerTbl[Cleansed_UAID_2],0),6)</f>
        <v>10 - Complete</v>
      </c>
      <c r="P3993" s="239">
        <f>INDEX(TrackerTbl[#Data],MATCH(Table58[[#This Row],[L2]],TrackerTbl[Cleansed_UAID_2],0),7)</f>
        <v>45520</v>
      </c>
    </row>
    <row r="3994" spans="10:16">
      <c r="J3994" t="s">
        <v>13357</v>
      </c>
      <c r="K3994" s="238" t="s">
        <v>13329</v>
      </c>
      <c r="L3994" t="str">
        <f>LEFT(Table58[[#This Row],[L3 (Last Work Package only)]],FIND(" - ",Table58[[#This Row],[L3 (Last Work Package only)]])-1)</f>
        <v>IDR 204.2-2</v>
      </c>
      <c r="M3994" t="str">
        <f>LEFT(Table58[[#This Row],[Assets]],FIND(" - ",Table58[[#This Row],[Assets]])-1)</f>
        <v>HS2-00003CPYU</v>
      </c>
      <c r="N3994" s="239">
        <f>INDEX(TrackerTbl[#Data],MATCH(Table58[[#This Row],[L2]],TrackerTbl[Cleansed_UAID_2],0),5)</f>
        <v>45517</v>
      </c>
      <c r="O3994" s="9" t="str">
        <f>INDEX(TrackerTbl[#Data],MATCH(Table58[[#This Row],[L2]],TrackerTbl[Cleansed_UAID_2],0),6)</f>
        <v>10 - Complete</v>
      </c>
      <c r="P3994" s="239">
        <f>INDEX(TrackerTbl[#Data],MATCH(Table58[[#This Row],[L2]],TrackerTbl[Cleansed_UAID_2],0),7)</f>
        <v>45520</v>
      </c>
    </row>
    <row r="3995" spans="10:16">
      <c r="J3995" t="s">
        <v>13358</v>
      </c>
      <c r="K3995" s="238" t="s">
        <v>13329</v>
      </c>
      <c r="L3995" t="str">
        <f>LEFT(Table58[[#This Row],[L3 (Last Work Package only)]],FIND(" - ",Table58[[#This Row],[L3 (Last Work Package only)]])-1)</f>
        <v>IDR 204.2-2</v>
      </c>
      <c r="M3995" t="str">
        <f>LEFT(Table58[[#This Row],[Assets]],FIND(" - ",Table58[[#This Row],[Assets]])-1)</f>
        <v>HS2-00003CPYX</v>
      </c>
      <c r="N3995" s="239">
        <f>INDEX(TrackerTbl[#Data],MATCH(Table58[[#This Row],[L2]],TrackerTbl[Cleansed_UAID_2],0),5)</f>
        <v>45517</v>
      </c>
      <c r="O3995" s="9" t="str">
        <f>INDEX(TrackerTbl[#Data],MATCH(Table58[[#This Row],[L2]],TrackerTbl[Cleansed_UAID_2],0),6)</f>
        <v>10 - Complete</v>
      </c>
      <c r="P3995" s="239">
        <f>INDEX(TrackerTbl[#Data],MATCH(Table58[[#This Row],[L2]],TrackerTbl[Cleansed_UAID_2],0),7)</f>
        <v>45520</v>
      </c>
    </row>
    <row r="3996" spans="10:16">
      <c r="J3996" t="s">
        <v>13359</v>
      </c>
      <c r="K3996" s="238" t="s">
        <v>13329</v>
      </c>
      <c r="L3996" t="str">
        <f>LEFT(Table58[[#This Row],[L3 (Last Work Package only)]],FIND(" - ",Table58[[#This Row],[L3 (Last Work Package only)]])-1)</f>
        <v>IDR 204.2-2</v>
      </c>
      <c r="M3996" t="str">
        <f>LEFT(Table58[[#This Row],[Assets]],FIND(" - ",Table58[[#This Row],[Assets]])-1)</f>
        <v>HS2-00003CPYY</v>
      </c>
      <c r="N3996" s="239">
        <f>INDEX(TrackerTbl[#Data],MATCH(Table58[[#This Row],[L2]],TrackerTbl[Cleansed_UAID_2],0),5)</f>
        <v>45517</v>
      </c>
      <c r="O3996" s="9" t="str">
        <f>INDEX(TrackerTbl[#Data],MATCH(Table58[[#This Row],[L2]],TrackerTbl[Cleansed_UAID_2],0),6)</f>
        <v>10 - Complete</v>
      </c>
      <c r="P3996" s="239">
        <f>INDEX(TrackerTbl[#Data],MATCH(Table58[[#This Row],[L2]],TrackerTbl[Cleansed_UAID_2],0),7)</f>
        <v>45525</v>
      </c>
    </row>
    <row r="3997" spans="10:16">
      <c r="J3997" t="s">
        <v>13360</v>
      </c>
      <c r="K3997" s="238" t="s">
        <v>13329</v>
      </c>
      <c r="L3997" t="str">
        <f>LEFT(Table58[[#This Row],[L3 (Last Work Package only)]],FIND(" - ",Table58[[#This Row],[L3 (Last Work Package only)]])-1)</f>
        <v>IDR 204.2-2</v>
      </c>
      <c r="M3997" t="str">
        <f>LEFT(Table58[[#This Row],[Assets]],FIND(" - ",Table58[[#This Row],[Assets]])-1)</f>
        <v>HS2-00003E24P</v>
      </c>
      <c r="N3997" s="239">
        <f>INDEX(TrackerTbl[#Data],MATCH(Table58[[#This Row],[L2]],TrackerTbl[Cleansed_UAID_2],0),5)</f>
        <v>45511</v>
      </c>
      <c r="O3997" s="9" t="str">
        <f>INDEX(TrackerTbl[#Data],MATCH(Table58[[#This Row],[L2]],TrackerTbl[Cleansed_UAID_2],0),6)</f>
        <v>10 - Complete</v>
      </c>
      <c r="P3997" s="239">
        <f>INDEX(TrackerTbl[#Data],MATCH(Table58[[#This Row],[L2]],TrackerTbl[Cleansed_UAID_2],0),7)</f>
        <v>45526</v>
      </c>
    </row>
    <row r="3998" spans="10:16">
      <c r="J3998" t="s">
        <v>13361</v>
      </c>
      <c r="K3998" s="238" t="s">
        <v>13329</v>
      </c>
      <c r="L3998" t="str">
        <f>LEFT(Table58[[#This Row],[L3 (Last Work Package only)]],FIND(" - ",Table58[[#This Row],[L3 (Last Work Package only)]])-1)</f>
        <v>IDR 204.2-2</v>
      </c>
      <c r="M3998" t="str">
        <f>LEFT(Table58[[#This Row],[Assets]],FIND(" - ",Table58[[#This Row],[Assets]])-1)</f>
        <v>HS2-00003E24R</v>
      </c>
      <c r="N3998" s="239">
        <f>INDEX(TrackerTbl[#Data],MATCH(Table58[[#This Row],[L2]],TrackerTbl[Cleansed_UAID_2],0),5)</f>
        <v>45511</v>
      </c>
      <c r="O3998" s="9" t="str">
        <f>INDEX(TrackerTbl[#Data],MATCH(Table58[[#This Row],[L2]],TrackerTbl[Cleansed_UAID_2],0),6)</f>
        <v>10 - Complete</v>
      </c>
      <c r="P3998" s="239">
        <f>INDEX(TrackerTbl[#Data],MATCH(Table58[[#This Row],[L2]],TrackerTbl[Cleansed_UAID_2],0),7)</f>
        <v>45526</v>
      </c>
    </row>
    <row r="3999" spans="10:16">
      <c r="J3999" t="s">
        <v>13362</v>
      </c>
      <c r="K3999" s="238" t="s">
        <v>13329</v>
      </c>
      <c r="L3999" t="str">
        <f>LEFT(Table58[[#This Row],[L3 (Last Work Package only)]],FIND(" - ",Table58[[#This Row],[L3 (Last Work Package only)]])-1)</f>
        <v>IDR 204.2-2</v>
      </c>
      <c r="M3999" t="str">
        <f>LEFT(Table58[[#This Row],[Assets]],FIND(" - ",Table58[[#This Row],[Assets]])-1)</f>
        <v>HS2-00003JN86</v>
      </c>
      <c r="N3999" s="239">
        <f>INDEX(TrackerTbl[#Data],MATCH(Table58[[#This Row],[L2]],TrackerTbl[Cleansed_UAID_2],0),5)</f>
        <v>45446</v>
      </c>
      <c r="O3999" s="9" t="str">
        <f>INDEX(TrackerTbl[#Data],MATCH(Table58[[#This Row],[L2]],TrackerTbl[Cleansed_UAID_2],0),6)</f>
        <v>10 - Complete</v>
      </c>
      <c r="P3999" s="239">
        <f>INDEX(TrackerTbl[#Data],MATCH(Table58[[#This Row],[L2]],TrackerTbl[Cleansed_UAID_2],0),7)</f>
        <v>45460</v>
      </c>
    </row>
    <row r="4000" spans="10:16">
      <c r="J4000" t="s">
        <v>13363</v>
      </c>
      <c r="K4000" s="238" t="s">
        <v>13329</v>
      </c>
      <c r="L4000" t="str">
        <f>LEFT(Table58[[#This Row],[L3 (Last Work Package only)]],FIND(" - ",Table58[[#This Row],[L3 (Last Work Package only)]])-1)</f>
        <v>IDR 204.2-2</v>
      </c>
      <c r="M4000" t="str">
        <f>LEFT(Table58[[#This Row],[Assets]],FIND(" - ",Table58[[#This Row],[Assets]])-1)</f>
        <v>HS2-00003JQJQ</v>
      </c>
      <c r="N4000" s="239">
        <f>INDEX(TrackerTbl[#Data],MATCH(Table58[[#This Row],[L2]],TrackerTbl[Cleansed_UAID_2],0),5)</f>
        <v>45516</v>
      </c>
      <c r="O4000" s="9" t="str">
        <f>INDEX(TrackerTbl[#Data],MATCH(Table58[[#This Row],[L2]],TrackerTbl[Cleansed_UAID_2],0),6)</f>
        <v>10 - Complete</v>
      </c>
      <c r="P4000" s="239">
        <f>INDEX(TrackerTbl[#Data],MATCH(Table58[[#This Row],[L2]],TrackerTbl[Cleansed_UAID_2],0),7)</f>
        <v>45520</v>
      </c>
    </row>
    <row r="4001" spans="10:16">
      <c r="J4001" t="s">
        <v>13364</v>
      </c>
      <c r="K4001" s="238" t="s">
        <v>13329</v>
      </c>
      <c r="L4001" t="str">
        <f>LEFT(Table58[[#This Row],[L3 (Last Work Package only)]],FIND(" - ",Table58[[#This Row],[L3 (Last Work Package only)]])-1)</f>
        <v>IDR 204.2-2</v>
      </c>
      <c r="M4001" t="str">
        <f>LEFT(Table58[[#This Row],[Assets]],FIND(" - ",Table58[[#This Row],[Assets]])-1)</f>
        <v>HS2-00003JQJR</v>
      </c>
      <c r="N4001" s="239">
        <f>INDEX(TrackerTbl[#Data],MATCH(Table58[[#This Row],[L2]],TrackerTbl[Cleansed_UAID_2],0),5)</f>
        <v>45516</v>
      </c>
      <c r="O4001" s="9" t="str">
        <f>INDEX(TrackerTbl[#Data],MATCH(Table58[[#This Row],[L2]],TrackerTbl[Cleansed_UAID_2],0),6)</f>
        <v>10 - Complete</v>
      </c>
      <c r="P4001" s="239">
        <f>INDEX(TrackerTbl[#Data],MATCH(Table58[[#This Row],[L2]],TrackerTbl[Cleansed_UAID_2],0),7)</f>
        <v>45520</v>
      </c>
    </row>
    <row r="4002" spans="10:16">
      <c r="J4002" t="s">
        <v>13365</v>
      </c>
      <c r="K4002" s="238" t="s">
        <v>13329</v>
      </c>
      <c r="L4002" t="str">
        <f>LEFT(Table58[[#This Row],[L3 (Last Work Package only)]],FIND(" - ",Table58[[#This Row],[L3 (Last Work Package only)]])-1)</f>
        <v>IDR 204.2-2</v>
      </c>
      <c r="M4002" t="str">
        <f>LEFT(Table58[[#This Row],[Assets]],FIND(" - ",Table58[[#This Row],[Assets]])-1)</f>
        <v>HS2-00003JQJS</v>
      </c>
      <c r="N4002" s="239">
        <f>INDEX(TrackerTbl[#Data],MATCH(Table58[[#This Row],[L2]],TrackerTbl[Cleansed_UAID_2],0),5)</f>
        <v>45516</v>
      </c>
      <c r="O4002" s="9" t="str">
        <f>INDEX(TrackerTbl[#Data],MATCH(Table58[[#This Row],[L2]],TrackerTbl[Cleansed_UAID_2],0),6)</f>
        <v>10 - Complete</v>
      </c>
      <c r="P4002" s="239">
        <f>INDEX(TrackerTbl[#Data],MATCH(Table58[[#This Row],[L2]],TrackerTbl[Cleansed_UAID_2],0),7)</f>
        <v>45520</v>
      </c>
    </row>
    <row r="4003" spans="10:16">
      <c r="J4003" t="s">
        <v>13366</v>
      </c>
      <c r="K4003" s="238" t="s">
        <v>13329</v>
      </c>
      <c r="L4003" t="str">
        <f>LEFT(Table58[[#This Row],[L3 (Last Work Package only)]],FIND(" - ",Table58[[#This Row],[L3 (Last Work Package only)]])-1)</f>
        <v>IDR 204.2-2</v>
      </c>
      <c r="M4003" t="str">
        <f>LEFT(Table58[[#This Row],[Assets]],FIND(" - ",Table58[[#This Row],[Assets]])-1)</f>
        <v>HS2-00003K2XQ</v>
      </c>
      <c r="N4003" s="239">
        <f>INDEX(TrackerTbl[#Data],MATCH(Table58[[#This Row],[L2]],TrackerTbl[Cleansed_UAID_2],0),5)</f>
        <v>45516</v>
      </c>
      <c r="O4003" s="9" t="str">
        <f>INDEX(TrackerTbl[#Data],MATCH(Table58[[#This Row],[L2]],TrackerTbl[Cleansed_UAID_2],0),6)</f>
        <v>10 - Complete</v>
      </c>
      <c r="P4003" s="239">
        <f>INDEX(TrackerTbl[#Data],MATCH(Table58[[#This Row],[L2]],TrackerTbl[Cleansed_UAID_2],0),7)</f>
        <v>45520</v>
      </c>
    </row>
    <row r="4004" spans="10:16">
      <c r="J4004" t="s">
        <v>13367</v>
      </c>
      <c r="K4004" s="238" t="s">
        <v>13368</v>
      </c>
      <c r="L4004" t="str">
        <f>LEFT(Table58[[#This Row],[L3 (Last Work Package only)]],FIND(" - ",Table58[[#This Row],[L3 (Last Work Package only)]])-1)</f>
        <v>IDR 204.2-1</v>
      </c>
      <c r="M4004" t="str">
        <f>LEFT(Table58[[#This Row],[Assets]],FIND(" - ",Table58[[#This Row],[Assets]])-1)</f>
        <v>HS2-00002CT4N</v>
      </c>
      <c r="N4004" s="239">
        <f>INDEX(TrackerTbl[#Data],MATCH(Table58[[#This Row],[L2]],TrackerTbl[Cleansed_UAID_2],0),5)</f>
        <v>45370</v>
      </c>
      <c r="O4004" s="9" t="str">
        <f>INDEX(TrackerTbl[#Data],MATCH(Table58[[#This Row],[L2]],TrackerTbl[Cleansed_UAID_2],0),6)</f>
        <v>10 - Complete</v>
      </c>
      <c r="P4004" s="239">
        <f>INDEX(TrackerTbl[#Data],MATCH(Table58[[#This Row],[L2]],TrackerTbl[Cleansed_UAID_2],0),7)</f>
        <v>45373</v>
      </c>
    </row>
    <row r="4005" spans="10:16">
      <c r="J4005" t="s">
        <v>13369</v>
      </c>
      <c r="K4005" s="238" t="s">
        <v>13368</v>
      </c>
      <c r="L4005" t="str">
        <f>LEFT(Table58[[#This Row],[L3 (Last Work Package only)]],FIND(" - ",Table58[[#This Row],[L3 (Last Work Package only)]])-1)</f>
        <v>IDR 204.2-1</v>
      </c>
      <c r="M4005" t="str">
        <f>LEFT(Table58[[#This Row],[Assets]],FIND(" - ",Table58[[#This Row],[Assets]])-1)</f>
        <v>HS2-00002CT4P</v>
      </c>
      <c r="N4005" s="239">
        <f>INDEX(TrackerTbl[#Data],MATCH(Table58[[#This Row],[L2]],TrackerTbl[Cleansed_UAID_2],0),5)</f>
        <v>45400</v>
      </c>
      <c r="O4005" s="9" t="str">
        <f>INDEX(TrackerTbl[#Data],MATCH(Table58[[#This Row],[L2]],TrackerTbl[Cleansed_UAID_2],0),6)</f>
        <v>10 - Complete</v>
      </c>
      <c r="P4005" s="239">
        <f>INDEX(TrackerTbl[#Data],MATCH(Table58[[#This Row],[L2]],TrackerTbl[Cleansed_UAID_2],0),7)</f>
        <v>45401</v>
      </c>
    </row>
    <row r="4006" spans="10:16">
      <c r="J4006" t="s">
        <v>13370</v>
      </c>
      <c r="K4006" s="238" t="s">
        <v>13368</v>
      </c>
      <c r="L4006" t="str">
        <f>LEFT(Table58[[#This Row],[L3 (Last Work Package only)]],FIND(" - ",Table58[[#This Row],[L3 (Last Work Package only)]])-1)</f>
        <v>IDR 204.2-1</v>
      </c>
      <c r="M4006" t="str">
        <f>LEFT(Table58[[#This Row],[Assets]],FIND(" - ",Table58[[#This Row],[Assets]])-1)</f>
        <v>HS2-000001025</v>
      </c>
      <c r="N4006" s="239">
        <f>INDEX(TrackerTbl[#Data],MATCH(Table58[[#This Row],[L2]],TrackerTbl[Cleansed_UAID_2],0),5)</f>
        <v>45366</v>
      </c>
      <c r="O4006" s="9" t="str">
        <f>INDEX(TrackerTbl[#Data],MATCH(Table58[[#This Row],[L2]],TrackerTbl[Cleansed_UAID_2],0),6)</f>
        <v>10 - Complete</v>
      </c>
      <c r="P4006" s="239">
        <f>INDEX(TrackerTbl[#Data],MATCH(Table58[[#This Row],[L2]],TrackerTbl[Cleansed_UAID_2],0),7)</f>
        <v>45370</v>
      </c>
    </row>
    <row r="4007" spans="10:16">
      <c r="J4007" t="s">
        <v>13371</v>
      </c>
      <c r="K4007" s="238" t="s">
        <v>13368</v>
      </c>
      <c r="L4007" t="str">
        <f>LEFT(Table58[[#This Row],[L3 (Last Work Package only)]],FIND(" - ",Table58[[#This Row],[L3 (Last Work Package only)]])-1)</f>
        <v>IDR 204.2-1</v>
      </c>
      <c r="M4007" t="str">
        <f>LEFT(Table58[[#This Row],[Assets]],FIND(" - ",Table58[[#This Row],[Assets]])-1)</f>
        <v>HS2-00002TKV4</v>
      </c>
      <c r="N4007" s="239">
        <f>INDEX(TrackerTbl[#Data],MATCH(Table58[[#This Row],[L2]],TrackerTbl[Cleansed_UAID_2],0),5)</f>
        <v>45405</v>
      </c>
      <c r="O4007" s="9" t="str">
        <f>INDEX(TrackerTbl[#Data],MATCH(Table58[[#This Row],[L2]],TrackerTbl[Cleansed_UAID_2],0),6)</f>
        <v>10 - Complete</v>
      </c>
      <c r="P4007" s="239">
        <f>INDEX(TrackerTbl[#Data],MATCH(Table58[[#This Row],[L2]],TrackerTbl[Cleansed_UAID_2],0),7)</f>
        <v>45406</v>
      </c>
    </row>
    <row r="4008" spans="10:16">
      <c r="J4008" t="s">
        <v>13372</v>
      </c>
      <c r="K4008" s="238" t="s">
        <v>13368</v>
      </c>
      <c r="L4008" t="str">
        <f>LEFT(Table58[[#This Row],[L3 (Last Work Package only)]],FIND(" - ",Table58[[#This Row],[L3 (Last Work Package only)]])-1)</f>
        <v>IDR 204.2-1</v>
      </c>
      <c r="M4008" t="str">
        <f>LEFT(Table58[[#This Row],[Assets]],FIND(" - ",Table58[[#This Row],[Assets]])-1)</f>
        <v>TPY-000001569</v>
      </c>
      <c r="N4008" s="239" t="e">
        <f>INDEX(TrackerTbl[#Data],MATCH(Table58[[#This Row],[L2]],TrackerTbl[Cleansed_UAID_2],0),5)</f>
        <v>#N/A</v>
      </c>
      <c r="O4008" s="9" t="e">
        <f>INDEX(TrackerTbl[#Data],MATCH(Table58[[#This Row],[L2]],TrackerTbl[Cleansed_UAID_2],0),6)</f>
        <v>#N/A</v>
      </c>
      <c r="P4008" s="239" t="e">
        <f>INDEX(TrackerTbl[#Data],MATCH(Table58[[#This Row],[L2]],TrackerTbl[Cleansed_UAID_2],0),7)</f>
        <v>#N/A</v>
      </c>
    </row>
    <row r="4009" spans="10:16">
      <c r="J4009" t="s">
        <v>13373</v>
      </c>
      <c r="K4009" s="238" t="s">
        <v>13368</v>
      </c>
      <c r="L4009" t="str">
        <f>LEFT(Table58[[#This Row],[L3 (Last Work Package only)]],FIND(" - ",Table58[[#This Row],[L3 (Last Work Package only)]])-1)</f>
        <v>IDR 204.2-1</v>
      </c>
      <c r="M4009" t="str">
        <f>LEFT(Table58[[#This Row],[Assets]],FIND(" - ",Table58[[#This Row],[Assets]])-1)</f>
        <v>HS2-000001399</v>
      </c>
      <c r="N4009" s="239">
        <f>INDEX(TrackerTbl[#Data],MATCH(Table58[[#This Row],[L2]],TrackerTbl[Cleansed_UAID_2],0),5)</f>
        <v>45247</v>
      </c>
      <c r="O4009" s="9" t="str">
        <f>INDEX(TrackerTbl[#Data],MATCH(Table58[[#This Row],[L2]],TrackerTbl[Cleansed_UAID_2],0),6)</f>
        <v>10 - Complete</v>
      </c>
      <c r="P4009" s="239">
        <f>INDEX(TrackerTbl[#Data],MATCH(Table58[[#This Row],[L2]],TrackerTbl[Cleansed_UAID_2],0),7)</f>
        <v>45251</v>
      </c>
    </row>
    <row r="4010" spans="10:16">
      <c r="J4010" t="s">
        <v>13374</v>
      </c>
      <c r="K4010" s="238" t="s">
        <v>13368</v>
      </c>
      <c r="L4010" t="str">
        <f>LEFT(Table58[[#This Row],[L3 (Last Work Package only)]],FIND(" - ",Table58[[#This Row],[L3 (Last Work Package only)]])-1)</f>
        <v>IDR 204.2-1</v>
      </c>
      <c r="M4010" t="str">
        <f>LEFT(Table58[[#This Row],[Assets]],FIND(" - ",Table58[[#This Row],[Assets]])-1)</f>
        <v>HS2-000001400</v>
      </c>
      <c r="N4010" s="239" t="e">
        <f>INDEX(TrackerTbl[#Data],MATCH(Table58[[#This Row],[L2]],TrackerTbl[Cleansed_UAID_2],0),5)</f>
        <v>#N/A</v>
      </c>
      <c r="O4010" s="9" t="e">
        <f>INDEX(TrackerTbl[#Data],MATCH(Table58[[#This Row],[L2]],TrackerTbl[Cleansed_UAID_2],0),6)</f>
        <v>#N/A</v>
      </c>
      <c r="P4010" s="239" t="e">
        <f>INDEX(TrackerTbl[#Data],MATCH(Table58[[#This Row],[L2]],TrackerTbl[Cleansed_UAID_2],0),7)</f>
        <v>#N/A</v>
      </c>
    </row>
    <row r="4011" spans="10:16">
      <c r="J4011" t="s">
        <v>13375</v>
      </c>
      <c r="K4011" s="238" t="s">
        <v>13368</v>
      </c>
      <c r="L4011" t="str">
        <f>LEFT(Table58[[#This Row],[L3 (Last Work Package only)]],FIND(" - ",Table58[[#This Row],[L3 (Last Work Package only)]])-1)</f>
        <v>IDR 204.2-1</v>
      </c>
      <c r="M4011" t="str">
        <f>LEFT(Table58[[#This Row],[Assets]],FIND(" - ",Table58[[#This Row],[Assets]])-1)</f>
        <v>HS2-00002EK6W</v>
      </c>
      <c r="N4011" s="239">
        <f>INDEX(TrackerTbl[#Data],MATCH(Table58[[#This Row],[L2]],TrackerTbl[Cleansed_UAID_2],0),5)</f>
        <v>45373</v>
      </c>
      <c r="O4011" s="9" t="str">
        <f>INDEX(TrackerTbl[#Data],MATCH(Table58[[#This Row],[L2]],TrackerTbl[Cleansed_UAID_2],0),6)</f>
        <v>10 - Complete</v>
      </c>
      <c r="P4011" s="239">
        <f>INDEX(TrackerTbl[#Data],MATCH(Table58[[#This Row],[L2]],TrackerTbl[Cleansed_UAID_2],0),7)</f>
        <v>45379</v>
      </c>
    </row>
    <row r="4012" spans="10:16">
      <c r="J4012" t="s">
        <v>13376</v>
      </c>
      <c r="K4012" s="238" t="s">
        <v>13368</v>
      </c>
      <c r="L4012" t="str">
        <f>LEFT(Table58[[#This Row],[L3 (Last Work Package only)]],FIND(" - ",Table58[[#This Row],[L3 (Last Work Package only)]])-1)</f>
        <v>IDR 204.2-1</v>
      </c>
      <c r="M4012" t="str">
        <f>LEFT(Table58[[#This Row],[Assets]],FIND(" - ",Table58[[#This Row],[Assets]])-1)</f>
        <v>HS2-00002F0X2</v>
      </c>
      <c r="N4012" s="239">
        <f>INDEX(TrackerTbl[#Data],MATCH(Table58[[#This Row],[L2]],TrackerTbl[Cleansed_UAID_2],0),5)</f>
        <v>45366</v>
      </c>
      <c r="O4012" s="9" t="str">
        <f>INDEX(TrackerTbl[#Data],MATCH(Table58[[#This Row],[L2]],TrackerTbl[Cleansed_UAID_2],0),6)</f>
        <v>10 - Complete</v>
      </c>
      <c r="P4012" s="239">
        <f>INDEX(TrackerTbl[#Data],MATCH(Table58[[#This Row],[L2]],TrackerTbl[Cleansed_UAID_2],0),7)</f>
        <v>45369</v>
      </c>
    </row>
    <row r="4013" spans="10:16">
      <c r="J4013" t="s">
        <v>13377</v>
      </c>
      <c r="K4013" s="238" t="s">
        <v>13368</v>
      </c>
      <c r="L4013" t="str">
        <f>LEFT(Table58[[#This Row],[L3 (Last Work Package only)]],FIND(" - ",Table58[[#This Row],[L3 (Last Work Package only)]])-1)</f>
        <v>IDR 204.2-1</v>
      </c>
      <c r="M4013" t="str">
        <f>LEFT(Table58[[#This Row],[Assets]],FIND(" - ",Table58[[#This Row],[Assets]])-1)</f>
        <v>HS2-000030TD4</v>
      </c>
      <c r="N4013" s="239">
        <f>INDEX(TrackerTbl[#Data],MATCH(Table58[[#This Row],[L2]],TrackerTbl[Cleansed_UAID_2],0),5)</f>
        <v>45370</v>
      </c>
      <c r="O4013" s="9" t="str">
        <f>INDEX(TrackerTbl[#Data],MATCH(Table58[[#This Row],[L2]],TrackerTbl[Cleansed_UAID_2],0),6)</f>
        <v>10 - Complete</v>
      </c>
      <c r="P4013" s="239">
        <f>INDEX(TrackerTbl[#Data],MATCH(Table58[[#This Row],[L2]],TrackerTbl[Cleansed_UAID_2],0),7)</f>
        <v>45379</v>
      </c>
    </row>
    <row r="4014" spans="10:16">
      <c r="J4014" t="s">
        <v>13378</v>
      </c>
      <c r="K4014" s="238" t="s">
        <v>13368</v>
      </c>
      <c r="L4014" t="str">
        <f>LEFT(Table58[[#This Row],[L3 (Last Work Package only)]],FIND(" - ",Table58[[#This Row],[L3 (Last Work Package only)]])-1)</f>
        <v>IDR 204.2-1</v>
      </c>
      <c r="M4014" t="str">
        <f>LEFT(Table58[[#This Row],[Assets]],FIND(" - ",Table58[[#This Row],[Assets]])-1)</f>
        <v>HS2-000030TD5</v>
      </c>
      <c r="N4014" s="239">
        <f>INDEX(TrackerTbl[#Data],MATCH(Table58[[#This Row],[L2]],TrackerTbl[Cleansed_UAID_2],0),5)</f>
        <v>45370</v>
      </c>
      <c r="O4014" s="9" t="str">
        <f>INDEX(TrackerTbl[#Data],MATCH(Table58[[#This Row],[L2]],TrackerTbl[Cleansed_UAID_2],0),6)</f>
        <v>10 - Complete</v>
      </c>
      <c r="P4014" s="239">
        <f>INDEX(TrackerTbl[#Data],MATCH(Table58[[#This Row],[L2]],TrackerTbl[Cleansed_UAID_2],0),7)</f>
        <v>45379</v>
      </c>
    </row>
    <row r="4015" spans="10:16">
      <c r="J4015" t="s">
        <v>13379</v>
      </c>
      <c r="K4015" s="238" t="s">
        <v>13380</v>
      </c>
      <c r="L4015" t="str">
        <f>LEFT(Table58[[#This Row],[L3 (Last Work Package only)]],FIND(" - ",Table58[[#This Row],[L3 (Last Work Package only)]])-1)</f>
        <v>IDR 204.1-2</v>
      </c>
      <c r="M4015" t="str">
        <f>LEFT(Table58[[#This Row],[Assets]],FIND(" - ",Table58[[#This Row],[Assets]])-1)</f>
        <v>HS2-00002BVEZ</v>
      </c>
      <c r="N4015" s="239" t="e">
        <f>INDEX(TrackerTbl[#Data],MATCH(Table58[[#This Row],[L2]],TrackerTbl[Cleansed_UAID_2],0),5)</f>
        <v>#N/A</v>
      </c>
      <c r="O4015" s="9" t="e">
        <f>INDEX(TrackerTbl[#Data],MATCH(Table58[[#This Row],[L2]],TrackerTbl[Cleansed_UAID_2],0),6)</f>
        <v>#N/A</v>
      </c>
      <c r="P4015" s="239" t="e">
        <f>INDEX(TrackerTbl[#Data],MATCH(Table58[[#This Row],[L2]],TrackerTbl[Cleansed_UAID_2],0),7)</f>
        <v>#N/A</v>
      </c>
    </row>
    <row r="4016" spans="10:16">
      <c r="J4016" t="s">
        <v>13381</v>
      </c>
      <c r="K4016" s="238" t="s">
        <v>13380</v>
      </c>
      <c r="L4016" t="str">
        <f>LEFT(Table58[[#This Row],[L3 (Last Work Package only)]],FIND(" - ",Table58[[#This Row],[L3 (Last Work Package only)]])-1)</f>
        <v>IDR 204.1-2</v>
      </c>
      <c r="M4016" t="str">
        <f>LEFT(Table58[[#This Row],[Assets]],FIND(" - ",Table58[[#This Row],[Assets]])-1)</f>
        <v>HS2-00002CT49</v>
      </c>
      <c r="N4016" s="239" t="e">
        <f>INDEX(TrackerTbl[#Data],MATCH(Table58[[#This Row],[L2]],TrackerTbl[Cleansed_UAID_2],0),5)</f>
        <v>#N/A</v>
      </c>
      <c r="O4016" s="9" t="e">
        <f>INDEX(TrackerTbl[#Data],MATCH(Table58[[#This Row],[L2]],TrackerTbl[Cleansed_UAID_2],0),6)</f>
        <v>#N/A</v>
      </c>
      <c r="P4016" s="239" t="e">
        <f>INDEX(TrackerTbl[#Data],MATCH(Table58[[#This Row],[L2]],TrackerTbl[Cleansed_UAID_2],0),7)</f>
        <v>#N/A</v>
      </c>
    </row>
    <row r="4017" spans="10:16">
      <c r="J4017" t="s">
        <v>13382</v>
      </c>
      <c r="K4017" s="238" t="s">
        <v>13380</v>
      </c>
      <c r="L4017" t="str">
        <f>LEFT(Table58[[#This Row],[L3 (Last Work Package only)]],FIND(" - ",Table58[[#This Row],[L3 (Last Work Package only)]])-1)</f>
        <v>IDR 204.1-2</v>
      </c>
      <c r="M4017" t="str">
        <f>LEFT(Table58[[#This Row],[Assets]],FIND(" - ",Table58[[#This Row],[Assets]])-1)</f>
        <v>HS2-00002CT4C</v>
      </c>
      <c r="N4017" s="239" t="e">
        <f>INDEX(TrackerTbl[#Data],MATCH(Table58[[#This Row],[L2]],TrackerTbl[Cleansed_UAID_2],0),5)</f>
        <v>#N/A</v>
      </c>
      <c r="O4017" s="9" t="e">
        <f>INDEX(TrackerTbl[#Data],MATCH(Table58[[#This Row],[L2]],TrackerTbl[Cleansed_UAID_2],0),6)</f>
        <v>#N/A</v>
      </c>
      <c r="P4017" s="239" t="e">
        <f>INDEX(TrackerTbl[#Data],MATCH(Table58[[#This Row],[L2]],TrackerTbl[Cleansed_UAID_2],0),7)</f>
        <v>#N/A</v>
      </c>
    </row>
    <row r="4018" spans="10:16">
      <c r="J4018" t="s">
        <v>13383</v>
      </c>
      <c r="K4018" s="238" t="s">
        <v>13380</v>
      </c>
      <c r="L4018" t="str">
        <f>LEFT(Table58[[#This Row],[L3 (Last Work Package only)]],FIND(" - ",Table58[[#This Row],[L3 (Last Work Package only)]])-1)</f>
        <v>IDR 204.1-2</v>
      </c>
      <c r="M4018" t="str">
        <f>LEFT(Table58[[#This Row],[Assets]],FIND(" - ",Table58[[#This Row],[Assets]])-1)</f>
        <v>HS2-00002CT4G</v>
      </c>
      <c r="N4018" s="239" t="e">
        <f>INDEX(TrackerTbl[#Data],MATCH(Table58[[#This Row],[L2]],TrackerTbl[Cleansed_UAID_2],0),5)</f>
        <v>#N/A</v>
      </c>
      <c r="O4018" s="9" t="e">
        <f>INDEX(TrackerTbl[#Data],MATCH(Table58[[#This Row],[L2]],TrackerTbl[Cleansed_UAID_2],0),6)</f>
        <v>#N/A</v>
      </c>
      <c r="P4018" s="239" t="e">
        <f>INDEX(TrackerTbl[#Data],MATCH(Table58[[#This Row],[L2]],TrackerTbl[Cleansed_UAID_2],0),7)</f>
        <v>#N/A</v>
      </c>
    </row>
    <row r="4019" spans="10:16">
      <c r="J4019" t="s">
        <v>13384</v>
      </c>
      <c r="K4019" s="238" t="s">
        <v>13380</v>
      </c>
      <c r="L4019" t="str">
        <f>LEFT(Table58[[#This Row],[L3 (Last Work Package only)]],FIND(" - ",Table58[[#This Row],[L3 (Last Work Package only)]])-1)</f>
        <v>IDR 204.1-2</v>
      </c>
      <c r="M4019" t="str">
        <f>LEFT(Table58[[#This Row],[Assets]],FIND(" - ",Table58[[#This Row],[Assets]])-1)</f>
        <v>HS2-00002BJRW</v>
      </c>
      <c r="N4019" s="239" t="e">
        <f>INDEX(TrackerTbl[#Data],MATCH(Table58[[#This Row],[L2]],TrackerTbl[Cleansed_UAID_2],0),5)</f>
        <v>#N/A</v>
      </c>
      <c r="O4019" s="9" t="e">
        <f>INDEX(TrackerTbl[#Data],MATCH(Table58[[#This Row],[L2]],TrackerTbl[Cleansed_UAID_2],0),6)</f>
        <v>#N/A</v>
      </c>
      <c r="P4019" s="239" t="e">
        <f>INDEX(TrackerTbl[#Data],MATCH(Table58[[#This Row],[L2]],TrackerTbl[Cleansed_UAID_2],0),7)</f>
        <v>#N/A</v>
      </c>
    </row>
    <row r="4020" spans="10:16">
      <c r="J4020" t="s">
        <v>13385</v>
      </c>
      <c r="K4020" s="238" t="s">
        <v>13380</v>
      </c>
      <c r="L4020" t="str">
        <f>LEFT(Table58[[#This Row],[L3 (Last Work Package only)]],FIND(" - ",Table58[[#This Row],[L3 (Last Work Package only)]])-1)</f>
        <v>IDR 204.1-2</v>
      </c>
      <c r="M4020" t="str">
        <f>LEFT(Table58[[#This Row],[Assets]],FIND(" - ",Table58[[#This Row],[Assets]])-1)</f>
        <v>HS2-00002EK6U</v>
      </c>
      <c r="N4020" s="239" t="e">
        <f>INDEX(TrackerTbl[#Data],MATCH(Table58[[#This Row],[L2]],TrackerTbl[Cleansed_UAID_2],0),5)</f>
        <v>#N/A</v>
      </c>
      <c r="O4020" s="9" t="e">
        <f>INDEX(TrackerTbl[#Data],MATCH(Table58[[#This Row],[L2]],TrackerTbl[Cleansed_UAID_2],0),6)</f>
        <v>#N/A</v>
      </c>
      <c r="P4020" s="239" t="e">
        <f>INDEX(TrackerTbl[#Data],MATCH(Table58[[#This Row],[L2]],TrackerTbl[Cleansed_UAID_2],0),7)</f>
        <v>#N/A</v>
      </c>
    </row>
    <row r="4021" spans="10:16">
      <c r="J4021" t="s">
        <v>13386</v>
      </c>
      <c r="K4021" s="238" t="s">
        <v>13380</v>
      </c>
      <c r="L4021" t="str">
        <f>LEFT(Table58[[#This Row],[L3 (Last Work Package only)]],FIND(" - ",Table58[[#This Row],[L3 (Last Work Package only)]])-1)</f>
        <v>IDR 204.1-2</v>
      </c>
      <c r="M4021" t="str">
        <f>LEFT(Table58[[#This Row],[Assets]],FIND(" - ",Table58[[#This Row],[Assets]])-1)</f>
        <v>HS2-000020NAR</v>
      </c>
      <c r="N4021" s="239" t="e">
        <f>INDEX(TrackerTbl[#Data],MATCH(Table58[[#This Row],[L2]],TrackerTbl[Cleansed_UAID_2],0),5)</f>
        <v>#N/A</v>
      </c>
      <c r="O4021" s="9" t="e">
        <f>INDEX(TrackerTbl[#Data],MATCH(Table58[[#This Row],[L2]],TrackerTbl[Cleansed_UAID_2],0),6)</f>
        <v>#N/A</v>
      </c>
      <c r="P4021" s="239" t="e">
        <f>INDEX(TrackerTbl[#Data],MATCH(Table58[[#This Row],[L2]],TrackerTbl[Cleansed_UAID_2],0),7)</f>
        <v>#N/A</v>
      </c>
    </row>
    <row r="4022" spans="10:16">
      <c r="J4022" t="s">
        <v>13387</v>
      </c>
      <c r="K4022" s="238" t="s">
        <v>13380</v>
      </c>
      <c r="L4022" t="str">
        <f>LEFT(Table58[[#This Row],[L3 (Last Work Package only)]],FIND(" - ",Table58[[#This Row],[L3 (Last Work Package only)]])-1)</f>
        <v>IDR 204.1-2</v>
      </c>
      <c r="M4022" t="str">
        <f>LEFT(Table58[[#This Row],[Assets]],FIND(" - ",Table58[[#This Row],[Assets]])-1)</f>
        <v>HS2-00002VBQD</v>
      </c>
      <c r="N4022" s="239" t="e">
        <f>INDEX(TrackerTbl[#Data],MATCH(Table58[[#This Row],[L2]],TrackerTbl[Cleansed_UAID_2],0),5)</f>
        <v>#N/A</v>
      </c>
      <c r="O4022" s="9" t="e">
        <f>INDEX(TrackerTbl[#Data],MATCH(Table58[[#This Row],[L2]],TrackerTbl[Cleansed_UAID_2],0),6)</f>
        <v>#N/A</v>
      </c>
      <c r="P4022" s="239" t="e">
        <f>INDEX(TrackerTbl[#Data],MATCH(Table58[[#This Row],[L2]],TrackerTbl[Cleansed_UAID_2],0),7)</f>
        <v>#N/A</v>
      </c>
    </row>
    <row r="4023" spans="10:16">
      <c r="J4023" t="s">
        <v>13388</v>
      </c>
      <c r="K4023" s="238" t="s">
        <v>13380</v>
      </c>
      <c r="L4023" t="str">
        <f>LEFT(Table58[[#This Row],[L3 (Last Work Package only)]],FIND(" - ",Table58[[#This Row],[L3 (Last Work Package only)]])-1)</f>
        <v>IDR 204.1-2</v>
      </c>
      <c r="M4023" t="str">
        <f>LEFT(Table58[[#This Row],[Assets]],FIND(" - ",Table58[[#This Row],[Assets]])-1)</f>
        <v>HS2-00002WUL1</v>
      </c>
      <c r="N4023" s="239" t="e">
        <f>INDEX(TrackerTbl[#Data],MATCH(Table58[[#This Row],[L2]],TrackerTbl[Cleansed_UAID_2],0),5)</f>
        <v>#N/A</v>
      </c>
      <c r="O4023" s="9" t="e">
        <f>INDEX(TrackerTbl[#Data],MATCH(Table58[[#This Row],[L2]],TrackerTbl[Cleansed_UAID_2],0),6)</f>
        <v>#N/A</v>
      </c>
      <c r="P4023" s="239" t="e">
        <f>INDEX(TrackerTbl[#Data],MATCH(Table58[[#This Row],[L2]],TrackerTbl[Cleansed_UAID_2],0),7)</f>
        <v>#N/A</v>
      </c>
    </row>
    <row r="4024" spans="10:16">
      <c r="J4024" t="s">
        <v>13389</v>
      </c>
      <c r="K4024" s="238" t="s">
        <v>13380</v>
      </c>
      <c r="L4024" t="str">
        <f>LEFT(Table58[[#This Row],[L3 (Last Work Package only)]],FIND(" - ",Table58[[#This Row],[L3 (Last Work Package only)]])-1)</f>
        <v>IDR 204.1-2</v>
      </c>
      <c r="M4024" t="str">
        <f>LEFT(Table58[[#This Row],[Assets]],FIND(" - ",Table58[[#This Row],[Assets]])-1)</f>
        <v>HS2-00002WUL2</v>
      </c>
      <c r="N4024" s="239" t="e">
        <f>INDEX(TrackerTbl[#Data],MATCH(Table58[[#This Row],[L2]],TrackerTbl[Cleansed_UAID_2],0),5)</f>
        <v>#N/A</v>
      </c>
      <c r="O4024" s="9" t="e">
        <f>INDEX(TrackerTbl[#Data],MATCH(Table58[[#This Row],[L2]],TrackerTbl[Cleansed_UAID_2],0),6)</f>
        <v>#N/A</v>
      </c>
      <c r="P4024" s="239" t="e">
        <f>INDEX(TrackerTbl[#Data],MATCH(Table58[[#This Row],[L2]],TrackerTbl[Cleansed_UAID_2],0),7)</f>
        <v>#N/A</v>
      </c>
    </row>
    <row r="4025" spans="10:16">
      <c r="J4025" t="s">
        <v>13390</v>
      </c>
      <c r="K4025" s="238" t="s">
        <v>13380</v>
      </c>
      <c r="L4025" t="str">
        <f>LEFT(Table58[[#This Row],[L3 (Last Work Package only)]],FIND(" - ",Table58[[#This Row],[L3 (Last Work Package only)]])-1)</f>
        <v>IDR 204.1-2</v>
      </c>
      <c r="M4025" t="str">
        <f>LEFT(Table58[[#This Row],[Assets]],FIND(" - ",Table58[[#This Row],[Assets]])-1)</f>
        <v>HS2-00002WUL3</v>
      </c>
      <c r="N4025" s="239" t="e">
        <f>INDEX(TrackerTbl[#Data],MATCH(Table58[[#This Row],[L2]],TrackerTbl[Cleansed_UAID_2],0),5)</f>
        <v>#N/A</v>
      </c>
      <c r="O4025" s="9" t="e">
        <f>INDEX(TrackerTbl[#Data],MATCH(Table58[[#This Row],[L2]],TrackerTbl[Cleansed_UAID_2],0),6)</f>
        <v>#N/A</v>
      </c>
      <c r="P4025" s="239" t="e">
        <f>INDEX(TrackerTbl[#Data],MATCH(Table58[[#This Row],[L2]],TrackerTbl[Cleansed_UAID_2],0),7)</f>
        <v>#N/A</v>
      </c>
    </row>
    <row r="4026" spans="10:16">
      <c r="J4026" t="s">
        <v>13391</v>
      </c>
      <c r="K4026" s="238" t="s">
        <v>13380</v>
      </c>
      <c r="L4026" t="str">
        <f>LEFT(Table58[[#This Row],[L3 (Last Work Package only)]],FIND(" - ",Table58[[#This Row],[L3 (Last Work Package only)]])-1)</f>
        <v>IDR 204.1-2</v>
      </c>
      <c r="M4026" t="str">
        <f>LEFT(Table58[[#This Row],[Assets]],FIND(" - ",Table58[[#This Row],[Assets]])-1)</f>
        <v>HS2-00002WUL4</v>
      </c>
      <c r="N4026" s="239" t="e">
        <f>INDEX(TrackerTbl[#Data],MATCH(Table58[[#This Row],[L2]],TrackerTbl[Cleansed_UAID_2],0),5)</f>
        <v>#N/A</v>
      </c>
      <c r="O4026" s="9" t="e">
        <f>INDEX(TrackerTbl[#Data],MATCH(Table58[[#This Row],[L2]],TrackerTbl[Cleansed_UAID_2],0),6)</f>
        <v>#N/A</v>
      </c>
      <c r="P4026" s="239" t="e">
        <f>INDEX(TrackerTbl[#Data],MATCH(Table58[[#This Row],[L2]],TrackerTbl[Cleansed_UAID_2],0),7)</f>
        <v>#N/A</v>
      </c>
    </row>
    <row r="4027" spans="10:16">
      <c r="J4027" t="s">
        <v>13392</v>
      </c>
      <c r="K4027" s="238" t="s">
        <v>13380</v>
      </c>
      <c r="L4027" t="str">
        <f>LEFT(Table58[[#This Row],[L3 (Last Work Package only)]],FIND(" - ",Table58[[#This Row],[L3 (Last Work Package only)]])-1)</f>
        <v>IDR 204.1-2</v>
      </c>
      <c r="M4027" t="str">
        <f>LEFT(Table58[[#This Row],[Assets]],FIND(" - ",Table58[[#This Row],[Assets]])-1)</f>
        <v>HS2-00002WUL5</v>
      </c>
      <c r="N4027" s="239" t="e">
        <f>INDEX(TrackerTbl[#Data],MATCH(Table58[[#This Row],[L2]],TrackerTbl[Cleansed_UAID_2],0),5)</f>
        <v>#N/A</v>
      </c>
      <c r="O4027" s="9" t="e">
        <f>INDEX(TrackerTbl[#Data],MATCH(Table58[[#This Row],[L2]],TrackerTbl[Cleansed_UAID_2],0),6)</f>
        <v>#N/A</v>
      </c>
      <c r="P4027" s="239" t="e">
        <f>INDEX(TrackerTbl[#Data],MATCH(Table58[[#This Row],[L2]],TrackerTbl[Cleansed_UAID_2],0),7)</f>
        <v>#N/A</v>
      </c>
    </row>
    <row r="4028" spans="10:16">
      <c r="J4028" t="s">
        <v>13393</v>
      </c>
      <c r="K4028" s="238" t="s">
        <v>13380</v>
      </c>
      <c r="L4028" t="str">
        <f>LEFT(Table58[[#This Row],[L3 (Last Work Package only)]],FIND(" - ",Table58[[#This Row],[L3 (Last Work Package only)]])-1)</f>
        <v>IDR 204.1-2</v>
      </c>
      <c r="M4028" t="str">
        <f>LEFT(Table58[[#This Row],[Assets]],FIND(" - ",Table58[[#This Row],[Assets]])-1)</f>
        <v>HS2-00002WUL6</v>
      </c>
      <c r="N4028" s="239" t="e">
        <f>INDEX(TrackerTbl[#Data],MATCH(Table58[[#This Row],[L2]],TrackerTbl[Cleansed_UAID_2],0),5)</f>
        <v>#N/A</v>
      </c>
      <c r="O4028" s="9" t="e">
        <f>INDEX(TrackerTbl[#Data],MATCH(Table58[[#This Row],[L2]],TrackerTbl[Cleansed_UAID_2],0),6)</f>
        <v>#N/A</v>
      </c>
      <c r="P4028" s="239" t="e">
        <f>INDEX(TrackerTbl[#Data],MATCH(Table58[[#This Row],[L2]],TrackerTbl[Cleansed_UAID_2],0),7)</f>
        <v>#N/A</v>
      </c>
    </row>
    <row r="4029" spans="10:16">
      <c r="J4029" t="s">
        <v>13394</v>
      </c>
      <c r="K4029" s="238" t="s">
        <v>13380</v>
      </c>
      <c r="L4029" t="str">
        <f>LEFT(Table58[[#This Row],[L3 (Last Work Package only)]],FIND(" - ",Table58[[#This Row],[L3 (Last Work Package only)]])-1)</f>
        <v>IDR 204.1-2</v>
      </c>
      <c r="M4029" t="str">
        <f>LEFT(Table58[[#This Row],[Assets]],FIND(" - ",Table58[[#This Row],[Assets]])-1)</f>
        <v>HS2-00002WUL7</v>
      </c>
      <c r="N4029" s="239" t="e">
        <f>INDEX(TrackerTbl[#Data],MATCH(Table58[[#This Row],[L2]],TrackerTbl[Cleansed_UAID_2],0),5)</f>
        <v>#N/A</v>
      </c>
      <c r="O4029" s="9" t="e">
        <f>INDEX(TrackerTbl[#Data],MATCH(Table58[[#This Row],[L2]],TrackerTbl[Cleansed_UAID_2],0),6)</f>
        <v>#N/A</v>
      </c>
      <c r="P4029" s="239" t="e">
        <f>INDEX(TrackerTbl[#Data],MATCH(Table58[[#This Row],[L2]],TrackerTbl[Cleansed_UAID_2],0),7)</f>
        <v>#N/A</v>
      </c>
    </row>
    <row r="4030" spans="10:16">
      <c r="J4030" t="s">
        <v>13395</v>
      </c>
      <c r="K4030" s="238" t="s">
        <v>13380</v>
      </c>
      <c r="L4030" t="str">
        <f>LEFT(Table58[[#This Row],[L3 (Last Work Package only)]],FIND(" - ",Table58[[#This Row],[L3 (Last Work Package only)]])-1)</f>
        <v>IDR 204.1-2</v>
      </c>
      <c r="M4030" t="str">
        <f>LEFT(Table58[[#This Row],[Assets]],FIND(" - ",Table58[[#This Row],[Assets]])-1)</f>
        <v>HS2-00002WUL8</v>
      </c>
      <c r="N4030" s="239" t="e">
        <f>INDEX(TrackerTbl[#Data],MATCH(Table58[[#This Row],[L2]],TrackerTbl[Cleansed_UAID_2],0),5)</f>
        <v>#N/A</v>
      </c>
      <c r="O4030" s="9" t="e">
        <f>INDEX(TrackerTbl[#Data],MATCH(Table58[[#This Row],[L2]],TrackerTbl[Cleansed_UAID_2],0),6)</f>
        <v>#N/A</v>
      </c>
      <c r="P4030" s="239" t="e">
        <f>INDEX(TrackerTbl[#Data],MATCH(Table58[[#This Row],[L2]],TrackerTbl[Cleansed_UAID_2],0),7)</f>
        <v>#N/A</v>
      </c>
    </row>
    <row r="4031" spans="10:16">
      <c r="J4031" t="s">
        <v>13396</v>
      </c>
      <c r="K4031" s="238" t="s">
        <v>13380</v>
      </c>
      <c r="L4031" t="str">
        <f>LEFT(Table58[[#This Row],[L3 (Last Work Package only)]],FIND(" - ",Table58[[#This Row],[L3 (Last Work Package only)]])-1)</f>
        <v>IDR 204.1-2</v>
      </c>
      <c r="M4031" t="str">
        <f>LEFT(Table58[[#This Row],[Assets]],FIND(" - ",Table58[[#This Row],[Assets]])-1)</f>
        <v>HS2-00002WUL9</v>
      </c>
      <c r="N4031" s="239" t="e">
        <f>INDEX(TrackerTbl[#Data],MATCH(Table58[[#This Row],[L2]],TrackerTbl[Cleansed_UAID_2],0),5)</f>
        <v>#N/A</v>
      </c>
      <c r="O4031" s="9" t="e">
        <f>INDEX(TrackerTbl[#Data],MATCH(Table58[[#This Row],[L2]],TrackerTbl[Cleansed_UAID_2],0),6)</f>
        <v>#N/A</v>
      </c>
      <c r="P4031" s="239" t="e">
        <f>INDEX(TrackerTbl[#Data],MATCH(Table58[[#This Row],[L2]],TrackerTbl[Cleansed_UAID_2],0),7)</f>
        <v>#N/A</v>
      </c>
    </row>
    <row r="4032" spans="10:16">
      <c r="J4032" t="s">
        <v>13397</v>
      </c>
      <c r="K4032" s="238" t="s">
        <v>13380</v>
      </c>
      <c r="L4032" t="str">
        <f>LEFT(Table58[[#This Row],[L3 (Last Work Package only)]],FIND(" - ",Table58[[#This Row],[L3 (Last Work Package only)]])-1)</f>
        <v>IDR 204.1-2</v>
      </c>
      <c r="M4032" t="str">
        <f>LEFT(Table58[[#This Row],[Assets]],FIND(" - ",Table58[[#This Row],[Assets]])-1)</f>
        <v>HS2-00002WULA</v>
      </c>
      <c r="N4032" s="239" t="e">
        <f>INDEX(TrackerTbl[#Data],MATCH(Table58[[#This Row],[L2]],TrackerTbl[Cleansed_UAID_2],0),5)</f>
        <v>#N/A</v>
      </c>
      <c r="O4032" s="9" t="e">
        <f>INDEX(TrackerTbl[#Data],MATCH(Table58[[#This Row],[L2]],TrackerTbl[Cleansed_UAID_2],0),6)</f>
        <v>#N/A</v>
      </c>
      <c r="P4032" s="239" t="e">
        <f>INDEX(TrackerTbl[#Data],MATCH(Table58[[#This Row],[L2]],TrackerTbl[Cleansed_UAID_2],0),7)</f>
        <v>#N/A</v>
      </c>
    </row>
    <row r="4033" spans="10:16">
      <c r="J4033" t="s">
        <v>13398</v>
      </c>
      <c r="K4033" s="238" t="s">
        <v>13380</v>
      </c>
      <c r="L4033" t="str">
        <f>LEFT(Table58[[#This Row],[L3 (Last Work Package only)]],FIND(" - ",Table58[[#This Row],[L3 (Last Work Package only)]])-1)</f>
        <v>IDR 204.1-2</v>
      </c>
      <c r="M4033" t="str">
        <f>LEFT(Table58[[#This Row],[Assets]],FIND(" - ",Table58[[#This Row],[Assets]])-1)</f>
        <v>HS2-00002WULB</v>
      </c>
      <c r="N4033" s="239" t="e">
        <f>INDEX(TrackerTbl[#Data],MATCH(Table58[[#This Row],[L2]],TrackerTbl[Cleansed_UAID_2],0),5)</f>
        <v>#N/A</v>
      </c>
      <c r="O4033" s="9" t="e">
        <f>INDEX(TrackerTbl[#Data],MATCH(Table58[[#This Row],[L2]],TrackerTbl[Cleansed_UAID_2],0),6)</f>
        <v>#N/A</v>
      </c>
      <c r="P4033" s="239" t="e">
        <f>INDEX(TrackerTbl[#Data],MATCH(Table58[[#This Row],[L2]],TrackerTbl[Cleansed_UAID_2],0),7)</f>
        <v>#N/A</v>
      </c>
    </row>
    <row r="4034" spans="10:16">
      <c r="J4034" t="s">
        <v>13399</v>
      </c>
      <c r="K4034" s="238" t="s">
        <v>13380</v>
      </c>
      <c r="L4034" t="str">
        <f>LEFT(Table58[[#This Row],[L3 (Last Work Package only)]],FIND(" - ",Table58[[#This Row],[L3 (Last Work Package only)]])-1)</f>
        <v>IDR 204.1-2</v>
      </c>
      <c r="M4034" t="str">
        <f>LEFT(Table58[[#This Row],[Assets]],FIND(" - ",Table58[[#This Row],[Assets]])-1)</f>
        <v>HS2-00002WULC</v>
      </c>
      <c r="N4034" s="239" t="e">
        <f>INDEX(TrackerTbl[#Data],MATCH(Table58[[#This Row],[L2]],TrackerTbl[Cleansed_UAID_2],0),5)</f>
        <v>#N/A</v>
      </c>
      <c r="O4034" s="9" t="e">
        <f>INDEX(TrackerTbl[#Data],MATCH(Table58[[#This Row],[L2]],TrackerTbl[Cleansed_UAID_2],0),6)</f>
        <v>#N/A</v>
      </c>
      <c r="P4034" s="239" t="e">
        <f>INDEX(TrackerTbl[#Data],MATCH(Table58[[#This Row],[L2]],TrackerTbl[Cleansed_UAID_2],0),7)</f>
        <v>#N/A</v>
      </c>
    </row>
    <row r="4035" spans="10:16">
      <c r="J4035" t="s">
        <v>13400</v>
      </c>
      <c r="K4035" s="238" t="s">
        <v>13380</v>
      </c>
      <c r="L4035" t="str">
        <f>LEFT(Table58[[#This Row],[L3 (Last Work Package only)]],FIND(" - ",Table58[[#This Row],[L3 (Last Work Package only)]])-1)</f>
        <v>IDR 204.1-2</v>
      </c>
      <c r="M4035" t="str">
        <f>LEFT(Table58[[#This Row],[Assets]],FIND(" - ",Table58[[#This Row],[Assets]])-1)</f>
        <v>HS2-00002WULD</v>
      </c>
      <c r="N4035" s="239" t="e">
        <f>INDEX(TrackerTbl[#Data],MATCH(Table58[[#This Row],[L2]],TrackerTbl[Cleansed_UAID_2],0),5)</f>
        <v>#N/A</v>
      </c>
      <c r="O4035" s="9" t="e">
        <f>INDEX(TrackerTbl[#Data],MATCH(Table58[[#This Row],[L2]],TrackerTbl[Cleansed_UAID_2],0),6)</f>
        <v>#N/A</v>
      </c>
      <c r="P4035" s="239" t="e">
        <f>INDEX(TrackerTbl[#Data],MATCH(Table58[[#This Row],[L2]],TrackerTbl[Cleansed_UAID_2],0),7)</f>
        <v>#N/A</v>
      </c>
    </row>
    <row r="4036" spans="10:16">
      <c r="J4036" t="s">
        <v>13401</v>
      </c>
      <c r="K4036" s="238" t="s">
        <v>13380</v>
      </c>
      <c r="L4036" t="str">
        <f>LEFT(Table58[[#This Row],[L3 (Last Work Package only)]],FIND(" - ",Table58[[#This Row],[L3 (Last Work Package only)]])-1)</f>
        <v>IDR 204.1-2</v>
      </c>
      <c r="M4036" t="str">
        <f>LEFT(Table58[[#This Row],[Assets]],FIND(" - ",Table58[[#This Row],[Assets]])-1)</f>
        <v>HS2-00002WULE</v>
      </c>
      <c r="N4036" s="239" t="e">
        <f>INDEX(TrackerTbl[#Data],MATCH(Table58[[#This Row],[L2]],TrackerTbl[Cleansed_UAID_2],0),5)</f>
        <v>#N/A</v>
      </c>
      <c r="O4036" s="9" t="e">
        <f>INDEX(TrackerTbl[#Data],MATCH(Table58[[#This Row],[L2]],TrackerTbl[Cleansed_UAID_2],0),6)</f>
        <v>#N/A</v>
      </c>
      <c r="P4036" s="239" t="e">
        <f>INDEX(TrackerTbl[#Data],MATCH(Table58[[#This Row],[L2]],TrackerTbl[Cleansed_UAID_2],0),7)</f>
        <v>#N/A</v>
      </c>
    </row>
    <row r="4037" spans="10:16">
      <c r="J4037" t="s">
        <v>13402</v>
      </c>
      <c r="K4037" s="238" t="s">
        <v>13380</v>
      </c>
      <c r="L4037" t="str">
        <f>LEFT(Table58[[#This Row],[L3 (Last Work Package only)]],FIND(" - ",Table58[[#This Row],[L3 (Last Work Package only)]])-1)</f>
        <v>IDR 204.1-2</v>
      </c>
      <c r="M4037" t="str">
        <f>LEFT(Table58[[#This Row],[Assets]],FIND(" - ",Table58[[#This Row],[Assets]])-1)</f>
        <v>HS2-000039J1M</v>
      </c>
      <c r="N4037" s="239" t="e">
        <f>INDEX(TrackerTbl[#Data],MATCH(Table58[[#This Row],[L2]],TrackerTbl[Cleansed_UAID_2],0),5)</f>
        <v>#N/A</v>
      </c>
      <c r="O4037" s="9" t="e">
        <f>INDEX(TrackerTbl[#Data],MATCH(Table58[[#This Row],[L2]],TrackerTbl[Cleansed_UAID_2],0),6)</f>
        <v>#N/A</v>
      </c>
      <c r="P4037" s="239" t="e">
        <f>INDEX(TrackerTbl[#Data],MATCH(Table58[[#This Row],[L2]],TrackerTbl[Cleansed_UAID_2],0),7)</f>
        <v>#N/A</v>
      </c>
    </row>
    <row r="4038" spans="10:16">
      <c r="J4038" t="s">
        <v>13403</v>
      </c>
      <c r="K4038" s="238" t="s">
        <v>13380</v>
      </c>
      <c r="L4038" t="str">
        <f>LEFT(Table58[[#This Row],[L3 (Last Work Package only)]],FIND(" - ",Table58[[#This Row],[L3 (Last Work Package only)]])-1)</f>
        <v>IDR 204.1-2</v>
      </c>
      <c r="M4038" t="str">
        <f>LEFT(Table58[[#This Row],[Assets]],FIND(" - ",Table58[[#This Row],[Assets]])-1)</f>
        <v>HS2-00003CCK7</v>
      </c>
      <c r="N4038" s="239" t="e">
        <f>INDEX(TrackerTbl[#Data],MATCH(Table58[[#This Row],[L2]],TrackerTbl[Cleansed_UAID_2],0),5)</f>
        <v>#N/A</v>
      </c>
      <c r="O4038" s="9" t="e">
        <f>INDEX(TrackerTbl[#Data],MATCH(Table58[[#This Row],[L2]],TrackerTbl[Cleansed_UAID_2],0),6)</f>
        <v>#N/A</v>
      </c>
      <c r="P4038" s="239" t="e">
        <f>INDEX(TrackerTbl[#Data],MATCH(Table58[[#This Row],[L2]],TrackerTbl[Cleansed_UAID_2],0),7)</f>
        <v>#N/A</v>
      </c>
    </row>
    <row r="4039" spans="10:16">
      <c r="J4039" t="s">
        <v>13404</v>
      </c>
      <c r="K4039" s="238" t="s">
        <v>13380</v>
      </c>
      <c r="L4039" t="str">
        <f>LEFT(Table58[[#This Row],[L3 (Last Work Package only)]],FIND(" - ",Table58[[#This Row],[L3 (Last Work Package only)]])-1)</f>
        <v>IDR 204.1-2</v>
      </c>
      <c r="M4039" t="str">
        <f>LEFT(Table58[[#This Row],[Assets]],FIND(" - ",Table58[[#This Row],[Assets]])-1)</f>
        <v>HS2-00003CCK8</v>
      </c>
      <c r="N4039" s="239" t="e">
        <f>INDEX(TrackerTbl[#Data],MATCH(Table58[[#This Row],[L2]],TrackerTbl[Cleansed_UAID_2],0),5)</f>
        <v>#N/A</v>
      </c>
      <c r="O4039" s="9" t="e">
        <f>INDEX(TrackerTbl[#Data],MATCH(Table58[[#This Row],[L2]],TrackerTbl[Cleansed_UAID_2],0),6)</f>
        <v>#N/A</v>
      </c>
      <c r="P4039" s="239" t="e">
        <f>INDEX(TrackerTbl[#Data],MATCH(Table58[[#This Row],[L2]],TrackerTbl[Cleansed_UAID_2],0),7)</f>
        <v>#N/A</v>
      </c>
    </row>
    <row r="4040" spans="10:16">
      <c r="J4040" t="s">
        <v>13405</v>
      </c>
      <c r="K4040" s="238" t="s">
        <v>13406</v>
      </c>
      <c r="L4040" t="str">
        <f>LEFT(Table58[[#This Row],[L3 (Last Work Package only)]],FIND(" - ",Table58[[#This Row],[L3 (Last Work Package only)]])-1)</f>
        <v>IDR 204.1-1</v>
      </c>
      <c r="M4040" t="str">
        <f>LEFT(Table58[[#This Row],[Assets]],FIND(" - ",Table58[[#This Row],[Assets]])-1)</f>
        <v>HS2-000020NAE</v>
      </c>
      <c r="N4040" s="239" t="e">
        <f>INDEX(TrackerTbl[#Data],MATCH(Table58[[#This Row],[L2]],TrackerTbl[Cleansed_UAID_2],0),5)</f>
        <v>#N/A</v>
      </c>
      <c r="O4040" s="9" t="e">
        <f>INDEX(TrackerTbl[#Data],MATCH(Table58[[#This Row],[L2]],TrackerTbl[Cleansed_UAID_2],0),6)</f>
        <v>#N/A</v>
      </c>
      <c r="P4040" s="239" t="e">
        <f>INDEX(TrackerTbl[#Data],MATCH(Table58[[#This Row],[L2]],TrackerTbl[Cleansed_UAID_2],0),7)</f>
        <v>#N/A</v>
      </c>
    </row>
    <row r="4041" spans="10:16">
      <c r="J4041" t="s">
        <v>13407</v>
      </c>
      <c r="K4041" s="238" t="s">
        <v>13406</v>
      </c>
      <c r="L4041" t="str">
        <f>LEFT(Table58[[#This Row],[L3 (Last Work Package only)]],FIND(" - ",Table58[[#This Row],[L3 (Last Work Package only)]])-1)</f>
        <v>IDR 204.1-1</v>
      </c>
      <c r="M4041" t="str">
        <f>LEFT(Table58[[#This Row],[Assets]],FIND(" - ",Table58[[#This Row],[Assets]])-1)</f>
        <v>HS2-000001024</v>
      </c>
      <c r="N4041" s="239">
        <f>INDEX(TrackerTbl[#Data],MATCH(Table58[[#This Row],[L2]],TrackerTbl[Cleansed_UAID_2],0),5)</f>
        <v>45399</v>
      </c>
      <c r="O4041" s="9" t="str">
        <f>INDEX(TrackerTbl[#Data],MATCH(Table58[[#This Row],[L2]],TrackerTbl[Cleansed_UAID_2],0),6)</f>
        <v>10 - Complete</v>
      </c>
      <c r="P4041" s="239">
        <f>INDEX(TrackerTbl[#Data],MATCH(Table58[[#This Row],[L2]],TrackerTbl[Cleansed_UAID_2],0),7)</f>
        <v>45414</v>
      </c>
    </row>
    <row r="4042" spans="10:16">
      <c r="J4042" t="s">
        <v>13408</v>
      </c>
      <c r="K4042" s="238" t="s">
        <v>13406</v>
      </c>
      <c r="L4042" t="str">
        <f>LEFT(Table58[[#This Row],[L3 (Last Work Package only)]],FIND(" - ",Table58[[#This Row],[L3 (Last Work Package only)]])-1)</f>
        <v>IDR 204.1-1</v>
      </c>
      <c r="M4042" t="str">
        <f>LEFT(Table58[[#This Row],[Assets]],FIND(" - ",Table58[[#This Row],[Assets]])-1)</f>
        <v>HS2-00002CW1J</v>
      </c>
      <c r="N4042" s="239" t="e">
        <f>INDEX(TrackerTbl[#Data],MATCH(Table58[[#This Row],[L2]],TrackerTbl[Cleansed_UAID_2],0),5)</f>
        <v>#N/A</v>
      </c>
      <c r="O4042" s="9" t="e">
        <f>INDEX(TrackerTbl[#Data],MATCH(Table58[[#This Row],[L2]],TrackerTbl[Cleansed_UAID_2],0),6)</f>
        <v>#N/A</v>
      </c>
      <c r="P4042" s="239" t="e">
        <f>INDEX(TrackerTbl[#Data],MATCH(Table58[[#This Row],[L2]],TrackerTbl[Cleansed_UAID_2],0),7)</f>
        <v>#N/A</v>
      </c>
    </row>
    <row r="4043" spans="10:16">
      <c r="J4043" t="s">
        <v>13409</v>
      </c>
      <c r="K4043" s="238" t="s">
        <v>13406</v>
      </c>
      <c r="L4043" t="str">
        <f>LEFT(Table58[[#This Row],[L3 (Last Work Package only)]],FIND(" - ",Table58[[#This Row],[L3 (Last Work Package only)]])-1)</f>
        <v>IDR 204.1-1</v>
      </c>
      <c r="M4043" t="str">
        <f>LEFT(Table58[[#This Row],[Assets]],FIND(" - ",Table58[[#This Row],[Assets]])-1)</f>
        <v>HS2-00002EK6V</v>
      </c>
      <c r="N4043" s="239">
        <f>INDEX(TrackerTbl[#Data],MATCH(Table58[[#This Row],[L2]],TrackerTbl[Cleansed_UAID_2],0),5)</f>
        <v>45412</v>
      </c>
      <c r="O4043" s="9" t="str">
        <f>INDEX(TrackerTbl[#Data],MATCH(Table58[[#This Row],[L2]],TrackerTbl[Cleansed_UAID_2],0),6)</f>
        <v>10 - Complete</v>
      </c>
      <c r="P4043" s="239">
        <f>INDEX(TrackerTbl[#Data],MATCH(Table58[[#This Row],[L2]],TrackerTbl[Cleansed_UAID_2],0),7)</f>
        <v>45419</v>
      </c>
    </row>
    <row r="4044" spans="10:16">
      <c r="J4044" t="s">
        <v>13410</v>
      </c>
      <c r="K4044" s="238" t="s">
        <v>13406</v>
      </c>
      <c r="L4044" t="str">
        <f>LEFT(Table58[[#This Row],[L3 (Last Work Package only)]],FIND(" - ",Table58[[#This Row],[L3 (Last Work Package only)]])-1)</f>
        <v>IDR 204.1-1</v>
      </c>
      <c r="M4044" t="str">
        <f>LEFT(Table58[[#This Row],[Assets]],FIND(" - ",Table58[[#This Row],[Assets]])-1)</f>
        <v>HS2-00002BVF0</v>
      </c>
      <c r="N4044" s="239">
        <f>INDEX(TrackerTbl[#Data],MATCH(Table58[[#This Row],[L2]],TrackerTbl[Cleansed_UAID_2],0),5)</f>
        <v>45411</v>
      </c>
      <c r="O4044" s="9" t="str">
        <f>INDEX(TrackerTbl[#Data],MATCH(Table58[[#This Row],[L2]],TrackerTbl[Cleansed_UAID_2],0),6)</f>
        <v>10 - Complete</v>
      </c>
      <c r="P4044" s="239">
        <f>INDEX(TrackerTbl[#Data],MATCH(Table58[[#This Row],[L2]],TrackerTbl[Cleansed_UAID_2],0),7)</f>
        <v>45419</v>
      </c>
    </row>
    <row r="4045" spans="10:16">
      <c r="J4045" t="s">
        <v>13411</v>
      </c>
      <c r="K4045" s="238" t="s">
        <v>13406</v>
      </c>
      <c r="L4045" t="str">
        <f>LEFT(Table58[[#This Row],[L3 (Last Work Package only)]],FIND(" - ",Table58[[#This Row],[L3 (Last Work Package only)]])-1)</f>
        <v>IDR 204.1-1</v>
      </c>
      <c r="M4045" t="str">
        <f>LEFT(Table58[[#This Row],[Assets]],FIND(" - ",Table58[[#This Row],[Assets]])-1)</f>
        <v>HS2-00002BJS1</v>
      </c>
      <c r="N4045" s="239" t="e">
        <f>INDEX(TrackerTbl[#Data],MATCH(Table58[[#This Row],[L2]],TrackerTbl[Cleansed_UAID_2],0),5)</f>
        <v>#N/A</v>
      </c>
      <c r="O4045" s="9" t="e">
        <f>INDEX(TrackerTbl[#Data],MATCH(Table58[[#This Row],[L2]],TrackerTbl[Cleansed_UAID_2],0),6)</f>
        <v>#N/A</v>
      </c>
      <c r="P4045" s="239" t="e">
        <f>INDEX(TrackerTbl[#Data],MATCH(Table58[[#This Row],[L2]],TrackerTbl[Cleansed_UAID_2],0),7)</f>
        <v>#N/A</v>
      </c>
    </row>
    <row r="4046" spans="10:16">
      <c r="J4046" t="s">
        <v>13412</v>
      </c>
      <c r="K4046" s="238" t="s">
        <v>13406</v>
      </c>
      <c r="L4046" t="str">
        <f>LEFT(Table58[[#This Row],[L3 (Last Work Package only)]],FIND(" - ",Table58[[#This Row],[L3 (Last Work Package only)]])-1)</f>
        <v>IDR 204.1-1</v>
      </c>
      <c r="M4046" t="str">
        <f>LEFT(Table58[[#This Row],[Assets]],FIND(" - ",Table58[[#This Row],[Assets]])-1)</f>
        <v>HS2-00002Y8VY</v>
      </c>
      <c r="N4046" s="239">
        <f>INDEX(TrackerTbl[#Data],MATCH(Table58[[#This Row],[L2]],TrackerTbl[Cleansed_UAID_2],0),5)</f>
        <v>45399</v>
      </c>
      <c r="O4046" s="9" t="str">
        <f>INDEX(TrackerTbl[#Data],MATCH(Table58[[#This Row],[L2]],TrackerTbl[Cleansed_UAID_2],0),6)</f>
        <v>10 - Complete</v>
      </c>
      <c r="P4046" s="239">
        <f>INDEX(TrackerTbl[#Data],MATCH(Table58[[#This Row],[L2]],TrackerTbl[Cleansed_UAID_2],0),7)</f>
        <v>45414</v>
      </c>
    </row>
    <row r="4047" spans="10:16">
      <c r="J4047" t="s">
        <v>13413</v>
      </c>
      <c r="K4047" s="238" t="s">
        <v>13406</v>
      </c>
      <c r="L4047" t="str">
        <f>LEFT(Table58[[#This Row],[L3 (Last Work Package only)]],FIND(" - ",Table58[[#This Row],[L3 (Last Work Package only)]])-1)</f>
        <v>IDR 204.1-1</v>
      </c>
      <c r="M4047" t="str">
        <f>LEFT(Table58[[#This Row],[Assets]],FIND(" - ",Table58[[#This Row],[Assets]])-1)</f>
        <v>HS2-00002YYN4</v>
      </c>
      <c r="N4047" s="239">
        <f>INDEX(TrackerTbl[#Data],MATCH(Table58[[#This Row],[L2]],TrackerTbl[Cleansed_UAID_2],0),5)</f>
        <v>45411</v>
      </c>
      <c r="O4047" s="9" t="str">
        <f>INDEX(TrackerTbl[#Data],MATCH(Table58[[#This Row],[L2]],TrackerTbl[Cleansed_UAID_2],0),6)</f>
        <v>10 - Complete</v>
      </c>
      <c r="P4047" s="239">
        <f>INDEX(TrackerTbl[#Data],MATCH(Table58[[#This Row],[L2]],TrackerTbl[Cleansed_UAID_2],0),7)</f>
        <v>45419</v>
      </c>
    </row>
    <row r="4048" spans="10:16">
      <c r="J4048" t="s">
        <v>13414</v>
      </c>
      <c r="K4048" s="238" t="s">
        <v>13406</v>
      </c>
      <c r="L4048" t="str">
        <f>LEFT(Table58[[#This Row],[L3 (Last Work Package only)]],FIND(" - ",Table58[[#This Row],[L3 (Last Work Package only)]])-1)</f>
        <v>IDR 204.1-1</v>
      </c>
      <c r="M4048" t="str">
        <f>LEFT(Table58[[#This Row],[Assets]],FIND(" - ",Table58[[#This Row],[Assets]])-1)</f>
        <v>HS2-000030KBA</v>
      </c>
      <c r="N4048" s="239">
        <f>INDEX(TrackerTbl[#Data],MATCH(Table58[[#This Row],[L2]],TrackerTbl[Cleansed_UAID_2],0),5)</f>
        <v>45408</v>
      </c>
      <c r="O4048" s="9" t="str">
        <f>INDEX(TrackerTbl[#Data],MATCH(Table58[[#This Row],[L2]],TrackerTbl[Cleansed_UAID_2],0),6)</f>
        <v>10 - Complete</v>
      </c>
      <c r="P4048" s="239">
        <f>INDEX(TrackerTbl[#Data],MATCH(Table58[[#This Row],[L2]],TrackerTbl[Cleansed_UAID_2],0),7)</f>
        <v>45420</v>
      </c>
    </row>
    <row r="4049" spans="10:16">
      <c r="J4049" t="s">
        <v>13415</v>
      </c>
      <c r="K4049" s="238" t="s">
        <v>13416</v>
      </c>
      <c r="L4049" t="str">
        <f>LEFT(Table58[[#This Row],[L3 (Last Work Package only)]],FIND(" - ",Table58[[#This Row],[L3 (Last Work Package only)]])-1)</f>
        <v>IDR 204.0-2</v>
      </c>
      <c r="M4049" t="str">
        <f>LEFT(Table58[[#This Row],[Assets]],FIND(" - ",Table58[[#This Row],[Assets]])-1)</f>
        <v>HS2-00002CT4A</v>
      </c>
      <c r="N4049" s="239">
        <f>INDEX(TrackerTbl[#Data],MATCH(Table58[[#This Row],[L2]],TrackerTbl[Cleansed_UAID_2],0),5)</f>
        <v>45456</v>
      </c>
      <c r="O4049" s="9" t="str">
        <f>INDEX(TrackerTbl[#Data],MATCH(Table58[[#This Row],[L2]],TrackerTbl[Cleansed_UAID_2],0),6)</f>
        <v>10 - Complete</v>
      </c>
      <c r="P4049" s="239">
        <f>INDEX(TrackerTbl[#Data],MATCH(Table58[[#This Row],[L2]],TrackerTbl[Cleansed_UAID_2],0),7)</f>
        <v>45483</v>
      </c>
    </row>
    <row r="4050" spans="10:16">
      <c r="J4050" t="s">
        <v>13417</v>
      </c>
      <c r="K4050" s="238" t="s">
        <v>13416</v>
      </c>
      <c r="L4050" t="str">
        <f>LEFT(Table58[[#This Row],[L3 (Last Work Package only)]],FIND(" - ",Table58[[#This Row],[L3 (Last Work Package only)]])-1)</f>
        <v>IDR 204.0-2</v>
      </c>
      <c r="M4050" t="str">
        <f>LEFT(Table58[[#This Row],[Assets]],FIND(" - ",Table58[[#This Row],[Assets]])-1)</f>
        <v>HS2-00002CT4B</v>
      </c>
      <c r="N4050" s="239">
        <f>INDEX(TrackerTbl[#Data],MATCH(Table58[[#This Row],[L2]],TrackerTbl[Cleansed_UAID_2],0),5)</f>
        <v>45468</v>
      </c>
      <c r="O4050" s="9" t="str">
        <f>INDEX(TrackerTbl[#Data],MATCH(Table58[[#This Row],[L2]],TrackerTbl[Cleansed_UAID_2],0),6)</f>
        <v>10 - Complete</v>
      </c>
      <c r="P4050" s="239">
        <f>INDEX(TrackerTbl[#Data],MATCH(Table58[[#This Row],[L2]],TrackerTbl[Cleansed_UAID_2],0),7)</f>
        <v>45490</v>
      </c>
    </row>
    <row r="4051" spans="10:16">
      <c r="J4051" t="s">
        <v>13418</v>
      </c>
      <c r="K4051" s="238" t="s">
        <v>13416</v>
      </c>
      <c r="L4051" t="str">
        <f>LEFT(Table58[[#This Row],[L3 (Last Work Package only)]],FIND(" - ",Table58[[#This Row],[L3 (Last Work Package only)]])-1)</f>
        <v>IDR 204.0-2</v>
      </c>
      <c r="M4051" t="str">
        <f>LEFT(Table58[[#This Row],[Assets]],FIND(" - ",Table58[[#This Row],[Assets]])-1)</f>
        <v>HS2-000020NAP</v>
      </c>
      <c r="N4051" s="239">
        <f>INDEX(TrackerTbl[#Data],MATCH(Table58[[#This Row],[L2]],TrackerTbl[Cleansed_UAID_2],0),5)</f>
        <v>45468</v>
      </c>
      <c r="O4051" s="9" t="str">
        <f>INDEX(TrackerTbl[#Data],MATCH(Table58[[#This Row],[L2]],TrackerTbl[Cleansed_UAID_2],0),6)</f>
        <v>10 - Complete</v>
      </c>
      <c r="P4051" s="239">
        <f>INDEX(TrackerTbl[#Data],MATCH(Table58[[#This Row],[L2]],TrackerTbl[Cleansed_UAID_2],0),7)</f>
        <v>45490</v>
      </c>
    </row>
    <row r="4052" spans="10:16">
      <c r="J4052" t="s">
        <v>13419</v>
      </c>
      <c r="K4052" s="238" t="s">
        <v>13420</v>
      </c>
      <c r="L4052" t="str">
        <f>LEFT(Table58[[#This Row],[L3 (Last Work Package only)]],FIND(" - ",Table58[[#This Row],[L3 (Last Work Package only)]])-1)</f>
        <v>IDR 204.0-1</v>
      </c>
      <c r="M4052" t="str">
        <f>LEFT(Table58[[#This Row],[Assets]],FIND(" - ",Table58[[#This Row],[Assets]])-1)</f>
        <v>HS2-000001287</v>
      </c>
      <c r="N4052" s="239">
        <f>INDEX(TrackerTbl[#Data],MATCH(Table58[[#This Row],[L2]],TrackerTbl[Cleansed_UAID_2],0),5)</f>
        <v>45561</v>
      </c>
      <c r="O4052" s="9" t="str">
        <f>INDEX(TrackerTbl[#Data],MATCH(Table58[[#This Row],[L2]],TrackerTbl[Cleansed_UAID_2],0),6)</f>
        <v>10 - Complete</v>
      </c>
      <c r="P4052" s="239">
        <f>INDEX(TrackerTbl[#Data],MATCH(Table58[[#This Row],[L2]],TrackerTbl[Cleansed_UAID_2],0),7)</f>
        <v>45562</v>
      </c>
    </row>
    <row r="4053" spans="10:16">
      <c r="J4053" t="s">
        <v>13421</v>
      </c>
      <c r="K4053" s="238" t="s">
        <v>13422</v>
      </c>
      <c r="L4053" t="str">
        <f>LEFT(Table58[[#This Row],[L3 (Last Work Package only)]],FIND(" - ",Table58[[#This Row],[L3 (Last Work Package only)]])-1)</f>
        <v>IDR 203.2-6</v>
      </c>
      <c r="M4053" t="str">
        <f>LEFT(Table58[[#This Row],[Assets]],FIND(" - ",Table58[[#This Row],[Assets]])-1)</f>
        <v>HS2-00002BJRV</v>
      </c>
      <c r="N4053" s="239" t="e">
        <f>INDEX(TrackerTbl[#Data],MATCH(Table58[[#This Row],[L2]],TrackerTbl[Cleansed_UAID_2],0),5)</f>
        <v>#N/A</v>
      </c>
      <c r="O4053" s="9" t="e">
        <f>INDEX(TrackerTbl[#Data],MATCH(Table58[[#This Row],[L2]],TrackerTbl[Cleansed_UAID_2],0),6)</f>
        <v>#N/A</v>
      </c>
      <c r="P4053" s="239" t="e">
        <f>INDEX(TrackerTbl[#Data],MATCH(Table58[[#This Row],[L2]],TrackerTbl[Cleansed_UAID_2],0),7)</f>
        <v>#N/A</v>
      </c>
    </row>
    <row r="4054" spans="10:16">
      <c r="J4054" t="s">
        <v>13423</v>
      </c>
      <c r="K4054" s="238" t="s">
        <v>13422</v>
      </c>
      <c r="L4054" t="str">
        <f>LEFT(Table58[[#This Row],[L3 (Last Work Package only)]],FIND(" - ",Table58[[#This Row],[L3 (Last Work Package only)]])-1)</f>
        <v>IDR 203.2-6</v>
      </c>
      <c r="M4054" t="str">
        <f>LEFT(Table58[[#This Row],[Assets]],FIND(" - ",Table58[[#This Row],[Assets]])-1)</f>
        <v>HS2-00002EK6T</v>
      </c>
      <c r="N4054" s="239" t="e">
        <f>INDEX(TrackerTbl[#Data],MATCH(Table58[[#This Row],[L2]],TrackerTbl[Cleansed_UAID_2],0),5)</f>
        <v>#N/A</v>
      </c>
      <c r="O4054" s="9" t="e">
        <f>INDEX(TrackerTbl[#Data],MATCH(Table58[[#This Row],[L2]],TrackerTbl[Cleansed_UAID_2],0),6)</f>
        <v>#N/A</v>
      </c>
      <c r="P4054" s="239" t="e">
        <f>INDEX(TrackerTbl[#Data],MATCH(Table58[[#This Row],[L2]],TrackerTbl[Cleansed_UAID_2],0),7)</f>
        <v>#N/A</v>
      </c>
    </row>
    <row r="4055" spans="10:16">
      <c r="J4055" t="s">
        <v>13424</v>
      </c>
      <c r="K4055" s="238" t="s">
        <v>13422</v>
      </c>
      <c r="L4055" t="str">
        <f>LEFT(Table58[[#This Row],[L3 (Last Work Package only)]],FIND(" - ",Table58[[#This Row],[L3 (Last Work Package only)]])-1)</f>
        <v>IDR 203.2-6</v>
      </c>
      <c r="M4055" t="str">
        <f>LEFT(Table58[[#This Row],[Assets]],FIND(" - ",Table58[[#This Row],[Assets]])-1)</f>
        <v>HS2-00002TMER</v>
      </c>
      <c r="N4055" s="239" t="e">
        <f>INDEX(TrackerTbl[#Data],MATCH(Table58[[#This Row],[L2]],TrackerTbl[Cleansed_UAID_2],0),5)</f>
        <v>#N/A</v>
      </c>
      <c r="O4055" s="9" t="e">
        <f>INDEX(TrackerTbl[#Data],MATCH(Table58[[#This Row],[L2]],TrackerTbl[Cleansed_UAID_2],0),6)</f>
        <v>#N/A</v>
      </c>
      <c r="P4055" s="239" t="e">
        <f>INDEX(TrackerTbl[#Data],MATCH(Table58[[#This Row],[L2]],TrackerTbl[Cleansed_UAID_2],0),7)</f>
        <v>#N/A</v>
      </c>
    </row>
    <row r="4056" spans="10:16">
      <c r="J4056" t="s">
        <v>13425</v>
      </c>
      <c r="K4056" s="238" t="s">
        <v>13422</v>
      </c>
      <c r="L4056" t="str">
        <f>LEFT(Table58[[#This Row],[L3 (Last Work Package only)]],FIND(" - ",Table58[[#This Row],[L3 (Last Work Package only)]])-1)</f>
        <v>IDR 203.2-6</v>
      </c>
      <c r="M4056" t="str">
        <f>LEFT(Table58[[#This Row],[Assets]],FIND(" - ",Table58[[#This Row],[Assets]])-1)</f>
        <v>HS2-00002TMES</v>
      </c>
      <c r="N4056" s="239" t="e">
        <f>INDEX(TrackerTbl[#Data],MATCH(Table58[[#This Row],[L2]],TrackerTbl[Cleansed_UAID_2],0),5)</f>
        <v>#N/A</v>
      </c>
      <c r="O4056" s="9" t="e">
        <f>INDEX(TrackerTbl[#Data],MATCH(Table58[[#This Row],[L2]],TrackerTbl[Cleansed_UAID_2],0),6)</f>
        <v>#N/A</v>
      </c>
      <c r="P4056" s="239" t="e">
        <f>INDEX(TrackerTbl[#Data],MATCH(Table58[[#This Row],[L2]],TrackerTbl[Cleansed_UAID_2],0),7)</f>
        <v>#N/A</v>
      </c>
    </row>
    <row r="4057" spans="10:16">
      <c r="J4057" t="s">
        <v>13426</v>
      </c>
      <c r="K4057" s="238" t="s">
        <v>13427</v>
      </c>
      <c r="L4057" t="str">
        <f>LEFT(Table58[[#This Row],[L3 (Last Work Package only)]],FIND(" - ",Table58[[#This Row],[L3 (Last Work Package only)]])-1)</f>
        <v>IDR 203.2-5</v>
      </c>
      <c r="M4057" t="str">
        <f>LEFT(Table58[[#This Row],[Assets]],FIND(" - ",Table58[[#This Row],[Assets]])-1)</f>
        <v>HS2-00002NJ09</v>
      </c>
      <c r="N4057" s="239" t="e">
        <f>INDEX(TrackerTbl[#Data],MATCH(Table58[[#This Row],[L2]],TrackerTbl[Cleansed_UAID_2],0),5)</f>
        <v>#N/A</v>
      </c>
      <c r="O4057" s="9" t="e">
        <f>INDEX(TrackerTbl[#Data],MATCH(Table58[[#This Row],[L2]],TrackerTbl[Cleansed_UAID_2],0),6)</f>
        <v>#N/A</v>
      </c>
      <c r="P4057" s="239" t="e">
        <f>INDEX(TrackerTbl[#Data],MATCH(Table58[[#This Row],[L2]],TrackerTbl[Cleansed_UAID_2],0),7)</f>
        <v>#N/A</v>
      </c>
    </row>
    <row r="4058" spans="10:16">
      <c r="J4058" t="s">
        <v>13428</v>
      </c>
      <c r="K4058" s="238" t="s">
        <v>13427</v>
      </c>
      <c r="L4058" t="str">
        <f>LEFT(Table58[[#This Row],[L3 (Last Work Package only)]],FIND(" - ",Table58[[#This Row],[L3 (Last Work Package only)]])-1)</f>
        <v>IDR 203.2-5</v>
      </c>
      <c r="M4058" t="str">
        <f>LEFT(Table58[[#This Row],[Assets]],FIND(" - ",Table58[[#This Row],[Assets]])-1)</f>
        <v>HS2-00003LXT0</v>
      </c>
      <c r="N4058" s="239" t="e">
        <f>INDEX(TrackerTbl[#Data],MATCH(Table58[[#This Row],[L2]],TrackerTbl[Cleansed_UAID_2],0),5)</f>
        <v>#N/A</v>
      </c>
      <c r="O4058" s="9" t="e">
        <f>INDEX(TrackerTbl[#Data],MATCH(Table58[[#This Row],[L2]],TrackerTbl[Cleansed_UAID_2],0),6)</f>
        <v>#N/A</v>
      </c>
      <c r="P4058" s="239" t="e">
        <f>INDEX(TrackerTbl[#Data],MATCH(Table58[[#This Row],[L2]],TrackerTbl[Cleansed_UAID_2],0),7)</f>
        <v>#N/A</v>
      </c>
    </row>
    <row r="4059" spans="10:16">
      <c r="J4059" t="s">
        <v>13429</v>
      </c>
      <c r="K4059" s="238" t="s">
        <v>13427</v>
      </c>
      <c r="L4059" t="str">
        <f>LEFT(Table58[[#This Row],[L3 (Last Work Package only)]],FIND(" - ",Table58[[#This Row],[L3 (Last Work Package only)]])-1)</f>
        <v>IDR 203.2-5</v>
      </c>
      <c r="M4059" t="str">
        <f>LEFT(Table58[[#This Row],[Assets]],FIND(" - ",Table58[[#This Row],[Assets]])-1)</f>
        <v>HS2-00003LXT1</v>
      </c>
      <c r="N4059" s="239" t="e">
        <f>INDEX(TrackerTbl[#Data],MATCH(Table58[[#This Row],[L2]],TrackerTbl[Cleansed_UAID_2],0),5)</f>
        <v>#N/A</v>
      </c>
      <c r="O4059" s="9" t="e">
        <f>INDEX(TrackerTbl[#Data],MATCH(Table58[[#This Row],[L2]],TrackerTbl[Cleansed_UAID_2],0),6)</f>
        <v>#N/A</v>
      </c>
      <c r="P4059" s="239" t="e">
        <f>INDEX(TrackerTbl[#Data],MATCH(Table58[[#This Row],[L2]],TrackerTbl[Cleansed_UAID_2],0),7)</f>
        <v>#N/A</v>
      </c>
    </row>
    <row r="4060" spans="10:16">
      <c r="J4060" t="s">
        <v>13430</v>
      </c>
      <c r="K4060" s="238" t="s">
        <v>13431</v>
      </c>
      <c r="L4060" t="str">
        <f>LEFT(Table58[[#This Row],[L3 (Last Work Package only)]],FIND(" - ",Table58[[#This Row],[L3 (Last Work Package only)]])-1)</f>
        <v>IDR 203.2-4</v>
      </c>
      <c r="M4060" t="str">
        <f>LEFT(Table58[[#This Row],[Assets]],FIND(" - ",Table58[[#This Row],[Assets]])-1)</f>
        <v>HS2-00002NJ08</v>
      </c>
      <c r="N4060" s="239" t="e">
        <f>INDEX(TrackerTbl[#Data],MATCH(Table58[[#This Row],[L2]],TrackerTbl[Cleansed_UAID_2],0),5)</f>
        <v>#N/A</v>
      </c>
      <c r="O4060" s="9" t="e">
        <f>INDEX(TrackerTbl[#Data],MATCH(Table58[[#This Row],[L2]],TrackerTbl[Cleansed_UAID_2],0),6)</f>
        <v>#N/A</v>
      </c>
      <c r="P4060" s="239" t="e">
        <f>INDEX(TrackerTbl[#Data],MATCH(Table58[[#This Row],[L2]],TrackerTbl[Cleansed_UAID_2],0),7)</f>
        <v>#N/A</v>
      </c>
    </row>
    <row r="4061" spans="10:16">
      <c r="J4061" t="s">
        <v>13432</v>
      </c>
      <c r="K4061" s="238" t="s">
        <v>13433</v>
      </c>
      <c r="L4061" t="str">
        <f>LEFT(Table58[[#This Row],[L3 (Last Work Package only)]],FIND(" - ",Table58[[#This Row],[L3 (Last Work Package only)]])-1)</f>
        <v>IDR 203.2-3</v>
      </c>
      <c r="M4061" t="str">
        <f>LEFT(Table58[[#This Row],[Assets]],FIND(" - ",Table58[[#This Row],[Assets]])-1)</f>
        <v>HS2-00002BVEW</v>
      </c>
      <c r="N4061" s="239" t="e">
        <f>INDEX(TrackerTbl[#Data],MATCH(Table58[[#This Row],[L2]],TrackerTbl[Cleansed_UAID_2],0),5)</f>
        <v>#N/A</v>
      </c>
      <c r="O4061" s="9" t="e">
        <f>INDEX(TrackerTbl[#Data],MATCH(Table58[[#This Row],[L2]],TrackerTbl[Cleansed_UAID_2],0),6)</f>
        <v>#N/A</v>
      </c>
      <c r="P4061" s="239" t="e">
        <f>INDEX(TrackerTbl[#Data],MATCH(Table58[[#This Row],[L2]],TrackerTbl[Cleansed_UAID_2],0),7)</f>
        <v>#N/A</v>
      </c>
    </row>
    <row r="4062" spans="10:16">
      <c r="J4062" t="s">
        <v>13434</v>
      </c>
      <c r="K4062" s="238" t="s">
        <v>13433</v>
      </c>
      <c r="L4062" t="str">
        <f>LEFT(Table58[[#This Row],[L3 (Last Work Package only)]],FIND(" - ",Table58[[#This Row],[L3 (Last Work Package only)]])-1)</f>
        <v>IDR 203.2-3</v>
      </c>
      <c r="M4062" t="str">
        <f>LEFT(Table58[[#This Row],[Assets]],FIND(" - ",Table58[[#This Row],[Assets]])-1)</f>
        <v>HS2-00002CT3S</v>
      </c>
      <c r="N4062" s="239" t="e">
        <f>INDEX(TrackerTbl[#Data],MATCH(Table58[[#This Row],[L2]],TrackerTbl[Cleansed_UAID_2],0),5)</f>
        <v>#N/A</v>
      </c>
      <c r="O4062" s="9" t="e">
        <f>INDEX(TrackerTbl[#Data],MATCH(Table58[[#This Row],[L2]],TrackerTbl[Cleansed_UAID_2],0),6)</f>
        <v>#N/A</v>
      </c>
      <c r="P4062" s="239" t="e">
        <f>INDEX(TrackerTbl[#Data],MATCH(Table58[[#This Row],[L2]],TrackerTbl[Cleansed_UAID_2],0),7)</f>
        <v>#N/A</v>
      </c>
    </row>
    <row r="4063" spans="10:16">
      <c r="J4063" t="s">
        <v>13435</v>
      </c>
      <c r="K4063" s="238" t="s">
        <v>13433</v>
      </c>
      <c r="L4063" t="str">
        <f>LEFT(Table58[[#This Row],[L3 (Last Work Package only)]],FIND(" - ",Table58[[#This Row],[L3 (Last Work Package only)]])-1)</f>
        <v>IDR 203.2-3</v>
      </c>
      <c r="M4063" t="str">
        <f>LEFT(Table58[[#This Row],[Assets]],FIND(" - ",Table58[[#This Row],[Assets]])-1)</f>
        <v>HS2-00002CT3T</v>
      </c>
      <c r="N4063" s="239" t="e">
        <f>INDEX(TrackerTbl[#Data],MATCH(Table58[[#This Row],[L2]],TrackerTbl[Cleansed_UAID_2],0),5)</f>
        <v>#N/A</v>
      </c>
      <c r="O4063" s="9" t="e">
        <f>INDEX(TrackerTbl[#Data],MATCH(Table58[[#This Row],[L2]],TrackerTbl[Cleansed_UAID_2],0),6)</f>
        <v>#N/A</v>
      </c>
      <c r="P4063" s="239" t="e">
        <f>INDEX(TrackerTbl[#Data],MATCH(Table58[[#This Row],[L2]],TrackerTbl[Cleansed_UAID_2],0),7)</f>
        <v>#N/A</v>
      </c>
    </row>
    <row r="4064" spans="10:16">
      <c r="J4064" t="s">
        <v>13436</v>
      </c>
      <c r="K4064" s="238" t="s">
        <v>13433</v>
      </c>
      <c r="L4064" t="str">
        <f>LEFT(Table58[[#This Row],[L3 (Last Work Package only)]],FIND(" - ",Table58[[#This Row],[L3 (Last Work Package only)]])-1)</f>
        <v>IDR 203.2-3</v>
      </c>
      <c r="M4064" t="str">
        <f>LEFT(Table58[[#This Row],[Assets]],FIND(" - ",Table58[[#This Row],[Assets]])-1)</f>
        <v>HS2-00002CT3U</v>
      </c>
      <c r="N4064" s="239" t="e">
        <f>INDEX(TrackerTbl[#Data],MATCH(Table58[[#This Row],[L2]],TrackerTbl[Cleansed_UAID_2],0),5)</f>
        <v>#N/A</v>
      </c>
      <c r="O4064" s="9" t="e">
        <f>INDEX(TrackerTbl[#Data],MATCH(Table58[[#This Row],[L2]],TrackerTbl[Cleansed_UAID_2],0),6)</f>
        <v>#N/A</v>
      </c>
      <c r="P4064" s="239" t="e">
        <f>INDEX(TrackerTbl[#Data],MATCH(Table58[[#This Row],[L2]],TrackerTbl[Cleansed_UAID_2],0),7)</f>
        <v>#N/A</v>
      </c>
    </row>
    <row r="4065" spans="10:16">
      <c r="J4065" t="s">
        <v>13437</v>
      </c>
      <c r="K4065" s="238" t="s">
        <v>13433</v>
      </c>
      <c r="L4065" t="str">
        <f>LEFT(Table58[[#This Row],[L3 (Last Work Package only)]],FIND(" - ",Table58[[#This Row],[L3 (Last Work Package only)]])-1)</f>
        <v>IDR 203.2-3</v>
      </c>
      <c r="M4065" t="str">
        <f>LEFT(Table58[[#This Row],[Assets]],FIND(" - ",Table58[[#This Row],[Assets]])-1)</f>
        <v>HS2-00002CT3V</v>
      </c>
      <c r="N4065" s="239" t="e">
        <f>INDEX(TrackerTbl[#Data],MATCH(Table58[[#This Row],[L2]],TrackerTbl[Cleansed_UAID_2],0),5)</f>
        <v>#N/A</v>
      </c>
      <c r="O4065" s="9" t="e">
        <f>INDEX(TrackerTbl[#Data],MATCH(Table58[[#This Row],[L2]],TrackerTbl[Cleansed_UAID_2],0),6)</f>
        <v>#N/A</v>
      </c>
      <c r="P4065" s="239" t="e">
        <f>INDEX(TrackerTbl[#Data],MATCH(Table58[[#This Row],[L2]],TrackerTbl[Cleansed_UAID_2],0),7)</f>
        <v>#N/A</v>
      </c>
    </row>
    <row r="4066" spans="10:16">
      <c r="J4066" t="s">
        <v>13438</v>
      </c>
      <c r="K4066" s="238" t="s">
        <v>13433</v>
      </c>
      <c r="L4066" t="str">
        <f>LEFT(Table58[[#This Row],[L3 (Last Work Package only)]],FIND(" - ",Table58[[#This Row],[L3 (Last Work Package only)]])-1)</f>
        <v>IDR 203.2-3</v>
      </c>
      <c r="M4066" t="str">
        <f>LEFT(Table58[[#This Row],[Assets]],FIND(" - ",Table58[[#This Row],[Assets]])-1)</f>
        <v>TPY-000001578</v>
      </c>
      <c r="N4066" s="239" t="e">
        <f>INDEX(TrackerTbl[#Data],MATCH(Table58[[#This Row],[L2]],TrackerTbl[Cleansed_UAID_2],0),5)</f>
        <v>#N/A</v>
      </c>
      <c r="O4066" s="9" t="e">
        <f>INDEX(TrackerTbl[#Data],MATCH(Table58[[#This Row],[L2]],TrackerTbl[Cleansed_UAID_2],0),6)</f>
        <v>#N/A</v>
      </c>
      <c r="P4066" s="239" t="e">
        <f>INDEX(TrackerTbl[#Data],MATCH(Table58[[#This Row],[L2]],TrackerTbl[Cleansed_UAID_2],0),7)</f>
        <v>#N/A</v>
      </c>
    </row>
    <row r="4067" spans="10:16">
      <c r="J4067" t="s">
        <v>13439</v>
      </c>
      <c r="K4067" s="238" t="s">
        <v>13433</v>
      </c>
      <c r="L4067" t="str">
        <f>LEFT(Table58[[#This Row],[L3 (Last Work Package only)]],FIND(" - ",Table58[[#This Row],[L3 (Last Work Package only)]])-1)</f>
        <v>IDR 203.2-3</v>
      </c>
      <c r="M4067" t="str">
        <f>LEFT(Table58[[#This Row],[Assets]],FIND(" - ",Table58[[#This Row],[Assets]])-1)</f>
        <v>HS2-00002J4Y7</v>
      </c>
      <c r="N4067" s="239" t="e">
        <f>INDEX(TrackerTbl[#Data],MATCH(Table58[[#This Row],[L2]],TrackerTbl[Cleansed_UAID_2],0),5)</f>
        <v>#N/A</v>
      </c>
      <c r="O4067" s="9" t="e">
        <f>INDEX(TrackerTbl[#Data],MATCH(Table58[[#This Row],[L2]],TrackerTbl[Cleansed_UAID_2],0),6)</f>
        <v>#N/A</v>
      </c>
      <c r="P4067" s="239" t="e">
        <f>INDEX(TrackerTbl[#Data],MATCH(Table58[[#This Row],[L2]],TrackerTbl[Cleansed_UAID_2],0),7)</f>
        <v>#N/A</v>
      </c>
    </row>
    <row r="4068" spans="10:16">
      <c r="J4068" t="s">
        <v>13440</v>
      </c>
      <c r="K4068" s="238" t="s">
        <v>13433</v>
      </c>
      <c r="L4068" t="str">
        <f>LEFT(Table58[[#This Row],[L3 (Last Work Package only)]],FIND(" - ",Table58[[#This Row],[L3 (Last Work Package only)]])-1)</f>
        <v>IDR 203.2-3</v>
      </c>
      <c r="M4068" t="str">
        <f>LEFT(Table58[[#This Row],[Assets]],FIND(" - ",Table58[[#This Row],[Assets]])-1)</f>
        <v>HS2-00002BJRP</v>
      </c>
      <c r="N4068" s="239" t="e">
        <f>INDEX(TrackerTbl[#Data],MATCH(Table58[[#This Row],[L2]],TrackerTbl[Cleansed_UAID_2],0),5)</f>
        <v>#N/A</v>
      </c>
      <c r="O4068" s="9" t="e">
        <f>INDEX(TrackerTbl[#Data],MATCH(Table58[[#This Row],[L2]],TrackerTbl[Cleansed_UAID_2],0),6)</f>
        <v>#N/A</v>
      </c>
      <c r="P4068" s="239" t="e">
        <f>INDEX(TrackerTbl[#Data],MATCH(Table58[[#This Row],[L2]],TrackerTbl[Cleansed_UAID_2],0),7)</f>
        <v>#N/A</v>
      </c>
    </row>
    <row r="4069" spans="10:16">
      <c r="J4069" t="s">
        <v>13441</v>
      </c>
      <c r="K4069" s="238" t="s">
        <v>13433</v>
      </c>
      <c r="L4069" t="str">
        <f>LEFT(Table58[[#This Row],[L3 (Last Work Package only)]],FIND(" - ",Table58[[#This Row],[L3 (Last Work Package only)]])-1)</f>
        <v>IDR 203.2-3</v>
      </c>
      <c r="M4069" t="str">
        <f>LEFT(Table58[[#This Row],[Assets]],FIND(" - ",Table58[[#This Row],[Assets]])-1)</f>
        <v>TPY-000001579</v>
      </c>
      <c r="N4069" s="239" t="e">
        <f>INDEX(TrackerTbl[#Data],MATCH(Table58[[#This Row],[L2]],TrackerTbl[Cleansed_UAID_2],0),5)</f>
        <v>#N/A</v>
      </c>
      <c r="O4069" s="9" t="e">
        <f>INDEX(TrackerTbl[#Data],MATCH(Table58[[#This Row],[L2]],TrackerTbl[Cleansed_UAID_2],0),6)</f>
        <v>#N/A</v>
      </c>
      <c r="P4069" s="239" t="e">
        <f>INDEX(TrackerTbl[#Data],MATCH(Table58[[#This Row],[L2]],TrackerTbl[Cleansed_UAID_2],0),7)</f>
        <v>#N/A</v>
      </c>
    </row>
    <row r="4070" spans="10:16">
      <c r="J4070" t="s">
        <v>13442</v>
      </c>
      <c r="K4070" s="238" t="s">
        <v>13433</v>
      </c>
      <c r="L4070" t="str">
        <f>LEFT(Table58[[#This Row],[L3 (Last Work Package only)]],FIND(" - ",Table58[[#This Row],[L3 (Last Work Package only)]])-1)</f>
        <v>IDR 203.2-3</v>
      </c>
      <c r="M4070" t="str">
        <f>LEFT(Table58[[#This Row],[Assets]],FIND(" - ",Table58[[#This Row],[Assets]])-1)</f>
        <v>HS2-00002TGPE</v>
      </c>
      <c r="N4070" s="239" t="e">
        <f>INDEX(TrackerTbl[#Data],MATCH(Table58[[#This Row],[L2]],TrackerTbl[Cleansed_UAID_2],0),5)</f>
        <v>#N/A</v>
      </c>
      <c r="O4070" s="9" t="e">
        <f>INDEX(TrackerTbl[#Data],MATCH(Table58[[#This Row],[L2]],TrackerTbl[Cleansed_UAID_2],0),6)</f>
        <v>#N/A</v>
      </c>
      <c r="P4070" s="239" t="e">
        <f>INDEX(TrackerTbl[#Data],MATCH(Table58[[#This Row],[L2]],TrackerTbl[Cleansed_UAID_2],0),7)</f>
        <v>#N/A</v>
      </c>
    </row>
    <row r="4071" spans="10:16">
      <c r="J4071" t="s">
        <v>13443</v>
      </c>
      <c r="K4071" s="238" t="s">
        <v>13433</v>
      </c>
      <c r="L4071" t="str">
        <f>LEFT(Table58[[#This Row],[L3 (Last Work Package only)]],FIND(" - ",Table58[[#This Row],[L3 (Last Work Package only)]])-1)</f>
        <v>IDR 203.2-3</v>
      </c>
      <c r="M4071" t="str">
        <f>LEFT(Table58[[#This Row],[Assets]],FIND(" - ",Table58[[#This Row],[Assets]])-1)</f>
        <v>HS2-00002TKUS</v>
      </c>
      <c r="N4071" s="239" t="e">
        <f>INDEX(TrackerTbl[#Data],MATCH(Table58[[#This Row],[L2]],TrackerTbl[Cleansed_UAID_2],0),5)</f>
        <v>#N/A</v>
      </c>
      <c r="O4071" s="9" t="e">
        <f>INDEX(TrackerTbl[#Data],MATCH(Table58[[#This Row],[L2]],TrackerTbl[Cleansed_UAID_2],0),6)</f>
        <v>#N/A</v>
      </c>
      <c r="P4071" s="239" t="e">
        <f>INDEX(TrackerTbl[#Data],MATCH(Table58[[#This Row],[L2]],TrackerTbl[Cleansed_UAID_2],0),7)</f>
        <v>#N/A</v>
      </c>
    </row>
    <row r="4072" spans="10:16">
      <c r="J4072" t="s">
        <v>13444</v>
      </c>
      <c r="K4072" s="238" t="s">
        <v>13433</v>
      </c>
      <c r="L4072" t="str">
        <f>LEFT(Table58[[#This Row],[L3 (Last Work Package only)]],FIND(" - ",Table58[[#This Row],[L3 (Last Work Package only)]])-1)</f>
        <v>IDR 203.2-3</v>
      </c>
      <c r="M4072" t="str">
        <f>LEFT(Table58[[#This Row],[Assets]],FIND(" - ",Table58[[#This Row],[Assets]])-1)</f>
        <v>HS2-00002TKUT</v>
      </c>
      <c r="N4072" s="239" t="e">
        <f>INDEX(TrackerTbl[#Data],MATCH(Table58[[#This Row],[L2]],TrackerTbl[Cleansed_UAID_2],0),5)</f>
        <v>#N/A</v>
      </c>
      <c r="O4072" s="9" t="e">
        <f>INDEX(TrackerTbl[#Data],MATCH(Table58[[#This Row],[L2]],TrackerTbl[Cleansed_UAID_2],0),6)</f>
        <v>#N/A</v>
      </c>
      <c r="P4072" s="239" t="e">
        <f>INDEX(TrackerTbl[#Data],MATCH(Table58[[#This Row],[L2]],TrackerTbl[Cleansed_UAID_2],0),7)</f>
        <v>#N/A</v>
      </c>
    </row>
    <row r="4073" spans="10:16">
      <c r="J4073" t="s">
        <v>13445</v>
      </c>
      <c r="K4073" s="238" t="s">
        <v>13433</v>
      </c>
      <c r="L4073" t="str">
        <f>LEFT(Table58[[#This Row],[L3 (Last Work Package only)]],FIND(" - ",Table58[[#This Row],[L3 (Last Work Package only)]])-1)</f>
        <v>IDR 203.2-3</v>
      </c>
      <c r="M4073" t="str">
        <f>LEFT(Table58[[#This Row],[Assets]],FIND(" - ",Table58[[#This Row],[Assets]])-1)</f>
        <v>HS2-00002BJRS</v>
      </c>
      <c r="N4073" s="239" t="e">
        <f>INDEX(TrackerTbl[#Data],MATCH(Table58[[#This Row],[L2]],TrackerTbl[Cleansed_UAID_2],0),5)</f>
        <v>#N/A</v>
      </c>
      <c r="O4073" s="9" t="e">
        <f>INDEX(TrackerTbl[#Data],MATCH(Table58[[#This Row],[L2]],TrackerTbl[Cleansed_UAID_2],0),6)</f>
        <v>#N/A</v>
      </c>
      <c r="P4073" s="239" t="e">
        <f>INDEX(TrackerTbl[#Data],MATCH(Table58[[#This Row],[L2]],TrackerTbl[Cleansed_UAID_2],0),7)</f>
        <v>#N/A</v>
      </c>
    </row>
    <row r="4074" spans="10:16">
      <c r="J4074" t="s">
        <v>13446</v>
      </c>
      <c r="K4074" s="238" t="s">
        <v>13433</v>
      </c>
      <c r="L4074" t="str">
        <f>LEFT(Table58[[#This Row],[L3 (Last Work Package only)]],FIND(" - ",Table58[[#This Row],[L3 (Last Work Package only)]])-1)</f>
        <v>IDR 203.2-3</v>
      </c>
      <c r="M4074" t="str">
        <f>LEFT(Table58[[#This Row],[Assets]],FIND(" - ",Table58[[#This Row],[Assets]])-1)</f>
        <v>HS2-00002BJRT</v>
      </c>
      <c r="N4074" s="239" t="e">
        <f>INDEX(TrackerTbl[#Data],MATCH(Table58[[#This Row],[L2]],TrackerTbl[Cleansed_UAID_2],0),5)</f>
        <v>#N/A</v>
      </c>
      <c r="O4074" s="9" t="e">
        <f>INDEX(TrackerTbl[#Data],MATCH(Table58[[#This Row],[L2]],TrackerTbl[Cleansed_UAID_2],0),6)</f>
        <v>#N/A</v>
      </c>
      <c r="P4074" s="239" t="e">
        <f>INDEX(TrackerTbl[#Data],MATCH(Table58[[#This Row],[L2]],TrackerTbl[Cleansed_UAID_2],0),7)</f>
        <v>#N/A</v>
      </c>
    </row>
    <row r="4075" spans="10:16">
      <c r="J4075" t="s">
        <v>13447</v>
      </c>
      <c r="K4075" s="238" t="s">
        <v>13433</v>
      </c>
      <c r="L4075" t="str">
        <f>LEFT(Table58[[#This Row],[L3 (Last Work Package only)]],FIND(" - ",Table58[[#This Row],[L3 (Last Work Package only)]])-1)</f>
        <v>IDR 203.2-3</v>
      </c>
      <c r="M4075" t="str">
        <f>LEFT(Table58[[#This Row],[Assets]],FIND(" - ",Table58[[#This Row],[Assets]])-1)</f>
        <v>HS2-00002WUKT</v>
      </c>
      <c r="N4075" s="239" t="e">
        <f>INDEX(TrackerTbl[#Data],MATCH(Table58[[#This Row],[L2]],TrackerTbl[Cleansed_UAID_2],0),5)</f>
        <v>#N/A</v>
      </c>
      <c r="O4075" s="9" t="e">
        <f>INDEX(TrackerTbl[#Data],MATCH(Table58[[#This Row],[L2]],TrackerTbl[Cleansed_UAID_2],0),6)</f>
        <v>#N/A</v>
      </c>
      <c r="P4075" s="239" t="e">
        <f>INDEX(TrackerTbl[#Data],MATCH(Table58[[#This Row],[L2]],TrackerTbl[Cleansed_UAID_2],0),7)</f>
        <v>#N/A</v>
      </c>
    </row>
    <row r="4076" spans="10:16">
      <c r="J4076" t="s">
        <v>13448</v>
      </c>
      <c r="K4076" s="238" t="s">
        <v>13433</v>
      </c>
      <c r="L4076" t="str">
        <f>LEFT(Table58[[#This Row],[L3 (Last Work Package only)]],FIND(" - ",Table58[[#This Row],[L3 (Last Work Package only)]])-1)</f>
        <v>IDR 203.2-3</v>
      </c>
      <c r="M4076" t="str">
        <f>LEFT(Table58[[#This Row],[Assets]],FIND(" - ",Table58[[#This Row],[Assets]])-1)</f>
        <v>HS2-00002WUKU</v>
      </c>
      <c r="N4076" s="239" t="e">
        <f>INDEX(TrackerTbl[#Data],MATCH(Table58[[#This Row],[L2]],TrackerTbl[Cleansed_UAID_2],0),5)</f>
        <v>#N/A</v>
      </c>
      <c r="O4076" s="9" t="e">
        <f>INDEX(TrackerTbl[#Data],MATCH(Table58[[#This Row],[L2]],TrackerTbl[Cleansed_UAID_2],0),6)</f>
        <v>#N/A</v>
      </c>
      <c r="P4076" s="239" t="e">
        <f>INDEX(TrackerTbl[#Data],MATCH(Table58[[#This Row],[L2]],TrackerTbl[Cleansed_UAID_2],0),7)</f>
        <v>#N/A</v>
      </c>
    </row>
    <row r="4077" spans="10:16">
      <c r="J4077" t="s">
        <v>13449</v>
      </c>
      <c r="K4077" s="238" t="s">
        <v>13433</v>
      </c>
      <c r="L4077" t="str">
        <f>LEFT(Table58[[#This Row],[L3 (Last Work Package only)]],FIND(" - ",Table58[[#This Row],[L3 (Last Work Package only)]])-1)</f>
        <v>IDR 203.2-3</v>
      </c>
      <c r="M4077" t="str">
        <f>LEFT(Table58[[#This Row],[Assets]],FIND(" - ",Table58[[#This Row],[Assets]])-1)</f>
        <v>HS2-00002WUKV</v>
      </c>
      <c r="N4077" s="239" t="e">
        <f>INDEX(TrackerTbl[#Data],MATCH(Table58[[#This Row],[L2]],TrackerTbl[Cleansed_UAID_2],0),5)</f>
        <v>#N/A</v>
      </c>
      <c r="O4077" s="9" t="e">
        <f>INDEX(TrackerTbl[#Data],MATCH(Table58[[#This Row],[L2]],TrackerTbl[Cleansed_UAID_2],0),6)</f>
        <v>#N/A</v>
      </c>
      <c r="P4077" s="239" t="e">
        <f>INDEX(TrackerTbl[#Data],MATCH(Table58[[#This Row],[L2]],TrackerTbl[Cleansed_UAID_2],0),7)</f>
        <v>#N/A</v>
      </c>
    </row>
    <row r="4078" spans="10:16">
      <c r="J4078" t="s">
        <v>13450</v>
      </c>
      <c r="K4078" s="238" t="s">
        <v>13433</v>
      </c>
      <c r="L4078" t="str">
        <f>LEFT(Table58[[#This Row],[L3 (Last Work Package only)]],FIND(" - ",Table58[[#This Row],[L3 (Last Work Package only)]])-1)</f>
        <v>IDR 203.2-3</v>
      </c>
      <c r="M4078" t="str">
        <f>LEFT(Table58[[#This Row],[Assets]],FIND(" - ",Table58[[#This Row],[Assets]])-1)</f>
        <v>HS2-00002WUKW</v>
      </c>
      <c r="N4078" s="239" t="e">
        <f>INDEX(TrackerTbl[#Data],MATCH(Table58[[#This Row],[L2]],TrackerTbl[Cleansed_UAID_2],0),5)</f>
        <v>#N/A</v>
      </c>
      <c r="O4078" s="9" t="e">
        <f>INDEX(TrackerTbl[#Data],MATCH(Table58[[#This Row],[L2]],TrackerTbl[Cleansed_UAID_2],0),6)</f>
        <v>#N/A</v>
      </c>
      <c r="P4078" s="239" t="e">
        <f>INDEX(TrackerTbl[#Data],MATCH(Table58[[#This Row],[L2]],TrackerTbl[Cleansed_UAID_2],0),7)</f>
        <v>#N/A</v>
      </c>
    </row>
    <row r="4079" spans="10:16">
      <c r="J4079" t="s">
        <v>13451</v>
      </c>
      <c r="K4079" s="238" t="s">
        <v>13433</v>
      </c>
      <c r="L4079" t="str">
        <f>LEFT(Table58[[#This Row],[L3 (Last Work Package only)]],FIND(" - ",Table58[[#This Row],[L3 (Last Work Package only)]])-1)</f>
        <v>IDR 203.2-3</v>
      </c>
      <c r="M4079" t="str">
        <f>LEFT(Table58[[#This Row],[Assets]],FIND(" - ",Table58[[#This Row],[Assets]])-1)</f>
        <v>HS2-00002WUKX</v>
      </c>
      <c r="N4079" s="239" t="e">
        <f>INDEX(TrackerTbl[#Data],MATCH(Table58[[#This Row],[L2]],TrackerTbl[Cleansed_UAID_2],0),5)</f>
        <v>#N/A</v>
      </c>
      <c r="O4079" s="9" t="e">
        <f>INDEX(TrackerTbl[#Data],MATCH(Table58[[#This Row],[L2]],TrackerTbl[Cleansed_UAID_2],0),6)</f>
        <v>#N/A</v>
      </c>
      <c r="P4079" s="239" t="e">
        <f>INDEX(TrackerTbl[#Data],MATCH(Table58[[#This Row],[L2]],TrackerTbl[Cleansed_UAID_2],0),7)</f>
        <v>#N/A</v>
      </c>
    </row>
    <row r="4080" spans="10:16">
      <c r="J4080" t="s">
        <v>13452</v>
      </c>
      <c r="K4080" s="238" t="s">
        <v>13433</v>
      </c>
      <c r="L4080" t="str">
        <f>LEFT(Table58[[#This Row],[L3 (Last Work Package only)]],FIND(" - ",Table58[[#This Row],[L3 (Last Work Package only)]])-1)</f>
        <v>IDR 203.2-3</v>
      </c>
      <c r="M4080" t="str">
        <f>LEFT(Table58[[#This Row],[Assets]],FIND(" - ",Table58[[#This Row],[Assets]])-1)</f>
        <v>HS2-00002WUKY</v>
      </c>
      <c r="N4080" s="239" t="e">
        <f>INDEX(TrackerTbl[#Data],MATCH(Table58[[#This Row],[L2]],TrackerTbl[Cleansed_UAID_2],0),5)</f>
        <v>#N/A</v>
      </c>
      <c r="O4080" s="9" t="e">
        <f>INDEX(TrackerTbl[#Data],MATCH(Table58[[#This Row],[L2]],TrackerTbl[Cleansed_UAID_2],0),6)</f>
        <v>#N/A</v>
      </c>
      <c r="P4080" s="239" t="e">
        <f>INDEX(TrackerTbl[#Data],MATCH(Table58[[#This Row],[L2]],TrackerTbl[Cleansed_UAID_2],0),7)</f>
        <v>#N/A</v>
      </c>
    </row>
    <row r="4081" spans="10:16">
      <c r="J4081" t="s">
        <v>13453</v>
      </c>
      <c r="K4081" s="238" t="s">
        <v>13433</v>
      </c>
      <c r="L4081" t="str">
        <f>LEFT(Table58[[#This Row],[L3 (Last Work Package only)]],FIND(" - ",Table58[[#This Row],[L3 (Last Work Package only)]])-1)</f>
        <v>IDR 203.2-3</v>
      </c>
      <c r="M4081" t="str">
        <f>LEFT(Table58[[#This Row],[Assets]],FIND(" - ",Table58[[#This Row],[Assets]])-1)</f>
        <v>HS2-00002WUKZ</v>
      </c>
      <c r="N4081" s="239" t="e">
        <f>INDEX(TrackerTbl[#Data],MATCH(Table58[[#This Row],[L2]],TrackerTbl[Cleansed_UAID_2],0),5)</f>
        <v>#N/A</v>
      </c>
      <c r="O4081" s="9" t="e">
        <f>INDEX(TrackerTbl[#Data],MATCH(Table58[[#This Row],[L2]],TrackerTbl[Cleansed_UAID_2],0),6)</f>
        <v>#N/A</v>
      </c>
      <c r="P4081" s="239" t="e">
        <f>INDEX(TrackerTbl[#Data],MATCH(Table58[[#This Row],[L2]],TrackerTbl[Cleansed_UAID_2],0),7)</f>
        <v>#N/A</v>
      </c>
    </row>
    <row r="4082" spans="10:16">
      <c r="J4082" t="s">
        <v>13454</v>
      </c>
      <c r="K4082" s="238" t="s">
        <v>13433</v>
      </c>
      <c r="L4082" t="str">
        <f>LEFT(Table58[[#This Row],[L3 (Last Work Package only)]],FIND(" - ",Table58[[#This Row],[L3 (Last Work Package only)]])-1)</f>
        <v>IDR 203.2-3</v>
      </c>
      <c r="M4082" t="str">
        <f>LEFT(Table58[[#This Row],[Assets]],FIND(" - ",Table58[[#This Row],[Assets]])-1)</f>
        <v>HS2-00002WUL0</v>
      </c>
      <c r="N4082" s="239" t="e">
        <f>INDEX(TrackerTbl[#Data],MATCH(Table58[[#This Row],[L2]],TrackerTbl[Cleansed_UAID_2],0),5)</f>
        <v>#N/A</v>
      </c>
      <c r="O4082" s="9" t="e">
        <f>INDEX(TrackerTbl[#Data],MATCH(Table58[[#This Row],[L2]],TrackerTbl[Cleansed_UAID_2],0),6)</f>
        <v>#N/A</v>
      </c>
      <c r="P4082" s="239" t="e">
        <f>INDEX(TrackerTbl[#Data],MATCH(Table58[[#This Row],[L2]],TrackerTbl[Cleansed_UAID_2],0),7)</f>
        <v>#N/A</v>
      </c>
    </row>
    <row r="4083" spans="10:16">
      <c r="J4083" t="s">
        <v>13455</v>
      </c>
      <c r="K4083" s="238" t="s">
        <v>13433</v>
      </c>
      <c r="L4083" t="str">
        <f>LEFT(Table58[[#This Row],[L3 (Last Work Package only)]],FIND(" - ",Table58[[#This Row],[L3 (Last Work Package only)]])-1)</f>
        <v>IDR 203.2-3</v>
      </c>
      <c r="M4083" t="str">
        <f>LEFT(Table58[[#This Row],[Assets]],FIND(" - ",Table58[[#This Row],[Assets]])-1)</f>
        <v>HS2-000033XXL</v>
      </c>
      <c r="N4083" s="239" t="e">
        <f>INDEX(TrackerTbl[#Data],MATCH(Table58[[#This Row],[L2]],TrackerTbl[Cleansed_UAID_2],0),5)</f>
        <v>#N/A</v>
      </c>
      <c r="O4083" s="9" t="e">
        <f>INDEX(TrackerTbl[#Data],MATCH(Table58[[#This Row],[L2]],TrackerTbl[Cleansed_UAID_2],0),6)</f>
        <v>#N/A</v>
      </c>
      <c r="P4083" s="239" t="e">
        <f>INDEX(TrackerTbl[#Data],MATCH(Table58[[#This Row],[L2]],TrackerTbl[Cleansed_UAID_2],0),7)</f>
        <v>#N/A</v>
      </c>
    </row>
    <row r="4084" spans="10:16">
      <c r="J4084" t="s">
        <v>13456</v>
      </c>
      <c r="K4084" s="238" t="s">
        <v>13433</v>
      </c>
      <c r="L4084" t="str">
        <f>LEFT(Table58[[#This Row],[L3 (Last Work Package only)]],FIND(" - ",Table58[[#This Row],[L3 (Last Work Package only)]])-1)</f>
        <v>IDR 203.2-3</v>
      </c>
      <c r="M4084" t="str">
        <f>LEFT(Table58[[#This Row],[Assets]],FIND(" - ",Table58[[#This Row],[Assets]])-1)</f>
        <v>HS2-00003B5FU</v>
      </c>
      <c r="N4084" s="239" t="e">
        <f>INDEX(TrackerTbl[#Data],MATCH(Table58[[#This Row],[L2]],TrackerTbl[Cleansed_UAID_2],0),5)</f>
        <v>#N/A</v>
      </c>
      <c r="O4084" s="9" t="e">
        <f>INDEX(TrackerTbl[#Data],MATCH(Table58[[#This Row],[L2]],TrackerTbl[Cleansed_UAID_2],0),6)</f>
        <v>#N/A</v>
      </c>
      <c r="P4084" s="239" t="e">
        <f>INDEX(TrackerTbl[#Data],MATCH(Table58[[#This Row],[L2]],TrackerTbl[Cleansed_UAID_2],0),7)</f>
        <v>#N/A</v>
      </c>
    </row>
    <row r="4085" spans="10:16">
      <c r="J4085" t="s">
        <v>13457</v>
      </c>
      <c r="K4085" s="238" t="s">
        <v>13433</v>
      </c>
      <c r="L4085" t="str">
        <f>LEFT(Table58[[#This Row],[L3 (Last Work Package only)]],FIND(" - ",Table58[[#This Row],[L3 (Last Work Package only)]])-1)</f>
        <v>IDR 203.2-3</v>
      </c>
      <c r="M4085" t="str">
        <f>LEFT(Table58[[#This Row],[Assets]],FIND(" - ",Table58[[#This Row],[Assets]])-1)</f>
        <v>HS2-00003B5FV</v>
      </c>
      <c r="N4085" s="239" t="e">
        <f>INDEX(TrackerTbl[#Data],MATCH(Table58[[#This Row],[L2]],TrackerTbl[Cleansed_UAID_2],0),5)</f>
        <v>#N/A</v>
      </c>
      <c r="O4085" s="9" t="e">
        <f>INDEX(TrackerTbl[#Data],MATCH(Table58[[#This Row],[L2]],TrackerTbl[Cleansed_UAID_2],0),6)</f>
        <v>#N/A</v>
      </c>
      <c r="P4085" s="239" t="e">
        <f>INDEX(TrackerTbl[#Data],MATCH(Table58[[#This Row],[L2]],TrackerTbl[Cleansed_UAID_2],0),7)</f>
        <v>#N/A</v>
      </c>
    </row>
    <row r="4086" spans="10:16">
      <c r="J4086" t="s">
        <v>13458</v>
      </c>
      <c r="K4086" s="238" t="s">
        <v>13459</v>
      </c>
      <c r="L4086" t="str">
        <f>LEFT(Table58[[#This Row],[L3 (Last Work Package only)]],FIND(" - ",Table58[[#This Row],[L3 (Last Work Package only)]])-1)</f>
        <v>IDR 203.2-2</v>
      </c>
      <c r="M4086" t="str">
        <f>LEFT(Table58[[#This Row],[Assets]],FIND(" - ",Table58[[#This Row],[Assets]])-1)</f>
        <v>HS2-00002CT3H</v>
      </c>
      <c r="N4086" s="239" t="e">
        <f>INDEX(TrackerTbl[#Data],MATCH(Table58[[#This Row],[L2]],TrackerTbl[Cleansed_UAID_2],0),5)</f>
        <v>#N/A</v>
      </c>
      <c r="O4086" s="9" t="e">
        <f>INDEX(TrackerTbl[#Data],MATCH(Table58[[#This Row],[L2]],TrackerTbl[Cleansed_UAID_2],0),6)</f>
        <v>#N/A</v>
      </c>
      <c r="P4086" s="239" t="e">
        <f>INDEX(TrackerTbl[#Data],MATCH(Table58[[#This Row],[L2]],TrackerTbl[Cleansed_UAID_2],0),7)</f>
        <v>#N/A</v>
      </c>
    </row>
    <row r="4087" spans="10:16">
      <c r="J4087" t="s">
        <v>13460</v>
      </c>
      <c r="K4087" s="238" t="s">
        <v>13459</v>
      </c>
      <c r="L4087" t="str">
        <f>LEFT(Table58[[#This Row],[L3 (Last Work Package only)]],FIND(" - ",Table58[[#This Row],[L3 (Last Work Package only)]])-1)</f>
        <v>IDR 203.2-2</v>
      </c>
      <c r="M4087" t="str">
        <f>LEFT(Table58[[#This Row],[Assets]],FIND(" - ",Table58[[#This Row],[Assets]])-1)</f>
        <v>HS2-00002CT3L</v>
      </c>
      <c r="N4087" s="239" t="e">
        <f>INDEX(TrackerTbl[#Data],MATCH(Table58[[#This Row],[L2]],TrackerTbl[Cleansed_UAID_2],0),5)</f>
        <v>#N/A</v>
      </c>
      <c r="O4087" s="9" t="e">
        <f>INDEX(TrackerTbl[#Data],MATCH(Table58[[#This Row],[L2]],TrackerTbl[Cleansed_UAID_2],0),6)</f>
        <v>#N/A</v>
      </c>
      <c r="P4087" s="239" t="e">
        <f>INDEX(TrackerTbl[#Data],MATCH(Table58[[#This Row],[L2]],TrackerTbl[Cleansed_UAID_2],0),7)</f>
        <v>#N/A</v>
      </c>
    </row>
    <row r="4088" spans="10:16">
      <c r="J4088" t="s">
        <v>13461</v>
      </c>
      <c r="K4088" s="238" t="s">
        <v>13459</v>
      </c>
      <c r="L4088" t="str">
        <f>LEFT(Table58[[#This Row],[L3 (Last Work Package only)]],FIND(" - ",Table58[[#This Row],[L3 (Last Work Package only)]])-1)</f>
        <v>IDR 203.2-2</v>
      </c>
      <c r="M4088" t="str">
        <f>LEFT(Table58[[#This Row],[Assets]],FIND(" - ",Table58[[#This Row],[Assets]])-1)</f>
        <v>HS2-00002TMEP</v>
      </c>
      <c r="N4088" s="239" t="e">
        <f>INDEX(TrackerTbl[#Data],MATCH(Table58[[#This Row],[L2]],TrackerTbl[Cleansed_UAID_2],0),5)</f>
        <v>#N/A</v>
      </c>
      <c r="O4088" s="9" t="e">
        <f>INDEX(TrackerTbl[#Data],MATCH(Table58[[#This Row],[L2]],TrackerTbl[Cleansed_UAID_2],0),6)</f>
        <v>#N/A</v>
      </c>
      <c r="P4088" s="239" t="e">
        <f>INDEX(TrackerTbl[#Data],MATCH(Table58[[#This Row],[L2]],TrackerTbl[Cleansed_UAID_2],0),7)</f>
        <v>#N/A</v>
      </c>
    </row>
    <row r="4089" spans="10:16">
      <c r="J4089" t="s">
        <v>13462</v>
      </c>
      <c r="K4089" s="238" t="s">
        <v>13459</v>
      </c>
      <c r="L4089" t="str">
        <f>LEFT(Table58[[#This Row],[L3 (Last Work Package only)]],FIND(" - ",Table58[[#This Row],[L3 (Last Work Package only)]])-1)</f>
        <v>IDR 203.2-2</v>
      </c>
      <c r="M4089" t="str">
        <f>LEFT(Table58[[#This Row],[Assets]],FIND(" - ",Table58[[#This Row],[Assets]])-1)</f>
        <v>HS2-00002TMEQ</v>
      </c>
      <c r="N4089" s="239" t="e">
        <f>INDEX(TrackerTbl[#Data],MATCH(Table58[[#This Row],[L2]],TrackerTbl[Cleansed_UAID_2],0),5)</f>
        <v>#N/A</v>
      </c>
      <c r="O4089" s="9" t="e">
        <f>INDEX(TrackerTbl[#Data],MATCH(Table58[[#This Row],[L2]],TrackerTbl[Cleansed_UAID_2],0),6)</f>
        <v>#N/A</v>
      </c>
      <c r="P4089" s="239" t="e">
        <f>INDEX(TrackerTbl[#Data],MATCH(Table58[[#This Row],[L2]],TrackerTbl[Cleansed_UAID_2],0),7)</f>
        <v>#N/A</v>
      </c>
    </row>
    <row r="4090" spans="10:16">
      <c r="J4090" t="s">
        <v>13463</v>
      </c>
      <c r="K4090" s="238" t="s">
        <v>13459</v>
      </c>
      <c r="L4090" t="str">
        <f>LEFT(Table58[[#This Row],[L3 (Last Work Package only)]],FIND(" - ",Table58[[#This Row],[L3 (Last Work Package only)]])-1)</f>
        <v>IDR 203.2-2</v>
      </c>
      <c r="M4090" t="str">
        <f>LEFT(Table58[[#This Row],[Assets]],FIND(" - ",Table58[[#This Row],[Assets]])-1)</f>
        <v>HS2-00002BJRN</v>
      </c>
      <c r="N4090" s="239" t="e">
        <f>INDEX(TrackerTbl[#Data],MATCH(Table58[[#This Row],[L2]],TrackerTbl[Cleansed_UAID_2],0),5)</f>
        <v>#N/A</v>
      </c>
      <c r="O4090" s="9" t="e">
        <f>INDEX(TrackerTbl[#Data],MATCH(Table58[[#This Row],[L2]],TrackerTbl[Cleansed_UAID_2],0),6)</f>
        <v>#N/A</v>
      </c>
      <c r="P4090" s="239" t="e">
        <f>INDEX(TrackerTbl[#Data],MATCH(Table58[[#This Row],[L2]],TrackerTbl[Cleansed_UAID_2],0),7)</f>
        <v>#N/A</v>
      </c>
    </row>
    <row r="4091" spans="10:16">
      <c r="J4091" t="s">
        <v>13464</v>
      </c>
      <c r="K4091" s="238" t="s">
        <v>13459</v>
      </c>
      <c r="L4091" t="str">
        <f>LEFT(Table58[[#This Row],[L3 (Last Work Package only)]],FIND(" - ",Table58[[#This Row],[L3 (Last Work Package only)]])-1)</f>
        <v>IDR 203.2-2</v>
      </c>
      <c r="M4091" t="str">
        <f>LEFT(Table58[[#This Row],[Assets]],FIND(" - ",Table58[[#This Row],[Assets]])-1)</f>
        <v>HS2-00002EK6N</v>
      </c>
      <c r="N4091" s="239" t="e">
        <f>INDEX(TrackerTbl[#Data],MATCH(Table58[[#This Row],[L2]],TrackerTbl[Cleansed_UAID_2],0),5)</f>
        <v>#N/A</v>
      </c>
      <c r="O4091" s="9" t="e">
        <f>INDEX(TrackerTbl[#Data],MATCH(Table58[[#This Row],[L2]],TrackerTbl[Cleansed_UAID_2],0),6)</f>
        <v>#N/A</v>
      </c>
      <c r="P4091" s="239" t="e">
        <f>INDEX(TrackerTbl[#Data],MATCH(Table58[[#This Row],[L2]],TrackerTbl[Cleansed_UAID_2],0),7)</f>
        <v>#N/A</v>
      </c>
    </row>
    <row r="4092" spans="10:16">
      <c r="J4092" t="s">
        <v>13465</v>
      </c>
      <c r="K4092" s="238" t="s">
        <v>13459</v>
      </c>
      <c r="L4092" t="str">
        <f>LEFT(Table58[[#This Row],[L3 (Last Work Package only)]],FIND(" - ",Table58[[#This Row],[L3 (Last Work Package only)]])-1)</f>
        <v>IDR 203.2-2</v>
      </c>
      <c r="M4092" t="str">
        <f>LEFT(Table58[[#This Row],[Assets]],FIND(" - ",Table58[[#This Row],[Assets]])-1)</f>
        <v>HS2-00002YNH9</v>
      </c>
      <c r="N4092" s="239" t="e">
        <f>INDEX(TrackerTbl[#Data],MATCH(Table58[[#This Row],[L2]],TrackerTbl[Cleansed_UAID_2],0),5)</f>
        <v>#N/A</v>
      </c>
      <c r="O4092" s="9" t="e">
        <f>INDEX(TrackerTbl[#Data],MATCH(Table58[[#This Row],[L2]],TrackerTbl[Cleansed_UAID_2],0),6)</f>
        <v>#N/A</v>
      </c>
      <c r="P4092" s="239" t="e">
        <f>INDEX(TrackerTbl[#Data],MATCH(Table58[[#This Row],[L2]],TrackerTbl[Cleansed_UAID_2],0),7)</f>
        <v>#N/A</v>
      </c>
    </row>
    <row r="4093" spans="10:16">
      <c r="J4093" t="s">
        <v>13466</v>
      </c>
      <c r="K4093" s="238" t="s">
        <v>13467</v>
      </c>
      <c r="L4093" t="str">
        <f>LEFT(Table58[[#This Row],[L3 (Last Work Package only)]],FIND(" - ",Table58[[#This Row],[L3 (Last Work Package only)]])-1)</f>
        <v>IDR 203.2-1</v>
      </c>
      <c r="M4093" t="str">
        <f>LEFT(Table58[[#This Row],[Assets]],FIND(" - ",Table58[[#This Row],[Assets]])-1)</f>
        <v>HS2-000000159</v>
      </c>
      <c r="N4093" s="239" t="e">
        <f>INDEX(TrackerTbl[#Data],MATCH(Table58[[#This Row],[L2]],TrackerTbl[Cleansed_UAID_2],0),5)</f>
        <v>#N/A</v>
      </c>
      <c r="O4093" s="9" t="e">
        <f>INDEX(TrackerTbl[#Data],MATCH(Table58[[#This Row],[L2]],TrackerTbl[Cleansed_UAID_2],0),6)</f>
        <v>#N/A</v>
      </c>
      <c r="P4093" s="239" t="e">
        <f>INDEX(TrackerTbl[#Data],MATCH(Table58[[#This Row],[L2]],TrackerTbl[Cleansed_UAID_2],0),7)</f>
        <v>#N/A</v>
      </c>
    </row>
    <row r="4094" spans="10:16">
      <c r="J4094" t="s">
        <v>13468</v>
      </c>
      <c r="K4094" s="238" t="s">
        <v>13469</v>
      </c>
      <c r="L4094" t="str">
        <f>LEFT(Table58[[#This Row],[L3 (Last Work Package only)]],FIND(" - ",Table58[[#This Row],[L3 (Last Work Package only)]])-1)</f>
        <v>IDR 202.5-5</v>
      </c>
      <c r="M4094" t="str">
        <f>LEFT(Table58[[#This Row],[Assets]],FIND(" - ",Table58[[#This Row],[Assets]])-1)</f>
        <v>HS2-00002Y8VR</v>
      </c>
      <c r="N4094" s="239" t="e">
        <f>INDEX(TrackerTbl[#Data],MATCH(Table58[[#This Row],[L2]],TrackerTbl[Cleansed_UAID_2],0),5)</f>
        <v>#N/A</v>
      </c>
      <c r="O4094" s="9" t="e">
        <f>INDEX(TrackerTbl[#Data],MATCH(Table58[[#This Row],[L2]],TrackerTbl[Cleansed_UAID_2],0),6)</f>
        <v>#N/A</v>
      </c>
      <c r="P4094" s="239" t="e">
        <f>INDEX(TrackerTbl[#Data],MATCH(Table58[[#This Row],[L2]],TrackerTbl[Cleansed_UAID_2],0),7)</f>
        <v>#N/A</v>
      </c>
    </row>
    <row r="4095" spans="10:16">
      <c r="J4095" t="s">
        <v>13470</v>
      </c>
      <c r="K4095" s="238" t="s">
        <v>13471</v>
      </c>
      <c r="L4095" t="str">
        <f>LEFT(Table58[[#This Row],[L3 (Last Work Package only)]],FIND(" - ",Table58[[#This Row],[L3 (Last Work Package only)]])-1)</f>
        <v>IDR 202.5-4</v>
      </c>
      <c r="M4095" t="str">
        <f>LEFT(Table58[[#This Row],[Assets]],FIND(" - ",Table58[[#This Row],[Assets]])-1)</f>
        <v>HS2-00002Y8VP</v>
      </c>
      <c r="N4095" s="239">
        <f>INDEX(TrackerTbl[#Data],MATCH(Table58[[#This Row],[L2]],TrackerTbl[Cleansed_UAID_2],0),5)</f>
        <v>45244</v>
      </c>
      <c r="O4095" s="9" t="str">
        <f>INDEX(TrackerTbl[#Data],MATCH(Table58[[#This Row],[L2]],TrackerTbl[Cleansed_UAID_2],0),6)</f>
        <v>10 - Complete</v>
      </c>
      <c r="P4095" s="239">
        <f>INDEX(TrackerTbl[#Data],MATCH(Table58[[#This Row],[L2]],TrackerTbl[Cleansed_UAID_2],0),7)</f>
        <v>45250</v>
      </c>
    </row>
    <row r="4096" spans="10:16">
      <c r="J4096" t="s">
        <v>13472</v>
      </c>
      <c r="K4096" s="238" t="s">
        <v>13473</v>
      </c>
      <c r="L4096" t="str">
        <f>LEFT(Table58[[#This Row],[L3 (Last Work Package only)]],FIND(" - ",Table58[[#This Row],[L3 (Last Work Package only)]])-1)</f>
        <v>IDR 202.5-3</v>
      </c>
      <c r="M4096" t="str">
        <f>LEFT(Table58[[#This Row],[Assets]],FIND(" - ",Table58[[#This Row],[Assets]])-1)</f>
        <v>HS2-00002CT3C</v>
      </c>
      <c r="N4096" s="239" t="e">
        <f>INDEX(TrackerTbl[#Data],MATCH(Table58[[#This Row],[L2]],TrackerTbl[Cleansed_UAID_2],0),5)</f>
        <v>#N/A</v>
      </c>
      <c r="O4096" s="9" t="e">
        <f>INDEX(TrackerTbl[#Data],MATCH(Table58[[#This Row],[L2]],TrackerTbl[Cleansed_UAID_2],0),6)</f>
        <v>#N/A</v>
      </c>
      <c r="P4096" s="239" t="e">
        <f>INDEX(TrackerTbl[#Data],MATCH(Table58[[#This Row],[L2]],TrackerTbl[Cleansed_UAID_2],0),7)</f>
        <v>#N/A</v>
      </c>
    </row>
    <row r="4097" spans="10:16">
      <c r="J4097" t="s">
        <v>13474</v>
      </c>
      <c r="K4097" s="238" t="s">
        <v>13473</v>
      </c>
      <c r="L4097" t="str">
        <f>LEFT(Table58[[#This Row],[L3 (Last Work Package only)]],FIND(" - ",Table58[[#This Row],[L3 (Last Work Package only)]])-1)</f>
        <v>IDR 202.5-3</v>
      </c>
      <c r="M4097" t="str">
        <f>LEFT(Table58[[#This Row],[Assets]],FIND(" - ",Table58[[#This Row],[Assets]])-1)</f>
        <v>HS2-000020NA5</v>
      </c>
      <c r="N4097" s="239" t="e">
        <f>INDEX(TrackerTbl[#Data],MATCH(Table58[[#This Row],[L2]],TrackerTbl[Cleansed_UAID_2],0),5)</f>
        <v>#N/A</v>
      </c>
      <c r="O4097" s="9" t="e">
        <f>INDEX(TrackerTbl[#Data],MATCH(Table58[[#This Row],[L2]],TrackerTbl[Cleansed_UAID_2],0),6)</f>
        <v>#N/A</v>
      </c>
      <c r="P4097" s="239" t="e">
        <f>INDEX(TrackerTbl[#Data],MATCH(Table58[[#This Row],[L2]],TrackerTbl[Cleansed_UAID_2],0),7)</f>
        <v>#N/A</v>
      </c>
    </row>
    <row r="4098" spans="10:16">
      <c r="J4098" t="s">
        <v>13475</v>
      </c>
      <c r="K4098" s="238" t="s">
        <v>13473</v>
      </c>
      <c r="L4098" t="str">
        <f>LEFT(Table58[[#This Row],[L3 (Last Work Package only)]],FIND(" - ",Table58[[#This Row],[L3 (Last Work Package only)]])-1)</f>
        <v>IDR 202.5-3</v>
      </c>
      <c r="M4098" t="str">
        <f>LEFT(Table58[[#This Row],[Assets]],FIND(" - ",Table58[[#This Row],[Assets]])-1)</f>
        <v>HS2-00002CT3K</v>
      </c>
      <c r="N4098" s="239" t="e">
        <f>INDEX(TrackerTbl[#Data],MATCH(Table58[[#This Row],[L2]],TrackerTbl[Cleansed_UAID_2],0),5)</f>
        <v>#N/A</v>
      </c>
      <c r="O4098" s="9" t="e">
        <f>INDEX(TrackerTbl[#Data],MATCH(Table58[[#This Row],[L2]],TrackerTbl[Cleansed_UAID_2],0),6)</f>
        <v>#N/A</v>
      </c>
      <c r="P4098" s="239" t="e">
        <f>INDEX(TrackerTbl[#Data],MATCH(Table58[[#This Row],[L2]],TrackerTbl[Cleansed_UAID_2],0),7)</f>
        <v>#N/A</v>
      </c>
    </row>
    <row r="4099" spans="10:16">
      <c r="J4099" t="s">
        <v>13476</v>
      </c>
      <c r="K4099" s="238" t="s">
        <v>13473</v>
      </c>
      <c r="L4099" t="str">
        <f>LEFT(Table58[[#This Row],[L3 (Last Work Package only)]],FIND(" - ",Table58[[#This Row],[L3 (Last Work Package only)]])-1)</f>
        <v>IDR 202.5-3</v>
      </c>
      <c r="M4099" t="str">
        <f>LEFT(Table58[[#This Row],[Assets]],FIND(" - ",Table58[[#This Row],[Assets]])-1)</f>
        <v>HS2-00002CT3M</v>
      </c>
      <c r="N4099" s="239" t="e">
        <f>INDEX(TrackerTbl[#Data],MATCH(Table58[[#This Row],[L2]],TrackerTbl[Cleansed_UAID_2],0),5)</f>
        <v>#N/A</v>
      </c>
      <c r="O4099" s="9" t="e">
        <f>INDEX(TrackerTbl[#Data],MATCH(Table58[[#This Row],[L2]],TrackerTbl[Cleansed_UAID_2],0),6)</f>
        <v>#N/A</v>
      </c>
      <c r="P4099" s="239" t="e">
        <f>INDEX(TrackerTbl[#Data],MATCH(Table58[[#This Row],[L2]],TrackerTbl[Cleansed_UAID_2],0),7)</f>
        <v>#N/A</v>
      </c>
    </row>
    <row r="4100" spans="10:16">
      <c r="J4100" t="s">
        <v>13477</v>
      </c>
      <c r="K4100" s="238" t="s">
        <v>13473</v>
      </c>
      <c r="L4100" t="str">
        <f>LEFT(Table58[[#This Row],[L3 (Last Work Package only)]],FIND(" - ",Table58[[#This Row],[L3 (Last Work Package only)]])-1)</f>
        <v>IDR 202.5-3</v>
      </c>
      <c r="M4100" t="str">
        <f>LEFT(Table58[[#This Row],[Assets]],FIND(" - ",Table58[[#This Row],[Assets]])-1)</f>
        <v>HS2-00002D88N</v>
      </c>
      <c r="N4100" s="239" t="e">
        <f>INDEX(TrackerTbl[#Data],MATCH(Table58[[#This Row],[L2]],TrackerTbl[Cleansed_UAID_2],0),5)</f>
        <v>#N/A</v>
      </c>
      <c r="O4100" s="9" t="e">
        <f>INDEX(TrackerTbl[#Data],MATCH(Table58[[#This Row],[L2]],TrackerTbl[Cleansed_UAID_2],0),6)</f>
        <v>#N/A</v>
      </c>
      <c r="P4100" s="239" t="e">
        <f>INDEX(TrackerTbl[#Data],MATCH(Table58[[#This Row],[L2]],TrackerTbl[Cleansed_UAID_2],0),7)</f>
        <v>#N/A</v>
      </c>
    </row>
    <row r="4101" spans="10:16">
      <c r="J4101" t="s">
        <v>13478</v>
      </c>
      <c r="K4101" s="238" t="s">
        <v>13473</v>
      </c>
      <c r="L4101" t="str">
        <f>LEFT(Table58[[#This Row],[L3 (Last Work Package only)]],FIND(" - ",Table58[[#This Row],[L3 (Last Work Package only)]])-1)</f>
        <v>IDR 202.5-3</v>
      </c>
      <c r="M4101" t="str">
        <f>LEFT(Table58[[#This Row],[Assets]],FIND(" - ",Table58[[#This Row],[Assets]])-1)</f>
        <v>HS2-000020NA8</v>
      </c>
      <c r="N4101" s="239" t="e">
        <f>INDEX(TrackerTbl[#Data],MATCH(Table58[[#This Row],[L2]],TrackerTbl[Cleansed_UAID_2],0),5)</f>
        <v>#N/A</v>
      </c>
      <c r="O4101" s="9" t="e">
        <f>INDEX(TrackerTbl[#Data],MATCH(Table58[[#This Row],[L2]],TrackerTbl[Cleansed_UAID_2],0),6)</f>
        <v>#N/A</v>
      </c>
      <c r="P4101" s="239" t="e">
        <f>INDEX(TrackerTbl[#Data],MATCH(Table58[[#This Row],[L2]],TrackerTbl[Cleansed_UAID_2],0),7)</f>
        <v>#N/A</v>
      </c>
    </row>
    <row r="4102" spans="10:16">
      <c r="J4102" t="s">
        <v>13479</v>
      </c>
      <c r="K4102" s="238" t="s">
        <v>13473</v>
      </c>
      <c r="L4102" t="str">
        <f>LEFT(Table58[[#This Row],[L3 (Last Work Package only)]],FIND(" - ",Table58[[#This Row],[L3 (Last Work Package only)]])-1)</f>
        <v>IDR 202.5-3</v>
      </c>
      <c r="M4102" t="str">
        <f>LEFT(Table58[[#This Row],[Assets]],FIND(" - ",Table58[[#This Row],[Assets]])-1)</f>
        <v>HS2-00002BJRH</v>
      </c>
      <c r="N4102" s="239" t="e">
        <f>INDEX(TrackerTbl[#Data],MATCH(Table58[[#This Row],[L2]],TrackerTbl[Cleansed_UAID_2],0),5)</f>
        <v>#N/A</v>
      </c>
      <c r="O4102" s="9" t="e">
        <f>INDEX(TrackerTbl[#Data],MATCH(Table58[[#This Row],[L2]],TrackerTbl[Cleansed_UAID_2],0),6)</f>
        <v>#N/A</v>
      </c>
      <c r="P4102" s="239" t="e">
        <f>INDEX(TrackerTbl[#Data],MATCH(Table58[[#This Row],[L2]],TrackerTbl[Cleansed_UAID_2],0),7)</f>
        <v>#N/A</v>
      </c>
    </row>
    <row r="4103" spans="10:16">
      <c r="J4103" t="s">
        <v>13480</v>
      </c>
      <c r="K4103" s="238" t="s">
        <v>13473</v>
      </c>
      <c r="L4103" t="str">
        <f>LEFT(Table58[[#This Row],[L3 (Last Work Package only)]],FIND(" - ",Table58[[#This Row],[L3 (Last Work Package only)]])-1)</f>
        <v>IDR 202.5-3</v>
      </c>
      <c r="M4103" t="str">
        <f>LEFT(Table58[[#This Row],[Assets]],FIND(" - ",Table58[[#This Row],[Assets]])-1)</f>
        <v>HS2-00002VKUX</v>
      </c>
      <c r="N4103" s="239" t="e">
        <f>INDEX(TrackerTbl[#Data],MATCH(Table58[[#This Row],[L2]],TrackerTbl[Cleansed_UAID_2],0),5)</f>
        <v>#N/A</v>
      </c>
      <c r="O4103" s="9" t="e">
        <f>INDEX(TrackerTbl[#Data],MATCH(Table58[[#This Row],[L2]],TrackerTbl[Cleansed_UAID_2],0),6)</f>
        <v>#N/A</v>
      </c>
      <c r="P4103" s="239" t="e">
        <f>INDEX(TrackerTbl[#Data],MATCH(Table58[[#This Row],[L2]],TrackerTbl[Cleansed_UAID_2],0),7)</f>
        <v>#N/A</v>
      </c>
    </row>
    <row r="4104" spans="10:16">
      <c r="J4104" t="s">
        <v>13481</v>
      </c>
      <c r="K4104" s="238" t="s">
        <v>13473</v>
      </c>
      <c r="L4104" t="str">
        <f>LEFT(Table58[[#This Row],[L3 (Last Work Package only)]],FIND(" - ",Table58[[#This Row],[L3 (Last Work Package only)]])-1)</f>
        <v>IDR 202.5-3</v>
      </c>
      <c r="M4104" t="str">
        <f>LEFT(Table58[[#This Row],[Assets]],FIND(" - ",Table58[[#This Row],[Assets]])-1)</f>
        <v>HS2-00002CT3R</v>
      </c>
      <c r="N4104" s="239" t="e">
        <f>INDEX(TrackerTbl[#Data],MATCH(Table58[[#This Row],[L2]],TrackerTbl[Cleansed_UAID_2],0),5)</f>
        <v>#N/A</v>
      </c>
      <c r="O4104" s="9" t="e">
        <f>INDEX(TrackerTbl[#Data],MATCH(Table58[[#This Row],[L2]],TrackerTbl[Cleansed_UAID_2],0),6)</f>
        <v>#N/A</v>
      </c>
      <c r="P4104" s="239" t="e">
        <f>INDEX(TrackerTbl[#Data],MATCH(Table58[[#This Row],[L2]],TrackerTbl[Cleansed_UAID_2],0),7)</f>
        <v>#N/A</v>
      </c>
    </row>
    <row r="4105" spans="10:16">
      <c r="J4105" t="s">
        <v>13482</v>
      </c>
      <c r="K4105" s="238" t="s">
        <v>13473</v>
      </c>
      <c r="L4105" t="str">
        <f>LEFT(Table58[[#This Row],[L3 (Last Work Package only)]],FIND(" - ",Table58[[#This Row],[L3 (Last Work Package only)]])-1)</f>
        <v>IDR 202.5-3</v>
      </c>
      <c r="M4105" t="str">
        <f>LEFT(Table58[[#This Row],[Assets]],FIND(" - ",Table58[[#This Row],[Assets]])-1)</f>
        <v>HS2-00002WUKH</v>
      </c>
      <c r="N4105" s="239" t="e">
        <f>INDEX(TrackerTbl[#Data],MATCH(Table58[[#This Row],[L2]],TrackerTbl[Cleansed_UAID_2],0),5)</f>
        <v>#N/A</v>
      </c>
      <c r="O4105" s="9" t="e">
        <f>INDEX(TrackerTbl[#Data],MATCH(Table58[[#This Row],[L2]],TrackerTbl[Cleansed_UAID_2],0),6)</f>
        <v>#N/A</v>
      </c>
      <c r="P4105" s="239" t="e">
        <f>INDEX(TrackerTbl[#Data],MATCH(Table58[[#This Row],[L2]],TrackerTbl[Cleansed_UAID_2],0),7)</f>
        <v>#N/A</v>
      </c>
    </row>
    <row r="4106" spans="10:16">
      <c r="J4106" t="s">
        <v>13483</v>
      </c>
      <c r="K4106" s="238" t="s">
        <v>13473</v>
      </c>
      <c r="L4106" t="str">
        <f>LEFT(Table58[[#This Row],[L3 (Last Work Package only)]],FIND(" - ",Table58[[#This Row],[L3 (Last Work Package only)]])-1)</f>
        <v>IDR 202.5-3</v>
      </c>
      <c r="M4106" t="str">
        <f>LEFT(Table58[[#This Row],[Assets]],FIND(" - ",Table58[[#This Row],[Assets]])-1)</f>
        <v>HS2-00002WUKJ</v>
      </c>
      <c r="N4106" s="239" t="e">
        <f>INDEX(TrackerTbl[#Data],MATCH(Table58[[#This Row],[L2]],TrackerTbl[Cleansed_UAID_2],0),5)</f>
        <v>#N/A</v>
      </c>
      <c r="O4106" s="9" t="e">
        <f>INDEX(TrackerTbl[#Data],MATCH(Table58[[#This Row],[L2]],TrackerTbl[Cleansed_UAID_2],0),6)</f>
        <v>#N/A</v>
      </c>
      <c r="P4106" s="239" t="e">
        <f>INDEX(TrackerTbl[#Data],MATCH(Table58[[#This Row],[L2]],TrackerTbl[Cleansed_UAID_2],0),7)</f>
        <v>#N/A</v>
      </c>
    </row>
    <row r="4107" spans="10:16">
      <c r="J4107" t="s">
        <v>13484</v>
      </c>
      <c r="K4107" s="238" t="s">
        <v>13473</v>
      </c>
      <c r="L4107" t="str">
        <f>LEFT(Table58[[#This Row],[L3 (Last Work Package only)]],FIND(" - ",Table58[[#This Row],[L3 (Last Work Package only)]])-1)</f>
        <v>IDR 202.5-3</v>
      </c>
      <c r="M4107" t="str">
        <f>LEFT(Table58[[#This Row],[Assets]],FIND(" - ",Table58[[#This Row],[Assets]])-1)</f>
        <v>HS2-00002WUKK</v>
      </c>
      <c r="N4107" s="239" t="e">
        <f>INDEX(TrackerTbl[#Data],MATCH(Table58[[#This Row],[L2]],TrackerTbl[Cleansed_UAID_2],0),5)</f>
        <v>#N/A</v>
      </c>
      <c r="O4107" s="9" t="e">
        <f>INDEX(TrackerTbl[#Data],MATCH(Table58[[#This Row],[L2]],TrackerTbl[Cleansed_UAID_2],0),6)</f>
        <v>#N/A</v>
      </c>
      <c r="P4107" s="239" t="e">
        <f>INDEX(TrackerTbl[#Data],MATCH(Table58[[#This Row],[L2]],TrackerTbl[Cleansed_UAID_2],0),7)</f>
        <v>#N/A</v>
      </c>
    </row>
    <row r="4108" spans="10:16">
      <c r="J4108" t="s">
        <v>13485</v>
      </c>
      <c r="K4108" s="238" t="s">
        <v>13473</v>
      </c>
      <c r="L4108" t="str">
        <f>LEFT(Table58[[#This Row],[L3 (Last Work Package only)]],FIND(" - ",Table58[[#This Row],[L3 (Last Work Package only)]])-1)</f>
        <v>IDR 202.5-3</v>
      </c>
      <c r="M4108" t="str">
        <f>LEFT(Table58[[#This Row],[Assets]],FIND(" - ",Table58[[#This Row],[Assets]])-1)</f>
        <v>HS2-00002WUKL</v>
      </c>
      <c r="N4108" s="239" t="e">
        <f>INDEX(TrackerTbl[#Data],MATCH(Table58[[#This Row],[L2]],TrackerTbl[Cleansed_UAID_2],0),5)</f>
        <v>#N/A</v>
      </c>
      <c r="O4108" s="9" t="e">
        <f>INDEX(TrackerTbl[#Data],MATCH(Table58[[#This Row],[L2]],TrackerTbl[Cleansed_UAID_2],0),6)</f>
        <v>#N/A</v>
      </c>
      <c r="P4108" s="239" t="e">
        <f>INDEX(TrackerTbl[#Data],MATCH(Table58[[#This Row],[L2]],TrackerTbl[Cleansed_UAID_2],0),7)</f>
        <v>#N/A</v>
      </c>
    </row>
    <row r="4109" spans="10:16">
      <c r="J4109" t="s">
        <v>13486</v>
      </c>
      <c r="K4109" s="238" t="s">
        <v>13473</v>
      </c>
      <c r="L4109" t="str">
        <f>LEFT(Table58[[#This Row],[L3 (Last Work Package only)]],FIND(" - ",Table58[[#This Row],[L3 (Last Work Package only)]])-1)</f>
        <v>IDR 202.5-3</v>
      </c>
      <c r="M4109" t="str">
        <f>LEFT(Table58[[#This Row],[Assets]],FIND(" - ",Table58[[#This Row],[Assets]])-1)</f>
        <v>HS2-00002WUKM</v>
      </c>
      <c r="N4109" s="239" t="e">
        <f>INDEX(TrackerTbl[#Data],MATCH(Table58[[#This Row],[L2]],TrackerTbl[Cleansed_UAID_2],0),5)</f>
        <v>#N/A</v>
      </c>
      <c r="O4109" s="9" t="e">
        <f>INDEX(TrackerTbl[#Data],MATCH(Table58[[#This Row],[L2]],TrackerTbl[Cleansed_UAID_2],0),6)</f>
        <v>#N/A</v>
      </c>
      <c r="P4109" s="239" t="e">
        <f>INDEX(TrackerTbl[#Data],MATCH(Table58[[#This Row],[L2]],TrackerTbl[Cleansed_UAID_2],0),7)</f>
        <v>#N/A</v>
      </c>
    </row>
    <row r="4110" spans="10:16">
      <c r="J4110" t="s">
        <v>13487</v>
      </c>
      <c r="K4110" s="238" t="s">
        <v>13473</v>
      </c>
      <c r="L4110" t="str">
        <f>LEFT(Table58[[#This Row],[L3 (Last Work Package only)]],FIND(" - ",Table58[[#This Row],[L3 (Last Work Package only)]])-1)</f>
        <v>IDR 202.5-3</v>
      </c>
      <c r="M4110" t="str">
        <f>LEFT(Table58[[#This Row],[Assets]],FIND(" - ",Table58[[#This Row],[Assets]])-1)</f>
        <v>HS2-00002WUKN</v>
      </c>
      <c r="N4110" s="239" t="e">
        <f>INDEX(TrackerTbl[#Data],MATCH(Table58[[#This Row],[L2]],TrackerTbl[Cleansed_UAID_2],0),5)</f>
        <v>#N/A</v>
      </c>
      <c r="O4110" s="9" t="e">
        <f>INDEX(TrackerTbl[#Data],MATCH(Table58[[#This Row],[L2]],TrackerTbl[Cleansed_UAID_2],0),6)</f>
        <v>#N/A</v>
      </c>
      <c r="P4110" s="239" t="e">
        <f>INDEX(TrackerTbl[#Data],MATCH(Table58[[#This Row],[L2]],TrackerTbl[Cleansed_UAID_2],0),7)</f>
        <v>#N/A</v>
      </c>
    </row>
    <row r="4111" spans="10:16">
      <c r="J4111" t="s">
        <v>13488</v>
      </c>
      <c r="K4111" s="238" t="s">
        <v>13473</v>
      </c>
      <c r="L4111" t="str">
        <f>LEFT(Table58[[#This Row],[L3 (Last Work Package only)]],FIND(" - ",Table58[[#This Row],[L3 (Last Work Package only)]])-1)</f>
        <v>IDR 202.5-3</v>
      </c>
      <c r="M4111" t="str">
        <f>LEFT(Table58[[#This Row],[Assets]],FIND(" - ",Table58[[#This Row],[Assets]])-1)</f>
        <v>HS2-00002WUKP</v>
      </c>
      <c r="N4111" s="239" t="e">
        <f>INDEX(TrackerTbl[#Data],MATCH(Table58[[#This Row],[L2]],TrackerTbl[Cleansed_UAID_2],0),5)</f>
        <v>#N/A</v>
      </c>
      <c r="O4111" s="9" t="e">
        <f>INDEX(TrackerTbl[#Data],MATCH(Table58[[#This Row],[L2]],TrackerTbl[Cleansed_UAID_2],0),6)</f>
        <v>#N/A</v>
      </c>
      <c r="P4111" s="239" t="e">
        <f>INDEX(TrackerTbl[#Data],MATCH(Table58[[#This Row],[L2]],TrackerTbl[Cleansed_UAID_2],0),7)</f>
        <v>#N/A</v>
      </c>
    </row>
    <row r="4112" spans="10:16">
      <c r="J4112" t="s">
        <v>13489</v>
      </c>
      <c r="K4112" s="238" t="s">
        <v>13473</v>
      </c>
      <c r="L4112" t="str">
        <f>LEFT(Table58[[#This Row],[L3 (Last Work Package only)]],FIND(" - ",Table58[[#This Row],[L3 (Last Work Package only)]])-1)</f>
        <v>IDR 202.5-3</v>
      </c>
      <c r="M4112" t="str">
        <f>LEFT(Table58[[#This Row],[Assets]],FIND(" - ",Table58[[#This Row],[Assets]])-1)</f>
        <v>HS2-00002WUKQ</v>
      </c>
      <c r="N4112" s="239" t="e">
        <f>INDEX(TrackerTbl[#Data],MATCH(Table58[[#This Row],[L2]],TrackerTbl[Cleansed_UAID_2],0),5)</f>
        <v>#N/A</v>
      </c>
      <c r="O4112" s="9" t="e">
        <f>INDEX(TrackerTbl[#Data],MATCH(Table58[[#This Row],[L2]],TrackerTbl[Cleansed_UAID_2],0),6)</f>
        <v>#N/A</v>
      </c>
      <c r="P4112" s="239" t="e">
        <f>INDEX(TrackerTbl[#Data],MATCH(Table58[[#This Row],[L2]],TrackerTbl[Cleansed_UAID_2],0),7)</f>
        <v>#N/A</v>
      </c>
    </row>
    <row r="4113" spans="10:16">
      <c r="J4113" t="s">
        <v>13490</v>
      </c>
      <c r="K4113" s="238" t="s">
        <v>13473</v>
      </c>
      <c r="L4113" t="str">
        <f>LEFT(Table58[[#This Row],[L3 (Last Work Package only)]],FIND(" - ",Table58[[#This Row],[L3 (Last Work Package only)]])-1)</f>
        <v>IDR 202.5-3</v>
      </c>
      <c r="M4113" t="str">
        <f>LEFT(Table58[[#This Row],[Assets]],FIND(" - ",Table58[[#This Row],[Assets]])-1)</f>
        <v>HS2-00002WUKR</v>
      </c>
      <c r="N4113" s="239" t="e">
        <f>INDEX(TrackerTbl[#Data],MATCH(Table58[[#This Row],[L2]],TrackerTbl[Cleansed_UAID_2],0),5)</f>
        <v>#N/A</v>
      </c>
      <c r="O4113" s="9" t="e">
        <f>INDEX(TrackerTbl[#Data],MATCH(Table58[[#This Row],[L2]],TrackerTbl[Cleansed_UAID_2],0),6)</f>
        <v>#N/A</v>
      </c>
      <c r="P4113" s="239" t="e">
        <f>INDEX(TrackerTbl[#Data],MATCH(Table58[[#This Row],[L2]],TrackerTbl[Cleansed_UAID_2],0),7)</f>
        <v>#N/A</v>
      </c>
    </row>
    <row r="4114" spans="10:16">
      <c r="J4114" t="s">
        <v>13491</v>
      </c>
      <c r="K4114" s="238" t="s">
        <v>13473</v>
      </c>
      <c r="L4114" t="str">
        <f>LEFT(Table58[[#This Row],[L3 (Last Work Package only)]],FIND(" - ",Table58[[#This Row],[L3 (Last Work Package only)]])-1)</f>
        <v>IDR 202.5-3</v>
      </c>
      <c r="M4114" t="str">
        <f>LEFT(Table58[[#This Row],[Assets]],FIND(" - ",Table58[[#This Row],[Assets]])-1)</f>
        <v>HS2-00002WUKS</v>
      </c>
      <c r="N4114" s="239" t="e">
        <f>INDEX(TrackerTbl[#Data],MATCH(Table58[[#This Row],[L2]],TrackerTbl[Cleansed_UAID_2],0),5)</f>
        <v>#N/A</v>
      </c>
      <c r="O4114" s="9" t="e">
        <f>INDEX(TrackerTbl[#Data],MATCH(Table58[[#This Row],[L2]],TrackerTbl[Cleansed_UAID_2],0),6)</f>
        <v>#N/A</v>
      </c>
      <c r="P4114" s="239" t="e">
        <f>INDEX(TrackerTbl[#Data],MATCH(Table58[[#This Row],[L2]],TrackerTbl[Cleansed_UAID_2],0),7)</f>
        <v>#N/A</v>
      </c>
    </row>
    <row r="4115" spans="10:16">
      <c r="J4115" t="s">
        <v>13492</v>
      </c>
      <c r="K4115" s="238" t="s">
        <v>13473</v>
      </c>
      <c r="L4115" t="str">
        <f>LEFT(Table58[[#This Row],[L3 (Last Work Package only)]],FIND(" - ",Table58[[#This Row],[L3 (Last Work Package only)]])-1)</f>
        <v>IDR 202.5-3</v>
      </c>
      <c r="M4115" t="str">
        <f>LEFT(Table58[[#This Row],[Assets]],FIND(" - ",Table58[[#This Row],[Assets]])-1)</f>
        <v>HS2-000031G3R</v>
      </c>
      <c r="N4115" s="239" t="e">
        <f>INDEX(TrackerTbl[#Data],MATCH(Table58[[#This Row],[L2]],TrackerTbl[Cleansed_UAID_2],0),5)</f>
        <v>#N/A</v>
      </c>
      <c r="O4115" s="9" t="e">
        <f>INDEX(TrackerTbl[#Data],MATCH(Table58[[#This Row],[L2]],TrackerTbl[Cleansed_UAID_2],0),6)</f>
        <v>#N/A</v>
      </c>
      <c r="P4115" s="239" t="e">
        <f>INDEX(TrackerTbl[#Data],MATCH(Table58[[#This Row],[L2]],TrackerTbl[Cleansed_UAID_2],0),7)</f>
        <v>#N/A</v>
      </c>
    </row>
    <row r="4116" spans="10:16">
      <c r="J4116" t="s">
        <v>13493</v>
      </c>
      <c r="K4116" s="238" t="s">
        <v>13473</v>
      </c>
      <c r="L4116" t="str">
        <f>LEFT(Table58[[#This Row],[L3 (Last Work Package only)]],FIND(" - ",Table58[[#This Row],[L3 (Last Work Package only)]])-1)</f>
        <v>IDR 202.5-3</v>
      </c>
      <c r="M4116" t="str">
        <f>LEFT(Table58[[#This Row],[Assets]],FIND(" - ",Table58[[#This Row],[Assets]])-1)</f>
        <v>HS2-000031G3S</v>
      </c>
      <c r="N4116" s="239" t="e">
        <f>INDEX(TrackerTbl[#Data],MATCH(Table58[[#This Row],[L2]],TrackerTbl[Cleansed_UAID_2],0),5)</f>
        <v>#N/A</v>
      </c>
      <c r="O4116" s="9" t="e">
        <f>INDEX(TrackerTbl[#Data],MATCH(Table58[[#This Row],[L2]],TrackerTbl[Cleansed_UAID_2],0),6)</f>
        <v>#N/A</v>
      </c>
      <c r="P4116" s="239" t="e">
        <f>INDEX(TrackerTbl[#Data],MATCH(Table58[[#This Row],[L2]],TrackerTbl[Cleansed_UAID_2],0),7)</f>
        <v>#N/A</v>
      </c>
    </row>
    <row r="4117" spans="10:16">
      <c r="J4117" t="s">
        <v>13494</v>
      </c>
      <c r="K4117" s="238" t="s">
        <v>13473</v>
      </c>
      <c r="L4117" t="str">
        <f>LEFT(Table58[[#This Row],[L3 (Last Work Package only)]],FIND(" - ",Table58[[#This Row],[L3 (Last Work Package only)]])-1)</f>
        <v>IDR 202.5-3</v>
      </c>
      <c r="M4117" t="str">
        <f>LEFT(Table58[[#This Row],[Assets]],FIND(" - ",Table58[[#This Row],[Assets]])-1)</f>
        <v>HS2-00003KLDB</v>
      </c>
      <c r="N4117" s="239" t="e">
        <f>INDEX(TrackerTbl[#Data],MATCH(Table58[[#This Row],[L2]],TrackerTbl[Cleansed_UAID_2],0),5)</f>
        <v>#N/A</v>
      </c>
      <c r="O4117" s="9" t="e">
        <f>INDEX(TrackerTbl[#Data],MATCH(Table58[[#This Row],[L2]],TrackerTbl[Cleansed_UAID_2],0),6)</f>
        <v>#N/A</v>
      </c>
      <c r="P4117" s="239" t="e">
        <f>INDEX(TrackerTbl[#Data],MATCH(Table58[[#This Row],[L2]],TrackerTbl[Cleansed_UAID_2],0),7)</f>
        <v>#N/A</v>
      </c>
    </row>
    <row r="4118" spans="10:16">
      <c r="J4118" t="s">
        <v>13495</v>
      </c>
      <c r="K4118" s="238" t="s">
        <v>13496</v>
      </c>
      <c r="L4118" t="str">
        <f>LEFT(Table58[[#This Row],[L3 (Last Work Package only)]],FIND(" - ",Table58[[#This Row],[L3 (Last Work Package only)]])-1)</f>
        <v>IDR 202.5-2_2</v>
      </c>
      <c r="M4118" t="str">
        <f>LEFT(Table58[[#This Row],[Assets]],FIND(" - ",Table58[[#This Row],[Assets]])-1)</f>
        <v>HS2-000001363</v>
      </c>
      <c r="N4118" s="239">
        <f>INDEX(TrackerTbl[#Data],MATCH(Table58[[#This Row],[L2]],TrackerTbl[Cleansed_UAID_2],0),5)</f>
        <v>45553</v>
      </c>
      <c r="O4118" s="9" t="str">
        <f>INDEX(TrackerTbl[#Data],MATCH(Table58[[#This Row],[L2]],TrackerTbl[Cleansed_UAID_2],0),6)</f>
        <v>10 - Complete</v>
      </c>
      <c r="P4118" s="239">
        <f>INDEX(TrackerTbl[#Data],MATCH(Table58[[#This Row],[L2]],TrackerTbl[Cleansed_UAID_2],0),7)</f>
        <v>45643</v>
      </c>
    </row>
    <row r="4119" spans="10:16">
      <c r="J4119" t="s">
        <v>13497</v>
      </c>
      <c r="K4119" s="238" t="s">
        <v>13498</v>
      </c>
      <c r="L4119" t="str">
        <f>LEFT(Table58[[#This Row],[L3 (Last Work Package only)]],FIND(" - ",Table58[[#This Row],[L3 (Last Work Package only)]])-1)</f>
        <v>IDR 202.5-2</v>
      </c>
      <c r="M4119" t="str">
        <f>LEFT(Table58[[#This Row],[Assets]],FIND(" - ",Table58[[#This Row],[Assets]])-1)</f>
        <v>HS2-000001023</v>
      </c>
      <c r="N4119" s="239">
        <f>INDEX(TrackerTbl[#Data],MATCH(Table58[[#This Row],[L2]],TrackerTbl[Cleansed_UAID_2],0),5)</f>
        <v>45636</v>
      </c>
      <c r="O4119" s="9" t="str">
        <f>INDEX(TrackerTbl[#Data],MATCH(Table58[[#This Row],[L2]],TrackerTbl[Cleansed_UAID_2],0),6)</f>
        <v>10 - Complete</v>
      </c>
      <c r="P4119" s="239">
        <f>INDEX(TrackerTbl[#Data],MATCH(Table58[[#This Row],[L2]],TrackerTbl[Cleansed_UAID_2],0),7)</f>
        <v>45639</v>
      </c>
    </row>
    <row r="4120" spans="10:16">
      <c r="J4120" t="s">
        <v>13499</v>
      </c>
      <c r="K4120" s="238" t="s">
        <v>13500</v>
      </c>
      <c r="L4120" t="str">
        <f>LEFT(Table58[[#This Row],[L3 (Last Work Package only)]],FIND(" - ",Table58[[#This Row],[L3 (Last Work Package only)]])-1)</f>
        <v>IDR 202.5-1</v>
      </c>
      <c r="M4120" t="str">
        <f>LEFT(Table58[[#This Row],[Assets]],FIND(" - ",Table58[[#This Row],[Assets]])-1)</f>
        <v>HS2-00002Y8VQ</v>
      </c>
      <c r="N4120" s="239" t="e">
        <f>INDEX(TrackerTbl[#Data],MATCH(Table58[[#This Row],[L2]],TrackerTbl[Cleansed_UAID_2],0),5)</f>
        <v>#N/A</v>
      </c>
      <c r="O4120" s="9" t="e">
        <f>INDEX(TrackerTbl[#Data],MATCH(Table58[[#This Row],[L2]],TrackerTbl[Cleansed_UAID_2],0),6)</f>
        <v>#N/A</v>
      </c>
      <c r="P4120" s="239" t="e">
        <f>INDEX(TrackerTbl[#Data],MATCH(Table58[[#This Row],[L2]],TrackerTbl[Cleansed_UAID_2],0),7)</f>
        <v>#N/A</v>
      </c>
    </row>
    <row r="4121" spans="10:16">
      <c r="J4121" t="s">
        <v>13501</v>
      </c>
      <c r="K4121" s="238" t="s">
        <v>13502</v>
      </c>
      <c r="L4121" t="str">
        <f>LEFT(Table58[[#This Row],[L3 (Last Work Package only)]],FIND(" - ",Table58[[#This Row],[L3 (Last Work Package only)]])-1)</f>
        <v>IDR 202.4-4</v>
      </c>
      <c r="M4121" t="str">
        <f>LEFT(Table58[[#This Row],[Assets]],FIND(" - ",Table58[[#This Row],[Assets]])-1)</f>
        <v>HS2-00002CT33</v>
      </c>
      <c r="N4121" s="239" t="e">
        <f>INDEX(TrackerTbl[#Data],MATCH(Table58[[#This Row],[L2]],TrackerTbl[Cleansed_UAID_2],0),5)</f>
        <v>#N/A</v>
      </c>
      <c r="O4121" s="9" t="e">
        <f>INDEX(TrackerTbl[#Data],MATCH(Table58[[#This Row],[L2]],TrackerTbl[Cleansed_UAID_2],0),6)</f>
        <v>#N/A</v>
      </c>
      <c r="P4121" s="239" t="e">
        <f>INDEX(TrackerTbl[#Data],MATCH(Table58[[#This Row],[L2]],TrackerTbl[Cleansed_UAID_2],0),7)</f>
        <v>#N/A</v>
      </c>
    </row>
    <row r="4122" spans="10:16">
      <c r="J4122" t="s">
        <v>13503</v>
      </c>
      <c r="K4122" s="238" t="s">
        <v>13502</v>
      </c>
      <c r="L4122" t="str">
        <f>LEFT(Table58[[#This Row],[L3 (Last Work Package only)]],FIND(" - ",Table58[[#This Row],[L3 (Last Work Package only)]])-1)</f>
        <v>IDR 202.4-4</v>
      </c>
      <c r="M4122" t="str">
        <f>LEFT(Table58[[#This Row],[Assets]],FIND(" - ",Table58[[#This Row],[Assets]])-1)</f>
        <v>HS2-00002CT34</v>
      </c>
      <c r="N4122" s="239" t="e">
        <f>INDEX(TrackerTbl[#Data],MATCH(Table58[[#This Row],[L2]],TrackerTbl[Cleansed_UAID_2],0),5)</f>
        <v>#N/A</v>
      </c>
      <c r="O4122" s="9" t="e">
        <f>INDEX(TrackerTbl[#Data],MATCH(Table58[[#This Row],[L2]],TrackerTbl[Cleansed_UAID_2],0),6)</f>
        <v>#N/A</v>
      </c>
      <c r="P4122" s="239" t="e">
        <f>INDEX(TrackerTbl[#Data],MATCH(Table58[[#This Row],[L2]],TrackerTbl[Cleansed_UAID_2],0),7)</f>
        <v>#N/A</v>
      </c>
    </row>
    <row r="4123" spans="10:16">
      <c r="J4123" t="s">
        <v>13504</v>
      </c>
      <c r="K4123" s="238" t="s">
        <v>13502</v>
      </c>
      <c r="L4123" t="str">
        <f>LEFT(Table58[[#This Row],[L3 (Last Work Package only)]],FIND(" - ",Table58[[#This Row],[L3 (Last Work Package only)]])-1)</f>
        <v>IDR 202.4-4</v>
      </c>
      <c r="M4123" t="str">
        <f>LEFT(Table58[[#This Row],[Assets]],FIND(" - ",Table58[[#This Row],[Assets]])-1)</f>
        <v>HS2-00002CT36</v>
      </c>
      <c r="N4123" s="239" t="e">
        <f>INDEX(TrackerTbl[#Data],MATCH(Table58[[#This Row],[L2]],TrackerTbl[Cleansed_UAID_2],0),5)</f>
        <v>#N/A</v>
      </c>
      <c r="O4123" s="9" t="e">
        <f>INDEX(TrackerTbl[#Data],MATCH(Table58[[#This Row],[L2]],TrackerTbl[Cleansed_UAID_2],0),6)</f>
        <v>#N/A</v>
      </c>
      <c r="P4123" s="239" t="e">
        <f>INDEX(TrackerTbl[#Data],MATCH(Table58[[#This Row],[L2]],TrackerTbl[Cleansed_UAID_2],0),7)</f>
        <v>#N/A</v>
      </c>
    </row>
    <row r="4124" spans="10:16">
      <c r="J4124" t="s">
        <v>13505</v>
      </c>
      <c r="K4124" s="238" t="s">
        <v>13502</v>
      </c>
      <c r="L4124" t="str">
        <f>LEFT(Table58[[#This Row],[L3 (Last Work Package only)]],FIND(" - ",Table58[[#This Row],[L3 (Last Work Package only)]])-1)</f>
        <v>IDR 202.4-4</v>
      </c>
      <c r="M4124" t="str">
        <f>LEFT(Table58[[#This Row],[Assets]],FIND(" - ",Table58[[#This Row],[Assets]])-1)</f>
        <v>HS2-000020N9Y</v>
      </c>
      <c r="N4124" s="239" t="e">
        <f>INDEX(TrackerTbl[#Data],MATCH(Table58[[#This Row],[L2]],TrackerTbl[Cleansed_UAID_2],0),5)</f>
        <v>#N/A</v>
      </c>
      <c r="O4124" s="9" t="e">
        <f>INDEX(TrackerTbl[#Data],MATCH(Table58[[#This Row],[L2]],TrackerTbl[Cleansed_UAID_2],0),6)</f>
        <v>#N/A</v>
      </c>
      <c r="P4124" s="239" t="e">
        <f>INDEX(TrackerTbl[#Data],MATCH(Table58[[#This Row],[L2]],TrackerTbl[Cleansed_UAID_2],0),7)</f>
        <v>#N/A</v>
      </c>
    </row>
    <row r="4125" spans="10:16">
      <c r="J4125" t="s">
        <v>13506</v>
      </c>
      <c r="K4125" s="238" t="s">
        <v>13502</v>
      </c>
      <c r="L4125" t="str">
        <f>LEFT(Table58[[#This Row],[L3 (Last Work Package only)]],FIND(" - ",Table58[[#This Row],[L3 (Last Work Package only)]])-1)</f>
        <v>IDR 202.4-4</v>
      </c>
      <c r="M4125" t="str">
        <f>LEFT(Table58[[#This Row],[Assets]],FIND(" - ",Table58[[#This Row],[Assets]])-1)</f>
        <v>HS2-00002U7JY</v>
      </c>
      <c r="N4125" s="239">
        <f>INDEX(TrackerTbl[#Data],MATCH(Table58[[#This Row],[L2]],TrackerTbl[Cleansed_UAID_2],0),5)</f>
        <v>45239</v>
      </c>
      <c r="O4125" s="9" t="str">
        <f>INDEX(TrackerTbl[#Data],MATCH(Table58[[#This Row],[L2]],TrackerTbl[Cleansed_UAID_2],0),6)</f>
        <v>10 - Complete</v>
      </c>
      <c r="P4125" s="239">
        <f>INDEX(TrackerTbl[#Data],MATCH(Table58[[#This Row],[L2]],TrackerTbl[Cleansed_UAID_2],0),7)</f>
        <v>45244</v>
      </c>
    </row>
    <row r="4126" spans="10:16">
      <c r="J4126" t="s">
        <v>13507</v>
      </c>
      <c r="K4126" s="238" t="s">
        <v>13508</v>
      </c>
      <c r="L4126" t="str">
        <f>LEFT(Table58[[#This Row],[L3 (Last Work Package only)]],FIND(" - ",Table58[[#This Row],[L3 (Last Work Package only)]])-1)</f>
        <v>IDR 202.4-3</v>
      </c>
      <c r="M4126" t="str">
        <f>LEFT(Table58[[#This Row],[Assets]],FIND(" - ",Table58[[#This Row],[Assets]])-1)</f>
        <v>HS2-000001362</v>
      </c>
      <c r="N4126" s="239" t="e">
        <f>INDEX(TrackerTbl[#Data],MATCH(Table58[[#This Row],[L2]],TrackerTbl[Cleansed_UAID_2],0),5)</f>
        <v>#N/A</v>
      </c>
      <c r="O4126" s="9" t="e">
        <f>INDEX(TrackerTbl[#Data],MATCH(Table58[[#This Row],[L2]],TrackerTbl[Cleansed_UAID_2],0),6)</f>
        <v>#N/A</v>
      </c>
      <c r="P4126" s="239" t="e">
        <f>INDEX(TrackerTbl[#Data],MATCH(Table58[[#This Row],[L2]],TrackerTbl[Cleansed_UAID_2],0),7)</f>
        <v>#N/A</v>
      </c>
    </row>
    <row r="4127" spans="10:16">
      <c r="J4127" t="s">
        <v>13509</v>
      </c>
      <c r="K4127" s="238" t="s">
        <v>13508</v>
      </c>
      <c r="L4127" t="str">
        <f>LEFT(Table58[[#This Row],[L3 (Last Work Package only)]],FIND(" - ",Table58[[#This Row],[L3 (Last Work Package only)]])-1)</f>
        <v>IDR 202.4-3</v>
      </c>
      <c r="M4127" t="str">
        <f>LEFT(Table58[[#This Row],[Assets]],FIND(" - ",Table58[[#This Row],[Assets]])-1)</f>
        <v>HS2-000001361</v>
      </c>
      <c r="N4127" s="239" t="e">
        <f>INDEX(TrackerTbl[#Data],MATCH(Table58[[#This Row],[L2]],TrackerTbl[Cleansed_UAID_2],0),5)</f>
        <v>#N/A</v>
      </c>
      <c r="O4127" s="9" t="e">
        <f>INDEX(TrackerTbl[#Data],MATCH(Table58[[#This Row],[L2]],TrackerTbl[Cleansed_UAID_2],0),6)</f>
        <v>#N/A</v>
      </c>
      <c r="P4127" s="239" t="e">
        <f>INDEX(TrackerTbl[#Data],MATCH(Table58[[#This Row],[L2]],TrackerTbl[Cleansed_UAID_2],0),7)</f>
        <v>#N/A</v>
      </c>
    </row>
    <row r="4128" spans="10:16">
      <c r="J4128" t="s">
        <v>13510</v>
      </c>
      <c r="K4128" s="238" t="s">
        <v>13511</v>
      </c>
      <c r="L4128" t="str">
        <f>LEFT(Table58[[#This Row],[L3 (Last Work Package only)]],FIND(" - ",Table58[[#This Row],[L3 (Last Work Package only)]])-1)</f>
        <v>IDR 202.4-2</v>
      </c>
      <c r="M4128" t="str">
        <f>LEFT(Table58[[#This Row],[Assets]],FIND(" - ",Table58[[#This Row],[Assets]])-1)</f>
        <v>HS2-00002CT2Y</v>
      </c>
      <c r="N4128" s="239">
        <f>INDEX(TrackerTbl[#Data],MATCH(Table58[[#This Row],[L2]],TrackerTbl[Cleansed_UAID_2],0),5)</f>
        <v>45482</v>
      </c>
      <c r="O4128" s="9" t="str">
        <f>INDEX(TrackerTbl[#Data],MATCH(Table58[[#This Row],[L2]],TrackerTbl[Cleansed_UAID_2],0),6)</f>
        <v>10 - Complete</v>
      </c>
      <c r="P4128" s="239">
        <f>INDEX(TrackerTbl[#Data],MATCH(Table58[[#This Row],[L2]],TrackerTbl[Cleansed_UAID_2],0),7)</f>
        <v>45499</v>
      </c>
    </row>
    <row r="4129" spans="10:16">
      <c r="J4129" t="s">
        <v>13512</v>
      </c>
      <c r="K4129" s="238" t="s">
        <v>13511</v>
      </c>
      <c r="L4129" t="str">
        <f>LEFT(Table58[[#This Row],[L3 (Last Work Package only)]],FIND(" - ",Table58[[#This Row],[L3 (Last Work Package only)]])-1)</f>
        <v>IDR 202.4-2</v>
      </c>
      <c r="M4129" t="str">
        <f>LEFT(Table58[[#This Row],[Assets]],FIND(" - ",Table58[[#This Row],[Assets]])-1)</f>
        <v>HS2-00002BVEK</v>
      </c>
      <c r="N4129" s="239">
        <f>INDEX(TrackerTbl[#Data],MATCH(Table58[[#This Row],[L2]],TrackerTbl[Cleansed_UAID_2],0),5)</f>
        <v>45484</v>
      </c>
      <c r="O4129" s="9" t="str">
        <f>INDEX(TrackerTbl[#Data],MATCH(Table58[[#This Row],[L2]],TrackerTbl[Cleansed_UAID_2],0),6)</f>
        <v>10 - Complete</v>
      </c>
      <c r="P4129" s="239">
        <f>INDEX(TrackerTbl[#Data],MATCH(Table58[[#This Row],[L2]],TrackerTbl[Cleansed_UAID_2],0),7)</f>
        <v>45505</v>
      </c>
    </row>
    <row r="4130" spans="10:16">
      <c r="J4130" t="s">
        <v>13513</v>
      </c>
      <c r="K4130" s="238" t="s">
        <v>13511</v>
      </c>
      <c r="L4130" t="str">
        <f>LEFT(Table58[[#This Row],[L3 (Last Work Package only)]],FIND(" - ",Table58[[#This Row],[L3 (Last Work Package only)]])-1)</f>
        <v>IDR 202.4-2</v>
      </c>
      <c r="M4130" t="str">
        <f>LEFT(Table58[[#This Row],[Assets]],FIND(" - ",Table58[[#This Row],[Assets]])-1)</f>
        <v>HS2-00002CT32</v>
      </c>
      <c r="N4130" s="239">
        <f>INDEX(TrackerTbl[#Data],MATCH(Table58[[#This Row],[L2]],TrackerTbl[Cleansed_UAID_2],0),5)</f>
        <v>45484</v>
      </c>
      <c r="O4130" s="9" t="str">
        <f>INDEX(TrackerTbl[#Data],MATCH(Table58[[#This Row],[L2]],TrackerTbl[Cleansed_UAID_2],0),6)</f>
        <v>10 - Complete</v>
      </c>
      <c r="P4130" s="239">
        <f>INDEX(TrackerTbl[#Data],MATCH(Table58[[#This Row],[L2]],TrackerTbl[Cleansed_UAID_2],0),7)</f>
        <v>45505</v>
      </c>
    </row>
    <row r="4131" spans="10:16">
      <c r="J4131" t="s">
        <v>13514</v>
      </c>
      <c r="K4131" s="238" t="s">
        <v>13511</v>
      </c>
      <c r="L4131" t="str">
        <f>LEFT(Table58[[#This Row],[L3 (Last Work Package only)]],FIND(" - ",Table58[[#This Row],[L3 (Last Work Package only)]])-1)</f>
        <v>IDR 202.4-2</v>
      </c>
      <c r="M4131" t="str">
        <f>LEFT(Table58[[#This Row],[Assets]],FIND(" - ",Table58[[#This Row],[Assets]])-1)</f>
        <v>HS2-00002CT37</v>
      </c>
      <c r="N4131" s="239">
        <f>INDEX(TrackerTbl[#Data],MATCH(Table58[[#This Row],[L2]],TrackerTbl[Cleansed_UAID_2],0),5)</f>
        <v>45496</v>
      </c>
      <c r="O4131" s="9" t="str">
        <f>INDEX(TrackerTbl[#Data],MATCH(Table58[[#This Row],[L2]],TrackerTbl[Cleansed_UAID_2],0),6)</f>
        <v>10 - Complete</v>
      </c>
      <c r="P4131" s="239">
        <f>INDEX(TrackerTbl[#Data],MATCH(Table58[[#This Row],[L2]],TrackerTbl[Cleansed_UAID_2],0),7)</f>
        <v>45512</v>
      </c>
    </row>
    <row r="4132" spans="10:16">
      <c r="J4132" t="s">
        <v>13515</v>
      </c>
      <c r="K4132" s="238" t="s">
        <v>13511</v>
      </c>
      <c r="L4132" t="str">
        <f>LEFT(Table58[[#This Row],[L3 (Last Work Package only)]],FIND(" - ",Table58[[#This Row],[L3 (Last Work Package only)]])-1)</f>
        <v>IDR 202.4-2</v>
      </c>
      <c r="M4132" t="str">
        <f>LEFT(Table58[[#This Row],[Assets]],FIND(" - ",Table58[[#This Row],[Assets]])-1)</f>
        <v>HS2-00002CT39</v>
      </c>
      <c r="N4132" s="239">
        <f>INDEX(TrackerTbl[#Data],MATCH(Table58[[#This Row],[L2]],TrackerTbl[Cleansed_UAID_2],0),5)</f>
        <v>45496</v>
      </c>
      <c r="O4132" s="9" t="str">
        <f>INDEX(TrackerTbl[#Data],MATCH(Table58[[#This Row],[L2]],TrackerTbl[Cleansed_UAID_2],0),6)</f>
        <v>10 - Complete</v>
      </c>
      <c r="P4132" s="239">
        <f>INDEX(TrackerTbl[#Data],MATCH(Table58[[#This Row],[L2]],TrackerTbl[Cleansed_UAID_2],0),7)</f>
        <v>45512</v>
      </c>
    </row>
    <row r="4133" spans="10:16">
      <c r="J4133" t="s">
        <v>13516</v>
      </c>
      <c r="K4133" s="238" t="s">
        <v>13511</v>
      </c>
      <c r="L4133" t="str">
        <f>LEFT(Table58[[#This Row],[L3 (Last Work Package only)]],FIND(" - ",Table58[[#This Row],[L3 (Last Work Package only)]])-1)</f>
        <v>IDR 202.4-2</v>
      </c>
      <c r="M4133" t="str">
        <f>LEFT(Table58[[#This Row],[Assets]],FIND(" - ",Table58[[#This Row],[Assets]])-1)</f>
        <v>HS2-00002CT3Q</v>
      </c>
      <c r="N4133" s="239">
        <f>INDEX(TrackerTbl[#Data],MATCH(Table58[[#This Row],[L2]],TrackerTbl[Cleansed_UAID_2],0),5)</f>
        <v>45482</v>
      </c>
      <c r="O4133" s="9" t="str">
        <f>INDEX(TrackerTbl[#Data],MATCH(Table58[[#This Row],[L2]],TrackerTbl[Cleansed_UAID_2],0),6)</f>
        <v>10 - Complete</v>
      </c>
      <c r="P4133" s="239">
        <f>INDEX(TrackerTbl[#Data],MATCH(Table58[[#This Row],[L2]],TrackerTbl[Cleansed_UAID_2],0),7)</f>
        <v>45499</v>
      </c>
    </row>
    <row r="4134" spans="10:16">
      <c r="J4134" t="s">
        <v>13517</v>
      </c>
      <c r="K4134" s="238" t="s">
        <v>13511</v>
      </c>
      <c r="L4134" t="str">
        <f>LEFT(Table58[[#This Row],[L3 (Last Work Package only)]],FIND(" - ",Table58[[#This Row],[L3 (Last Work Package only)]])-1)</f>
        <v>IDR 202.4-2</v>
      </c>
      <c r="M4134" t="str">
        <f>LEFT(Table58[[#This Row],[Assets]],FIND(" - ",Table58[[#This Row],[Assets]])-1)</f>
        <v>HS2-00002EK6M</v>
      </c>
      <c r="N4134" s="239">
        <f>INDEX(TrackerTbl[#Data],MATCH(Table58[[#This Row],[L2]],TrackerTbl[Cleansed_UAID_2],0),5)</f>
        <v>45489</v>
      </c>
      <c r="O4134" s="9" t="str">
        <f>INDEX(TrackerTbl[#Data],MATCH(Table58[[#This Row],[L2]],TrackerTbl[Cleansed_UAID_2],0),6)</f>
        <v>10 - Complete</v>
      </c>
      <c r="P4134" s="239">
        <f>INDEX(TrackerTbl[#Data],MATCH(Table58[[#This Row],[L2]],TrackerTbl[Cleansed_UAID_2],0),7)</f>
        <v>45498</v>
      </c>
    </row>
    <row r="4135" spans="10:16">
      <c r="J4135" t="s">
        <v>13518</v>
      </c>
      <c r="K4135" s="238" t="s">
        <v>13511</v>
      </c>
      <c r="L4135" t="str">
        <f>LEFT(Table58[[#This Row],[L3 (Last Work Package only)]],FIND(" - ",Table58[[#This Row],[L3 (Last Work Package only)]])-1)</f>
        <v>IDR 202.4-2</v>
      </c>
      <c r="M4135" t="str">
        <f>LEFT(Table58[[#This Row],[Assets]],FIND(" - ",Table58[[#This Row],[Assets]])-1)</f>
        <v>HS2-00002WUK2</v>
      </c>
      <c r="N4135" s="239">
        <f>INDEX(TrackerTbl[#Data],MATCH(Table58[[#This Row],[L2]],TrackerTbl[Cleansed_UAID_2],0),5)</f>
        <v>45510</v>
      </c>
      <c r="O4135" s="9" t="str">
        <f>INDEX(TrackerTbl[#Data],MATCH(Table58[[#This Row],[L2]],TrackerTbl[Cleansed_UAID_2],0),6)</f>
        <v>10 - Complete</v>
      </c>
      <c r="P4135" s="239">
        <f>INDEX(TrackerTbl[#Data],MATCH(Table58[[#This Row],[L2]],TrackerTbl[Cleansed_UAID_2],0),7)</f>
        <v>45512</v>
      </c>
    </row>
    <row r="4136" spans="10:16">
      <c r="J4136" t="s">
        <v>13519</v>
      </c>
      <c r="K4136" s="238" t="s">
        <v>13511</v>
      </c>
      <c r="L4136" t="str">
        <f>LEFT(Table58[[#This Row],[L3 (Last Work Package only)]],FIND(" - ",Table58[[#This Row],[L3 (Last Work Package only)]])-1)</f>
        <v>IDR 202.4-2</v>
      </c>
      <c r="M4136" t="str">
        <f>LEFT(Table58[[#This Row],[Assets]],FIND(" - ",Table58[[#This Row],[Assets]])-1)</f>
        <v>HS2-00002WUK3</v>
      </c>
      <c r="N4136" s="239">
        <f>INDEX(TrackerTbl[#Data],MATCH(Table58[[#This Row],[L2]],TrackerTbl[Cleansed_UAID_2],0),5)</f>
        <v>45510</v>
      </c>
      <c r="O4136" s="9" t="str">
        <f>INDEX(TrackerTbl[#Data],MATCH(Table58[[#This Row],[L2]],TrackerTbl[Cleansed_UAID_2],0),6)</f>
        <v>10 - Complete</v>
      </c>
      <c r="P4136" s="239">
        <f>INDEX(TrackerTbl[#Data],MATCH(Table58[[#This Row],[L2]],TrackerTbl[Cleansed_UAID_2],0),7)</f>
        <v>45512</v>
      </c>
    </row>
    <row r="4137" spans="10:16">
      <c r="J4137" t="s">
        <v>13520</v>
      </c>
      <c r="K4137" s="238" t="s">
        <v>13511</v>
      </c>
      <c r="L4137" t="str">
        <f>LEFT(Table58[[#This Row],[L3 (Last Work Package only)]],FIND(" - ",Table58[[#This Row],[L3 (Last Work Package only)]])-1)</f>
        <v>IDR 202.4-2</v>
      </c>
      <c r="M4137" t="str">
        <f>LEFT(Table58[[#This Row],[Assets]],FIND(" - ",Table58[[#This Row],[Assets]])-1)</f>
        <v>HS2-00002WUK4</v>
      </c>
      <c r="N4137" s="239">
        <f>INDEX(TrackerTbl[#Data],MATCH(Table58[[#This Row],[L2]],TrackerTbl[Cleansed_UAID_2],0),5)</f>
        <v>45510</v>
      </c>
      <c r="O4137" s="9" t="str">
        <f>INDEX(TrackerTbl[#Data],MATCH(Table58[[#This Row],[L2]],TrackerTbl[Cleansed_UAID_2],0),6)</f>
        <v>10 - Complete</v>
      </c>
      <c r="P4137" s="239">
        <f>INDEX(TrackerTbl[#Data],MATCH(Table58[[#This Row],[L2]],TrackerTbl[Cleansed_UAID_2],0),7)</f>
        <v>45512</v>
      </c>
    </row>
    <row r="4138" spans="10:16">
      <c r="J4138" t="s">
        <v>13521</v>
      </c>
      <c r="K4138" s="238" t="s">
        <v>13511</v>
      </c>
      <c r="L4138" t="str">
        <f>LEFT(Table58[[#This Row],[L3 (Last Work Package only)]],FIND(" - ",Table58[[#This Row],[L3 (Last Work Package only)]])-1)</f>
        <v>IDR 202.4-2</v>
      </c>
      <c r="M4138" t="str">
        <f>LEFT(Table58[[#This Row],[Assets]],FIND(" - ",Table58[[#This Row],[Assets]])-1)</f>
        <v>HS2-00002WUK5</v>
      </c>
      <c r="N4138" s="239">
        <f>INDEX(TrackerTbl[#Data],MATCH(Table58[[#This Row],[L2]],TrackerTbl[Cleansed_UAID_2],0),5)</f>
        <v>45510</v>
      </c>
      <c r="O4138" s="9" t="str">
        <f>INDEX(TrackerTbl[#Data],MATCH(Table58[[#This Row],[L2]],TrackerTbl[Cleansed_UAID_2],0),6)</f>
        <v>10 - Complete</v>
      </c>
      <c r="P4138" s="239">
        <f>INDEX(TrackerTbl[#Data],MATCH(Table58[[#This Row],[L2]],TrackerTbl[Cleansed_UAID_2],0),7)</f>
        <v>45512</v>
      </c>
    </row>
    <row r="4139" spans="10:16">
      <c r="J4139" t="s">
        <v>13522</v>
      </c>
      <c r="K4139" s="238" t="s">
        <v>13511</v>
      </c>
      <c r="L4139" t="str">
        <f>LEFT(Table58[[#This Row],[L3 (Last Work Package only)]],FIND(" - ",Table58[[#This Row],[L3 (Last Work Package only)]])-1)</f>
        <v>IDR 202.4-2</v>
      </c>
      <c r="M4139" t="str">
        <f>LEFT(Table58[[#This Row],[Assets]],FIND(" - ",Table58[[#This Row],[Assets]])-1)</f>
        <v>HS2-00002WUK6</v>
      </c>
      <c r="N4139" s="239">
        <f>INDEX(TrackerTbl[#Data],MATCH(Table58[[#This Row],[L2]],TrackerTbl[Cleansed_UAID_2],0),5)</f>
        <v>45510</v>
      </c>
      <c r="O4139" s="9" t="str">
        <f>INDEX(TrackerTbl[#Data],MATCH(Table58[[#This Row],[L2]],TrackerTbl[Cleansed_UAID_2],0),6)</f>
        <v>10 - Complete</v>
      </c>
      <c r="P4139" s="239">
        <f>INDEX(TrackerTbl[#Data],MATCH(Table58[[#This Row],[L2]],TrackerTbl[Cleansed_UAID_2],0),7)</f>
        <v>45513</v>
      </c>
    </row>
    <row r="4140" spans="10:16">
      <c r="J4140" t="s">
        <v>13523</v>
      </c>
      <c r="K4140" s="238" t="s">
        <v>13511</v>
      </c>
      <c r="L4140" t="str">
        <f>LEFT(Table58[[#This Row],[L3 (Last Work Package only)]],FIND(" - ",Table58[[#This Row],[L3 (Last Work Package only)]])-1)</f>
        <v>IDR 202.4-2</v>
      </c>
      <c r="M4140" t="str">
        <f>LEFT(Table58[[#This Row],[Assets]],FIND(" - ",Table58[[#This Row],[Assets]])-1)</f>
        <v>HS2-00002WUK7</v>
      </c>
      <c r="N4140" s="239">
        <f>INDEX(TrackerTbl[#Data],MATCH(Table58[[#This Row],[L2]],TrackerTbl[Cleansed_UAID_2],0),5)</f>
        <v>45510</v>
      </c>
      <c r="O4140" s="9" t="str">
        <f>INDEX(TrackerTbl[#Data],MATCH(Table58[[#This Row],[L2]],TrackerTbl[Cleansed_UAID_2],0),6)</f>
        <v>10 - Complete</v>
      </c>
      <c r="P4140" s="239">
        <f>INDEX(TrackerTbl[#Data],MATCH(Table58[[#This Row],[L2]],TrackerTbl[Cleansed_UAID_2],0),7)</f>
        <v>45513</v>
      </c>
    </row>
    <row r="4141" spans="10:16">
      <c r="J4141" t="s">
        <v>13524</v>
      </c>
      <c r="K4141" s="238" t="s">
        <v>13511</v>
      </c>
      <c r="L4141" t="str">
        <f>LEFT(Table58[[#This Row],[L3 (Last Work Package only)]],FIND(" - ",Table58[[#This Row],[L3 (Last Work Package only)]])-1)</f>
        <v>IDR 202.4-2</v>
      </c>
      <c r="M4141" t="str">
        <f>LEFT(Table58[[#This Row],[Assets]],FIND(" - ",Table58[[#This Row],[Assets]])-1)</f>
        <v>HS2-00002WUK8</v>
      </c>
      <c r="N4141" s="239">
        <f>INDEX(TrackerTbl[#Data],MATCH(Table58[[#This Row],[L2]],TrackerTbl[Cleansed_UAID_2],0),5)</f>
        <v>45510</v>
      </c>
      <c r="O4141" s="9" t="str">
        <f>INDEX(TrackerTbl[#Data],MATCH(Table58[[#This Row],[L2]],TrackerTbl[Cleansed_UAID_2],0),6)</f>
        <v>10 - Complete</v>
      </c>
      <c r="P4141" s="239">
        <f>INDEX(TrackerTbl[#Data],MATCH(Table58[[#This Row],[L2]],TrackerTbl[Cleansed_UAID_2],0),7)</f>
        <v>45513</v>
      </c>
    </row>
    <row r="4142" spans="10:16">
      <c r="J4142" t="s">
        <v>13525</v>
      </c>
      <c r="K4142" s="238" t="s">
        <v>13511</v>
      </c>
      <c r="L4142" t="str">
        <f>LEFT(Table58[[#This Row],[L3 (Last Work Package only)]],FIND(" - ",Table58[[#This Row],[L3 (Last Work Package only)]])-1)</f>
        <v>IDR 202.4-2</v>
      </c>
      <c r="M4142" t="str">
        <f>LEFT(Table58[[#This Row],[Assets]],FIND(" - ",Table58[[#This Row],[Assets]])-1)</f>
        <v>HS2-00002WUK9</v>
      </c>
      <c r="N4142" s="239">
        <f>INDEX(TrackerTbl[#Data],MATCH(Table58[[#This Row],[L2]],TrackerTbl[Cleansed_UAID_2],0),5)</f>
        <v>45510</v>
      </c>
      <c r="O4142" s="9" t="str">
        <f>INDEX(TrackerTbl[#Data],MATCH(Table58[[#This Row],[L2]],TrackerTbl[Cleansed_UAID_2],0),6)</f>
        <v>10 - Complete</v>
      </c>
      <c r="P4142" s="239">
        <f>INDEX(TrackerTbl[#Data],MATCH(Table58[[#This Row],[L2]],TrackerTbl[Cleansed_UAID_2],0),7)</f>
        <v>45512</v>
      </c>
    </row>
    <row r="4143" spans="10:16">
      <c r="J4143" t="s">
        <v>13526</v>
      </c>
      <c r="K4143" s="238" t="s">
        <v>13511</v>
      </c>
      <c r="L4143" t="str">
        <f>LEFT(Table58[[#This Row],[L3 (Last Work Package only)]],FIND(" - ",Table58[[#This Row],[L3 (Last Work Package only)]])-1)</f>
        <v>IDR 202.4-2</v>
      </c>
      <c r="M4143" t="str">
        <f>LEFT(Table58[[#This Row],[Assets]],FIND(" - ",Table58[[#This Row],[Assets]])-1)</f>
        <v>HS2-00002WUKA</v>
      </c>
      <c r="N4143" s="239">
        <f>INDEX(TrackerTbl[#Data],MATCH(Table58[[#This Row],[L2]],TrackerTbl[Cleansed_UAID_2],0),5)</f>
        <v>45510</v>
      </c>
      <c r="O4143" s="9" t="str">
        <f>INDEX(TrackerTbl[#Data],MATCH(Table58[[#This Row],[L2]],TrackerTbl[Cleansed_UAID_2],0),6)</f>
        <v>10 - Complete</v>
      </c>
      <c r="P4143" s="239">
        <f>INDEX(TrackerTbl[#Data],MATCH(Table58[[#This Row],[L2]],TrackerTbl[Cleansed_UAID_2],0),7)</f>
        <v>45512</v>
      </c>
    </row>
    <row r="4144" spans="10:16">
      <c r="J4144" t="s">
        <v>13527</v>
      </c>
      <c r="K4144" s="238" t="s">
        <v>13528</v>
      </c>
      <c r="L4144" t="str">
        <f>LEFT(Table58[[#This Row],[L3 (Last Work Package only)]],FIND(" - ",Table58[[#This Row],[L3 (Last Work Package only)]])-1)</f>
        <v>IDR 202.4-1</v>
      </c>
      <c r="M4144" t="str">
        <f>LEFT(Table58[[#This Row],[Assets]],FIND(" - ",Table58[[#This Row],[Assets]])-1)</f>
        <v>HS2-000001021</v>
      </c>
      <c r="N4144" s="239" t="e">
        <f>INDEX(TrackerTbl[#Data],MATCH(Table58[[#This Row],[L2]],TrackerTbl[Cleansed_UAID_2],0),5)</f>
        <v>#N/A</v>
      </c>
      <c r="O4144" s="9" t="e">
        <f>INDEX(TrackerTbl[#Data],MATCH(Table58[[#This Row],[L2]],TrackerTbl[Cleansed_UAID_2],0),6)</f>
        <v>#N/A</v>
      </c>
      <c r="P4144" s="239" t="e">
        <f>INDEX(TrackerTbl[#Data],MATCH(Table58[[#This Row],[L2]],TrackerTbl[Cleansed_UAID_2],0),7)</f>
        <v>#N/A</v>
      </c>
    </row>
    <row r="4145" spans="10:16">
      <c r="J4145" t="s">
        <v>13529</v>
      </c>
      <c r="K4145" s="238" t="s">
        <v>13528</v>
      </c>
      <c r="L4145" t="str">
        <f>LEFT(Table58[[#This Row],[L3 (Last Work Package only)]],FIND(" - ",Table58[[#This Row],[L3 (Last Work Package only)]])-1)</f>
        <v>IDR 202.4-1</v>
      </c>
      <c r="M4145" t="str">
        <f>LEFT(Table58[[#This Row],[Assets]],FIND(" - ",Table58[[#This Row],[Assets]])-1)</f>
        <v>HS2-00002BVEM</v>
      </c>
      <c r="N4145" s="239" t="e">
        <f>INDEX(TrackerTbl[#Data],MATCH(Table58[[#This Row],[L2]],TrackerTbl[Cleansed_UAID_2],0),5)</f>
        <v>#N/A</v>
      </c>
      <c r="O4145" s="9" t="e">
        <f>INDEX(TrackerTbl[#Data],MATCH(Table58[[#This Row],[L2]],TrackerTbl[Cleansed_UAID_2],0),6)</f>
        <v>#N/A</v>
      </c>
      <c r="P4145" s="239" t="e">
        <f>INDEX(TrackerTbl[#Data],MATCH(Table58[[#This Row],[L2]],TrackerTbl[Cleansed_UAID_2],0),7)</f>
        <v>#N/A</v>
      </c>
    </row>
    <row r="4146" spans="10:16">
      <c r="J4146" t="s">
        <v>13530</v>
      </c>
      <c r="K4146" s="238" t="s">
        <v>13531</v>
      </c>
      <c r="L4146" t="str">
        <f>LEFT(Table58[[#This Row],[L3 (Last Work Package only)]],FIND(" - ",Table58[[#This Row],[L3 (Last Work Package only)]])-1)</f>
        <v>IDR 202.3-2</v>
      </c>
      <c r="M4146" t="str">
        <f>LEFT(Table58[[#This Row],[Assets]],FIND(" - ",Table58[[#This Row],[Assets]])-1)</f>
        <v>HS2-00002CT2Z</v>
      </c>
      <c r="N4146" s="239" t="e">
        <f>INDEX(TrackerTbl[#Data],MATCH(Table58[[#This Row],[L2]],TrackerTbl[Cleansed_UAID_2],0),5)</f>
        <v>#N/A</v>
      </c>
      <c r="O4146" s="9" t="e">
        <f>INDEX(TrackerTbl[#Data],MATCH(Table58[[#This Row],[L2]],TrackerTbl[Cleansed_UAID_2],0),6)</f>
        <v>#N/A</v>
      </c>
      <c r="P4146" s="239" t="e">
        <f>INDEX(TrackerTbl[#Data],MATCH(Table58[[#This Row],[L2]],TrackerTbl[Cleansed_UAID_2],0),7)</f>
        <v>#N/A</v>
      </c>
    </row>
    <row r="4147" spans="10:16">
      <c r="J4147" t="s">
        <v>13532</v>
      </c>
      <c r="K4147" s="238" t="s">
        <v>13531</v>
      </c>
      <c r="L4147" t="str">
        <f>LEFT(Table58[[#This Row],[L3 (Last Work Package only)]],FIND(" - ",Table58[[#This Row],[L3 (Last Work Package only)]])-1)</f>
        <v>IDR 202.3-2</v>
      </c>
      <c r="M4147" t="str">
        <f>LEFT(Table58[[#This Row],[Assets]],FIND(" - ",Table58[[#This Row],[Assets]])-1)</f>
        <v>HS2-00002CT31</v>
      </c>
      <c r="N4147" s="239" t="e">
        <f>INDEX(TrackerTbl[#Data],MATCH(Table58[[#This Row],[L2]],TrackerTbl[Cleansed_UAID_2],0),5)</f>
        <v>#N/A</v>
      </c>
      <c r="O4147" s="9" t="e">
        <f>INDEX(TrackerTbl[#Data],MATCH(Table58[[#This Row],[L2]],TrackerTbl[Cleansed_UAID_2],0),6)</f>
        <v>#N/A</v>
      </c>
      <c r="P4147" s="239" t="e">
        <f>INDEX(TrackerTbl[#Data],MATCH(Table58[[#This Row],[L2]],TrackerTbl[Cleansed_UAID_2],0),7)</f>
        <v>#N/A</v>
      </c>
    </row>
    <row r="4148" spans="10:16">
      <c r="J4148" t="s">
        <v>13533</v>
      </c>
      <c r="K4148" s="238" t="s">
        <v>13531</v>
      </c>
      <c r="L4148" t="str">
        <f>LEFT(Table58[[#This Row],[L3 (Last Work Package only)]],FIND(" - ",Table58[[#This Row],[L3 (Last Work Package only)]])-1)</f>
        <v>IDR 202.3-2</v>
      </c>
      <c r="M4148" t="str">
        <f>LEFT(Table58[[#This Row],[Assets]],FIND(" - ",Table58[[#This Row],[Assets]])-1)</f>
        <v>HS2-00002WUJY</v>
      </c>
      <c r="N4148" s="239" t="e">
        <f>INDEX(TrackerTbl[#Data],MATCH(Table58[[#This Row],[L2]],TrackerTbl[Cleansed_UAID_2],0),5)</f>
        <v>#N/A</v>
      </c>
      <c r="O4148" s="9" t="e">
        <f>INDEX(TrackerTbl[#Data],MATCH(Table58[[#This Row],[L2]],TrackerTbl[Cleansed_UAID_2],0),6)</f>
        <v>#N/A</v>
      </c>
      <c r="P4148" s="239" t="e">
        <f>INDEX(TrackerTbl[#Data],MATCH(Table58[[#This Row],[L2]],TrackerTbl[Cleansed_UAID_2],0),7)</f>
        <v>#N/A</v>
      </c>
    </row>
    <row r="4149" spans="10:16">
      <c r="J4149" t="s">
        <v>13534</v>
      </c>
      <c r="K4149" s="238" t="s">
        <v>13531</v>
      </c>
      <c r="L4149" t="str">
        <f>LEFT(Table58[[#This Row],[L3 (Last Work Package only)]],FIND(" - ",Table58[[#This Row],[L3 (Last Work Package only)]])-1)</f>
        <v>IDR 202.3-2</v>
      </c>
      <c r="M4149" t="str">
        <f>LEFT(Table58[[#This Row],[Assets]],FIND(" - ",Table58[[#This Row],[Assets]])-1)</f>
        <v>HS2-00002WUJZ</v>
      </c>
      <c r="N4149" s="239" t="e">
        <f>INDEX(TrackerTbl[#Data],MATCH(Table58[[#This Row],[L2]],TrackerTbl[Cleansed_UAID_2],0),5)</f>
        <v>#N/A</v>
      </c>
      <c r="O4149" s="9" t="e">
        <f>INDEX(TrackerTbl[#Data],MATCH(Table58[[#This Row],[L2]],TrackerTbl[Cleansed_UAID_2],0),6)</f>
        <v>#N/A</v>
      </c>
      <c r="P4149" s="239" t="e">
        <f>INDEX(TrackerTbl[#Data],MATCH(Table58[[#This Row],[L2]],TrackerTbl[Cleansed_UAID_2],0),7)</f>
        <v>#N/A</v>
      </c>
    </row>
    <row r="4150" spans="10:16">
      <c r="J4150" t="s">
        <v>13535</v>
      </c>
      <c r="K4150" s="238" t="s">
        <v>13531</v>
      </c>
      <c r="L4150" t="str">
        <f>LEFT(Table58[[#This Row],[L3 (Last Work Package only)]],FIND(" - ",Table58[[#This Row],[L3 (Last Work Package only)]])-1)</f>
        <v>IDR 202.3-2</v>
      </c>
      <c r="M4150" t="str">
        <f>LEFT(Table58[[#This Row],[Assets]],FIND(" - ",Table58[[#This Row],[Assets]])-1)</f>
        <v>HS2-00002WUK0</v>
      </c>
      <c r="N4150" s="239" t="e">
        <f>INDEX(TrackerTbl[#Data],MATCH(Table58[[#This Row],[L2]],TrackerTbl[Cleansed_UAID_2],0),5)</f>
        <v>#N/A</v>
      </c>
      <c r="O4150" s="9" t="e">
        <f>INDEX(TrackerTbl[#Data],MATCH(Table58[[#This Row],[L2]],TrackerTbl[Cleansed_UAID_2],0),6)</f>
        <v>#N/A</v>
      </c>
      <c r="P4150" s="239" t="e">
        <f>INDEX(TrackerTbl[#Data],MATCH(Table58[[#This Row],[L2]],TrackerTbl[Cleansed_UAID_2],0),7)</f>
        <v>#N/A</v>
      </c>
    </row>
    <row r="4151" spans="10:16">
      <c r="J4151" t="s">
        <v>13536</v>
      </c>
      <c r="K4151" s="238" t="s">
        <v>13531</v>
      </c>
      <c r="L4151" t="str">
        <f>LEFT(Table58[[#This Row],[L3 (Last Work Package only)]],FIND(" - ",Table58[[#This Row],[L3 (Last Work Package only)]])-1)</f>
        <v>IDR 202.3-2</v>
      </c>
      <c r="M4151" t="str">
        <f>LEFT(Table58[[#This Row],[Assets]],FIND(" - ",Table58[[#This Row],[Assets]])-1)</f>
        <v>HS2-00002WUK1</v>
      </c>
      <c r="N4151" s="239" t="e">
        <f>INDEX(TrackerTbl[#Data],MATCH(Table58[[#This Row],[L2]],TrackerTbl[Cleansed_UAID_2],0),5)</f>
        <v>#N/A</v>
      </c>
      <c r="O4151" s="9" t="e">
        <f>INDEX(TrackerTbl[#Data],MATCH(Table58[[#This Row],[L2]],TrackerTbl[Cleansed_UAID_2],0),6)</f>
        <v>#N/A</v>
      </c>
      <c r="P4151" s="239" t="e">
        <f>INDEX(TrackerTbl[#Data],MATCH(Table58[[#This Row],[L2]],TrackerTbl[Cleansed_UAID_2],0),7)</f>
        <v>#N/A</v>
      </c>
    </row>
    <row r="4152" spans="10:16">
      <c r="J4152" t="s">
        <v>13537</v>
      </c>
      <c r="K4152" s="238" t="s">
        <v>13538</v>
      </c>
      <c r="L4152" t="str">
        <f>LEFT(Table58[[#This Row],[L3 (Last Work Package only)]],FIND(" - ",Table58[[#This Row],[L3 (Last Work Package only)]])-1)</f>
        <v>IDR 202.3</v>
      </c>
      <c r="M4152" t="str">
        <f>LEFT(Table58[[#This Row],[Assets]],FIND(" - ",Table58[[#This Row],[Assets]])-1)</f>
        <v>HS2-000001020</v>
      </c>
      <c r="N4152" s="239" t="e">
        <f>INDEX(TrackerTbl[#Data],MATCH(Table58[[#This Row],[L2]],TrackerTbl[Cleansed_UAID_2],0),5)</f>
        <v>#N/A</v>
      </c>
      <c r="O4152" s="9" t="e">
        <f>INDEX(TrackerTbl[#Data],MATCH(Table58[[#This Row],[L2]],TrackerTbl[Cleansed_UAID_2],0),6)</f>
        <v>#N/A</v>
      </c>
      <c r="P4152" s="239" t="e">
        <f>INDEX(TrackerTbl[#Data],MATCH(Table58[[#This Row],[L2]],TrackerTbl[Cleansed_UAID_2],0),7)</f>
        <v>#N/A</v>
      </c>
    </row>
    <row r="4153" spans="10:16">
      <c r="J4153" t="s">
        <v>13539</v>
      </c>
      <c r="K4153" s="238" t="s">
        <v>13538</v>
      </c>
      <c r="L4153" t="str">
        <f>LEFT(Table58[[#This Row],[L3 (Last Work Package only)]],FIND(" - ",Table58[[#This Row],[L3 (Last Work Package only)]])-1)</f>
        <v>IDR 202.3</v>
      </c>
      <c r="M4153" t="str">
        <f>LEFT(Table58[[#This Row],[Assets]],FIND(" - ",Table58[[#This Row],[Assets]])-1)</f>
        <v>HS2-00002BVEJ</v>
      </c>
      <c r="N4153" s="239" t="e">
        <f>INDEX(TrackerTbl[#Data],MATCH(Table58[[#This Row],[L2]],TrackerTbl[Cleansed_UAID_2],0),5)</f>
        <v>#N/A</v>
      </c>
      <c r="O4153" s="9" t="e">
        <f>INDEX(TrackerTbl[#Data],MATCH(Table58[[#This Row],[L2]],TrackerTbl[Cleansed_UAID_2],0),6)</f>
        <v>#N/A</v>
      </c>
      <c r="P4153" s="239" t="e">
        <f>INDEX(TrackerTbl[#Data],MATCH(Table58[[#This Row],[L2]],TrackerTbl[Cleansed_UAID_2],0),7)</f>
        <v>#N/A</v>
      </c>
    </row>
    <row r="4154" spans="10:16">
      <c r="J4154" t="s">
        <v>13540</v>
      </c>
      <c r="K4154" s="238" t="s">
        <v>13541</v>
      </c>
      <c r="L4154" t="str">
        <f>LEFT(Table58[[#This Row],[L3 (Last Work Package only)]],FIND(" - ",Table58[[#This Row],[L3 (Last Work Package only)]])-1)</f>
        <v>IDR 202.1-3</v>
      </c>
      <c r="M4154" t="str">
        <f>LEFT(Table58[[#This Row],[Assets]],FIND(" - ",Table58[[#This Row],[Assets]])-1)</f>
        <v>HS2-00003H07D</v>
      </c>
      <c r="N4154" s="239">
        <f>INDEX(TrackerTbl[#Data],MATCH(Table58[[#This Row],[L2]],TrackerTbl[Cleansed_UAID_2],0),5)</f>
        <v>45611</v>
      </c>
      <c r="O4154" s="9" t="str">
        <f>INDEX(TrackerTbl[#Data],MATCH(Table58[[#This Row],[L2]],TrackerTbl[Cleansed_UAID_2],0),6)</f>
        <v>10 - Complete</v>
      </c>
      <c r="P4154" s="239">
        <f>INDEX(TrackerTbl[#Data],MATCH(Table58[[#This Row],[L2]],TrackerTbl[Cleansed_UAID_2],0),7)</f>
        <v>45636</v>
      </c>
    </row>
    <row r="4155" spans="10:16">
      <c r="J4155" t="s">
        <v>13542</v>
      </c>
      <c r="K4155" s="238" t="s">
        <v>13541</v>
      </c>
      <c r="L4155" t="str">
        <f>LEFT(Table58[[#This Row],[L3 (Last Work Package only)]],FIND(" - ",Table58[[#This Row],[L3 (Last Work Package only)]])-1)</f>
        <v>IDR 202.1-3</v>
      </c>
      <c r="M4155" t="str">
        <f>LEFT(Table58[[#This Row],[Assets]],FIND(" - ",Table58[[#This Row],[Assets]])-1)</f>
        <v>HS2-00003H07E</v>
      </c>
      <c r="N4155" s="239">
        <f>INDEX(TrackerTbl[#Data],MATCH(Table58[[#This Row],[L2]],TrackerTbl[Cleansed_UAID_2],0),5)</f>
        <v>45611</v>
      </c>
      <c r="O4155" s="9" t="str">
        <f>INDEX(TrackerTbl[#Data],MATCH(Table58[[#This Row],[L2]],TrackerTbl[Cleansed_UAID_2],0),6)</f>
        <v>10 - Complete</v>
      </c>
      <c r="P4155" s="239">
        <f>INDEX(TrackerTbl[#Data],MATCH(Table58[[#This Row],[L2]],TrackerTbl[Cleansed_UAID_2],0),7)</f>
        <v>45636</v>
      </c>
    </row>
    <row r="4156" spans="10:16">
      <c r="J4156" t="s">
        <v>13543</v>
      </c>
      <c r="K4156" s="238" t="s">
        <v>13541</v>
      </c>
      <c r="L4156" t="str">
        <f>LEFT(Table58[[#This Row],[L3 (Last Work Package only)]],FIND(" - ",Table58[[#This Row],[L3 (Last Work Package only)]])-1)</f>
        <v>IDR 202.1-3</v>
      </c>
      <c r="M4156" t="str">
        <f>LEFT(Table58[[#This Row],[Assets]],FIND(" - ",Table58[[#This Row],[Assets]])-1)</f>
        <v>HS2-00003J169</v>
      </c>
      <c r="N4156" s="239">
        <f>INDEX(TrackerTbl[#Data],MATCH(Table58[[#This Row],[L2]],TrackerTbl[Cleansed_UAID_2],0),5)</f>
        <v>45617</v>
      </c>
      <c r="O4156" s="9" t="str">
        <f>INDEX(TrackerTbl[#Data],MATCH(Table58[[#This Row],[L2]],TrackerTbl[Cleansed_UAID_2],0),6)</f>
        <v>10 - Complete</v>
      </c>
      <c r="P4156" s="239">
        <f>INDEX(TrackerTbl[#Data],MATCH(Table58[[#This Row],[L2]],TrackerTbl[Cleansed_UAID_2],0),7)</f>
        <v>0</v>
      </c>
    </row>
    <row r="4157" spans="10:16">
      <c r="J4157" t="s">
        <v>13544</v>
      </c>
      <c r="K4157" s="238" t="s">
        <v>13541</v>
      </c>
      <c r="L4157" t="str">
        <f>LEFT(Table58[[#This Row],[L3 (Last Work Package only)]],FIND(" - ",Table58[[#This Row],[L3 (Last Work Package only)]])-1)</f>
        <v>IDR 202.1-3</v>
      </c>
      <c r="M4157" t="str">
        <f>LEFT(Table58[[#This Row],[Assets]],FIND(" - ",Table58[[#This Row],[Assets]])-1)</f>
        <v>HS2-00003J16A</v>
      </c>
      <c r="N4157" s="239">
        <f>INDEX(TrackerTbl[#Data],MATCH(Table58[[#This Row],[L2]],TrackerTbl[Cleansed_UAID_2],0),5)</f>
        <v>45617</v>
      </c>
      <c r="O4157" s="9" t="str">
        <f>INDEX(TrackerTbl[#Data],MATCH(Table58[[#This Row],[L2]],TrackerTbl[Cleansed_UAID_2],0),6)</f>
        <v>10 - Complete</v>
      </c>
      <c r="P4157" s="239">
        <f>INDEX(TrackerTbl[#Data],MATCH(Table58[[#This Row],[L2]],TrackerTbl[Cleansed_UAID_2],0),7)</f>
        <v>0</v>
      </c>
    </row>
    <row r="4158" spans="10:16">
      <c r="J4158" t="s">
        <v>13545</v>
      </c>
      <c r="K4158" s="238" t="s">
        <v>13546</v>
      </c>
      <c r="L4158" t="str">
        <f>LEFT(Table58[[#This Row],[L3 (Last Work Package only)]],FIND(" - ",Table58[[#This Row],[L3 (Last Work Package only)]])-1)</f>
        <v>IDR 202.1-2</v>
      </c>
      <c r="M4158" t="str">
        <f>LEFT(Table58[[#This Row],[Assets]],FIND(" - ",Table58[[#This Row],[Assets]])-1)</f>
        <v>HS2-00002BJRC</v>
      </c>
      <c r="N4158" s="239" t="e">
        <f>INDEX(TrackerTbl[#Data],MATCH(Table58[[#This Row],[L2]],TrackerTbl[Cleansed_UAID_2],0),5)</f>
        <v>#N/A</v>
      </c>
      <c r="O4158" s="9" t="e">
        <f>INDEX(TrackerTbl[#Data],MATCH(Table58[[#This Row],[L2]],TrackerTbl[Cleansed_UAID_2],0),6)</f>
        <v>#N/A</v>
      </c>
      <c r="P4158" s="239" t="e">
        <f>INDEX(TrackerTbl[#Data],MATCH(Table58[[#This Row],[L2]],TrackerTbl[Cleansed_UAID_2],0),7)</f>
        <v>#N/A</v>
      </c>
    </row>
    <row r="4159" spans="10:16">
      <c r="J4159" t="s">
        <v>13547</v>
      </c>
      <c r="K4159" s="238" t="s">
        <v>13546</v>
      </c>
      <c r="L4159" t="str">
        <f>LEFT(Table58[[#This Row],[L3 (Last Work Package only)]],FIND(" - ",Table58[[#This Row],[L3 (Last Work Package only)]])-1)</f>
        <v>IDR 202.1-2</v>
      </c>
      <c r="M4159" t="str">
        <f>LEFT(Table58[[#This Row],[Assets]],FIND(" - ",Table58[[#This Row],[Assets]])-1)</f>
        <v>HS2-00002CT3E</v>
      </c>
      <c r="N4159" s="239" t="e">
        <f>INDEX(TrackerTbl[#Data],MATCH(Table58[[#This Row],[L2]],TrackerTbl[Cleansed_UAID_2],0),5)</f>
        <v>#N/A</v>
      </c>
      <c r="O4159" s="9" t="e">
        <f>INDEX(TrackerTbl[#Data],MATCH(Table58[[#This Row],[L2]],TrackerTbl[Cleansed_UAID_2],0),6)</f>
        <v>#N/A</v>
      </c>
      <c r="P4159" s="239" t="e">
        <f>INDEX(TrackerTbl[#Data],MATCH(Table58[[#This Row],[L2]],TrackerTbl[Cleansed_UAID_2],0),7)</f>
        <v>#N/A</v>
      </c>
    </row>
    <row r="4160" spans="10:16">
      <c r="J4160" t="s">
        <v>13548</v>
      </c>
      <c r="K4160" s="238" t="s">
        <v>13546</v>
      </c>
      <c r="L4160" t="str">
        <f>LEFT(Table58[[#This Row],[L3 (Last Work Package only)]],FIND(" - ",Table58[[#This Row],[L3 (Last Work Package only)]])-1)</f>
        <v>IDR 202.1-2</v>
      </c>
      <c r="M4160" t="str">
        <f>LEFT(Table58[[#This Row],[Assets]],FIND(" - ",Table58[[#This Row],[Assets]])-1)</f>
        <v>HS2-00002J4Y8</v>
      </c>
      <c r="N4160" s="239" t="e">
        <f>INDEX(TrackerTbl[#Data],MATCH(Table58[[#This Row],[L2]],TrackerTbl[Cleansed_UAID_2],0),5)</f>
        <v>#N/A</v>
      </c>
      <c r="O4160" s="9" t="e">
        <f>INDEX(TrackerTbl[#Data],MATCH(Table58[[#This Row],[L2]],TrackerTbl[Cleansed_UAID_2],0),6)</f>
        <v>#N/A</v>
      </c>
      <c r="P4160" s="239" t="e">
        <f>INDEX(TrackerTbl[#Data],MATCH(Table58[[#This Row],[L2]],TrackerTbl[Cleansed_UAID_2],0),7)</f>
        <v>#N/A</v>
      </c>
    </row>
    <row r="4161" spans="10:16">
      <c r="J4161" t="s">
        <v>13549</v>
      </c>
      <c r="K4161" s="238" t="s">
        <v>13546</v>
      </c>
      <c r="L4161" t="str">
        <f>LEFT(Table58[[#This Row],[L3 (Last Work Package only)]],FIND(" - ",Table58[[#This Row],[L3 (Last Work Package only)]])-1)</f>
        <v>IDR 202.1-2</v>
      </c>
      <c r="M4161" t="str">
        <f>LEFT(Table58[[#This Row],[Assets]],FIND(" - ",Table58[[#This Row],[Assets]])-1)</f>
        <v>HS2-00002C3W6</v>
      </c>
      <c r="N4161" s="239" t="e">
        <f>INDEX(TrackerTbl[#Data],MATCH(Table58[[#This Row],[L2]],TrackerTbl[Cleansed_UAID_2],0),5)</f>
        <v>#N/A</v>
      </c>
      <c r="O4161" s="9" t="e">
        <f>INDEX(TrackerTbl[#Data],MATCH(Table58[[#This Row],[L2]],TrackerTbl[Cleansed_UAID_2],0),6)</f>
        <v>#N/A</v>
      </c>
      <c r="P4161" s="239" t="e">
        <f>INDEX(TrackerTbl[#Data],MATCH(Table58[[#This Row],[L2]],TrackerTbl[Cleansed_UAID_2],0),7)</f>
        <v>#N/A</v>
      </c>
    </row>
    <row r="4162" spans="10:16">
      <c r="J4162" t="s">
        <v>13550</v>
      </c>
      <c r="K4162" s="238" t="s">
        <v>13546</v>
      </c>
      <c r="L4162" t="str">
        <f>LEFT(Table58[[#This Row],[L3 (Last Work Package only)]],FIND(" - ",Table58[[#This Row],[L3 (Last Work Package only)]])-1)</f>
        <v>IDR 202.1-2</v>
      </c>
      <c r="M4162" t="str">
        <f>LEFT(Table58[[#This Row],[Assets]],FIND(" - ",Table58[[#This Row],[Assets]])-1)</f>
        <v>HS2-00002WUKB</v>
      </c>
      <c r="N4162" s="239" t="e">
        <f>INDEX(TrackerTbl[#Data],MATCH(Table58[[#This Row],[L2]],TrackerTbl[Cleansed_UAID_2],0),5)</f>
        <v>#N/A</v>
      </c>
      <c r="O4162" s="9" t="e">
        <f>INDEX(TrackerTbl[#Data],MATCH(Table58[[#This Row],[L2]],TrackerTbl[Cleansed_UAID_2],0),6)</f>
        <v>#N/A</v>
      </c>
      <c r="P4162" s="239" t="e">
        <f>INDEX(TrackerTbl[#Data],MATCH(Table58[[#This Row],[L2]],TrackerTbl[Cleansed_UAID_2],0),7)</f>
        <v>#N/A</v>
      </c>
    </row>
    <row r="4163" spans="10:16">
      <c r="J4163" t="s">
        <v>13551</v>
      </c>
      <c r="K4163" s="238" t="s">
        <v>13546</v>
      </c>
      <c r="L4163" t="str">
        <f>LEFT(Table58[[#This Row],[L3 (Last Work Package only)]],FIND(" - ",Table58[[#This Row],[L3 (Last Work Package only)]])-1)</f>
        <v>IDR 202.1-2</v>
      </c>
      <c r="M4163" t="str">
        <f>LEFT(Table58[[#This Row],[Assets]],FIND(" - ",Table58[[#This Row],[Assets]])-1)</f>
        <v>HS2-00002WUKC</v>
      </c>
      <c r="N4163" s="239" t="e">
        <f>INDEX(TrackerTbl[#Data],MATCH(Table58[[#This Row],[L2]],TrackerTbl[Cleansed_UAID_2],0),5)</f>
        <v>#N/A</v>
      </c>
      <c r="O4163" s="9" t="e">
        <f>INDEX(TrackerTbl[#Data],MATCH(Table58[[#This Row],[L2]],TrackerTbl[Cleansed_UAID_2],0),6)</f>
        <v>#N/A</v>
      </c>
      <c r="P4163" s="239" t="e">
        <f>INDEX(TrackerTbl[#Data],MATCH(Table58[[#This Row],[L2]],TrackerTbl[Cleansed_UAID_2],0),7)</f>
        <v>#N/A</v>
      </c>
    </row>
    <row r="4164" spans="10:16">
      <c r="J4164" t="s">
        <v>13552</v>
      </c>
      <c r="K4164" s="238" t="s">
        <v>13546</v>
      </c>
      <c r="L4164" t="str">
        <f>LEFT(Table58[[#This Row],[L3 (Last Work Package only)]],FIND(" - ",Table58[[#This Row],[L3 (Last Work Package only)]])-1)</f>
        <v>IDR 202.1-2</v>
      </c>
      <c r="M4164" t="str">
        <f>LEFT(Table58[[#This Row],[Assets]],FIND(" - ",Table58[[#This Row],[Assets]])-1)</f>
        <v>HS2-00002WUKD</v>
      </c>
      <c r="N4164" s="239" t="e">
        <f>INDEX(TrackerTbl[#Data],MATCH(Table58[[#This Row],[L2]],TrackerTbl[Cleansed_UAID_2],0),5)</f>
        <v>#N/A</v>
      </c>
      <c r="O4164" s="9" t="e">
        <f>INDEX(TrackerTbl[#Data],MATCH(Table58[[#This Row],[L2]],TrackerTbl[Cleansed_UAID_2],0),6)</f>
        <v>#N/A</v>
      </c>
      <c r="P4164" s="239" t="e">
        <f>INDEX(TrackerTbl[#Data],MATCH(Table58[[#This Row],[L2]],TrackerTbl[Cleansed_UAID_2],0),7)</f>
        <v>#N/A</v>
      </c>
    </row>
    <row r="4165" spans="10:16">
      <c r="J4165" t="s">
        <v>13553</v>
      </c>
      <c r="K4165" s="238" t="s">
        <v>13546</v>
      </c>
      <c r="L4165" t="str">
        <f>LEFT(Table58[[#This Row],[L3 (Last Work Package only)]],FIND(" - ",Table58[[#This Row],[L3 (Last Work Package only)]])-1)</f>
        <v>IDR 202.1-2</v>
      </c>
      <c r="M4165" t="str">
        <f>LEFT(Table58[[#This Row],[Assets]],FIND(" - ",Table58[[#This Row],[Assets]])-1)</f>
        <v>HS2-00002WUKE</v>
      </c>
      <c r="N4165" s="239" t="e">
        <f>INDEX(TrackerTbl[#Data],MATCH(Table58[[#This Row],[L2]],TrackerTbl[Cleansed_UAID_2],0),5)</f>
        <v>#N/A</v>
      </c>
      <c r="O4165" s="9" t="e">
        <f>INDEX(TrackerTbl[#Data],MATCH(Table58[[#This Row],[L2]],TrackerTbl[Cleansed_UAID_2],0),6)</f>
        <v>#N/A</v>
      </c>
      <c r="P4165" s="239" t="e">
        <f>INDEX(TrackerTbl[#Data],MATCH(Table58[[#This Row],[L2]],TrackerTbl[Cleansed_UAID_2],0),7)</f>
        <v>#N/A</v>
      </c>
    </row>
    <row r="4166" spans="10:16">
      <c r="J4166" t="s">
        <v>13554</v>
      </c>
      <c r="K4166" s="238" t="s">
        <v>13546</v>
      </c>
      <c r="L4166" t="str">
        <f>LEFT(Table58[[#This Row],[L3 (Last Work Package only)]],FIND(" - ",Table58[[#This Row],[L3 (Last Work Package only)]])-1)</f>
        <v>IDR 202.1-2</v>
      </c>
      <c r="M4166" t="str">
        <f>LEFT(Table58[[#This Row],[Assets]],FIND(" - ",Table58[[#This Row],[Assets]])-1)</f>
        <v>HS2-00002WUKF</v>
      </c>
      <c r="N4166" s="239" t="e">
        <f>INDEX(TrackerTbl[#Data],MATCH(Table58[[#This Row],[L2]],TrackerTbl[Cleansed_UAID_2],0),5)</f>
        <v>#N/A</v>
      </c>
      <c r="O4166" s="9" t="e">
        <f>INDEX(TrackerTbl[#Data],MATCH(Table58[[#This Row],[L2]],TrackerTbl[Cleansed_UAID_2],0),6)</f>
        <v>#N/A</v>
      </c>
      <c r="P4166" s="239" t="e">
        <f>INDEX(TrackerTbl[#Data],MATCH(Table58[[#This Row],[L2]],TrackerTbl[Cleansed_UAID_2],0),7)</f>
        <v>#N/A</v>
      </c>
    </row>
    <row r="4167" spans="10:16">
      <c r="J4167" t="s">
        <v>13555</v>
      </c>
      <c r="K4167" s="238" t="s">
        <v>13546</v>
      </c>
      <c r="L4167" t="str">
        <f>LEFT(Table58[[#This Row],[L3 (Last Work Package only)]],FIND(" - ",Table58[[#This Row],[L3 (Last Work Package only)]])-1)</f>
        <v>IDR 202.1-2</v>
      </c>
      <c r="M4167" t="str">
        <f>LEFT(Table58[[#This Row],[Assets]],FIND(" - ",Table58[[#This Row],[Assets]])-1)</f>
        <v>HS2-00002WUKG</v>
      </c>
      <c r="N4167" s="239" t="e">
        <f>INDEX(TrackerTbl[#Data],MATCH(Table58[[#This Row],[L2]],TrackerTbl[Cleansed_UAID_2],0),5)</f>
        <v>#N/A</v>
      </c>
      <c r="O4167" s="9" t="e">
        <f>INDEX(TrackerTbl[#Data],MATCH(Table58[[#This Row],[L2]],TrackerTbl[Cleansed_UAID_2],0),6)</f>
        <v>#N/A</v>
      </c>
      <c r="P4167" s="239" t="e">
        <f>INDEX(TrackerTbl[#Data],MATCH(Table58[[#This Row],[L2]],TrackerTbl[Cleansed_UAID_2],0),7)</f>
        <v>#N/A</v>
      </c>
    </row>
    <row r="4168" spans="10:16">
      <c r="J4168" t="s">
        <v>13556</v>
      </c>
      <c r="K4168" s="238" t="s">
        <v>13546</v>
      </c>
      <c r="L4168" t="str">
        <f>LEFT(Table58[[#This Row],[L3 (Last Work Package only)]],FIND(" - ",Table58[[#This Row],[L3 (Last Work Package only)]])-1)</f>
        <v>IDR 202.1-2</v>
      </c>
      <c r="M4168" t="str">
        <f>LEFT(Table58[[#This Row],[Assets]],FIND(" - ",Table58[[#This Row],[Assets]])-1)</f>
        <v>HS2-000031CVR</v>
      </c>
      <c r="N4168" s="239" t="e">
        <f>INDEX(TrackerTbl[#Data],MATCH(Table58[[#This Row],[L2]],TrackerTbl[Cleansed_UAID_2],0),5)</f>
        <v>#N/A</v>
      </c>
      <c r="O4168" s="9" t="e">
        <f>INDEX(TrackerTbl[#Data],MATCH(Table58[[#This Row],[L2]],TrackerTbl[Cleansed_UAID_2],0),6)</f>
        <v>#N/A</v>
      </c>
      <c r="P4168" s="239" t="e">
        <f>INDEX(TrackerTbl[#Data],MATCH(Table58[[#This Row],[L2]],TrackerTbl[Cleansed_UAID_2],0),7)</f>
        <v>#N/A</v>
      </c>
    </row>
    <row r="4169" spans="10:16">
      <c r="J4169" t="s">
        <v>13557</v>
      </c>
      <c r="K4169" s="238" t="s">
        <v>13546</v>
      </c>
      <c r="L4169" t="str">
        <f>LEFT(Table58[[#This Row],[L3 (Last Work Package only)]],FIND(" - ",Table58[[#This Row],[L3 (Last Work Package only)]])-1)</f>
        <v>IDR 202.1-2</v>
      </c>
      <c r="M4169" t="str">
        <f>LEFT(Table58[[#This Row],[Assets]],FIND(" - ",Table58[[#This Row],[Assets]])-1)</f>
        <v>HS2-00003D9CH</v>
      </c>
      <c r="N4169" s="239" t="e">
        <f>INDEX(TrackerTbl[#Data],MATCH(Table58[[#This Row],[L2]],TrackerTbl[Cleansed_UAID_2],0),5)</f>
        <v>#N/A</v>
      </c>
      <c r="O4169" s="9" t="e">
        <f>INDEX(TrackerTbl[#Data],MATCH(Table58[[#This Row],[L2]],TrackerTbl[Cleansed_UAID_2],0),6)</f>
        <v>#N/A</v>
      </c>
      <c r="P4169" s="239" t="e">
        <f>INDEX(TrackerTbl[#Data],MATCH(Table58[[#This Row],[L2]],TrackerTbl[Cleansed_UAID_2],0),7)</f>
        <v>#N/A</v>
      </c>
    </row>
    <row r="4170" spans="10:16">
      <c r="J4170" t="s">
        <v>13558</v>
      </c>
      <c r="K4170" s="238" t="s">
        <v>13546</v>
      </c>
      <c r="L4170" t="str">
        <f>LEFT(Table58[[#This Row],[L3 (Last Work Package only)]],FIND(" - ",Table58[[#This Row],[L3 (Last Work Package only)]])-1)</f>
        <v>IDR 202.1-2</v>
      </c>
      <c r="M4170" t="str">
        <f>LEFT(Table58[[#This Row],[Assets]],FIND(" - ",Table58[[#This Row],[Assets]])-1)</f>
        <v>HS2-00003D9CJ</v>
      </c>
      <c r="N4170" s="239" t="e">
        <f>INDEX(TrackerTbl[#Data],MATCH(Table58[[#This Row],[L2]],TrackerTbl[Cleansed_UAID_2],0),5)</f>
        <v>#N/A</v>
      </c>
      <c r="O4170" s="9" t="e">
        <f>INDEX(TrackerTbl[#Data],MATCH(Table58[[#This Row],[L2]],TrackerTbl[Cleansed_UAID_2],0),6)</f>
        <v>#N/A</v>
      </c>
      <c r="P4170" s="239" t="e">
        <f>INDEX(TrackerTbl[#Data],MATCH(Table58[[#This Row],[L2]],TrackerTbl[Cleansed_UAID_2],0),7)</f>
        <v>#N/A</v>
      </c>
    </row>
    <row r="4171" spans="10:16">
      <c r="J4171" t="s">
        <v>13559</v>
      </c>
      <c r="K4171" s="238" t="s">
        <v>13546</v>
      </c>
      <c r="L4171" t="str">
        <f>LEFT(Table58[[#This Row],[L3 (Last Work Package only)]],FIND(" - ",Table58[[#This Row],[L3 (Last Work Package only)]])-1)</f>
        <v>IDR 202.1-2</v>
      </c>
      <c r="M4171" t="str">
        <f>LEFT(Table58[[#This Row],[Assets]],FIND(" - ",Table58[[#This Row],[Assets]])-1)</f>
        <v>HS2-00003D9CK</v>
      </c>
      <c r="N4171" s="239" t="e">
        <f>INDEX(TrackerTbl[#Data],MATCH(Table58[[#This Row],[L2]],TrackerTbl[Cleansed_UAID_2],0),5)</f>
        <v>#N/A</v>
      </c>
      <c r="O4171" s="9" t="e">
        <f>INDEX(TrackerTbl[#Data],MATCH(Table58[[#This Row],[L2]],TrackerTbl[Cleansed_UAID_2],0),6)</f>
        <v>#N/A</v>
      </c>
      <c r="P4171" s="239" t="e">
        <f>INDEX(TrackerTbl[#Data],MATCH(Table58[[#This Row],[L2]],TrackerTbl[Cleansed_UAID_2],0),7)</f>
        <v>#N/A</v>
      </c>
    </row>
    <row r="4172" spans="10:16">
      <c r="J4172" t="s">
        <v>13560</v>
      </c>
      <c r="K4172" s="238" t="s">
        <v>13546</v>
      </c>
      <c r="L4172" t="str">
        <f>LEFT(Table58[[#This Row],[L3 (Last Work Package only)]],FIND(" - ",Table58[[#This Row],[L3 (Last Work Package only)]])-1)</f>
        <v>IDR 202.1-2</v>
      </c>
      <c r="M4172" t="str">
        <f>LEFT(Table58[[#This Row],[Assets]],FIND(" - ",Table58[[#This Row],[Assets]])-1)</f>
        <v>HS2-00003D9CL</v>
      </c>
      <c r="N4172" s="239" t="e">
        <f>INDEX(TrackerTbl[#Data],MATCH(Table58[[#This Row],[L2]],TrackerTbl[Cleansed_UAID_2],0),5)</f>
        <v>#N/A</v>
      </c>
      <c r="O4172" s="9" t="e">
        <f>INDEX(TrackerTbl[#Data],MATCH(Table58[[#This Row],[L2]],TrackerTbl[Cleansed_UAID_2],0),6)</f>
        <v>#N/A</v>
      </c>
      <c r="P4172" s="239" t="e">
        <f>INDEX(TrackerTbl[#Data],MATCH(Table58[[#This Row],[L2]],TrackerTbl[Cleansed_UAID_2],0),7)</f>
        <v>#N/A</v>
      </c>
    </row>
    <row r="4173" spans="10:16">
      <c r="J4173" t="s">
        <v>13561</v>
      </c>
      <c r="K4173" s="238" t="s">
        <v>13546</v>
      </c>
      <c r="L4173" t="str">
        <f>LEFT(Table58[[#This Row],[L3 (Last Work Package only)]],FIND(" - ",Table58[[#This Row],[L3 (Last Work Package only)]])-1)</f>
        <v>IDR 202.1-2</v>
      </c>
      <c r="M4173" t="str">
        <f>LEFT(Table58[[#This Row],[Assets]],FIND(" - ",Table58[[#This Row],[Assets]])-1)</f>
        <v>HS2-00003D9CM</v>
      </c>
      <c r="N4173" s="239" t="e">
        <f>INDEX(TrackerTbl[#Data],MATCH(Table58[[#This Row],[L2]],TrackerTbl[Cleansed_UAID_2],0),5)</f>
        <v>#N/A</v>
      </c>
      <c r="O4173" s="9" t="e">
        <f>INDEX(TrackerTbl[#Data],MATCH(Table58[[#This Row],[L2]],TrackerTbl[Cleansed_UAID_2],0),6)</f>
        <v>#N/A</v>
      </c>
      <c r="P4173" s="239" t="e">
        <f>INDEX(TrackerTbl[#Data],MATCH(Table58[[#This Row],[L2]],TrackerTbl[Cleansed_UAID_2],0),7)</f>
        <v>#N/A</v>
      </c>
    </row>
    <row r="4174" spans="10:16">
      <c r="J4174" t="s">
        <v>13562</v>
      </c>
      <c r="K4174" s="238" t="s">
        <v>13546</v>
      </c>
      <c r="L4174" t="str">
        <f>LEFT(Table58[[#This Row],[L3 (Last Work Package only)]],FIND(" - ",Table58[[#This Row],[L3 (Last Work Package only)]])-1)</f>
        <v>IDR 202.1-2</v>
      </c>
      <c r="M4174" t="str">
        <f>LEFT(Table58[[#This Row],[Assets]],FIND(" - ",Table58[[#This Row],[Assets]])-1)</f>
        <v>HS2-00003D9CN</v>
      </c>
      <c r="N4174" s="239" t="e">
        <f>INDEX(TrackerTbl[#Data],MATCH(Table58[[#This Row],[L2]],TrackerTbl[Cleansed_UAID_2],0),5)</f>
        <v>#N/A</v>
      </c>
      <c r="O4174" s="9" t="e">
        <f>INDEX(TrackerTbl[#Data],MATCH(Table58[[#This Row],[L2]],TrackerTbl[Cleansed_UAID_2],0),6)</f>
        <v>#N/A</v>
      </c>
      <c r="P4174" s="239" t="e">
        <f>INDEX(TrackerTbl[#Data],MATCH(Table58[[#This Row],[L2]],TrackerTbl[Cleansed_UAID_2],0),7)</f>
        <v>#N/A</v>
      </c>
    </row>
    <row r="4175" spans="10:16">
      <c r="J4175" t="s">
        <v>13563</v>
      </c>
      <c r="K4175" s="238" t="s">
        <v>13546</v>
      </c>
      <c r="L4175" t="str">
        <f>LEFT(Table58[[#This Row],[L3 (Last Work Package only)]],FIND(" - ",Table58[[#This Row],[L3 (Last Work Package only)]])-1)</f>
        <v>IDR 202.1-2</v>
      </c>
      <c r="M4175" t="str">
        <f>LEFT(Table58[[#This Row],[Assets]],FIND(" - ",Table58[[#This Row],[Assets]])-1)</f>
        <v>HS2-00003FV0L</v>
      </c>
      <c r="N4175" s="239" t="e">
        <f>INDEX(TrackerTbl[#Data],MATCH(Table58[[#This Row],[L2]],TrackerTbl[Cleansed_UAID_2],0),5)</f>
        <v>#N/A</v>
      </c>
      <c r="O4175" s="9" t="e">
        <f>INDEX(TrackerTbl[#Data],MATCH(Table58[[#This Row],[L2]],TrackerTbl[Cleansed_UAID_2],0),6)</f>
        <v>#N/A</v>
      </c>
      <c r="P4175" s="239" t="e">
        <f>INDEX(TrackerTbl[#Data],MATCH(Table58[[#This Row],[L2]],TrackerTbl[Cleansed_UAID_2],0),7)</f>
        <v>#N/A</v>
      </c>
    </row>
    <row r="4176" spans="10:16">
      <c r="J4176" t="s">
        <v>13564</v>
      </c>
      <c r="K4176" s="238" t="s">
        <v>13546</v>
      </c>
      <c r="L4176" t="str">
        <f>LEFT(Table58[[#This Row],[L3 (Last Work Package only)]],FIND(" - ",Table58[[#This Row],[L3 (Last Work Package only)]])-1)</f>
        <v>IDR 202.1-2</v>
      </c>
      <c r="M4176" t="str">
        <f>LEFT(Table58[[#This Row],[Assets]],FIND(" - ",Table58[[#This Row],[Assets]])-1)</f>
        <v>HS2-00003FV0M</v>
      </c>
      <c r="N4176" s="239" t="e">
        <f>INDEX(TrackerTbl[#Data],MATCH(Table58[[#This Row],[L2]],TrackerTbl[Cleansed_UAID_2],0),5)</f>
        <v>#N/A</v>
      </c>
      <c r="O4176" s="9" t="e">
        <f>INDEX(TrackerTbl[#Data],MATCH(Table58[[#This Row],[L2]],TrackerTbl[Cleansed_UAID_2],0),6)</f>
        <v>#N/A</v>
      </c>
      <c r="P4176" s="239" t="e">
        <f>INDEX(TrackerTbl[#Data],MATCH(Table58[[#This Row],[L2]],TrackerTbl[Cleansed_UAID_2],0),7)</f>
        <v>#N/A</v>
      </c>
    </row>
    <row r="4177" spans="10:16">
      <c r="J4177" t="s">
        <v>13565</v>
      </c>
      <c r="K4177" s="238" t="s">
        <v>13546</v>
      </c>
      <c r="L4177" t="str">
        <f>LEFT(Table58[[#This Row],[L3 (Last Work Package only)]],FIND(" - ",Table58[[#This Row],[L3 (Last Work Package only)]])-1)</f>
        <v>IDR 202.1-2</v>
      </c>
      <c r="M4177" t="str">
        <f>LEFT(Table58[[#This Row],[Assets]],FIND(" - ",Table58[[#This Row],[Assets]])-1)</f>
        <v>HS2-00003KFQ1</v>
      </c>
      <c r="N4177" s="239" t="e">
        <f>INDEX(TrackerTbl[#Data],MATCH(Table58[[#This Row],[L2]],TrackerTbl[Cleansed_UAID_2],0),5)</f>
        <v>#N/A</v>
      </c>
      <c r="O4177" s="9" t="e">
        <f>INDEX(TrackerTbl[#Data],MATCH(Table58[[#This Row],[L2]],TrackerTbl[Cleansed_UAID_2],0),6)</f>
        <v>#N/A</v>
      </c>
      <c r="P4177" s="239" t="e">
        <f>INDEX(TrackerTbl[#Data],MATCH(Table58[[#This Row],[L2]],TrackerTbl[Cleansed_UAID_2],0),7)</f>
        <v>#N/A</v>
      </c>
    </row>
    <row r="4178" spans="10:16">
      <c r="J4178" t="s">
        <v>13566</v>
      </c>
      <c r="K4178" s="238" t="s">
        <v>13546</v>
      </c>
      <c r="L4178" t="str">
        <f>LEFT(Table58[[#This Row],[L3 (Last Work Package only)]],FIND(" - ",Table58[[#This Row],[L3 (Last Work Package only)]])-1)</f>
        <v>IDR 202.1-2</v>
      </c>
      <c r="M4178" t="str">
        <f>LEFT(Table58[[#This Row],[Assets]],FIND(" - ",Table58[[#This Row],[Assets]])-1)</f>
        <v>HS2-00003LA5B</v>
      </c>
      <c r="N4178" s="239" t="e">
        <f>INDEX(TrackerTbl[#Data],MATCH(Table58[[#This Row],[L2]],TrackerTbl[Cleansed_UAID_2],0),5)</f>
        <v>#N/A</v>
      </c>
      <c r="O4178" s="9" t="e">
        <f>INDEX(TrackerTbl[#Data],MATCH(Table58[[#This Row],[L2]],TrackerTbl[Cleansed_UAID_2],0),6)</f>
        <v>#N/A</v>
      </c>
      <c r="P4178" s="239" t="e">
        <f>INDEX(TrackerTbl[#Data],MATCH(Table58[[#This Row],[L2]],TrackerTbl[Cleansed_UAID_2],0),7)</f>
        <v>#N/A</v>
      </c>
    </row>
    <row r="4179" spans="10:16">
      <c r="J4179" t="s">
        <v>13567</v>
      </c>
      <c r="K4179" s="238" t="s">
        <v>13568</v>
      </c>
      <c r="L4179" t="str">
        <f>LEFT(Table58[[#This Row],[L3 (Last Work Package only)]],FIND(" - ",Table58[[#This Row],[L3 (Last Work Package only)]])-1)</f>
        <v>IDR 202.1-1</v>
      </c>
      <c r="M4179" t="str">
        <f>LEFT(Table58[[#This Row],[Assets]],FIND(" - ",Table58[[#This Row],[Assets]])-1)</f>
        <v>HS2-000001022</v>
      </c>
      <c r="N4179" s="239">
        <f>INDEX(TrackerTbl[#Data],MATCH(Table58[[#This Row],[L2]],TrackerTbl[Cleansed_UAID_2],0),5)</f>
        <v>45485</v>
      </c>
      <c r="O4179" s="9" t="str">
        <f>INDEX(TrackerTbl[#Data],MATCH(Table58[[#This Row],[L2]],TrackerTbl[Cleansed_UAID_2],0),6)</f>
        <v>99 - Cancelled</v>
      </c>
      <c r="P4179" s="239">
        <f>INDEX(TrackerTbl[#Data],MATCH(Table58[[#This Row],[L2]],TrackerTbl[Cleansed_UAID_2],0),7)</f>
        <v>0</v>
      </c>
    </row>
    <row r="4180" spans="10:16">
      <c r="J4180" t="s">
        <v>13569</v>
      </c>
      <c r="K4180" s="238" t="s">
        <v>13570</v>
      </c>
      <c r="L4180" t="str">
        <f>LEFT(Table58[[#This Row],[L3 (Last Work Package only)]],FIND(" - ",Table58[[#This Row],[L3 (Last Work Package only)]])-1)</f>
        <v>IDR 202.0-3</v>
      </c>
      <c r="M4180" t="str">
        <f>LEFT(Table58[[#This Row],[Assets]],FIND(" - ",Table58[[#This Row],[Assets]])-1)</f>
        <v>HS2-00002CT2E</v>
      </c>
      <c r="N4180" s="239">
        <f>INDEX(TrackerTbl[#Data],MATCH(Table58[[#This Row],[L2]],TrackerTbl[Cleansed_UAID_2],0),5)</f>
        <v>45475</v>
      </c>
      <c r="O4180" s="9" t="str">
        <f>INDEX(TrackerTbl[#Data],MATCH(Table58[[#This Row],[L2]],TrackerTbl[Cleansed_UAID_2],0),6)</f>
        <v>10 - Complete</v>
      </c>
      <c r="P4180" s="239">
        <f>INDEX(TrackerTbl[#Data],MATCH(Table58[[#This Row],[L2]],TrackerTbl[Cleansed_UAID_2],0),7)</f>
        <v>45489</v>
      </c>
    </row>
    <row r="4181" spans="10:16">
      <c r="J4181" t="s">
        <v>13571</v>
      </c>
      <c r="K4181" s="238" t="s">
        <v>13570</v>
      </c>
      <c r="L4181" t="str">
        <f>LEFT(Table58[[#This Row],[L3 (Last Work Package only)]],FIND(" - ",Table58[[#This Row],[L3 (Last Work Package only)]])-1)</f>
        <v>IDR 202.0-3</v>
      </c>
      <c r="M4181" t="str">
        <f>LEFT(Table58[[#This Row],[Assets]],FIND(" - ",Table58[[#This Row],[Assets]])-1)</f>
        <v>HS2-00002CT2Q</v>
      </c>
      <c r="N4181" s="239">
        <f>INDEX(TrackerTbl[#Data],MATCH(Table58[[#This Row],[L2]],TrackerTbl[Cleansed_UAID_2],0),5)</f>
        <v>45475</v>
      </c>
      <c r="O4181" s="9" t="str">
        <f>INDEX(TrackerTbl[#Data],MATCH(Table58[[#This Row],[L2]],TrackerTbl[Cleansed_UAID_2],0),6)</f>
        <v>10 - Complete</v>
      </c>
      <c r="P4181" s="239">
        <f>INDEX(TrackerTbl[#Data],MATCH(Table58[[#This Row],[L2]],TrackerTbl[Cleansed_UAID_2],0),7)</f>
        <v>45483</v>
      </c>
    </row>
    <row r="4182" spans="10:16">
      <c r="J4182" t="s">
        <v>13572</v>
      </c>
      <c r="K4182" s="238" t="s">
        <v>13570</v>
      </c>
      <c r="L4182" t="str">
        <f>LEFT(Table58[[#This Row],[L3 (Last Work Package only)]],FIND(" - ",Table58[[#This Row],[L3 (Last Work Package only)]])-1)</f>
        <v>IDR 202.0-3</v>
      </c>
      <c r="M4182" t="str">
        <f>LEFT(Table58[[#This Row],[Assets]],FIND(" - ",Table58[[#This Row],[Assets]])-1)</f>
        <v>HS2-00002CT2S</v>
      </c>
      <c r="N4182" s="239">
        <f>INDEX(TrackerTbl[#Data],MATCH(Table58[[#This Row],[L2]],TrackerTbl[Cleansed_UAID_2],0),5)</f>
        <v>45475</v>
      </c>
      <c r="O4182" s="9" t="str">
        <f>INDEX(TrackerTbl[#Data],MATCH(Table58[[#This Row],[L2]],TrackerTbl[Cleansed_UAID_2],0),6)</f>
        <v>10 - Complete</v>
      </c>
      <c r="P4182" s="239">
        <f>INDEX(TrackerTbl[#Data],MATCH(Table58[[#This Row],[L2]],TrackerTbl[Cleansed_UAID_2],0),7)</f>
        <v>45483</v>
      </c>
    </row>
    <row r="4183" spans="10:16">
      <c r="J4183" t="s">
        <v>13573</v>
      </c>
      <c r="K4183" s="238" t="s">
        <v>13570</v>
      </c>
      <c r="L4183" t="str">
        <f>LEFT(Table58[[#This Row],[L3 (Last Work Package only)]],FIND(" - ",Table58[[#This Row],[L3 (Last Work Package only)]])-1)</f>
        <v>IDR 202.0-3</v>
      </c>
      <c r="M4183" t="str">
        <f>LEFT(Table58[[#This Row],[Assets]],FIND(" - ",Table58[[#This Row],[Assets]])-1)</f>
        <v>HS2-00002BVEA</v>
      </c>
      <c r="N4183" s="239">
        <f>INDEX(TrackerTbl[#Data],MATCH(Table58[[#This Row],[L2]],TrackerTbl[Cleansed_UAID_2],0),5)</f>
        <v>45475</v>
      </c>
      <c r="O4183" s="9" t="str">
        <f>INDEX(TrackerTbl[#Data],MATCH(Table58[[#This Row],[L2]],TrackerTbl[Cleansed_UAID_2],0),6)</f>
        <v>10 - Complete</v>
      </c>
      <c r="P4183" s="239">
        <f>INDEX(TrackerTbl[#Data],MATCH(Table58[[#This Row],[L2]],TrackerTbl[Cleansed_UAID_2],0),7)</f>
        <v>45489</v>
      </c>
    </row>
    <row r="4184" spans="10:16">
      <c r="J4184" t="s">
        <v>13574</v>
      </c>
      <c r="K4184" s="238" t="s">
        <v>13570</v>
      </c>
      <c r="L4184" t="str">
        <f>LEFT(Table58[[#This Row],[L3 (Last Work Package only)]],FIND(" - ",Table58[[#This Row],[L3 (Last Work Package only)]])-1)</f>
        <v>IDR 202.0-3</v>
      </c>
      <c r="M4184" t="str">
        <f>LEFT(Table58[[#This Row],[Assets]],FIND(" - ",Table58[[#This Row],[Assets]])-1)</f>
        <v>HS2-00002CT2V</v>
      </c>
      <c r="N4184" s="239">
        <f>INDEX(TrackerTbl[#Data],MATCH(Table58[[#This Row],[L2]],TrackerTbl[Cleansed_UAID_2],0),5)</f>
        <v>45475</v>
      </c>
      <c r="O4184" s="9" t="str">
        <f>INDEX(TrackerTbl[#Data],MATCH(Table58[[#This Row],[L2]],TrackerTbl[Cleansed_UAID_2],0),6)</f>
        <v>10 - Complete</v>
      </c>
      <c r="P4184" s="239">
        <f>INDEX(TrackerTbl[#Data],MATCH(Table58[[#This Row],[L2]],TrackerTbl[Cleansed_UAID_2],0),7)</f>
        <v>45483</v>
      </c>
    </row>
    <row r="4185" spans="10:16">
      <c r="J4185" t="s">
        <v>13575</v>
      </c>
      <c r="K4185" s="238" t="s">
        <v>13570</v>
      </c>
      <c r="L4185" t="str">
        <f>LEFT(Table58[[#This Row],[L3 (Last Work Package only)]],FIND(" - ",Table58[[#This Row],[L3 (Last Work Package only)]])-1)</f>
        <v>IDR 202.0-3</v>
      </c>
      <c r="M4185" t="str">
        <f>LEFT(Table58[[#This Row],[Assets]],FIND(" - ",Table58[[#This Row],[Assets]])-1)</f>
        <v>HS2-00002CT2X</v>
      </c>
      <c r="N4185" s="239">
        <f>INDEX(TrackerTbl[#Data],MATCH(Table58[[#This Row],[L2]],TrackerTbl[Cleansed_UAID_2],0),5)</f>
        <v>45475</v>
      </c>
      <c r="O4185" s="9" t="str">
        <f>INDEX(TrackerTbl[#Data],MATCH(Table58[[#This Row],[L2]],TrackerTbl[Cleansed_UAID_2],0),6)</f>
        <v>10 - Complete</v>
      </c>
      <c r="P4185" s="239">
        <f>INDEX(TrackerTbl[#Data],MATCH(Table58[[#This Row],[L2]],TrackerTbl[Cleansed_UAID_2],0),7)</f>
        <v>45483</v>
      </c>
    </row>
    <row r="4186" spans="10:16">
      <c r="J4186" t="s">
        <v>13576</v>
      </c>
      <c r="K4186" s="238" t="s">
        <v>13570</v>
      </c>
      <c r="L4186" t="str">
        <f>LEFT(Table58[[#This Row],[L3 (Last Work Package only)]],FIND(" - ",Table58[[#This Row],[L3 (Last Work Package only)]])-1)</f>
        <v>IDR 202.0-3</v>
      </c>
      <c r="M4186" t="str">
        <f>LEFT(Table58[[#This Row],[Assets]],FIND(" - ",Table58[[#This Row],[Assets]])-1)</f>
        <v>HS2-00002WUJM</v>
      </c>
      <c r="N4186" s="239">
        <f>INDEX(TrackerTbl[#Data],MATCH(Table58[[#This Row],[L2]],TrackerTbl[Cleansed_UAID_2],0),5)</f>
        <v>45496</v>
      </c>
      <c r="O4186" s="9" t="str">
        <f>INDEX(TrackerTbl[#Data],MATCH(Table58[[#This Row],[L2]],TrackerTbl[Cleansed_UAID_2],0),6)</f>
        <v>10 - Complete</v>
      </c>
      <c r="P4186" s="239">
        <f>INDEX(TrackerTbl[#Data],MATCH(Table58[[#This Row],[L2]],TrackerTbl[Cleansed_UAID_2],0),7)</f>
        <v>45498</v>
      </c>
    </row>
    <row r="4187" spans="10:16">
      <c r="J4187" t="s">
        <v>13577</v>
      </c>
      <c r="K4187" s="238" t="s">
        <v>13570</v>
      </c>
      <c r="L4187" t="str">
        <f>LEFT(Table58[[#This Row],[L3 (Last Work Package only)]],FIND(" - ",Table58[[#This Row],[L3 (Last Work Package only)]])-1)</f>
        <v>IDR 202.0-3</v>
      </c>
      <c r="M4187" t="str">
        <f>LEFT(Table58[[#This Row],[Assets]],FIND(" - ",Table58[[#This Row],[Assets]])-1)</f>
        <v>HS2-00002WUJN</v>
      </c>
      <c r="N4187" s="239">
        <f>INDEX(TrackerTbl[#Data],MATCH(Table58[[#This Row],[L2]],TrackerTbl[Cleansed_UAID_2],0),5)</f>
        <v>45496</v>
      </c>
      <c r="O4187" s="9" t="str">
        <f>INDEX(TrackerTbl[#Data],MATCH(Table58[[#This Row],[L2]],TrackerTbl[Cleansed_UAID_2],0),6)</f>
        <v>10 - Complete</v>
      </c>
      <c r="P4187" s="239">
        <f>INDEX(TrackerTbl[#Data],MATCH(Table58[[#This Row],[L2]],TrackerTbl[Cleansed_UAID_2],0),7)</f>
        <v>45498</v>
      </c>
    </row>
    <row r="4188" spans="10:16">
      <c r="J4188" t="s">
        <v>13578</v>
      </c>
      <c r="K4188" s="238" t="s">
        <v>13570</v>
      </c>
      <c r="L4188" t="str">
        <f>LEFT(Table58[[#This Row],[L3 (Last Work Package only)]],FIND(" - ",Table58[[#This Row],[L3 (Last Work Package only)]])-1)</f>
        <v>IDR 202.0-3</v>
      </c>
      <c r="M4188" t="str">
        <f>LEFT(Table58[[#This Row],[Assets]],FIND(" - ",Table58[[#This Row],[Assets]])-1)</f>
        <v>HS2-00002WUJP</v>
      </c>
      <c r="N4188" s="239">
        <f>INDEX(TrackerTbl[#Data],MATCH(Table58[[#This Row],[L2]],TrackerTbl[Cleansed_UAID_2],0),5)</f>
        <v>45496</v>
      </c>
      <c r="O4188" s="9" t="str">
        <f>INDEX(TrackerTbl[#Data],MATCH(Table58[[#This Row],[L2]],TrackerTbl[Cleansed_UAID_2],0),6)</f>
        <v>10 - Complete</v>
      </c>
      <c r="P4188" s="239">
        <f>INDEX(TrackerTbl[#Data],MATCH(Table58[[#This Row],[L2]],TrackerTbl[Cleansed_UAID_2],0),7)</f>
        <v>45498</v>
      </c>
    </row>
    <row r="4189" spans="10:16">
      <c r="J4189" t="s">
        <v>13579</v>
      </c>
      <c r="K4189" s="238" t="s">
        <v>13570</v>
      </c>
      <c r="L4189" t="str">
        <f>LEFT(Table58[[#This Row],[L3 (Last Work Package only)]],FIND(" - ",Table58[[#This Row],[L3 (Last Work Package only)]])-1)</f>
        <v>IDR 202.0-3</v>
      </c>
      <c r="M4189" t="str">
        <f>LEFT(Table58[[#This Row],[Assets]],FIND(" - ",Table58[[#This Row],[Assets]])-1)</f>
        <v>HS2-00002WUJQ</v>
      </c>
      <c r="N4189" s="239">
        <f>INDEX(TrackerTbl[#Data],MATCH(Table58[[#This Row],[L2]],TrackerTbl[Cleansed_UAID_2],0),5)</f>
        <v>45496</v>
      </c>
      <c r="O4189" s="9" t="str">
        <f>INDEX(TrackerTbl[#Data],MATCH(Table58[[#This Row],[L2]],TrackerTbl[Cleansed_UAID_2],0),6)</f>
        <v>10 - Complete</v>
      </c>
      <c r="P4189" s="239">
        <f>INDEX(TrackerTbl[#Data],MATCH(Table58[[#This Row],[L2]],TrackerTbl[Cleansed_UAID_2],0),7)</f>
        <v>45498</v>
      </c>
    </row>
    <row r="4190" spans="10:16">
      <c r="J4190" t="s">
        <v>13580</v>
      </c>
      <c r="K4190" s="238" t="s">
        <v>13570</v>
      </c>
      <c r="L4190" t="str">
        <f>LEFT(Table58[[#This Row],[L3 (Last Work Package only)]],FIND(" - ",Table58[[#This Row],[L3 (Last Work Package only)]])-1)</f>
        <v>IDR 202.0-3</v>
      </c>
      <c r="M4190" t="str">
        <f>LEFT(Table58[[#This Row],[Assets]],FIND(" - ",Table58[[#This Row],[Assets]])-1)</f>
        <v>HS2-00002WUJR</v>
      </c>
      <c r="N4190" s="239">
        <f>INDEX(TrackerTbl[#Data],MATCH(Table58[[#This Row],[L2]],TrackerTbl[Cleansed_UAID_2],0),5)</f>
        <v>45496</v>
      </c>
      <c r="O4190" s="9" t="str">
        <f>INDEX(TrackerTbl[#Data],MATCH(Table58[[#This Row],[L2]],TrackerTbl[Cleansed_UAID_2],0),6)</f>
        <v>10 - Complete</v>
      </c>
      <c r="P4190" s="239">
        <f>INDEX(TrackerTbl[#Data],MATCH(Table58[[#This Row],[L2]],TrackerTbl[Cleansed_UAID_2],0),7)</f>
        <v>45503</v>
      </c>
    </row>
    <row r="4191" spans="10:16">
      <c r="J4191" t="s">
        <v>13581</v>
      </c>
      <c r="K4191" s="238" t="s">
        <v>13570</v>
      </c>
      <c r="L4191" t="str">
        <f>LEFT(Table58[[#This Row],[L3 (Last Work Package only)]],FIND(" - ",Table58[[#This Row],[L3 (Last Work Package only)]])-1)</f>
        <v>IDR 202.0-3</v>
      </c>
      <c r="M4191" t="str">
        <f>LEFT(Table58[[#This Row],[Assets]],FIND(" - ",Table58[[#This Row],[Assets]])-1)</f>
        <v>HS2-00002WUJS</v>
      </c>
      <c r="N4191" s="239">
        <f>INDEX(TrackerTbl[#Data],MATCH(Table58[[#This Row],[L2]],TrackerTbl[Cleansed_UAID_2],0),5)</f>
        <v>45496</v>
      </c>
      <c r="O4191" s="9" t="str">
        <f>INDEX(TrackerTbl[#Data],MATCH(Table58[[#This Row],[L2]],TrackerTbl[Cleansed_UAID_2],0),6)</f>
        <v>10 - Complete</v>
      </c>
      <c r="P4191" s="239">
        <f>INDEX(TrackerTbl[#Data],MATCH(Table58[[#This Row],[L2]],TrackerTbl[Cleansed_UAID_2],0),7)</f>
        <v>45499</v>
      </c>
    </row>
    <row r="4192" spans="10:16">
      <c r="J4192" t="s">
        <v>13582</v>
      </c>
      <c r="K4192" s="238" t="s">
        <v>13570</v>
      </c>
      <c r="L4192" t="str">
        <f>LEFT(Table58[[#This Row],[L3 (Last Work Package only)]],FIND(" - ",Table58[[#This Row],[L3 (Last Work Package only)]])-1)</f>
        <v>IDR 202.0-3</v>
      </c>
      <c r="M4192" t="str">
        <f>LEFT(Table58[[#This Row],[Assets]],FIND(" - ",Table58[[#This Row],[Assets]])-1)</f>
        <v>HS2-00002WUJU</v>
      </c>
      <c r="N4192" s="239">
        <f>INDEX(TrackerTbl[#Data],MATCH(Table58[[#This Row],[L2]],TrackerTbl[Cleansed_UAID_2],0),5)</f>
        <v>45496</v>
      </c>
      <c r="O4192" s="9" t="str">
        <f>INDEX(TrackerTbl[#Data],MATCH(Table58[[#This Row],[L2]],TrackerTbl[Cleansed_UAID_2],0),6)</f>
        <v>10 - Complete</v>
      </c>
      <c r="P4192" s="239">
        <f>INDEX(TrackerTbl[#Data],MATCH(Table58[[#This Row],[L2]],TrackerTbl[Cleansed_UAID_2],0),7)</f>
        <v>45499</v>
      </c>
    </row>
    <row r="4193" spans="10:16">
      <c r="J4193" t="s">
        <v>13583</v>
      </c>
      <c r="K4193" s="238" t="s">
        <v>13570</v>
      </c>
      <c r="L4193" t="str">
        <f>LEFT(Table58[[#This Row],[L3 (Last Work Package only)]],FIND(" - ",Table58[[#This Row],[L3 (Last Work Package only)]])-1)</f>
        <v>IDR 202.0-3</v>
      </c>
      <c r="M4193" t="str">
        <f>LEFT(Table58[[#This Row],[Assets]],FIND(" - ",Table58[[#This Row],[Assets]])-1)</f>
        <v>HS2-00002WUJV</v>
      </c>
      <c r="N4193" s="239">
        <f>INDEX(TrackerTbl[#Data],MATCH(Table58[[#This Row],[L2]],TrackerTbl[Cleansed_UAID_2],0),5)</f>
        <v>45496</v>
      </c>
      <c r="O4193" s="9" t="str">
        <f>INDEX(TrackerTbl[#Data],MATCH(Table58[[#This Row],[L2]],TrackerTbl[Cleansed_UAID_2],0),6)</f>
        <v>10 - Complete</v>
      </c>
      <c r="P4193" s="239">
        <f>INDEX(TrackerTbl[#Data],MATCH(Table58[[#This Row],[L2]],TrackerTbl[Cleansed_UAID_2],0),7)</f>
        <v>45502</v>
      </c>
    </row>
    <row r="4194" spans="10:16">
      <c r="J4194" t="s">
        <v>13584</v>
      </c>
      <c r="K4194" s="238" t="s">
        <v>13570</v>
      </c>
      <c r="L4194" t="str">
        <f>LEFT(Table58[[#This Row],[L3 (Last Work Package only)]],FIND(" - ",Table58[[#This Row],[L3 (Last Work Package only)]])-1)</f>
        <v>IDR 202.0-3</v>
      </c>
      <c r="M4194" t="str">
        <f>LEFT(Table58[[#This Row],[Assets]],FIND(" - ",Table58[[#This Row],[Assets]])-1)</f>
        <v>HS2-00002WUJW</v>
      </c>
      <c r="N4194" s="239">
        <f>INDEX(TrackerTbl[#Data],MATCH(Table58[[#This Row],[L2]],TrackerTbl[Cleansed_UAID_2],0),5)</f>
        <v>45496</v>
      </c>
      <c r="O4194" s="9" t="str">
        <f>INDEX(TrackerTbl[#Data],MATCH(Table58[[#This Row],[L2]],TrackerTbl[Cleansed_UAID_2],0),6)</f>
        <v>10 - Complete</v>
      </c>
      <c r="P4194" s="239">
        <f>INDEX(TrackerTbl[#Data],MATCH(Table58[[#This Row],[L2]],TrackerTbl[Cleansed_UAID_2],0),7)</f>
        <v>45502</v>
      </c>
    </row>
    <row r="4195" spans="10:16">
      <c r="J4195" t="s">
        <v>13585</v>
      </c>
      <c r="K4195" s="238" t="s">
        <v>13570</v>
      </c>
      <c r="L4195" t="str">
        <f>LEFT(Table58[[#This Row],[L3 (Last Work Package only)]],FIND(" - ",Table58[[#This Row],[L3 (Last Work Package only)]])-1)</f>
        <v>IDR 202.0-3</v>
      </c>
      <c r="M4195" t="str">
        <f>LEFT(Table58[[#This Row],[Assets]],FIND(" - ",Table58[[#This Row],[Assets]])-1)</f>
        <v>HS2-00002WUJX</v>
      </c>
      <c r="N4195" s="239">
        <f>INDEX(TrackerTbl[#Data],MATCH(Table58[[#This Row],[L2]],TrackerTbl[Cleansed_UAID_2],0),5)</f>
        <v>45496</v>
      </c>
      <c r="O4195" s="9" t="str">
        <f>INDEX(TrackerTbl[#Data],MATCH(Table58[[#This Row],[L2]],TrackerTbl[Cleansed_UAID_2],0),6)</f>
        <v>10 - Complete</v>
      </c>
      <c r="P4195" s="239">
        <f>INDEX(TrackerTbl[#Data],MATCH(Table58[[#This Row],[L2]],TrackerTbl[Cleansed_UAID_2],0),7)</f>
        <v>45502</v>
      </c>
    </row>
    <row r="4196" spans="10:16">
      <c r="J4196" t="s">
        <v>13586</v>
      </c>
      <c r="K4196" s="238" t="s">
        <v>13587</v>
      </c>
      <c r="L4196" t="str">
        <f>LEFT(Table58[[#This Row],[L3 (Last Work Package only)]],FIND(" - ",Table58[[#This Row],[L3 (Last Work Package only)]])-1)</f>
        <v>IDR 202.0-2</v>
      </c>
      <c r="M4196" t="str">
        <f>LEFT(Table58[[#This Row],[Assets]],FIND(" - ",Table58[[#This Row],[Assets]])-1)</f>
        <v>HS2-00002BJR0</v>
      </c>
      <c r="N4196" s="239" t="e">
        <f>INDEX(TrackerTbl[#Data],MATCH(Table58[[#This Row],[L2]],TrackerTbl[Cleansed_UAID_2],0),5)</f>
        <v>#N/A</v>
      </c>
      <c r="O4196" s="9" t="e">
        <f>INDEX(TrackerTbl[#Data],MATCH(Table58[[#This Row],[L2]],TrackerTbl[Cleansed_UAID_2],0),6)</f>
        <v>#N/A</v>
      </c>
      <c r="P4196" s="239" t="e">
        <f>INDEX(TrackerTbl[#Data],MATCH(Table58[[#This Row],[L2]],TrackerTbl[Cleansed_UAID_2],0),7)</f>
        <v>#N/A</v>
      </c>
    </row>
    <row r="4197" spans="10:16">
      <c r="J4197" t="s">
        <v>13588</v>
      </c>
      <c r="K4197" s="238" t="s">
        <v>13587</v>
      </c>
      <c r="L4197" t="str">
        <f>LEFT(Table58[[#This Row],[L3 (Last Work Package only)]],FIND(" - ",Table58[[#This Row],[L3 (Last Work Package only)]])-1)</f>
        <v>IDR 202.0-2</v>
      </c>
      <c r="M4197" t="str">
        <f>LEFT(Table58[[#This Row],[Assets]],FIND(" - ",Table58[[#This Row],[Assets]])-1)</f>
        <v>HS2-00002BJR3</v>
      </c>
      <c r="N4197" s="239" t="e">
        <f>INDEX(TrackerTbl[#Data],MATCH(Table58[[#This Row],[L2]],TrackerTbl[Cleansed_UAID_2],0),5)</f>
        <v>#N/A</v>
      </c>
      <c r="O4197" s="9" t="e">
        <f>INDEX(TrackerTbl[#Data],MATCH(Table58[[#This Row],[L2]],TrackerTbl[Cleansed_UAID_2],0),6)</f>
        <v>#N/A</v>
      </c>
      <c r="P4197" s="239" t="e">
        <f>INDEX(TrackerTbl[#Data],MATCH(Table58[[#This Row],[L2]],TrackerTbl[Cleansed_UAID_2],0),7)</f>
        <v>#N/A</v>
      </c>
    </row>
    <row r="4198" spans="10:16">
      <c r="J4198" t="s">
        <v>13589</v>
      </c>
      <c r="K4198" s="238" t="s">
        <v>13590</v>
      </c>
      <c r="L4198" t="str">
        <f>LEFT(Table58[[#This Row],[L3 (Last Work Package only)]],FIND(" - ",Table58[[#This Row],[L3 (Last Work Package only)]])-1)</f>
        <v>IDR 202.0-1</v>
      </c>
      <c r="M4198" t="str">
        <f>LEFT(Table58[[#This Row],[Assets]],FIND(" - ",Table58[[#This Row],[Assets]])-1)</f>
        <v>HS2-000001017</v>
      </c>
      <c r="N4198" s="239" t="e">
        <f>INDEX(TrackerTbl[#Data],MATCH(Table58[[#This Row],[L2]],TrackerTbl[Cleansed_UAID_2],0),5)</f>
        <v>#N/A</v>
      </c>
      <c r="O4198" s="9" t="e">
        <f>INDEX(TrackerTbl[#Data],MATCH(Table58[[#This Row],[L2]],TrackerTbl[Cleansed_UAID_2],0),6)</f>
        <v>#N/A</v>
      </c>
      <c r="P4198" s="239" t="e">
        <f>INDEX(TrackerTbl[#Data],MATCH(Table58[[#This Row],[L2]],TrackerTbl[Cleansed_UAID_2],0),7)</f>
        <v>#N/A</v>
      </c>
    </row>
    <row r="4199" spans="10:16">
      <c r="J4199" t="s">
        <v>13591</v>
      </c>
      <c r="K4199" s="238" t="s">
        <v>13590</v>
      </c>
      <c r="L4199" t="str">
        <f>LEFT(Table58[[#This Row],[L3 (Last Work Package only)]],FIND(" - ",Table58[[#This Row],[L3 (Last Work Package only)]])-1)</f>
        <v>IDR 202.0-1</v>
      </c>
      <c r="M4199" t="str">
        <f>LEFT(Table58[[#This Row],[Assets]],FIND(" - ",Table58[[#This Row],[Assets]])-1)</f>
        <v>HS2-000001018</v>
      </c>
      <c r="N4199" s="239" t="e">
        <f>INDEX(TrackerTbl[#Data],MATCH(Table58[[#This Row],[L2]],TrackerTbl[Cleansed_UAID_2],0),5)</f>
        <v>#N/A</v>
      </c>
      <c r="O4199" s="9" t="e">
        <f>INDEX(TrackerTbl[#Data],MATCH(Table58[[#This Row],[L2]],TrackerTbl[Cleansed_UAID_2],0),6)</f>
        <v>#N/A</v>
      </c>
      <c r="P4199" s="239" t="e">
        <f>INDEX(TrackerTbl[#Data],MATCH(Table58[[#This Row],[L2]],TrackerTbl[Cleansed_UAID_2],0),7)</f>
        <v>#N/A</v>
      </c>
    </row>
    <row r="4200" spans="10:16">
      <c r="J4200" t="s">
        <v>13592</v>
      </c>
      <c r="K4200" s="238" t="s">
        <v>13590</v>
      </c>
      <c r="L4200" t="str">
        <f>LEFT(Table58[[#This Row],[L3 (Last Work Package only)]],FIND(" - ",Table58[[#This Row],[L3 (Last Work Package only)]])-1)</f>
        <v>IDR 202.0-1</v>
      </c>
      <c r="M4200" t="str">
        <f>LEFT(Table58[[#This Row],[Assets]],FIND(" - ",Table58[[#This Row],[Assets]])-1)</f>
        <v>HS2-000001019</v>
      </c>
      <c r="N4200" s="239" t="e">
        <f>INDEX(TrackerTbl[#Data],MATCH(Table58[[#This Row],[L2]],TrackerTbl[Cleansed_UAID_2],0),5)</f>
        <v>#N/A</v>
      </c>
      <c r="O4200" s="9" t="e">
        <f>INDEX(TrackerTbl[#Data],MATCH(Table58[[#This Row],[L2]],TrackerTbl[Cleansed_UAID_2],0),6)</f>
        <v>#N/A</v>
      </c>
      <c r="P4200" s="239" t="e">
        <f>INDEX(TrackerTbl[#Data],MATCH(Table58[[#This Row],[L2]],TrackerTbl[Cleansed_UAID_2],0),7)</f>
        <v>#N/A</v>
      </c>
    </row>
    <row r="4201" spans="10:16">
      <c r="J4201" t="s">
        <v>13593</v>
      </c>
      <c r="K4201" s="238" t="s">
        <v>13594</v>
      </c>
      <c r="L4201" t="str">
        <f>LEFT(Table58[[#This Row],[L3 (Last Work Package only)]],FIND(" - ",Table58[[#This Row],[L3 (Last Work Package only)]])-1)</f>
        <v>IDR 201.4</v>
      </c>
      <c r="M4201" t="str">
        <f>LEFT(Table58[[#This Row],[Assets]],FIND(" - ",Table58[[#This Row],[Assets]])-1)</f>
        <v>HS2-00002CT27</v>
      </c>
      <c r="N4201" s="239">
        <f>INDEX(TrackerTbl[#Data],MATCH(Table58[[#This Row],[L2]],TrackerTbl[Cleansed_UAID_2],0),5)</f>
        <v>45338</v>
      </c>
      <c r="O4201" s="9" t="str">
        <f>INDEX(TrackerTbl[#Data],MATCH(Table58[[#This Row],[L2]],TrackerTbl[Cleansed_UAID_2],0),6)</f>
        <v>10 - Complete</v>
      </c>
      <c r="P4201" s="239">
        <f>INDEX(TrackerTbl[#Data],MATCH(Table58[[#This Row],[L2]],TrackerTbl[Cleansed_UAID_2],0),7)</f>
        <v>45344</v>
      </c>
    </row>
    <row r="4202" spans="10:16">
      <c r="J4202" t="s">
        <v>13595</v>
      </c>
      <c r="K4202" s="238" t="s">
        <v>13594</v>
      </c>
      <c r="L4202" t="str">
        <f>LEFT(Table58[[#This Row],[L3 (Last Work Package only)]],FIND(" - ",Table58[[#This Row],[L3 (Last Work Package only)]])-1)</f>
        <v>IDR 201.4</v>
      </c>
      <c r="M4202" t="str">
        <f>LEFT(Table58[[#This Row],[Assets]],FIND(" - ",Table58[[#This Row],[Assets]])-1)</f>
        <v>HS2-00002CT28</v>
      </c>
      <c r="N4202" s="239">
        <f>INDEX(TrackerTbl[#Data],MATCH(Table58[[#This Row],[L2]],TrackerTbl[Cleansed_UAID_2],0),5)</f>
        <v>45338</v>
      </c>
      <c r="O4202" s="9" t="str">
        <f>INDEX(TrackerTbl[#Data],MATCH(Table58[[#This Row],[L2]],TrackerTbl[Cleansed_UAID_2],0),6)</f>
        <v>10 - Complete</v>
      </c>
      <c r="P4202" s="239">
        <f>INDEX(TrackerTbl[#Data],MATCH(Table58[[#This Row],[L2]],TrackerTbl[Cleansed_UAID_2],0),7)</f>
        <v>45344</v>
      </c>
    </row>
    <row r="4203" spans="10:16">
      <c r="J4203" t="s">
        <v>13596</v>
      </c>
      <c r="K4203" s="238" t="s">
        <v>13597</v>
      </c>
      <c r="L4203" t="str">
        <f>LEFT(Table58[[#This Row],[L3 (Last Work Package only)]],FIND(" - ",Table58[[#This Row],[L3 (Last Work Package only)]])-1)</f>
        <v>IDR 201.3-3</v>
      </c>
      <c r="M4203" t="str">
        <f>LEFT(Table58[[#This Row],[Assets]],FIND(" - ",Table58[[#This Row],[Assets]])-1)</f>
        <v>HS2-00002BJQU</v>
      </c>
      <c r="N4203" s="239">
        <f>INDEX(TrackerTbl[#Data],MATCH(Table58[[#This Row],[L2]],TrackerTbl[Cleansed_UAID_2],0),5)</f>
        <v>45274</v>
      </c>
      <c r="O4203" s="9" t="str">
        <f>INDEX(TrackerTbl[#Data],MATCH(Table58[[#This Row],[L2]],TrackerTbl[Cleansed_UAID_2],0),6)</f>
        <v>10 - Complete</v>
      </c>
      <c r="P4203" s="239">
        <f>INDEX(TrackerTbl[#Data],MATCH(Table58[[#This Row],[L2]],TrackerTbl[Cleansed_UAID_2],0),7)</f>
        <v>45303</v>
      </c>
    </row>
    <row r="4204" spans="10:16">
      <c r="J4204" t="s">
        <v>13598</v>
      </c>
      <c r="K4204" s="238" t="s">
        <v>13597</v>
      </c>
      <c r="L4204" t="str">
        <f>LEFT(Table58[[#This Row],[L3 (Last Work Package only)]],FIND(" - ",Table58[[#This Row],[L3 (Last Work Package only)]])-1)</f>
        <v>IDR 201.3-3</v>
      </c>
      <c r="M4204" t="str">
        <f>LEFT(Table58[[#This Row],[Assets]],FIND(" - ",Table58[[#This Row],[Assets]])-1)</f>
        <v>HS2-00002CW0U</v>
      </c>
      <c r="N4204" s="239">
        <f>INDEX(TrackerTbl[#Data],MATCH(Table58[[#This Row],[L2]],TrackerTbl[Cleansed_UAID_2],0),5)</f>
        <v>45308</v>
      </c>
      <c r="O4204" s="9" t="str">
        <f>INDEX(TrackerTbl[#Data],MATCH(Table58[[#This Row],[L2]],TrackerTbl[Cleansed_UAID_2],0),6)</f>
        <v>10 - Complete</v>
      </c>
      <c r="P4204" s="239">
        <f>INDEX(TrackerTbl[#Data],MATCH(Table58[[#This Row],[L2]],TrackerTbl[Cleansed_UAID_2],0),7)</f>
        <v>45310</v>
      </c>
    </row>
    <row r="4205" spans="10:16">
      <c r="J4205" t="s">
        <v>13599</v>
      </c>
      <c r="K4205" s="238" t="s">
        <v>13600</v>
      </c>
      <c r="L4205" t="str">
        <f>LEFT(Table58[[#This Row],[L3 (Last Work Package only)]],FIND(" - ",Table58[[#This Row],[L3 (Last Work Package only)]])-1)</f>
        <v>IDR 201.3-2</v>
      </c>
      <c r="M4205" t="str">
        <f>LEFT(Table58[[#This Row],[Assets]],FIND(" - ",Table58[[#This Row],[Assets]])-1)</f>
        <v>HS2-000001285</v>
      </c>
      <c r="N4205" s="239">
        <f>INDEX(TrackerTbl[#Data],MATCH(Table58[[#This Row],[L2]],TrackerTbl[Cleansed_UAID_2],0),5)</f>
        <v>45553</v>
      </c>
      <c r="O4205" s="9" t="str">
        <f>INDEX(TrackerTbl[#Data],MATCH(Table58[[#This Row],[L2]],TrackerTbl[Cleansed_UAID_2],0),6)</f>
        <v>10 - Complete</v>
      </c>
      <c r="P4205" s="239">
        <f>INDEX(TrackerTbl[#Data],MATCH(Table58[[#This Row],[L2]],TrackerTbl[Cleansed_UAID_2],0),7)</f>
        <v>45569</v>
      </c>
    </row>
    <row r="4206" spans="10:16">
      <c r="J4206" t="s">
        <v>13601</v>
      </c>
      <c r="K4206" s="238" t="s">
        <v>13602</v>
      </c>
      <c r="L4206" t="str">
        <f>LEFT(Table58[[#This Row],[L3 (Last Work Package only)]],FIND(" - ",Table58[[#This Row],[L3 (Last Work Package only)]])-1)</f>
        <v>IDR 201.1</v>
      </c>
      <c r="M4206" t="str">
        <f>LEFT(Table58[[#This Row],[Assets]],FIND(" - ",Table58[[#This Row],[Assets]])-1)</f>
        <v>HS2-00002G16Z</v>
      </c>
      <c r="N4206" s="239" t="e">
        <f>INDEX(TrackerTbl[#Data],MATCH(Table58[[#This Row],[L2]],TrackerTbl[Cleansed_UAID_2],0),5)</f>
        <v>#N/A</v>
      </c>
      <c r="O4206" s="9" t="e">
        <f>INDEX(TrackerTbl[#Data],MATCH(Table58[[#This Row],[L2]],TrackerTbl[Cleansed_UAID_2],0),6)</f>
        <v>#N/A</v>
      </c>
      <c r="P4206" s="239" t="e">
        <f>INDEX(TrackerTbl[#Data],MATCH(Table58[[#This Row],[L2]],TrackerTbl[Cleansed_UAID_2],0),7)</f>
        <v>#N/A</v>
      </c>
    </row>
    <row r="4207" spans="10:16">
      <c r="J4207" t="s">
        <v>13603</v>
      </c>
      <c r="K4207" s="238" t="s">
        <v>13604</v>
      </c>
      <c r="L4207" t="str">
        <f>LEFT(Table58[[#This Row],[L3 (Last Work Package only)]],FIND(" - ",Table58[[#This Row],[L3 (Last Work Package only)]])-1)</f>
        <v>IDR 201.0-6</v>
      </c>
      <c r="M4207" t="str">
        <f>LEFT(Table58[[#This Row],[Assets]],FIND(" - ",Table58[[#This Row],[Assets]])-1)</f>
        <v>HS2-00002CT2H</v>
      </c>
      <c r="N4207" s="239">
        <f>INDEX(TrackerTbl[#Data],MATCH(Table58[[#This Row],[L2]],TrackerTbl[Cleansed_UAID_2],0),5)</f>
        <v>45413</v>
      </c>
      <c r="O4207" s="9" t="str">
        <f>INDEX(TrackerTbl[#Data],MATCH(Table58[[#This Row],[L2]],TrackerTbl[Cleansed_UAID_2],0),6)</f>
        <v>10 - Complete</v>
      </c>
      <c r="P4207" s="239">
        <f>INDEX(TrackerTbl[#Data],MATCH(Table58[[#This Row],[L2]],TrackerTbl[Cleansed_UAID_2],0),7)</f>
        <v>45419</v>
      </c>
    </row>
    <row r="4208" spans="10:16">
      <c r="J4208" t="s">
        <v>13605</v>
      </c>
      <c r="K4208" s="238" t="s">
        <v>13604</v>
      </c>
      <c r="L4208" t="str">
        <f>LEFT(Table58[[#This Row],[L3 (Last Work Package only)]],FIND(" - ",Table58[[#This Row],[L3 (Last Work Package only)]])-1)</f>
        <v>IDR 201.0-6</v>
      </c>
      <c r="M4208" t="str">
        <f>LEFT(Table58[[#This Row],[Assets]],FIND(" - ",Table58[[#This Row],[Assets]])-1)</f>
        <v>HS2-00002BJQX</v>
      </c>
      <c r="N4208" s="239">
        <f>INDEX(TrackerTbl[#Data],MATCH(Table58[[#This Row],[L2]],TrackerTbl[Cleansed_UAID_2],0),5)</f>
        <v>45413</v>
      </c>
      <c r="O4208" s="9" t="str">
        <f>INDEX(TrackerTbl[#Data],MATCH(Table58[[#This Row],[L2]],TrackerTbl[Cleansed_UAID_2],0),6)</f>
        <v>10 - Complete</v>
      </c>
      <c r="P4208" s="239">
        <f>INDEX(TrackerTbl[#Data],MATCH(Table58[[#This Row],[L2]],TrackerTbl[Cleansed_UAID_2],0),7)</f>
        <v>45419</v>
      </c>
    </row>
    <row r="4209" spans="10:16">
      <c r="J4209" t="s">
        <v>13606</v>
      </c>
      <c r="K4209" s="238" t="s">
        <v>13607</v>
      </c>
      <c r="L4209" t="str">
        <f>LEFT(Table58[[#This Row],[L3 (Last Work Package only)]],FIND(" - ",Table58[[#This Row],[L3 (Last Work Package only)]])-1)</f>
        <v>IDR 201.0-5</v>
      </c>
      <c r="M4209" t="str">
        <f>LEFT(Table58[[#This Row],[Assets]],FIND(" - ",Table58[[#This Row],[Assets]])-1)</f>
        <v>HS2-000001398</v>
      </c>
      <c r="N4209" s="239" t="e">
        <f>INDEX(TrackerTbl[#Data],MATCH(Table58[[#This Row],[L2]],TrackerTbl[Cleansed_UAID_2],0),5)</f>
        <v>#N/A</v>
      </c>
      <c r="O4209" s="9" t="e">
        <f>INDEX(TrackerTbl[#Data],MATCH(Table58[[#This Row],[L2]],TrackerTbl[Cleansed_UAID_2],0),6)</f>
        <v>#N/A</v>
      </c>
      <c r="P4209" s="239" t="e">
        <f>INDEX(TrackerTbl[#Data],MATCH(Table58[[#This Row],[L2]],TrackerTbl[Cleansed_UAID_2],0),7)</f>
        <v>#N/A</v>
      </c>
    </row>
    <row r="4210" spans="10:16">
      <c r="J4210" t="s">
        <v>13608</v>
      </c>
      <c r="K4210" s="238" t="s">
        <v>13609</v>
      </c>
      <c r="L4210" t="str">
        <f>LEFT(Table58[[#This Row],[L3 (Last Work Package only)]],FIND(" - ",Table58[[#This Row],[L3 (Last Work Package only)]])-1)</f>
        <v>IDR 201.0-2</v>
      </c>
      <c r="M4210" t="str">
        <f>LEFT(Table58[[#This Row],[Assets]],FIND(" - ",Table58[[#This Row],[Assets]])-1)</f>
        <v>HS2-000001286</v>
      </c>
      <c r="N4210" s="239" t="e">
        <f>INDEX(TrackerTbl[#Data],MATCH(Table58[[#This Row],[L2]],TrackerTbl[Cleansed_UAID_2],0),5)</f>
        <v>#N/A</v>
      </c>
      <c r="O4210" s="9" t="e">
        <f>INDEX(TrackerTbl[#Data],MATCH(Table58[[#This Row],[L2]],TrackerTbl[Cleansed_UAID_2],0),6)</f>
        <v>#N/A</v>
      </c>
      <c r="P4210" s="239" t="e">
        <f>INDEX(TrackerTbl[#Data],MATCH(Table58[[#This Row],[L2]],TrackerTbl[Cleansed_UAID_2],0),7)</f>
        <v>#N/A</v>
      </c>
    </row>
    <row r="4211" spans="10:16">
      <c r="J4211" t="s">
        <v>13610</v>
      </c>
      <c r="K4211" s="238" t="s">
        <v>13611</v>
      </c>
      <c r="L4211" t="str">
        <f>LEFT(Table58[[#This Row],[L3 (Last Work Package only)]],FIND(" - ",Table58[[#This Row],[L3 (Last Work Package only)]])-1)</f>
        <v>IDR 201.0-1</v>
      </c>
      <c r="M4211" t="str">
        <f>LEFT(Table58[[#This Row],[Assets]],FIND(" - ",Table58[[#This Row],[Assets]])-1)</f>
        <v>HS2-000001016</v>
      </c>
      <c r="N4211" s="239">
        <f>INDEX(TrackerTbl[#Data],MATCH(Table58[[#This Row],[L2]],TrackerTbl[Cleansed_UAID_2],0),5)</f>
        <v>45611</v>
      </c>
      <c r="O4211" s="9" t="str">
        <f>INDEX(TrackerTbl[#Data],MATCH(Table58[[#This Row],[L2]],TrackerTbl[Cleansed_UAID_2],0),6)</f>
        <v>10 - Complete</v>
      </c>
      <c r="P4211" s="239">
        <f>INDEX(TrackerTbl[#Data],MATCH(Table58[[#This Row],[L2]],TrackerTbl[Cleansed_UAID_2],0),7)</f>
        <v>45625</v>
      </c>
    </row>
    <row r="4212" spans="10:16">
      <c r="J4212" t="s">
        <v>13612</v>
      </c>
      <c r="K4212" s="238" t="s">
        <v>13611</v>
      </c>
      <c r="L4212" t="str">
        <f>LEFT(Table58[[#This Row],[L3 (Last Work Package only)]],FIND(" - ",Table58[[#This Row],[L3 (Last Work Package only)]])-1)</f>
        <v>IDR 201.0-1</v>
      </c>
      <c r="M4212" t="str">
        <f>LEFT(Table58[[#This Row],[Assets]],FIND(" - ",Table58[[#This Row],[Assets]])-1)</f>
        <v>HS2-00002CT2D</v>
      </c>
      <c r="N4212" s="239">
        <f>INDEX(TrackerTbl[#Data],MATCH(Table58[[#This Row],[L2]],TrackerTbl[Cleansed_UAID_2],0),5)</f>
        <v>45601</v>
      </c>
      <c r="O4212" s="9" t="str">
        <f>INDEX(TrackerTbl[#Data],MATCH(Table58[[#This Row],[L2]],TrackerTbl[Cleansed_UAID_2],0),6)</f>
        <v>10 - Complete</v>
      </c>
      <c r="P4212" s="239">
        <f>INDEX(TrackerTbl[#Data],MATCH(Table58[[#This Row],[L2]],TrackerTbl[Cleansed_UAID_2],0),7)</f>
        <v>45625</v>
      </c>
    </row>
    <row r="4213" spans="10:16">
      <c r="J4213" t="s">
        <v>13613</v>
      </c>
      <c r="K4213" s="238" t="s">
        <v>13611</v>
      </c>
      <c r="L4213" t="str">
        <f>LEFT(Table58[[#This Row],[L3 (Last Work Package only)]],FIND(" - ",Table58[[#This Row],[L3 (Last Work Package only)]])-1)</f>
        <v>IDR 201.0-1</v>
      </c>
      <c r="M4213" t="str">
        <f>LEFT(Table58[[#This Row],[Assets]],FIND(" - ",Table58[[#This Row],[Assets]])-1)</f>
        <v>HS2-00002CT2G</v>
      </c>
      <c r="N4213" s="239">
        <f>INDEX(TrackerTbl[#Data],MATCH(Table58[[#This Row],[L2]],TrackerTbl[Cleansed_UAID_2],0),5)</f>
        <v>45600</v>
      </c>
      <c r="O4213" s="9" t="str">
        <f>INDEX(TrackerTbl[#Data],MATCH(Table58[[#This Row],[L2]],TrackerTbl[Cleansed_UAID_2],0),6)</f>
        <v>10 - Complete</v>
      </c>
      <c r="P4213" s="239">
        <f>INDEX(TrackerTbl[#Data],MATCH(Table58[[#This Row],[L2]],TrackerTbl[Cleansed_UAID_2],0),7)</f>
        <v>45625</v>
      </c>
    </row>
    <row r="4214" spans="10:16">
      <c r="J4214" t="s">
        <v>13614</v>
      </c>
      <c r="K4214" s="238" t="s">
        <v>13611</v>
      </c>
      <c r="L4214" t="str">
        <f>LEFT(Table58[[#This Row],[L3 (Last Work Package only)]],FIND(" - ",Table58[[#This Row],[L3 (Last Work Package only)]])-1)</f>
        <v>IDR 201.0-1</v>
      </c>
      <c r="M4214" t="str">
        <f>LEFT(Table58[[#This Row],[Assets]],FIND(" - ",Table58[[#This Row],[Assets]])-1)</f>
        <v>HS2-00002CT2K</v>
      </c>
      <c r="N4214" s="239">
        <f>INDEX(TrackerTbl[#Data],MATCH(Table58[[#This Row],[L2]],TrackerTbl[Cleansed_UAID_2],0),5)</f>
        <v>45622</v>
      </c>
      <c r="O4214" s="9" t="str">
        <f>INDEX(TrackerTbl[#Data],MATCH(Table58[[#This Row],[L2]],TrackerTbl[Cleansed_UAID_2],0),6)</f>
        <v>10 - Complete</v>
      </c>
      <c r="P4214" s="239">
        <f>INDEX(TrackerTbl[#Data],MATCH(Table58[[#This Row],[L2]],TrackerTbl[Cleansed_UAID_2],0),7)</f>
        <v>45628</v>
      </c>
    </row>
    <row r="4215" spans="10:16">
      <c r="J4215" t="s">
        <v>13615</v>
      </c>
      <c r="K4215" s="238" t="s">
        <v>13611</v>
      </c>
      <c r="L4215" t="str">
        <f>LEFT(Table58[[#This Row],[L3 (Last Work Package only)]],FIND(" - ",Table58[[#This Row],[L3 (Last Work Package only)]])-1)</f>
        <v>IDR 201.0-1</v>
      </c>
      <c r="M4215" t="str">
        <f>LEFT(Table58[[#This Row],[Assets]],FIND(" - ",Table58[[#This Row],[Assets]])-1)</f>
        <v>HS2-00002CT2L</v>
      </c>
      <c r="N4215" s="239">
        <f>INDEX(TrackerTbl[#Data],MATCH(Table58[[#This Row],[L2]],TrackerTbl[Cleansed_UAID_2],0),5)</f>
        <v>45622</v>
      </c>
      <c r="O4215" s="9" t="str">
        <f>INDEX(TrackerTbl[#Data],MATCH(Table58[[#This Row],[L2]],TrackerTbl[Cleansed_UAID_2],0),6)</f>
        <v>10 - Complete</v>
      </c>
      <c r="P4215" s="239">
        <f>INDEX(TrackerTbl[#Data],MATCH(Table58[[#This Row],[L2]],TrackerTbl[Cleansed_UAID_2],0),7)</f>
        <v>0</v>
      </c>
    </row>
    <row r="4216" spans="10:16">
      <c r="J4216" t="s">
        <v>13616</v>
      </c>
      <c r="K4216" s="238" t="s">
        <v>13611</v>
      </c>
      <c r="L4216" t="str">
        <f>LEFT(Table58[[#This Row],[L3 (Last Work Package only)]],FIND(" - ",Table58[[#This Row],[L3 (Last Work Package only)]])-1)</f>
        <v>IDR 201.0-1</v>
      </c>
      <c r="M4216" t="str">
        <f>LEFT(Table58[[#This Row],[Assets]],FIND(" - ",Table58[[#This Row],[Assets]])-1)</f>
        <v>HS2-00002CT2N</v>
      </c>
      <c r="N4216" s="239">
        <f>INDEX(TrackerTbl[#Data],MATCH(Table58[[#This Row],[L2]],TrackerTbl[Cleansed_UAID_2],0),5)</f>
        <v>45622</v>
      </c>
      <c r="O4216" s="9" t="str">
        <f>INDEX(TrackerTbl[#Data],MATCH(Table58[[#This Row],[L2]],TrackerTbl[Cleansed_UAID_2],0),6)</f>
        <v>10 - Complete</v>
      </c>
      <c r="P4216" s="239">
        <f>INDEX(TrackerTbl[#Data],MATCH(Table58[[#This Row],[L2]],TrackerTbl[Cleansed_UAID_2],0),7)</f>
        <v>0</v>
      </c>
    </row>
    <row r="4217" spans="10:16">
      <c r="J4217" t="s">
        <v>13617</v>
      </c>
      <c r="K4217" s="238" t="s">
        <v>13611</v>
      </c>
      <c r="L4217" t="str">
        <f>LEFT(Table58[[#This Row],[L3 (Last Work Package only)]],FIND(" - ",Table58[[#This Row],[L3 (Last Work Package only)]])-1)</f>
        <v>IDR 201.0-1</v>
      </c>
      <c r="M4217" t="str">
        <f>LEFT(Table58[[#This Row],[Assets]],FIND(" - ",Table58[[#This Row],[Assets]])-1)</f>
        <v>HS2-000020N9Q</v>
      </c>
      <c r="N4217" s="239">
        <f>INDEX(TrackerTbl[#Data],MATCH(Table58[[#This Row],[L2]],TrackerTbl[Cleansed_UAID_2],0),5)</f>
        <v>45622</v>
      </c>
      <c r="O4217" s="9" t="str">
        <f>INDEX(TrackerTbl[#Data],MATCH(Table58[[#This Row],[L2]],TrackerTbl[Cleansed_UAID_2],0),6)</f>
        <v>10 - Complete</v>
      </c>
      <c r="P4217" s="239">
        <f>INDEX(TrackerTbl[#Data],MATCH(Table58[[#This Row],[L2]],TrackerTbl[Cleansed_UAID_2],0),7)</f>
        <v>45625</v>
      </c>
    </row>
    <row r="4218" spans="10:16">
      <c r="J4218" t="s">
        <v>13618</v>
      </c>
      <c r="K4218" s="238" t="s">
        <v>13611</v>
      </c>
      <c r="L4218" t="str">
        <f>LEFT(Table58[[#This Row],[L3 (Last Work Package only)]],FIND(" - ",Table58[[#This Row],[L3 (Last Work Package only)]])-1)</f>
        <v>IDR 201.0-1</v>
      </c>
      <c r="M4218" t="str">
        <f>LEFT(Table58[[#This Row],[Assets]],FIND(" - ",Table58[[#This Row],[Assets]])-1)</f>
        <v>HS2-00002WUJ3</v>
      </c>
      <c r="N4218" s="239">
        <f>INDEX(TrackerTbl[#Data],MATCH(Table58[[#This Row],[L2]],TrackerTbl[Cleansed_UAID_2],0),5)</f>
        <v>45625</v>
      </c>
      <c r="O4218" s="9" t="str">
        <f>INDEX(TrackerTbl[#Data],MATCH(Table58[[#This Row],[L2]],TrackerTbl[Cleansed_UAID_2],0),6)</f>
        <v>10 - Complete</v>
      </c>
      <c r="P4218" s="239">
        <f>INDEX(TrackerTbl[#Data],MATCH(Table58[[#This Row],[L2]],TrackerTbl[Cleansed_UAID_2],0),7)</f>
        <v>45631</v>
      </c>
    </row>
    <row r="4219" spans="10:16">
      <c r="J4219" t="s">
        <v>13619</v>
      </c>
      <c r="K4219" s="238" t="s">
        <v>13611</v>
      </c>
      <c r="L4219" t="str">
        <f>LEFT(Table58[[#This Row],[L3 (Last Work Package only)]],FIND(" - ",Table58[[#This Row],[L3 (Last Work Package only)]])-1)</f>
        <v>IDR 201.0-1</v>
      </c>
      <c r="M4219" t="str">
        <f>LEFT(Table58[[#This Row],[Assets]],FIND(" - ",Table58[[#This Row],[Assets]])-1)</f>
        <v>HS2-00002WUJ5</v>
      </c>
      <c r="N4219" s="239">
        <f>INDEX(TrackerTbl[#Data],MATCH(Table58[[#This Row],[L2]],TrackerTbl[Cleansed_UAID_2],0),5)</f>
        <v>45624</v>
      </c>
      <c r="O4219" s="9" t="str">
        <f>INDEX(TrackerTbl[#Data],MATCH(Table58[[#This Row],[L2]],TrackerTbl[Cleansed_UAID_2],0),6)</f>
        <v>10 - Complete</v>
      </c>
      <c r="P4219" s="239">
        <f>INDEX(TrackerTbl[#Data],MATCH(Table58[[#This Row],[L2]],TrackerTbl[Cleansed_UAID_2],0),7)</f>
        <v>45629</v>
      </c>
    </row>
    <row r="4220" spans="10:16">
      <c r="J4220" t="s">
        <v>13620</v>
      </c>
      <c r="K4220" s="238" t="s">
        <v>13611</v>
      </c>
      <c r="L4220" t="str">
        <f>LEFT(Table58[[#This Row],[L3 (Last Work Package only)]],FIND(" - ",Table58[[#This Row],[L3 (Last Work Package only)]])-1)</f>
        <v>IDR 201.0-1</v>
      </c>
      <c r="M4220" t="str">
        <f>LEFT(Table58[[#This Row],[Assets]],FIND(" - ",Table58[[#This Row],[Assets]])-1)</f>
        <v>HS2-00002WUJ6</v>
      </c>
      <c r="N4220" s="239">
        <f>INDEX(TrackerTbl[#Data],MATCH(Table58[[#This Row],[L2]],TrackerTbl[Cleansed_UAID_2],0),5)</f>
        <v>45624</v>
      </c>
      <c r="O4220" s="9" t="str">
        <f>INDEX(TrackerTbl[#Data],MATCH(Table58[[#This Row],[L2]],TrackerTbl[Cleansed_UAID_2],0),6)</f>
        <v>10 - Complete</v>
      </c>
      <c r="P4220" s="239">
        <f>INDEX(TrackerTbl[#Data],MATCH(Table58[[#This Row],[L2]],TrackerTbl[Cleansed_UAID_2],0),7)</f>
        <v>45630</v>
      </c>
    </row>
    <row r="4221" spans="10:16">
      <c r="J4221" t="s">
        <v>13621</v>
      </c>
      <c r="K4221" s="238" t="s">
        <v>13611</v>
      </c>
      <c r="L4221" t="str">
        <f>LEFT(Table58[[#This Row],[L3 (Last Work Package only)]],FIND(" - ",Table58[[#This Row],[L3 (Last Work Package only)]])-1)</f>
        <v>IDR 201.0-1</v>
      </c>
      <c r="M4221" t="str">
        <f>LEFT(Table58[[#This Row],[Assets]],FIND(" - ",Table58[[#This Row],[Assets]])-1)</f>
        <v>HS2-00002WUJ7</v>
      </c>
      <c r="N4221" s="239">
        <f>INDEX(TrackerTbl[#Data],MATCH(Table58[[#This Row],[L2]],TrackerTbl[Cleansed_UAID_2],0),5)</f>
        <v>45624</v>
      </c>
      <c r="O4221" s="9" t="str">
        <f>INDEX(TrackerTbl[#Data],MATCH(Table58[[#This Row],[L2]],TrackerTbl[Cleansed_UAID_2],0),6)</f>
        <v>10 - Complete</v>
      </c>
      <c r="P4221" s="239">
        <f>INDEX(TrackerTbl[#Data],MATCH(Table58[[#This Row],[L2]],TrackerTbl[Cleansed_UAID_2],0),7)</f>
        <v>45630</v>
      </c>
    </row>
    <row r="4222" spans="10:16">
      <c r="J4222" t="s">
        <v>13622</v>
      </c>
      <c r="K4222" s="238" t="s">
        <v>13611</v>
      </c>
      <c r="L4222" t="str">
        <f>LEFT(Table58[[#This Row],[L3 (Last Work Package only)]],FIND(" - ",Table58[[#This Row],[L3 (Last Work Package only)]])-1)</f>
        <v>IDR 201.0-1</v>
      </c>
      <c r="M4222" t="str">
        <f>LEFT(Table58[[#This Row],[Assets]],FIND(" - ",Table58[[#This Row],[Assets]])-1)</f>
        <v>HS2-00002WUJ8</v>
      </c>
      <c r="N4222" s="239">
        <f>INDEX(TrackerTbl[#Data],MATCH(Table58[[#This Row],[L2]],TrackerTbl[Cleansed_UAID_2],0),5)</f>
        <v>45624</v>
      </c>
      <c r="O4222" s="9" t="str">
        <f>INDEX(TrackerTbl[#Data],MATCH(Table58[[#This Row],[L2]],TrackerTbl[Cleansed_UAID_2],0),6)</f>
        <v>10 - Complete</v>
      </c>
      <c r="P4222" s="239">
        <f>INDEX(TrackerTbl[#Data],MATCH(Table58[[#This Row],[L2]],TrackerTbl[Cleansed_UAID_2],0),7)</f>
        <v>45630</v>
      </c>
    </row>
    <row r="4223" spans="10:16">
      <c r="J4223" t="s">
        <v>13623</v>
      </c>
      <c r="K4223" s="238" t="s">
        <v>13611</v>
      </c>
      <c r="L4223" t="str">
        <f>LEFT(Table58[[#This Row],[L3 (Last Work Package only)]],FIND(" - ",Table58[[#This Row],[L3 (Last Work Package only)]])-1)</f>
        <v>IDR 201.0-1</v>
      </c>
      <c r="M4223" t="str">
        <f>LEFT(Table58[[#This Row],[Assets]],FIND(" - ",Table58[[#This Row],[Assets]])-1)</f>
        <v>HS2-00002WUJF</v>
      </c>
      <c r="N4223" s="239">
        <f>INDEX(TrackerTbl[#Data],MATCH(Table58[[#This Row],[L2]],TrackerTbl[Cleansed_UAID_2],0),5)</f>
        <v>45625</v>
      </c>
      <c r="O4223" s="9" t="str">
        <f>INDEX(TrackerTbl[#Data],MATCH(Table58[[#This Row],[L2]],TrackerTbl[Cleansed_UAID_2],0),6)</f>
        <v>10 - Complete</v>
      </c>
      <c r="P4223" s="239">
        <f>INDEX(TrackerTbl[#Data],MATCH(Table58[[#This Row],[L2]],TrackerTbl[Cleansed_UAID_2],0),7)</f>
        <v>45631</v>
      </c>
    </row>
    <row r="4224" spans="10:16">
      <c r="J4224" t="s">
        <v>13624</v>
      </c>
      <c r="K4224" s="238" t="s">
        <v>13611</v>
      </c>
      <c r="L4224" t="str">
        <f>LEFT(Table58[[#This Row],[L3 (Last Work Package only)]],FIND(" - ",Table58[[#This Row],[L3 (Last Work Package only)]])-1)</f>
        <v>IDR 201.0-1</v>
      </c>
      <c r="M4224" t="str">
        <f>LEFT(Table58[[#This Row],[Assets]],FIND(" - ",Table58[[#This Row],[Assets]])-1)</f>
        <v>HS2-00002WUJG</v>
      </c>
      <c r="N4224" s="239">
        <f>INDEX(TrackerTbl[#Data],MATCH(Table58[[#This Row],[L2]],TrackerTbl[Cleansed_UAID_2],0),5)</f>
        <v>45625</v>
      </c>
      <c r="O4224" s="9" t="str">
        <f>INDEX(TrackerTbl[#Data],MATCH(Table58[[#This Row],[L2]],TrackerTbl[Cleansed_UAID_2],0),6)</f>
        <v>10 - Complete</v>
      </c>
      <c r="P4224" s="239">
        <f>INDEX(TrackerTbl[#Data],MATCH(Table58[[#This Row],[L2]],TrackerTbl[Cleansed_UAID_2],0),7)</f>
        <v>45631</v>
      </c>
    </row>
    <row r="4225" spans="10:16">
      <c r="J4225" t="s">
        <v>13625</v>
      </c>
      <c r="K4225" s="238" t="s">
        <v>13611</v>
      </c>
      <c r="L4225" t="str">
        <f>LEFT(Table58[[#This Row],[L3 (Last Work Package only)]],FIND(" - ",Table58[[#This Row],[L3 (Last Work Package only)]])-1)</f>
        <v>IDR 201.0-1</v>
      </c>
      <c r="M4225" t="str">
        <f>LEFT(Table58[[#This Row],[Assets]],FIND(" - ",Table58[[#This Row],[Assets]])-1)</f>
        <v>HS2-00002WUJH</v>
      </c>
      <c r="N4225" s="239">
        <f>INDEX(TrackerTbl[#Data],MATCH(Table58[[#This Row],[L2]],TrackerTbl[Cleansed_UAID_2],0),5)</f>
        <v>45624</v>
      </c>
      <c r="O4225" s="9" t="str">
        <f>INDEX(TrackerTbl[#Data],MATCH(Table58[[#This Row],[L2]],TrackerTbl[Cleansed_UAID_2],0),6)</f>
        <v>10 - Complete</v>
      </c>
      <c r="P4225" s="239">
        <f>INDEX(TrackerTbl[#Data],MATCH(Table58[[#This Row],[L2]],TrackerTbl[Cleansed_UAID_2],0),7)</f>
        <v>45630</v>
      </c>
    </row>
    <row r="4226" spans="10:16">
      <c r="J4226" t="s">
        <v>13626</v>
      </c>
      <c r="K4226" s="238" t="s">
        <v>13611</v>
      </c>
      <c r="L4226" t="str">
        <f>LEFT(Table58[[#This Row],[L3 (Last Work Package only)]],FIND(" - ",Table58[[#This Row],[L3 (Last Work Package only)]])-1)</f>
        <v>IDR 201.0-1</v>
      </c>
      <c r="M4226" t="str">
        <f>LEFT(Table58[[#This Row],[Assets]],FIND(" - ",Table58[[#This Row],[Assets]])-1)</f>
        <v>HS2-00002WUJJ</v>
      </c>
      <c r="N4226" s="239">
        <f>INDEX(TrackerTbl[#Data],MATCH(Table58[[#This Row],[L2]],TrackerTbl[Cleansed_UAID_2],0),5)</f>
        <v>45624</v>
      </c>
      <c r="O4226" s="9" t="str">
        <f>INDEX(TrackerTbl[#Data],MATCH(Table58[[#This Row],[L2]],TrackerTbl[Cleansed_UAID_2],0),6)</f>
        <v>10 - Complete</v>
      </c>
      <c r="P4226" s="239">
        <f>INDEX(TrackerTbl[#Data],MATCH(Table58[[#This Row],[L2]],TrackerTbl[Cleansed_UAID_2],0),7)</f>
        <v>45630</v>
      </c>
    </row>
    <row r="4227" spans="10:16">
      <c r="J4227" t="s">
        <v>13627</v>
      </c>
      <c r="K4227" s="238" t="s">
        <v>13611</v>
      </c>
      <c r="L4227" t="str">
        <f>LEFT(Table58[[#This Row],[L3 (Last Work Package only)]],FIND(" - ",Table58[[#This Row],[L3 (Last Work Package only)]])-1)</f>
        <v>IDR 201.0-1</v>
      </c>
      <c r="M4227" t="str">
        <f>LEFT(Table58[[#This Row],[Assets]],FIND(" - ",Table58[[#This Row],[Assets]])-1)</f>
        <v>HS2-00002WUJK</v>
      </c>
      <c r="N4227" s="239">
        <f>INDEX(TrackerTbl[#Data],MATCH(Table58[[#This Row],[L2]],TrackerTbl[Cleansed_UAID_2],0),5)</f>
        <v>45624</v>
      </c>
      <c r="O4227" s="9" t="str">
        <f>INDEX(TrackerTbl[#Data],MATCH(Table58[[#This Row],[L2]],TrackerTbl[Cleansed_UAID_2],0),6)</f>
        <v>10 - Complete</v>
      </c>
      <c r="P4227" s="239">
        <f>INDEX(TrackerTbl[#Data],MATCH(Table58[[#This Row],[L2]],TrackerTbl[Cleansed_UAID_2],0),7)</f>
        <v>45630</v>
      </c>
    </row>
    <row r="4228" spans="10:16">
      <c r="J4228" t="s">
        <v>13628</v>
      </c>
      <c r="K4228" s="238" t="s">
        <v>13611</v>
      </c>
      <c r="L4228" t="str">
        <f>LEFT(Table58[[#This Row],[L3 (Last Work Package only)]],FIND(" - ",Table58[[#This Row],[L3 (Last Work Package only)]])-1)</f>
        <v>IDR 201.0-1</v>
      </c>
      <c r="M4228" t="str">
        <f>LEFT(Table58[[#This Row],[Assets]],FIND(" - ",Table58[[#This Row],[Assets]])-1)</f>
        <v>HS2-00002WUJL</v>
      </c>
      <c r="N4228" s="239">
        <f>INDEX(TrackerTbl[#Data],MATCH(Table58[[#This Row],[L2]],TrackerTbl[Cleansed_UAID_2],0),5)</f>
        <v>45624</v>
      </c>
      <c r="O4228" s="9" t="str">
        <f>INDEX(TrackerTbl[#Data],MATCH(Table58[[#This Row],[L2]],TrackerTbl[Cleansed_UAID_2],0),6)</f>
        <v>10 - Complete</v>
      </c>
      <c r="P4228" s="239">
        <f>INDEX(TrackerTbl[#Data],MATCH(Table58[[#This Row],[L2]],TrackerTbl[Cleansed_UAID_2],0),7)</f>
        <v>45630</v>
      </c>
    </row>
    <row r="4229" spans="10:16">
      <c r="J4229" t="s">
        <v>13629</v>
      </c>
      <c r="K4229" s="238" t="s">
        <v>13611</v>
      </c>
      <c r="L4229" t="str">
        <f>LEFT(Table58[[#This Row],[L3 (Last Work Package only)]],FIND(" - ",Table58[[#This Row],[L3 (Last Work Package only)]])-1)</f>
        <v>IDR 201.0-1</v>
      </c>
      <c r="M4229" t="str">
        <f>LEFT(Table58[[#This Row],[Assets]],FIND(" - ",Table58[[#This Row],[Assets]])-1)</f>
        <v>HS2-00002XQ2N</v>
      </c>
      <c r="N4229" s="239">
        <f>INDEX(TrackerTbl[#Data],MATCH(Table58[[#This Row],[L2]],TrackerTbl[Cleansed_UAID_2],0),5)</f>
        <v>45611</v>
      </c>
      <c r="O4229" s="9" t="str">
        <f>INDEX(TrackerTbl[#Data],MATCH(Table58[[#This Row],[L2]],TrackerTbl[Cleansed_UAID_2],0),6)</f>
        <v>10 - Complete</v>
      </c>
      <c r="P4229" s="239">
        <f>INDEX(TrackerTbl[#Data],MATCH(Table58[[#This Row],[L2]],TrackerTbl[Cleansed_UAID_2],0),7)</f>
        <v>45625</v>
      </c>
    </row>
    <row r="4230" spans="10:16">
      <c r="J4230" t="s">
        <v>13630</v>
      </c>
      <c r="K4230" s="238" t="s">
        <v>13611</v>
      </c>
      <c r="L4230" t="str">
        <f>LEFT(Table58[[#This Row],[L3 (Last Work Package only)]],FIND(" - ",Table58[[#This Row],[L3 (Last Work Package only)]])-1)</f>
        <v>IDR 201.0-1</v>
      </c>
      <c r="M4230" t="str">
        <f>LEFT(Table58[[#This Row],[Assets]],FIND(" - ",Table58[[#This Row],[Assets]])-1)</f>
        <v>HS2-00002XQ2P</v>
      </c>
      <c r="N4230" s="239">
        <f>INDEX(TrackerTbl[#Data],MATCH(Table58[[#This Row],[L2]],TrackerTbl[Cleansed_UAID_2],0),5)</f>
        <v>45625</v>
      </c>
      <c r="O4230" s="9" t="str">
        <f>INDEX(TrackerTbl[#Data],MATCH(Table58[[#This Row],[L2]],TrackerTbl[Cleansed_UAID_2],0),6)</f>
        <v>10 - Complete</v>
      </c>
      <c r="P4230" s="239">
        <f>INDEX(TrackerTbl[#Data],MATCH(Table58[[#This Row],[L2]],TrackerTbl[Cleansed_UAID_2],0),7)</f>
        <v>45629</v>
      </c>
    </row>
    <row r="4231" spans="10:16">
      <c r="J4231" t="s">
        <v>13631</v>
      </c>
      <c r="K4231" s="238" t="s">
        <v>13611</v>
      </c>
      <c r="L4231" t="str">
        <f>LEFT(Table58[[#This Row],[L3 (Last Work Package only)]],FIND(" - ",Table58[[#This Row],[L3 (Last Work Package only)]])-1)</f>
        <v>IDR 201.0-1</v>
      </c>
      <c r="M4231" t="str">
        <f>LEFT(Table58[[#This Row],[Assets]],FIND(" - ",Table58[[#This Row],[Assets]])-1)</f>
        <v>HS2-00002Y849</v>
      </c>
      <c r="N4231" s="239">
        <f>INDEX(TrackerTbl[#Data],MATCH(Table58[[#This Row],[L2]],TrackerTbl[Cleansed_UAID_2],0),5)</f>
        <v>45602</v>
      </c>
      <c r="O4231" s="9" t="str">
        <f>INDEX(TrackerTbl[#Data],MATCH(Table58[[#This Row],[L2]],TrackerTbl[Cleansed_UAID_2],0),6)</f>
        <v>10 - Complete</v>
      </c>
      <c r="P4231" s="239">
        <f>INDEX(TrackerTbl[#Data],MATCH(Table58[[#This Row],[L2]],TrackerTbl[Cleansed_UAID_2],0),7)</f>
        <v>45623</v>
      </c>
    </row>
    <row r="4232" spans="10:16">
      <c r="J4232" t="s">
        <v>13632</v>
      </c>
      <c r="K4232" s="238" t="s">
        <v>13611</v>
      </c>
      <c r="L4232" t="str">
        <f>LEFT(Table58[[#This Row],[L3 (Last Work Package only)]],FIND(" - ",Table58[[#This Row],[L3 (Last Work Package only)]])-1)</f>
        <v>IDR 201.0-1</v>
      </c>
      <c r="M4232" t="str">
        <f>LEFT(Table58[[#This Row],[Assets]],FIND(" - ",Table58[[#This Row],[Assets]])-1)</f>
        <v>HS2-00003JN84</v>
      </c>
      <c r="N4232" s="239">
        <f>INDEX(TrackerTbl[#Data],MATCH(Table58[[#This Row],[L2]],TrackerTbl[Cleansed_UAID_2],0),5)</f>
        <v>45622</v>
      </c>
      <c r="O4232" s="9" t="str">
        <f>INDEX(TrackerTbl[#Data],MATCH(Table58[[#This Row],[L2]],TrackerTbl[Cleansed_UAID_2],0),6)</f>
        <v>10 - Complete</v>
      </c>
      <c r="P4232" s="239">
        <f>INDEX(TrackerTbl[#Data],MATCH(Table58[[#This Row],[L2]],TrackerTbl[Cleansed_UAID_2],0),7)</f>
        <v>45628</v>
      </c>
    </row>
    <row r="4233" spans="10:16">
      <c r="J4233" t="s">
        <v>13633</v>
      </c>
      <c r="K4233" s="238" t="s">
        <v>13634</v>
      </c>
      <c r="L4233" t="str">
        <f>LEFT(Table58[[#This Row],[L3 (Last Work Package only)]],FIND(" - ",Table58[[#This Row],[L3 (Last Work Package only)]])-1)</f>
        <v>IDR 0001</v>
      </c>
      <c r="M4233" t="str">
        <f>LEFT(Table58[[#This Row],[Assets]],FIND(" - ",Table58[[#This Row],[Assets]])-1)</f>
        <v>HS2-000020CDA</v>
      </c>
      <c r="N4233" s="239" t="e">
        <f>INDEX(TrackerTbl[#Data],MATCH(Table58[[#This Row],[L2]],TrackerTbl[Cleansed_UAID_2],0),5)</f>
        <v>#N/A</v>
      </c>
      <c r="O4233" s="9" t="e">
        <f>INDEX(TrackerTbl[#Data],MATCH(Table58[[#This Row],[L2]],TrackerTbl[Cleansed_UAID_2],0),6)</f>
        <v>#N/A</v>
      </c>
      <c r="P4233" s="239" t="e">
        <f>INDEX(TrackerTbl[#Data],MATCH(Table58[[#This Row],[L2]],TrackerTbl[Cleansed_UAID_2],0),7)</f>
        <v>#N/A</v>
      </c>
    </row>
    <row r="4234" spans="10:16">
      <c r="J4234" t="s">
        <v>13635</v>
      </c>
      <c r="K4234" s="238" t="s">
        <v>13634</v>
      </c>
      <c r="L4234" t="str">
        <f>LEFT(Table58[[#This Row],[L3 (Last Work Package only)]],FIND(" - ",Table58[[#This Row],[L3 (Last Work Package only)]])-1)</f>
        <v>IDR 0001</v>
      </c>
      <c r="M4234" t="str">
        <f>LEFT(Table58[[#This Row],[Assets]],FIND(" - ",Table58[[#This Row],[Assets]])-1)</f>
        <v>HS2-00002RWF1</v>
      </c>
      <c r="N4234" s="239" t="e">
        <f>INDEX(TrackerTbl[#Data],MATCH(Table58[[#This Row],[L2]],TrackerTbl[Cleansed_UAID_2],0),5)</f>
        <v>#N/A</v>
      </c>
      <c r="O4234" s="9" t="e">
        <f>INDEX(TrackerTbl[#Data],MATCH(Table58[[#This Row],[L2]],TrackerTbl[Cleansed_UAID_2],0),6)</f>
        <v>#N/A</v>
      </c>
      <c r="P4234" s="239" t="e">
        <f>INDEX(TrackerTbl[#Data],MATCH(Table58[[#This Row],[L2]],TrackerTbl[Cleansed_UAID_2],0),7)</f>
        <v>#N/A</v>
      </c>
    </row>
    <row r="4235" spans="10:16">
      <c r="J4235" t="s">
        <v>13636</v>
      </c>
      <c r="K4235" s="238" t="s">
        <v>13634</v>
      </c>
      <c r="L4235" t="str">
        <f>LEFT(Table58[[#This Row],[L3 (Last Work Package only)]],FIND(" - ",Table58[[#This Row],[L3 (Last Work Package only)]])-1)</f>
        <v>IDR 0001</v>
      </c>
      <c r="M4235" t="str">
        <f>LEFT(Table58[[#This Row],[Assets]],FIND(" - ",Table58[[#This Row],[Assets]])-1)</f>
        <v>HS2-00002RWF6</v>
      </c>
      <c r="N4235" s="239" t="e">
        <f>INDEX(TrackerTbl[#Data],MATCH(Table58[[#This Row],[L2]],TrackerTbl[Cleansed_UAID_2],0),5)</f>
        <v>#N/A</v>
      </c>
      <c r="O4235" s="9" t="e">
        <f>INDEX(TrackerTbl[#Data],MATCH(Table58[[#This Row],[L2]],TrackerTbl[Cleansed_UAID_2],0),6)</f>
        <v>#N/A</v>
      </c>
      <c r="P4235" s="239" t="e">
        <f>INDEX(TrackerTbl[#Data],MATCH(Table58[[#This Row],[L2]],TrackerTbl[Cleansed_UAID_2],0),7)</f>
        <v>#N/A</v>
      </c>
    </row>
    <row r="4236" spans="10:16">
      <c r="J4236" t="s">
        <v>13637</v>
      </c>
      <c r="K4236" s="238" t="s">
        <v>13634</v>
      </c>
      <c r="L4236" t="str">
        <f>LEFT(Table58[[#This Row],[L3 (Last Work Package only)]],FIND(" - ",Table58[[#This Row],[L3 (Last Work Package only)]])-1)</f>
        <v>IDR 0001</v>
      </c>
      <c r="M4236" t="str">
        <f>LEFT(Table58[[#This Row],[Assets]],FIND(" - ",Table58[[#This Row],[Assets]])-1)</f>
        <v>HS2-00002RWEY</v>
      </c>
      <c r="N4236" s="239" t="e">
        <f>INDEX(TrackerTbl[#Data],MATCH(Table58[[#This Row],[L2]],TrackerTbl[Cleansed_UAID_2],0),5)</f>
        <v>#N/A</v>
      </c>
      <c r="O4236" s="9" t="e">
        <f>INDEX(TrackerTbl[#Data],MATCH(Table58[[#This Row],[L2]],TrackerTbl[Cleansed_UAID_2],0),6)</f>
        <v>#N/A</v>
      </c>
      <c r="P4236" s="239" t="e">
        <f>INDEX(TrackerTbl[#Data],MATCH(Table58[[#This Row],[L2]],TrackerTbl[Cleansed_UAID_2],0),7)</f>
        <v>#N/A</v>
      </c>
    </row>
    <row r="4237" spans="10:16">
      <c r="J4237" t="s">
        <v>13638</v>
      </c>
      <c r="K4237" s="238" t="s">
        <v>13634</v>
      </c>
      <c r="L4237" t="str">
        <f>LEFT(Table58[[#This Row],[L3 (Last Work Package only)]],FIND(" - ",Table58[[#This Row],[L3 (Last Work Package only)]])-1)</f>
        <v>IDR 0001</v>
      </c>
      <c r="M4237" t="str">
        <f>LEFT(Table58[[#This Row],[Assets]],FIND(" - ",Table58[[#This Row],[Assets]])-1)</f>
        <v>HS2-00002RWF2</v>
      </c>
      <c r="N4237" s="239" t="e">
        <f>INDEX(TrackerTbl[#Data],MATCH(Table58[[#This Row],[L2]],TrackerTbl[Cleansed_UAID_2],0),5)</f>
        <v>#N/A</v>
      </c>
      <c r="O4237" s="9" t="e">
        <f>INDEX(TrackerTbl[#Data],MATCH(Table58[[#This Row],[L2]],TrackerTbl[Cleansed_UAID_2],0),6)</f>
        <v>#N/A</v>
      </c>
      <c r="P4237" s="239" t="e">
        <f>INDEX(TrackerTbl[#Data],MATCH(Table58[[#This Row],[L2]],TrackerTbl[Cleansed_UAID_2],0),7)</f>
        <v>#N/A</v>
      </c>
    </row>
    <row r="4238" spans="10:16">
      <c r="J4238" t="s">
        <v>13639</v>
      </c>
      <c r="K4238" s="238" t="s">
        <v>13634</v>
      </c>
      <c r="L4238" t="str">
        <f>LEFT(Table58[[#This Row],[L3 (Last Work Package only)]],FIND(" - ",Table58[[#This Row],[L3 (Last Work Package only)]])-1)</f>
        <v>IDR 0001</v>
      </c>
      <c r="M4238" t="str">
        <f>LEFT(Table58[[#This Row],[Assets]],FIND(" - ",Table58[[#This Row],[Assets]])-1)</f>
        <v>HS2-00002RWF5</v>
      </c>
      <c r="N4238" s="239" t="e">
        <f>INDEX(TrackerTbl[#Data],MATCH(Table58[[#This Row],[L2]],TrackerTbl[Cleansed_UAID_2],0),5)</f>
        <v>#N/A</v>
      </c>
      <c r="O4238" s="9" t="e">
        <f>INDEX(TrackerTbl[#Data],MATCH(Table58[[#This Row],[L2]],TrackerTbl[Cleansed_UAID_2],0),6)</f>
        <v>#N/A</v>
      </c>
      <c r="P4238" s="239" t="e">
        <f>INDEX(TrackerTbl[#Data],MATCH(Table58[[#This Row],[L2]],TrackerTbl[Cleansed_UAID_2],0),7)</f>
        <v>#N/A</v>
      </c>
    </row>
    <row r="4239" spans="10:16">
      <c r="J4239" t="s">
        <v>13640</v>
      </c>
      <c r="K4239" s="238" t="s">
        <v>13634</v>
      </c>
      <c r="L4239" t="str">
        <f>LEFT(Table58[[#This Row],[L3 (Last Work Package only)]],FIND(" - ",Table58[[#This Row],[L3 (Last Work Package only)]])-1)</f>
        <v>IDR 0001</v>
      </c>
      <c r="M4239" t="str">
        <f>LEFT(Table58[[#This Row],[Assets]],FIND(" - ",Table58[[#This Row],[Assets]])-1)</f>
        <v>HS2-00002RWF7</v>
      </c>
      <c r="N4239" s="239" t="e">
        <f>INDEX(TrackerTbl[#Data],MATCH(Table58[[#This Row],[L2]],TrackerTbl[Cleansed_UAID_2],0),5)</f>
        <v>#N/A</v>
      </c>
      <c r="O4239" s="9" t="e">
        <f>INDEX(TrackerTbl[#Data],MATCH(Table58[[#This Row],[L2]],TrackerTbl[Cleansed_UAID_2],0),6)</f>
        <v>#N/A</v>
      </c>
      <c r="P4239" s="239" t="e">
        <f>INDEX(TrackerTbl[#Data],MATCH(Table58[[#This Row],[L2]],TrackerTbl[Cleansed_UAID_2],0),7)</f>
        <v>#N/A</v>
      </c>
    </row>
    <row r="4240" spans="10:16">
      <c r="J4240" t="s">
        <v>13641</v>
      </c>
      <c r="K4240" s="238" t="s">
        <v>13634</v>
      </c>
      <c r="L4240" t="str">
        <f>LEFT(Table58[[#This Row],[L3 (Last Work Package only)]],FIND(" - ",Table58[[#This Row],[L3 (Last Work Package only)]])-1)</f>
        <v>IDR 0001</v>
      </c>
      <c r="M4240" t="str">
        <f>LEFT(Table58[[#This Row],[Assets]],FIND(" - ",Table58[[#This Row],[Assets]])-1)</f>
        <v>HS2-00002PXE6</v>
      </c>
      <c r="N4240" s="239" t="e">
        <f>INDEX(TrackerTbl[#Data],MATCH(Table58[[#This Row],[L2]],TrackerTbl[Cleansed_UAID_2],0),5)</f>
        <v>#N/A</v>
      </c>
      <c r="O4240" s="9" t="e">
        <f>INDEX(TrackerTbl[#Data],MATCH(Table58[[#This Row],[L2]],TrackerTbl[Cleansed_UAID_2],0),6)</f>
        <v>#N/A</v>
      </c>
      <c r="P4240" s="239" t="e">
        <f>INDEX(TrackerTbl[#Data],MATCH(Table58[[#This Row],[L2]],TrackerTbl[Cleansed_UAID_2],0),7)</f>
        <v>#N/A</v>
      </c>
    </row>
    <row r="4241" spans="10:16">
      <c r="J4241" t="s">
        <v>13642</v>
      </c>
      <c r="K4241" s="238" t="s">
        <v>13634</v>
      </c>
      <c r="L4241" t="str">
        <f>LEFT(Table58[[#This Row],[L3 (Last Work Package only)]],FIND(" - ",Table58[[#This Row],[L3 (Last Work Package only)]])-1)</f>
        <v>IDR 0001</v>
      </c>
      <c r="M4241" t="str">
        <f>LEFT(Table58[[#This Row],[Assets]],FIND(" - ",Table58[[#This Row],[Assets]])-1)</f>
        <v>HS2-00002PXE7</v>
      </c>
      <c r="N4241" s="239" t="e">
        <f>INDEX(TrackerTbl[#Data],MATCH(Table58[[#This Row],[L2]],TrackerTbl[Cleansed_UAID_2],0),5)</f>
        <v>#N/A</v>
      </c>
      <c r="O4241" s="9" t="e">
        <f>INDEX(TrackerTbl[#Data],MATCH(Table58[[#This Row],[L2]],TrackerTbl[Cleansed_UAID_2],0),6)</f>
        <v>#N/A</v>
      </c>
      <c r="P4241" s="239" t="e">
        <f>INDEX(TrackerTbl[#Data],MATCH(Table58[[#This Row],[L2]],TrackerTbl[Cleansed_UAID_2],0),7)</f>
        <v>#N/A</v>
      </c>
    </row>
    <row r="4242" spans="10:16">
      <c r="J4242" t="s">
        <v>13643</v>
      </c>
      <c r="K4242" s="238" t="s">
        <v>13634</v>
      </c>
      <c r="L4242" t="str">
        <f>LEFT(Table58[[#This Row],[L3 (Last Work Package only)]],FIND(" - ",Table58[[#This Row],[L3 (Last Work Package only)]])-1)</f>
        <v>IDR 0001</v>
      </c>
      <c r="M4242" t="str">
        <f>LEFT(Table58[[#This Row],[Assets]],FIND(" - ",Table58[[#This Row],[Assets]])-1)</f>
        <v>HS2-00002RWEZ</v>
      </c>
      <c r="N4242" s="239" t="e">
        <f>INDEX(TrackerTbl[#Data],MATCH(Table58[[#This Row],[L2]],TrackerTbl[Cleansed_UAID_2],0),5)</f>
        <v>#N/A</v>
      </c>
      <c r="O4242" s="9" t="e">
        <f>INDEX(TrackerTbl[#Data],MATCH(Table58[[#This Row],[L2]],TrackerTbl[Cleansed_UAID_2],0),6)</f>
        <v>#N/A</v>
      </c>
      <c r="P4242" s="239" t="e">
        <f>INDEX(TrackerTbl[#Data],MATCH(Table58[[#This Row],[L2]],TrackerTbl[Cleansed_UAID_2],0),7)</f>
        <v>#N/A</v>
      </c>
    </row>
    <row r="4243" spans="10:16">
      <c r="J4243" t="s">
        <v>13644</v>
      </c>
      <c r="K4243" s="238" t="s">
        <v>13634</v>
      </c>
      <c r="L4243" t="str">
        <f>LEFT(Table58[[#This Row],[L3 (Last Work Package only)]],FIND(" - ",Table58[[#This Row],[L3 (Last Work Package only)]])-1)</f>
        <v>IDR 0001</v>
      </c>
      <c r="M4243" t="str">
        <f>LEFT(Table58[[#This Row],[Assets]],FIND(" - ",Table58[[#This Row],[Assets]])-1)</f>
        <v>HS2-00002RWF3</v>
      </c>
      <c r="N4243" s="239" t="e">
        <f>INDEX(TrackerTbl[#Data],MATCH(Table58[[#This Row],[L2]],TrackerTbl[Cleansed_UAID_2],0),5)</f>
        <v>#N/A</v>
      </c>
      <c r="O4243" s="9" t="e">
        <f>INDEX(TrackerTbl[#Data],MATCH(Table58[[#This Row],[L2]],TrackerTbl[Cleansed_UAID_2],0),6)</f>
        <v>#N/A</v>
      </c>
      <c r="P4243" s="239" t="e">
        <f>INDEX(TrackerTbl[#Data],MATCH(Table58[[#This Row],[L2]],TrackerTbl[Cleansed_UAID_2],0),7)</f>
        <v>#N/A</v>
      </c>
    </row>
    <row r="4244" spans="10:16">
      <c r="J4244" t="s">
        <v>13645</v>
      </c>
      <c r="K4244" s="238" t="s">
        <v>13634</v>
      </c>
      <c r="L4244" t="str">
        <f>LEFT(Table58[[#This Row],[L3 (Last Work Package only)]],FIND(" - ",Table58[[#This Row],[L3 (Last Work Package only)]])-1)</f>
        <v>IDR 0001</v>
      </c>
      <c r="M4244" t="str">
        <f>LEFT(Table58[[#This Row],[Assets]],FIND(" - ",Table58[[#This Row],[Assets]])-1)</f>
        <v>HS2-00002QSE4</v>
      </c>
      <c r="N4244" s="239" t="e">
        <f>INDEX(TrackerTbl[#Data],MATCH(Table58[[#This Row],[L2]],TrackerTbl[Cleansed_UAID_2],0),5)</f>
        <v>#N/A</v>
      </c>
      <c r="O4244" s="9" t="e">
        <f>INDEX(TrackerTbl[#Data],MATCH(Table58[[#This Row],[L2]],TrackerTbl[Cleansed_UAID_2],0),6)</f>
        <v>#N/A</v>
      </c>
      <c r="P4244" s="239" t="e">
        <f>INDEX(TrackerTbl[#Data],MATCH(Table58[[#This Row],[L2]],TrackerTbl[Cleansed_UAID_2],0),7)</f>
        <v>#N/A</v>
      </c>
    </row>
    <row r="4245" spans="10:16">
      <c r="J4245" t="s">
        <v>13646</v>
      </c>
      <c r="K4245" s="238" t="s">
        <v>13634</v>
      </c>
      <c r="L4245" t="str">
        <f>LEFT(Table58[[#This Row],[L3 (Last Work Package only)]],FIND(" - ",Table58[[#This Row],[L3 (Last Work Package only)]])-1)</f>
        <v>IDR 0001</v>
      </c>
      <c r="M4245" t="str">
        <f>LEFT(Table58[[#This Row],[Assets]],FIND(" - ",Table58[[#This Row],[Assets]])-1)</f>
        <v>HS2-00002QSE5</v>
      </c>
      <c r="N4245" s="239" t="e">
        <f>INDEX(TrackerTbl[#Data],MATCH(Table58[[#This Row],[L2]],TrackerTbl[Cleansed_UAID_2],0),5)</f>
        <v>#N/A</v>
      </c>
      <c r="O4245" s="9" t="e">
        <f>INDEX(TrackerTbl[#Data],MATCH(Table58[[#This Row],[L2]],TrackerTbl[Cleansed_UAID_2],0),6)</f>
        <v>#N/A</v>
      </c>
      <c r="P4245" s="239" t="e">
        <f>INDEX(TrackerTbl[#Data],MATCH(Table58[[#This Row],[L2]],TrackerTbl[Cleansed_UAID_2],0),7)</f>
        <v>#N/A</v>
      </c>
    </row>
    <row r="4246" spans="10:16">
      <c r="J4246" t="s">
        <v>13647</v>
      </c>
      <c r="K4246" s="238" t="s">
        <v>13634</v>
      </c>
      <c r="L4246" t="str">
        <f>LEFT(Table58[[#This Row],[L3 (Last Work Package only)]],FIND(" - ",Table58[[#This Row],[L3 (Last Work Package only)]])-1)</f>
        <v>IDR 0001</v>
      </c>
      <c r="M4246" t="str">
        <f>LEFT(Table58[[#This Row],[Assets]],FIND(" - ",Table58[[#This Row],[Assets]])-1)</f>
        <v>HS2-00002QSE6</v>
      </c>
      <c r="N4246" s="239" t="e">
        <f>INDEX(TrackerTbl[#Data],MATCH(Table58[[#This Row],[L2]],TrackerTbl[Cleansed_UAID_2],0),5)</f>
        <v>#N/A</v>
      </c>
      <c r="O4246" s="9" t="e">
        <f>INDEX(TrackerTbl[#Data],MATCH(Table58[[#This Row],[L2]],TrackerTbl[Cleansed_UAID_2],0),6)</f>
        <v>#N/A</v>
      </c>
      <c r="P4246" s="239" t="e">
        <f>INDEX(TrackerTbl[#Data],MATCH(Table58[[#This Row],[L2]],TrackerTbl[Cleansed_UAID_2],0),7)</f>
        <v>#N/A</v>
      </c>
    </row>
    <row r="4247" spans="10:16">
      <c r="J4247" t="s">
        <v>13648</v>
      </c>
      <c r="K4247" s="238" t="s">
        <v>13634</v>
      </c>
      <c r="L4247" t="str">
        <f>LEFT(Table58[[#This Row],[L3 (Last Work Package only)]],FIND(" - ",Table58[[#This Row],[L3 (Last Work Package only)]])-1)</f>
        <v>IDR 0001</v>
      </c>
      <c r="M4247" t="str">
        <f>LEFT(Table58[[#This Row],[Assets]],FIND(" - ",Table58[[#This Row],[Assets]])-1)</f>
        <v>HS2-00002QSE7</v>
      </c>
      <c r="N4247" s="239" t="e">
        <f>INDEX(TrackerTbl[#Data],MATCH(Table58[[#This Row],[L2]],TrackerTbl[Cleansed_UAID_2],0),5)</f>
        <v>#N/A</v>
      </c>
      <c r="O4247" s="9" t="e">
        <f>INDEX(TrackerTbl[#Data],MATCH(Table58[[#This Row],[L2]],TrackerTbl[Cleansed_UAID_2],0),6)</f>
        <v>#N/A</v>
      </c>
      <c r="P4247" s="239" t="e">
        <f>INDEX(TrackerTbl[#Data],MATCH(Table58[[#This Row],[L2]],TrackerTbl[Cleansed_UAID_2],0),7)</f>
        <v>#N/A</v>
      </c>
    </row>
    <row r="4248" spans="10:16">
      <c r="J4248" t="s">
        <v>13649</v>
      </c>
      <c r="K4248" s="238" t="s">
        <v>13634</v>
      </c>
      <c r="L4248" t="str">
        <f>LEFT(Table58[[#This Row],[L3 (Last Work Package only)]],FIND(" - ",Table58[[#This Row],[L3 (Last Work Package only)]])-1)</f>
        <v>IDR 0001</v>
      </c>
      <c r="M4248" t="str">
        <f>LEFT(Table58[[#This Row],[Assets]],FIND(" - ",Table58[[#This Row],[Assets]])-1)</f>
        <v>HS2-00002QSE8</v>
      </c>
      <c r="N4248" s="239" t="e">
        <f>INDEX(TrackerTbl[#Data],MATCH(Table58[[#This Row],[L2]],TrackerTbl[Cleansed_UAID_2],0),5)</f>
        <v>#N/A</v>
      </c>
      <c r="O4248" s="9" t="e">
        <f>INDEX(TrackerTbl[#Data],MATCH(Table58[[#This Row],[L2]],TrackerTbl[Cleansed_UAID_2],0),6)</f>
        <v>#N/A</v>
      </c>
      <c r="P4248" s="239" t="e">
        <f>INDEX(TrackerTbl[#Data],MATCH(Table58[[#This Row],[L2]],TrackerTbl[Cleansed_UAID_2],0),7)</f>
        <v>#N/A</v>
      </c>
    </row>
    <row r="4249" spans="10:16">
      <c r="J4249" t="s">
        <v>13650</v>
      </c>
      <c r="K4249" s="238" t="s">
        <v>13634</v>
      </c>
      <c r="L4249" t="str">
        <f>LEFT(Table58[[#This Row],[L3 (Last Work Package only)]],FIND(" - ",Table58[[#This Row],[L3 (Last Work Package only)]])-1)</f>
        <v>IDR 0001</v>
      </c>
      <c r="M4249" t="str">
        <f>LEFT(Table58[[#This Row],[Assets]],FIND(" - ",Table58[[#This Row],[Assets]])-1)</f>
        <v>HS2-00002QSE9</v>
      </c>
      <c r="N4249" s="239" t="e">
        <f>INDEX(TrackerTbl[#Data],MATCH(Table58[[#This Row],[L2]],TrackerTbl[Cleansed_UAID_2],0),5)</f>
        <v>#N/A</v>
      </c>
      <c r="O4249" s="9" t="e">
        <f>INDEX(TrackerTbl[#Data],MATCH(Table58[[#This Row],[L2]],TrackerTbl[Cleansed_UAID_2],0),6)</f>
        <v>#N/A</v>
      </c>
      <c r="P4249" s="239" t="e">
        <f>INDEX(TrackerTbl[#Data],MATCH(Table58[[#This Row],[L2]],TrackerTbl[Cleansed_UAID_2],0),7)</f>
        <v>#N/A</v>
      </c>
    </row>
    <row r="4250" spans="10:16">
      <c r="J4250" t="s">
        <v>13651</v>
      </c>
      <c r="K4250" s="238" t="s">
        <v>13634</v>
      </c>
      <c r="L4250" t="str">
        <f>LEFT(Table58[[#This Row],[L3 (Last Work Package only)]],FIND(" - ",Table58[[#This Row],[L3 (Last Work Package only)]])-1)</f>
        <v>IDR 0001</v>
      </c>
      <c r="M4250" t="str">
        <f>LEFT(Table58[[#This Row],[Assets]],FIND(" - ",Table58[[#This Row],[Assets]])-1)</f>
        <v>HS2-00002QSEA</v>
      </c>
      <c r="N4250" s="239" t="e">
        <f>INDEX(TrackerTbl[#Data],MATCH(Table58[[#This Row],[L2]],TrackerTbl[Cleansed_UAID_2],0),5)</f>
        <v>#N/A</v>
      </c>
      <c r="O4250" s="9" t="e">
        <f>INDEX(TrackerTbl[#Data],MATCH(Table58[[#This Row],[L2]],TrackerTbl[Cleansed_UAID_2],0),6)</f>
        <v>#N/A</v>
      </c>
      <c r="P4250" s="239" t="e">
        <f>INDEX(TrackerTbl[#Data],MATCH(Table58[[#This Row],[L2]],TrackerTbl[Cleansed_UAID_2],0),7)</f>
        <v>#N/A</v>
      </c>
    </row>
    <row r="4251" spans="10:16">
      <c r="J4251" t="s">
        <v>13652</v>
      </c>
      <c r="K4251" s="238" t="s">
        <v>13634</v>
      </c>
      <c r="L4251" t="str">
        <f>LEFT(Table58[[#This Row],[L3 (Last Work Package only)]],FIND(" - ",Table58[[#This Row],[L3 (Last Work Package only)]])-1)</f>
        <v>IDR 0001</v>
      </c>
      <c r="M4251" t="str">
        <f>LEFT(Table58[[#This Row],[Assets]],FIND(" - ",Table58[[#This Row],[Assets]])-1)</f>
        <v>HS2-00002RWF4</v>
      </c>
      <c r="N4251" s="239" t="e">
        <f>INDEX(TrackerTbl[#Data],MATCH(Table58[[#This Row],[L2]],TrackerTbl[Cleansed_UAID_2],0),5)</f>
        <v>#N/A</v>
      </c>
      <c r="O4251" s="9" t="e">
        <f>INDEX(TrackerTbl[#Data],MATCH(Table58[[#This Row],[L2]],TrackerTbl[Cleansed_UAID_2],0),6)</f>
        <v>#N/A</v>
      </c>
      <c r="P4251" s="239" t="e">
        <f>INDEX(TrackerTbl[#Data],MATCH(Table58[[#This Row],[L2]],TrackerTbl[Cleansed_UAID_2],0),7)</f>
        <v>#N/A</v>
      </c>
    </row>
    <row r="4252" spans="10:16">
      <c r="J4252" t="s">
        <v>13653</v>
      </c>
      <c r="K4252" s="238" t="s">
        <v>13634</v>
      </c>
      <c r="L4252" t="str">
        <f>LEFT(Table58[[#This Row],[L3 (Last Work Package only)]],FIND(" - ",Table58[[#This Row],[L3 (Last Work Package only)]])-1)</f>
        <v>IDR 0001</v>
      </c>
      <c r="M4252" t="str">
        <f>LEFT(Table58[[#This Row],[Assets]],FIND(" - ",Table58[[#This Row],[Assets]])-1)</f>
        <v>HS2-00002QSEB</v>
      </c>
      <c r="N4252" s="239" t="e">
        <f>INDEX(TrackerTbl[#Data],MATCH(Table58[[#This Row],[L2]],TrackerTbl[Cleansed_UAID_2],0),5)</f>
        <v>#N/A</v>
      </c>
      <c r="O4252" s="9" t="e">
        <f>INDEX(TrackerTbl[#Data],MATCH(Table58[[#This Row],[L2]],TrackerTbl[Cleansed_UAID_2],0),6)</f>
        <v>#N/A</v>
      </c>
      <c r="P4252" s="239" t="e">
        <f>INDEX(TrackerTbl[#Data],MATCH(Table58[[#This Row],[L2]],TrackerTbl[Cleansed_UAID_2],0),7)</f>
        <v>#N/A</v>
      </c>
    </row>
    <row r="4253" spans="10:16">
      <c r="J4253" t="s">
        <v>13654</v>
      </c>
      <c r="K4253" s="238" t="s">
        <v>13634</v>
      </c>
      <c r="L4253" t="str">
        <f>LEFT(Table58[[#This Row],[L3 (Last Work Package only)]],FIND(" - ",Table58[[#This Row],[L3 (Last Work Package only)]])-1)</f>
        <v>IDR 0001</v>
      </c>
      <c r="M4253" t="str">
        <f>LEFT(Table58[[#This Row],[Assets]],FIND(" - ",Table58[[#This Row],[Assets]])-1)</f>
        <v>HS2-00002PRX6</v>
      </c>
      <c r="N4253" s="239" t="e">
        <f>INDEX(TrackerTbl[#Data],MATCH(Table58[[#This Row],[L2]],TrackerTbl[Cleansed_UAID_2],0),5)</f>
        <v>#N/A</v>
      </c>
      <c r="O4253" s="9" t="e">
        <f>INDEX(TrackerTbl[#Data],MATCH(Table58[[#This Row],[L2]],TrackerTbl[Cleansed_UAID_2],0),6)</f>
        <v>#N/A</v>
      </c>
      <c r="P4253" s="239" t="e">
        <f>INDEX(TrackerTbl[#Data],MATCH(Table58[[#This Row],[L2]],TrackerTbl[Cleansed_UAID_2],0),7)</f>
        <v>#N/A</v>
      </c>
    </row>
    <row r="4254" spans="10:16">
      <c r="J4254" t="s">
        <v>13655</v>
      </c>
      <c r="K4254" s="238" t="s">
        <v>13634</v>
      </c>
      <c r="L4254" t="str">
        <f>LEFT(Table58[[#This Row],[L3 (Last Work Package only)]],FIND(" - ",Table58[[#This Row],[L3 (Last Work Package only)]])-1)</f>
        <v>IDR 0001</v>
      </c>
      <c r="M4254" t="str">
        <f>LEFT(Table58[[#This Row],[Assets]],FIND(" - ",Table58[[#This Row],[Assets]])-1)</f>
        <v>HS2-00002QSEC</v>
      </c>
      <c r="N4254" s="239" t="e">
        <f>INDEX(TrackerTbl[#Data],MATCH(Table58[[#This Row],[L2]],TrackerTbl[Cleansed_UAID_2],0),5)</f>
        <v>#N/A</v>
      </c>
      <c r="O4254" s="9" t="e">
        <f>INDEX(TrackerTbl[#Data],MATCH(Table58[[#This Row],[L2]],TrackerTbl[Cleansed_UAID_2],0),6)</f>
        <v>#N/A</v>
      </c>
      <c r="P4254" s="239" t="e">
        <f>INDEX(TrackerTbl[#Data],MATCH(Table58[[#This Row],[L2]],TrackerTbl[Cleansed_UAID_2],0),7)</f>
        <v>#N/A</v>
      </c>
    </row>
    <row r="4255" spans="10:16">
      <c r="J4255" t="s">
        <v>13656</v>
      </c>
      <c r="K4255" s="238" t="s">
        <v>13634</v>
      </c>
      <c r="L4255" t="str">
        <f>LEFT(Table58[[#This Row],[L3 (Last Work Package only)]],FIND(" - ",Table58[[#This Row],[L3 (Last Work Package only)]])-1)</f>
        <v>IDR 0001</v>
      </c>
      <c r="M4255" t="str">
        <f>LEFT(Table58[[#This Row],[Assets]],FIND(" - ",Table58[[#This Row],[Assets]])-1)</f>
        <v>HS2-00002QSED</v>
      </c>
      <c r="N4255" s="239" t="e">
        <f>INDEX(TrackerTbl[#Data],MATCH(Table58[[#This Row],[L2]],TrackerTbl[Cleansed_UAID_2],0),5)</f>
        <v>#N/A</v>
      </c>
      <c r="O4255" s="9" t="e">
        <f>INDEX(TrackerTbl[#Data],MATCH(Table58[[#This Row],[L2]],TrackerTbl[Cleansed_UAID_2],0),6)</f>
        <v>#N/A</v>
      </c>
      <c r="P4255" s="239" t="e">
        <f>INDEX(TrackerTbl[#Data],MATCH(Table58[[#This Row],[L2]],TrackerTbl[Cleansed_UAID_2],0),7)</f>
        <v>#N/A</v>
      </c>
    </row>
    <row r="4256" spans="10:16">
      <c r="J4256" t="s">
        <v>13657</v>
      </c>
      <c r="K4256" s="238" t="s">
        <v>13634</v>
      </c>
      <c r="L4256" t="str">
        <f>LEFT(Table58[[#This Row],[L3 (Last Work Package only)]],FIND(" - ",Table58[[#This Row],[L3 (Last Work Package only)]])-1)</f>
        <v>IDR 0001</v>
      </c>
      <c r="M4256" t="str">
        <f>LEFT(Table58[[#This Row],[Assets]],FIND(" - ",Table58[[#This Row],[Assets]])-1)</f>
        <v>HS2-00002RWF0</v>
      </c>
      <c r="N4256" s="239" t="e">
        <f>INDEX(TrackerTbl[#Data],MATCH(Table58[[#This Row],[L2]],TrackerTbl[Cleansed_UAID_2],0),5)</f>
        <v>#N/A</v>
      </c>
      <c r="O4256" s="9" t="e">
        <f>INDEX(TrackerTbl[#Data],MATCH(Table58[[#This Row],[L2]],TrackerTbl[Cleansed_UAID_2],0),6)</f>
        <v>#N/A</v>
      </c>
      <c r="P4256" s="239" t="e">
        <f>INDEX(TrackerTbl[#Data],MATCH(Table58[[#This Row],[L2]],TrackerTbl[Cleansed_UAID_2],0),7)</f>
        <v>#N/A</v>
      </c>
    </row>
    <row r="4257" spans="10:16">
      <c r="J4257" t="s">
        <v>13658</v>
      </c>
      <c r="K4257" s="238" t="s">
        <v>13634</v>
      </c>
      <c r="L4257" t="str">
        <f>LEFT(Table58[[#This Row],[L3 (Last Work Package only)]],FIND(" - ",Table58[[#This Row],[L3 (Last Work Package only)]])-1)</f>
        <v>IDR 0001</v>
      </c>
      <c r="M4257" t="str">
        <f>LEFT(Table58[[#This Row],[Assets]],FIND(" - ",Table58[[#This Row],[Assets]])-1)</f>
        <v>HS2-00002CT29</v>
      </c>
      <c r="N4257" s="239" t="e">
        <f>INDEX(TrackerTbl[#Data],MATCH(Table58[[#This Row],[L2]],TrackerTbl[Cleansed_UAID_2],0),5)</f>
        <v>#N/A</v>
      </c>
      <c r="O4257" s="9" t="e">
        <f>INDEX(TrackerTbl[#Data],MATCH(Table58[[#This Row],[L2]],TrackerTbl[Cleansed_UAID_2],0),6)</f>
        <v>#N/A</v>
      </c>
      <c r="P4257" s="239" t="e">
        <f>INDEX(TrackerTbl[#Data],MATCH(Table58[[#This Row],[L2]],TrackerTbl[Cleansed_UAID_2],0),7)</f>
        <v>#N/A</v>
      </c>
    </row>
    <row r="4258" spans="10:16">
      <c r="J4258" t="s">
        <v>13659</v>
      </c>
      <c r="K4258" s="238" t="s">
        <v>13634</v>
      </c>
      <c r="L4258" t="str">
        <f>LEFT(Table58[[#This Row],[L3 (Last Work Package only)]],FIND(" - ",Table58[[#This Row],[L3 (Last Work Package only)]])-1)</f>
        <v>IDR 0001</v>
      </c>
      <c r="M4258" t="str">
        <f>LEFT(Table58[[#This Row],[Assets]],FIND(" - ",Table58[[#This Row],[Assets]])-1)</f>
        <v>HS2-00002CT2A</v>
      </c>
      <c r="N4258" s="239" t="e">
        <f>INDEX(TrackerTbl[#Data],MATCH(Table58[[#This Row],[L2]],TrackerTbl[Cleansed_UAID_2],0),5)</f>
        <v>#N/A</v>
      </c>
      <c r="O4258" s="9" t="e">
        <f>INDEX(TrackerTbl[#Data],MATCH(Table58[[#This Row],[L2]],TrackerTbl[Cleansed_UAID_2],0),6)</f>
        <v>#N/A</v>
      </c>
      <c r="P4258" s="239" t="e">
        <f>INDEX(TrackerTbl[#Data],MATCH(Table58[[#This Row],[L2]],TrackerTbl[Cleansed_UAID_2],0),7)</f>
        <v>#N/A</v>
      </c>
    </row>
    <row r="4259" spans="10:16">
      <c r="J4259" t="s">
        <v>13660</v>
      </c>
      <c r="K4259" s="238" t="s">
        <v>13634</v>
      </c>
      <c r="L4259" t="str">
        <f>LEFT(Table58[[#This Row],[L3 (Last Work Package only)]],FIND(" - ",Table58[[#This Row],[L3 (Last Work Package only)]])-1)</f>
        <v>IDR 0001</v>
      </c>
      <c r="M4259" t="str">
        <f>LEFT(Table58[[#This Row],[Assets]],FIND(" - ",Table58[[#This Row],[Assets]])-1)</f>
        <v>HS2-00002CT2B</v>
      </c>
      <c r="N4259" s="239" t="e">
        <f>INDEX(TrackerTbl[#Data],MATCH(Table58[[#This Row],[L2]],TrackerTbl[Cleansed_UAID_2],0),5)</f>
        <v>#N/A</v>
      </c>
      <c r="O4259" s="9" t="e">
        <f>INDEX(TrackerTbl[#Data],MATCH(Table58[[#This Row],[L2]],TrackerTbl[Cleansed_UAID_2],0),6)</f>
        <v>#N/A</v>
      </c>
      <c r="P4259" s="239" t="e">
        <f>INDEX(TrackerTbl[#Data],MATCH(Table58[[#This Row],[L2]],TrackerTbl[Cleansed_UAID_2],0),7)</f>
        <v>#N/A</v>
      </c>
    </row>
    <row r="4260" spans="10:16">
      <c r="J4260" t="s">
        <v>13661</v>
      </c>
      <c r="K4260" s="238" t="s">
        <v>13634</v>
      </c>
      <c r="L4260" t="str">
        <f>LEFT(Table58[[#This Row],[L3 (Last Work Package only)]],FIND(" - ",Table58[[#This Row],[L3 (Last Work Package only)]])-1)</f>
        <v>IDR 0001</v>
      </c>
      <c r="M4260" t="str">
        <f>LEFT(Table58[[#This Row],[Assets]],FIND(" - ",Table58[[#This Row],[Assets]])-1)</f>
        <v>HS2-00002CT2C</v>
      </c>
      <c r="N4260" s="239" t="e">
        <f>INDEX(TrackerTbl[#Data],MATCH(Table58[[#This Row],[L2]],TrackerTbl[Cleansed_UAID_2],0),5)</f>
        <v>#N/A</v>
      </c>
      <c r="O4260" s="9" t="e">
        <f>INDEX(TrackerTbl[#Data],MATCH(Table58[[#This Row],[L2]],TrackerTbl[Cleansed_UAID_2],0),6)</f>
        <v>#N/A</v>
      </c>
      <c r="P4260" s="239" t="e">
        <f>INDEX(TrackerTbl[#Data],MATCH(Table58[[#This Row],[L2]],TrackerTbl[Cleansed_UAID_2],0),7)</f>
        <v>#N/A</v>
      </c>
    </row>
    <row r="4261" spans="10:16">
      <c r="J4261" t="s">
        <v>13662</v>
      </c>
      <c r="K4261" s="238" t="s">
        <v>13634</v>
      </c>
      <c r="L4261" t="str">
        <f>LEFT(Table58[[#This Row],[L3 (Last Work Package only)]],FIND(" - ",Table58[[#This Row],[L3 (Last Work Package only)]])-1)</f>
        <v>IDR 0001</v>
      </c>
      <c r="M4261" t="str">
        <f>LEFT(Table58[[#This Row],[Assets]],FIND(" - ",Table58[[#This Row],[Assets]])-1)</f>
        <v>HS2-00002CT2F</v>
      </c>
      <c r="N4261" s="239" t="e">
        <f>INDEX(TrackerTbl[#Data],MATCH(Table58[[#This Row],[L2]],TrackerTbl[Cleansed_UAID_2],0),5)</f>
        <v>#N/A</v>
      </c>
      <c r="O4261" s="9" t="e">
        <f>INDEX(TrackerTbl[#Data],MATCH(Table58[[#This Row],[L2]],TrackerTbl[Cleansed_UAID_2],0),6)</f>
        <v>#N/A</v>
      </c>
      <c r="P4261" s="239" t="e">
        <f>INDEX(TrackerTbl[#Data],MATCH(Table58[[#This Row],[L2]],TrackerTbl[Cleansed_UAID_2],0),7)</f>
        <v>#N/A</v>
      </c>
    </row>
    <row r="4262" spans="10:16">
      <c r="J4262" t="s">
        <v>13663</v>
      </c>
      <c r="K4262" s="238" t="s">
        <v>13634</v>
      </c>
      <c r="L4262" t="str">
        <f>LEFT(Table58[[#This Row],[L3 (Last Work Package only)]],FIND(" - ",Table58[[#This Row],[L3 (Last Work Package only)]])-1)</f>
        <v>IDR 0001</v>
      </c>
      <c r="M4262" t="str">
        <f>LEFT(Table58[[#This Row],[Assets]],FIND(" - ",Table58[[#This Row],[Assets]])-1)</f>
        <v>HS2-00002CT2J</v>
      </c>
      <c r="N4262" s="239" t="e">
        <f>INDEX(TrackerTbl[#Data],MATCH(Table58[[#This Row],[L2]],TrackerTbl[Cleansed_UAID_2],0),5)</f>
        <v>#N/A</v>
      </c>
      <c r="O4262" s="9" t="e">
        <f>INDEX(TrackerTbl[#Data],MATCH(Table58[[#This Row],[L2]],TrackerTbl[Cleansed_UAID_2],0),6)</f>
        <v>#N/A</v>
      </c>
      <c r="P4262" s="239" t="e">
        <f>INDEX(TrackerTbl[#Data],MATCH(Table58[[#This Row],[L2]],TrackerTbl[Cleansed_UAID_2],0),7)</f>
        <v>#N/A</v>
      </c>
    </row>
    <row r="4263" spans="10:16">
      <c r="J4263" t="s">
        <v>13664</v>
      </c>
      <c r="K4263" s="238" t="s">
        <v>13634</v>
      </c>
      <c r="L4263" t="str">
        <f>LEFT(Table58[[#This Row],[L3 (Last Work Package only)]],FIND(" - ",Table58[[#This Row],[L3 (Last Work Package only)]])-1)</f>
        <v>IDR 0001</v>
      </c>
      <c r="M4263" t="str">
        <f>LEFT(Table58[[#This Row],[Assets]],FIND(" - ",Table58[[#This Row],[Assets]])-1)</f>
        <v>HS2-00002CT2M</v>
      </c>
      <c r="N4263" s="239" t="e">
        <f>INDEX(TrackerTbl[#Data],MATCH(Table58[[#This Row],[L2]],TrackerTbl[Cleansed_UAID_2],0),5)</f>
        <v>#N/A</v>
      </c>
      <c r="O4263" s="9" t="e">
        <f>INDEX(TrackerTbl[#Data],MATCH(Table58[[#This Row],[L2]],TrackerTbl[Cleansed_UAID_2],0),6)</f>
        <v>#N/A</v>
      </c>
      <c r="P4263" s="239" t="e">
        <f>INDEX(TrackerTbl[#Data],MATCH(Table58[[#This Row],[L2]],TrackerTbl[Cleansed_UAID_2],0),7)</f>
        <v>#N/A</v>
      </c>
    </row>
    <row r="4264" spans="10:16">
      <c r="J4264" t="s">
        <v>13665</v>
      </c>
      <c r="K4264" s="238" t="s">
        <v>13634</v>
      </c>
      <c r="L4264" t="str">
        <f>LEFT(Table58[[#This Row],[L3 (Last Work Package only)]],FIND(" - ",Table58[[#This Row],[L3 (Last Work Package only)]])-1)</f>
        <v>IDR 0001</v>
      </c>
      <c r="M4264" t="str">
        <f>LEFT(Table58[[#This Row],[Assets]],FIND(" - ",Table58[[#This Row],[Assets]])-1)</f>
        <v>HS2-00002PRX4</v>
      </c>
      <c r="N4264" s="239" t="e">
        <f>INDEX(TrackerTbl[#Data],MATCH(Table58[[#This Row],[L2]],TrackerTbl[Cleansed_UAID_2],0),5)</f>
        <v>#N/A</v>
      </c>
      <c r="O4264" s="9" t="e">
        <f>INDEX(TrackerTbl[#Data],MATCH(Table58[[#This Row],[L2]],TrackerTbl[Cleansed_UAID_2],0),6)</f>
        <v>#N/A</v>
      </c>
      <c r="P4264" s="239" t="e">
        <f>INDEX(TrackerTbl[#Data],MATCH(Table58[[#This Row],[L2]],TrackerTbl[Cleansed_UAID_2],0),7)</f>
        <v>#N/A</v>
      </c>
    </row>
    <row r="4265" spans="10:16">
      <c r="J4265" t="s">
        <v>13666</v>
      </c>
      <c r="K4265" s="238" t="s">
        <v>13634</v>
      </c>
      <c r="L4265" t="str">
        <f>LEFT(Table58[[#This Row],[L3 (Last Work Package only)]],FIND(" - ",Table58[[#This Row],[L3 (Last Work Package only)]])-1)</f>
        <v>IDR 0001</v>
      </c>
      <c r="M4265" t="str">
        <f>LEFT(Table58[[#This Row],[Assets]],FIND(" - ",Table58[[#This Row],[Assets]])-1)</f>
        <v>HS2-00002RWEW</v>
      </c>
      <c r="N4265" s="239" t="e">
        <f>INDEX(TrackerTbl[#Data],MATCH(Table58[[#This Row],[L2]],TrackerTbl[Cleansed_UAID_2],0),5)</f>
        <v>#N/A</v>
      </c>
      <c r="O4265" s="9" t="e">
        <f>INDEX(TrackerTbl[#Data],MATCH(Table58[[#This Row],[L2]],TrackerTbl[Cleansed_UAID_2],0),6)</f>
        <v>#N/A</v>
      </c>
      <c r="P4265" s="239" t="e">
        <f>INDEX(TrackerTbl[#Data],MATCH(Table58[[#This Row],[L2]],TrackerTbl[Cleansed_UAID_2],0),7)</f>
        <v>#N/A</v>
      </c>
    </row>
    <row r="4266" spans="10:16">
      <c r="J4266" t="s">
        <v>13667</v>
      </c>
      <c r="K4266" s="238" t="s">
        <v>13634</v>
      </c>
      <c r="L4266" t="str">
        <f>LEFT(Table58[[#This Row],[L3 (Last Work Package only)]],FIND(" - ",Table58[[#This Row],[L3 (Last Work Package only)]])-1)</f>
        <v>IDR 0001</v>
      </c>
      <c r="M4266" t="str">
        <f>LEFT(Table58[[#This Row],[Assets]],FIND(" - ",Table58[[#This Row],[Assets]])-1)</f>
        <v>HS2-00002EKWZ</v>
      </c>
      <c r="N4266" s="239" t="e">
        <f>INDEX(TrackerTbl[#Data],MATCH(Table58[[#This Row],[L2]],TrackerTbl[Cleansed_UAID_2],0),5)</f>
        <v>#N/A</v>
      </c>
      <c r="O4266" s="9" t="e">
        <f>INDEX(TrackerTbl[#Data],MATCH(Table58[[#This Row],[L2]],TrackerTbl[Cleansed_UAID_2],0),6)</f>
        <v>#N/A</v>
      </c>
      <c r="P4266" s="239" t="e">
        <f>INDEX(TrackerTbl[#Data],MATCH(Table58[[#This Row],[L2]],TrackerTbl[Cleansed_UAID_2],0),7)</f>
        <v>#N/A</v>
      </c>
    </row>
    <row r="4267" spans="10:16">
      <c r="J4267" t="s">
        <v>13668</v>
      </c>
      <c r="K4267" s="238" t="s">
        <v>13634</v>
      </c>
      <c r="L4267" t="str">
        <f>LEFT(Table58[[#This Row],[L3 (Last Work Package only)]],FIND(" - ",Table58[[#This Row],[L3 (Last Work Package only)]])-1)</f>
        <v>IDR 0001</v>
      </c>
      <c r="M4267" t="str">
        <f>LEFT(Table58[[#This Row],[Assets]],FIND(" - ",Table58[[#This Row],[Assets]])-1)</f>
        <v>HS2-00002BJQE</v>
      </c>
      <c r="N4267" s="239" t="e">
        <f>INDEX(TrackerTbl[#Data],MATCH(Table58[[#This Row],[L2]],TrackerTbl[Cleansed_UAID_2],0),5)</f>
        <v>#N/A</v>
      </c>
      <c r="O4267" s="9" t="e">
        <f>INDEX(TrackerTbl[#Data],MATCH(Table58[[#This Row],[L2]],TrackerTbl[Cleansed_UAID_2],0),6)</f>
        <v>#N/A</v>
      </c>
      <c r="P4267" s="239" t="e">
        <f>INDEX(TrackerTbl[#Data],MATCH(Table58[[#This Row],[L2]],TrackerTbl[Cleansed_UAID_2],0),7)</f>
        <v>#N/A</v>
      </c>
    </row>
    <row r="4268" spans="10:16">
      <c r="J4268" t="s">
        <v>13669</v>
      </c>
      <c r="K4268" s="238" t="s">
        <v>13634</v>
      </c>
      <c r="L4268" t="str">
        <f>LEFT(Table58[[#This Row],[L3 (Last Work Package only)]],FIND(" - ",Table58[[#This Row],[L3 (Last Work Package only)]])-1)</f>
        <v>IDR 0001</v>
      </c>
      <c r="M4268" t="str">
        <f>LEFT(Table58[[#This Row],[Assets]],FIND(" - ",Table58[[#This Row],[Assets]])-1)</f>
        <v>HS2-00002RWF8</v>
      </c>
      <c r="N4268" s="239" t="e">
        <f>INDEX(TrackerTbl[#Data],MATCH(Table58[[#This Row],[L2]],TrackerTbl[Cleansed_UAID_2],0),5)</f>
        <v>#N/A</v>
      </c>
      <c r="O4268" s="9" t="e">
        <f>INDEX(TrackerTbl[#Data],MATCH(Table58[[#This Row],[L2]],TrackerTbl[Cleansed_UAID_2],0),6)</f>
        <v>#N/A</v>
      </c>
      <c r="P4268" s="239" t="e">
        <f>INDEX(TrackerTbl[#Data],MATCH(Table58[[#This Row],[L2]],TrackerTbl[Cleansed_UAID_2],0),7)</f>
        <v>#N/A</v>
      </c>
    </row>
    <row r="4269" spans="10:16">
      <c r="J4269" t="s">
        <v>13670</v>
      </c>
      <c r="K4269" s="238" t="s">
        <v>13634</v>
      </c>
      <c r="L4269" t="str">
        <f>LEFT(Table58[[#This Row],[L3 (Last Work Package only)]],FIND(" - ",Table58[[#This Row],[L3 (Last Work Package only)]])-1)</f>
        <v>IDR 0001</v>
      </c>
      <c r="M4269" t="str">
        <f>LEFT(Table58[[#This Row],[Assets]],FIND(" - ",Table58[[#This Row],[Assets]])-1)</f>
        <v>HS2-00002RWF9</v>
      </c>
      <c r="N4269" s="239" t="e">
        <f>INDEX(TrackerTbl[#Data],MATCH(Table58[[#This Row],[L2]],TrackerTbl[Cleansed_UAID_2],0),5)</f>
        <v>#N/A</v>
      </c>
      <c r="O4269" s="9" t="e">
        <f>INDEX(TrackerTbl[#Data],MATCH(Table58[[#This Row],[L2]],TrackerTbl[Cleansed_UAID_2],0),6)</f>
        <v>#N/A</v>
      </c>
      <c r="P4269" s="239" t="e">
        <f>INDEX(TrackerTbl[#Data],MATCH(Table58[[#This Row],[L2]],TrackerTbl[Cleansed_UAID_2],0),7)</f>
        <v>#N/A</v>
      </c>
    </row>
    <row r="4270" spans="10:16">
      <c r="J4270" t="s">
        <v>13671</v>
      </c>
      <c r="K4270" s="238" t="s">
        <v>13634</v>
      </c>
      <c r="L4270" t="str">
        <f>LEFT(Table58[[#This Row],[L3 (Last Work Package only)]],FIND(" - ",Table58[[#This Row],[L3 (Last Work Package only)]])-1)</f>
        <v>IDR 0001</v>
      </c>
      <c r="M4270" t="str">
        <f>LEFT(Table58[[#This Row],[Assets]],FIND(" - ",Table58[[#This Row],[Assets]])-1)</f>
        <v>HS2-000001281</v>
      </c>
      <c r="N4270" s="239" t="e">
        <f>INDEX(TrackerTbl[#Data],MATCH(Table58[[#This Row],[L2]],TrackerTbl[Cleansed_UAID_2],0),5)</f>
        <v>#N/A</v>
      </c>
      <c r="O4270" s="9" t="e">
        <f>INDEX(TrackerTbl[#Data],MATCH(Table58[[#This Row],[L2]],TrackerTbl[Cleansed_UAID_2],0),6)</f>
        <v>#N/A</v>
      </c>
      <c r="P4270" s="239" t="e">
        <f>INDEX(TrackerTbl[#Data],MATCH(Table58[[#This Row],[L2]],TrackerTbl[Cleansed_UAID_2],0),7)</f>
        <v>#N/A</v>
      </c>
    </row>
    <row r="4271" spans="10:16">
      <c r="J4271" t="s">
        <v>13672</v>
      </c>
      <c r="K4271" s="238" t="s">
        <v>13634</v>
      </c>
      <c r="L4271" t="str">
        <f>LEFT(Table58[[#This Row],[L3 (Last Work Package only)]],FIND(" - ",Table58[[#This Row],[L3 (Last Work Package only)]])-1)</f>
        <v>IDR 0001</v>
      </c>
      <c r="M4271" t="str">
        <f>LEFT(Table58[[#This Row],[Assets]],FIND(" - ",Table58[[#This Row],[Assets]])-1)</f>
        <v>HS2-00002QSEF</v>
      </c>
      <c r="N4271" s="239" t="e">
        <f>INDEX(TrackerTbl[#Data],MATCH(Table58[[#This Row],[L2]],TrackerTbl[Cleansed_UAID_2],0),5)</f>
        <v>#N/A</v>
      </c>
      <c r="O4271" s="9" t="e">
        <f>INDEX(TrackerTbl[#Data],MATCH(Table58[[#This Row],[L2]],TrackerTbl[Cleansed_UAID_2],0),6)</f>
        <v>#N/A</v>
      </c>
      <c r="P4271" s="239" t="e">
        <f>INDEX(TrackerTbl[#Data],MATCH(Table58[[#This Row],[L2]],TrackerTbl[Cleansed_UAID_2],0),7)</f>
        <v>#N/A</v>
      </c>
    </row>
    <row r="4272" spans="10:16">
      <c r="J4272" t="s">
        <v>13673</v>
      </c>
      <c r="K4272" s="238" t="s">
        <v>13634</v>
      </c>
      <c r="L4272" t="str">
        <f>LEFT(Table58[[#This Row],[L3 (Last Work Package only)]],FIND(" - ",Table58[[#This Row],[L3 (Last Work Package only)]])-1)</f>
        <v>IDR 0001</v>
      </c>
      <c r="M4272" t="str">
        <f>LEFT(Table58[[#This Row],[Assets]],FIND(" - ",Table58[[#This Row],[Assets]])-1)</f>
        <v>HS2-00002QSEG</v>
      </c>
      <c r="N4272" s="239" t="e">
        <f>INDEX(TrackerTbl[#Data],MATCH(Table58[[#This Row],[L2]],TrackerTbl[Cleansed_UAID_2],0),5)</f>
        <v>#N/A</v>
      </c>
      <c r="O4272" s="9" t="e">
        <f>INDEX(TrackerTbl[#Data],MATCH(Table58[[#This Row],[L2]],TrackerTbl[Cleansed_UAID_2],0),6)</f>
        <v>#N/A</v>
      </c>
      <c r="P4272" s="239" t="e">
        <f>INDEX(TrackerTbl[#Data],MATCH(Table58[[#This Row],[L2]],TrackerTbl[Cleansed_UAID_2],0),7)</f>
        <v>#N/A</v>
      </c>
    </row>
    <row r="4273" spans="10:16">
      <c r="J4273" t="s">
        <v>13674</v>
      </c>
      <c r="K4273" s="238" t="s">
        <v>13634</v>
      </c>
      <c r="L4273" t="str">
        <f>LEFT(Table58[[#This Row],[L3 (Last Work Package only)]],FIND(" - ",Table58[[#This Row],[L3 (Last Work Package only)]])-1)</f>
        <v>IDR 0001</v>
      </c>
      <c r="M4273" t="str">
        <f>LEFT(Table58[[#This Row],[Assets]],FIND(" - ",Table58[[#This Row],[Assets]])-1)</f>
        <v>HS2-00002QSEH</v>
      </c>
      <c r="N4273" s="239" t="e">
        <f>INDEX(TrackerTbl[#Data],MATCH(Table58[[#This Row],[L2]],TrackerTbl[Cleansed_UAID_2],0),5)</f>
        <v>#N/A</v>
      </c>
      <c r="O4273" s="9" t="e">
        <f>INDEX(TrackerTbl[#Data],MATCH(Table58[[#This Row],[L2]],TrackerTbl[Cleansed_UAID_2],0),6)</f>
        <v>#N/A</v>
      </c>
      <c r="P4273" s="239" t="e">
        <f>INDEX(TrackerTbl[#Data],MATCH(Table58[[#This Row],[L2]],TrackerTbl[Cleansed_UAID_2],0),7)</f>
        <v>#N/A</v>
      </c>
    </row>
    <row r="4274" spans="10:16">
      <c r="J4274" t="s">
        <v>13675</v>
      </c>
      <c r="K4274" s="238" t="s">
        <v>13634</v>
      </c>
      <c r="L4274" t="str">
        <f>LEFT(Table58[[#This Row],[L3 (Last Work Package only)]],FIND(" - ",Table58[[#This Row],[L3 (Last Work Package only)]])-1)</f>
        <v>IDR 0001</v>
      </c>
      <c r="M4274" t="str">
        <f>LEFT(Table58[[#This Row],[Assets]],FIND(" - ",Table58[[#This Row],[Assets]])-1)</f>
        <v>HS2-00002EKX0</v>
      </c>
      <c r="N4274" s="239" t="e">
        <f>INDEX(TrackerTbl[#Data],MATCH(Table58[[#This Row],[L2]],TrackerTbl[Cleansed_UAID_2],0),5)</f>
        <v>#N/A</v>
      </c>
      <c r="O4274" s="9" t="e">
        <f>INDEX(TrackerTbl[#Data],MATCH(Table58[[#This Row],[L2]],TrackerTbl[Cleansed_UAID_2],0),6)</f>
        <v>#N/A</v>
      </c>
      <c r="P4274" s="239" t="e">
        <f>INDEX(TrackerTbl[#Data],MATCH(Table58[[#This Row],[L2]],TrackerTbl[Cleansed_UAID_2],0),7)</f>
        <v>#N/A</v>
      </c>
    </row>
    <row r="4275" spans="10:16">
      <c r="J4275" t="s">
        <v>13676</v>
      </c>
      <c r="K4275" s="238" t="s">
        <v>13634</v>
      </c>
      <c r="L4275" t="str">
        <f>LEFT(Table58[[#This Row],[L3 (Last Work Package only)]],FIND(" - ",Table58[[#This Row],[L3 (Last Work Package only)]])-1)</f>
        <v>IDR 0001</v>
      </c>
      <c r="M4275" t="str">
        <f>LEFT(Table58[[#This Row],[Assets]],FIND(" - ",Table58[[#This Row],[Assets]])-1)</f>
        <v>HS2-00002RWFA</v>
      </c>
      <c r="N4275" s="239" t="e">
        <f>INDEX(TrackerTbl[#Data],MATCH(Table58[[#This Row],[L2]],TrackerTbl[Cleansed_UAID_2],0),5)</f>
        <v>#N/A</v>
      </c>
      <c r="O4275" s="9" t="e">
        <f>INDEX(TrackerTbl[#Data],MATCH(Table58[[#This Row],[L2]],TrackerTbl[Cleansed_UAID_2],0),6)</f>
        <v>#N/A</v>
      </c>
      <c r="P4275" s="239" t="e">
        <f>INDEX(TrackerTbl[#Data],MATCH(Table58[[#This Row],[L2]],TrackerTbl[Cleansed_UAID_2],0),7)</f>
        <v>#N/A</v>
      </c>
    </row>
    <row r="4276" spans="10:16">
      <c r="J4276" t="s">
        <v>13677</v>
      </c>
      <c r="K4276" s="238" t="s">
        <v>13634</v>
      </c>
      <c r="L4276" t="str">
        <f>LEFT(Table58[[#This Row],[L3 (Last Work Package only)]],FIND(" - ",Table58[[#This Row],[L3 (Last Work Package only)]])-1)</f>
        <v>IDR 0001</v>
      </c>
      <c r="M4276" t="str">
        <f>LEFT(Table58[[#This Row],[Assets]],FIND(" - ",Table58[[#This Row],[Assets]])-1)</f>
        <v>HS2-00002RWFB</v>
      </c>
      <c r="N4276" s="239" t="e">
        <f>INDEX(TrackerTbl[#Data],MATCH(Table58[[#This Row],[L2]],TrackerTbl[Cleansed_UAID_2],0),5)</f>
        <v>#N/A</v>
      </c>
      <c r="O4276" s="9" t="e">
        <f>INDEX(TrackerTbl[#Data],MATCH(Table58[[#This Row],[L2]],TrackerTbl[Cleansed_UAID_2],0),6)</f>
        <v>#N/A</v>
      </c>
      <c r="P4276" s="239" t="e">
        <f>INDEX(TrackerTbl[#Data],MATCH(Table58[[#This Row],[L2]],TrackerTbl[Cleansed_UAID_2],0),7)</f>
        <v>#N/A</v>
      </c>
    </row>
    <row r="4277" spans="10:16">
      <c r="J4277" t="s">
        <v>13678</v>
      </c>
      <c r="K4277" s="238" t="s">
        <v>13634</v>
      </c>
      <c r="L4277" t="str">
        <f>LEFT(Table58[[#This Row],[L3 (Last Work Package only)]],FIND(" - ",Table58[[#This Row],[L3 (Last Work Package only)]])-1)</f>
        <v>IDR 0001</v>
      </c>
      <c r="M4277" t="str">
        <f>LEFT(Table58[[#This Row],[Assets]],FIND(" - ",Table58[[#This Row],[Assets]])-1)</f>
        <v>HS2-00002QSEJ</v>
      </c>
      <c r="N4277" s="239" t="e">
        <f>INDEX(TrackerTbl[#Data],MATCH(Table58[[#This Row],[L2]],TrackerTbl[Cleansed_UAID_2],0),5)</f>
        <v>#N/A</v>
      </c>
      <c r="O4277" s="9" t="e">
        <f>INDEX(TrackerTbl[#Data],MATCH(Table58[[#This Row],[L2]],TrackerTbl[Cleansed_UAID_2],0),6)</f>
        <v>#N/A</v>
      </c>
      <c r="P4277" s="239" t="e">
        <f>INDEX(TrackerTbl[#Data],MATCH(Table58[[#This Row],[L2]],TrackerTbl[Cleansed_UAID_2],0),7)</f>
        <v>#N/A</v>
      </c>
    </row>
    <row r="4278" spans="10:16">
      <c r="J4278" t="s">
        <v>13679</v>
      </c>
      <c r="K4278" s="238" t="s">
        <v>13634</v>
      </c>
      <c r="L4278" t="str">
        <f>LEFT(Table58[[#This Row],[L3 (Last Work Package only)]],FIND(" - ",Table58[[#This Row],[L3 (Last Work Package only)]])-1)</f>
        <v>IDR 0001</v>
      </c>
      <c r="M4278" t="str">
        <f>LEFT(Table58[[#This Row],[Assets]],FIND(" - ",Table58[[#This Row],[Assets]])-1)</f>
        <v>HS2-00002QSEK</v>
      </c>
      <c r="N4278" s="239" t="e">
        <f>INDEX(TrackerTbl[#Data],MATCH(Table58[[#This Row],[L2]],TrackerTbl[Cleansed_UAID_2],0),5)</f>
        <v>#N/A</v>
      </c>
      <c r="O4278" s="9" t="e">
        <f>INDEX(TrackerTbl[#Data],MATCH(Table58[[#This Row],[L2]],TrackerTbl[Cleansed_UAID_2],0),6)</f>
        <v>#N/A</v>
      </c>
      <c r="P4278" s="239" t="e">
        <f>INDEX(TrackerTbl[#Data],MATCH(Table58[[#This Row],[L2]],TrackerTbl[Cleansed_UAID_2],0),7)</f>
        <v>#N/A</v>
      </c>
    </row>
    <row r="4279" spans="10:16">
      <c r="J4279" t="s">
        <v>13680</v>
      </c>
      <c r="K4279" s="238" t="s">
        <v>13634</v>
      </c>
      <c r="L4279" t="str">
        <f>LEFT(Table58[[#This Row],[L3 (Last Work Package only)]],FIND(" - ",Table58[[#This Row],[L3 (Last Work Package only)]])-1)</f>
        <v>IDR 0001</v>
      </c>
      <c r="M4279" t="str">
        <f>LEFT(Table58[[#This Row],[Assets]],FIND(" - ",Table58[[#This Row],[Assets]])-1)</f>
        <v>HS2-00002RWFE</v>
      </c>
      <c r="N4279" s="239" t="e">
        <f>INDEX(TrackerTbl[#Data],MATCH(Table58[[#This Row],[L2]],TrackerTbl[Cleansed_UAID_2],0),5)</f>
        <v>#N/A</v>
      </c>
      <c r="O4279" s="9" t="e">
        <f>INDEX(TrackerTbl[#Data],MATCH(Table58[[#This Row],[L2]],TrackerTbl[Cleansed_UAID_2],0),6)</f>
        <v>#N/A</v>
      </c>
      <c r="P4279" s="239" t="e">
        <f>INDEX(TrackerTbl[#Data],MATCH(Table58[[#This Row],[L2]],TrackerTbl[Cleansed_UAID_2],0),7)</f>
        <v>#N/A</v>
      </c>
    </row>
    <row r="4280" spans="10:16">
      <c r="J4280" t="s">
        <v>13681</v>
      </c>
      <c r="K4280" s="238" t="s">
        <v>13634</v>
      </c>
      <c r="L4280" t="str">
        <f>LEFT(Table58[[#This Row],[L3 (Last Work Package only)]],FIND(" - ",Table58[[#This Row],[L3 (Last Work Package only)]])-1)</f>
        <v>IDR 0001</v>
      </c>
      <c r="M4280" t="str">
        <f>LEFT(Table58[[#This Row],[Assets]],FIND(" - ",Table58[[#This Row],[Assets]])-1)</f>
        <v>HS2-00002EKX1</v>
      </c>
      <c r="N4280" s="239" t="e">
        <f>INDEX(TrackerTbl[#Data],MATCH(Table58[[#This Row],[L2]],TrackerTbl[Cleansed_UAID_2],0),5)</f>
        <v>#N/A</v>
      </c>
      <c r="O4280" s="9" t="e">
        <f>INDEX(TrackerTbl[#Data],MATCH(Table58[[#This Row],[L2]],TrackerTbl[Cleansed_UAID_2],0),6)</f>
        <v>#N/A</v>
      </c>
      <c r="P4280" s="239" t="e">
        <f>INDEX(TrackerTbl[#Data],MATCH(Table58[[#This Row],[L2]],TrackerTbl[Cleansed_UAID_2],0),7)</f>
        <v>#N/A</v>
      </c>
    </row>
    <row r="4281" spans="10:16">
      <c r="J4281" t="s">
        <v>13682</v>
      </c>
      <c r="K4281" s="238" t="s">
        <v>13634</v>
      </c>
      <c r="L4281" t="str">
        <f>LEFT(Table58[[#This Row],[L3 (Last Work Package only)]],FIND(" - ",Table58[[#This Row],[L3 (Last Work Package only)]])-1)</f>
        <v>IDR 0001</v>
      </c>
      <c r="M4281" t="str">
        <f>LEFT(Table58[[#This Row],[Assets]],FIND(" - ",Table58[[#This Row],[Assets]])-1)</f>
        <v>HS2-00002BJQK</v>
      </c>
      <c r="N4281" s="239" t="e">
        <f>INDEX(TrackerTbl[#Data],MATCH(Table58[[#This Row],[L2]],TrackerTbl[Cleansed_UAID_2],0),5)</f>
        <v>#N/A</v>
      </c>
      <c r="O4281" s="9" t="e">
        <f>INDEX(TrackerTbl[#Data],MATCH(Table58[[#This Row],[L2]],TrackerTbl[Cleansed_UAID_2],0),6)</f>
        <v>#N/A</v>
      </c>
      <c r="P4281" s="239" t="e">
        <f>INDEX(TrackerTbl[#Data],MATCH(Table58[[#This Row],[L2]],TrackerTbl[Cleansed_UAID_2],0),7)</f>
        <v>#N/A</v>
      </c>
    </row>
    <row r="4282" spans="10:16">
      <c r="J4282" t="s">
        <v>13683</v>
      </c>
      <c r="K4282" s="238" t="s">
        <v>13634</v>
      </c>
      <c r="L4282" t="str">
        <f>LEFT(Table58[[#This Row],[L3 (Last Work Package only)]],FIND(" - ",Table58[[#This Row],[L3 (Last Work Package only)]])-1)</f>
        <v>IDR 0001</v>
      </c>
      <c r="M4282" t="str">
        <f>LEFT(Table58[[#This Row],[Assets]],FIND(" - ",Table58[[#This Row],[Assets]])-1)</f>
        <v>HS2-00002BJQL</v>
      </c>
      <c r="N4282" s="239" t="e">
        <f>INDEX(TrackerTbl[#Data],MATCH(Table58[[#This Row],[L2]],TrackerTbl[Cleansed_UAID_2],0),5)</f>
        <v>#N/A</v>
      </c>
      <c r="O4282" s="9" t="e">
        <f>INDEX(TrackerTbl[#Data],MATCH(Table58[[#This Row],[L2]],TrackerTbl[Cleansed_UAID_2],0),6)</f>
        <v>#N/A</v>
      </c>
      <c r="P4282" s="239" t="e">
        <f>INDEX(TrackerTbl[#Data],MATCH(Table58[[#This Row],[L2]],TrackerTbl[Cleansed_UAID_2],0),7)</f>
        <v>#N/A</v>
      </c>
    </row>
    <row r="4283" spans="10:16">
      <c r="J4283" t="s">
        <v>13684</v>
      </c>
      <c r="K4283" s="238" t="s">
        <v>13634</v>
      </c>
      <c r="L4283" t="str">
        <f>LEFT(Table58[[#This Row],[L3 (Last Work Package only)]],FIND(" - ",Table58[[#This Row],[L3 (Last Work Package only)]])-1)</f>
        <v>IDR 0001</v>
      </c>
      <c r="M4283" t="str">
        <f>LEFT(Table58[[#This Row],[Assets]],FIND(" - ",Table58[[#This Row],[Assets]])-1)</f>
        <v>HS2-00002TMEL</v>
      </c>
      <c r="N4283" s="239" t="e">
        <f>INDEX(TrackerTbl[#Data],MATCH(Table58[[#This Row],[L2]],TrackerTbl[Cleansed_UAID_2],0),5)</f>
        <v>#N/A</v>
      </c>
      <c r="O4283" s="9" t="e">
        <f>INDEX(TrackerTbl[#Data],MATCH(Table58[[#This Row],[L2]],TrackerTbl[Cleansed_UAID_2],0),6)</f>
        <v>#N/A</v>
      </c>
      <c r="P4283" s="239" t="e">
        <f>INDEX(TrackerTbl[#Data],MATCH(Table58[[#This Row],[L2]],TrackerTbl[Cleansed_UAID_2],0),7)</f>
        <v>#N/A</v>
      </c>
    </row>
    <row r="4284" spans="10:16">
      <c r="J4284" t="s">
        <v>13685</v>
      </c>
      <c r="K4284" s="238" t="s">
        <v>13634</v>
      </c>
      <c r="L4284" t="str">
        <f>LEFT(Table58[[#This Row],[L3 (Last Work Package only)]],FIND(" - ",Table58[[#This Row],[L3 (Last Work Package only)]])-1)</f>
        <v>IDR 0001</v>
      </c>
      <c r="M4284" t="str">
        <f>LEFT(Table58[[#This Row],[Assets]],FIND(" - ",Table58[[#This Row],[Assets]])-1)</f>
        <v>HS2-00002J4YZ</v>
      </c>
      <c r="N4284" s="239" t="e">
        <f>INDEX(TrackerTbl[#Data],MATCH(Table58[[#This Row],[L2]],TrackerTbl[Cleansed_UAID_2],0),5)</f>
        <v>#N/A</v>
      </c>
      <c r="O4284" s="9" t="e">
        <f>INDEX(TrackerTbl[#Data],MATCH(Table58[[#This Row],[L2]],TrackerTbl[Cleansed_UAID_2],0),6)</f>
        <v>#N/A</v>
      </c>
      <c r="P4284" s="239" t="e">
        <f>INDEX(TrackerTbl[#Data],MATCH(Table58[[#This Row],[L2]],TrackerTbl[Cleansed_UAID_2],0),7)</f>
        <v>#N/A</v>
      </c>
    </row>
    <row r="4285" spans="10:16">
      <c r="J4285" t="s">
        <v>13686</v>
      </c>
      <c r="K4285" s="238" t="s">
        <v>13634</v>
      </c>
      <c r="L4285" t="str">
        <f>LEFT(Table58[[#This Row],[L3 (Last Work Package only)]],FIND(" - ",Table58[[#This Row],[L3 (Last Work Package only)]])-1)</f>
        <v>IDR 0001</v>
      </c>
      <c r="M4285" t="str">
        <f>LEFT(Table58[[#This Row],[Assets]],FIND(" - ",Table58[[#This Row],[Assets]])-1)</f>
        <v>HS2-00002RWFY</v>
      </c>
      <c r="N4285" s="239" t="e">
        <f>INDEX(TrackerTbl[#Data],MATCH(Table58[[#This Row],[L2]],TrackerTbl[Cleansed_UAID_2],0),5)</f>
        <v>#N/A</v>
      </c>
      <c r="O4285" s="9" t="e">
        <f>INDEX(TrackerTbl[#Data],MATCH(Table58[[#This Row],[L2]],TrackerTbl[Cleansed_UAID_2],0),6)</f>
        <v>#N/A</v>
      </c>
      <c r="P4285" s="239" t="e">
        <f>INDEX(TrackerTbl[#Data],MATCH(Table58[[#This Row],[L2]],TrackerTbl[Cleansed_UAID_2],0),7)</f>
        <v>#N/A</v>
      </c>
    </row>
    <row r="4286" spans="10:16">
      <c r="J4286" t="s">
        <v>13687</v>
      </c>
      <c r="K4286" s="238" t="s">
        <v>13634</v>
      </c>
      <c r="L4286" t="str">
        <f>LEFT(Table58[[#This Row],[L3 (Last Work Package only)]],FIND(" - ",Table58[[#This Row],[L3 (Last Work Package only)]])-1)</f>
        <v>IDR 0001</v>
      </c>
      <c r="M4286" t="str">
        <f>LEFT(Table58[[#This Row],[Assets]],FIND(" - ",Table58[[#This Row],[Assets]])-1)</f>
        <v>HS2-00002QSEL</v>
      </c>
      <c r="N4286" s="239" t="e">
        <f>INDEX(TrackerTbl[#Data],MATCH(Table58[[#This Row],[L2]],TrackerTbl[Cleansed_UAID_2],0),5)</f>
        <v>#N/A</v>
      </c>
      <c r="O4286" s="9" t="e">
        <f>INDEX(TrackerTbl[#Data],MATCH(Table58[[#This Row],[L2]],TrackerTbl[Cleansed_UAID_2],0),6)</f>
        <v>#N/A</v>
      </c>
      <c r="P4286" s="239" t="e">
        <f>INDEX(TrackerTbl[#Data],MATCH(Table58[[#This Row],[L2]],TrackerTbl[Cleansed_UAID_2],0),7)</f>
        <v>#N/A</v>
      </c>
    </row>
    <row r="4287" spans="10:16">
      <c r="J4287" t="s">
        <v>13688</v>
      </c>
      <c r="K4287" s="238" t="s">
        <v>13634</v>
      </c>
      <c r="L4287" t="str">
        <f>LEFT(Table58[[#This Row],[L3 (Last Work Package only)]],FIND(" - ",Table58[[#This Row],[L3 (Last Work Package only)]])-1)</f>
        <v>IDR 0001</v>
      </c>
      <c r="M4287" t="str">
        <f>LEFT(Table58[[#This Row],[Assets]],FIND(" - ",Table58[[#This Row],[Assets]])-1)</f>
        <v>HS2-00002BJQN</v>
      </c>
      <c r="N4287" s="239" t="e">
        <f>INDEX(TrackerTbl[#Data],MATCH(Table58[[#This Row],[L2]],TrackerTbl[Cleansed_UAID_2],0),5)</f>
        <v>#N/A</v>
      </c>
      <c r="O4287" s="9" t="e">
        <f>INDEX(TrackerTbl[#Data],MATCH(Table58[[#This Row],[L2]],TrackerTbl[Cleansed_UAID_2],0),6)</f>
        <v>#N/A</v>
      </c>
      <c r="P4287" s="239" t="e">
        <f>INDEX(TrackerTbl[#Data],MATCH(Table58[[#This Row],[L2]],TrackerTbl[Cleansed_UAID_2],0),7)</f>
        <v>#N/A</v>
      </c>
    </row>
    <row r="4288" spans="10:16">
      <c r="J4288" t="s">
        <v>13689</v>
      </c>
      <c r="K4288" s="238" t="s">
        <v>13634</v>
      </c>
      <c r="L4288" t="str">
        <f>LEFT(Table58[[#This Row],[L3 (Last Work Package only)]],FIND(" - ",Table58[[#This Row],[L3 (Last Work Package only)]])-1)</f>
        <v>IDR 0001</v>
      </c>
      <c r="M4288" t="str">
        <f>LEFT(Table58[[#This Row],[Assets]],FIND(" - ",Table58[[#This Row],[Assets]])-1)</f>
        <v>HS2-00002EKX2</v>
      </c>
      <c r="N4288" s="239" t="e">
        <f>INDEX(TrackerTbl[#Data],MATCH(Table58[[#This Row],[L2]],TrackerTbl[Cleansed_UAID_2],0),5)</f>
        <v>#N/A</v>
      </c>
      <c r="O4288" s="9" t="e">
        <f>INDEX(TrackerTbl[#Data],MATCH(Table58[[#This Row],[L2]],TrackerTbl[Cleansed_UAID_2],0),6)</f>
        <v>#N/A</v>
      </c>
      <c r="P4288" s="239" t="e">
        <f>INDEX(TrackerTbl[#Data],MATCH(Table58[[#This Row],[L2]],TrackerTbl[Cleansed_UAID_2],0),7)</f>
        <v>#N/A</v>
      </c>
    </row>
    <row r="4289" spans="10:16">
      <c r="J4289" t="s">
        <v>13690</v>
      </c>
      <c r="K4289" s="238" t="s">
        <v>13634</v>
      </c>
      <c r="L4289" t="str">
        <f>LEFT(Table58[[#This Row],[L3 (Last Work Package only)]],FIND(" - ",Table58[[#This Row],[L3 (Last Work Package only)]])-1)</f>
        <v>IDR 0001</v>
      </c>
      <c r="M4289" t="str">
        <f>LEFT(Table58[[#This Row],[Assets]],FIND(" - ",Table58[[#This Row],[Assets]])-1)</f>
        <v>HS2-00002QSEM</v>
      </c>
      <c r="N4289" s="239" t="e">
        <f>INDEX(TrackerTbl[#Data],MATCH(Table58[[#This Row],[L2]],TrackerTbl[Cleansed_UAID_2],0),5)</f>
        <v>#N/A</v>
      </c>
      <c r="O4289" s="9" t="e">
        <f>INDEX(TrackerTbl[#Data],MATCH(Table58[[#This Row],[L2]],TrackerTbl[Cleansed_UAID_2],0),6)</f>
        <v>#N/A</v>
      </c>
      <c r="P4289" s="239" t="e">
        <f>INDEX(TrackerTbl[#Data],MATCH(Table58[[#This Row],[L2]],TrackerTbl[Cleansed_UAID_2],0),7)</f>
        <v>#N/A</v>
      </c>
    </row>
    <row r="4290" spans="10:16">
      <c r="J4290" t="s">
        <v>13691</v>
      </c>
      <c r="K4290" s="238" t="s">
        <v>13634</v>
      </c>
      <c r="L4290" t="str">
        <f>LEFT(Table58[[#This Row],[L3 (Last Work Package only)]],FIND(" - ",Table58[[#This Row],[L3 (Last Work Package only)]])-1)</f>
        <v>IDR 0001</v>
      </c>
      <c r="M4290" t="str">
        <f>LEFT(Table58[[#This Row],[Assets]],FIND(" - ",Table58[[#This Row],[Assets]])-1)</f>
        <v>HS2-00002QSPJ</v>
      </c>
      <c r="N4290" s="239" t="e">
        <f>INDEX(TrackerTbl[#Data],MATCH(Table58[[#This Row],[L2]],TrackerTbl[Cleansed_UAID_2],0),5)</f>
        <v>#N/A</v>
      </c>
      <c r="O4290" s="9" t="e">
        <f>INDEX(TrackerTbl[#Data],MATCH(Table58[[#This Row],[L2]],TrackerTbl[Cleansed_UAID_2],0),6)</f>
        <v>#N/A</v>
      </c>
      <c r="P4290" s="239" t="e">
        <f>INDEX(TrackerTbl[#Data],MATCH(Table58[[#This Row],[L2]],TrackerTbl[Cleansed_UAID_2],0),7)</f>
        <v>#N/A</v>
      </c>
    </row>
    <row r="4291" spans="10:16">
      <c r="J4291" t="s">
        <v>13692</v>
      </c>
      <c r="K4291" s="238" t="s">
        <v>13634</v>
      </c>
      <c r="L4291" t="str">
        <f>LEFT(Table58[[#This Row],[L3 (Last Work Package only)]],FIND(" - ",Table58[[#This Row],[L3 (Last Work Package only)]])-1)</f>
        <v>IDR 0001</v>
      </c>
      <c r="M4291" t="str">
        <f>LEFT(Table58[[#This Row],[Assets]],FIND(" - ",Table58[[#This Row],[Assets]])-1)</f>
        <v>HS2-000001282</v>
      </c>
      <c r="N4291" s="239" t="e">
        <f>INDEX(TrackerTbl[#Data],MATCH(Table58[[#This Row],[L2]],TrackerTbl[Cleansed_UAID_2],0),5)</f>
        <v>#N/A</v>
      </c>
      <c r="O4291" s="9" t="e">
        <f>INDEX(TrackerTbl[#Data],MATCH(Table58[[#This Row],[L2]],TrackerTbl[Cleansed_UAID_2],0),6)</f>
        <v>#N/A</v>
      </c>
      <c r="P4291" s="239" t="e">
        <f>INDEX(TrackerTbl[#Data],MATCH(Table58[[#This Row],[L2]],TrackerTbl[Cleansed_UAID_2],0),7)</f>
        <v>#N/A</v>
      </c>
    </row>
    <row r="4292" spans="10:16">
      <c r="J4292" t="s">
        <v>13693</v>
      </c>
      <c r="K4292" s="238" t="s">
        <v>13634</v>
      </c>
      <c r="L4292" t="str">
        <f>LEFT(Table58[[#This Row],[L3 (Last Work Package only)]],FIND(" - ",Table58[[#This Row],[L3 (Last Work Package only)]])-1)</f>
        <v>IDR 0001</v>
      </c>
      <c r="M4292" t="str">
        <f>LEFT(Table58[[#This Row],[Assets]],FIND(" - ",Table58[[#This Row],[Assets]])-1)</f>
        <v>HS2-00002CW0Y</v>
      </c>
      <c r="N4292" s="239" t="e">
        <f>INDEX(TrackerTbl[#Data],MATCH(Table58[[#This Row],[L2]],TrackerTbl[Cleansed_UAID_2],0),5)</f>
        <v>#N/A</v>
      </c>
      <c r="O4292" s="9" t="e">
        <f>INDEX(TrackerTbl[#Data],MATCH(Table58[[#This Row],[L2]],TrackerTbl[Cleansed_UAID_2],0),6)</f>
        <v>#N/A</v>
      </c>
      <c r="P4292" s="239" t="e">
        <f>INDEX(TrackerTbl[#Data],MATCH(Table58[[#This Row],[L2]],TrackerTbl[Cleansed_UAID_2],0),7)</f>
        <v>#N/A</v>
      </c>
    </row>
    <row r="4293" spans="10:16">
      <c r="J4293" t="s">
        <v>13694</v>
      </c>
      <c r="K4293" s="238" t="s">
        <v>13634</v>
      </c>
      <c r="L4293" t="str">
        <f>LEFT(Table58[[#This Row],[L3 (Last Work Package only)]],FIND(" - ",Table58[[#This Row],[L3 (Last Work Package only)]])-1)</f>
        <v>IDR 0001</v>
      </c>
      <c r="M4293" t="str">
        <f>LEFT(Table58[[#This Row],[Assets]],FIND(" - ",Table58[[#This Row],[Assets]])-1)</f>
        <v>HS2-000001396</v>
      </c>
      <c r="N4293" s="239" t="e">
        <f>INDEX(TrackerTbl[#Data],MATCH(Table58[[#This Row],[L2]],TrackerTbl[Cleansed_UAID_2],0),5)</f>
        <v>#N/A</v>
      </c>
      <c r="O4293" s="9" t="e">
        <f>INDEX(TrackerTbl[#Data],MATCH(Table58[[#This Row],[L2]],TrackerTbl[Cleansed_UAID_2],0),6)</f>
        <v>#N/A</v>
      </c>
      <c r="P4293" s="239" t="e">
        <f>INDEX(TrackerTbl[#Data],MATCH(Table58[[#This Row],[L2]],TrackerTbl[Cleansed_UAID_2],0),7)</f>
        <v>#N/A</v>
      </c>
    </row>
    <row r="4294" spans="10:16">
      <c r="J4294" t="s">
        <v>13695</v>
      </c>
      <c r="K4294" s="238" t="s">
        <v>13634</v>
      </c>
      <c r="L4294" t="str">
        <f>LEFT(Table58[[#This Row],[L3 (Last Work Package only)]],FIND(" - ",Table58[[#This Row],[L3 (Last Work Package only)]])-1)</f>
        <v>IDR 0001</v>
      </c>
      <c r="M4294" t="str">
        <f>LEFT(Table58[[#This Row],[Assets]],FIND(" - ",Table58[[#This Row],[Assets]])-1)</f>
        <v>HS2-000020N9C</v>
      </c>
      <c r="N4294" s="239" t="e">
        <f>INDEX(TrackerTbl[#Data],MATCH(Table58[[#This Row],[L2]],TrackerTbl[Cleansed_UAID_2],0),5)</f>
        <v>#N/A</v>
      </c>
      <c r="O4294" s="9" t="e">
        <f>INDEX(TrackerTbl[#Data],MATCH(Table58[[#This Row],[L2]],TrackerTbl[Cleansed_UAID_2],0),6)</f>
        <v>#N/A</v>
      </c>
      <c r="P4294" s="239" t="e">
        <f>INDEX(TrackerTbl[#Data],MATCH(Table58[[#This Row],[L2]],TrackerTbl[Cleansed_UAID_2],0),7)</f>
        <v>#N/A</v>
      </c>
    </row>
    <row r="4295" spans="10:16">
      <c r="J4295" t="s">
        <v>13696</v>
      </c>
      <c r="K4295" s="238" t="s">
        <v>13634</v>
      </c>
      <c r="L4295" t="str">
        <f>LEFT(Table58[[#This Row],[L3 (Last Work Package only)]],FIND(" - ",Table58[[#This Row],[L3 (Last Work Package only)]])-1)</f>
        <v>IDR 0001</v>
      </c>
      <c r="M4295" t="str">
        <f>LEFT(Table58[[#This Row],[Assets]],FIND(" - ",Table58[[#This Row],[Assets]])-1)</f>
        <v>HS2-00002BJQQ</v>
      </c>
      <c r="N4295" s="239" t="e">
        <f>INDEX(TrackerTbl[#Data],MATCH(Table58[[#This Row],[L2]],TrackerTbl[Cleansed_UAID_2],0),5)</f>
        <v>#N/A</v>
      </c>
      <c r="O4295" s="9" t="e">
        <f>INDEX(TrackerTbl[#Data],MATCH(Table58[[#This Row],[L2]],TrackerTbl[Cleansed_UAID_2],0),6)</f>
        <v>#N/A</v>
      </c>
      <c r="P4295" s="239" t="e">
        <f>INDEX(TrackerTbl[#Data],MATCH(Table58[[#This Row],[L2]],TrackerTbl[Cleansed_UAID_2],0),7)</f>
        <v>#N/A</v>
      </c>
    </row>
    <row r="4296" spans="10:16">
      <c r="J4296" t="s">
        <v>13697</v>
      </c>
      <c r="K4296" s="238" t="s">
        <v>13634</v>
      </c>
      <c r="L4296" t="str">
        <f>LEFT(Table58[[#This Row],[L3 (Last Work Package only)]],FIND(" - ",Table58[[#This Row],[L3 (Last Work Package only)]])-1)</f>
        <v>IDR 0001</v>
      </c>
      <c r="M4296" t="str">
        <f>LEFT(Table58[[#This Row],[Assets]],FIND(" - ",Table58[[#This Row],[Assets]])-1)</f>
        <v>HS2-00002J4Y6</v>
      </c>
      <c r="N4296" s="239" t="e">
        <f>INDEX(TrackerTbl[#Data],MATCH(Table58[[#This Row],[L2]],TrackerTbl[Cleansed_UAID_2],0),5)</f>
        <v>#N/A</v>
      </c>
      <c r="O4296" s="9" t="e">
        <f>INDEX(TrackerTbl[#Data],MATCH(Table58[[#This Row],[L2]],TrackerTbl[Cleansed_UAID_2],0),6)</f>
        <v>#N/A</v>
      </c>
      <c r="P4296" s="239" t="e">
        <f>INDEX(TrackerTbl[#Data],MATCH(Table58[[#This Row],[L2]],TrackerTbl[Cleansed_UAID_2],0),7)</f>
        <v>#N/A</v>
      </c>
    </row>
    <row r="4297" spans="10:16">
      <c r="J4297" t="s">
        <v>13698</v>
      </c>
      <c r="K4297" s="238" t="s">
        <v>13634</v>
      </c>
      <c r="L4297" t="str">
        <f>LEFT(Table58[[#This Row],[L3 (Last Work Package only)]],FIND(" - ",Table58[[#This Row],[L3 (Last Work Package only)]])-1)</f>
        <v>IDR 0001</v>
      </c>
      <c r="M4297" t="str">
        <f>LEFT(Table58[[#This Row],[Assets]],FIND(" - ",Table58[[#This Row],[Assets]])-1)</f>
        <v>HS2-000001283</v>
      </c>
      <c r="N4297" s="239" t="e">
        <f>INDEX(TrackerTbl[#Data],MATCH(Table58[[#This Row],[L2]],TrackerTbl[Cleansed_UAID_2],0),5)</f>
        <v>#N/A</v>
      </c>
      <c r="O4297" s="9" t="e">
        <f>INDEX(TrackerTbl[#Data],MATCH(Table58[[#This Row],[L2]],TrackerTbl[Cleansed_UAID_2],0),6)</f>
        <v>#N/A</v>
      </c>
      <c r="P4297" s="239" t="e">
        <f>INDEX(TrackerTbl[#Data],MATCH(Table58[[#This Row],[L2]],TrackerTbl[Cleansed_UAID_2],0),7)</f>
        <v>#N/A</v>
      </c>
    </row>
    <row r="4298" spans="10:16">
      <c r="J4298" t="s">
        <v>13699</v>
      </c>
      <c r="K4298" s="238" t="s">
        <v>13634</v>
      </c>
      <c r="L4298" t="str">
        <f>LEFT(Table58[[#This Row],[L3 (Last Work Package only)]],FIND(" - ",Table58[[#This Row],[L3 (Last Work Package only)]])-1)</f>
        <v>IDR 0001</v>
      </c>
      <c r="M4298" t="str">
        <f>LEFT(Table58[[#This Row],[Assets]],FIND(" - ",Table58[[#This Row],[Assets]])-1)</f>
        <v>HS2-000020C7G</v>
      </c>
      <c r="N4298" s="239" t="e">
        <f>INDEX(TrackerTbl[#Data],MATCH(Table58[[#This Row],[L2]],TrackerTbl[Cleansed_UAID_2],0),5)</f>
        <v>#N/A</v>
      </c>
      <c r="O4298" s="9" t="e">
        <f>INDEX(TrackerTbl[#Data],MATCH(Table58[[#This Row],[L2]],TrackerTbl[Cleansed_UAID_2],0),6)</f>
        <v>#N/A</v>
      </c>
      <c r="P4298" s="239" t="e">
        <f>INDEX(TrackerTbl[#Data],MATCH(Table58[[#This Row],[L2]],TrackerTbl[Cleansed_UAID_2],0),7)</f>
        <v>#N/A</v>
      </c>
    </row>
    <row r="4299" spans="10:16">
      <c r="J4299" t="s">
        <v>13700</v>
      </c>
      <c r="K4299" s="238" t="s">
        <v>13634</v>
      </c>
      <c r="L4299" t="str">
        <f>LEFT(Table58[[#This Row],[L3 (Last Work Package only)]],FIND(" - ",Table58[[#This Row],[L3 (Last Work Package only)]])-1)</f>
        <v>IDR 0001</v>
      </c>
      <c r="M4299" t="str">
        <f>LEFT(Table58[[#This Row],[Assets]],FIND(" - ",Table58[[#This Row],[Assets]])-1)</f>
        <v>HS2-000001397</v>
      </c>
      <c r="N4299" s="239" t="e">
        <f>INDEX(TrackerTbl[#Data],MATCH(Table58[[#This Row],[L2]],TrackerTbl[Cleansed_UAID_2],0),5)</f>
        <v>#N/A</v>
      </c>
      <c r="O4299" s="9" t="e">
        <f>INDEX(TrackerTbl[#Data],MATCH(Table58[[#This Row],[L2]],TrackerTbl[Cleansed_UAID_2],0),6)</f>
        <v>#N/A</v>
      </c>
      <c r="P4299" s="239" t="e">
        <f>INDEX(TrackerTbl[#Data],MATCH(Table58[[#This Row],[L2]],TrackerTbl[Cleansed_UAID_2],0),7)</f>
        <v>#N/A</v>
      </c>
    </row>
    <row r="4300" spans="10:16">
      <c r="J4300" t="s">
        <v>13701</v>
      </c>
      <c r="K4300" s="238" t="s">
        <v>13634</v>
      </c>
      <c r="L4300" t="str">
        <f>LEFT(Table58[[#This Row],[L3 (Last Work Package only)]],FIND(" - ",Table58[[#This Row],[L3 (Last Work Package only)]])-1)</f>
        <v>IDR 0001</v>
      </c>
      <c r="M4300" t="str">
        <f>LEFT(Table58[[#This Row],[Assets]],FIND(" - ",Table58[[#This Row],[Assets]])-1)</f>
        <v>HS2-00002CT25</v>
      </c>
      <c r="N4300" s="239" t="e">
        <f>INDEX(TrackerTbl[#Data],MATCH(Table58[[#This Row],[L2]],TrackerTbl[Cleansed_UAID_2],0),5)</f>
        <v>#N/A</v>
      </c>
      <c r="O4300" s="9" t="e">
        <f>INDEX(TrackerTbl[#Data],MATCH(Table58[[#This Row],[L2]],TrackerTbl[Cleansed_UAID_2],0),6)</f>
        <v>#N/A</v>
      </c>
      <c r="P4300" s="239" t="e">
        <f>INDEX(TrackerTbl[#Data],MATCH(Table58[[#This Row],[L2]],TrackerTbl[Cleansed_UAID_2],0),7)</f>
        <v>#N/A</v>
      </c>
    </row>
    <row r="4301" spans="10:16">
      <c r="J4301" t="s">
        <v>13702</v>
      </c>
      <c r="K4301" s="238" t="s">
        <v>13634</v>
      </c>
      <c r="L4301" t="str">
        <f>LEFT(Table58[[#This Row],[L3 (Last Work Package only)]],FIND(" - ",Table58[[#This Row],[L3 (Last Work Package only)]])-1)</f>
        <v>IDR 0001</v>
      </c>
      <c r="M4301" t="str">
        <f>LEFT(Table58[[#This Row],[Assets]],FIND(" - ",Table58[[#This Row],[Assets]])-1)</f>
        <v>HS2-00002EK6J</v>
      </c>
      <c r="N4301" s="239" t="e">
        <f>INDEX(TrackerTbl[#Data],MATCH(Table58[[#This Row],[L2]],TrackerTbl[Cleansed_UAID_2],0),5)</f>
        <v>#N/A</v>
      </c>
      <c r="O4301" s="9" t="e">
        <f>INDEX(TrackerTbl[#Data],MATCH(Table58[[#This Row],[L2]],TrackerTbl[Cleansed_UAID_2],0),6)</f>
        <v>#N/A</v>
      </c>
      <c r="P4301" s="239" t="e">
        <f>INDEX(TrackerTbl[#Data],MATCH(Table58[[#This Row],[L2]],TrackerTbl[Cleansed_UAID_2],0),7)</f>
        <v>#N/A</v>
      </c>
    </row>
    <row r="4302" spans="10:16">
      <c r="J4302" t="s">
        <v>13703</v>
      </c>
      <c r="K4302" s="238" t="s">
        <v>13634</v>
      </c>
      <c r="L4302" t="str">
        <f>LEFT(Table58[[#This Row],[L3 (Last Work Package only)]],FIND(" - ",Table58[[#This Row],[L3 (Last Work Package only)]])-1)</f>
        <v>IDR 0001</v>
      </c>
      <c r="M4302" t="str">
        <f>LEFT(Table58[[#This Row],[Assets]],FIND(" - ",Table58[[#This Row],[Assets]])-1)</f>
        <v>HS2-00002TG32</v>
      </c>
      <c r="N4302" s="239" t="e">
        <f>INDEX(TrackerTbl[#Data],MATCH(Table58[[#This Row],[L2]],TrackerTbl[Cleansed_UAID_2],0),5)</f>
        <v>#N/A</v>
      </c>
      <c r="O4302" s="9" t="e">
        <f>INDEX(TrackerTbl[#Data],MATCH(Table58[[#This Row],[L2]],TrackerTbl[Cleansed_UAID_2],0),6)</f>
        <v>#N/A</v>
      </c>
      <c r="P4302" s="239" t="e">
        <f>INDEX(TrackerTbl[#Data],MATCH(Table58[[#This Row],[L2]],TrackerTbl[Cleansed_UAID_2],0),7)</f>
        <v>#N/A</v>
      </c>
    </row>
    <row r="4303" spans="10:16">
      <c r="J4303" t="s">
        <v>13704</v>
      </c>
      <c r="K4303" s="238" t="s">
        <v>13634</v>
      </c>
      <c r="L4303" t="str">
        <f>LEFT(Table58[[#This Row],[L3 (Last Work Package only)]],FIND(" - ",Table58[[#This Row],[L3 (Last Work Package only)]])-1)</f>
        <v>IDR 0001</v>
      </c>
      <c r="M4303" t="str">
        <f>LEFT(Table58[[#This Row],[Assets]],FIND(" - ",Table58[[#This Row],[Assets]])-1)</f>
        <v>HS2-00002EKYA</v>
      </c>
      <c r="N4303" s="239" t="e">
        <f>INDEX(TrackerTbl[#Data],MATCH(Table58[[#This Row],[L2]],TrackerTbl[Cleansed_UAID_2],0),5)</f>
        <v>#N/A</v>
      </c>
      <c r="O4303" s="9" t="e">
        <f>INDEX(TrackerTbl[#Data],MATCH(Table58[[#This Row],[L2]],TrackerTbl[Cleansed_UAID_2],0),6)</f>
        <v>#N/A</v>
      </c>
      <c r="P4303" s="239" t="e">
        <f>INDEX(TrackerTbl[#Data],MATCH(Table58[[#This Row],[L2]],TrackerTbl[Cleansed_UAID_2],0),7)</f>
        <v>#N/A</v>
      </c>
    </row>
    <row r="4304" spans="10:16">
      <c r="J4304" t="s">
        <v>13705</v>
      </c>
      <c r="K4304" s="238" t="s">
        <v>13634</v>
      </c>
      <c r="L4304" t="str">
        <f>LEFT(Table58[[#This Row],[L3 (Last Work Package only)]],FIND(" - ",Table58[[#This Row],[L3 (Last Work Package only)]])-1)</f>
        <v>IDR 0001</v>
      </c>
      <c r="M4304" t="str">
        <f>LEFT(Table58[[#This Row],[Assets]],FIND(" - ",Table58[[#This Row],[Assets]])-1)</f>
        <v>HS2-00002EKYB</v>
      </c>
      <c r="N4304" s="239" t="e">
        <f>INDEX(TrackerTbl[#Data],MATCH(Table58[[#This Row],[L2]],TrackerTbl[Cleansed_UAID_2],0),5)</f>
        <v>#N/A</v>
      </c>
      <c r="O4304" s="9" t="e">
        <f>INDEX(TrackerTbl[#Data],MATCH(Table58[[#This Row],[L2]],TrackerTbl[Cleansed_UAID_2],0),6)</f>
        <v>#N/A</v>
      </c>
      <c r="P4304" s="239" t="e">
        <f>INDEX(TrackerTbl[#Data],MATCH(Table58[[#This Row],[L2]],TrackerTbl[Cleansed_UAID_2],0),7)</f>
        <v>#N/A</v>
      </c>
    </row>
    <row r="4305" spans="10:16">
      <c r="J4305" t="s">
        <v>13706</v>
      </c>
      <c r="K4305" s="238" t="s">
        <v>13634</v>
      </c>
      <c r="L4305" t="str">
        <f>LEFT(Table58[[#This Row],[L3 (Last Work Package only)]],FIND(" - ",Table58[[#This Row],[L3 (Last Work Package only)]])-1)</f>
        <v>IDR 0001</v>
      </c>
      <c r="M4305" t="str">
        <f>LEFT(Table58[[#This Row],[Assets]],FIND(" - ",Table58[[#This Row],[Assets]])-1)</f>
        <v>HS2-00002CT2P</v>
      </c>
      <c r="N4305" s="239" t="e">
        <f>INDEX(TrackerTbl[#Data],MATCH(Table58[[#This Row],[L2]],TrackerTbl[Cleansed_UAID_2],0),5)</f>
        <v>#N/A</v>
      </c>
      <c r="O4305" s="9" t="e">
        <f>INDEX(TrackerTbl[#Data],MATCH(Table58[[#This Row],[L2]],TrackerTbl[Cleansed_UAID_2],0),6)</f>
        <v>#N/A</v>
      </c>
      <c r="P4305" s="239" t="e">
        <f>INDEX(TrackerTbl[#Data],MATCH(Table58[[#This Row],[L2]],TrackerTbl[Cleansed_UAID_2],0),7)</f>
        <v>#N/A</v>
      </c>
    </row>
    <row r="4306" spans="10:16">
      <c r="J4306" t="s">
        <v>13707</v>
      </c>
      <c r="K4306" s="238" t="s">
        <v>13634</v>
      </c>
      <c r="L4306" t="str">
        <f>LEFT(Table58[[#This Row],[L3 (Last Work Package only)]],FIND(" - ",Table58[[#This Row],[L3 (Last Work Package only)]])-1)</f>
        <v>IDR 0001</v>
      </c>
      <c r="M4306" t="str">
        <f>LEFT(Table58[[#This Row],[Assets]],FIND(" - ",Table58[[#This Row],[Assets]])-1)</f>
        <v>HS2-00002U4N8</v>
      </c>
      <c r="N4306" s="239" t="e">
        <f>INDEX(TrackerTbl[#Data],MATCH(Table58[[#This Row],[L2]],TrackerTbl[Cleansed_UAID_2],0),5)</f>
        <v>#N/A</v>
      </c>
      <c r="O4306" s="9" t="e">
        <f>INDEX(TrackerTbl[#Data],MATCH(Table58[[#This Row],[L2]],TrackerTbl[Cleansed_UAID_2],0),6)</f>
        <v>#N/A</v>
      </c>
      <c r="P4306" s="239" t="e">
        <f>INDEX(TrackerTbl[#Data],MATCH(Table58[[#This Row],[L2]],TrackerTbl[Cleansed_UAID_2],0),7)</f>
        <v>#N/A</v>
      </c>
    </row>
    <row r="4307" spans="10:16">
      <c r="J4307" t="s">
        <v>13708</v>
      </c>
      <c r="K4307" s="238" t="s">
        <v>13634</v>
      </c>
      <c r="L4307" t="str">
        <f>LEFT(Table58[[#This Row],[L3 (Last Work Package only)]],FIND(" - ",Table58[[#This Row],[L3 (Last Work Package only)]])-1)</f>
        <v>IDR 0001</v>
      </c>
      <c r="M4307" t="str">
        <f>LEFT(Table58[[#This Row],[Assets]],FIND(" - ",Table58[[#This Row],[Assets]])-1)</f>
        <v>HS2-00002TG35</v>
      </c>
      <c r="N4307" s="239" t="e">
        <f>INDEX(TrackerTbl[#Data],MATCH(Table58[[#This Row],[L2]],TrackerTbl[Cleansed_UAID_2],0),5)</f>
        <v>#N/A</v>
      </c>
      <c r="O4307" s="9" t="e">
        <f>INDEX(TrackerTbl[#Data],MATCH(Table58[[#This Row],[L2]],TrackerTbl[Cleansed_UAID_2],0),6)</f>
        <v>#N/A</v>
      </c>
      <c r="P4307" s="239" t="e">
        <f>INDEX(TrackerTbl[#Data],MATCH(Table58[[#This Row],[L2]],TrackerTbl[Cleansed_UAID_2],0),7)</f>
        <v>#N/A</v>
      </c>
    </row>
    <row r="4308" spans="10:16">
      <c r="J4308" t="s">
        <v>13709</v>
      </c>
      <c r="K4308" s="238" t="s">
        <v>13634</v>
      </c>
      <c r="L4308" t="str">
        <f>LEFT(Table58[[#This Row],[L3 (Last Work Package only)]],FIND(" - ",Table58[[#This Row],[L3 (Last Work Package only)]])-1)</f>
        <v>IDR 0001</v>
      </c>
      <c r="M4308" t="str">
        <f>LEFT(Table58[[#This Row],[Assets]],FIND(" - ",Table58[[#This Row],[Assets]])-1)</f>
        <v>HS2-00002CUW5</v>
      </c>
      <c r="N4308" s="239" t="e">
        <f>INDEX(TrackerTbl[#Data],MATCH(Table58[[#This Row],[L2]],TrackerTbl[Cleansed_UAID_2],0),5)</f>
        <v>#N/A</v>
      </c>
      <c r="O4308" s="9" t="e">
        <f>INDEX(TrackerTbl[#Data],MATCH(Table58[[#This Row],[L2]],TrackerTbl[Cleansed_UAID_2],0),6)</f>
        <v>#N/A</v>
      </c>
      <c r="P4308" s="239" t="e">
        <f>INDEX(TrackerTbl[#Data],MATCH(Table58[[#This Row],[L2]],TrackerTbl[Cleansed_UAID_2],0),7)</f>
        <v>#N/A</v>
      </c>
    </row>
    <row r="4309" spans="10:16">
      <c r="J4309" t="s">
        <v>13710</v>
      </c>
      <c r="K4309" s="238" t="s">
        <v>13634</v>
      </c>
      <c r="L4309" t="str">
        <f>LEFT(Table58[[#This Row],[L3 (Last Work Package only)]],FIND(" - ",Table58[[#This Row],[L3 (Last Work Package only)]])-1)</f>
        <v>IDR 0001</v>
      </c>
      <c r="M4309" t="str">
        <f>LEFT(Table58[[#This Row],[Assets]],FIND(" - ",Table58[[#This Row],[Assets]])-1)</f>
        <v>HS2-00002TTHA</v>
      </c>
      <c r="N4309" s="239" t="e">
        <f>INDEX(TrackerTbl[#Data],MATCH(Table58[[#This Row],[L2]],TrackerTbl[Cleansed_UAID_2],0),5)</f>
        <v>#N/A</v>
      </c>
      <c r="O4309" s="9" t="e">
        <f>INDEX(TrackerTbl[#Data],MATCH(Table58[[#This Row],[L2]],TrackerTbl[Cleansed_UAID_2],0),6)</f>
        <v>#N/A</v>
      </c>
      <c r="P4309" s="239" t="e">
        <f>INDEX(TrackerTbl[#Data],MATCH(Table58[[#This Row],[L2]],TrackerTbl[Cleansed_UAID_2],0),7)</f>
        <v>#N/A</v>
      </c>
    </row>
    <row r="4310" spans="10:16">
      <c r="J4310" t="s">
        <v>13711</v>
      </c>
      <c r="K4310" s="238" t="s">
        <v>13634</v>
      </c>
      <c r="L4310" t="str">
        <f>LEFT(Table58[[#This Row],[L3 (Last Work Package only)]],FIND(" - ",Table58[[#This Row],[L3 (Last Work Package only)]])-1)</f>
        <v>IDR 0001</v>
      </c>
      <c r="M4310" t="str">
        <f>LEFT(Table58[[#This Row],[Assets]],FIND(" - ",Table58[[#This Row],[Assets]])-1)</f>
        <v>HS2-00002QSF8</v>
      </c>
      <c r="N4310" s="239" t="e">
        <f>INDEX(TrackerTbl[#Data],MATCH(Table58[[#This Row],[L2]],TrackerTbl[Cleansed_UAID_2],0),5)</f>
        <v>#N/A</v>
      </c>
      <c r="O4310" s="9" t="e">
        <f>INDEX(TrackerTbl[#Data],MATCH(Table58[[#This Row],[L2]],TrackerTbl[Cleansed_UAID_2],0),6)</f>
        <v>#N/A</v>
      </c>
      <c r="P4310" s="239" t="e">
        <f>INDEX(TrackerTbl[#Data],MATCH(Table58[[#This Row],[L2]],TrackerTbl[Cleansed_UAID_2],0),7)</f>
        <v>#N/A</v>
      </c>
    </row>
    <row r="4311" spans="10:16">
      <c r="J4311" t="s">
        <v>13712</v>
      </c>
      <c r="K4311" s="238" t="s">
        <v>13634</v>
      </c>
      <c r="L4311" t="str">
        <f>LEFT(Table58[[#This Row],[L3 (Last Work Package only)]],FIND(" - ",Table58[[#This Row],[L3 (Last Work Package only)]])-1)</f>
        <v>IDR 0001</v>
      </c>
      <c r="M4311" t="str">
        <f>LEFT(Table58[[#This Row],[Assets]],FIND(" - ",Table58[[#This Row],[Assets]])-1)</f>
        <v>HS2-00002RWG0</v>
      </c>
      <c r="N4311" s="239" t="e">
        <f>INDEX(TrackerTbl[#Data],MATCH(Table58[[#This Row],[L2]],TrackerTbl[Cleansed_UAID_2],0),5)</f>
        <v>#N/A</v>
      </c>
      <c r="O4311" s="9" t="e">
        <f>INDEX(TrackerTbl[#Data],MATCH(Table58[[#This Row],[L2]],TrackerTbl[Cleansed_UAID_2],0),6)</f>
        <v>#N/A</v>
      </c>
      <c r="P4311" s="239" t="e">
        <f>INDEX(TrackerTbl[#Data],MATCH(Table58[[#This Row],[L2]],TrackerTbl[Cleansed_UAID_2],0),7)</f>
        <v>#N/A</v>
      </c>
    </row>
    <row r="4312" spans="10:16">
      <c r="J4312" t="s">
        <v>13713</v>
      </c>
      <c r="K4312" s="238" t="s">
        <v>13634</v>
      </c>
      <c r="L4312" t="str">
        <f>LEFT(Table58[[#This Row],[L3 (Last Work Package only)]],FIND(" - ",Table58[[#This Row],[L3 (Last Work Package only)]])-1)</f>
        <v>IDR 0001</v>
      </c>
      <c r="M4312" t="str">
        <f>LEFT(Table58[[#This Row],[Assets]],FIND(" - ",Table58[[#This Row],[Assets]])-1)</f>
        <v>HS2-00002RWGE</v>
      </c>
      <c r="N4312" s="239" t="e">
        <f>INDEX(TrackerTbl[#Data],MATCH(Table58[[#This Row],[L2]],TrackerTbl[Cleansed_UAID_2],0),5)</f>
        <v>#N/A</v>
      </c>
      <c r="O4312" s="9" t="e">
        <f>INDEX(TrackerTbl[#Data],MATCH(Table58[[#This Row],[L2]],TrackerTbl[Cleansed_UAID_2],0),6)</f>
        <v>#N/A</v>
      </c>
      <c r="P4312" s="239" t="e">
        <f>INDEX(TrackerTbl[#Data],MATCH(Table58[[#This Row],[L2]],TrackerTbl[Cleansed_UAID_2],0),7)</f>
        <v>#N/A</v>
      </c>
    </row>
    <row r="4313" spans="10:16">
      <c r="J4313" t="s">
        <v>13714</v>
      </c>
      <c r="K4313" s="238" t="s">
        <v>13634</v>
      </c>
      <c r="L4313" t="str">
        <f>LEFT(Table58[[#This Row],[L3 (Last Work Package only)]],FIND(" - ",Table58[[#This Row],[L3 (Last Work Package only)]])-1)</f>
        <v>IDR 0001</v>
      </c>
      <c r="M4313" t="str">
        <f>LEFT(Table58[[#This Row],[Assets]],FIND(" - ",Table58[[#This Row],[Assets]])-1)</f>
        <v>HS2-00002RWGG</v>
      </c>
      <c r="N4313" s="239" t="e">
        <f>INDEX(TrackerTbl[#Data],MATCH(Table58[[#This Row],[L2]],TrackerTbl[Cleansed_UAID_2],0),5)</f>
        <v>#N/A</v>
      </c>
      <c r="O4313" s="9" t="e">
        <f>INDEX(TrackerTbl[#Data],MATCH(Table58[[#This Row],[L2]],TrackerTbl[Cleansed_UAID_2],0),6)</f>
        <v>#N/A</v>
      </c>
      <c r="P4313" s="239" t="e">
        <f>INDEX(TrackerTbl[#Data],MATCH(Table58[[#This Row],[L2]],TrackerTbl[Cleansed_UAID_2],0),7)</f>
        <v>#N/A</v>
      </c>
    </row>
    <row r="4314" spans="10:16">
      <c r="J4314" t="s">
        <v>13715</v>
      </c>
      <c r="K4314" s="238" t="s">
        <v>13634</v>
      </c>
      <c r="L4314" t="str">
        <f>LEFT(Table58[[#This Row],[L3 (Last Work Package only)]],FIND(" - ",Table58[[#This Row],[L3 (Last Work Package only)]])-1)</f>
        <v>IDR 0001</v>
      </c>
      <c r="M4314" t="str">
        <f>LEFT(Table58[[#This Row],[Assets]],FIND(" - ",Table58[[#This Row],[Assets]])-1)</f>
        <v>HS2-00002RWGH</v>
      </c>
      <c r="N4314" s="239" t="e">
        <f>INDEX(TrackerTbl[#Data],MATCH(Table58[[#This Row],[L2]],TrackerTbl[Cleansed_UAID_2],0),5)</f>
        <v>#N/A</v>
      </c>
      <c r="O4314" s="9" t="e">
        <f>INDEX(TrackerTbl[#Data],MATCH(Table58[[#This Row],[L2]],TrackerTbl[Cleansed_UAID_2],0),6)</f>
        <v>#N/A</v>
      </c>
      <c r="P4314" s="239" t="e">
        <f>INDEX(TrackerTbl[#Data],MATCH(Table58[[#This Row],[L2]],TrackerTbl[Cleansed_UAID_2],0),7)</f>
        <v>#N/A</v>
      </c>
    </row>
    <row r="4315" spans="10:16">
      <c r="J4315" t="s">
        <v>13716</v>
      </c>
      <c r="K4315" s="238" t="s">
        <v>13634</v>
      </c>
      <c r="L4315" t="str">
        <f>LEFT(Table58[[#This Row],[L3 (Last Work Package only)]],FIND(" - ",Table58[[#This Row],[L3 (Last Work Package only)]])-1)</f>
        <v>IDR 0001</v>
      </c>
      <c r="M4315" t="str">
        <f>LEFT(Table58[[#This Row],[Assets]],FIND(" - ",Table58[[#This Row],[Assets]])-1)</f>
        <v>HS2-00002QSF9</v>
      </c>
      <c r="N4315" s="239" t="e">
        <f>INDEX(TrackerTbl[#Data],MATCH(Table58[[#This Row],[L2]],TrackerTbl[Cleansed_UAID_2],0),5)</f>
        <v>#N/A</v>
      </c>
      <c r="O4315" s="9" t="e">
        <f>INDEX(TrackerTbl[#Data],MATCH(Table58[[#This Row],[L2]],TrackerTbl[Cleansed_UAID_2],0),6)</f>
        <v>#N/A</v>
      </c>
      <c r="P4315" s="239" t="e">
        <f>INDEX(TrackerTbl[#Data],MATCH(Table58[[#This Row],[L2]],TrackerTbl[Cleansed_UAID_2],0),7)</f>
        <v>#N/A</v>
      </c>
    </row>
    <row r="4316" spans="10:16">
      <c r="J4316" t="s">
        <v>13717</v>
      </c>
      <c r="K4316" s="238" t="s">
        <v>13634</v>
      </c>
      <c r="L4316" t="str">
        <f>LEFT(Table58[[#This Row],[L3 (Last Work Package only)]],FIND(" - ",Table58[[#This Row],[L3 (Last Work Package only)]])-1)</f>
        <v>IDR 0001</v>
      </c>
      <c r="M4316" t="str">
        <f>LEFT(Table58[[#This Row],[Assets]],FIND(" - ",Table58[[#This Row],[Assets]])-1)</f>
        <v>HS2-00002QSFA</v>
      </c>
      <c r="N4316" s="239" t="e">
        <f>INDEX(TrackerTbl[#Data],MATCH(Table58[[#This Row],[L2]],TrackerTbl[Cleansed_UAID_2],0),5)</f>
        <v>#N/A</v>
      </c>
      <c r="O4316" s="9" t="e">
        <f>INDEX(TrackerTbl[#Data],MATCH(Table58[[#This Row],[L2]],TrackerTbl[Cleansed_UAID_2],0),6)</f>
        <v>#N/A</v>
      </c>
      <c r="P4316" s="239" t="e">
        <f>INDEX(TrackerTbl[#Data],MATCH(Table58[[#This Row],[L2]],TrackerTbl[Cleansed_UAID_2],0),7)</f>
        <v>#N/A</v>
      </c>
    </row>
    <row r="4317" spans="10:16">
      <c r="J4317" t="s">
        <v>13718</v>
      </c>
      <c r="K4317" s="238" t="s">
        <v>13634</v>
      </c>
      <c r="L4317" t="str">
        <f>LEFT(Table58[[#This Row],[L3 (Last Work Package only)]],FIND(" - ",Table58[[#This Row],[L3 (Last Work Package only)]])-1)</f>
        <v>IDR 0001</v>
      </c>
      <c r="M4317" t="str">
        <f>LEFT(Table58[[#This Row],[Assets]],FIND(" - ",Table58[[#This Row],[Assets]])-1)</f>
        <v>HS2-00002QSNJ</v>
      </c>
      <c r="N4317" s="239" t="e">
        <f>INDEX(TrackerTbl[#Data],MATCH(Table58[[#This Row],[L2]],TrackerTbl[Cleansed_UAID_2],0),5)</f>
        <v>#N/A</v>
      </c>
      <c r="O4317" s="9" t="e">
        <f>INDEX(TrackerTbl[#Data],MATCH(Table58[[#This Row],[L2]],TrackerTbl[Cleansed_UAID_2],0),6)</f>
        <v>#N/A</v>
      </c>
      <c r="P4317" s="239" t="e">
        <f>INDEX(TrackerTbl[#Data],MATCH(Table58[[#This Row],[L2]],TrackerTbl[Cleansed_UAID_2],0),7)</f>
        <v>#N/A</v>
      </c>
    </row>
    <row r="4318" spans="10:16">
      <c r="J4318" t="s">
        <v>13719</v>
      </c>
      <c r="K4318" s="238" t="s">
        <v>13634</v>
      </c>
      <c r="L4318" t="str">
        <f>LEFT(Table58[[#This Row],[L3 (Last Work Package only)]],FIND(" - ",Table58[[#This Row],[L3 (Last Work Package only)]])-1)</f>
        <v>IDR 0001</v>
      </c>
      <c r="M4318" t="str">
        <f>LEFT(Table58[[#This Row],[Assets]],FIND(" - ",Table58[[#This Row],[Assets]])-1)</f>
        <v>HS2-00002QSNM</v>
      </c>
      <c r="N4318" s="239" t="e">
        <f>INDEX(TrackerTbl[#Data],MATCH(Table58[[#This Row],[L2]],TrackerTbl[Cleansed_UAID_2],0),5)</f>
        <v>#N/A</v>
      </c>
      <c r="O4318" s="9" t="e">
        <f>INDEX(TrackerTbl[#Data],MATCH(Table58[[#This Row],[L2]],TrackerTbl[Cleansed_UAID_2],0),6)</f>
        <v>#N/A</v>
      </c>
      <c r="P4318" s="239" t="e">
        <f>INDEX(TrackerTbl[#Data],MATCH(Table58[[#This Row],[L2]],TrackerTbl[Cleansed_UAID_2],0),7)</f>
        <v>#N/A</v>
      </c>
    </row>
    <row r="4319" spans="10:16">
      <c r="J4319" t="s">
        <v>13720</v>
      </c>
      <c r="K4319" s="238" t="s">
        <v>13634</v>
      </c>
      <c r="L4319" t="str">
        <f>LEFT(Table58[[#This Row],[L3 (Last Work Package only)]],FIND(" - ",Table58[[#This Row],[L3 (Last Work Package only)]])-1)</f>
        <v>IDR 0001</v>
      </c>
      <c r="M4319" t="str">
        <f>LEFT(Table58[[#This Row],[Assets]],FIND(" - ",Table58[[#This Row],[Assets]])-1)</f>
        <v>HS2-00002QSFB</v>
      </c>
      <c r="N4319" s="239" t="e">
        <f>INDEX(TrackerTbl[#Data],MATCH(Table58[[#This Row],[L2]],TrackerTbl[Cleansed_UAID_2],0),5)</f>
        <v>#N/A</v>
      </c>
      <c r="O4319" s="9" t="e">
        <f>INDEX(TrackerTbl[#Data],MATCH(Table58[[#This Row],[L2]],TrackerTbl[Cleansed_UAID_2],0),6)</f>
        <v>#N/A</v>
      </c>
      <c r="P4319" s="239" t="e">
        <f>INDEX(TrackerTbl[#Data],MATCH(Table58[[#This Row],[L2]],TrackerTbl[Cleansed_UAID_2],0),7)</f>
        <v>#N/A</v>
      </c>
    </row>
    <row r="4320" spans="10:16">
      <c r="J4320" t="s">
        <v>13721</v>
      </c>
      <c r="K4320" s="238" t="s">
        <v>13634</v>
      </c>
      <c r="L4320" t="str">
        <f>LEFT(Table58[[#This Row],[L3 (Last Work Package only)]],FIND(" - ",Table58[[#This Row],[L3 (Last Work Package only)]])-1)</f>
        <v>IDR 0001</v>
      </c>
      <c r="M4320" t="str">
        <f>LEFT(Table58[[#This Row],[Assets]],FIND(" - ",Table58[[#This Row],[Assets]])-1)</f>
        <v>HS2-00002QSNG</v>
      </c>
      <c r="N4320" s="239" t="e">
        <f>INDEX(TrackerTbl[#Data],MATCH(Table58[[#This Row],[L2]],TrackerTbl[Cleansed_UAID_2],0),5)</f>
        <v>#N/A</v>
      </c>
      <c r="O4320" s="9" t="e">
        <f>INDEX(TrackerTbl[#Data],MATCH(Table58[[#This Row],[L2]],TrackerTbl[Cleansed_UAID_2],0),6)</f>
        <v>#N/A</v>
      </c>
      <c r="P4320" s="239" t="e">
        <f>INDEX(TrackerTbl[#Data],MATCH(Table58[[#This Row],[L2]],TrackerTbl[Cleansed_UAID_2],0),7)</f>
        <v>#N/A</v>
      </c>
    </row>
    <row r="4321" spans="10:16">
      <c r="J4321" t="s">
        <v>13722</v>
      </c>
      <c r="K4321" s="238" t="s">
        <v>13634</v>
      </c>
      <c r="L4321" t="str">
        <f>LEFT(Table58[[#This Row],[L3 (Last Work Package only)]],FIND(" - ",Table58[[#This Row],[L3 (Last Work Package only)]])-1)</f>
        <v>IDR 0001</v>
      </c>
      <c r="M4321" t="str">
        <f>LEFT(Table58[[#This Row],[Assets]],FIND(" - ",Table58[[#This Row],[Assets]])-1)</f>
        <v>HS2-00002QSFC</v>
      </c>
      <c r="N4321" s="239" t="e">
        <f>INDEX(TrackerTbl[#Data],MATCH(Table58[[#This Row],[L2]],TrackerTbl[Cleansed_UAID_2],0),5)</f>
        <v>#N/A</v>
      </c>
      <c r="O4321" s="9" t="e">
        <f>INDEX(TrackerTbl[#Data],MATCH(Table58[[#This Row],[L2]],TrackerTbl[Cleansed_UAID_2],0),6)</f>
        <v>#N/A</v>
      </c>
      <c r="P4321" s="239" t="e">
        <f>INDEX(TrackerTbl[#Data],MATCH(Table58[[#This Row],[L2]],TrackerTbl[Cleansed_UAID_2],0),7)</f>
        <v>#N/A</v>
      </c>
    </row>
    <row r="4322" spans="10:16">
      <c r="J4322" t="s">
        <v>13723</v>
      </c>
      <c r="K4322" s="238" t="s">
        <v>13634</v>
      </c>
      <c r="L4322" t="str">
        <f>LEFT(Table58[[#This Row],[L3 (Last Work Package only)]],FIND(" - ",Table58[[#This Row],[L3 (Last Work Package only)]])-1)</f>
        <v>IDR 0001</v>
      </c>
      <c r="M4322" t="str">
        <f>LEFT(Table58[[#This Row],[Assets]],FIND(" - ",Table58[[#This Row],[Assets]])-1)</f>
        <v>HS2-00002QSFD</v>
      </c>
      <c r="N4322" s="239" t="e">
        <f>INDEX(TrackerTbl[#Data],MATCH(Table58[[#This Row],[L2]],TrackerTbl[Cleansed_UAID_2],0),5)</f>
        <v>#N/A</v>
      </c>
      <c r="O4322" s="9" t="e">
        <f>INDEX(TrackerTbl[#Data],MATCH(Table58[[#This Row],[L2]],TrackerTbl[Cleansed_UAID_2],0),6)</f>
        <v>#N/A</v>
      </c>
      <c r="P4322" s="239" t="e">
        <f>INDEX(TrackerTbl[#Data],MATCH(Table58[[#This Row],[L2]],TrackerTbl[Cleansed_UAID_2],0),7)</f>
        <v>#N/A</v>
      </c>
    </row>
    <row r="4323" spans="10:16">
      <c r="J4323" t="s">
        <v>13724</v>
      </c>
      <c r="K4323" s="238" t="s">
        <v>13634</v>
      </c>
      <c r="L4323" t="str">
        <f>LEFT(Table58[[#This Row],[L3 (Last Work Package only)]],FIND(" - ",Table58[[#This Row],[L3 (Last Work Package only)]])-1)</f>
        <v>IDR 0001</v>
      </c>
      <c r="M4323" t="str">
        <f>LEFT(Table58[[#This Row],[Assets]],FIND(" - ",Table58[[#This Row],[Assets]])-1)</f>
        <v>HS2-00002QSFE</v>
      </c>
      <c r="N4323" s="239" t="e">
        <f>INDEX(TrackerTbl[#Data],MATCH(Table58[[#This Row],[L2]],TrackerTbl[Cleansed_UAID_2],0),5)</f>
        <v>#N/A</v>
      </c>
      <c r="O4323" s="9" t="e">
        <f>INDEX(TrackerTbl[#Data],MATCH(Table58[[#This Row],[L2]],TrackerTbl[Cleansed_UAID_2],0),6)</f>
        <v>#N/A</v>
      </c>
      <c r="P4323" s="239" t="e">
        <f>INDEX(TrackerTbl[#Data],MATCH(Table58[[#This Row],[L2]],TrackerTbl[Cleansed_UAID_2],0),7)</f>
        <v>#N/A</v>
      </c>
    </row>
    <row r="4324" spans="10:16">
      <c r="J4324" t="s">
        <v>13725</v>
      </c>
      <c r="K4324" s="238" t="s">
        <v>13634</v>
      </c>
      <c r="L4324" t="str">
        <f>LEFT(Table58[[#This Row],[L3 (Last Work Package only)]],FIND(" - ",Table58[[#This Row],[L3 (Last Work Package only)]])-1)</f>
        <v>IDR 0001</v>
      </c>
      <c r="M4324" t="str">
        <f>LEFT(Table58[[#This Row],[Assets]],FIND(" - ",Table58[[#This Row],[Assets]])-1)</f>
        <v>HS2-00002QSNH</v>
      </c>
      <c r="N4324" s="239" t="e">
        <f>INDEX(TrackerTbl[#Data],MATCH(Table58[[#This Row],[L2]],TrackerTbl[Cleansed_UAID_2],0),5)</f>
        <v>#N/A</v>
      </c>
      <c r="O4324" s="9" t="e">
        <f>INDEX(TrackerTbl[#Data],MATCH(Table58[[#This Row],[L2]],TrackerTbl[Cleansed_UAID_2],0),6)</f>
        <v>#N/A</v>
      </c>
      <c r="P4324" s="239" t="e">
        <f>INDEX(TrackerTbl[#Data],MATCH(Table58[[#This Row],[L2]],TrackerTbl[Cleansed_UAID_2],0),7)</f>
        <v>#N/A</v>
      </c>
    </row>
    <row r="4325" spans="10:16">
      <c r="J4325" t="s">
        <v>13726</v>
      </c>
      <c r="K4325" s="238" t="s">
        <v>13634</v>
      </c>
      <c r="L4325" t="str">
        <f>LEFT(Table58[[#This Row],[L3 (Last Work Package only)]],FIND(" - ",Table58[[#This Row],[L3 (Last Work Package only)]])-1)</f>
        <v>IDR 0001</v>
      </c>
      <c r="M4325" t="str">
        <f>LEFT(Table58[[#This Row],[Assets]],FIND(" - ",Table58[[#This Row],[Assets]])-1)</f>
        <v>HS2-00002QSNK</v>
      </c>
      <c r="N4325" s="239" t="e">
        <f>INDEX(TrackerTbl[#Data],MATCH(Table58[[#This Row],[L2]],TrackerTbl[Cleansed_UAID_2],0),5)</f>
        <v>#N/A</v>
      </c>
      <c r="O4325" s="9" t="e">
        <f>INDEX(TrackerTbl[#Data],MATCH(Table58[[#This Row],[L2]],TrackerTbl[Cleansed_UAID_2],0),6)</f>
        <v>#N/A</v>
      </c>
      <c r="P4325" s="239" t="e">
        <f>INDEX(TrackerTbl[#Data],MATCH(Table58[[#This Row],[L2]],TrackerTbl[Cleansed_UAID_2],0),7)</f>
        <v>#N/A</v>
      </c>
    </row>
    <row r="4326" spans="10:16">
      <c r="J4326" t="s">
        <v>13727</v>
      </c>
      <c r="K4326" s="238" t="s">
        <v>13634</v>
      </c>
      <c r="L4326" t="str">
        <f>LEFT(Table58[[#This Row],[L3 (Last Work Package only)]],FIND(" - ",Table58[[#This Row],[L3 (Last Work Package only)]])-1)</f>
        <v>IDR 0001</v>
      </c>
      <c r="M4326" t="str">
        <f>LEFT(Table58[[#This Row],[Assets]],FIND(" - ",Table58[[#This Row],[Assets]])-1)</f>
        <v>HS2-00002QSNL</v>
      </c>
      <c r="N4326" s="239" t="e">
        <f>INDEX(TrackerTbl[#Data],MATCH(Table58[[#This Row],[L2]],TrackerTbl[Cleansed_UAID_2],0),5)</f>
        <v>#N/A</v>
      </c>
      <c r="O4326" s="9" t="e">
        <f>INDEX(TrackerTbl[#Data],MATCH(Table58[[#This Row],[L2]],TrackerTbl[Cleansed_UAID_2],0),6)</f>
        <v>#N/A</v>
      </c>
      <c r="P4326" s="239" t="e">
        <f>INDEX(TrackerTbl[#Data],MATCH(Table58[[#This Row],[L2]],TrackerTbl[Cleansed_UAID_2],0),7)</f>
        <v>#N/A</v>
      </c>
    </row>
    <row r="4327" spans="10:16">
      <c r="J4327" t="s">
        <v>13728</v>
      </c>
      <c r="K4327" s="238" t="s">
        <v>13634</v>
      </c>
      <c r="L4327" t="str">
        <f>LEFT(Table58[[#This Row],[L3 (Last Work Package only)]],FIND(" - ",Table58[[#This Row],[L3 (Last Work Package only)]])-1)</f>
        <v>IDR 0001</v>
      </c>
      <c r="M4327" t="str">
        <f>LEFT(Table58[[#This Row],[Assets]],FIND(" - ",Table58[[#This Row],[Assets]])-1)</f>
        <v>HS2-00002RWGC</v>
      </c>
      <c r="N4327" s="239" t="e">
        <f>INDEX(TrackerTbl[#Data],MATCH(Table58[[#This Row],[L2]],TrackerTbl[Cleansed_UAID_2],0),5)</f>
        <v>#N/A</v>
      </c>
      <c r="O4327" s="9" t="e">
        <f>INDEX(TrackerTbl[#Data],MATCH(Table58[[#This Row],[L2]],TrackerTbl[Cleansed_UAID_2],0),6)</f>
        <v>#N/A</v>
      </c>
      <c r="P4327" s="239" t="e">
        <f>INDEX(TrackerTbl[#Data],MATCH(Table58[[#This Row],[L2]],TrackerTbl[Cleansed_UAID_2],0),7)</f>
        <v>#N/A</v>
      </c>
    </row>
    <row r="4328" spans="10:16">
      <c r="J4328" t="s">
        <v>13729</v>
      </c>
      <c r="K4328" s="238" t="s">
        <v>13634</v>
      </c>
      <c r="L4328" t="str">
        <f>LEFT(Table58[[#This Row],[L3 (Last Work Package only)]],FIND(" - ",Table58[[#This Row],[L3 (Last Work Package only)]])-1)</f>
        <v>IDR 0001</v>
      </c>
      <c r="M4328" t="str">
        <f>LEFT(Table58[[#This Row],[Assets]],FIND(" - ",Table58[[#This Row],[Assets]])-1)</f>
        <v>HS2-00002RWGD</v>
      </c>
      <c r="N4328" s="239" t="e">
        <f>INDEX(TrackerTbl[#Data],MATCH(Table58[[#This Row],[L2]],TrackerTbl[Cleansed_UAID_2],0),5)</f>
        <v>#N/A</v>
      </c>
      <c r="O4328" s="9" t="e">
        <f>INDEX(TrackerTbl[#Data],MATCH(Table58[[#This Row],[L2]],TrackerTbl[Cleansed_UAID_2],0),6)</f>
        <v>#N/A</v>
      </c>
      <c r="P4328" s="239" t="e">
        <f>INDEX(TrackerTbl[#Data],MATCH(Table58[[#This Row],[L2]],TrackerTbl[Cleansed_UAID_2],0),7)</f>
        <v>#N/A</v>
      </c>
    </row>
    <row r="4329" spans="10:16">
      <c r="J4329" t="s">
        <v>13730</v>
      </c>
      <c r="K4329" s="238" t="s">
        <v>13634</v>
      </c>
      <c r="L4329" t="str">
        <f>LEFT(Table58[[#This Row],[L3 (Last Work Package only)]],FIND(" - ",Table58[[#This Row],[L3 (Last Work Package only)]])-1)</f>
        <v>IDR 0001</v>
      </c>
      <c r="M4329" t="str">
        <f>LEFT(Table58[[#This Row],[Assets]],FIND(" - ",Table58[[#This Row],[Assets]])-1)</f>
        <v>HS2-00002RWGF</v>
      </c>
      <c r="N4329" s="239" t="e">
        <f>INDEX(TrackerTbl[#Data],MATCH(Table58[[#This Row],[L2]],TrackerTbl[Cleansed_UAID_2],0),5)</f>
        <v>#N/A</v>
      </c>
      <c r="O4329" s="9" t="e">
        <f>INDEX(TrackerTbl[#Data],MATCH(Table58[[#This Row],[L2]],TrackerTbl[Cleansed_UAID_2],0),6)</f>
        <v>#N/A</v>
      </c>
      <c r="P4329" s="239" t="e">
        <f>INDEX(TrackerTbl[#Data],MATCH(Table58[[#This Row],[L2]],TrackerTbl[Cleansed_UAID_2],0),7)</f>
        <v>#N/A</v>
      </c>
    </row>
    <row r="4330" spans="10:16">
      <c r="J4330" t="s">
        <v>13731</v>
      </c>
      <c r="K4330" s="238" t="s">
        <v>13634</v>
      </c>
      <c r="L4330" t="str">
        <f>LEFT(Table58[[#This Row],[L3 (Last Work Package only)]],FIND(" - ",Table58[[#This Row],[L3 (Last Work Package only)]])-1)</f>
        <v>IDR 0001</v>
      </c>
      <c r="M4330" t="str">
        <f>LEFT(Table58[[#This Row],[Assets]],FIND(" - ",Table58[[#This Row],[Assets]])-1)</f>
        <v>HS2-00002RWFW</v>
      </c>
      <c r="N4330" s="239" t="e">
        <f>INDEX(TrackerTbl[#Data],MATCH(Table58[[#This Row],[L2]],TrackerTbl[Cleansed_UAID_2],0),5)</f>
        <v>#N/A</v>
      </c>
      <c r="O4330" s="9" t="e">
        <f>INDEX(TrackerTbl[#Data],MATCH(Table58[[#This Row],[L2]],TrackerTbl[Cleansed_UAID_2],0),6)</f>
        <v>#N/A</v>
      </c>
      <c r="P4330" s="239" t="e">
        <f>INDEX(TrackerTbl[#Data],MATCH(Table58[[#This Row],[L2]],TrackerTbl[Cleansed_UAID_2],0),7)</f>
        <v>#N/A</v>
      </c>
    </row>
    <row r="4331" spans="10:16">
      <c r="J4331" t="s">
        <v>13732</v>
      </c>
      <c r="K4331" s="238" t="s">
        <v>13634</v>
      </c>
      <c r="L4331" t="str">
        <f>LEFT(Table58[[#This Row],[L3 (Last Work Package only)]],FIND(" - ",Table58[[#This Row],[L3 (Last Work Package only)]])-1)</f>
        <v>IDR 0001</v>
      </c>
      <c r="M4331" t="str">
        <f>LEFT(Table58[[#This Row],[Assets]],FIND(" - ",Table58[[#This Row],[Assets]])-1)</f>
        <v>HS2-00002QSFF</v>
      </c>
      <c r="N4331" s="239" t="e">
        <f>INDEX(TrackerTbl[#Data],MATCH(Table58[[#This Row],[L2]],TrackerTbl[Cleansed_UAID_2],0),5)</f>
        <v>#N/A</v>
      </c>
      <c r="O4331" s="9" t="e">
        <f>INDEX(TrackerTbl[#Data],MATCH(Table58[[#This Row],[L2]],TrackerTbl[Cleansed_UAID_2],0),6)</f>
        <v>#N/A</v>
      </c>
      <c r="P4331" s="239" t="e">
        <f>INDEX(TrackerTbl[#Data],MATCH(Table58[[#This Row],[L2]],TrackerTbl[Cleansed_UAID_2],0),7)</f>
        <v>#N/A</v>
      </c>
    </row>
    <row r="4332" spans="10:16">
      <c r="J4332" t="s">
        <v>13733</v>
      </c>
      <c r="K4332" s="238" t="s">
        <v>13634</v>
      </c>
      <c r="L4332" t="str">
        <f>LEFT(Table58[[#This Row],[L3 (Last Work Package only)]],FIND(" - ",Table58[[#This Row],[L3 (Last Work Package only)]])-1)</f>
        <v>IDR 0001</v>
      </c>
      <c r="M4332" t="str">
        <f>LEFT(Table58[[#This Row],[Assets]],FIND(" - ",Table58[[#This Row],[Assets]])-1)</f>
        <v>HS2-00002QSNE</v>
      </c>
      <c r="N4332" s="239" t="e">
        <f>INDEX(TrackerTbl[#Data],MATCH(Table58[[#This Row],[L2]],TrackerTbl[Cleansed_UAID_2],0),5)</f>
        <v>#N/A</v>
      </c>
      <c r="O4332" s="9" t="e">
        <f>INDEX(TrackerTbl[#Data],MATCH(Table58[[#This Row],[L2]],TrackerTbl[Cleansed_UAID_2],0),6)</f>
        <v>#N/A</v>
      </c>
      <c r="P4332" s="239" t="e">
        <f>INDEX(TrackerTbl[#Data],MATCH(Table58[[#This Row],[L2]],TrackerTbl[Cleansed_UAID_2],0),7)</f>
        <v>#N/A</v>
      </c>
    </row>
    <row r="4333" spans="10:16">
      <c r="J4333" t="s">
        <v>13734</v>
      </c>
      <c r="K4333" s="238" t="s">
        <v>13634</v>
      </c>
      <c r="L4333" t="str">
        <f>LEFT(Table58[[#This Row],[L3 (Last Work Package only)]],FIND(" - ",Table58[[#This Row],[L3 (Last Work Package only)]])-1)</f>
        <v>IDR 0001</v>
      </c>
      <c r="M4333" t="str">
        <f>LEFT(Table58[[#This Row],[Assets]],FIND(" - ",Table58[[#This Row],[Assets]])-1)</f>
        <v>HS2-00002QSFG</v>
      </c>
      <c r="N4333" s="239" t="e">
        <f>INDEX(TrackerTbl[#Data],MATCH(Table58[[#This Row],[L2]],TrackerTbl[Cleansed_UAID_2],0),5)</f>
        <v>#N/A</v>
      </c>
      <c r="O4333" s="9" t="e">
        <f>INDEX(TrackerTbl[#Data],MATCH(Table58[[#This Row],[L2]],TrackerTbl[Cleansed_UAID_2],0),6)</f>
        <v>#N/A</v>
      </c>
      <c r="P4333" s="239" t="e">
        <f>INDEX(TrackerTbl[#Data],MATCH(Table58[[#This Row],[L2]],TrackerTbl[Cleansed_UAID_2],0),7)</f>
        <v>#N/A</v>
      </c>
    </row>
    <row r="4334" spans="10:16">
      <c r="J4334" t="s">
        <v>13735</v>
      </c>
      <c r="K4334" s="238" t="s">
        <v>13634</v>
      </c>
      <c r="L4334" t="str">
        <f>LEFT(Table58[[#This Row],[L3 (Last Work Package only)]],FIND(" - ",Table58[[#This Row],[L3 (Last Work Package only)]])-1)</f>
        <v>IDR 0001</v>
      </c>
      <c r="M4334" t="str">
        <f>LEFT(Table58[[#This Row],[Assets]],FIND(" - ",Table58[[#This Row],[Assets]])-1)</f>
        <v>HS2-00002QSNN</v>
      </c>
      <c r="N4334" s="239" t="e">
        <f>INDEX(TrackerTbl[#Data],MATCH(Table58[[#This Row],[L2]],TrackerTbl[Cleansed_UAID_2],0),5)</f>
        <v>#N/A</v>
      </c>
      <c r="O4334" s="9" t="e">
        <f>INDEX(TrackerTbl[#Data],MATCH(Table58[[#This Row],[L2]],TrackerTbl[Cleansed_UAID_2],0),6)</f>
        <v>#N/A</v>
      </c>
      <c r="P4334" s="239" t="e">
        <f>INDEX(TrackerTbl[#Data],MATCH(Table58[[#This Row],[L2]],TrackerTbl[Cleansed_UAID_2],0),7)</f>
        <v>#N/A</v>
      </c>
    </row>
    <row r="4335" spans="10:16">
      <c r="J4335" t="s">
        <v>13736</v>
      </c>
      <c r="K4335" s="238" t="s">
        <v>13634</v>
      </c>
      <c r="L4335" t="str">
        <f>LEFT(Table58[[#This Row],[L3 (Last Work Package only)]],FIND(" - ",Table58[[#This Row],[L3 (Last Work Package only)]])-1)</f>
        <v>IDR 0001</v>
      </c>
      <c r="M4335" t="str">
        <f>LEFT(Table58[[#This Row],[Assets]],FIND(" - ",Table58[[#This Row],[Assets]])-1)</f>
        <v>HS2-00002RWGJ</v>
      </c>
      <c r="N4335" s="239" t="e">
        <f>INDEX(TrackerTbl[#Data],MATCH(Table58[[#This Row],[L2]],TrackerTbl[Cleansed_UAID_2],0),5)</f>
        <v>#N/A</v>
      </c>
      <c r="O4335" s="9" t="e">
        <f>INDEX(TrackerTbl[#Data],MATCH(Table58[[#This Row],[L2]],TrackerTbl[Cleansed_UAID_2],0),6)</f>
        <v>#N/A</v>
      </c>
      <c r="P4335" s="239" t="e">
        <f>INDEX(TrackerTbl[#Data],MATCH(Table58[[#This Row],[L2]],TrackerTbl[Cleansed_UAID_2],0),7)</f>
        <v>#N/A</v>
      </c>
    </row>
    <row r="4336" spans="10:16">
      <c r="J4336" t="s">
        <v>13737</v>
      </c>
      <c r="K4336" s="238" t="s">
        <v>13634</v>
      </c>
      <c r="L4336" t="str">
        <f>LEFT(Table58[[#This Row],[L3 (Last Work Package only)]],FIND(" - ",Table58[[#This Row],[L3 (Last Work Package only)]])-1)</f>
        <v>IDR 0001</v>
      </c>
      <c r="M4336" t="str">
        <f>LEFT(Table58[[#This Row],[Assets]],FIND(" - ",Table58[[#This Row],[Assets]])-1)</f>
        <v>HS2-00002QSFH</v>
      </c>
      <c r="N4336" s="239" t="e">
        <f>INDEX(TrackerTbl[#Data],MATCH(Table58[[#This Row],[L2]],TrackerTbl[Cleansed_UAID_2],0),5)</f>
        <v>#N/A</v>
      </c>
      <c r="O4336" s="9" t="e">
        <f>INDEX(TrackerTbl[#Data],MATCH(Table58[[#This Row],[L2]],TrackerTbl[Cleansed_UAID_2],0),6)</f>
        <v>#N/A</v>
      </c>
      <c r="P4336" s="239" t="e">
        <f>INDEX(TrackerTbl[#Data],MATCH(Table58[[#This Row],[L2]],TrackerTbl[Cleansed_UAID_2],0),7)</f>
        <v>#N/A</v>
      </c>
    </row>
    <row r="4337" spans="10:16">
      <c r="J4337" t="s">
        <v>13738</v>
      </c>
      <c r="K4337" s="238" t="s">
        <v>13634</v>
      </c>
      <c r="L4337" t="str">
        <f>LEFT(Table58[[#This Row],[L3 (Last Work Package only)]],FIND(" - ",Table58[[#This Row],[L3 (Last Work Package only)]])-1)</f>
        <v>IDR 0001</v>
      </c>
      <c r="M4337" t="str">
        <f>LEFT(Table58[[#This Row],[Assets]],FIND(" - ",Table58[[#This Row],[Assets]])-1)</f>
        <v>HS2-00002QSNF</v>
      </c>
      <c r="N4337" s="239" t="e">
        <f>INDEX(TrackerTbl[#Data],MATCH(Table58[[#This Row],[L2]],TrackerTbl[Cleansed_UAID_2],0),5)</f>
        <v>#N/A</v>
      </c>
      <c r="O4337" s="9" t="e">
        <f>INDEX(TrackerTbl[#Data],MATCH(Table58[[#This Row],[L2]],TrackerTbl[Cleansed_UAID_2],0),6)</f>
        <v>#N/A</v>
      </c>
      <c r="P4337" s="239" t="e">
        <f>INDEX(TrackerTbl[#Data],MATCH(Table58[[#This Row],[L2]],TrackerTbl[Cleansed_UAID_2],0),7)</f>
        <v>#N/A</v>
      </c>
    </row>
    <row r="4338" spans="10:16">
      <c r="J4338" t="s">
        <v>13739</v>
      </c>
      <c r="K4338" s="238" t="s">
        <v>13634</v>
      </c>
      <c r="L4338" t="str">
        <f>LEFT(Table58[[#This Row],[L3 (Last Work Package only)]],FIND(" - ",Table58[[#This Row],[L3 (Last Work Package only)]])-1)</f>
        <v>IDR 0001</v>
      </c>
      <c r="M4338" t="str">
        <f>LEFT(Table58[[#This Row],[Assets]],FIND(" - ",Table58[[#This Row],[Assets]])-1)</f>
        <v>HS2-00002RWFX</v>
      </c>
      <c r="N4338" s="239" t="e">
        <f>INDEX(TrackerTbl[#Data],MATCH(Table58[[#This Row],[L2]],TrackerTbl[Cleansed_UAID_2],0),5)</f>
        <v>#N/A</v>
      </c>
      <c r="O4338" s="9" t="e">
        <f>INDEX(TrackerTbl[#Data],MATCH(Table58[[#This Row],[L2]],TrackerTbl[Cleansed_UAID_2],0),6)</f>
        <v>#N/A</v>
      </c>
      <c r="P4338" s="239" t="e">
        <f>INDEX(TrackerTbl[#Data],MATCH(Table58[[#This Row],[L2]],TrackerTbl[Cleansed_UAID_2],0),7)</f>
        <v>#N/A</v>
      </c>
    </row>
    <row r="4339" spans="10:16">
      <c r="J4339" t="s">
        <v>13740</v>
      </c>
      <c r="K4339" s="238" t="s">
        <v>13634</v>
      </c>
      <c r="L4339" t="str">
        <f>LEFT(Table58[[#This Row],[L3 (Last Work Package only)]],FIND(" - ",Table58[[#This Row],[L3 (Last Work Package only)]])-1)</f>
        <v>IDR 0001</v>
      </c>
      <c r="M4339" t="str">
        <f>LEFT(Table58[[#This Row],[Assets]],FIND(" - ",Table58[[#This Row],[Assets]])-1)</f>
        <v>HS2-00002RWFU</v>
      </c>
      <c r="N4339" s="239" t="e">
        <f>INDEX(TrackerTbl[#Data],MATCH(Table58[[#This Row],[L2]],TrackerTbl[Cleansed_UAID_2],0),5)</f>
        <v>#N/A</v>
      </c>
      <c r="O4339" s="9" t="e">
        <f>INDEX(TrackerTbl[#Data],MATCH(Table58[[#This Row],[L2]],TrackerTbl[Cleansed_UAID_2],0),6)</f>
        <v>#N/A</v>
      </c>
      <c r="P4339" s="239" t="e">
        <f>INDEX(TrackerTbl[#Data],MATCH(Table58[[#This Row],[L2]],TrackerTbl[Cleansed_UAID_2],0),7)</f>
        <v>#N/A</v>
      </c>
    </row>
    <row r="4340" spans="10:16">
      <c r="J4340" t="s">
        <v>13741</v>
      </c>
      <c r="K4340" s="238" t="s">
        <v>13634</v>
      </c>
      <c r="L4340" t="str">
        <f>LEFT(Table58[[#This Row],[L3 (Last Work Package only)]],FIND(" - ",Table58[[#This Row],[L3 (Last Work Package only)]])-1)</f>
        <v>IDR 0001</v>
      </c>
      <c r="M4340" t="str">
        <f>LEFT(Table58[[#This Row],[Assets]],FIND(" - ",Table58[[#This Row],[Assets]])-1)</f>
        <v>HS2-00002QSFJ</v>
      </c>
      <c r="N4340" s="239" t="e">
        <f>INDEX(TrackerTbl[#Data],MATCH(Table58[[#This Row],[L2]],TrackerTbl[Cleansed_UAID_2],0),5)</f>
        <v>#N/A</v>
      </c>
      <c r="O4340" s="9" t="e">
        <f>INDEX(TrackerTbl[#Data],MATCH(Table58[[#This Row],[L2]],TrackerTbl[Cleansed_UAID_2],0),6)</f>
        <v>#N/A</v>
      </c>
      <c r="P4340" s="239" t="e">
        <f>INDEX(TrackerTbl[#Data],MATCH(Table58[[#This Row],[L2]],TrackerTbl[Cleansed_UAID_2],0),7)</f>
        <v>#N/A</v>
      </c>
    </row>
    <row r="4341" spans="10:16">
      <c r="J4341" t="s">
        <v>13742</v>
      </c>
      <c r="K4341" s="238" t="s">
        <v>13634</v>
      </c>
      <c r="L4341" t="str">
        <f>LEFT(Table58[[#This Row],[L3 (Last Work Package only)]],FIND(" - ",Table58[[#This Row],[L3 (Last Work Package only)]])-1)</f>
        <v>IDR 0001</v>
      </c>
      <c r="M4341" t="str">
        <f>LEFT(Table58[[#This Row],[Assets]],FIND(" - ",Table58[[#This Row],[Assets]])-1)</f>
        <v>HS2-00002QSND</v>
      </c>
      <c r="N4341" s="239" t="e">
        <f>INDEX(TrackerTbl[#Data],MATCH(Table58[[#This Row],[L2]],TrackerTbl[Cleansed_UAID_2],0),5)</f>
        <v>#N/A</v>
      </c>
      <c r="O4341" s="9" t="e">
        <f>INDEX(TrackerTbl[#Data],MATCH(Table58[[#This Row],[L2]],TrackerTbl[Cleansed_UAID_2],0),6)</f>
        <v>#N/A</v>
      </c>
      <c r="P4341" s="239" t="e">
        <f>INDEX(TrackerTbl[#Data],MATCH(Table58[[#This Row],[L2]],TrackerTbl[Cleansed_UAID_2],0),7)</f>
        <v>#N/A</v>
      </c>
    </row>
    <row r="4342" spans="10:16">
      <c r="J4342" t="s">
        <v>13743</v>
      </c>
      <c r="K4342" s="238" t="s">
        <v>13634</v>
      </c>
      <c r="L4342" t="str">
        <f>LEFT(Table58[[#This Row],[L3 (Last Work Package only)]],FIND(" - ",Table58[[#This Row],[L3 (Last Work Package only)]])-1)</f>
        <v>IDR 0001</v>
      </c>
      <c r="M4342" t="str">
        <f>LEFT(Table58[[#This Row],[Assets]],FIND(" - ",Table58[[#This Row],[Assets]])-1)</f>
        <v>HS2-00002CT47</v>
      </c>
      <c r="N4342" s="239" t="e">
        <f>INDEX(TrackerTbl[#Data],MATCH(Table58[[#This Row],[L2]],TrackerTbl[Cleansed_UAID_2],0),5)</f>
        <v>#N/A</v>
      </c>
      <c r="O4342" s="9" t="e">
        <f>INDEX(TrackerTbl[#Data],MATCH(Table58[[#This Row],[L2]],TrackerTbl[Cleansed_UAID_2],0),6)</f>
        <v>#N/A</v>
      </c>
      <c r="P4342" s="239" t="e">
        <f>INDEX(TrackerTbl[#Data],MATCH(Table58[[#This Row],[L2]],TrackerTbl[Cleansed_UAID_2],0),7)</f>
        <v>#N/A</v>
      </c>
    </row>
    <row r="4343" spans="10:16">
      <c r="J4343" t="s">
        <v>13744</v>
      </c>
      <c r="K4343" s="238" t="s">
        <v>13634</v>
      </c>
      <c r="L4343" t="str">
        <f>LEFT(Table58[[#This Row],[L3 (Last Work Package only)]],FIND(" - ",Table58[[#This Row],[L3 (Last Work Package only)]])-1)</f>
        <v>IDR 0001</v>
      </c>
      <c r="M4343" t="str">
        <f>LEFT(Table58[[#This Row],[Assets]],FIND(" - ",Table58[[#This Row],[Assets]])-1)</f>
        <v>HS2-00002TG36</v>
      </c>
      <c r="N4343" s="239" t="e">
        <f>INDEX(TrackerTbl[#Data],MATCH(Table58[[#This Row],[L2]],TrackerTbl[Cleansed_UAID_2],0),5)</f>
        <v>#N/A</v>
      </c>
      <c r="O4343" s="9" t="e">
        <f>INDEX(TrackerTbl[#Data],MATCH(Table58[[#This Row],[L2]],TrackerTbl[Cleansed_UAID_2],0),6)</f>
        <v>#N/A</v>
      </c>
      <c r="P4343" s="239" t="e">
        <f>INDEX(TrackerTbl[#Data],MATCH(Table58[[#This Row],[L2]],TrackerTbl[Cleansed_UAID_2],0),7)</f>
        <v>#N/A</v>
      </c>
    </row>
    <row r="4344" spans="10:16">
      <c r="J4344" t="s">
        <v>13745</v>
      </c>
      <c r="K4344" s="238" t="s">
        <v>13634</v>
      </c>
      <c r="L4344" t="str">
        <f>LEFT(Table58[[#This Row],[L3 (Last Work Package only)]],FIND(" - ",Table58[[#This Row],[L3 (Last Work Package only)]])-1)</f>
        <v>IDR 0001</v>
      </c>
      <c r="M4344" t="str">
        <f>LEFT(Table58[[#This Row],[Assets]],FIND(" - ",Table58[[#This Row],[Assets]])-1)</f>
        <v>HS2-00002WUHX</v>
      </c>
      <c r="N4344" s="239" t="e">
        <f>INDEX(TrackerTbl[#Data],MATCH(Table58[[#This Row],[L2]],TrackerTbl[Cleansed_UAID_2],0),5)</f>
        <v>#N/A</v>
      </c>
      <c r="O4344" s="9" t="e">
        <f>INDEX(TrackerTbl[#Data],MATCH(Table58[[#This Row],[L2]],TrackerTbl[Cleansed_UAID_2],0),6)</f>
        <v>#N/A</v>
      </c>
      <c r="P4344" s="239" t="e">
        <f>INDEX(TrackerTbl[#Data],MATCH(Table58[[#This Row],[L2]],TrackerTbl[Cleansed_UAID_2],0),7)</f>
        <v>#N/A</v>
      </c>
    </row>
    <row r="4345" spans="10:16">
      <c r="J4345" t="s">
        <v>13746</v>
      </c>
      <c r="K4345" s="238" t="s">
        <v>13634</v>
      </c>
      <c r="L4345" t="str">
        <f>LEFT(Table58[[#This Row],[L3 (Last Work Package only)]],FIND(" - ",Table58[[#This Row],[L3 (Last Work Package only)]])-1)</f>
        <v>IDR 0001</v>
      </c>
      <c r="M4345" t="str">
        <f>LEFT(Table58[[#This Row],[Assets]],FIND(" - ",Table58[[#This Row],[Assets]])-1)</f>
        <v>HS2-00002WUHY</v>
      </c>
      <c r="N4345" s="239" t="e">
        <f>INDEX(TrackerTbl[#Data],MATCH(Table58[[#This Row],[L2]],TrackerTbl[Cleansed_UAID_2],0),5)</f>
        <v>#N/A</v>
      </c>
      <c r="O4345" s="9" t="e">
        <f>INDEX(TrackerTbl[#Data],MATCH(Table58[[#This Row],[L2]],TrackerTbl[Cleansed_UAID_2],0),6)</f>
        <v>#N/A</v>
      </c>
      <c r="P4345" s="239" t="e">
        <f>INDEX(TrackerTbl[#Data],MATCH(Table58[[#This Row],[L2]],TrackerTbl[Cleansed_UAID_2],0),7)</f>
        <v>#N/A</v>
      </c>
    </row>
    <row r="4346" spans="10:16">
      <c r="J4346" t="s">
        <v>13747</v>
      </c>
      <c r="K4346" s="238" t="s">
        <v>13634</v>
      </c>
      <c r="L4346" t="str">
        <f>LEFT(Table58[[#This Row],[L3 (Last Work Package only)]],FIND(" - ",Table58[[#This Row],[L3 (Last Work Package only)]])-1)</f>
        <v>IDR 0001</v>
      </c>
      <c r="M4346" t="str">
        <f>LEFT(Table58[[#This Row],[Assets]],FIND(" - ",Table58[[#This Row],[Assets]])-1)</f>
        <v>HS2-00002WUHZ</v>
      </c>
      <c r="N4346" s="239" t="e">
        <f>INDEX(TrackerTbl[#Data],MATCH(Table58[[#This Row],[L2]],TrackerTbl[Cleansed_UAID_2],0),5)</f>
        <v>#N/A</v>
      </c>
      <c r="O4346" s="9" t="e">
        <f>INDEX(TrackerTbl[#Data],MATCH(Table58[[#This Row],[L2]],TrackerTbl[Cleansed_UAID_2],0),6)</f>
        <v>#N/A</v>
      </c>
      <c r="P4346" s="239" t="e">
        <f>INDEX(TrackerTbl[#Data],MATCH(Table58[[#This Row],[L2]],TrackerTbl[Cleansed_UAID_2],0),7)</f>
        <v>#N/A</v>
      </c>
    </row>
    <row r="4347" spans="10:16">
      <c r="J4347" t="s">
        <v>13748</v>
      </c>
      <c r="K4347" s="238" t="s">
        <v>13634</v>
      </c>
      <c r="L4347" t="str">
        <f>LEFT(Table58[[#This Row],[L3 (Last Work Package only)]],FIND(" - ",Table58[[#This Row],[L3 (Last Work Package only)]])-1)</f>
        <v>IDR 0001</v>
      </c>
      <c r="M4347" t="str">
        <f>LEFT(Table58[[#This Row],[Assets]],FIND(" - ",Table58[[#This Row],[Assets]])-1)</f>
        <v>HS2-00002WUJ0</v>
      </c>
      <c r="N4347" s="239" t="e">
        <f>INDEX(TrackerTbl[#Data],MATCH(Table58[[#This Row],[L2]],TrackerTbl[Cleansed_UAID_2],0),5)</f>
        <v>#N/A</v>
      </c>
      <c r="O4347" s="9" t="e">
        <f>INDEX(TrackerTbl[#Data],MATCH(Table58[[#This Row],[L2]],TrackerTbl[Cleansed_UAID_2],0),6)</f>
        <v>#N/A</v>
      </c>
      <c r="P4347" s="239" t="e">
        <f>INDEX(TrackerTbl[#Data],MATCH(Table58[[#This Row],[L2]],TrackerTbl[Cleansed_UAID_2],0),7)</f>
        <v>#N/A</v>
      </c>
    </row>
    <row r="4348" spans="10:16">
      <c r="J4348" t="s">
        <v>13749</v>
      </c>
      <c r="K4348" s="238" t="s">
        <v>13634</v>
      </c>
      <c r="L4348" t="str">
        <f>LEFT(Table58[[#This Row],[L3 (Last Work Package only)]],FIND(" - ",Table58[[#This Row],[L3 (Last Work Package only)]])-1)</f>
        <v>IDR 0001</v>
      </c>
      <c r="M4348" t="str">
        <f>LEFT(Table58[[#This Row],[Assets]],FIND(" - ",Table58[[#This Row],[Assets]])-1)</f>
        <v>HS2-00002WUJ1</v>
      </c>
      <c r="N4348" s="239">
        <f>INDEX(TrackerTbl[#Data],MATCH(Table58[[#This Row],[L2]],TrackerTbl[Cleansed_UAID_2],0),5)</f>
        <v>45625</v>
      </c>
      <c r="O4348" s="9" t="str">
        <f>INDEX(TrackerTbl[#Data],MATCH(Table58[[#This Row],[L2]],TrackerTbl[Cleansed_UAID_2],0),6)</f>
        <v>10 - Complete</v>
      </c>
      <c r="P4348" s="239">
        <f>INDEX(TrackerTbl[#Data],MATCH(Table58[[#This Row],[L2]],TrackerTbl[Cleansed_UAID_2],0),7)</f>
        <v>45631</v>
      </c>
    </row>
    <row r="4349" spans="10:16">
      <c r="J4349" t="s">
        <v>13750</v>
      </c>
      <c r="K4349" s="238" t="s">
        <v>13634</v>
      </c>
      <c r="L4349" t="str">
        <f>LEFT(Table58[[#This Row],[L3 (Last Work Package only)]],FIND(" - ",Table58[[#This Row],[L3 (Last Work Package only)]])-1)</f>
        <v>IDR 0001</v>
      </c>
      <c r="M4349" t="str">
        <f>LEFT(Table58[[#This Row],[Assets]],FIND(" - ",Table58[[#This Row],[Assets]])-1)</f>
        <v>HS2-00002WUJ2</v>
      </c>
      <c r="N4349" s="239" t="e">
        <f>INDEX(TrackerTbl[#Data],MATCH(Table58[[#This Row],[L2]],TrackerTbl[Cleansed_UAID_2],0),5)</f>
        <v>#N/A</v>
      </c>
      <c r="O4349" s="9" t="e">
        <f>INDEX(TrackerTbl[#Data],MATCH(Table58[[#This Row],[L2]],TrackerTbl[Cleansed_UAID_2],0),6)</f>
        <v>#N/A</v>
      </c>
      <c r="P4349" s="239" t="e">
        <f>INDEX(TrackerTbl[#Data],MATCH(Table58[[#This Row],[L2]],TrackerTbl[Cleansed_UAID_2],0),7)</f>
        <v>#N/A</v>
      </c>
    </row>
    <row r="4350" spans="10:16">
      <c r="J4350" t="s">
        <v>13751</v>
      </c>
      <c r="K4350" s="238" t="s">
        <v>13634</v>
      </c>
      <c r="L4350" t="str">
        <f>LEFT(Table58[[#This Row],[L3 (Last Work Package only)]],FIND(" - ",Table58[[#This Row],[L3 (Last Work Package only)]])-1)</f>
        <v>IDR 0001</v>
      </c>
      <c r="M4350" t="str">
        <f>LEFT(Table58[[#This Row],[Assets]],FIND(" - ",Table58[[#This Row],[Assets]])-1)</f>
        <v>HS2-00002WUJ4</v>
      </c>
      <c r="N4350" s="239" t="e">
        <f>INDEX(TrackerTbl[#Data],MATCH(Table58[[#This Row],[L2]],TrackerTbl[Cleansed_UAID_2],0),5)</f>
        <v>#N/A</v>
      </c>
      <c r="O4350" s="9" t="e">
        <f>INDEX(TrackerTbl[#Data],MATCH(Table58[[#This Row],[L2]],TrackerTbl[Cleansed_UAID_2],0),6)</f>
        <v>#N/A</v>
      </c>
      <c r="P4350" s="239" t="e">
        <f>INDEX(TrackerTbl[#Data],MATCH(Table58[[#This Row],[L2]],TrackerTbl[Cleansed_UAID_2],0),7)</f>
        <v>#N/A</v>
      </c>
    </row>
    <row r="4351" spans="10:16">
      <c r="J4351" t="s">
        <v>13752</v>
      </c>
      <c r="K4351" s="238" t="s">
        <v>13634</v>
      </c>
      <c r="L4351" t="str">
        <f>LEFT(Table58[[#This Row],[L3 (Last Work Package only)]],FIND(" - ",Table58[[#This Row],[L3 (Last Work Package only)]])-1)</f>
        <v>IDR 0001</v>
      </c>
      <c r="M4351" t="str">
        <f>LEFT(Table58[[#This Row],[Assets]],FIND(" - ",Table58[[#This Row],[Assets]])-1)</f>
        <v>HS2-00002WUJ9</v>
      </c>
      <c r="N4351" s="239" t="e">
        <f>INDEX(TrackerTbl[#Data],MATCH(Table58[[#This Row],[L2]],TrackerTbl[Cleansed_UAID_2],0),5)</f>
        <v>#N/A</v>
      </c>
      <c r="O4351" s="9" t="e">
        <f>INDEX(TrackerTbl[#Data],MATCH(Table58[[#This Row],[L2]],TrackerTbl[Cleansed_UAID_2],0),6)</f>
        <v>#N/A</v>
      </c>
      <c r="P4351" s="239" t="e">
        <f>INDEX(TrackerTbl[#Data],MATCH(Table58[[#This Row],[L2]],TrackerTbl[Cleansed_UAID_2],0),7)</f>
        <v>#N/A</v>
      </c>
    </row>
    <row r="4352" spans="10:16">
      <c r="J4352" t="s">
        <v>13753</v>
      </c>
      <c r="K4352" s="238" t="s">
        <v>13634</v>
      </c>
      <c r="L4352" t="str">
        <f>LEFT(Table58[[#This Row],[L3 (Last Work Package only)]],FIND(" - ",Table58[[#This Row],[L3 (Last Work Package only)]])-1)</f>
        <v>IDR 0001</v>
      </c>
      <c r="M4352" t="str">
        <f>LEFT(Table58[[#This Row],[Assets]],FIND(" - ",Table58[[#This Row],[Assets]])-1)</f>
        <v>HS2-00002WUJA</v>
      </c>
      <c r="N4352" s="239" t="e">
        <f>INDEX(TrackerTbl[#Data],MATCH(Table58[[#This Row],[L2]],TrackerTbl[Cleansed_UAID_2],0),5)</f>
        <v>#N/A</v>
      </c>
      <c r="O4352" s="9" t="e">
        <f>INDEX(TrackerTbl[#Data],MATCH(Table58[[#This Row],[L2]],TrackerTbl[Cleansed_UAID_2],0),6)</f>
        <v>#N/A</v>
      </c>
      <c r="P4352" s="239" t="e">
        <f>INDEX(TrackerTbl[#Data],MATCH(Table58[[#This Row],[L2]],TrackerTbl[Cleansed_UAID_2],0),7)</f>
        <v>#N/A</v>
      </c>
    </row>
    <row r="4353" spans="10:16">
      <c r="J4353" t="s">
        <v>13754</v>
      </c>
      <c r="K4353" s="238" t="s">
        <v>13634</v>
      </c>
      <c r="L4353" t="str">
        <f>LEFT(Table58[[#This Row],[L3 (Last Work Package only)]],FIND(" - ",Table58[[#This Row],[L3 (Last Work Package only)]])-1)</f>
        <v>IDR 0001</v>
      </c>
      <c r="M4353" t="str">
        <f>LEFT(Table58[[#This Row],[Assets]],FIND(" - ",Table58[[#This Row],[Assets]])-1)</f>
        <v>HS2-00002WUJB</v>
      </c>
      <c r="N4353" s="239" t="e">
        <f>INDEX(TrackerTbl[#Data],MATCH(Table58[[#This Row],[L2]],TrackerTbl[Cleansed_UAID_2],0),5)</f>
        <v>#N/A</v>
      </c>
      <c r="O4353" s="9" t="e">
        <f>INDEX(TrackerTbl[#Data],MATCH(Table58[[#This Row],[L2]],TrackerTbl[Cleansed_UAID_2],0),6)</f>
        <v>#N/A</v>
      </c>
      <c r="P4353" s="239" t="e">
        <f>INDEX(TrackerTbl[#Data],MATCH(Table58[[#This Row],[L2]],TrackerTbl[Cleansed_UAID_2],0),7)</f>
        <v>#N/A</v>
      </c>
    </row>
    <row r="4354" spans="10:16">
      <c r="J4354" t="s">
        <v>13755</v>
      </c>
      <c r="K4354" s="238" t="s">
        <v>13634</v>
      </c>
      <c r="L4354" t="str">
        <f>LEFT(Table58[[#This Row],[L3 (Last Work Package only)]],FIND(" - ",Table58[[#This Row],[L3 (Last Work Package only)]])-1)</f>
        <v>IDR 0001</v>
      </c>
      <c r="M4354" t="str">
        <f>LEFT(Table58[[#This Row],[Assets]],FIND(" - ",Table58[[#This Row],[Assets]])-1)</f>
        <v>HS2-00002WUJC</v>
      </c>
      <c r="N4354" s="239" t="e">
        <f>INDEX(TrackerTbl[#Data],MATCH(Table58[[#This Row],[L2]],TrackerTbl[Cleansed_UAID_2],0),5)</f>
        <v>#N/A</v>
      </c>
      <c r="O4354" s="9" t="e">
        <f>INDEX(TrackerTbl[#Data],MATCH(Table58[[#This Row],[L2]],TrackerTbl[Cleansed_UAID_2],0),6)</f>
        <v>#N/A</v>
      </c>
      <c r="P4354" s="239" t="e">
        <f>INDEX(TrackerTbl[#Data],MATCH(Table58[[#This Row],[L2]],TrackerTbl[Cleansed_UAID_2],0),7)</f>
        <v>#N/A</v>
      </c>
    </row>
    <row r="4355" spans="10:16">
      <c r="J4355" t="s">
        <v>13756</v>
      </c>
      <c r="K4355" s="238" t="s">
        <v>13634</v>
      </c>
      <c r="L4355" t="str">
        <f>LEFT(Table58[[#This Row],[L3 (Last Work Package only)]],FIND(" - ",Table58[[#This Row],[L3 (Last Work Package only)]])-1)</f>
        <v>IDR 0001</v>
      </c>
      <c r="M4355" t="str">
        <f>LEFT(Table58[[#This Row],[Assets]],FIND(" - ",Table58[[#This Row],[Assets]])-1)</f>
        <v>HS2-00002WUJD</v>
      </c>
      <c r="N4355" s="239">
        <f>INDEX(TrackerTbl[#Data],MATCH(Table58[[#This Row],[L2]],TrackerTbl[Cleansed_UAID_2],0),5)</f>
        <v>45625</v>
      </c>
      <c r="O4355" s="9" t="str">
        <f>INDEX(TrackerTbl[#Data],MATCH(Table58[[#This Row],[L2]],TrackerTbl[Cleansed_UAID_2],0),6)</f>
        <v>10 - Complete</v>
      </c>
      <c r="P4355" s="239">
        <f>INDEX(TrackerTbl[#Data],MATCH(Table58[[#This Row],[L2]],TrackerTbl[Cleansed_UAID_2],0),7)</f>
        <v>45631</v>
      </c>
    </row>
    <row r="4356" spans="10:16">
      <c r="J4356" t="s">
        <v>13757</v>
      </c>
      <c r="K4356" s="238" t="s">
        <v>13634</v>
      </c>
      <c r="L4356" t="str">
        <f>LEFT(Table58[[#This Row],[L3 (Last Work Package only)]],FIND(" - ",Table58[[#This Row],[L3 (Last Work Package only)]])-1)</f>
        <v>IDR 0001</v>
      </c>
      <c r="M4356" t="str">
        <f>LEFT(Table58[[#This Row],[Assets]],FIND(" - ",Table58[[#This Row],[Assets]])-1)</f>
        <v>HS2-00002WUJE</v>
      </c>
      <c r="N4356" s="239">
        <f>INDEX(TrackerTbl[#Data],MATCH(Table58[[#This Row],[L2]],TrackerTbl[Cleansed_UAID_2],0),5)</f>
        <v>45625</v>
      </c>
      <c r="O4356" s="9" t="str">
        <f>INDEX(TrackerTbl[#Data],MATCH(Table58[[#This Row],[L2]],TrackerTbl[Cleansed_UAID_2],0),6)</f>
        <v>10 - Complete</v>
      </c>
      <c r="P4356" s="239">
        <f>INDEX(TrackerTbl[#Data],MATCH(Table58[[#This Row],[L2]],TrackerTbl[Cleansed_UAID_2],0),7)</f>
        <v>45631</v>
      </c>
    </row>
    <row r="4357" spans="10:16">
      <c r="J4357" t="s">
        <v>13758</v>
      </c>
      <c r="K4357" s="238" t="s">
        <v>13634</v>
      </c>
      <c r="L4357" t="str">
        <f>LEFT(Table58[[#This Row],[L3 (Last Work Package only)]],FIND(" - ",Table58[[#This Row],[L3 (Last Work Package only)]])-1)</f>
        <v>IDR 0001</v>
      </c>
      <c r="M4357" t="str">
        <f>LEFT(Table58[[#This Row],[Assets]],FIND(" - ",Table58[[#This Row],[Assets]])-1)</f>
        <v>HS2-00002XQ2E</v>
      </c>
      <c r="N4357" s="239" t="e">
        <f>INDEX(TrackerTbl[#Data],MATCH(Table58[[#This Row],[L2]],TrackerTbl[Cleansed_UAID_2],0),5)</f>
        <v>#N/A</v>
      </c>
      <c r="O4357" s="9" t="e">
        <f>INDEX(TrackerTbl[#Data],MATCH(Table58[[#This Row],[L2]],TrackerTbl[Cleansed_UAID_2],0),6)</f>
        <v>#N/A</v>
      </c>
      <c r="P4357" s="239" t="e">
        <f>INDEX(TrackerTbl[#Data],MATCH(Table58[[#This Row],[L2]],TrackerTbl[Cleansed_UAID_2],0),7)</f>
        <v>#N/A</v>
      </c>
    </row>
    <row r="4358" spans="10:16">
      <c r="J4358" t="s">
        <v>13759</v>
      </c>
      <c r="K4358" s="238" t="s">
        <v>13634</v>
      </c>
      <c r="L4358" t="str">
        <f>LEFT(Table58[[#This Row],[L3 (Last Work Package only)]],FIND(" - ",Table58[[#This Row],[L3 (Last Work Package only)]])-1)</f>
        <v>IDR 0001</v>
      </c>
      <c r="M4358" t="str">
        <f>LEFT(Table58[[#This Row],[Assets]],FIND(" - ",Table58[[#This Row],[Assets]])-1)</f>
        <v>HS2-00002XQ2F</v>
      </c>
      <c r="N4358" s="239" t="e">
        <f>INDEX(TrackerTbl[#Data],MATCH(Table58[[#This Row],[L2]],TrackerTbl[Cleansed_UAID_2],0),5)</f>
        <v>#N/A</v>
      </c>
      <c r="O4358" s="9" t="e">
        <f>INDEX(TrackerTbl[#Data],MATCH(Table58[[#This Row],[L2]],TrackerTbl[Cleansed_UAID_2],0),6)</f>
        <v>#N/A</v>
      </c>
      <c r="P4358" s="239" t="e">
        <f>INDEX(TrackerTbl[#Data],MATCH(Table58[[#This Row],[L2]],TrackerTbl[Cleansed_UAID_2],0),7)</f>
        <v>#N/A</v>
      </c>
    </row>
    <row r="4359" spans="10:16">
      <c r="J4359" t="s">
        <v>13760</v>
      </c>
      <c r="K4359" s="238" t="s">
        <v>13634</v>
      </c>
      <c r="L4359" t="str">
        <f>LEFT(Table58[[#This Row],[L3 (Last Work Package only)]],FIND(" - ",Table58[[#This Row],[L3 (Last Work Package only)]])-1)</f>
        <v>IDR 0001</v>
      </c>
      <c r="M4359" t="str">
        <f>LEFT(Table58[[#This Row],[Assets]],FIND(" - ",Table58[[#This Row],[Assets]])-1)</f>
        <v>HS2-00002XQ2G</v>
      </c>
      <c r="N4359" s="239" t="e">
        <f>INDEX(TrackerTbl[#Data],MATCH(Table58[[#This Row],[L2]],TrackerTbl[Cleansed_UAID_2],0),5)</f>
        <v>#N/A</v>
      </c>
      <c r="O4359" s="9" t="e">
        <f>INDEX(TrackerTbl[#Data],MATCH(Table58[[#This Row],[L2]],TrackerTbl[Cleansed_UAID_2],0),6)</f>
        <v>#N/A</v>
      </c>
      <c r="P4359" s="239" t="e">
        <f>INDEX(TrackerTbl[#Data],MATCH(Table58[[#This Row],[L2]],TrackerTbl[Cleansed_UAID_2],0),7)</f>
        <v>#N/A</v>
      </c>
    </row>
    <row r="4360" spans="10:16">
      <c r="J4360" t="s">
        <v>13761</v>
      </c>
      <c r="K4360" s="238" t="s">
        <v>13634</v>
      </c>
      <c r="L4360" t="str">
        <f>LEFT(Table58[[#This Row],[L3 (Last Work Package only)]],FIND(" - ",Table58[[#This Row],[L3 (Last Work Package only)]])-1)</f>
        <v>IDR 0001</v>
      </c>
      <c r="M4360" t="str">
        <f>LEFT(Table58[[#This Row],[Assets]],FIND(" - ",Table58[[#This Row],[Assets]])-1)</f>
        <v>HS2-00002XQ2H</v>
      </c>
      <c r="N4360" s="239" t="e">
        <f>INDEX(TrackerTbl[#Data],MATCH(Table58[[#This Row],[L2]],TrackerTbl[Cleansed_UAID_2],0),5)</f>
        <v>#N/A</v>
      </c>
      <c r="O4360" s="9" t="e">
        <f>INDEX(TrackerTbl[#Data],MATCH(Table58[[#This Row],[L2]],TrackerTbl[Cleansed_UAID_2],0),6)</f>
        <v>#N/A</v>
      </c>
      <c r="P4360" s="239" t="e">
        <f>INDEX(TrackerTbl[#Data],MATCH(Table58[[#This Row],[L2]],TrackerTbl[Cleansed_UAID_2],0),7)</f>
        <v>#N/A</v>
      </c>
    </row>
    <row r="4361" spans="10:16">
      <c r="J4361" t="s">
        <v>13762</v>
      </c>
      <c r="K4361" s="238" t="s">
        <v>13634</v>
      </c>
      <c r="L4361" t="str">
        <f>LEFT(Table58[[#This Row],[L3 (Last Work Package only)]],FIND(" - ",Table58[[#This Row],[L3 (Last Work Package only)]])-1)</f>
        <v>IDR 0001</v>
      </c>
      <c r="M4361" t="str">
        <f>LEFT(Table58[[#This Row],[Assets]],FIND(" - ",Table58[[#This Row],[Assets]])-1)</f>
        <v>HS2-00002XQ2J</v>
      </c>
      <c r="N4361" s="239" t="e">
        <f>INDEX(TrackerTbl[#Data],MATCH(Table58[[#This Row],[L2]],TrackerTbl[Cleansed_UAID_2],0),5)</f>
        <v>#N/A</v>
      </c>
      <c r="O4361" s="9" t="e">
        <f>INDEX(TrackerTbl[#Data],MATCH(Table58[[#This Row],[L2]],TrackerTbl[Cleansed_UAID_2],0),6)</f>
        <v>#N/A</v>
      </c>
      <c r="P4361" s="239" t="e">
        <f>INDEX(TrackerTbl[#Data],MATCH(Table58[[#This Row],[L2]],TrackerTbl[Cleansed_UAID_2],0),7)</f>
        <v>#N/A</v>
      </c>
    </row>
    <row r="4362" spans="10:16">
      <c r="J4362" t="s">
        <v>13763</v>
      </c>
      <c r="K4362" s="238" t="s">
        <v>13634</v>
      </c>
      <c r="L4362" t="str">
        <f>LEFT(Table58[[#This Row],[L3 (Last Work Package only)]],FIND(" - ",Table58[[#This Row],[L3 (Last Work Package only)]])-1)</f>
        <v>IDR 0001</v>
      </c>
      <c r="M4362" t="str">
        <f>LEFT(Table58[[#This Row],[Assets]],FIND(" - ",Table58[[#This Row],[Assets]])-1)</f>
        <v>HS2-00002XQ2K</v>
      </c>
      <c r="N4362" s="239" t="e">
        <f>INDEX(TrackerTbl[#Data],MATCH(Table58[[#This Row],[L2]],TrackerTbl[Cleansed_UAID_2],0),5)</f>
        <v>#N/A</v>
      </c>
      <c r="O4362" s="9" t="e">
        <f>INDEX(TrackerTbl[#Data],MATCH(Table58[[#This Row],[L2]],TrackerTbl[Cleansed_UAID_2],0),6)</f>
        <v>#N/A</v>
      </c>
      <c r="P4362" s="239" t="e">
        <f>INDEX(TrackerTbl[#Data],MATCH(Table58[[#This Row],[L2]],TrackerTbl[Cleansed_UAID_2],0),7)</f>
        <v>#N/A</v>
      </c>
    </row>
    <row r="4363" spans="10:16">
      <c r="J4363" t="s">
        <v>13764</v>
      </c>
      <c r="K4363" s="238" t="s">
        <v>13634</v>
      </c>
      <c r="L4363" t="str">
        <f>LEFT(Table58[[#This Row],[L3 (Last Work Package only)]],FIND(" - ",Table58[[#This Row],[L3 (Last Work Package only)]])-1)</f>
        <v>IDR 0001</v>
      </c>
      <c r="M4363" t="str">
        <f>LEFT(Table58[[#This Row],[Assets]],FIND(" - ",Table58[[#This Row],[Assets]])-1)</f>
        <v>HS2-00002XQ2L</v>
      </c>
      <c r="N4363" s="239" t="e">
        <f>INDEX(TrackerTbl[#Data],MATCH(Table58[[#This Row],[L2]],TrackerTbl[Cleansed_UAID_2],0),5)</f>
        <v>#N/A</v>
      </c>
      <c r="O4363" s="9" t="e">
        <f>INDEX(TrackerTbl[#Data],MATCH(Table58[[#This Row],[L2]],TrackerTbl[Cleansed_UAID_2],0),6)</f>
        <v>#N/A</v>
      </c>
      <c r="P4363" s="239" t="e">
        <f>INDEX(TrackerTbl[#Data],MATCH(Table58[[#This Row],[L2]],TrackerTbl[Cleansed_UAID_2],0),7)</f>
        <v>#N/A</v>
      </c>
    </row>
    <row r="4364" spans="10:16">
      <c r="J4364" t="s">
        <v>13765</v>
      </c>
      <c r="K4364" s="238" t="s">
        <v>13634</v>
      </c>
      <c r="L4364" t="str">
        <f>LEFT(Table58[[#This Row],[L3 (Last Work Package only)]],FIND(" - ",Table58[[#This Row],[L3 (Last Work Package only)]])-1)</f>
        <v>IDR 0001</v>
      </c>
      <c r="M4364" t="str">
        <f>LEFT(Table58[[#This Row],[Assets]],FIND(" - ",Table58[[#This Row],[Assets]])-1)</f>
        <v>HS2-00002XQ2M</v>
      </c>
      <c r="N4364" s="239" t="e">
        <f>INDEX(TrackerTbl[#Data],MATCH(Table58[[#This Row],[L2]],TrackerTbl[Cleansed_UAID_2],0),5)</f>
        <v>#N/A</v>
      </c>
      <c r="O4364" s="9" t="e">
        <f>INDEX(TrackerTbl[#Data],MATCH(Table58[[#This Row],[L2]],TrackerTbl[Cleansed_UAID_2],0),6)</f>
        <v>#N/A</v>
      </c>
      <c r="P4364" s="239" t="e">
        <f>INDEX(TrackerTbl[#Data],MATCH(Table58[[#This Row],[L2]],TrackerTbl[Cleansed_UAID_2],0),7)</f>
        <v>#N/A</v>
      </c>
    </row>
    <row r="4365" spans="10:16">
      <c r="J4365" t="s">
        <v>13766</v>
      </c>
      <c r="K4365" s="238" t="s">
        <v>13634</v>
      </c>
      <c r="L4365" t="str">
        <f>LEFT(Table58[[#This Row],[L3 (Last Work Package only)]],FIND(" - ",Table58[[#This Row],[L3 (Last Work Package only)]])-1)</f>
        <v>IDR 0001</v>
      </c>
      <c r="M4365" t="str">
        <f>LEFT(Table58[[#This Row],[Assets]],FIND(" - ",Table58[[#This Row],[Assets]])-1)</f>
        <v>HS2-000033GN0</v>
      </c>
      <c r="N4365" s="239" t="e">
        <f>INDEX(TrackerTbl[#Data],MATCH(Table58[[#This Row],[L2]],TrackerTbl[Cleansed_UAID_2],0),5)</f>
        <v>#N/A</v>
      </c>
      <c r="O4365" s="9" t="e">
        <f>INDEX(TrackerTbl[#Data],MATCH(Table58[[#This Row],[L2]],TrackerTbl[Cleansed_UAID_2],0),6)</f>
        <v>#N/A</v>
      </c>
      <c r="P4365" s="239" t="e">
        <f>INDEX(TrackerTbl[#Data],MATCH(Table58[[#This Row],[L2]],TrackerTbl[Cleansed_UAID_2],0),7)</f>
        <v>#N/A</v>
      </c>
    </row>
    <row r="4366" spans="10:16">
      <c r="J4366" t="s">
        <v>13767</v>
      </c>
      <c r="K4366" s="238" t="s">
        <v>13634</v>
      </c>
      <c r="L4366" t="str">
        <f>LEFT(Table58[[#This Row],[L3 (Last Work Package only)]],FIND(" - ",Table58[[#This Row],[L3 (Last Work Package only)]])-1)</f>
        <v>IDR 0001</v>
      </c>
      <c r="M4366" t="str">
        <f>LEFT(Table58[[#This Row],[Assets]],FIND(" - ",Table58[[#This Row],[Assets]])-1)</f>
        <v>HS2-00003CCJW</v>
      </c>
      <c r="N4366" s="239" t="e">
        <f>INDEX(TrackerTbl[#Data],MATCH(Table58[[#This Row],[L2]],TrackerTbl[Cleansed_UAID_2],0),5)</f>
        <v>#N/A</v>
      </c>
      <c r="O4366" s="9" t="e">
        <f>INDEX(TrackerTbl[#Data],MATCH(Table58[[#This Row],[L2]],TrackerTbl[Cleansed_UAID_2],0),6)</f>
        <v>#N/A</v>
      </c>
      <c r="P4366" s="239" t="e">
        <f>INDEX(TrackerTbl[#Data],MATCH(Table58[[#This Row],[L2]],TrackerTbl[Cleansed_UAID_2],0),7)</f>
        <v>#N/A</v>
      </c>
    </row>
    <row r="4367" spans="10:16">
      <c r="J4367" t="s">
        <v>13768</v>
      </c>
      <c r="K4367" s="238" t="s">
        <v>13634</v>
      </c>
      <c r="L4367" t="str">
        <f>LEFT(Table58[[#This Row],[L3 (Last Work Package only)]],FIND(" - ",Table58[[#This Row],[L3 (Last Work Package only)]])-1)</f>
        <v>IDR 0001</v>
      </c>
      <c r="M4367" t="str">
        <f>LEFT(Table58[[#This Row],[Assets]],FIND(" - ",Table58[[#This Row],[Assets]])-1)</f>
        <v>HS2-00003CPYW</v>
      </c>
      <c r="N4367" s="239" t="e">
        <f>INDEX(TrackerTbl[#Data],MATCH(Table58[[#This Row],[L2]],TrackerTbl[Cleansed_UAID_2],0),5)</f>
        <v>#N/A</v>
      </c>
      <c r="O4367" s="9" t="e">
        <f>INDEX(TrackerTbl[#Data],MATCH(Table58[[#This Row],[L2]],TrackerTbl[Cleansed_UAID_2],0),6)</f>
        <v>#N/A</v>
      </c>
      <c r="P4367" s="239" t="e">
        <f>INDEX(TrackerTbl[#Data],MATCH(Table58[[#This Row],[L2]],TrackerTbl[Cleansed_UAID_2],0),7)</f>
        <v>#N/A</v>
      </c>
    </row>
    <row r="4368" spans="10:16">
      <c r="J4368" t="s">
        <v>13769</v>
      </c>
      <c r="K4368" s="238" t="s">
        <v>13770</v>
      </c>
      <c r="L4368" t="str">
        <f>LEFT(Table58[[#This Row],[L3 (Last Work Package only)]],FIND(" - ",Table58[[#This Row],[L3 (Last Work Package only)]])-1)</f>
        <v>HP-124</v>
      </c>
      <c r="M4368" t="str">
        <f>LEFT(Table58[[#This Row],[Assets]],FIND(" - ",Table58[[#This Row],[Assets]])-1)</f>
        <v>HS2-00002J4YY</v>
      </c>
      <c r="N4368" s="239">
        <f>INDEX(TrackerTbl[#Data],MATCH(Table58[[#This Row],[L2]],TrackerTbl[Cleansed_UAID_2],0),5)</f>
        <v>45608</v>
      </c>
      <c r="O4368" s="9" t="str">
        <f>INDEX(TrackerTbl[#Data],MATCH(Table58[[#This Row],[L2]],TrackerTbl[Cleansed_UAID_2],0),6)</f>
        <v>10 - Complete</v>
      </c>
      <c r="P4368" s="239">
        <f>INDEX(TrackerTbl[#Data],MATCH(Table58[[#This Row],[L2]],TrackerTbl[Cleansed_UAID_2],0),7)</f>
        <v>45617</v>
      </c>
    </row>
    <row r="4369" spans="10:16">
      <c r="J4369" t="s">
        <v>13771</v>
      </c>
      <c r="K4369" s="238" t="s">
        <v>13772</v>
      </c>
      <c r="L4369" t="str">
        <f>LEFT(Table58[[#This Row],[L3 (Last Work Package only)]],FIND(" - ",Table58[[#This Row],[L3 (Last Work Package only)]])-1)</f>
        <v>HP-089</v>
      </c>
      <c r="M4369" t="str">
        <f>LEFT(Table58[[#This Row],[Assets]],FIND(" - ",Table58[[#This Row],[Assets]])-1)</f>
        <v>HS2-00002TKV3</v>
      </c>
      <c r="N4369" s="239" t="e">
        <f>INDEX(TrackerTbl[#Data],MATCH(Table58[[#This Row],[L2]],TrackerTbl[Cleansed_UAID_2],0),5)</f>
        <v>#N/A</v>
      </c>
      <c r="O4369" s="9" t="e">
        <f>INDEX(TrackerTbl[#Data],MATCH(Table58[[#This Row],[L2]],TrackerTbl[Cleansed_UAID_2],0),6)</f>
        <v>#N/A</v>
      </c>
      <c r="P4369" s="239" t="e">
        <f>INDEX(TrackerTbl[#Data],MATCH(Table58[[#This Row],[L2]],TrackerTbl[Cleansed_UAID_2],0),7)</f>
        <v>#N/A</v>
      </c>
    </row>
    <row r="4370" spans="10:16">
      <c r="J4370" t="s">
        <v>13773</v>
      </c>
      <c r="K4370" s="238" t="s">
        <v>13774</v>
      </c>
      <c r="L4370" t="str">
        <f>LEFT(Table58[[#This Row],[L3 (Last Work Package only)]],FIND(" - ",Table58[[#This Row],[L3 (Last Work Package only)]])-1)</f>
        <v>GI 0007</v>
      </c>
      <c r="M4370" t="str">
        <f>LEFT(Table58[[#This Row],[Assets]],FIND(" - ",Table58[[#This Row],[Assets]])-1)</f>
        <v>HS2-00002DRZ2</v>
      </c>
      <c r="N4370" s="239" t="e">
        <f>INDEX(TrackerTbl[#Data],MATCH(Table58[[#This Row],[L2]],TrackerTbl[Cleansed_UAID_2],0),5)</f>
        <v>#N/A</v>
      </c>
      <c r="O4370" s="9" t="e">
        <f>INDEX(TrackerTbl[#Data],MATCH(Table58[[#This Row],[L2]],TrackerTbl[Cleansed_UAID_2],0),6)</f>
        <v>#N/A</v>
      </c>
      <c r="P4370" s="239" t="e">
        <f>INDEX(TrackerTbl[#Data],MATCH(Table58[[#This Row],[L2]],TrackerTbl[Cleansed_UAID_2],0),7)</f>
        <v>#N/A</v>
      </c>
    </row>
    <row r="4371" spans="10:16">
      <c r="J4371" t="s">
        <v>13775</v>
      </c>
      <c r="K4371" s="238" t="s">
        <v>13774</v>
      </c>
      <c r="L4371" t="str">
        <f>LEFT(Table58[[#This Row],[L3 (Last Work Package only)]],FIND(" - ",Table58[[#This Row],[L3 (Last Work Package only)]])-1)</f>
        <v>GI 0007</v>
      </c>
      <c r="M4371" t="str">
        <f>LEFT(Table58[[#This Row],[Assets]],FIND(" - ",Table58[[#This Row],[Assets]])-1)</f>
        <v>HS2-00002DRZ3</v>
      </c>
      <c r="N4371" s="239" t="e">
        <f>INDEX(TrackerTbl[#Data],MATCH(Table58[[#This Row],[L2]],TrackerTbl[Cleansed_UAID_2],0),5)</f>
        <v>#N/A</v>
      </c>
      <c r="O4371" s="9" t="e">
        <f>INDEX(TrackerTbl[#Data],MATCH(Table58[[#This Row],[L2]],TrackerTbl[Cleansed_UAID_2],0),6)</f>
        <v>#N/A</v>
      </c>
      <c r="P4371" s="239" t="e">
        <f>INDEX(TrackerTbl[#Data],MATCH(Table58[[#This Row],[L2]],TrackerTbl[Cleansed_UAID_2],0),7)</f>
        <v>#N/A</v>
      </c>
    </row>
    <row r="4372" spans="10:16">
      <c r="J4372" t="s">
        <v>13776</v>
      </c>
      <c r="K4372" s="238" t="s">
        <v>13774</v>
      </c>
      <c r="L4372" t="str">
        <f>LEFT(Table58[[#This Row],[L3 (Last Work Package only)]],FIND(" - ",Table58[[#This Row],[L3 (Last Work Package only)]])-1)</f>
        <v>GI 0007</v>
      </c>
      <c r="M4372" t="str">
        <f>LEFT(Table58[[#This Row],[Assets]],FIND(" - ",Table58[[#This Row],[Assets]])-1)</f>
        <v>HS2-00002DRZ4</v>
      </c>
      <c r="N4372" s="239" t="e">
        <f>INDEX(TrackerTbl[#Data],MATCH(Table58[[#This Row],[L2]],TrackerTbl[Cleansed_UAID_2],0),5)</f>
        <v>#N/A</v>
      </c>
      <c r="O4372" s="9" t="e">
        <f>INDEX(TrackerTbl[#Data],MATCH(Table58[[#This Row],[L2]],TrackerTbl[Cleansed_UAID_2],0),6)</f>
        <v>#N/A</v>
      </c>
      <c r="P4372" s="239" t="e">
        <f>INDEX(TrackerTbl[#Data],MATCH(Table58[[#This Row],[L2]],TrackerTbl[Cleansed_UAID_2],0),7)</f>
        <v>#N/A</v>
      </c>
    </row>
    <row r="4373" spans="10:16">
      <c r="J4373" t="s">
        <v>13777</v>
      </c>
      <c r="K4373" s="238" t="s">
        <v>13774</v>
      </c>
      <c r="L4373" t="str">
        <f>LEFT(Table58[[#This Row],[L3 (Last Work Package only)]],FIND(" - ",Table58[[#This Row],[L3 (Last Work Package only)]])-1)</f>
        <v>GI 0007</v>
      </c>
      <c r="M4373" t="str">
        <f>LEFT(Table58[[#This Row],[Assets]],FIND(" - ",Table58[[#This Row],[Assets]])-1)</f>
        <v>HS2-00002DRZ5</v>
      </c>
      <c r="N4373" s="239" t="e">
        <f>INDEX(TrackerTbl[#Data],MATCH(Table58[[#This Row],[L2]],TrackerTbl[Cleansed_UAID_2],0),5)</f>
        <v>#N/A</v>
      </c>
      <c r="O4373" s="9" t="e">
        <f>INDEX(TrackerTbl[#Data],MATCH(Table58[[#This Row],[L2]],TrackerTbl[Cleansed_UAID_2],0),6)</f>
        <v>#N/A</v>
      </c>
      <c r="P4373" s="239" t="e">
        <f>INDEX(TrackerTbl[#Data],MATCH(Table58[[#This Row],[L2]],TrackerTbl[Cleansed_UAID_2],0),7)</f>
        <v>#N/A</v>
      </c>
    </row>
    <row r="4374" spans="10:16">
      <c r="J4374" t="s">
        <v>13778</v>
      </c>
      <c r="K4374" s="238" t="s">
        <v>13774</v>
      </c>
      <c r="L4374" t="str">
        <f>LEFT(Table58[[#This Row],[L3 (Last Work Package only)]],FIND(" - ",Table58[[#This Row],[L3 (Last Work Package only)]])-1)</f>
        <v>GI 0007</v>
      </c>
      <c r="M4374" t="str">
        <f>LEFT(Table58[[#This Row],[Assets]],FIND(" - ",Table58[[#This Row],[Assets]])-1)</f>
        <v>HS2-00002DRZ6</v>
      </c>
      <c r="N4374" s="239" t="e">
        <f>INDEX(TrackerTbl[#Data],MATCH(Table58[[#This Row],[L2]],TrackerTbl[Cleansed_UAID_2],0),5)</f>
        <v>#N/A</v>
      </c>
      <c r="O4374" s="9" t="e">
        <f>INDEX(TrackerTbl[#Data],MATCH(Table58[[#This Row],[L2]],TrackerTbl[Cleansed_UAID_2],0),6)</f>
        <v>#N/A</v>
      </c>
      <c r="P4374" s="239" t="e">
        <f>INDEX(TrackerTbl[#Data],MATCH(Table58[[#This Row],[L2]],TrackerTbl[Cleansed_UAID_2],0),7)</f>
        <v>#N/A</v>
      </c>
    </row>
    <row r="4375" spans="10:16">
      <c r="J4375" t="s">
        <v>13779</v>
      </c>
      <c r="K4375" s="238" t="s">
        <v>13774</v>
      </c>
      <c r="L4375" t="str">
        <f>LEFT(Table58[[#This Row],[L3 (Last Work Package only)]],FIND(" - ",Table58[[#This Row],[L3 (Last Work Package only)]])-1)</f>
        <v>GI 0007</v>
      </c>
      <c r="M4375" t="str">
        <f>LEFT(Table58[[#This Row],[Assets]],FIND(" - ",Table58[[#This Row],[Assets]])-1)</f>
        <v>HS2-00002DRZ7</v>
      </c>
      <c r="N4375" s="239" t="e">
        <f>INDEX(TrackerTbl[#Data],MATCH(Table58[[#This Row],[L2]],TrackerTbl[Cleansed_UAID_2],0),5)</f>
        <v>#N/A</v>
      </c>
      <c r="O4375" s="9" t="e">
        <f>INDEX(TrackerTbl[#Data],MATCH(Table58[[#This Row],[L2]],TrackerTbl[Cleansed_UAID_2],0),6)</f>
        <v>#N/A</v>
      </c>
      <c r="P4375" s="239" t="e">
        <f>INDEX(TrackerTbl[#Data],MATCH(Table58[[#This Row],[L2]],TrackerTbl[Cleansed_UAID_2],0),7)</f>
        <v>#N/A</v>
      </c>
    </row>
    <row r="4376" spans="10:16">
      <c r="J4376" t="s">
        <v>13780</v>
      </c>
      <c r="K4376" s="238" t="s">
        <v>13774</v>
      </c>
      <c r="L4376" t="str">
        <f>LEFT(Table58[[#This Row],[L3 (Last Work Package only)]],FIND(" - ",Table58[[#This Row],[L3 (Last Work Package only)]])-1)</f>
        <v>GI 0007</v>
      </c>
      <c r="M4376" t="str">
        <f>LEFT(Table58[[#This Row],[Assets]],FIND(" - ",Table58[[#This Row],[Assets]])-1)</f>
        <v>HS2-00002DRZ8</v>
      </c>
      <c r="N4376" s="239" t="e">
        <f>INDEX(TrackerTbl[#Data],MATCH(Table58[[#This Row],[L2]],TrackerTbl[Cleansed_UAID_2],0),5)</f>
        <v>#N/A</v>
      </c>
      <c r="O4376" s="9" t="e">
        <f>INDEX(TrackerTbl[#Data],MATCH(Table58[[#This Row],[L2]],TrackerTbl[Cleansed_UAID_2],0),6)</f>
        <v>#N/A</v>
      </c>
      <c r="P4376" s="239" t="e">
        <f>INDEX(TrackerTbl[#Data],MATCH(Table58[[#This Row],[L2]],TrackerTbl[Cleansed_UAID_2],0),7)</f>
        <v>#N/A</v>
      </c>
    </row>
    <row r="4377" spans="10:16">
      <c r="J4377" t="s">
        <v>13781</v>
      </c>
      <c r="K4377" s="238" t="s">
        <v>13774</v>
      </c>
      <c r="L4377" t="str">
        <f>LEFT(Table58[[#This Row],[L3 (Last Work Package only)]],FIND(" - ",Table58[[#This Row],[L3 (Last Work Package only)]])-1)</f>
        <v>GI 0007</v>
      </c>
      <c r="M4377" t="str">
        <f>LEFT(Table58[[#This Row],[Assets]],FIND(" - ",Table58[[#This Row],[Assets]])-1)</f>
        <v>HS2-00002DRZ9</v>
      </c>
      <c r="N4377" s="239" t="e">
        <f>INDEX(TrackerTbl[#Data],MATCH(Table58[[#This Row],[L2]],TrackerTbl[Cleansed_UAID_2],0),5)</f>
        <v>#N/A</v>
      </c>
      <c r="O4377" s="9" t="e">
        <f>INDEX(TrackerTbl[#Data],MATCH(Table58[[#This Row],[L2]],TrackerTbl[Cleansed_UAID_2],0),6)</f>
        <v>#N/A</v>
      </c>
      <c r="P4377" s="239" t="e">
        <f>INDEX(TrackerTbl[#Data],MATCH(Table58[[#This Row],[L2]],TrackerTbl[Cleansed_UAID_2],0),7)</f>
        <v>#N/A</v>
      </c>
    </row>
    <row r="4378" spans="10:16">
      <c r="J4378" t="s">
        <v>13782</v>
      </c>
      <c r="K4378" s="238" t="s">
        <v>13774</v>
      </c>
      <c r="L4378" t="str">
        <f>LEFT(Table58[[#This Row],[L3 (Last Work Package only)]],FIND(" - ",Table58[[#This Row],[L3 (Last Work Package only)]])-1)</f>
        <v>GI 0007</v>
      </c>
      <c r="M4378" t="str">
        <f>LEFT(Table58[[#This Row],[Assets]],FIND(" - ",Table58[[#This Row],[Assets]])-1)</f>
        <v>HS2-00002DRZA</v>
      </c>
      <c r="N4378" s="239" t="e">
        <f>INDEX(TrackerTbl[#Data],MATCH(Table58[[#This Row],[L2]],TrackerTbl[Cleansed_UAID_2],0),5)</f>
        <v>#N/A</v>
      </c>
      <c r="O4378" s="9" t="e">
        <f>INDEX(TrackerTbl[#Data],MATCH(Table58[[#This Row],[L2]],TrackerTbl[Cleansed_UAID_2],0),6)</f>
        <v>#N/A</v>
      </c>
      <c r="P4378" s="239" t="e">
        <f>INDEX(TrackerTbl[#Data],MATCH(Table58[[#This Row],[L2]],TrackerTbl[Cleansed_UAID_2],0),7)</f>
        <v>#N/A</v>
      </c>
    </row>
    <row r="4379" spans="10:16">
      <c r="J4379" t="s">
        <v>13783</v>
      </c>
      <c r="K4379" s="238" t="s">
        <v>13774</v>
      </c>
      <c r="L4379" t="str">
        <f>LEFT(Table58[[#This Row],[L3 (Last Work Package only)]],FIND(" - ",Table58[[#This Row],[L3 (Last Work Package only)]])-1)</f>
        <v>GI 0007</v>
      </c>
      <c r="M4379" t="str">
        <f>LEFT(Table58[[#This Row],[Assets]],FIND(" - ",Table58[[#This Row],[Assets]])-1)</f>
        <v>HS2-00002DRZB</v>
      </c>
      <c r="N4379" s="239" t="e">
        <f>INDEX(TrackerTbl[#Data],MATCH(Table58[[#This Row],[L2]],TrackerTbl[Cleansed_UAID_2],0),5)</f>
        <v>#N/A</v>
      </c>
      <c r="O4379" s="9" t="e">
        <f>INDEX(TrackerTbl[#Data],MATCH(Table58[[#This Row],[L2]],TrackerTbl[Cleansed_UAID_2],0),6)</f>
        <v>#N/A</v>
      </c>
      <c r="P4379" s="239" t="e">
        <f>INDEX(TrackerTbl[#Data],MATCH(Table58[[#This Row],[L2]],TrackerTbl[Cleansed_UAID_2],0),7)</f>
        <v>#N/A</v>
      </c>
    </row>
    <row r="4380" spans="10:16">
      <c r="J4380" t="s">
        <v>13784</v>
      </c>
      <c r="K4380" s="238" t="s">
        <v>13774</v>
      </c>
      <c r="L4380" t="str">
        <f>LEFT(Table58[[#This Row],[L3 (Last Work Package only)]],FIND(" - ",Table58[[#This Row],[L3 (Last Work Package only)]])-1)</f>
        <v>GI 0007</v>
      </c>
      <c r="M4380" t="str">
        <f>LEFT(Table58[[#This Row],[Assets]],FIND(" - ",Table58[[#This Row],[Assets]])-1)</f>
        <v>HS2-00002DRZC</v>
      </c>
      <c r="N4380" s="239" t="e">
        <f>INDEX(TrackerTbl[#Data],MATCH(Table58[[#This Row],[L2]],TrackerTbl[Cleansed_UAID_2],0),5)</f>
        <v>#N/A</v>
      </c>
      <c r="O4380" s="9" t="e">
        <f>INDEX(TrackerTbl[#Data],MATCH(Table58[[#This Row],[L2]],TrackerTbl[Cleansed_UAID_2],0),6)</f>
        <v>#N/A</v>
      </c>
      <c r="P4380" s="239" t="e">
        <f>INDEX(TrackerTbl[#Data],MATCH(Table58[[#This Row],[L2]],TrackerTbl[Cleansed_UAID_2],0),7)</f>
        <v>#N/A</v>
      </c>
    </row>
    <row r="4381" spans="10:16">
      <c r="J4381" t="s">
        <v>13785</v>
      </c>
      <c r="K4381" s="238" t="s">
        <v>13774</v>
      </c>
      <c r="L4381" t="str">
        <f>LEFT(Table58[[#This Row],[L3 (Last Work Package only)]],FIND(" - ",Table58[[#This Row],[L3 (Last Work Package only)]])-1)</f>
        <v>GI 0007</v>
      </c>
      <c r="M4381" t="str">
        <f>LEFT(Table58[[#This Row],[Assets]],FIND(" - ",Table58[[#This Row],[Assets]])-1)</f>
        <v>HS2-00002DRZD</v>
      </c>
      <c r="N4381" s="239" t="e">
        <f>INDEX(TrackerTbl[#Data],MATCH(Table58[[#This Row],[L2]],TrackerTbl[Cleansed_UAID_2],0),5)</f>
        <v>#N/A</v>
      </c>
      <c r="O4381" s="9" t="e">
        <f>INDEX(TrackerTbl[#Data],MATCH(Table58[[#This Row],[L2]],TrackerTbl[Cleansed_UAID_2],0),6)</f>
        <v>#N/A</v>
      </c>
      <c r="P4381" s="239" t="e">
        <f>INDEX(TrackerTbl[#Data],MATCH(Table58[[#This Row],[L2]],TrackerTbl[Cleansed_UAID_2],0),7)</f>
        <v>#N/A</v>
      </c>
    </row>
    <row r="4382" spans="10:16">
      <c r="J4382" t="s">
        <v>13786</v>
      </c>
      <c r="K4382" s="238" t="s">
        <v>13774</v>
      </c>
      <c r="L4382" t="str">
        <f>LEFT(Table58[[#This Row],[L3 (Last Work Package only)]],FIND(" - ",Table58[[#This Row],[L3 (Last Work Package only)]])-1)</f>
        <v>GI 0007</v>
      </c>
      <c r="M4382" t="str">
        <f>LEFT(Table58[[#This Row],[Assets]],FIND(" - ",Table58[[#This Row],[Assets]])-1)</f>
        <v>HS2-00002DRZE</v>
      </c>
      <c r="N4382" s="239" t="e">
        <f>INDEX(TrackerTbl[#Data],MATCH(Table58[[#This Row],[L2]],TrackerTbl[Cleansed_UAID_2],0),5)</f>
        <v>#N/A</v>
      </c>
      <c r="O4382" s="9" t="e">
        <f>INDEX(TrackerTbl[#Data],MATCH(Table58[[#This Row],[L2]],TrackerTbl[Cleansed_UAID_2],0),6)</f>
        <v>#N/A</v>
      </c>
      <c r="P4382" s="239" t="e">
        <f>INDEX(TrackerTbl[#Data],MATCH(Table58[[#This Row],[L2]],TrackerTbl[Cleansed_UAID_2],0),7)</f>
        <v>#N/A</v>
      </c>
    </row>
    <row r="4383" spans="10:16">
      <c r="J4383" t="s">
        <v>13787</v>
      </c>
      <c r="K4383" s="238" t="s">
        <v>13774</v>
      </c>
      <c r="L4383" t="str">
        <f>LEFT(Table58[[#This Row],[L3 (Last Work Package only)]],FIND(" - ",Table58[[#This Row],[L3 (Last Work Package only)]])-1)</f>
        <v>GI 0007</v>
      </c>
      <c r="M4383" t="str">
        <f>LEFT(Table58[[#This Row],[Assets]],FIND(" - ",Table58[[#This Row],[Assets]])-1)</f>
        <v>HS2-00002DRZF</v>
      </c>
      <c r="N4383" s="239" t="e">
        <f>INDEX(TrackerTbl[#Data],MATCH(Table58[[#This Row],[L2]],TrackerTbl[Cleansed_UAID_2],0),5)</f>
        <v>#N/A</v>
      </c>
      <c r="O4383" s="9" t="e">
        <f>INDEX(TrackerTbl[#Data],MATCH(Table58[[#This Row],[L2]],TrackerTbl[Cleansed_UAID_2],0),6)</f>
        <v>#N/A</v>
      </c>
      <c r="P4383" s="239" t="e">
        <f>INDEX(TrackerTbl[#Data],MATCH(Table58[[#This Row],[L2]],TrackerTbl[Cleansed_UAID_2],0),7)</f>
        <v>#N/A</v>
      </c>
    </row>
    <row r="4384" spans="10:16">
      <c r="J4384" t="s">
        <v>13788</v>
      </c>
      <c r="K4384" s="238" t="s">
        <v>13774</v>
      </c>
      <c r="L4384" t="str">
        <f>LEFT(Table58[[#This Row],[L3 (Last Work Package only)]],FIND(" - ",Table58[[#This Row],[L3 (Last Work Package only)]])-1)</f>
        <v>GI 0007</v>
      </c>
      <c r="M4384" t="str">
        <f>LEFT(Table58[[#This Row],[Assets]],FIND(" - ",Table58[[#This Row],[Assets]])-1)</f>
        <v>HS2-00002DRZG</v>
      </c>
      <c r="N4384" s="239" t="e">
        <f>INDEX(TrackerTbl[#Data],MATCH(Table58[[#This Row],[L2]],TrackerTbl[Cleansed_UAID_2],0),5)</f>
        <v>#N/A</v>
      </c>
      <c r="O4384" s="9" t="e">
        <f>INDEX(TrackerTbl[#Data],MATCH(Table58[[#This Row],[L2]],TrackerTbl[Cleansed_UAID_2],0),6)</f>
        <v>#N/A</v>
      </c>
      <c r="P4384" s="239" t="e">
        <f>INDEX(TrackerTbl[#Data],MATCH(Table58[[#This Row],[L2]],TrackerTbl[Cleansed_UAID_2],0),7)</f>
        <v>#N/A</v>
      </c>
    </row>
    <row r="4385" spans="10:16">
      <c r="J4385" t="s">
        <v>13789</v>
      </c>
      <c r="K4385" s="238" t="s">
        <v>13774</v>
      </c>
      <c r="L4385" t="str">
        <f>LEFT(Table58[[#This Row],[L3 (Last Work Package only)]],FIND(" - ",Table58[[#This Row],[L3 (Last Work Package only)]])-1)</f>
        <v>GI 0007</v>
      </c>
      <c r="M4385" t="str">
        <f>LEFT(Table58[[#This Row],[Assets]],FIND(" - ",Table58[[#This Row],[Assets]])-1)</f>
        <v>HS2-00002DRZH</v>
      </c>
      <c r="N4385" s="239" t="e">
        <f>INDEX(TrackerTbl[#Data],MATCH(Table58[[#This Row],[L2]],TrackerTbl[Cleansed_UAID_2],0),5)</f>
        <v>#N/A</v>
      </c>
      <c r="O4385" s="9" t="e">
        <f>INDEX(TrackerTbl[#Data],MATCH(Table58[[#This Row],[L2]],TrackerTbl[Cleansed_UAID_2],0),6)</f>
        <v>#N/A</v>
      </c>
      <c r="P4385" s="239" t="e">
        <f>INDEX(TrackerTbl[#Data],MATCH(Table58[[#This Row],[L2]],TrackerTbl[Cleansed_UAID_2],0),7)</f>
        <v>#N/A</v>
      </c>
    </row>
    <row r="4386" spans="10:16">
      <c r="J4386" t="s">
        <v>13790</v>
      </c>
      <c r="K4386" s="238" t="s">
        <v>13774</v>
      </c>
      <c r="L4386" t="str">
        <f>LEFT(Table58[[#This Row],[L3 (Last Work Package only)]],FIND(" - ",Table58[[#This Row],[L3 (Last Work Package only)]])-1)</f>
        <v>GI 0007</v>
      </c>
      <c r="M4386" t="str">
        <f>LEFT(Table58[[#This Row],[Assets]],FIND(" - ",Table58[[#This Row],[Assets]])-1)</f>
        <v>HS2-00002DRZJ</v>
      </c>
      <c r="N4386" s="239" t="e">
        <f>INDEX(TrackerTbl[#Data],MATCH(Table58[[#This Row],[L2]],TrackerTbl[Cleansed_UAID_2],0),5)</f>
        <v>#N/A</v>
      </c>
      <c r="O4386" s="9" t="e">
        <f>INDEX(TrackerTbl[#Data],MATCH(Table58[[#This Row],[L2]],TrackerTbl[Cleansed_UAID_2],0),6)</f>
        <v>#N/A</v>
      </c>
      <c r="P4386" s="239" t="e">
        <f>INDEX(TrackerTbl[#Data],MATCH(Table58[[#This Row],[L2]],TrackerTbl[Cleansed_UAID_2],0),7)</f>
        <v>#N/A</v>
      </c>
    </row>
    <row r="4387" spans="10:16">
      <c r="J4387" t="s">
        <v>13791</v>
      </c>
      <c r="K4387" s="238" t="s">
        <v>13774</v>
      </c>
      <c r="L4387" t="str">
        <f>LEFT(Table58[[#This Row],[L3 (Last Work Package only)]],FIND(" - ",Table58[[#This Row],[L3 (Last Work Package only)]])-1)</f>
        <v>GI 0007</v>
      </c>
      <c r="M4387" t="str">
        <f>LEFT(Table58[[#This Row],[Assets]],FIND(" - ",Table58[[#This Row],[Assets]])-1)</f>
        <v>HS2-00002DRZK</v>
      </c>
      <c r="N4387" s="239" t="e">
        <f>INDEX(TrackerTbl[#Data],MATCH(Table58[[#This Row],[L2]],TrackerTbl[Cleansed_UAID_2],0),5)</f>
        <v>#N/A</v>
      </c>
      <c r="O4387" s="9" t="e">
        <f>INDEX(TrackerTbl[#Data],MATCH(Table58[[#This Row],[L2]],TrackerTbl[Cleansed_UAID_2],0),6)</f>
        <v>#N/A</v>
      </c>
      <c r="P4387" s="239" t="e">
        <f>INDEX(TrackerTbl[#Data],MATCH(Table58[[#This Row],[L2]],TrackerTbl[Cleansed_UAID_2],0),7)</f>
        <v>#N/A</v>
      </c>
    </row>
    <row r="4388" spans="10:16">
      <c r="J4388" t="s">
        <v>13792</v>
      </c>
      <c r="K4388" s="238" t="s">
        <v>13774</v>
      </c>
      <c r="L4388" t="str">
        <f>LEFT(Table58[[#This Row],[L3 (Last Work Package only)]],FIND(" - ",Table58[[#This Row],[L3 (Last Work Package only)]])-1)</f>
        <v>GI 0007</v>
      </c>
      <c r="M4388" t="str">
        <f>LEFT(Table58[[#This Row],[Assets]],FIND(" - ",Table58[[#This Row],[Assets]])-1)</f>
        <v>HS2-00002DRZL</v>
      </c>
      <c r="N4388" s="239" t="e">
        <f>INDEX(TrackerTbl[#Data],MATCH(Table58[[#This Row],[L2]],TrackerTbl[Cleansed_UAID_2],0),5)</f>
        <v>#N/A</v>
      </c>
      <c r="O4388" s="9" t="e">
        <f>INDEX(TrackerTbl[#Data],MATCH(Table58[[#This Row],[L2]],TrackerTbl[Cleansed_UAID_2],0),6)</f>
        <v>#N/A</v>
      </c>
      <c r="P4388" s="239" t="e">
        <f>INDEX(TrackerTbl[#Data],MATCH(Table58[[#This Row],[L2]],TrackerTbl[Cleansed_UAID_2],0),7)</f>
        <v>#N/A</v>
      </c>
    </row>
    <row r="4389" spans="10:16">
      <c r="J4389" t="s">
        <v>13793</v>
      </c>
      <c r="K4389" s="238" t="s">
        <v>13774</v>
      </c>
      <c r="L4389" t="str">
        <f>LEFT(Table58[[#This Row],[L3 (Last Work Package only)]],FIND(" - ",Table58[[#This Row],[L3 (Last Work Package only)]])-1)</f>
        <v>GI 0007</v>
      </c>
      <c r="M4389" t="str">
        <f>LEFT(Table58[[#This Row],[Assets]],FIND(" - ",Table58[[#This Row],[Assets]])-1)</f>
        <v>HS2-00002DRZM</v>
      </c>
      <c r="N4389" s="239" t="e">
        <f>INDEX(TrackerTbl[#Data],MATCH(Table58[[#This Row],[L2]],TrackerTbl[Cleansed_UAID_2],0),5)</f>
        <v>#N/A</v>
      </c>
      <c r="O4389" s="9" t="e">
        <f>INDEX(TrackerTbl[#Data],MATCH(Table58[[#This Row],[L2]],TrackerTbl[Cleansed_UAID_2],0),6)</f>
        <v>#N/A</v>
      </c>
      <c r="P4389" s="239" t="e">
        <f>INDEX(TrackerTbl[#Data],MATCH(Table58[[#This Row],[L2]],TrackerTbl[Cleansed_UAID_2],0),7)</f>
        <v>#N/A</v>
      </c>
    </row>
    <row r="4390" spans="10:16">
      <c r="J4390" t="s">
        <v>13794</v>
      </c>
      <c r="K4390" s="238" t="s">
        <v>13795</v>
      </c>
      <c r="L4390" t="str">
        <f>LEFT(Table58[[#This Row],[L3 (Last Work Package only)]],FIND(" - ",Table58[[#This Row],[L3 (Last Work Package only)]])-1)</f>
        <v>GI 0006</v>
      </c>
      <c r="M4390" t="str">
        <f>LEFT(Table58[[#This Row],[Assets]],FIND(" - ",Table58[[#This Row],[Assets]])-1)</f>
        <v>HS2-00002DRZN</v>
      </c>
      <c r="N4390" s="239" t="e">
        <f>INDEX(TrackerTbl[#Data],MATCH(Table58[[#This Row],[L2]],TrackerTbl[Cleansed_UAID_2],0),5)</f>
        <v>#N/A</v>
      </c>
      <c r="O4390" s="9" t="e">
        <f>INDEX(TrackerTbl[#Data],MATCH(Table58[[#This Row],[L2]],TrackerTbl[Cleansed_UAID_2],0),6)</f>
        <v>#N/A</v>
      </c>
      <c r="P4390" s="239" t="e">
        <f>INDEX(TrackerTbl[#Data],MATCH(Table58[[#This Row],[L2]],TrackerTbl[Cleansed_UAID_2],0),7)</f>
        <v>#N/A</v>
      </c>
    </row>
    <row r="4391" spans="10:16">
      <c r="J4391" t="s">
        <v>13796</v>
      </c>
      <c r="K4391" s="238" t="s">
        <v>13795</v>
      </c>
      <c r="L4391" t="str">
        <f>LEFT(Table58[[#This Row],[L3 (Last Work Package only)]],FIND(" - ",Table58[[#This Row],[L3 (Last Work Package only)]])-1)</f>
        <v>GI 0006</v>
      </c>
      <c r="M4391" t="str">
        <f>LEFT(Table58[[#This Row],[Assets]],FIND(" - ",Table58[[#This Row],[Assets]])-1)</f>
        <v>HS2-00002DRZP</v>
      </c>
      <c r="N4391" s="239" t="e">
        <f>INDEX(TrackerTbl[#Data],MATCH(Table58[[#This Row],[L2]],TrackerTbl[Cleansed_UAID_2],0),5)</f>
        <v>#N/A</v>
      </c>
      <c r="O4391" s="9" t="e">
        <f>INDEX(TrackerTbl[#Data],MATCH(Table58[[#This Row],[L2]],TrackerTbl[Cleansed_UAID_2],0),6)</f>
        <v>#N/A</v>
      </c>
      <c r="P4391" s="239" t="e">
        <f>INDEX(TrackerTbl[#Data],MATCH(Table58[[#This Row],[L2]],TrackerTbl[Cleansed_UAID_2],0),7)</f>
        <v>#N/A</v>
      </c>
    </row>
    <row r="4392" spans="10:16">
      <c r="J4392" t="s">
        <v>13797</v>
      </c>
      <c r="K4392" s="238" t="s">
        <v>13795</v>
      </c>
      <c r="L4392" t="str">
        <f>LEFT(Table58[[#This Row],[L3 (Last Work Package only)]],FIND(" - ",Table58[[#This Row],[L3 (Last Work Package only)]])-1)</f>
        <v>GI 0006</v>
      </c>
      <c r="M4392" t="str">
        <f>LEFT(Table58[[#This Row],[Assets]],FIND(" - ",Table58[[#This Row],[Assets]])-1)</f>
        <v>HS2-00002DRZQ</v>
      </c>
      <c r="N4392" s="239" t="e">
        <f>INDEX(TrackerTbl[#Data],MATCH(Table58[[#This Row],[L2]],TrackerTbl[Cleansed_UAID_2],0),5)</f>
        <v>#N/A</v>
      </c>
      <c r="O4392" s="9" t="e">
        <f>INDEX(TrackerTbl[#Data],MATCH(Table58[[#This Row],[L2]],TrackerTbl[Cleansed_UAID_2],0),6)</f>
        <v>#N/A</v>
      </c>
      <c r="P4392" s="239" t="e">
        <f>INDEX(TrackerTbl[#Data],MATCH(Table58[[#This Row],[L2]],TrackerTbl[Cleansed_UAID_2],0),7)</f>
        <v>#N/A</v>
      </c>
    </row>
    <row r="4393" spans="10:16">
      <c r="J4393" t="s">
        <v>13798</v>
      </c>
      <c r="K4393" s="238" t="s">
        <v>13795</v>
      </c>
      <c r="L4393" t="str">
        <f>LEFT(Table58[[#This Row],[L3 (Last Work Package only)]],FIND(" - ",Table58[[#This Row],[L3 (Last Work Package only)]])-1)</f>
        <v>GI 0006</v>
      </c>
      <c r="M4393" t="str">
        <f>LEFT(Table58[[#This Row],[Assets]],FIND(" - ",Table58[[#This Row],[Assets]])-1)</f>
        <v>HS2-00002DRZR</v>
      </c>
      <c r="N4393" s="239" t="e">
        <f>INDEX(TrackerTbl[#Data],MATCH(Table58[[#This Row],[L2]],TrackerTbl[Cleansed_UAID_2],0),5)</f>
        <v>#N/A</v>
      </c>
      <c r="O4393" s="9" t="e">
        <f>INDEX(TrackerTbl[#Data],MATCH(Table58[[#This Row],[L2]],TrackerTbl[Cleansed_UAID_2],0),6)</f>
        <v>#N/A</v>
      </c>
      <c r="P4393" s="239" t="e">
        <f>INDEX(TrackerTbl[#Data],MATCH(Table58[[#This Row],[L2]],TrackerTbl[Cleansed_UAID_2],0),7)</f>
        <v>#N/A</v>
      </c>
    </row>
    <row r="4394" spans="10:16">
      <c r="J4394" t="s">
        <v>13799</v>
      </c>
      <c r="K4394" s="238" t="s">
        <v>13795</v>
      </c>
      <c r="L4394" t="str">
        <f>LEFT(Table58[[#This Row],[L3 (Last Work Package only)]],FIND(" - ",Table58[[#This Row],[L3 (Last Work Package only)]])-1)</f>
        <v>GI 0006</v>
      </c>
      <c r="M4394" t="str">
        <f>LEFT(Table58[[#This Row],[Assets]],FIND(" - ",Table58[[#This Row],[Assets]])-1)</f>
        <v>HS2-00002DRZS</v>
      </c>
      <c r="N4394" s="239" t="e">
        <f>INDEX(TrackerTbl[#Data],MATCH(Table58[[#This Row],[L2]],TrackerTbl[Cleansed_UAID_2],0),5)</f>
        <v>#N/A</v>
      </c>
      <c r="O4394" s="9" t="e">
        <f>INDEX(TrackerTbl[#Data],MATCH(Table58[[#This Row],[L2]],TrackerTbl[Cleansed_UAID_2],0),6)</f>
        <v>#N/A</v>
      </c>
      <c r="P4394" s="239" t="e">
        <f>INDEX(TrackerTbl[#Data],MATCH(Table58[[#This Row],[L2]],TrackerTbl[Cleansed_UAID_2],0),7)</f>
        <v>#N/A</v>
      </c>
    </row>
    <row r="4395" spans="10:16">
      <c r="J4395" t="s">
        <v>13800</v>
      </c>
      <c r="K4395" s="238" t="s">
        <v>13795</v>
      </c>
      <c r="L4395" t="str">
        <f>LEFT(Table58[[#This Row],[L3 (Last Work Package only)]],FIND(" - ",Table58[[#This Row],[L3 (Last Work Package only)]])-1)</f>
        <v>GI 0006</v>
      </c>
      <c r="M4395" t="str">
        <f>LEFT(Table58[[#This Row],[Assets]],FIND(" - ",Table58[[#This Row],[Assets]])-1)</f>
        <v>HS2-00002DRZT</v>
      </c>
      <c r="N4395" s="239" t="e">
        <f>INDEX(TrackerTbl[#Data],MATCH(Table58[[#This Row],[L2]],TrackerTbl[Cleansed_UAID_2],0),5)</f>
        <v>#N/A</v>
      </c>
      <c r="O4395" s="9" t="e">
        <f>INDEX(TrackerTbl[#Data],MATCH(Table58[[#This Row],[L2]],TrackerTbl[Cleansed_UAID_2],0),6)</f>
        <v>#N/A</v>
      </c>
      <c r="P4395" s="239" t="e">
        <f>INDEX(TrackerTbl[#Data],MATCH(Table58[[#This Row],[L2]],TrackerTbl[Cleansed_UAID_2],0),7)</f>
        <v>#N/A</v>
      </c>
    </row>
    <row r="4396" spans="10:16">
      <c r="J4396" t="s">
        <v>13801</v>
      </c>
      <c r="K4396" s="238" t="s">
        <v>13795</v>
      </c>
      <c r="L4396" t="str">
        <f>LEFT(Table58[[#This Row],[L3 (Last Work Package only)]],FIND(" - ",Table58[[#This Row],[L3 (Last Work Package only)]])-1)</f>
        <v>GI 0006</v>
      </c>
      <c r="M4396" t="str">
        <f>LEFT(Table58[[#This Row],[Assets]],FIND(" - ",Table58[[#This Row],[Assets]])-1)</f>
        <v>HS2-00002DRZU</v>
      </c>
      <c r="N4396" s="239" t="e">
        <f>INDEX(TrackerTbl[#Data],MATCH(Table58[[#This Row],[L2]],TrackerTbl[Cleansed_UAID_2],0),5)</f>
        <v>#N/A</v>
      </c>
      <c r="O4396" s="9" t="e">
        <f>INDEX(TrackerTbl[#Data],MATCH(Table58[[#This Row],[L2]],TrackerTbl[Cleansed_UAID_2],0),6)</f>
        <v>#N/A</v>
      </c>
      <c r="P4396" s="239" t="e">
        <f>INDEX(TrackerTbl[#Data],MATCH(Table58[[#This Row],[L2]],TrackerTbl[Cleansed_UAID_2],0),7)</f>
        <v>#N/A</v>
      </c>
    </row>
    <row r="4397" spans="10:16">
      <c r="J4397" t="s">
        <v>13802</v>
      </c>
      <c r="K4397" s="238" t="s">
        <v>13795</v>
      </c>
      <c r="L4397" t="str">
        <f>LEFT(Table58[[#This Row],[L3 (Last Work Package only)]],FIND(" - ",Table58[[#This Row],[L3 (Last Work Package only)]])-1)</f>
        <v>GI 0006</v>
      </c>
      <c r="M4397" t="str">
        <f>LEFT(Table58[[#This Row],[Assets]],FIND(" - ",Table58[[#This Row],[Assets]])-1)</f>
        <v>HS2-00002DRZV</v>
      </c>
      <c r="N4397" s="239" t="e">
        <f>INDEX(TrackerTbl[#Data],MATCH(Table58[[#This Row],[L2]],TrackerTbl[Cleansed_UAID_2],0),5)</f>
        <v>#N/A</v>
      </c>
      <c r="O4397" s="9" t="e">
        <f>INDEX(TrackerTbl[#Data],MATCH(Table58[[#This Row],[L2]],TrackerTbl[Cleansed_UAID_2],0),6)</f>
        <v>#N/A</v>
      </c>
      <c r="P4397" s="239" t="e">
        <f>INDEX(TrackerTbl[#Data],MATCH(Table58[[#This Row],[L2]],TrackerTbl[Cleansed_UAID_2],0),7)</f>
        <v>#N/A</v>
      </c>
    </row>
    <row r="4398" spans="10:16">
      <c r="J4398" t="s">
        <v>13803</v>
      </c>
      <c r="K4398" s="238" t="s">
        <v>13795</v>
      </c>
      <c r="L4398" t="str">
        <f>LEFT(Table58[[#This Row],[L3 (Last Work Package only)]],FIND(" - ",Table58[[#This Row],[L3 (Last Work Package only)]])-1)</f>
        <v>GI 0006</v>
      </c>
      <c r="M4398" t="str">
        <f>LEFT(Table58[[#This Row],[Assets]],FIND(" - ",Table58[[#This Row],[Assets]])-1)</f>
        <v>HS2-00002DRZW</v>
      </c>
      <c r="N4398" s="239" t="e">
        <f>INDEX(TrackerTbl[#Data],MATCH(Table58[[#This Row],[L2]],TrackerTbl[Cleansed_UAID_2],0),5)</f>
        <v>#N/A</v>
      </c>
      <c r="O4398" s="9" t="e">
        <f>INDEX(TrackerTbl[#Data],MATCH(Table58[[#This Row],[L2]],TrackerTbl[Cleansed_UAID_2],0),6)</f>
        <v>#N/A</v>
      </c>
      <c r="P4398" s="239" t="e">
        <f>INDEX(TrackerTbl[#Data],MATCH(Table58[[#This Row],[L2]],TrackerTbl[Cleansed_UAID_2],0),7)</f>
        <v>#N/A</v>
      </c>
    </row>
    <row r="4399" spans="10:16">
      <c r="J4399" t="s">
        <v>13804</v>
      </c>
      <c r="K4399" s="238" t="s">
        <v>13795</v>
      </c>
      <c r="L4399" t="str">
        <f>LEFT(Table58[[#This Row],[L3 (Last Work Package only)]],FIND(" - ",Table58[[#This Row],[L3 (Last Work Package only)]])-1)</f>
        <v>GI 0006</v>
      </c>
      <c r="M4399" t="str">
        <f>LEFT(Table58[[#This Row],[Assets]],FIND(" - ",Table58[[#This Row],[Assets]])-1)</f>
        <v>HS2-00002DRZX</v>
      </c>
      <c r="N4399" s="239" t="e">
        <f>INDEX(TrackerTbl[#Data],MATCH(Table58[[#This Row],[L2]],TrackerTbl[Cleansed_UAID_2],0),5)</f>
        <v>#N/A</v>
      </c>
      <c r="O4399" s="9" t="e">
        <f>INDEX(TrackerTbl[#Data],MATCH(Table58[[#This Row],[L2]],TrackerTbl[Cleansed_UAID_2],0),6)</f>
        <v>#N/A</v>
      </c>
      <c r="P4399" s="239" t="e">
        <f>INDEX(TrackerTbl[#Data],MATCH(Table58[[#This Row],[L2]],TrackerTbl[Cleansed_UAID_2],0),7)</f>
        <v>#N/A</v>
      </c>
    </row>
    <row r="4400" spans="10:16">
      <c r="J4400" t="s">
        <v>13805</v>
      </c>
      <c r="K4400" s="238" t="s">
        <v>13795</v>
      </c>
      <c r="L4400" t="str">
        <f>LEFT(Table58[[#This Row],[L3 (Last Work Package only)]],FIND(" - ",Table58[[#This Row],[L3 (Last Work Package only)]])-1)</f>
        <v>GI 0006</v>
      </c>
      <c r="M4400" t="str">
        <f>LEFT(Table58[[#This Row],[Assets]],FIND(" - ",Table58[[#This Row],[Assets]])-1)</f>
        <v>HS2-00002DRZY</v>
      </c>
      <c r="N4400" s="239" t="e">
        <f>INDEX(TrackerTbl[#Data],MATCH(Table58[[#This Row],[L2]],TrackerTbl[Cleansed_UAID_2],0),5)</f>
        <v>#N/A</v>
      </c>
      <c r="O4400" s="9" t="e">
        <f>INDEX(TrackerTbl[#Data],MATCH(Table58[[#This Row],[L2]],TrackerTbl[Cleansed_UAID_2],0),6)</f>
        <v>#N/A</v>
      </c>
      <c r="P4400" s="239" t="e">
        <f>INDEX(TrackerTbl[#Data],MATCH(Table58[[#This Row],[L2]],TrackerTbl[Cleansed_UAID_2],0),7)</f>
        <v>#N/A</v>
      </c>
    </row>
    <row r="4401" spans="10:16">
      <c r="J4401" t="s">
        <v>13806</v>
      </c>
      <c r="K4401" s="238" t="s">
        <v>13795</v>
      </c>
      <c r="L4401" t="str">
        <f>LEFT(Table58[[#This Row],[L3 (Last Work Package only)]],FIND(" - ",Table58[[#This Row],[L3 (Last Work Package only)]])-1)</f>
        <v>GI 0006</v>
      </c>
      <c r="M4401" t="str">
        <f>LEFT(Table58[[#This Row],[Assets]],FIND(" - ",Table58[[#This Row],[Assets]])-1)</f>
        <v>HS2-00002DRZZ</v>
      </c>
      <c r="N4401" s="239" t="e">
        <f>INDEX(TrackerTbl[#Data],MATCH(Table58[[#This Row],[L2]],TrackerTbl[Cleansed_UAID_2],0),5)</f>
        <v>#N/A</v>
      </c>
      <c r="O4401" s="9" t="e">
        <f>INDEX(TrackerTbl[#Data],MATCH(Table58[[#This Row],[L2]],TrackerTbl[Cleansed_UAID_2],0),6)</f>
        <v>#N/A</v>
      </c>
      <c r="P4401" s="239" t="e">
        <f>INDEX(TrackerTbl[#Data],MATCH(Table58[[#This Row],[L2]],TrackerTbl[Cleansed_UAID_2],0),7)</f>
        <v>#N/A</v>
      </c>
    </row>
    <row r="4402" spans="10:16">
      <c r="J4402" t="s">
        <v>13807</v>
      </c>
      <c r="K4402" s="238" t="s">
        <v>13795</v>
      </c>
      <c r="L4402" t="str">
        <f>LEFT(Table58[[#This Row],[L3 (Last Work Package only)]],FIND(" - ",Table58[[#This Row],[L3 (Last Work Package only)]])-1)</f>
        <v>GI 0006</v>
      </c>
      <c r="M4402" t="str">
        <f>LEFT(Table58[[#This Row],[Assets]],FIND(" - ",Table58[[#This Row],[Assets]])-1)</f>
        <v>HS2-00002DS00</v>
      </c>
      <c r="N4402" s="239" t="e">
        <f>INDEX(TrackerTbl[#Data],MATCH(Table58[[#This Row],[L2]],TrackerTbl[Cleansed_UAID_2],0),5)</f>
        <v>#N/A</v>
      </c>
      <c r="O4402" s="9" t="e">
        <f>INDEX(TrackerTbl[#Data],MATCH(Table58[[#This Row],[L2]],TrackerTbl[Cleansed_UAID_2],0),6)</f>
        <v>#N/A</v>
      </c>
      <c r="P4402" s="239" t="e">
        <f>INDEX(TrackerTbl[#Data],MATCH(Table58[[#This Row],[L2]],TrackerTbl[Cleansed_UAID_2],0),7)</f>
        <v>#N/A</v>
      </c>
    </row>
    <row r="4403" spans="10:16">
      <c r="J4403" t="s">
        <v>13808</v>
      </c>
      <c r="K4403" s="238" t="s">
        <v>13795</v>
      </c>
      <c r="L4403" t="str">
        <f>LEFT(Table58[[#This Row],[L3 (Last Work Package only)]],FIND(" - ",Table58[[#This Row],[L3 (Last Work Package only)]])-1)</f>
        <v>GI 0006</v>
      </c>
      <c r="M4403" t="str">
        <f>LEFT(Table58[[#This Row],[Assets]],FIND(" - ",Table58[[#This Row],[Assets]])-1)</f>
        <v>HS2-00002DS01</v>
      </c>
      <c r="N4403" s="239" t="e">
        <f>INDEX(TrackerTbl[#Data],MATCH(Table58[[#This Row],[L2]],TrackerTbl[Cleansed_UAID_2],0),5)</f>
        <v>#N/A</v>
      </c>
      <c r="O4403" s="9" t="e">
        <f>INDEX(TrackerTbl[#Data],MATCH(Table58[[#This Row],[L2]],TrackerTbl[Cleansed_UAID_2],0),6)</f>
        <v>#N/A</v>
      </c>
      <c r="P4403" s="239" t="e">
        <f>INDEX(TrackerTbl[#Data],MATCH(Table58[[#This Row],[L2]],TrackerTbl[Cleansed_UAID_2],0),7)</f>
        <v>#N/A</v>
      </c>
    </row>
    <row r="4404" spans="10:16">
      <c r="J4404" t="s">
        <v>13809</v>
      </c>
      <c r="K4404" s="238" t="s">
        <v>13795</v>
      </c>
      <c r="L4404" t="str">
        <f>LEFT(Table58[[#This Row],[L3 (Last Work Package only)]],FIND(" - ",Table58[[#This Row],[L3 (Last Work Package only)]])-1)</f>
        <v>GI 0006</v>
      </c>
      <c r="M4404" t="str">
        <f>LEFT(Table58[[#This Row],[Assets]],FIND(" - ",Table58[[#This Row],[Assets]])-1)</f>
        <v>HS2-00002DS02</v>
      </c>
      <c r="N4404" s="239" t="e">
        <f>INDEX(TrackerTbl[#Data],MATCH(Table58[[#This Row],[L2]],TrackerTbl[Cleansed_UAID_2],0),5)</f>
        <v>#N/A</v>
      </c>
      <c r="O4404" s="9" t="e">
        <f>INDEX(TrackerTbl[#Data],MATCH(Table58[[#This Row],[L2]],TrackerTbl[Cleansed_UAID_2],0),6)</f>
        <v>#N/A</v>
      </c>
      <c r="P4404" s="239" t="e">
        <f>INDEX(TrackerTbl[#Data],MATCH(Table58[[#This Row],[L2]],TrackerTbl[Cleansed_UAID_2],0),7)</f>
        <v>#N/A</v>
      </c>
    </row>
    <row r="4405" spans="10:16">
      <c r="J4405" t="s">
        <v>13810</v>
      </c>
      <c r="K4405" s="238" t="s">
        <v>13795</v>
      </c>
      <c r="L4405" t="str">
        <f>LEFT(Table58[[#This Row],[L3 (Last Work Package only)]],FIND(" - ",Table58[[#This Row],[L3 (Last Work Package only)]])-1)</f>
        <v>GI 0006</v>
      </c>
      <c r="M4405" t="str">
        <f>LEFT(Table58[[#This Row],[Assets]],FIND(" - ",Table58[[#This Row],[Assets]])-1)</f>
        <v>HS2-00002DS03</v>
      </c>
      <c r="N4405" s="239" t="e">
        <f>INDEX(TrackerTbl[#Data],MATCH(Table58[[#This Row],[L2]],TrackerTbl[Cleansed_UAID_2],0),5)</f>
        <v>#N/A</v>
      </c>
      <c r="O4405" s="9" t="e">
        <f>INDEX(TrackerTbl[#Data],MATCH(Table58[[#This Row],[L2]],TrackerTbl[Cleansed_UAID_2],0),6)</f>
        <v>#N/A</v>
      </c>
      <c r="P4405" s="239" t="e">
        <f>INDEX(TrackerTbl[#Data],MATCH(Table58[[#This Row],[L2]],TrackerTbl[Cleansed_UAID_2],0),7)</f>
        <v>#N/A</v>
      </c>
    </row>
    <row r="4406" spans="10:16">
      <c r="J4406" t="s">
        <v>13811</v>
      </c>
      <c r="K4406" s="238" t="s">
        <v>13795</v>
      </c>
      <c r="L4406" t="str">
        <f>LEFT(Table58[[#This Row],[L3 (Last Work Package only)]],FIND(" - ",Table58[[#This Row],[L3 (Last Work Package only)]])-1)</f>
        <v>GI 0006</v>
      </c>
      <c r="M4406" t="str">
        <f>LEFT(Table58[[#This Row],[Assets]],FIND(" - ",Table58[[#This Row],[Assets]])-1)</f>
        <v>HS2-00002DS04</v>
      </c>
      <c r="N4406" s="239" t="e">
        <f>INDEX(TrackerTbl[#Data],MATCH(Table58[[#This Row],[L2]],TrackerTbl[Cleansed_UAID_2],0),5)</f>
        <v>#N/A</v>
      </c>
      <c r="O4406" s="9" t="e">
        <f>INDEX(TrackerTbl[#Data],MATCH(Table58[[#This Row],[L2]],TrackerTbl[Cleansed_UAID_2],0),6)</f>
        <v>#N/A</v>
      </c>
      <c r="P4406" s="239" t="e">
        <f>INDEX(TrackerTbl[#Data],MATCH(Table58[[#This Row],[L2]],TrackerTbl[Cleansed_UAID_2],0),7)</f>
        <v>#N/A</v>
      </c>
    </row>
    <row r="4407" spans="10:16">
      <c r="J4407" t="s">
        <v>13812</v>
      </c>
      <c r="K4407" s="238" t="s">
        <v>13795</v>
      </c>
      <c r="L4407" t="str">
        <f>LEFT(Table58[[#This Row],[L3 (Last Work Package only)]],FIND(" - ",Table58[[#This Row],[L3 (Last Work Package only)]])-1)</f>
        <v>GI 0006</v>
      </c>
      <c r="M4407" t="str">
        <f>LEFT(Table58[[#This Row],[Assets]],FIND(" - ",Table58[[#This Row],[Assets]])-1)</f>
        <v>HS2-00002DS05</v>
      </c>
      <c r="N4407" s="239" t="e">
        <f>INDEX(TrackerTbl[#Data],MATCH(Table58[[#This Row],[L2]],TrackerTbl[Cleansed_UAID_2],0),5)</f>
        <v>#N/A</v>
      </c>
      <c r="O4407" s="9" t="e">
        <f>INDEX(TrackerTbl[#Data],MATCH(Table58[[#This Row],[L2]],TrackerTbl[Cleansed_UAID_2],0),6)</f>
        <v>#N/A</v>
      </c>
      <c r="P4407" s="239" t="e">
        <f>INDEX(TrackerTbl[#Data],MATCH(Table58[[#This Row],[L2]],TrackerTbl[Cleansed_UAID_2],0),7)</f>
        <v>#N/A</v>
      </c>
    </row>
    <row r="4408" spans="10:16">
      <c r="J4408" t="s">
        <v>13813</v>
      </c>
      <c r="K4408" s="238" t="s">
        <v>13795</v>
      </c>
      <c r="L4408" t="str">
        <f>LEFT(Table58[[#This Row],[L3 (Last Work Package only)]],FIND(" - ",Table58[[#This Row],[L3 (Last Work Package only)]])-1)</f>
        <v>GI 0006</v>
      </c>
      <c r="M4408" t="str">
        <f>LEFT(Table58[[#This Row],[Assets]],FIND(" - ",Table58[[#This Row],[Assets]])-1)</f>
        <v>HS2-00002DS06</v>
      </c>
      <c r="N4408" s="239" t="e">
        <f>INDEX(TrackerTbl[#Data],MATCH(Table58[[#This Row],[L2]],TrackerTbl[Cleansed_UAID_2],0),5)</f>
        <v>#N/A</v>
      </c>
      <c r="O4408" s="9" t="e">
        <f>INDEX(TrackerTbl[#Data],MATCH(Table58[[#This Row],[L2]],TrackerTbl[Cleansed_UAID_2],0),6)</f>
        <v>#N/A</v>
      </c>
      <c r="P4408" s="239" t="e">
        <f>INDEX(TrackerTbl[#Data],MATCH(Table58[[#This Row],[L2]],TrackerTbl[Cleansed_UAID_2],0),7)</f>
        <v>#N/A</v>
      </c>
    </row>
    <row r="4409" spans="10:16">
      <c r="J4409" t="s">
        <v>13814</v>
      </c>
      <c r="K4409" s="238" t="s">
        <v>13795</v>
      </c>
      <c r="L4409" t="str">
        <f>LEFT(Table58[[#This Row],[L3 (Last Work Package only)]],FIND(" - ",Table58[[#This Row],[L3 (Last Work Package only)]])-1)</f>
        <v>GI 0006</v>
      </c>
      <c r="M4409" t="str">
        <f>LEFT(Table58[[#This Row],[Assets]],FIND(" - ",Table58[[#This Row],[Assets]])-1)</f>
        <v>HS2-00002DS07</v>
      </c>
      <c r="N4409" s="239" t="e">
        <f>INDEX(TrackerTbl[#Data],MATCH(Table58[[#This Row],[L2]],TrackerTbl[Cleansed_UAID_2],0),5)</f>
        <v>#N/A</v>
      </c>
      <c r="O4409" s="9" t="e">
        <f>INDEX(TrackerTbl[#Data],MATCH(Table58[[#This Row],[L2]],TrackerTbl[Cleansed_UAID_2],0),6)</f>
        <v>#N/A</v>
      </c>
      <c r="P4409" s="239" t="e">
        <f>INDEX(TrackerTbl[#Data],MATCH(Table58[[#This Row],[L2]],TrackerTbl[Cleansed_UAID_2],0),7)</f>
        <v>#N/A</v>
      </c>
    </row>
    <row r="4410" spans="10:16">
      <c r="J4410" t="s">
        <v>13815</v>
      </c>
      <c r="K4410" s="238" t="s">
        <v>13795</v>
      </c>
      <c r="L4410" t="str">
        <f>LEFT(Table58[[#This Row],[L3 (Last Work Package only)]],FIND(" - ",Table58[[#This Row],[L3 (Last Work Package only)]])-1)</f>
        <v>GI 0006</v>
      </c>
      <c r="M4410" t="str">
        <f>LEFT(Table58[[#This Row],[Assets]],FIND(" - ",Table58[[#This Row],[Assets]])-1)</f>
        <v>HS2-00002DS08</v>
      </c>
      <c r="N4410" s="239" t="e">
        <f>INDEX(TrackerTbl[#Data],MATCH(Table58[[#This Row],[L2]],TrackerTbl[Cleansed_UAID_2],0),5)</f>
        <v>#N/A</v>
      </c>
      <c r="O4410" s="9" t="e">
        <f>INDEX(TrackerTbl[#Data],MATCH(Table58[[#This Row],[L2]],TrackerTbl[Cleansed_UAID_2],0),6)</f>
        <v>#N/A</v>
      </c>
      <c r="P4410" s="239" t="e">
        <f>INDEX(TrackerTbl[#Data],MATCH(Table58[[#This Row],[L2]],TrackerTbl[Cleansed_UAID_2],0),7)</f>
        <v>#N/A</v>
      </c>
    </row>
    <row r="4411" spans="10:16">
      <c r="J4411" t="s">
        <v>13816</v>
      </c>
      <c r="K4411" s="238" t="s">
        <v>13795</v>
      </c>
      <c r="L4411" t="str">
        <f>LEFT(Table58[[#This Row],[L3 (Last Work Package only)]],FIND(" - ",Table58[[#This Row],[L3 (Last Work Package only)]])-1)</f>
        <v>GI 0006</v>
      </c>
      <c r="M4411" t="str">
        <f>LEFT(Table58[[#This Row],[Assets]],FIND(" - ",Table58[[#This Row],[Assets]])-1)</f>
        <v>HS2-00002DS09</v>
      </c>
      <c r="N4411" s="239" t="e">
        <f>INDEX(TrackerTbl[#Data],MATCH(Table58[[#This Row],[L2]],TrackerTbl[Cleansed_UAID_2],0),5)</f>
        <v>#N/A</v>
      </c>
      <c r="O4411" s="9" t="e">
        <f>INDEX(TrackerTbl[#Data],MATCH(Table58[[#This Row],[L2]],TrackerTbl[Cleansed_UAID_2],0),6)</f>
        <v>#N/A</v>
      </c>
      <c r="P4411" s="239" t="e">
        <f>INDEX(TrackerTbl[#Data],MATCH(Table58[[#This Row],[L2]],TrackerTbl[Cleansed_UAID_2],0),7)</f>
        <v>#N/A</v>
      </c>
    </row>
    <row r="4412" spans="10:16">
      <c r="J4412" t="s">
        <v>13817</v>
      </c>
      <c r="K4412" s="238" t="s">
        <v>13795</v>
      </c>
      <c r="L4412" t="str">
        <f>LEFT(Table58[[#This Row],[L3 (Last Work Package only)]],FIND(" - ",Table58[[#This Row],[L3 (Last Work Package only)]])-1)</f>
        <v>GI 0006</v>
      </c>
      <c r="M4412" t="str">
        <f>LEFT(Table58[[#This Row],[Assets]],FIND(" - ",Table58[[#This Row],[Assets]])-1)</f>
        <v>HS2-00002DS0A</v>
      </c>
      <c r="N4412" s="239" t="e">
        <f>INDEX(TrackerTbl[#Data],MATCH(Table58[[#This Row],[L2]],TrackerTbl[Cleansed_UAID_2],0),5)</f>
        <v>#N/A</v>
      </c>
      <c r="O4412" s="9" t="e">
        <f>INDEX(TrackerTbl[#Data],MATCH(Table58[[#This Row],[L2]],TrackerTbl[Cleansed_UAID_2],0),6)</f>
        <v>#N/A</v>
      </c>
      <c r="P4412" s="239" t="e">
        <f>INDEX(TrackerTbl[#Data],MATCH(Table58[[#This Row],[L2]],TrackerTbl[Cleansed_UAID_2],0),7)</f>
        <v>#N/A</v>
      </c>
    </row>
    <row r="4413" spans="10:16">
      <c r="J4413" t="s">
        <v>13818</v>
      </c>
      <c r="K4413" s="238" t="s">
        <v>13795</v>
      </c>
      <c r="L4413" t="str">
        <f>LEFT(Table58[[#This Row],[L3 (Last Work Package only)]],FIND(" - ",Table58[[#This Row],[L3 (Last Work Package only)]])-1)</f>
        <v>GI 0006</v>
      </c>
      <c r="M4413" t="str">
        <f>LEFT(Table58[[#This Row],[Assets]],FIND(" - ",Table58[[#This Row],[Assets]])-1)</f>
        <v>HS2-00002DS0B</v>
      </c>
      <c r="N4413" s="239" t="e">
        <f>INDEX(TrackerTbl[#Data],MATCH(Table58[[#This Row],[L2]],TrackerTbl[Cleansed_UAID_2],0),5)</f>
        <v>#N/A</v>
      </c>
      <c r="O4413" s="9" t="e">
        <f>INDEX(TrackerTbl[#Data],MATCH(Table58[[#This Row],[L2]],TrackerTbl[Cleansed_UAID_2],0),6)</f>
        <v>#N/A</v>
      </c>
      <c r="P4413" s="239" t="e">
        <f>INDEX(TrackerTbl[#Data],MATCH(Table58[[#This Row],[L2]],TrackerTbl[Cleansed_UAID_2],0),7)</f>
        <v>#N/A</v>
      </c>
    </row>
    <row r="4414" spans="10:16">
      <c r="J4414" t="s">
        <v>13819</v>
      </c>
      <c r="K4414" s="238" t="s">
        <v>13795</v>
      </c>
      <c r="L4414" t="str">
        <f>LEFT(Table58[[#This Row],[L3 (Last Work Package only)]],FIND(" - ",Table58[[#This Row],[L3 (Last Work Package only)]])-1)</f>
        <v>GI 0006</v>
      </c>
      <c r="M4414" t="str">
        <f>LEFT(Table58[[#This Row],[Assets]],FIND(" - ",Table58[[#This Row],[Assets]])-1)</f>
        <v>HS2-00002DS0C</v>
      </c>
      <c r="N4414" s="239" t="e">
        <f>INDEX(TrackerTbl[#Data],MATCH(Table58[[#This Row],[L2]],TrackerTbl[Cleansed_UAID_2],0),5)</f>
        <v>#N/A</v>
      </c>
      <c r="O4414" s="9" t="e">
        <f>INDEX(TrackerTbl[#Data],MATCH(Table58[[#This Row],[L2]],TrackerTbl[Cleansed_UAID_2],0),6)</f>
        <v>#N/A</v>
      </c>
      <c r="P4414" s="239" t="e">
        <f>INDEX(TrackerTbl[#Data],MATCH(Table58[[#This Row],[L2]],TrackerTbl[Cleansed_UAID_2],0),7)</f>
        <v>#N/A</v>
      </c>
    </row>
    <row r="4415" spans="10:16">
      <c r="J4415" t="s">
        <v>13820</v>
      </c>
      <c r="K4415" s="238" t="s">
        <v>13821</v>
      </c>
      <c r="L4415" t="str">
        <f>LEFT(Table58[[#This Row],[L3 (Last Work Package only)]],FIND(" - ",Table58[[#This Row],[L3 (Last Work Package only)]])-1)</f>
        <v>GI 0004</v>
      </c>
      <c r="M4415" t="str">
        <f>LEFT(Table58[[#This Row],[Assets]],FIND(" - ",Table58[[#This Row],[Assets]])-1)</f>
        <v>HS2-00002DRXM</v>
      </c>
      <c r="N4415" s="239" t="e">
        <f>INDEX(TrackerTbl[#Data],MATCH(Table58[[#This Row],[L2]],TrackerTbl[Cleansed_UAID_2],0),5)</f>
        <v>#N/A</v>
      </c>
      <c r="O4415" s="9" t="e">
        <f>INDEX(TrackerTbl[#Data],MATCH(Table58[[#This Row],[L2]],TrackerTbl[Cleansed_UAID_2],0),6)</f>
        <v>#N/A</v>
      </c>
      <c r="P4415" s="239" t="e">
        <f>INDEX(TrackerTbl[#Data],MATCH(Table58[[#This Row],[L2]],TrackerTbl[Cleansed_UAID_2],0),7)</f>
        <v>#N/A</v>
      </c>
    </row>
    <row r="4416" spans="10:16">
      <c r="J4416" t="s">
        <v>13822</v>
      </c>
      <c r="K4416" s="238" t="s">
        <v>13821</v>
      </c>
      <c r="L4416" t="str">
        <f>LEFT(Table58[[#This Row],[L3 (Last Work Package only)]],FIND(" - ",Table58[[#This Row],[L3 (Last Work Package only)]])-1)</f>
        <v>GI 0004</v>
      </c>
      <c r="M4416" t="str">
        <f>LEFT(Table58[[#This Row],[Assets]],FIND(" - ",Table58[[#This Row],[Assets]])-1)</f>
        <v>HS2-00002DRXN</v>
      </c>
      <c r="N4416" s="239" t="e">
        <f>INDEX(TrackerTbl[#Data],MATCH(Table58[[#This Row],[L2]],TrackerTbl[Cleansed_UAID_2],0),5)</f>
        <v>#N/A</v>
      </c>
      <c r="O4416" s="9" t="e">
        <f>INDEX(TrackerTbl[#Data],MATCH(Table58[[#This Row],[L2]],TrackerTbl[Cleansed_UAID_2],0),6)</f>
        <v>#N/A</v>
      </c>
      <c r="P4416" s="239" t="e">
        <f>INDEX(TrackerTbl[#Data],MATCH(Table58[[#This Row],[L2]],TrackerTbl[Cleansed_UAID_2],0),7)</f>
        <v>#N/A</v>
      </c>
    </row>
    <row r="4417" spans="10:16">
      <c r="J4417" t="s">
        <v>13823</v>
      </c>
      <c r="K4417" s="238" t="s">
        <v>13821</v>
      </c>
      <c r="L4417" t="str">
        <f>LEFT(Table58[[#This Row],[L3 (Last Work Package only)]],FIND(" - ",Table58[[#This Row],[L3 (Last Work Package only)]])-1)</f>
        <v>GI 0004</v>
      </c>
      <c r="M4417" t="str">
        <f>LEFT(Table58[[#This Row],[Assets]],FIND(" - ",Table58[[#This Row],[Assets]])-1)</f>
        <v>HS2-00002DRXP</v>
      </c>
      <c r="N4417" s="239" t="e">
        <f>INDEX(TrackerTbl[#Data],MATCH(Table58[[#This Row],[L2]],TrackerTbl[Cleansed_UAID_2],0),5)</f>
        <v>#N/A</v>
      </c>
      <c r="O4417" s="9" t="e">
        <f>INDEX(TrackerTbl[#Data],MATCH(Table58[[#This Row],[L2]],TrackerTbl[Cleansed_UAID_2],0),6)</f>
        <v>#N/A</v>
      </c>
      <c r="P4417" s="239" t="e">
        <f>INDEX(TrackerTbl[#Data],MATCH(Table58[[#This Row],[L2]],TrackerTbl[Cleansed_UAID_2],0),7)</f>
        <v>#N/A</v>
      </c>
    </row>
    <row r="4418" spans="10:16">
      <c r="J4418" t="s">
        <v>13824</v>
      </c>
      <c r="K4418" s="238" t="s">
        <v>13821</v>
      </c>
      <c r="L4418" t="str">
        <f>LEFT(Table58[[#This Row],[L3 (Last Work Package only)]],FIND(" - ",Table58[[#This Row],[L3 (Last Work Package only)]])-1)</f>
        <v>GI 0004</v>
      </c>
      <c r="M4418" t="str">
        <f>LEFT(Table58[[#This Row],[Assets]],FIND(" - ",Table58[[#This Row],[Assets]])-1)</f>
        <v>HS2-00002DRXQ</v>
      </c>
      <c r="N4418" s="239" t="e">
        <f>INDEX(TrackerTbl[#Data],MATCH(Table58[[#This Row],[L2]],TrackerTbl[Cleansed_UAID_2],0),5)</f>
        <v>#N/A</v>
      </c>
      <c r="O4418" s="9" t="e">
        <f>INDEX(TrackerTbl[#Data],MATCH(Table58[[#This Row],[L2]],TrackerTbl[Cleansed_UAID_2],0),6)</f>
        <v>#N/A</v>
      </c>
      <c r="P4418" s="239" t="e">
        <f>INDEX(TrackerTbl[#Data],MATCH(Table58[[#This Row],[L2]],TrackerTbl[Cleansed_UAID_2],0),7)</f>
        <v>#N/A</v>
      </c>
    </row>
    <row r="4419" spans="10:16">
      <c r="J4419" t="s">
        <v>13825</v>
      </c>
      <c r="K4419" s="238" t="s">
        <v>13821</v>
      </c>
      <c r="L4419" t="str">
        <f>LEFT(Table58[[#This Row],[L3 (Last Work Package only)]],FIND(" - ",Table58[[#This Row],[L3 (Last Work Package only)]])-1)</f>
        <v>GI 0004</v>
      </c>
      <c r="M4419" t="str">
        <f>LEFT(Table58[[#This Row],[Assets]],FIND(" - ",Table58[[#This Row],[Assets]])-1)</f>
        <v>HS2-00002DRXR</v>
      </c>
      <c r="N4419" s="239" t="e">
        <f>INDEX(TrackerTbl[#Data],MATCH(Table58[[#This Row],[L2]],TrackerTbl[Cleansed_UAID_2],0),5)</f>
        <v>#N/A</v>
      </c>
      <c r="O4419" s="9" t="e">
        <f>INDEX(TrackerTbl[#Data],MATCH(Table58[[#This Row],[L2]],TrackerTbl[Cleansed_UAID_2],0),6)</f>
        <v>#N/A</v>
      </c>
      <c r="P4419" s="239" t="e">
        <f>INDEX(TrackerTbl[#Data],MATCH(Table58[[#This Row],[L2]],TrackerTbl[Cleansed_UAID_2],0),7)</f>
        <v>#N/A</v>
      </c>
    </row>
    <row r="4420" spans="10:16">
      <c r="J4420" t="s">
        <v>13826</v>
      </c>
      <c r="K4420" s="238" t="s">
        <v>13821</v>
      </c>
      <c r="L4420" t="str">
        <f>LEFT(Table58[[#This Row],[L3 (Last Work Package only)]],FIND(" - ",Table58[[#This Row],[L3 (Last Work Package only)]])-1)</f>
        <v>GI 0004</v>
      </c>
      <c r="M4420" t="str">
        <f>LEFT(Table58[[#This Row],[Assets]],FIND(" - ",Table58[[#This Row],[Assets]])-1)</f>
        <v>HS2-00002DRXS</v>
      </c>
      <c r="N4420" s="239" t="e">
        <f>INDEX(TrackerTbl[#Data],MATCH(Table58[[#This Row],[L2]],TrackerTbl[Cleansed_UAID_2],0),5)</f>
        <v>#N/A</v>
      </c>
      <c r="O4420" s="9" t="e">
        <f>INDEX(TrackerTbl[#Data],MATCH(Table58[[#This Row],[L2]],TrackerTbl[Cleansed_UAID_2],0),6)</f>
        <v>#N/A</v>
      </c>
      <c r="P4420" s="239" t="e">
        <f>INDEX(TrackerTbl[#Data],MATCH(Table58[[#This Row],[L2]],TrackerTbl[Cleansed_UAID_2],0),7)</f>
        <v>#N/A</v>
      </c>
    </row>
    <row r="4421" spans="10:16">
      <c r="J4421" t="s">
        <v>13827</v>
      </c>
      <c r="K4421" s="238" t="s">
        <v>13821</v>
      </c>
      <c r="L4421" t="str">
        <f>LEFT(Table58[[#This Row],[L3 (Last Work Package only)]],FIND(" - ",Table58[[#This Row],[L3 (Last Work Package only)]])-1)</f>
        <v>GI 0004</v>
      </c>
      <c r="M4421" t="str">
        <f>LEFT(Table58[[#This Row],[Assets]],FIND(" - ",Table58[[#This Row],[Assets]])-1)</f>
        <v>HS2-00002DRXT</v>
      </c>
      <c r="N4421" s="239" t="e">
        <f>INDEX(TrackerTbl[#Data],MATCH(Table58[[#This Row],[L2]],TrackerTbl[Cleansed_UAID_2],0),5)</f>
        <v>#N/A</v>
      </c>
      <c r="O4421" s="9" t="e">
        <f>INDEX(TrackerTbl[#Data],MATCH(Table58[[#This Row],[L2]],TrackerTbl[Cleansed_UAID_2],0),6)</f>
        <v>#N/A</v>
      </c>
      <c r="P4421" s="239" t="e">
        <f>INDEX(TrackerTbl[#Data],MATCH(Table58[[#This Row],[L2]],TrackerTbl[Cleansed_UAID_2],0),7)</f>
        <v>#N/A</v>
      </c>
    </row>
    <row r="4422" spans="10:16">
      <c r="J4422" t="s">
        <v>13828</v>
      </c>
      <c r="K4422" s="238" t="s">
        <v>13821</v>
      </c>
      <c r="L4422" t="str">
        <f>LEFT(Table58[[#This Row],[L3 (Last Work Package only)]],FIND(" - ",Table58[[#This Row],[L3 (Last Work Package only)]])-1)</f>
        <v>GI 0004</v>
      </c>
      <c r="M4422" t="str">
        <f>LEFT(Table58[[#This Row],[Assets]],FIND(" - ",Table58[[#This Row],[Assets]])-1)</f>
        <v>HS2-00002DRXU</v>
      </c>
      <c r="N4422" s="239" t="e">
        <f>INDEX(TrackerTbl[#Data],MATCH(Table58[[#This Row],[L2]],TrackerTbl[Cleansed_UAID_2],0),5)</f>
        <v>#N/A</v>
      </c>
      <c r="O4422" s="9" t="e">
        <f>INDEX(TrackerTbl[#Data],MATCH(Table58[[#This Row],[L2]],TrackerTbl[Cleansed_UAID_2],0),6)</f>
        <v>#N/A</v>
      </c>
      <c r="P4422" s="239" t="e">
        <f>INDEX(TrackerTbl[#Data],MATCH(Table58[[#This Row],[L2]],TrackerTbl[Cleansed_UAID_2],0),7)</f>
        <v>#N/A</v>
      </c>
    </row>
    <row r="4423" spans="10:16">
      <c r="J4423" t="s">
        <v>13829</v>
      </c>
      <c r="K4423" s="238" t="s">
        <v>13821</v>
      </c>
      <c r="L4423" t="str">
        <f>LEFT(Table58[[#This Row],[L3 (Last Work Package only)]],FIND(" - ",Table58[[#This Row],[L3 (Last Work Package only)]])-1)</f>
        <v>GI 0004</v>
      </c>
      <c r="M4423" t="str">
        <f>LEFT(Table58[[#This Row],[Assets]],FIND(" - ",Table58[[#This Row],[Assets]])-1)</f>
        <v>HS2-00002DRXV</v>
      </c>
      <c r="N4423" s="239" t="e">
        <f>INDEX(TrackerTbl[#Data],MATCH(Table58[[#This Row],[L2]],TrackerTbl[Cleansed_UAID_2],0),5)</f>
        <v>#N/A</v>
      </c>
      <c r="O4423" s="9" t="e">
        <f>INDEX(TrackerTbl[#Data],MATCH(Table58[[#This Row],[L2]],TrackerTbl[Cleansed_UAID_2],0),6)</f>
        <v>#N/A</v>
      </c>
      <c r="P4423" s="239" t="e">
        <f>INDEX(TrackerTbl[#Data],MATCH(Table58[[#This Row],[L2]],TrackerTbl[Cleansed_UAID_2],0),7)</f>
        <v>#N/A</v>
      </c>
    </row>
    <row r="4424" spans="10:16">
      <c r="J4424" t="s">
        <v>13830</v>
      </c>
      <c r="K4424" s="238" t="s">
        <v>13821</v>
      </c>
      <c r="L4424" t="str">
        <f>LEFT(Table58[[#This Row],[L3 (Last Work Package only)]],FIND(" - ",Table58[[#This Row],[L3 (Last Work Package only)]])-1)</f>
        <v>GI 0004</v>
      </c>
      <c r="M4424" t="str">
        <f>LEFT(Table58[[#This Row],[Assets]],FIND(" - ",Table58[[#This Row],[Assets]])-1)</f>
        <v>HS2-00002DRXW</v>
      </c>
      <c r="N4424" s="239" t="e">
        <f>INDEX(TrackerTbl[#Data],MATCH(Table58[[#This Row],[L2]],TrackerTbl[Cleansed_UAID_2],0),5)</f>
        <v>#N/A</v>
      </c>
      <c r="O4424" s="9" t="e">
        <f>INDEX(TrackerTbl[#Data],MATCH(Table58[[#This Row],[L2]],TrackerTbl[Cleansed_UAID_2],0),6)</f>
        <v>#N/A</v>
      </c>
      <c r="P4424" s="239" t="e">
        <f>INDEX(TrackerTbl[#Data],MATCH(Table58[[#This Row],[L2]],TrackerTbl[Cleansed_UAID_2],0),7)</f>
        <v>#N/A</v>
      </c>
    </row>
    <row r="4425" spans="10:16">
      <c r="J4425" t="s">
        <v>13831</v>
      </c>
      <c r="K4425" s="238" t="s">
        <v>13821</v>
      </c>
      <c r="L4425" t="str">
        <f>LEFT(Table58[[#This Row],[L3 (Last Work Package only)]],FIND(" - ",Table58[[#This Row],[L3 (Last Work Package only)]])-1)</f>
        <v>GI 0004</v>
      </c>
      <c r="M4425" t="str">
        <f>LEFT(Table58[[#This Row],[Assets]],FIND(" - ",Table58[[#This Row],[Assets]])-1)</f>
        <v>HS2-00002DRXX</v>
      </c>
      <c r="N4425" s="239" t="e">
        <f>INDEX(TrackerTbl[#Data],MATCH(Table58[[#This Row],[L2]],TrackerTbl[Cleansed_UAID_2],0),5)</f>
        <v>#N/A</v>
      </c>
      <c r="O4425" s="9" t="e">
        <f>INDEX(TrackerTbl[#Data],MATCH(Table58[[#This Row],[L2]],TrackerTbl[Cleansed_UAID_2],0),6)</f>
        <v>#N/A</v>
      </c>
      <c r="P4425" s="239" t="e">
        <f>INDEX(TrackerTbl[#Data],MATCH(Table58[[#This Row],[L2]],TrackerTbl[Cleansed_UAID_2],0),7)</f>
        <v>#N/A</v>
      </c>
    </row>
    <row r="4426" spans="10:16">
      <c r="J4426" t="s">
        <v>13832</v>
      </c>
      <c r="K4426" s="238" t="s">
        <v>13833</v>
      </c>
      <c r="L4426" t="str">
        <f>LEFT(Table58[[#This Row],[L3 (Last Work Package only)]],FIND(" - ",Table58[[#This Row],[L3 (Last Work Package only)]])-1)</f>
        <v>GI 0003</v>
      </c>
      <c r="M4426" t="str">
        <f>LEFT(Table58[[#This Row],[Assets]],FIND(" - ",Table58[[#This Row],[Assets]])-1)</f>
        <v>HS2-00002DRYJ</v>
      </c>
      <c r="N4426" s="239" t="e">
        <f>INDEX(TrackerTbl[#Data],MATCH(Table58[[#This Row],[L2]],TrackerTbl[Cleansed_UAID_2],0),5)</f>
        <v>#N/A</v>
      </c>
      <c r="O4426" s="9" t="e">
        <f>INDEX(TrackerTbl[#Data],MATCH(Table58[[#This Row],[L2]],TrackerTbl[Cleansed_UAID_2],0),6)</f>
        <v>#N/A</v>
      </c>
      <c r="P4426" s="239" t="e">
        <f>INDEX(TrackerTbl[#Data],MATCH(Table58[[#This Row],[L2]],TrackerTbl[Cleansed_UAID_2],0),7)</f>
        <v>#N/A</v>
      </c>
    </row>
    <row r="4427" spans="10:16">
      <c r="J4427" t="s">
        <v>13834</v>
      </c>
      <c r="K4427" s="238" t="s">
        <v>13833</v>
      </c>
      <c r="L4427" t="str">
        <f>LEFT(Table58[[#This Row],[L3 (Last Work Package only)]],FIND(" - ",Table58[[#This Row],[L3 (Last Work Package only)]])-1)</f>
        <v>GI 0003</v>
      </c>
      <c r="M4427" t="str">
        <f>LEFT(Table58[[#This Row],[Assets]],FIND(" - ",Table58[[#This Row],[Assets]])-1)</f>
        <v>HS2-00002DRYK</v>
      </c>
      <c r="N4427" s="239" t="e">
        <f>INDEX(TrackerTbl[#Data],MATCH(Table58[[#This Row],[L2]],TrackerTbl[Cleansed_UAID_2],0),5)</f>
        <v>#N/A</v>
      </c>
      <c r="O4427" s="9" t="e">
        <f>INDEX(TrackerTbl[#Data],MATCH(Table58[[#This Row],[L2]],TrackerTbl[Cleansed_UAID_2],0),6)</f>
        <v>#N/A</v>
      </c>
      <c r="P4427" s="239" t="e">
        <f>INDEX(TrackerTbl[#Data],MATCH(Table58[[#This Row],[L2]],TrackerTbl[Cleansed_UAID_2],0),7)</f>
        <v>#N/A</v>
      </c>
    </row>
    <row r="4428" spans="10:16">
      <c r="J4428" t="s">
        <v>13835</v>
      </c>
      <c r="K4428" s="238" t="s">
        <v>13833</v>
      </c>
      <c r="L4428" t="str">
        <f>LEFT(Table58[[#This Row],[L3 (Last Work Package only)]],FIND(" - ",Table58[[#This Row],[L3 (Last Work Package only)]])-1)</f>
        <v>GI 0003</v>
      </c>
      <c r="M4428" t="str">
        <f>LEFT(Table58[[#This Row],[Assets]],FIND(" - ",Table58[[#This Row],[Assets]])-1)</f>
        <v>HS2-00002DRYL</v>
      </c>
      <c r="N4428" s="239" t="e">
        <f>INDEX(TrackerTbl[#Data],MATCH(Table58[[#This Row],[L2]],TrackerTbl[Cleansed_UAID_2],0),5)</f>
        <v>#N/A</v>
      </c>
      <c r="O4428" s="9" t="e">
        <f>INDEX(TrackerTbl[#Data],MATCH(Table58[[#This Row],[L2]],TrackerTbl[Cleansed_UAID_2],0),6)</f>
        <v>#N/A</v>
      </c>
      <c r="P4428" s="239" t="e">
        <f>INDEX(TrackerTbl[#Data],MATCH(Table58[[#This Row],[L2]],TrackerTbl[Cleansed_UAID_2],0),7)</f>
        <v>#N/A</v>
      </c>
    </row>
    <row r="4429" spans="10:16">
      <c r="J4429" t="s">
        <v>13836</v>
      </c>
      <c r="K4429" s="238" t="s">
        <v>13833</v>
      </c>
      <c r="L4429" t="str">
        <f>LEFT(Table58[[#This Row],[L3 (Last Work Package only)]],FIND(" - ",Table58[[#This Row],[L3 (Last Work Package only)]])-1)</f>
        <v>GI 0003</v>
      </c>
      <c r="M4429" t="str">
        <f>LEFT(Table58[[#This Row],[Assets]],FIND(" - ",Table58[[#This Row],[Assets]])-1)</f>
        <v>HS2-00002DRYM</v>
      </c>
      <c r="N4429" s="239" t="e">
        <f>INDEX(TrackerTbl[#Data],MATCH(Table58[[#This Row],[L2]],TrackerTbl[Cleansed_UAID_2],0),5)</f>
        <v>#N/A</v>
      </c>
      <c r="O4429" s="9" t="e">
        <f>INDEX(TrackerTbl[#Data],MATCH(Table58[[#This Row],[L2]],TrackerTbl[Cleansed_UAID_2],0),6)</f>
        <v>#N/A</v>
      </c>
      <c r="P4429" s="239" t="e">
        <f>INDEX(TrackerTbl[#Data],MATCH(Table58[[#This Row],[L2]],TrackerTbl[Cleansed_UAID_2],0),7)</f>
        <v>#N/A</v>
      </c>
    </row>
    <row r="4430" spans="10:16">
      <c r="J4430" t="s">
        <v>13837</v>
      </c>
      <c r="K4430" s="238" t="s">
        <v>13833</v>
      </c>
      <c r="L4430" t="str">
        <f>LEFT(Table58[[#This Row],[L3 (Last Work Package only)]],FIND(" - ",Table58[[#This Row],[L3 (Last Work Package only)]])-1)</f>
        <v>GI 0003</v>
      </c>
      <c r="M4430" t="str">
        <f>LEFT(Table58[[#This Row],[Assets]],FIND(" - ",Table58[[#This Row],[Assets]])-1)</f>
        <v>HS2-00002DRYN</v>
      </c>
      <c r="N4430" s="239" t="e">
        <f>INDEX(TrackerTbl[#Data],MATCH(Table58[[#This Row],[L2]],TrackerTbl[Cleansed_UAID_2],0),5)</f>
        <v>#N/A</v>
      </c>
      <c r="O4430" s="9" t="e">
        <f>INDEX(TrackerTbl[#Data],MATCH(Table58[[#This Row],[L2]],TrackerTbl[Cleansed_UAID_2],0),6)</f>
        <v>#N/A</v>
      </c>
      <c r="P4430" s="239" t="e">
        <f>INDEX(TrackerTbl[#Data],MATCH(Table58[[#This Row],[L2]],TrackerTbl[Cleansed_UAID_2],0),7)</f>
        <v>#N/A</v>
      </c>
    </row>
    <row r="4431" spans="10:16">
      <c r="J4431" t="s">
        <v>13838</v>
      </c>
      <c r="K4431" s="238" t="s">
        <v>13833</v>
      </c>
      <c r="L4431" t="str">
        <f>LEFT(Table58[[#This Row],[L3 (Last Work Package only)]],FIND(" - ",Table58[[#This Row],[L3 (Last Work Package only)]])-1)</f>
        <v>GI 0003</v>
      </c>
      <c r="M4431" t="str">
        <f>LEFT(Table58[[#This Row],[Assets]],FIND(" - ",Table58[[#This Row],[Assets]])-1)</f>
        <v>HS2-00002DRYP</v>
      </c>
      <c r="N4431" s="239" t="e">
        <f>INDEX(TrackerTbl[#Data],MATCH(Table58[[#This Row],[L2]],TrackerTbl[Cleansed_UAID_2],0),5)</f>
        <v>#N/A</v>
      </c>
      <c r="O4431" s="9" t="e">
        <f>INDEX(TrackerTbl[#Data],MATCH(Table58[[#This Row],[L2]],TrackerTbl[Cleansed_UAID_2],0),6)</f>
        <v>#N/A</v>
      </c>
      <c r="P4431" s="239" t="e">
        <f>INDEX(TrackerTbl[#Data],MATCH(Table58[[#This Row],[L2]],TrackerTbl[Cleansed_UAID_2],0),7)</f>
        <v>#N/A</v>
      </c>
    </row>
    <row r="4432" spans="10:16">
      <c r="J4432" t="s">
        <v>13839</v>
      </c>
      <c r="K4432" s="238" t="s">
        <v>13833</v>
      </c>
      <c r="L4432" t="str">
        <f>LEFT(Table58[[#This Row],[L3 (Last Work Package only)]],FIND(" - ",Table58[[#This Row],[L3 (Last Work Package only)]])-1)</f>
        <v>GI 0003</v>
      </c>
      <c r="M4432" t="str">
        <f>LEFT(Table58[[#This Row],[Assets]],FIND(" - ",Table58[[#This Row],[Assets]])-1)</f>
        <v>HS2-00002DRYQ</v>
      </c>
      <c r="N4432" s="239" t="e">
        <f>INDEX(TrackerTbl[#Data],MATCH(Table58[[#This Row],[L2]],TrackerTbl[Cleansed_UAID_2],0),5)</f>
        <v>#N/A</v>
      </c>
      <c r="O4432" s="9" t="e">
        <f>INDEX(TrackerTbl[#Data],MATCH(Table58[[#This Row],[L2]],TrackerTbl[Cleansed_UAID_2],0),6)</f>
        <v>#N/A</v>
      </c>
      <c r="P4432" s="239" t="e">
        <f>INDEX(TrackerTbl[#Data],MATCH(Table58[[#This Row],[L2]],TrackerTbl[Cleansed_UAID_2],0),7)</f>
        <v>#N/A</v>
      </c>
    </row>
    <row r="4433" spans="10:16">
      <c r="J4433" t="s">
        <v>13840</v>
      </c>
      <c r="K4433" s="238" t="s">
        <v>13833</v>
      </c>
      <c r="L4433" t="str">
        <f>LEFT(Table58[[#This Row],[L3 (Last Work Package only)]],FIND(" - ",Table58[[#This Row],[L3 (Last Work Package only)]])-1)</f>
        <v>GI 0003</v>
      </c>
      <c r="M4433" t="str">
        <f>LEFT(Table58[[#This Row],[Assets]],FIND(" - ",Table58[[#This Row],[Assets]])-1)</f>
        <v>HS2-00002DRYR</v>
      </c>
      <c r="N4433" s="239" t="e">
        <f>INDEX(TrackerTbl[#Data],MATCH(Table58[[#This Row],[L2]],TrackerTbl[Cleansed_UAID_2],0),5)</f>
        <v>#N/A</v>
      </c>
      <c r="O4433" s="9" t="e">
        <f>INDEX(TrackerTbl[#Data],MATCH(Table58[[#This Row],[L2]],TrackerTbl[Cleansed_UAID_2],0),6)</f>
        <v>#N/A</v>
      </c>
      <c r="P4433" s="239" t="e">
        <f>INDEX(TrackerTbl[#Data],MATCH(Table58[[#This Row],[L2]],TrackerTbl[Cleansed_UAID_2],0),7)</f>
        <v>#N/A</v>
      </c>
    </row>
    <row r="4434" spans="10:16">
      <c r="J4434" t="s">
        <v>13841</v>
      </c>
      <c r="K4434" s="238" t="s">
        <v>13833</v>
      </c>
      <c r="L4434" t="str">
        <f>LEFT(Table58[[#This Row],[L3 (Last Work Package only)]],FIND(" - ",Table58[[#This Row],[L3 (Last Work Package only)]])-1)</f>
        <v>GI 0003</v>
      </c>
      <c r="M4434" t="str">
        <f>LEFT(Table58[[#This Row],[Assets]],FIND(" - ",Table58[[#This Row],[Assets]])-1)</f>
        <v>HS2-00002DRYS</v>
      </c>
      <c r="N4434" s="239" t="e">
        <f>INDEX(TrackerTbl[#Data],MATCH(Table58[[#This Row],[L2]],TrackerTbl[Cleansed_UAID_2],0),5)</f>
        <v>#N/A</v>
      </c>
      <c r="O4434" s="9" t="e">
        <f>INDEX(TrackerTbl[#Data],MATCH(Table58[[#This Row],[L2]],TrackerTbl[Cleansed_UAID_2],0),6)</f>
        <v>#N/A</v>
      </c>
      <c r="P4434" s="239" t="e">
        <f>INDEX(TrackerTbl[#Data],MATCH(Table58[[#This Row],[L2]],TrackerTbl[Cleansed_UAID_2],0),7)</f>
        <v>#N/A</v>
      </c>
    </row>
    <row r="4435" spans="10:16">
      <c r="J4435" t="s">
        <v>13842</v>
      </c>
      <c r="K4435" s="238" t="s">
        <v>13833</v>
      </c>
      <c r="L4435" t="str">
        <f>LEFT(Table58[[#This Row],[L3 (Last Work Package only)]],FIND(" - ",Table58[[#This Row],[L3 (Last Work Package only)]])-1)</f>
        <v>GI 0003</v>
      </c>
      <c r="M4435" t="str">
        <f>LEFT(Table58[[#This Row],[Assets]],FIND(" - ",Table58[[#This Row],[Assets]])-1)</f>
        <v>HS2-00002DRYT</v>
      </c>
      <c r="N4435" s="239" t="e">
        <f>INDEX(TrackerTbl[#Data],MATCH(Table58[[#This Row],[L2]],TrackerTbl[Cleansed_UAID_2],0),5)</f>
        <v>#N/A</v>
      </c>
      <c r="O4435" s="9" t="e">
        <f>INDEX(TrackerTbl[#Data],MATCH(Table58[[#This Row],[L2]],TrackerTbl[Cleansed_UAID_2],0),6)</f>
        <v>#N/A</v>
      </c>
      <c r="P4435" s="239" t="e">
        <f>INDEX(TrackerTbl[#Data],MATCH(Table58[[#This Row],[L2]],TrackerTbl[Cleansed_UAID_2],0),7)</f>
        <v>#N/A</v>
      </c>
    </row>
    <row r="4436" spans="10:16">
      <c r="J4436" t="s">
        <v>13843</v>
      </c>
      <c r="K4436" s="238" t="s">
        <v>13833</v>
      </c>
      <c r="L4436" t="str">
        <f>LEFT(Table58[[#This Row],[L3 (Last Work Package only)]],FIND(" - ",Table58[[#This Row],[L3 (Last Work Package only)]])-1)</f>
        <v>GI 0003</v>
      </c>
      <c r="M4436" t="str">
        <f>LEFT(Table58[[#This Row],[Assets]],FIND(" - ",Table58[[#This Row],[Assets]])-1)</f>
        <v>HS2-00002DRYU</v>
      </c>
      <c r="N4436" s="239" t="e">
        <f>INDEX(TrackerTbl[#Data],MATCH(Table58[[#This Row],[L2]],TrackerTbl[Cleansed_UAID_2],0),5)</f>
        <v>#N/A</v>
      </c>
      <c r="O4436" s="9" t="e">
        <f>INDEX(TrackerTbl[#Data],MATCH(Table58[[#This Row],[L2]],TrackerTbl[Cleansed_UAID_2],0),6)</f>
        <v>#N/A</v>
      </c>
      <c r="P4436" s="239" t="e">
        <f>INDEX(TrackerTbl[#Data],MATCH(Table58[[#This Row],[L2]],TrackerTbl[Cleansed_UAID_2],0),7)</f>
        <v>#N/A</v>
      </c>
    </row>
    <row r="4437" spans="10:16">
      <c r="J4437" t="s">
        <v>13844</v>
      </c>
      <c r="K4437" s="238" t="s">
        <v>13833</v>
      </c>
      <c r="L4437" t="str">
        <f>LEFT(Table58[[#This Row],[L3 (Last Work Package only)]],FIND(" - ",Table58[[#This Row],[L3 (Last Work Package only)]])-1)</f>
        <v>GI 0003</v>
      </c>
      <c r="M4437" t="str">
        <f>LEFT(Table58[[#This Row],[Assets]],FIND(" - ",Table58[[#This Row],[Assets]])-1)</f>
        <v>HS2-00002DRYV</v>
      </c>
      <c r="N4437" s="239" t="e">
        <f>INDEX(TrackerTbl[#Data],MATCH(Table58[[#This Row],[L2]],TrackerTbl[Cleansed_UAID_2],0),5)</f>
        <v>#N/A</v>
      </c>
      <c r="O4437" s="9" t="e">
        <f>INDEX(TrackerTbl[#Data],MATCH(Table58[[#This Row],[L2]],TrackerTbl[Cleansed_UAID_2],0),6)</f>
        <v>#N/A</v>
      </c>
      <c r="P4437" s="239" t="e">
        <f>INDEX(TrackerTbl[#Data],MATCH(Table58[[#This Row],[L2]],TrackerTbl[Cleansed_UAID_2],0),7)</f>
        <v>#N/A</v>
      </c>
    </row>
    <row r="4438" spans="10:16">
      <c r="J4438" t="s">
        <v>13845</v>
      </c>
      <c r="K4438" s="238" t="s">
        <v>13833</v>
      </c>
      <c r="L4438" t="str">
        <f>LEFT(Table58[[#This Row],[L3 (Last Work Package only)]],FIND(" - ",Table58[[#This Row],[L3 (Last Work Package only)]])-1)</f>
        <v>GI 0003</v>
      </c>
      <c r="M4438" t="str">
        <f>LEFT(Table58[[#This Row],[Assets]],FIND(" - ",Table58[[#This Row],[Assets]])-1)</f>
        <v>HS2-00002DRYW</v>
      </c>
      <c r="N4438" s="239" t="e">
        <f>INDEX(TrackerTbl[#Data],MATCH(Table58[[#This Row],[L2]],TrackerTbl[Cleansed_UAID_2],0),5)</f>
        <v>#N/A</v>
      </c>
      <c r="O4438" s="9" t="e">
        <f>INDEX(TrackerTbl[#Data],MATCH(Table58[[#This Row],[L2]],TrackerTbl[Cleansed_UAID_2],0),6)</f>
        <v>#N/A</v>
      </c>
      <c r="P4438" s="239" t="e">
        <f>INDEX(TrackerTbl[#Data],MATCH(Table58[[#This Row],[L2]],TrackerTbl[Cleansed_UAID_2],0),7)</f>
        <v>#N/A</v>
      </c>
    </row>
    <row r="4439" spans="10:16">
      <c r="J4439" t="s">
        <v>13846</v>
      </c>
      <c r="K4439" s="238" t="s">
        <v>13833</v>
      </c>
      <c r="L4439" t="str">
        <f>LEFT(Table58[[#This Row],[L3 (Last Work Package only)]],FIND(" - ",Table58[[#This Row],[L3 (Last Work Package only)]])-1)</f>
        <v>GI 0003</v>
      </c>
      <c r="M4439" t="str">
        <f>LEFT(Table58[[#This Row],[Assets]],FIND(" - ",Table58[[#This Row],[Assets]])-1)</f>
        <v>HS2-00002DRYX</v>
      </c>
      <c r="N4439" s="239" t="e">
        <f>INDEX(TrackerTbl[#Data],MATCH(Table58[[#This Row],[L2]],TrackerTbl[Cleansed_UAID_2],0),5)</f>
        <v>#N/A</v>
      </c>
      <c r="O4439" s="9" t="e">
        <f>INDEX(TrackerTbl[#Data],MATCH(Table58[[#This Row],[L2]],TrackerTbl[Cleansed_UAID_2],0),6)</f>
        <v>#N/A</v>
      </c>
      <c r="P4439" s="239" t="e">
        <f>INDEX(TrackerTbl[#Data],MATCH(Table58[[#This Row],[L2]],TrackerTbl[Cleansed_UAID_2],0),7)</f>
        <v>#N/A</v>
      </c>
    </row>
    <row r="4440" spans="10:16">
      <c r="J4440" t="s">
        <v>13847</v>
      </c>
      <c r="K4440" s="238" t="s">
        <v>13833</v>
      </c>
      <c r="L4440" t="str">
        <f>LEFT(Table58[[#This Row],[L3 (Last Work Package only)]],FIND(" - ",Table58[[#This Row],[L3 (Last Work Package only)]])-1)</f>
        <v>GI 0003</v>
      </c>
      <c r="M4440" t="str">
        <f>LEFT(Table58[[#This Row],[Assets]],FIND(" - ",Table58[[#This Row],[Assets]])-1)</f>
        <v>HS2-00002DRYY</v>
      </c>
      <c r="N4440" s="239" t="e">
        <f>INDEX(TrackerTbl[#Data],MATCH(Table58[[#This Row],[L2]],TrackerTbl[Cleansed_UAID_2],0),5)</f>
        <v>#N/A</v>
      </c>
      <c r="O4440" s="9" t="e">
        <f>INDEX(TrackerTbl[#Data],MATCH(Table58[[#This Row],[L2]],TrackerTbl[Cleansed_UAID_2],0),6)</f>
        <v>#N/A</v>
      </c>
      <c r="P4440" s="239" t="e">
        <f>INDEX(TrackerTbl[#Data],MATCH(Table58[[#This Row],[L2]],TrackerTbl[Cleansed_UAID_2],0),7)</f>
        <v>#N/A</v>
      </c>
    </row>
    <row r="4441" spans="10:16">
      <c r="J4441" t="s">
        <v>13848</v>
      </c>
      <c r="K4441" s="238" t="s">
        <v>13833</v>
      </c>
      <c r="L4441" t="str">
        <f>LEFT(Table58[[#This Row],[L3 (Last Work Package only)]],FIND(" - ",Table58[[#This Row],[L3 (Last Work Package only)]])-1)</f>
        <v>GI 0003</v>
      </c>
      <c r="M4441" t="str">
        <f>LEFT(Table58[[#This Row],[Assets]],FIND(" - ",Table58[[#This Row],[Assets]])-1)</f>
        <v>HS2-00002DRYZ</v>
      </c>
      <c r="N4441" s="239" t="e">
        <f>INDEX(TrackerTbl[#Data],MATCH(Table58[[#This Row],[L2]],TrackerTbl[Cleansed_UAID_2],0),5)</f>
        <v>#N/A</v>
      </c>
      <c r="O4441" s="9" t="e">
        <f>INDEX(TrackerTbl[#Data],MATCH(Table58[[#This Row],[L2]],TrackerTbl[Cleansed_UAID_2],0),6)</f>
        <v>#N/A</v>
      </c>
      <c r="P4441" s="239" t="e">
        <f>INDEX(TrackerTbl[#Data],MATCH(Table58[[#This Row],[L2]],TrackerTbl[Cleansed_UAID_2],0),7)</f>
        <v>#N/A</v>
      </c>
    </row>
    <row r="4442" spans="10:16">
      <c r="J4442" t="s">
        <v>13849</v>
      </c>
      <c r="K4442" s="238" t="s">
        <v>13833</v>
      </c>
      <c r="L4442" t="str">
        <f>LEFT(Table58[[#This Row],[L3 (Last Work Package only)]],FIND(" - ",Table58[[#This Row],[L3 (Last Work Package only)]])-1)</f>
        <v>GI 0003</v>
      </c>
      <c r="M4442" t="str">
        <f>LEFT(Table58[[#This Row],[Assets]],FIND(" - ",Table58[[#This Row],[Assets]])-1)</f>
        <v>HS2-00002DRZ0</v>
      </c>
      <c r="N4442" s="239" t="e">
        <f>INDEX(TrackerTbl[#Data],MATCH(Table58[[#This Row],[L2]],TrackerTbl[Cleansed_UAID_2],0),5)</f>
        <v>#N/A</v>
      </c>
      <c r="O4442" s="9" t="e">
        <f>INDEX(TrackerTbl[#Data],MATCH(Table58[[#This Row],[L2]],TrackerTbl[Cleansed_UAID_2],0),6)</f>
        <v>#N/A</v>
      </c>
      <c r="P4442" s="239" t="e">
        <f>INDEX(TrackerTbl[#Data],MATCH(Table58[[#This Row],[L2]],TrackerTbl[Cleansed_UAID_2],0),7)</f>
        <v>#N/A</v>
      </c>
    </row>
    <row r="4443" spans="10:16">
      <c r="J4443" t="s">
        <v>13850</v>
      </c>
      <c r="K4443" s="238" t="s">
        <v>13833</v>
      </c>
      <c r="L4443" t="str">
        <f>LEFT(Table58[[#This Row],[L3 (Last Work Package only)]],FIND(" - ",Table58[[#This Row],[L3 (Last Work Package only)]])-1)</f>
        <v>GI 0003</v>
      </c>
      <c r="M4443" t="str">
        <f>LEFT(Table58[[#This Row],[Assets]],FIND(" - ",Table58[[#This Row],[Assets]])-1)</f>
        <v>HS2-00002DRZ1</v>
      </c>
      <c r="N4443" s="239" t="e">
        <f>INDEX(TrackerTbl[#Data],MATCH(Table58[[#This Row],[L2]],TrackerTbl[Cleansed_UAID_2],0),5)</f>
        <v>#N/A</v>
      </c>
      <c r="O4443" s="9" t="e">
        <f>INDEX(TrackerTbl[#Data],MATCH(Table58[[#This Row],[L2]],TrackerTbl[Cleansed_UAID_2],0),6)</f>
        <v>#N/A</v>
      </c>
      <c r="P4443" s="239" t="e">
        <f>INDEX(TrackerTbl[#Data],MATCH(Table58[[#This Row],[L2]],TrackerTbl[Cleansed_UAID_2],0),7)</f>
        <v>#N/A</v>
      </c>
    </row>
    <row r="4444" spans="10:16">
      <c r="J4444" t="s">
        <v>13851</v>
      </c>
      <c r="K4444" s="238" t="s">
        <v>13852</v>
      </c>
      <c r="L4444" t="str">
        <f>LEFT(Table58[[#This Row],[L3 (Last Work Package only)]],FIND(" - ",Table58[[#This Row],[L3 (Last Work Package only)]])-1)</f>
        <v>GI 0002</v>
      </c>
      <c r="M4444" t="str">
        <f>LEFT(Table58[[#This Row],[Assets]],FIND(" - ",Table58[[#This Row],[Assets]])-1)</f>
        <v>HS2-00002DRXY</v>
      </c>
      <c r="N4444" s="239" t="e">
        <f>INDEX(TrackerTbl[#Data],MATCH(Table58[[#This Row],[L2]],TrackerTbl[Cleansed_UAID_2],0),5)</f>
        <v>#N/A</v>
      </c>
      <c r="O4444" s="9" t="e">
        <f>INDEX(TrackerTbl[#Data],MATCH(Table58[[#This Row],[L2]],TrackerTbl[Cleansed_UAID_2],0),6)</f>
        <v>#N/A</v>
      </c>
      <c r="P4444" s="239" t="e">
        <f>INDEX(TrackerTbl[#Data],MATCH(Table58[[#This Row],[L2]],TrackerTbl[Cleansed_UAID_2],0),7)</f>
        <v>#N/A</v>
      </c>
    </row>
    <row r="4445" spans="10:16">
      <c r="J4445" t="s">
        <v>13853</v>
      </c>
      <c r="K4445" s="238" t="s">
        <v>13852</v>
      </c>
      <c r="L4445" t="str">
        <f>LEFT(Table58[[#This Row],[L3 (Last Work Package only)]],FIND(" - ",Table58[[#This Row],[L3 (Last Work Package only)]])-1)</f>
        <v>GI 0002</v>
      </c>
      <c r="M4445" t="str">
        <f>LEFT(Table58[[#This Row],[Assets]],FIND(" - ",Table58[[#This Row],[Assets]])-1)</f>
        <v>HS2-00002DRXZ</v>
      </c>
      <c r="N4445" s="239" t="e">
        <f>INDEX(TrackerTbl[#Data],MATCH(Table58[[#This Row],[L2]],TrackerTbl[Cleansed_UAID_2],0),5)</f>
        <v>#N/A</v>
      </c>
      <c r="O4445" s="9" t="e">
        <f>INDEX(TrackerTbl[#Data],MATCH(Table58[[#This Row],[L2]],TrackerTbl[Cleansed_UAID_2],0),6)</f>
        <v>#N/A</v>
      </c>
      <c r="P4445" s="239" t="e">
        <f>INDEX(TrackerTbl[#Data],MATCH(Table58[[#This Row],[L2]],TrackerTbl[Cleansed_UAID_2],0),7)</f>
        <v>#N/A</v>
      </c>
    </row>
    <row r="4446" spans="10:16">
      <c r="J4446" t="s">
        <v>13854</v>
      </c>
      <c r="K4446" s="238" t="s">
        <v>13852</v>
      </c>
      <c r="L4446" t="str">
        <f>LEFT(Table58[[#This Row],[L3 (Last Work Package only)]],FIND(" - ",Table58[[#This Row],[L3 (Last Work Package only)]])-1)</f>
        <v>GI 0002</v>
      </c>
      <c r="M4446" t="str">
        <f>LEFT(Table58[[#This Row],[Assets]],FIND(" - ",Table58[[#This Row],[Assets]])-1)</f>
        <v>HS2-00002DRY0</v>
      </c>
      <c r="N4446" s="239" t="e">
        <f>INDEX(TrackerTbl[#Data],MATCH(Table58[[#This Row],[L2]],TrackerTbl[Cleansed_UAID_2],0),5)</f>
        <v>#N/A</v>
      </c>
      <c r="O4446" s="9" t="e">
        <f>INDEX(TrackerTbl[#Data],MATCH(Table58[[#This Row],[L2]],TrackerTbl[Cleansed_UAID_2],0),6)</f>
        <v>#N/A</v>
      </c>
      <c r="P4446" s="239" t="e">
        <f>INDEX(TrackerTbl[#Data],MATCH(Table58[[#This Row],[L2]],TrackerTbl[Cleansed_UAID_2],0),7)</f>
        <v>#N/A</v>
      </c>
    </row>
    <row r="4447" spans="10:16">
      <c r="J4447" t="s">
        <v>13855</v>
      </c>
      <c r="K4447" s="238" t="s">
        <v>13852</v>
      </c>
      <c r="L4447" t="str">
        <f>LEFT(Table58[[#This Row],[L3 (Last Work Package only)]],FIND(" - ",Table58[[#This Row],[L3 (Last Work Package only)]])-1)</f>
        <v>GI 0002</v>
      </c>
      <c r="M4447" t="str">
        <f>LEFT(Table58[[#This Row],[Assets]],FIND(" - ",Table58[[#This Row],[Assets]])-1)</f>
        <v>HS2-00002DRY1</v>
      </c>
      <c r="N4447" s="239" t="e">
        <f>INDEX(TrackerTbl[#Data],MATCH(Table58[[#This Row],[L2]],TrackerTbl[Cleansed_UAID_2],0),5)</f>
        <v>#N/A</v>
      </c>
      <c r="O4447" s="9" t="e">
        <f>INDEX(TrackerTbl[#Data],MATCH(Table58[[#This Row],[L2]],TrackerTbl[Cleansed_UAID_2],0),6)</f>
        <v>#N/A</v>
      </c>
      <c r="P4447" s="239" t="e">
        <f>INDEX(TrackerTbl[#Data],MATCH(Table58[[#This Row],[L2]],TrackerTbl[Cleansed_UAID_2],0),7)</f>
        <v>#N/A</v>
      </c>
    </row>
    <row r="4448" spans="10:16">
      <c r="J4448" t="s">
        <v>13856</v>
      </c>
      <c r="K4448" s="238" t="s">
        <v>13852</v>
      </c>
      <c r="L4448" t="str">
        <f>LEFT(Table58[[#This Row],[L3 (Last Work Package only)]],FIND(" - ",Table58[[#This Row],[L3 (Last Work Package only)]])-1)</f>
        <v>GI 0002</v>
      </c>
      <c r="M4448" t="str">
        <f>LEFT(Table58[[#This Row],[Assets]],FIND(" - ",Table58[[#This Row],[Assets]])-1)</f>
        <v>HS2-00002DRY2</v>
      </c>
      <c r="N4448" s="239" t="e">
        <f>INDEX(TrackerTbl[#Data],MATCH(Table58[[#This Row],[L2]],TrackerTbl[Cleansed_UAID_2],0),5)</f>
        <v>#N/A</v>
      </c>
      <c r="O4448" s="9" t="e">
        <f>INDEX(TrackerTbl[#Data],MATCH(Table58[[#This Row],[L2]],TrackerTbl[Cleansed_UAID_2],0),6)</f>
        <v>#N/A</v>
      </c>
      <c r="P4448" s="239" t="e">
        <f>INDEX(TrackerTbl[#Data],MATCH(Table58[[#This Row],[L2]],TrackerTbl[Cleansed_UAID_2],0),7)</f>
        <v>#N/A</v>
      </c>
    </row>
    <row r="4449" spans="10:16">
      <c r="J4449" t="s">
        <v>13857</v>
      </c>
      <c r="K4449" s="238" t="s">
        <v>13852</v>
      </c>
      <c r="L4449" t="str">
        <f>LEFT(Table58[[#This Row],[L3 (Last Work Package only)]],FIND(" - ",Table58[[#This Row],[L3 (Last Work Package only)]])-1)</f>
        <v>GI 0002</v>
      </c>
      <c r="M4449" t="str">
        <f>LEFT(Table58[[#This Row],[Assets]],FIND(" - ",Table58[[#This Row],[Assets]])-1)</f>
        <v>HS2-00002DRY3</v>
      </c>
      <c r="N4449" s="239" t="e">
        <f>INDEX(TrackerTbl[#Data],MATCH(Table58[[#This Row],[L2]],TrackerTbl[Cleansed_UAID_2],0),5)</f>
        <v>#N/A</v>
      </c>
      <c r="O4449" s="9" t="e">
        <f>INDEX(TrackerTbl[#Data],MATCH(Table58[[#This Row],[L2]],TrackerTbl[Cleansed_UAID_2],0),6)</f>
        <v>#N/A</v>
      </c>
      <c r="P4449" s="239" t="e">
        <f>INDEX(TrackerTbl[#Data],MATCH(Table58[[#This Row],[L2]],TrackerTbl[Cleansed_UAID_2],0),7)</f>
        <v>#N/A</v>
      </c>
    </row>
    <row r="4450" spans="10:16">
      <c r="J4450" t="s">
        <v>13858</v>
      </c>
      <c r="K4450" s="238" t="s">
        <v>13852</v>
      </c>
      <c r="L4450" t="str">
        <f>LEFT(Table58[[#This Row],[L3 (Last Work Package only)]],FIND(" - ",Table58[[#This Row],[L3 (Last Work Package only)]])-1)</f>
        <v>GI 0002</v>
      </c>
      <c r="M4450" t="str">
        <f>LEFT(Table58[[#This Row],[Assets]],FIND(" - ",Table58[[#This Row],[Assets]])-1)</f>
        <v>HS2-00002DRY4</v>
      </c>
      <c r="N4450" s="239" t="e">
        <f>INDEX(TrackerTbl[#Data],MATCH(Table58[[#This Row],[L2]],TrackerTbl[Cleansed_UAID_2],0),5)</f>
        <v>#N/A</v>
      </c>
      <c r="O4450" s="9" t="e">
        <f>INDEX(TrackerTbl[#Data],MATCH(Table58[[#This Row],[L2]],TrackerTbl[Cleansed_UAID_2],0),6)</f>
        <v>#N/A</v>
      </c>
      <c r="P4450" s="239" t="e">
        <f>INDEX(TrackerTbl[#Data],MATCH(Table58[[#This Row],[L2]],TrackerTbl[Cleansed_UAID_2],0),7)</f>
        <v>#N/A</v>
      </c>
    </row>
    <row r="4451" spans="10:16">
      <c r="J4451" t="s">
        <v>13859</v>
      </c>
      <c r="K4451" s="238" t="s">
        <v>13852</v>
      </c>
      <c r="L4451" t="str">
        <f>LEFT(Table58[[#This Row],[L3 (Last Work Package only)]],FIND(" - ",Table58[[#This Row],[L3 (Last Work Package only)]])-1)</f>
        <v>GI 0002</v>
      </c>
      <c r="M4451" t="str">
        <f>LEFT(Table58[[#This Row],[Assets]],FIND(" - ",Table58[[#This Row],[Assets]])-1)</f>
        <v>HS2-00002DRY5</v>
      </c>
      <c r="N4451" s="239" t="e">
        <f>INDEX(TrackerTbl[#Data],MATCH(Table58[[#This Row],[L2]],TrackerTbl[Cleansed_UAID_2],0),5)</f>
        <v>#N/A</v>
      </c>
      <c r="O4451" s="9" t="e">
        <f>INDEX(TrackerTbl[#Data],MATCH(Table58[[#This Row],[L2]],TrackerTbl[Cleansed_UAID_2],0),6)</f>
        <v>#N/A</v>
      </c>
      <c r="P4451" s="239" t="e">
        <f>INDEX(TrackerTbl[#Data],MATCH(Table58[[#This Row],[L2]],TrackerTbl[Cleansed_UAID_2],0),7)</f>
        <v>#N/A</v>
      </c>
    </row>
    <row r="4452" spans="10:16">
      <c r="J4452" t="s">
        <v>13860</v>
      </c>
      <c r="K4452" s="238" t="s">
        <v>13852</v>
      </c>
      <c r="L4452" t="str">
        <f>LEFT(Table58[[#This Row],[L3 (Last Work Package only)]],FIND(" - ",Table58[[#This Row],[L3 (Last Work Package only)]])-1)</f>
        <v>GI 0002</v>
      </c>
      <c r="M4452" t="str">
        <f>LEFT(Table58[[#This Row],[Assets]],FIND(" - ",Table58[[#This Row],[Assets]])-1)</f>
        <v>HS2-00002DRY6</v>
      </c>
      <c r="N4452" s="239" t="e">
        <f>INDEX(TrackerTbl[#Data],MATCH(Table58[[#This Row],[L2]],TrackerTbl[Cleansed_UAID_2],0),5)</f>
        <v>#N/A</v>
      </c>
      <c r="O4452" s="9" t="e">
        <f>INDEX(TrackerTbl[#Data],MATCH(Table58[[#This Row],[L2]],TrackerTbl[Cleansed_UAID_2],0),6)</f>
        <v>#N/A</v>
      </c>
      <c r="P4452" s="239" t="e">
        <f>INDEX(TrackerTbl[#Data],MATCH(Table58[[#This Row],[L2]],TrackerTbl[Cleansed_UAID_2],0),7)</f>
        <v>#N/A</v>
      </c>
    </row>
    <row r="4453" spans="10:16">
      <c r="J4453" t="s">
        <v>13861</v>
      </c>
      <c r="K4453" s="238" t="s">
        <v>13852</v>
      </c>
      <c r="L4453" t="str">
        <f>LEFT(Table58[[#This Row],[L3 (Last Work Package only)]],FIND(" - ",Table58[[#This Row],[L3 (Last Work Package only)]])-1)</f>
        <v>GI 0002</v>
      </c>
      <c r="M4453" t="str">
        <f>LEFT(Table58[[#This Row],[Assets]],FIND(" - ",Table58[[#This Row],[Assets]])-1)</f>
        <v>HS2-00002DRY7</v>
      </c>
      <c r="N4453" s="239" t="e">
        <f>INDEX(TrackerTbl[#Data],MATCH(Table58[[#This Row],[L2]],TrackerTbl[Cleansed_UAID_2],0),5)</f>
        <v>#N/A</v>
      </c>
      <c r="O4453" s="9" t="e">
        <f>INDEX(TrackerTbl[#Data],MATCH(Table58[[#This Row],[L2]],TrackerTbl[Cleansed_UAID_2],0),6)</f>
        <v>#N/A</v>
      </c>
      <c r="P4453" s="239" t="e">
        <f>INDEX(TrackerTbl[#Data],MATCH(Table58[[#This Row],[L2]],TrackerTbl[Cleansed_UAID_2],0),7)</f>
        <v>#N/A</v>
      </c>
    </row>
    <row r="4454" spans="10:16">
      <c r="J4454" t="s">
        <v>13862</v>
      </c>
      <c r="K4454" s="238" t="s">
        <v>13852</v>
      </c>
      <c r="L4454" t="str">
        <f>LEFT(Table58[[#This Row],[L3 (Last Work Package only)]],FIND(" - ",Table58[[#This Row],[L3 (Last Work Package only)]])-1)</f>
        <v>GI 0002</v>
      </c>
      <c r="M4454" t="str">
        <f>LEFT(Table58[[#This Row],[Assets]],FIND(" - ",Table58[[#This Row],[Assets]])-1)</f>
        <v>HS2-00002DRY8</v>
      </c>
      <c r="N4454" s="239" t="e">
        <f>INDEX(TrackerTbl[#Data],MATCH(Table58[[#This Row],[L2]],TrackerTbl[Cleansed_UAID_2],0),5)</f>
        <v>#N/A</v>
      </c>
      <c r="O4454" s="9" t="e">
        <f>INDEX(TrackerTbl[#Data],MATCH(Table58[[#This Row],[L2]],TrackerTbl[Cleansed_UAID_2],0),6)</f>
        <v>#N/A</v>
      </c>
      <c r="P4454" s="239" t="e">
        <f>INDEX(TrackerTbl[#Data],MATCH(Table58[[#This Row],[L2]],TrackerTbl[Cleansed_UAID_2],0),7)</f>
        <v>#N/A</v>
      </c>
    </row>
    <row r="4455" spans="10:16">
      <c r="J4455" t="s">
        <v>13863</v>
      </c>
      <c r="K4455" s="238" t="s">
        <v>13852</v>
      </c>
      <c r="L4455" t="str">
        <f>LEFT(Table58[[#This Row],[L3 (Last Work Package only)]],FIND(" - ",Table58[[#This Row],[L3 (Last Work Package only)]])-1)</f>
        <v>GI 0002</v>
      </c>
      <c r="M4455" t="str">
        <f>LEFT(Table58[[#This Row],[Assets]],FIND(" - ",Table58[[#This Row],[Assets]])-1)</f>
        <v>HS2-00002DRY9</v>
      </c>
      <c r="N4455" s="239" t="e">
        <f>INDEX(TrackerTbl[#Data],MATCH(Table58[[#This Row],[L2]],TrackerTbl[Cleansed_UAID_2],0),5)</f>
        <v>#N/A</v>
      </c>
      <c r="O4455" s="9" t="e">
        <f>INDEX(TrackerTbl[#Data],MATCH(Table58[[#This Row],[L2]],TrackerTbl[Cleansed_UAID_2],0),6)</f>
        <v>#N/A</v>
      </c>
      <c r="P4455" s="239" t="e">
        <f>INDEX(TrackerTbl[#Data],MATCH(Table58[[#This Row],[L2]],TrackerTbl[Cleansed_UAID_2],0),7)</f>
        <v>#N/A</v>
      </c>
    </row>
    <row r="4456" spans="10:16">
      <c r="J4456" t="s">
        <v>13864</v>
      </c>
      <c r="K4456" s="238" t="s">
        <v>13852</v>
      </c>
      <c r="L4456" t="str">
        <f>LEFT(Table58[[#This Row],[L3 (Last Work Package only)]],FIND(" - ",Table58[[#This Row],[L3 (Last Work Package only)]])-1)</f>
        <v>GI 0002</v>
      </c>
      <c r="M4456" t="str">
        <f>LEFT(Table58[[#This Row],[Assets]],FIND(" - ",Table58[[#This Row],[Assets]])-1)</f>
        <v>HS2-00002DRYA</v>
      </c>
      <c r="N4456" s="239" t="e">
        <f>INDEX(TrackerTbl[#Data],MATCH(Table58[[#This Row],[L2]],TrackerTbl[Cleansed_UAID_2],0),5)</f>
        <v>#N/A</v>
      </c>
      <c r="O4456" s="9" t="e">
        <f>INDEX(TrackerTbl[#Data],MATCH(Table58[[#This Row],[L2]],TrackerTbl[Cleansed_UAID_2],0),6)</f>
        <v>#N/A</v>
      </c>
      <c r="P4456" s="239" t="e">
        <f>INDEX(TrackerTbl[#Data],MATCH(Table58[[#This Row],[L2]],TrackerTbl[Cleansed_UAID_2],0),7)</f>
        <v>#N/A</v>
      </c>
    </row>
    <row r="4457" spans="10:16">
      <c r="J4457" t="s">
        <v>13865</v>
      </c>
      <c r="K4457" s="238" t="s">
        <v>13852</v>
      </c>
      <c r="L4457" t="str">
        <f>LEFT(Table58[[#This Row],[L3 (Last Work Package only)]],FIND(" - ",Table58[[#This Row],[L3 (Last Work Package only)]])-1)</f>
        <v>GI 0002</v>
      </c>
      <c r="M4457" t="str">
        <f>LEFT(Table58[[#This Row],[Assets]],FIND(" - ",Table58[[#This Row],[Assets]])-1)</f>
        <v>HS2-00002DRYB</v>
      </c>
      <c r="N4457" s="239" t="e">
        <f>INDEX(TrackerTbl[#Data],MATCH(Table58[[#This Row],[L2]],TrackerTbl[Cleansed_UAID_2],0),5)</f>
        <v>#N/A</v>
      </c>
      <c r="O4457" s="9" t="e">
        <f>INDEX(TrackerTbl[#Data],MATCH(Table58[[#This Row],[L2]],TrackerTbl[Cleansed_UAID_2],0),6)</f>
        <v>#N/A</v>
      </c>
      <c r="P4457" s="239" t="e">
        <f>INDEX(TrackerTbl[#Data],MATCH(Table58[[#This Row],[L2]],TrackerTbl[Cleansed_UAID_2],0),7)</f>
        <v>#N/A</v>
      </c>
    </row>
    <row r="4458" spans="10:16">
      <c r="J4458" t="s">
        <v>13866</v>
      </c>
      <c r="K4458" s="238" t="s">
        <v>13852</v>
      </c>
      <c r="L4458" t="str">
        <f>LEFT(Table58[[#This Row],[L3 (Last Work Package only)]],FIND(" - ",Table58[[#This Row],[L3 (Last Work Package only)]])-1)</f>
        <v>GI 0002</v>
      </c>
      <c r="M4458" t="str">
        <f>LEFT(Table58[[#This Row],[Assets]],FIND(" - ",Table58[[#This Row],[Assets]])-1)</f>
        <v>HS2-00002DRYC</v>
      </c>
      <c r="N4458" s="239" t="e">
        <f>INDEX(TrackerTbl[#Data],MATCH(Table58[[#This Row],[L2]],TrackerTbl[Cleansed_UAID_2],0),5)</f>
        <v>#N/A</v>
      </c>
      <c r="O4458" s="9" t="e">
        <f>INDEX(TrackerTbl[#Data],MATCH(Table58[[#This Row],[L2]],TrackerTbl[Cleansed_UAID_2],0),6)</f>
        <v>#N/A</v>
      </c>
      <c r="P4458" s="239" t="e">
        <f>INDEX(TrackerTbl[#Data],MATCH(Table58[[#This Row],[L2]],TrackerTbl[Cleansed_UAID_2],0),7)</f>
        <v>#N/A</v>
      </c>
    </row>
    <row r="4459" spans="10:16">
      <c r="J4459" t="s">
        <v>13867</v>
      </c>
      <c r="K4459" s="238" t="s">
        <v>13868</v>
      </c>
      <c r="L4459" t="str">
        <f>LEFT(Table58[[#This Row],[L3 (Last Work Package only)]],FIND(" - ",Table58[[#This Row],[L3 (Last Work Package only)]])-1)</f>
        <v>GI 0001</v>
      </c>
      <c r="M4459" t="str">
        <f>LEFT(Table58[[#This Row],[Assets]],FIND(" - ",Table58[[#This Row],[Assets]])-1)</f>
        <v>HS2-00002DRYD</v>
      </c>
      <c r="N4459" s="239" t="e">
        <f>INDEX(TrackerTbl[#Data],MATCH(Table58[[#This Row],[L2]],TrackerTbl[Cleansed_UAID_2],0),5)</f>
        <v>#N/A</v>
      </c>
      <c r="O4459" s="9" t="e">
        <f>INDEX(TrackerTbl[#Data],MATCH(Table58[[#This Row],[L2]],TrackerTbl[Cleansed_UAID_2],0),6)</f>
        <v>#N/A</v>
      </c>
      <c r="P4459" s="239" t="e">
        <f>INDEX(TrackerTbl[#Data],MATCH(Table58[[#This Row],[L2]],TrackerTbl[Cleansed_UAID_2],0),7)</f>
        <v>#N/A</v>
      </c>
    </row>
    <row r="4460" spans="10:16">
      <c r="J4460" t="s">
        <v>13869</v>
      </c>
      <c r="K4460" s="238" t="s">
        <v>13868</v>
      </c>
      <c r="L4460" t="str">
        <f>LEFT(Table58[[#This Row],[L3 (Last Work Package only)]],FIND(" - ",Table58[[#This Row],[L3 (Last Work Package only)]])-1)</f>
        <v>GI 0001</v>
      </c>
      <c r="M4460" t="str">
        <f>LEFT(Table58[[#This Row],[Assets]],FIND(" - ",Table58[[#This Row],[Assets]])-1)</f>
        <v>HS2-00002DRYE</v>
      </c>
      <c r="N4460" s="239" t="e">
        <f>INDEX(TrackerTbl[#Data],MATCH(Table58[[#This Row],[L2]],TrackerTbl[Cleansed_UAID_2],0),5)</f>
        <v>#N/A</v>
      </c>
      <c r="O4460" s="9" t="e">
        <f>INDEX(TrackerTbl[#Data],MATCH(Table58[[#This Row],[L2]],TrackerTbl[Cleansed_UAID_2],0),6)</f>
        <v>#N/A</v>
      </c>
      <c r="P4460" s="239" t="e">
        <f>INDEX(TrackerTbl[#Data],MATCH(Table58[[#This Row],[L2]],TrackerTbl[Cleansed_UAID_2],0),7)</f>
        <v>#N/A</v>
      </c>
    </row>
    <row r="4461" spans="10:16">
      <c r="J4461" t="s">
        <v>13870</v>
      </c>
      <c r="K4461" s="238" t="s">
        <v>13868</v>
      </c>
      <c r="L4461" t="str">
        <f>LEFT(Table58[[#This Row],[L3 (Last Work Package only)]],FIND(" - ",Table58[[#This Row],[L3 (Last Work Package only)]])-1)</f>
        <v>GI 0001</v>
      </c>
      <c r="M4461" t="str">
        <f>LEFT(Table58[[#This Row],[Assets]],FIND(" - ",Table58[[#This Row],[Assets]])-1)</f>
        <v>HS2-00002DRYF</v>
      </c>
      <c r="N4461" s="239" t="e">
        <f>INDEX(TrackerTbl[#Data],MATCH(Table58[[#This Row],[L2]],TrackerTbl[Cleansed_UAID_2],0),5)</f>
        <v>#N/A</v>
      </c>
      <c r="O4461" s="9" t="e">
        <f>INDEX(TrackerTbl[#Data],MATCH(Table58[[#This Row],[L2]],TrackerTbl[Cleansed_UAID_2],0),6)</f>
        <v>#N/A</v>
      </c>
      <c r="P4461" s="239" t="e">
        <f>INDEX(TrackerTbl[#Data],MATCH(Table58[[#This Row],[L2]],TrackerTbl[Cleansed_UAID_2],0),7)</f>
        <v>#N/A</v>
      </c>
    </row>
    <row r="4462" spans="10:16">
      <c r="J4462" t="s">
        <v>13871</v>
      </c>
      <c r="K4462" s="238" t="s">
        <v>13868</v>
      </c>
      <c r="L4462" t="str">
        <f>LEFT(Table58[[#This Row],[L3 (Last Work Package only)]],FIND(" - ",Table58[[#This Row],[L3 (Last Work Package only)]])-1)</f>
        <v>GI 0001</v>
      </c>
      <c r="M4462" t="str">
        <f>LEFT(Table58[[#This Row],[Assets]],FIND(" - ",Table58[[#This Row],[Assets]])-1)</f>
        <v>HS2-00002DRYG</v>
      </c>
      <c r="N4462" s="239" t="e">
        <f>INDEX(TrackerTbl[#Data],MATCH(Table58[[#This Row],[L2]],TrackerTbl[Cleansed_UAID_2],0),5)</f>
        <v>#N/A</v>
      </c>
      <c r="O4462" s="9" t="e">
        <f>INDEX(TrackerTbl[#Data],MATCH(Table58[[#This Row],[L2]],TrackerTbl[Cleansed_UAID_2],0),6)</f>
        <v>#N/A</v>
      </c>
      <c r="P4462" s="239" t="e">
        <f>INDEX(TrackerTbl[#Data],MATCH(Table58[[#This Row],[L2]],TrackerTbl[Cleansed_UAID_2],0),7)</f>
        <v>#N/A</v>
      </c>
    </row>
    <row r="4463" spans="10:16">
      <c r="J4463" t="s">
        <v>13872</v>
      </c>
      <c r="K4463" s="238" t="s">
        <v>13868</v>
      </c>
      <c r="L4463" t="str">
        <f>LEFT(Table58[[#This Row],[L3 (Last Work Package only)]],FIND(" - ",Table58[[#This Row],[L3 (Last Work Package only)]])-1)</f>
        <v>GI 0001</v>
      </c>
      <c r="M4463" t="str">
        <f>LEFT(Table58[[#This Row],[Assets]],FIND(" - ",Table58[[#This Row],[Assets]])-1)</f>
        <v>HS2-00002DRYH</v>
      </c>
      <c r="N4463" s="239" t="e">
        <f>INDEX(TrackerTbl[#Data],MATCH(Table58[[#This Row],[L2]],TrackerTbl[Cleansed_UAID_2],0),5)</f>
        <v>#N/A</v>
      </c>
      <c r="O4463" s="9" t="e">
        <f>INDEX(TrackerTbl[#Data],MATCH(Table58[[#This Row],[L2]],TrackerTbl[Cleansed_UAID_2],0),6)</f>
        <v>#N/A</v>
      </c>
      <c r="P4463" s="239" t="e">
        <f>INDEX(TrackerTbl[#Data],MATCH(Table58[[#This Row],[L2]],TrackerTbl[Cleansed_UAID_2],0),7)</f>
        <v>#N/A</v>
      </c>
    </row>
  </sheetData>
  <phoneticPr fontId="11" type="noConversion"/>
  <pageMargins left="0.7" right="0.7" top="0.75" bottom="0.75" header="0.3" footer="0.3"/>
  <legacy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b4a70b4-24aa-4a46-9197-c1424066536b">
      <Terms xmlns="http://schemas.microsoft.com/office/infopath/2007/PartnerControls"/>
    </lcf76f155ced4ddcb4097134ff3c332f>
    <TaxCatchAll xmlns="0cadb252-0e5e-424b-9d7e-9d85d7ac4d0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04E49A0889DE488F44D2A0DE3447B1" ma:contentTypeVersion="16" ma:contentTypeDescription="Create a new document." ma:contentTypeScope="" ma:versionID="66eb2df5da966e3fa58cc43c4101c697">
  <xsd:schema xmlns:xsd="http://www.w3.org/2001/XMLSchema" xmlns:xs="http://www.w3.org/2001/XMLSchema" xmlns:p="http://schemas.microsoft.com/office/2006/metadata/properties" xmlns:ns2="eb4a70b4-24aa-4a46-9197-c1424066536b" xmlns:ns3="0cadb252-0e5e-424b-9d7e-9d85d7ac4d02" targetNamespace="http://schemas.microsoft.com/office/2006/metadata/properties" ma:root="true" ma:fieldsID="0f34e6ec02ba39132b411afb1b3b855d" ns2:_="" ns3:_="">
    <xsd:import namespace="eb4a70b4-24aa-4a46-9197-c1424066536b"/>
    <xsd:import namespace="0cadb252-0e5e-424b-9d7e-9d85d7ac4d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a70b4-24aa-4a46-9197-c142406653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adb252-0e5e-424b-9d7e-9d85d7ac4d0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483fb17-7ad3-4a16-b79a-befa87ddff6e}" ma:internalName="TaxCatchAll" ma:showField="CatchAllData" ma:web="0cadb252-0e5e-424b-9d7e-9d85d7ac4d0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444D84-43C9-4BED-93C9-C83E0909B231}"/>
</file>

<file path=customXml/itemProps2.xml><?xml version="1.0" encoding="utf-8"?>
<ds:datastoreItem xmlns:ds="http://schemas.openxmlformats.org/officeDocument/2006/customXml" ds:itemID="{8BC9B7A4-C2E6-4C5D-B534-795A63738313}"/>
</file>

<file path=customXml/itemProps3.xml><?xml version="1.0" encoding="utf-8"?>
<ds:datastoreItem xmlns:ds="http://schemas.openxmlformats.org/officeDocument/2006/customXml" ds:itemID="{BD1EA108-3162-45E2-825A-FA30657516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Wilson, Lee</dc:creator>
  <cp:keywords/>
  <dc:description/>
  <cp:lastModifiedBy>Seethappan, Nirmala</cp:lastModifiedBy>
  <cp:revision/>
  <dcterms:created xsi:type="dcterms:W3CDTF">2024-02-05T13:08:00Z</dcterms:created>
  <dcterms:modified xsi:type="dcterms:W3CDTF">2026-04-28T10:08:16Z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0x0101002304E49A0889DE488F44D2A0DE3447B1</vt:lpwstr>
  </property>
  <property fmtid="{D5CDD505-2E9C-101B-9397-08002B2CF9AE}" pid="3" name="MediaServiceImageTags">
    <vt:lpwstr/>
  </property>
  <property fmtid="{D5CDD505-2E9C-101B-9397-08002B2CF9AE}" pid="4" name="MSIP_Label_0ccfd9df-1820-4432-a6a0-cd8a2328931d_Enabled">
    <vt:lpwstr>true</vt:lpwstr>
  </property>
  <property fmtid="{D5CDD505-2E9C-101B-9397-08002B2CF9AE}" pid="5" name="MSIP_Label_0ccfd9df-1820-4432-a6a0-cd8a2328931d_SetDate">
    <vt:lpwstr>2024-04-19T09:13:55Z</vt:lpwstr>
  </property>
  <property fmtid="{D5CDD505-2E9C-101B-9397-08002B2CF9AE}" pid="6" name="MSIP_Label_0ccfd9df-1820-4432-a6a0-cd8a2328931d_Method">
    <vt:lpwstr>Privileged</vt:lpwstr>
  </property>
  <property fmtid="{D5CDD505-2E9C-101B-9397-08002B2CF9AE}" pid="7" name="MSIP_Label_0ccfd9df-1820-4432-a6a0-cd8a2328931d_Name">
    <vt:lpwstr>Confidential</vt:lpwstr>
  </property>
  <property fmtid="{D5CDD505-2E9C-101B-9397-08002B2CF9AE}" pid="8" name="MSIP_Label_0ccfd9df-1820-4432-a6a0-cd8a2328931d_SiteId">
    <vt:lpwstr>7f90057d-3ea0-46fe-b07c-e0568627081b</vt:lpwstr>
  </property>
  <property fmtid="{D5CDD505-2E9C-101B-9397-08002B2CF9AE}" pid="9" name="MSIP_Label_0ccfd9df-1820-4432-a6a0-cd8a2328931d_ActionId">
    <vt:lpwstr>454c70cf-0071-4edc-a167-7be8f71e4b2f</vt:lpwstr>
  </property>
  <property fmtid="{D5CDD505-2E9C-101B-9397-08002B2CF9AE}" pid="10" name="MSIP_Label_0ccfd9df-1820-4432-a6a0-cd8a2328931d_ContentBits">
    <vt:lpwstr>0</vt:lpwstr>
  </property>
</Properties>
</file>